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C:\Users\daniele.dallavalle\Downloads\"/>
    </mc:Choice>
  </mc:AlternateContent>
  <xr:revisionPtr revIDLastSave="0" documentId="13_ncr:1_{053AD2C2-2126-4056-AF4A-A2F1251078A3}" xr6:coauthVersionLast="47" xr6:coauthVersionMax="47" xr10:uidLastSave="{00000000-0000-0000-0000-000000000000}"/>
  <bookViews>
    <workbookView xWindow="-120" yWindow="-120" windowWidth="29040" windowHeight="15840" tabRatio="940"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Lists!$A$1:$L$153</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crises'!$A$1:$U$137</definedName>
    <definedName name="_xlnm.Print_Area" localSheetId="3">'INFORM Severity - country'!$A$1:$U$86</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c r="BB192" i="22"/>
  <c r="BA191" i="22"/>
  <c r="BB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c r="B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c r="B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c r="B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c r="BB187" i="22"/>
  <c r="BA186" i="22"/>
  <c r="BB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c r="B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c r="BB184" i="22"/>
  <c r="BA183" i="22"/>
  <c r="BB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c r="B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c r="B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c r="B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c r="BB179" i="22"/>
  <c r="BA178" i="22"/>
  <c r="BB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c r="B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c r="BB176" i="22"/>
  <c r="BA175" i="22"/>
  <c r="BB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c r="B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c r="BB173" i="22"/>
  <c r="BA172" i="22"/>
  <c r="BB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c r="BB171" i="22"/>
  <c r="BA170" i="22"/>
  <c r="BB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c r="B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c r="BB168" i="22"/>
  <c r="BA167" i="22"/>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c r="B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c r="BB165" i="22"/>
  <c r="BA164" i="22"/>
  <c r="BB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c r="BB163" i="22"/>
  <c r="BA162" i="22"/>
  <c r="BB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c r="B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c r="BB160" i="22"/>
  <c r="BA159" i="22"/>
  <c r="BB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c r="B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c r="BB157" i="22"/>
  <c r="BA156" i="22"/>
  <c r="BB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4" i="22"/>
  <c r="BB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c r="BB153" i="22"/>
  <c r="BA152" i="22"/>
  <c r="BB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c r="B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c r="BB149" i="22"/>
  <c r="BA148" i="22"/>
  <c r="BB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7" i="22"/>
  <c r="BB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c r="BB145" i="22"/>
  <c r="BA144" i="22"/>
  <c r="BB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3" i="22"/>
  <c r="BB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c r="B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c r="BB141" i="22"/>
  <c r="BA140" i="22"/>
  <c r="BB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39" i="22"/>
  <c r="BB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c r="BB137" i="22"/>
  <c r="BA136" i="22"/>
  <c r="BB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5" i="22"/>
  <c r="BB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c r="B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c r="BB133" i="22"/>
  <c r="BA132" i="22"/>
  <c r="BB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c r="BB129" i="22"/>
  <c r="BA128" i="22"/>
  <c r="BB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c r="B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c r="BB125" i="22"/>
  <c r="BA124" i="22"/>
  <c r="BB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3" i="22"/>
  <c r="BB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c r="BB121" i="22"/>
  <c r="BA120" i="22"/>
  <c r="BB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19" i="22"/>
  <c r="BB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c r="B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c r="BB117" i="22"/>
  <c r="BA116" i="22"/>
  <c r="BB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5" i="22"/>
  <c r="BB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c r="BB113" i="22"/>
  <c r="BA112" i="22"/>
  <c r="BB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c r="B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c r="BB109" i="22"/>
  <c r="BA108" i="22"/>
  <c r="BB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c r="BB107" i="22"/>
  <c r="BA106" i="22"/>
  <c r="BB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c r="BB105" i="22"/>
  <c r="BA104" i="22"/>
  <c r="BB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3" i="22"/>
  <c r="BB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c r="B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c r="BB101" i="22"/>
  <c r="BA100" i="22"/>
  <c r="BB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c r="BB99" i="22"/>
  <c r="BA98" i="22"/>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c r="BB97" i="22"/>
  <c r="BA96" i="22"/>
  <c r="BB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5" i="22"/>
  <c r="BB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c r="B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c r="BB93" i="22"/>
  <c r="BA92" i="22"/>
  <c r="BB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c r="BB91" i="22"/>
  <c r="BA90" i="22"/>
  <c r="BB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c r="BB89" i="22"/>
  <c r="BA88" i="22"/>
  <c r="BB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c r="BB86"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c r="BB83" i="22"/>
  <c r="BA82" i="22"/>
  <c r="BB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c r="BB81" i="22"/>
  <c r="BA80" i="22"/>
  <c r="BB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c r="BB78"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6" i="22"/>
  <c r="BB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5" i="22"/>
  <c r="BB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4" i="22"/>
  <c r="BB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c r="BB73" i="22"/>
  <c r="BA72" i="22"/>
  <c r="BB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1" i="22"/>
  <c r="BB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c r="BB70"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8" i="22"/>
  <c r="BB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c r="BB65" i="22"/>
  <c r="BA64" i="22"/>
  <c r="BB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3" i="22"/>
  <c r="BB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c r="BB62"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0" i="22"/>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59" i="22"/>
  <c r="BB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c r="BB57" i="22"/>
  <c r="BA56" i="22"/>
  <c r="BB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5" i="22"/>
  <c r="BB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c r="B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c r="BB53" i="22"/>
  <c r="BA52" i="22"/>
  <c r="BB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c r="BB49" i="22"/>
  <c r="BA48" i="22"/>
  <c r="BB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c r="B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c r="BB45" i="22"/>
  <c r="BA44" i="22"/>
  <c r="BB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3" i="22"/>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c r="BB41" i="22"/>
  <c r="BA40" i="22"/>
  <c r="BB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c r="B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c r="BB37" i="22"/>
  <c r="BA36" i="22"/>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5" i="22"/>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4" i="22"/>
  <c r="BB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c r="BB33" i="22"/>
  <c r="BA32" i="22"/>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c r="B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c r="B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c r="BB29" i="22"/>
  <c r="BA28" i="22"/>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c r="BB27" i="22"/>
  <c r="BA26" i="22"/>
  <c r="BB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c r="BB25" i="22"/>
  <c r="BA24" i="22"/>
  <c r="BB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c r="B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c r="B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c r="BB21" i="22"/>
  <c r="BA20" i="22"/>
  <c r="BB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c r="BB19" i="22"/>
  <c r="BA18" i="22"/>
  <c r="BB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c r="BB17" i="22"/>
  <c r="BA16" i="22"/>
  <c r="BB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c r="B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c r="B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c r="BB13" i="22"/>
  <c r="BA12" i="22"/>
  <c r="BB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c r="BB11" i="22"/>
  <c r="BA10" i="22"/>
  <c r="BB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c r="BB9" i="22"/>
  <c r="BA8" i="22"/>
  <c r="BB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c r="B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c r="B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c r="BB5" i="22"/>
  <c r="BA4" i="22"/>
  <c r="BB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c r="BB3" i="22"/>
  <c r="BA2" i="22"/>
  <c r="BB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C193" i="21"/>
  <c r="F193" i="21"/>
  <c r="E193" i="21"/>
  <c r="D193" i="21"/>
  <c r="C193" i="21"/>
  <c r="BA193" i="21"/>
  <c r="BB193" i="21"/>
  <c r="B193" i="21"/>
  <c r="BE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C192" i="21"/>
  <c r="F192" i="21"/>
  <c r="E192" i="21"/>
  <c r="D192" i="21"/>
  <c r="C192" i="21"/>
  <c r="BA192" i="21"/>
  <c r="BB192" i="21"/>
  <c r="B192" i="21"/>
  <c r="BE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C191" i="21"/>
  <c r="F191" i="21"/>
  <c r="E191" i="21"/>
  <c r="D191" i="21"/>
  <c r="C191" i="21"/>
  <c r="BA191" i="21"/>
  <c r="BB191" i="21"/>
  <c r="B191" i="21"/>
  <c r="BE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C190" i="21"/>
  <c r="F190" i="21"/>
  <c r="E190" i="21"/>
  <c r="D190" i="21"/>
  <c r="C190" i="21"/>
  <c r="BA190" i="21"/>
  <c r="BB190" i="21"/>
  <c r="B190" i="21"/>
  <c r="BE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C189" i="21"/>
  <c r="F189" i="21"/>
  <c r="E189" i="21"/>
  <c r="D189" i="21"/>
  <c r="C189" i="21"/>
  <c r="BA189" i="21"/>
  <c r="BB189" i="21"/>
  <c r="B189" i="21"/>
  <c r="BE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c r="F188" i="21"/>
  <c r="E188" i="21"/>
  <c r="D188" i="21"/>
  <c r="C188" i="21"/>
  <c r="BA188" i="21"/>
  <c r="BB188" i="21"/>
  <c r="B188" i="21"/>
  <c r="BE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C187" i="21"/>
  <c r="F187" i="21"/>
  <c r="E187" i="21"/>
  <c r="D187" i="21"/>
  <c r="C187" i="21"/>
  <c r="BA187" i="21"/>
  <c r="BB187" i="21"/>
  <c r="B187" i="21"/>
  <c r="BE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c r="F186" i="21"/>
  <c r="E186" i="21"/>
  <c r="D186" i="21"/>
  <c r="C186" i="21"/>
  <c r="BA186" i="21"/>
  <c r="BB186" i="21"/>
  <c r="B186" i="21"/>
  <c r="BE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C185" i="21"/>
  <c r="F185" i="21"/>
  <c r="E185" i="21"/>
  <c r="D185" i="21"/>
  <c r="C185" i="21"/>
  <c r="BA185" i="21"/>
  <c r="BB185" i="21"/>
  <c r="B185" i="21"/>
  <c r="BE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C184" i="21"/>
  <c r="F184" i="21"/>
  <c r="E184" i="21"/>
  <c r="D184" i="21"/>
  <c r="C184" i="21"/>
  <c r="BA184" i="21"/>
  <c r="BB184" i="21"/>
  <c r="B184" i="21"/>
  <c r="BE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c r="F183" i="21"/>
  <c r="E183" i="21"/>
  <c r="D183" i="21"/>
  <c r="C183" i="21"/>
  <c r="BA183" i="21"/>
  <c r="BB183" i="21"/>
  <c r="B183" i="21"/>
  <c r="BE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c r="F182" i="21"/>
  <c r="E182" i="21"/>
  <c r="D182" i="21"/>
  <c r="C182" i="21"/>
  <c r="BA182" i="21"/>
  <c r="BB182" i="21"/>
  <c r="B182" i="21"/>
  <c r="BE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BC181" i="21"/>
  <c r="F181" i="21"/>
  <c r="E181" i="21"/>
  <c r="D181" i="21"/>
  <c r="C181" i="21"/>
  <c r="BA181" i="21"/>
  <c r="BB181" i="21"/>
  <c r="B181" i="21"/>
  <c r="BE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C180" i="21"/>
  <c r="F180" i="21"/>
  <c r="E180" i="21"/>
  <c r="D180" i="21"/>
  <c r="C180" i="21"/>
  <c r="BA180" i="21"/>
  <c r="BB180" i="21"/>
  <c r="B180" i="21"/>
  <c r="BE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C179" i="21"/>
  <c r="F179" i="21"/>
  <c r="E179" i="21"/>
  <c r="D179" i="21"/>
  <c r="C179" i="21"/>
  <c r="BA179" i="21"/>
  <c r="BB179" i="21"/>
  <c r="B179" i="21"/>
  <c r="BE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C178" i="21"/>
  <c r="F178" i="21"/>
  <c r="E178" i="21"/>
  <c r="D178" i="21"/>
  <c r="C178" i="21"/>
  <c r="B178" i="21"/>
  <c r="BE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C177" i="21"/>
  <c r="F177" i="21"/>
  <c r="E177" i="21"/>
  <c r="D177" i="21"/>
  <c r="C177" i="21"/>
  <c r="BA177" i="21"/>
  <c r="BB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C176" i="21"/>
  <c r="F176" i="21"/>
  <c r="E176" i="21"/>
  <c r="D176" i="21"/>
  <c r="C176" i="21"/>
  <c r="B176" i="21"/>
  <c r="BE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c r="F175" i="21"/>
  <c r="E175" i="21"/>
  <c r="D175" i="21"/>
  <c r="C175" i="21"/>
  <c r="BA175" i="21"/>
  <c r="BB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C174" i="21"/>
  <c r="F174" i="21"/>
  <c r="E174" i="21"/>
  <c r="D174" i="21"/>
  <c r="C174" i="21"/>
  <c r="B174" i="21"/>
  <c r="BE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C173" i="21"/>
  <c r="F173" i="21"/>
  <c r="E173" i="21"/>
  <c r="D173" i="21"/>
  <c r="C173" i="21"/>
  <c r="BA173" i="21"/>
  <c r="BB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C172" i="21"/>
  <c r="F172" i="21"/>
  <c r="E172" i="21"/>
  <c r="D172" i="21"/>
  <c r="C172" i="21"/>
  <c r="B172" i="21"/>
  <c r="BE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C171" i="21"/>
  <c r="F171" i="21"/>
  <c r="E171" i="21"/>
  <c r="D171" i="21"/>
  <c r="C171" i="21"/>
  <c r="BA171" i="21"/>
  <c r="BB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C170" i="21"/>
  <c r="F170" i="21"/>
  <c r="E170" i="21"/>
  <c r="D170" i="21"/>
  <c r="C170" i="21"/>
  <c r="B170" i="21"/>
  <c r="BE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C169" i="21"/>
  <c r="F169" i="21"/>
  <c r="E169" i="21"/>
  <c r="D169" i="21"/>
  <c r="C169" i="21"/>
  <c r="BA169" i="21"/>
  <c r="BB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E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A166" i="21"/>
  <c r="BB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C165" i="21"/>
  <c r="F165" i="21"/>
  <c r="E165" i="21"/>
  <c r="D165" i="21"/>
  <c r="C165" i="21"/>
  <c r="BA165" i="21"/>
  <c r="BB165" i="21"/>
  <c r="B165" i="21"/>
  <c r="BE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C164" i="21"/>
  <c r="F164" i="21"/>
  <c r="E164" i="21"/>
  <c r="BA164" i="21"/>
  <c r="BB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c r="BB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A162" i="21"/>
  <c r="BB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C160" i="21"/>
  <c r="F160" i="21"/>
  <c r="E160" i="21"/>
  <c r="BA160" i="21"/>
  <c r="BB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c r="BB159" i="21"/>
  <c r="D159" i="21"/>
  <c r="C159" i="21"/>
  <c r="B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A158" i="21"/>
  <c r="BB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BD156" i="21"/>
  <c r="F156" i="21"/>
  <c r="E156" i="21"/>
  <c r="D156" i="21"/>
  <c r="C156" i="21"/>
  <c r="B156" i="21"/>
  <c r="BC156" i="21"/>
  <c r="BE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D155" i="21"/>
  <c r="F155" i="21"/>
  <c r="E155" i="21"/>
  <c r="D155" i="21"/>
  <c r="C155" i="21"/>
  <c r="B155" i="21"/>
  <c r="BA155" i="21"/>
  <c r="B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BE154" i="21"/>
  <c r="H154" i="21"/>
  <c r="G154" i="21"/>
  <c r="BD154" i="21"/>
  <c r="F154" i="21"/>
  <c r="E154" i="21"/>
  <c r="D154" i="21"/>
  <c r="C154" i="21"/>
  <c r="B154" i="21"/>
  <c r="BA154" i="21"/>
  <c r="B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D153" i="21"/>
  <c r="F153" i="21"/>
  <c r="E153" i="21"/>
  <c r="D153" i="21"/>
  <c r="C153" i="21"/>
  <c r="B153" i="21"/>
  <c r="BA153" i="21"/>
  <c r="B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BE152" i="21"/>
  <c r="H152" i="21"/>
  <c r="G152" i="21"/>
  <c r="BD152" i="21"/>
  <c r="F152" i="21"/>
  <c r="E152" i="21"/>
  <c r="D152" i="21"/>
  <c r="C152" i="21"/>
  <c r="B152" i="21"/>
  <c r="BA152" i="21"/>
  <c r="BB152" i="21"/>
  <c r="BE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BD151" i="21"/>
  <c r="F151" i="21"/>
  <c r="E151" i="21"/>
  <c r="D151" i="21"/>
  <c r="C151" i="21"/>
  <c r="B151" i="21"/>
  <c r="BA151" i="21"/>
  <c r="B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BE150" i="21"/>
  <c r="H150" i="21"/>
  <c r="G150" i="21"/>
  <c r="BD150" i="21"/>
  <c r="F150" i="21"/>
  <c r="E150" i="21"/>
  <c r="D150" i="21"/>
  <c r="C150" i="21"/>
  <c r="B150" i="21"/>
  <c r="BA150" i="21"/>
  <c r="BB150" i="21"/>
  <c r="BE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BD149" i="21"/>
  <c r="F149" i="21"/>
  <c r="E149" i="21"/>
  <c r="D149" i="21"/>
  <c r="C149" i="21"/>
  <c r="B149" i="21"/>
  <c r="BA149" i="21"/>
  <c r="B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E148" i="21"/>
  <c r="H148" i="21"/>
  <c r="G148" i="21"/>
  <c r="F148" i="21"/>
  <c r="E148" i="21"/>
  <c r="D148" i="21"/>
  <c r="C148" i="21"/>
  <c r="B148" i="21"/>
  <c r="BA148" i="21"/>
  <c r="BB148" i="21"/>
  <c r="BE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BD147" i="21"/>
  <c r="F147" i="21"/>
  <c r="E147" i="21"/>
  <c r="D147" i="21"/>
  <c r="C147" i="21"/>
  <c r="B147" i="21"/>
  <c r="BA147" i="21"/>
  <c r="B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c r="H146" i="21"/>
  <c r="G146" i="21"/>
  <c r="F146" i="21"/>
  <c r="E146" i="21"/>
  <c r="D146" i="21"/>
  <c r="C146" i="21"/>
  <c r="B146" i="21"/>
  <c r="BA146" i="21"/>
  <c r="B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BD145" i="21"/>
  <c r="F145" i="21"/>
  <c r="E145" i="21"/>
  <c r="D145" i="21"/>
  <c r="C145" i="21"/>
  <c r="B145" i="21"/>
  <c r="BA145" i="21"/>
  <c r="B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BE144" i="21"/>
  <c r="H144" i="21"/>
  <c r="G144" i="21"/>
  <c r="F144" i="21"/>
  <c r="E144" i="21"/>
  <c r="D144" i="21"/>
  <c r="C144" i="21"/>
  <c r="B144" i="21"/>
  <c r="BA144" i="21"/>
  <c r="BB144" i="21"/>
  <c r="BE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BD143" i="21"/>
  <c r="F143" i="21"/>
  <c r="E143" i="21"/>
  <c r="D143" i="21"/>
  <c r="C143" i="21"/>
  <c r="B143" i="21"/>
  <c r="BA143" i="21"/>
  <c r="B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E142" i="21"/>
  <c r="H142" i="21"/>
  <c r="G142" i="21"/>
  <c r="F142" i="21"/>
  <c r="E142" i="21"/>
  <c r="D142" i="21"/>
  <c r="C142" i="21"/>
  <c r="B142" i="21"/>
  <c r="BA142" i="21"/>
  <c r="BB142" i="21"/>
  <c r="BE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BD141" i="21"/>
  <c r="F141" i="21"/>
  <c r="E141" i="21"/>
  <c r="D141" i="21"/>
  <c r="C141" i="21"/>
  <c r="B141" i="21"/>
  <c r="BA141" i="21"/>
  <c r="B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BE140" i="21"/>
  <c r="H140" i="21"/>
  <c r="G140" i="21"/>
  <c r="F140" i="21"/>
  <c r="E140" i="21"/>
  <c r="D140" i="21"/>
  <c r="C140" i="21"/>
  <c r="B140" i="21"/>
  <c r="BA140" i="21"/>
  <c r="BB140" i="21"/>
  <c r="BE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D139" i="21"/>
  <c r="F139" i="21"/>
  <c r="E139" i="21"/>
  <c r="D139" i="21"/>
  <c r="C139" i="21"/>
  <c r="B139" i="21"/>
  <c r="BA139" i="21"/>
  <c r="B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BE138" i="21"/>
  <c r="H138" i="21"/>
  <c r="G138" i="21"/>
  <c r="F138" i="21"/>
  <c r="E138" i="21"/>
  <c r="D138" i="21"/>
  <c r="C138" i="21"/>
  <c r="B138" i="21"/>
  <c r="BA138" i="21"/>
  <c r="BB138" i="21"/>
  <c r="BE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BD137" i="21"/>
  <c r="F137" i="21"/>
  <c r="E137" i="21"/>
  <c r="D137" i="21"/>
  <c r="C137" i="21"/>
  <c r="B137" i="21"/>
  <c r="BA137" i="21"/>
  <c r="B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BE136" i="21"/>
  <c r="H136" i="21"/>
  <c r="G136" i="21"/>
  <c r="F136" i="21"/>
  <c r="E136" i="21"/>
  <c r="D136" i="21"/>
  <c r="C136" i="21"/>
  <c r="B136" i="21"/>
  <c r="BA136" i="21"/>
  <c r="BB136" i="21"/>
  <c r="BE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BD135" i="21"/>
  <c r="F135" i="21"/>
  <c r="E135" i="21"/>
  <c r="D135" i="21"/>
  <c r="C135" i="21"/>
  <c r="B135" i="21"/>
  <c r="BA135" i="21"/>
  <c r="B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BE134" i="21"/>
  <c r="H134" i="21"/>
  <c r="G134" i="21"/>
  <c r="F134" i="21"/>
  <c r="E134" i="21"/>
  <c r="D134" i="21"/>
  <c r="C134" i="21"/>
  <c r="B134" i="21"/>
  <c r="BA134" i="21"/>
  <c r="BB134" i="21"/>
  <c r="BE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BD133" i="21"/>
  <c r="F133" i="21"/>
  <c r="E133" i="21"/>
  <c r="D133" i="21"/>
  <c r="C133" i="21"/>
  <c r="B133" i="21"/>
  <c r="BA133" i="21"/>
  <c r="B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E132" i="21"/>
  <c r="H132" i="21"/>
  <c r="G132" i="21"/>
  <c r="F132" i="21"/>
  <c r="E132" i="21"/>
  <c r="D132" i="21"/>
  <c r="C132" i="21"/>
  <c r="B132" i="21"/>
  <c r="BA132" i="21"/>
  <c r="BB132" i="21"/>
  <c r="BE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BD131" i="21"/>
  <c r="F131" i="21"/>
  <c r="E131" i="21"/>
  <c r="D131" i="21"/>
  <c r="C131" i="21"/>
  <c r="B131" i="21"/>
  <c r="BA131" i="21"/>
  <c r="B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BE130" i="21"/>
  <c r="H130" i="21"/>
  <c r="G130" i="21"/>
  <c r="F130" i="21"/>
  <c r="E130" i="21"/>
  <c r="D130" i="21"/>
  <c r="C130" i="21"/>
  <c r="B130" i="21"/>
  <c r="BA130" i="21"/>
  <c r="BB130" i="21"/>
  <c r="BE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BD129" i="21"/>
  <c r="F129" i="21"/>
  <c r="E129" i="21"/>
  <c r="D129" i="21"/>
  <c r="C129" i="21"/>
  <c r="B129" i="21"/>
  <c r="BA129" i="21"/>
  <c r="B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BE128" i="21"/>
  <c r="H128" i="21"/>
  <c r="G128" i="21"/>
  <c r="F128" i="21"/>
  <c r="E128" i="21"/>
  <c r="D128" i="21"/>
  <c r="C128" i="21"/>
  <c r="B128" i="21"/>
  <c r="BA128" i="21"/>
  <c r="BB128" i="21"/>
  <c r="BE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D127" i="21"/>
  <c r="F127" i="21"/>
  <c r="E127" i="21"/>
  <c r="D127" i="21"/>
  <c r="C127" i="21"/>
  <c r="B127" i="21"/>
  <c r="BA127" i="21"/>
  <c r="B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BE126" i="21"/>
  <c r="H126" i="21"/>
  <c r="G126" i="21"/>
  <c r="F126" i="21"/>
  <c r="E126" i="21"/>
  <c r="D126" i="21"/>
  <c r="C126" i="21"/>
  <c r="B126" i="21"/>
  <c r="BA126" i="21"/>
  <c r="BB126" i="21"/>
  <c r="BE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BD125" i="21"/>
  <c r="F125" i="21"/>
  <c r="E125" i="21"/>
  <c r="D125" i="21"/>
  <c r="C125" i="21"/>
  <c r="B125" i="21"/>
  <c r="BA125" i="21"/>
  <c r="B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BE124" i="21"/>
  <c r="H124" i="21"/>
  <c r="G124" i="21"/>
  <c r="F124" i="21"/>
  <c r="E124" i="21"/>
  <c r="D124" i="21"/>
  <c r="C124" i="21"/>
  <c r="B124" i="21"/>
  <c r="BA124" i="21"/>
  <c r="BB124" i="21"/>
  <c r="BE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D123" i="21"/>
  <c r="F123" i="21"/>
  <c r="E123" i="21"/>
  <c r="D123" i="21"/>
  <c r="C123" i="21"/>
  <c r="B123" i="21"/>
  <c r="BA123" i="21"/>
  <c r="B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BE122" i="21"/>
  <c r="H122" i="21"/>
  <c r="G122" i="21"/>
  <c r="F122" i="21"/>
  <c r="E122" i="21"/>
  <c r="D122" i="21"/>
  <c r="C122" i="21"/>
  <c r="B122" i="21"/>
  <c r="BA122" i="21"/>
  <c r="B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BE121" i="21"/>
  <c r="F121" i="21"/>
  <c r="E121" i="21"/>
  <c r="D121" i="21"/>
  <c r="C121" i="21"/>
  <c r="B121" i="21"/>
  <c r="BA121" i="21"/>
  <c r="B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BE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BE118" i="2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BC117" i="21"/>
  <c r="H117" i="21"/>
  <c r="G117" i="21"/>
  <c r="F117" i="21"/>
  <c r="E117" i="21"/>
  <c r="D117" i="21"/>
  <c r="C117" i="21"/>
  <c r="B117" i="21"/>
  <c r="BA117" i="21"/>
  <c r="B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C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D115" i="21"/>
  <c r="F115" i="21"/>
  <c r="E115" i="21"/>
  <c r="D115" i="21"/>
  <c r="C115" i="21"/>
  <c r="B115" i="21"/>
  <c r="BC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BE114" i="21"/>
  <c r="H114" i="21"/>
  <c r="G114" i="21"/>
  <c r="F114" i="21"/>
  <c r="E114" i="21"/>
  <c r="D114" i="21"/>
  <c r="C114" i="21"/>
  <c r="B114" i="21"/>
  <c r="BE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BD113" i="21"/>
  <c r="F113" i="21"/>
  <c r="E113" i="21"/>
  <c r="D113" i="21"/>
  <c r="C113" i="21"/>
  <c r="B113" i="21"/>
  <c r="BA113" i="21"/>
  <c r="B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BE111" i="21"/>
  <c r="F111" i="21"/>
  <c r="E111" i="21"/>
  <c r="D111" i="21"/>
  <c r="C111" i="21"/>
  <c r="B111"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BE110" i="21"/>
  <c r="H110" i="21"/>
  <c r="G110" i="21"/>
  <c r="F110" i="21"/>
  <c r="E110" i="21"/>
  <c r="D110" i="21"/>
  <c r="C110" i="21"/>
  <c r="B110" i="21"/>
  <c r="BE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BC109" i="21"/>
  <c r="H109" i="21"/>
  <c r="G109" i="21"/>
  <c r="F109" i="21"/>
  <c r="E109" i="21"/>
  <c r="D109" i="21"/>
  <c r="C109" i="21"/>
  <c r="B109" i="21"/>
  <c r="BA109" i="21"/>
  <c r="B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D107" i="21"/>
  <c r="F107" i="21"/>
  <c r="E107" i="21"/>
  <c r="D107" i="21"/>
  <c r="C107" i="21"/>
  <c r="B107" i="21"/>
  <c r="BC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BE106" i="21"/>
  <c r="H106" i="21"/>
  <c r="G106" i="21"/>
  <c r="F106" i="21"/>
  <c r="E106" i="21"/>
  <c r="D106" i="21"/>
  <c r="C106" i="21"/>
  <c r="B106" i="21"/>
  <c r="BE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BD105" i="21"/>
  <c r="F105" i="21"/>
  <c r="E105" i="21"/>
  <c r="D105" i="21"/>
  <c r="C105" i="21"/>
  <c r="B105" i="21"/>
  <c r="BA105" i="21"/>
  <c r="B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BE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BC101" i="21"/>
  <c r="H101" i="21"/>
  <c r="G101" i="21"/>
  <c r="F101" i="21"/>
  <c r="E101" i="21"/>
  <c r="D101" i="21"/>
  <c r="C101" i="21"/>
  <c r="B101" i="21"/>
  <c r="BA101" i="21"/>
  <c r="B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C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BD99" i="21"/>
  <c r="F99" i="21"/>
  <c r="E99" i="21"/>
  <c r="D99" i="21"/>
  <c r="C99" i="21"/>
  <c r="B99"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BE98" i="21"/>
  <c r="H98" i="21"/>
  <c r="G98" i="21"/>
  <c r="F98" i="21"/>
  <c r="E98" i="21"/>
  <c r="D98" i="21"/>
  <c r="C98" i="21"/>
  <c r="B98" i="21"/>
  <c r="BE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BD97" i="21"/>
  <c r="F97" i="21"/>
  <c r="E97" i="21"/>
  <c r="D97" i="21"/>
  <c r="C97" i="21"/>
  <c r="B97" i="21"/>
  <c r="BA97" i="21"/>
  <c r="B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C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BD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D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C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D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BE88" i="21"/>
  <c r="F88" i="21"/>
  <c r="E88" i="21"/>
  <c r="D88" i="21"/>
  <c r="C88" i="21"/>
  <c r="B88"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D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BE84" i="21"/>
  <c r="F84" i="21"/>
  <c r="E84" i="21"/>
  <c r="D84" i="21"/>
  <c r="C84" i="21"/>
  <c r="B84" i="2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BD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E68" i="21"/>
  <c r="H68" i="21"/>
  <c r="G68" i="21"/>
  <c r="F68" i="21"/>
  <c r="E68" i="21"/>
  <c r="D68" i="21"/>
  <c r="C68" i="21"/>
  <c r="B68" i="21"/>
  <c r="BE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BD65" i="21"/>
  <c r="G65" i="21"/>
  <c r="F65" i="21"/>
  <c r="E65" i="21"/>
  <c r="D65" i="21"/>
  <c r="C65" i="21"/>
  <c r="B65" i="21"/>
  <c r="BE64" i="21"/>
  <c r="BD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A64" i="21"/>
  <c r="B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BC63" i="21"/>
  <c r="C63" i="21"/>
  <c r="B63" i="21"/>
  <c r="BA63" i="21"/>
  <c r="B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D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E60" i="21"/>
  <c r="H60" i="21"/>
  <c r="G60" i="21"/>
  <c r="F60" i="21"/>
  <c r="E60" i="21"/>
  <c r="D60" i="21"/>
  <c r="C60" i="21"/>
  <c r="B60" i="21"/>
  <c r="BE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BE57" i="21"/>
  <c r="G57" i="21"/>
  <c r="F57" i="21"/>
  <c r="E57" i="21"/>
  <c r="D57" i="21"/>
  <c r="C57" i="21"/>
  <c r="B57" i="21"/>
  <c r="BE56" i="21"/>
  <c r="BD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A56" i="21"/>
  <c r="B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BC55" i="21"/>
  <c r="C55" i="21"/>
  <c r="B55" i="21"/>
  <c r="BA55" i="21"/>
  <c r="B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E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A52" i="21"/>
  <c r="BB52" i="21"/>
  <c r="BE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BD49" i="21"/>
  <c r="G49" i="21"/>
  <c r="F49" i="21"/>
  <c r="E49" i="21"/>
  <c r="D49" i="21"/>
  <c r="C49" i="21"/>
  <c r="B49"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E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BD41" i="21"/>
  <c r="G41" i="21"/>
  <c r="F41" i="21"/>
  <c r="E41" i="21"/>
  <c r="D41" i="21"/>
  <c r="C41" i="21"/>
  <c r="B41" i="21"/>
  <c r="BD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D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BE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E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c r="BB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c r="BB29" i="21"/>
  <c r="D29" i="21"/>
  <c r="C29" i="21"/>
  <c r="B29" i="21"/>
  <c r="BE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BE28" i="21"/>
  <c r="H28" i="21"/>
  <c r="G28" i="21"/>
  <c r="F28" i="21"/>
  <c r="E28" i="21"/>
  <c r="D28" i="21"/>
  <c r="C28" i="21"/>
  <c r="B28" i="21"/>
  <c r="BE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D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c r="BB25" i="21"/>
  <c r="D25" i="21"/>
  <c r="C25" i="21"/>
  <c r="B25" i="21"/>
  <c r="BE25" i="21"/>
  <c r="BD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BE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BE23" i="21"/>
  <c r="H23" i="21"/>
  <c r="G23" i="21"/>
  <c r="F23" i="21"/>
  <c r="E23" i="21"/>
  <c r="D23" i="21"/>
  <c r="C23" i="21"/>
  <c r="B23" i="21"/>
  <c r="BE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c r="BB21" i="21"/>
  <c r="D21" i="21"/>
  <c r="C21" i="21"/>
  <c r="B21" i="21"/>
  <c r="BE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BE20" i="21"/>
  <c r="H20" i="21"/>
  <c r="G20" i="21"/>
  <c r="F20" i="21"/>
  <c r="E20" i="21"/>
  <c r="D20" i="21"/>
  <c r="C20" i="21"/>
  <c r="B20" i="21"/>
  <c r="BE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D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c r="BB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BE16" i="21"/>
  <c r="H16" i="21"/>
  <c r="G16" i="21"/>
  <c r="F16" i="21"/>
  <c r="E16" i="21"/>
  <c r="D16" i="21"/>
  <c r="C16" i="21"/>
  <c r="B16" i="21"/>
  <c r="BE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D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A13" i="21"/>
  <c r="BB13" i="21"/>
  <c r="D13" i="21"/>
  <c r="C13" i="21"/>
  <c r="B13" i="21"/>
  <c r="BD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BE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BE11" i="21"/>
  <c r="H11" i="21"/>
  <c r="G11" i="21"/>
  <c r="F11" i="21"/>
  <c r="E11" i="2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A9" i="21"/>
  <c r="BB9" i="21"/>
  <c r="D9" i="21"/>
  <c r="C9" i="21"/>
  <c r="B9" i="21"/>
  <c r="BE9" i="21"/>
  <c r="BE8" i="21"/>
  <c r="BD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c r="BB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A5" i="21"/>
  <c r="BB5" i="21"/>
  <c r="D5" i="21"/>
  <c r="C5" i="21"/>
  <c r="B5" i="21"/>
  <c r="BE5" i="21"/>
  <c r="BE4" i="21"/>
  <c r="BD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E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D3" i="21"/>
  <c r="D3" i="21"/>
  <c r="C3" i="21"/>
  <c r="B3" i="21"/>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N153" i="14"/>
  <c r="I153" i="14"/>
  <c r="C153" i="15"/>
  <c r="G153" i="10"/>
  <c r="B153" i="15"/>
  <c r="E153" i="10"/>
  <c r="D153" i="10"/>
  <c r="B153" i="10"/>
  <c r="A153" i="10"/>
  <c r="A156" i="8"/>
  <c r="AM152" i="14"/>
  <c r="AC152" i="14"/>
  <c r="E152" i="10"/>
  <c r="D152" i="10"/>
  <c r="C152" i="10"/>
  <c r="B152" i="10"/>
  <c r="A152" i="10"/>
  <c r="H151" i="14"/>
  <c r="E151" i="10"/>
  <c r="D151" i="10"/>
  <c r="B151" i="10"/>
  <c r="A151" i="10"/>
  <c r="H150" i="15"/>
  <c r="E150" i="10"/>
  <c r="D150" i="10"/>
  <c r="B150" i="10"/>
  <c r="A150" i="10"/>
  <c r="A153" i="8"/>
  <c r="AM149" i="14"/>
  <c r="AD149" i="10"/>
  <c r="AI149" i="14"/>
  <c r="AH149" i="14"/>
  <c r="O149" i="15"/>
  <c r="AA149" i="10"/>
  <c r="AE149" i="14"/>
  <c r="L149" i="15"/>
  <c r="AA149" i="14"/>
  <c r="V149" i="10"/>
  <c r="W149" i="14"/>
  <c r="X149" i="14"/>
  <c r="T149" i="14"/>
  <c r="U149" i="10"/>
  <c r="R149" i="14"/>
  <c r="J149" i="15"/>
  <c r="T149" i="10"/>
  <c r="I152" i="7"/>
  <c r="Q149" i="14"/>
  <c r="I149" i="15"/>
  <c r="P149" i="14"/>
  <c r="O149" i="14"/>
  <c r="G149" i="15"/>
  <c r="N149" i="14"/>
  <c r="Q149" i="10"/>
  <c r="O149" i="10"/>
  <c r="F149" i="15"/>
  <c r="L149" i="10"/>
  <c r="J149" i="14"/>
  <c r="K149" i="14"/>
  <c r="K149" i="10"/>
  <c r="I149" i="14"/>
  <c r="F149" i="14"/>
  <c r="G149" i="10"/>
  <c r="C149" i="15"/>
  <c r="E149" i="10"/>
  <c r="E152" i="8"/>
  <c r="D149" i="10"/>
  <c r="C149" i="10"/>
  <c r="B149" i="10"/>
  <c r="A149" i="10"/>
  <c r="E148" i="10"/>
  <c r="D148" i="10"/>
  <c r="B148" i="10"/>
  <c r="A148" i="10"/>
  <c r="A151" i="8"/>
  <c r="AL147" i="14"/>
  <c r="AD147" i="14"/>
  <c r="X147" i="10"/>
  <c r="Q147" i="14"/>
  <c r="H147" i="15"/>
  <c r="I147" i="14"/>
  <c r="F147" i="14"/>
  <c r="E147" i="10"/>
  <c r="E150" i="8"/>
  <c r="D147" i="10"/>
  <c r="B147" i="10"/>
  <c r="A147" i="10"/>
  <c r="AK146" i="14"/>
  <c r="AH146" i="14"/>
  <c r="AC146" i="10"/>
  <c r="AA146" i="10"/>
  <c r="AC149" i="8"/>
  <c r="AD146" i="14"/>
  <c r="L146" i="15"/>
  <c r="AA146" i="14"/>
  <c r="J146" i="15"/>
  <c r="O146" i="14"/>
  <c r="F146" i="15"/>
  <c r="I146" i="10"/>
  <c r="C146" i="15"/>
  <c r="F146" i="14"/>
  <c r="E146" i="10"/>
  <c r="D146" i="10"/>
  <c r="B146" i="10"/>
  <c r="A146" i="10"/>
  <c r="AL145" i="14"/>
  <c r="AF145" i="10"/>
  <c r="AI145" i="14"/>
  <c r="R145" i="15"/>
  <c r="AC145" i="10"/>
  <c r="Q145" i="15"/>
  <c r="P145" i="15"/>
  <c r="AE145" i="14"/>
  <c r="AA145" i="10"/>
  <c r="N145" i="15"/>
  <c r="Z145" i="10"/>
  <c r="AB148" i="8"/>
  <c r="AD145" i="14"/>
  <c r="M145" i="15"/>
  <c r="L145" i="15"/>
  <c r="AA145" i="14"/>
  <c r="K145" i="15"/>
  <c r="I145" i="15"/>
  <c r="H145" i="15"/>
  <c r="Q145" i="10"/>
  <c r="F148" i="7"/>
  <c r="N145" i="10"/>
  <c r="J145" i="14"/>
  <c r="L145" i="10"/>
  <c r="K145" i="10"/>
  <c r="C145" i="15"/>
  <c r="F145" i="14"/>
  <c r="G145" i="10"/>
  <c r="F145" i="10"/>
  <c r="F148" i="6"/>
  <c r="B145" i="15"/>
  <c r="E145" i="10"/>
  <c r="D145" i="10"/>
  <c r="C145" i="10"/>
  <c r="B145" i="10"/>
  <c r="A145" i="10"/>
  <c r="N144" i="15"/>
  <c r="AD144" i="14"/>
  <c r="R144" i="14"/>
  <c r="U144" i="10"/>
  <c r="M144" i="10"/>
  <c r="H144" i="14"/>
  <c r="E144" i="10"/>
  <c r="D144" i="10"/>
  <c r="B144" i="10"/>
  <c r="A144" i="10"/>
  <c r="T143" i="15"/>
  <c r="R143" i="15"/>
  <c r="AI143" i="14"/>
  <c r="AH143" i="14"/>
  <c r="X143" i="10"/>
  <c r="K143" i="15"/>
  <c r="R143" i="14"/>
  <c r="U143" i="10"/>
  <c r="J146" i="7"/>
  <c r="P146" i="7"/>
  <c r="J143" i="15"/>
  <c r="Q143" i="14"/>
  <c r="M143" i="10"/>
  <c r="K143" i="10"/>
  <c r="E143" i="15"/>
  <c r="C143" i="15"/>
  <c r="F143" i="14"/>
  <c r="E143" i="14"/>
  <c r="E143" i="10"/>
  <c r="E146" i="8"/>
  <c r="P146" i="8"/>
  <c r="D143" i="10"/>
  <c r="C143" i="10"/>
  <c r="B143" i="10"/>
  <c r="A143" i="10"/>
  <c r="U142" i="15"/>
  <c r="J142" i="15"/>
  <c r="H142" i="10"/>
  <c r="O145" i="6"/>
  <c r="F142" i="14"/>
  <c r="B142" i="15"/>
  <c r="F142" i="10"/>
  <c r="E142" i="10"/>
  <c r="D142" i="10"/>
  <c r="B142" i="10"/>
  <c r="A142" i="10"/>
  <c r="AM141" i="14"/>
  <c r="AK141" i="14"/>
  <c r="AD141" i="10"/>
  <c r="AH141" i="14"/>
  <c r="P141" i="15"/>
  <c r="AD141" i="14"/>
  <c r="L141" i="15"/>
  <c r="AA141" i="14"/>
  <c r="K141" i="15"/>
  <c r="R141" i="14"/>
  <c r="U141" i="10"/>
  <c r="O141" i="14"/>
  <c r="Q141" i="10"/>
  <c r="P141" i="10"/>
  <c r="M141" i="10"/>
  <c r="K141" i="10"/>
  <c r="E141" i="15"/>
  <c r="E141" i="10"/>
  <c r="E144" i="8"/>
  <c r="L144" i="8"/>
  <c r="D141" i="10"/>
  <c r="B141" i="10"/>
  <c r="A141" i="10"/>
  <c r="U140" i="15"/>
  <c r="S140" i="15"/>
  <c r="E140" i="10"/>
  <c r="D140" i="10"/>
  <c r="B140" i="10"/>
  <c r="B143" i="8"/>
  <c r="A140" i="10"/>
  <c r="AK139" i="14"/>
  <c r="R139" i="15"/>
  <c r="M139" i="15"/>
  <c r="AC139" i="14"/>
  <c r="C139" i="15"/>
  <c r="E139" i="10"/>
  <c r="D139" i="10"/>
  <c r="D142" i="8"/>
  <c r="B139" i="10"/>
  <c r="A139" i="10"/>
  <c r="S138" i="15"/>
  <c r="Q138" i="15"/>
  <c r="Y138" i="10"/>
  <c r="J138" i="15"/>
  <c r="F138" i="15"/>
  <c r="E138" i="10"/>
  <c r="D138" i="10"/>
  <c r="AI138" i="14"/>
  <c r="B138" i="10"/>
  <c r="A138" i="10"/>
  <c r="E137" i="10"/>
  <c r="D137" i="10"/>
  <c r="B137" i="10"/>
  <c r="A137" i="10"/>
  <c r="A140" i="8"/>
  <c r="AE136" i="10"/>
  <c r="Q136" i="15"/>
  <c r="O136" i="15"/>
  <c r="X136" i="10"/>
  <c r="V136" i="10"/>
  <c r="R136" i="10"/>
  <c r="N136" i="14"/>
  <c r="J136" i="10"/>
  <c r="I136" i="14"/>
  <c r="D136" i="15"/>
  <c r="H136" i="10"/>
  <c r="B136" i="15"/>
  <c r="E136" i="14"/>
  <c r="F136" i="10"/>
  <c r="E136" i="10"/>
  <c r="D136" i="10"/>
  <c r="D139" i="8"/>
  <c r="B136" i="10"/>
  <c r="A136" i="10"/>
  <c r="AF135" i="10"/>
  <c r="AK135" i="14"/>
  <c r="R135" i="15"/>
  <c r="AD135" i="10"/>
  <c r="P135" i="15"/>
  <c r="AF135" i="14"/>
  <c r="K135" i="10"/>
  <c r="E135" i="10"/>
  <c r="D135" i="10"/>
  <c r="B135" i="10"/>
  <c r="A135" i="10"/>
  <c r="AK134" i="14"/>
  <c r="AI134" i="14"/>
  <c r="AD134" i="10"/>
  <c r="AG137" i="8"/>
  <c r="R134" i="15"/>
  <c r="AF134" i="14"/>
  <c r="P134" i="15"/>
  <c r="Z134" i="10"/>
  <c r="AA134" i="14"/>
  <c r="V134" i="10"/>
  <c r="O134" i="10"/>
  <c r="C134" i="15"/>
  <c r="E134" i="10"/>
  <c r="D134" i="10"/>
  <c r="B134" i="10"/>
  <c r="A134" i="10"/>
  <c r="U133" i="15"/>
  <c r="AL133" i="14"/>
  <c r="AK133" i="14"/>
  <c r="AE133" i="10"/>
  <c r="AI136" i="8"/>
  <c r="O133" i="15"/>
  <c r="J133" i="15"/>
  <c r="H133" i="15"/>
  <c r="O133" i="14"/>
  <c r="R133" i="10"/>
  <c r="F133" i="15"/>
  <c r="J133" i="10"/>
  <c r="D133" i="15"/>
  <c r="H133" i="14"/>
  <c r="H133" i="10"/>
  <c r="E133" i="14"/>
  <c r="F133" i="10"/>
  <c r="E133" i="10"/>
  <c r="D133" i="10"/>
  <c r="B133" i="10"/>
  <c r="F135" i="3"/>
  <c r="A133" i="10"/>
  <c r="A136" i="8"/>
  <c r="AM132" i="14"/>
  <c r="T132" i="15"/>
  <c r="AL132" i="14"/>
  <c r="AF132" i="10"/>
  <c r="AI132" i="14"/>
  <c r="AD132" i="10"/>
  <c r="AH132" i="14"/>
  <c r="AJ132" i="14"/>
  <c r="AF132" i="14"/>
  <c r="P132" i="15"/>
  <c r="N132" i="15"/>
  <c r="AC132" i="14"/>
  <c r="X132" i="10"/>
  <c r="R132" i="14"/>
  <c r="N132" i="14"/>
  <c r="F132" i="14"/>
  <c r="G132" i="10"/>
  <c r="E132" i="10"/>
  <c r="D132" i="10"/>
  <c r="C132" i="10"/>
  <c r="B132" i="10"/>
  <c r="A132" i="10"/>
  <c r="AE131" i="14"/>
  <c r="M131" i="15"/>
  <c r="AC131" i="14"/>
  <c r="Y131" i="10"/>
  <c r="W131" i="10"/>
  <c r="J131" i="15"/>
  <c r="O131" i="14"/>
  <c r="P131" i="10"/>
  <c r="F131" i="15"/>
  <c r="H131" i="14"/>
  <c r="H131" i="10"/>
  <c r="F131" i="14"/>
  <c r="E131" i="14"/>
  <c r="E131" i="10"/>
  <c r="D131" i="10"/>
  <c r="B131" i="10"/>
  <c r="A131" i="10"/>
  <c r="AF130" i="14"/>
  <c r="H130" i="15"/>
  <c r="R130" i="10"/>
  <c r="E130" i="10"/>
  <c r="D130" i="10"/>
  <c r="B130" i="10"/>
  <c r="A130" i="10"/>
  <c r="AM129" i="14"/>
  <c r="AE129" i="10"/>
  <c r="AI132" i="8"/>
  <c r="AB129" i="10"/>
  <c r="AD132" i="8"/>
  <c r="AC129" i="14"/>
  <c r="N129" i="14"/>
  <c r="J129" i="10"/>
  <c r="B129" i="15"/>
  <c r="E129" i="10"/>
  <c r="D129" i="10"/>
  <c r="B129" i="10"/>
  <c r="A129" i="10"/>
  <c r="A132" i="8"/>
  <c r="I128" i="10"/>
  <c r="E128" i="10"/>
  <c r="D128" i="10"/>
  <c r="B128" i="10"/>
  <c r="A128" i="10"/>
  <c r="AM127" i="14"/>
  <c r="T127" i="15"/>
  <c r="AF127" i="14"/>
  <c r="R127" i="14"/>
  <c r="U127" i="10"/>
  <c r="P127" i="14"/>
  <c r="R127" i="10"/>
  <c r="M127" i="10"/>
  <c r="J127" i="10"/>
  <c r="H127" i="14"/>
  <c r="H127" i="10"/>
  <c r="E127" i="10"/>
  <c r="D127" i="10"/>
  <c r="B127" i="10"/>
  <c r="A127" i="10"/>
  <c r="T126" i="15"/>
  <c r="AL126" i="14"/>
  <c r="R126" i="15"/>
  <c r="AI126" i="14"/>
  <c r="AH126" i="14"/>
  <c r="P126" i="15"/>
  <c r="AB126" i="10"/>
  <c r="AF126" i="14"/>
  <c r="Z126" i="10"/>
  <c r="M126" i="15"/>
  <c r="AC126" i="14"/>
  <c r="AA126" i="14"/>
  <c r="K126" i="15"/>
  <c r="U126" i="10"/>
  <c r="R126" i="14"/>
  <c r="J126" i="15"/>
  <c r="T126" i="10"/>
  <c r="H126" i="15"/>
  <c r="O126" i="14"/>
  <c r="Q126" i="10"/>
  <c r="N126" i="10"/>
  <c r="M126" i="10"/>
  <c r="F126" i="15"/>
  <c r="K126" i="10"/>
  <c r="I126" i="14"/>
  <c r="G126" i="10"/>
  <c r="E126" i="14"/>
  <c r="E126" i="10"/>
  <c r="E129" i="8"/>
  <c r="D126" i="10"/>
  <c r="C126" i="10"/>
  <c r="B126" i="10"/>
  <c r="A126" i="10"/>
  <c r="U125" i="15"/>
  <c r="AM125" i="14"/>
  <c r="S125" i="15"/>
  <c r="AK125" i="14"/>
  <c r="AE125" i="10"/>
  <c r="AH125" i="14"/>
  <c r="P125" i="15"/>
  <c r="AD125" i="14"/>
  <c r="AC125" i="14"/>
  <c r="W125" i="10"/>
  <c r="AA125" i="14"/>
  <c r="R125" i="14"/>
  <c r="O125" i="14"/>
  <c r="P125" i="10"/>
  <c r="N125" i="10"/>
  <c r="M125" i="10"/>
  <c r="H125" i="14"/>
  <c r="H125" i="10"/>
  <c r="F125" i="14"/>
  <c r="E125" i="10"/>
  <c r="E128" i="8"/>
  <c r="D125" i="10"/>
  <c r="B125" i="10"/>
  <c r="A125" i="10"/>
  <c r="AF124" i="10"/>
  <c r="R124" i="15"/>
  <c r="AD124" i="14"/>
  <c r="E124" i="10"/>
  <c r="D124" i="10"/>
  <c r="B124" i="10"/>
  <c r="A124" i="10"/>
  <c r="AM123" i="14"/>
  <c r="E123" i="10"/>
  <c r="D123" i="10"/>
  <c r="B123" i="10"/>
  <c r="A123" i="10"/>
  <c r="E122" i="10"/>
  <c r="E125" i="8"/>
  <c r="D122" i="10"/>
  <c r="B122" i="10"/>
  <c r="A122" i="10"/>
  <c r="O121" i="15"/>
  <c r="J121" i="15"/>
  <c r="D121" i="15"/>
  <c r="E121" i="10"/>
  <c r="E123" i="3"/>
  <c r="D121" i="10"/>
  <c r="D124" i="8"/>
  <c r="B121" i="10"/>
  <c r="A121" i="10"/>
  <c r="E120" i="10"/>
  <c r="D120" i="10"/>
  <c r="B120" i="10"/>
  <c r="A120" i="10"/>
  <c r="E119" i="10"/>
  <c r="E122" i="6"/>
  <c r="D119" i="10"/>
  <c r="D122" i="8"/>
  <c r="B119" i="10"/>
  <c r="A119" i="10"/>
  <c r="AM118" i="14"/>
  <c r="AL118" i="14"/>
  <c r="AE118" i="10"/>
  <c r="AK118" i="14"/>
  <c r="R118" i="15"/>
  <c r="AI118" i="14"/>
  <c r="AD118" i="10"/>
  <c r="AH118" i="14"/>
  <c r="AB118" i="10"/>
  <c r="AD118" i="14"/>
  <c r="Z118" i="10"/>
  <c r="AC118" i="14"/>
  <c r="AA118" i="14"/>
  <c r="R118" i="14"/>
  <c r="O118" i="14"/>
  <c r="R118" i="10"/>
  <c r="P118" i="10"/>
  <c r="M118" i="10"/>
  <c r="D118" i="15"/>
  <c r="H118" i="14"/>
  <c r="H118" i="10"/>
  <c r="O121" i="6"/>
  <c r="F118" i="14"/>
  <c r="E118" i="10"/>
  <c r="D118" i="10"/>
  <c r="B118" i="10"/>
  <c r="A118" i="10"/>
  <c r="AM117" i="14"/>
  <c r="AF117" i="10"/>
  <c r="AL117" i="14"/>
  <c r="AI117" i="14"/>
  <c r="AH117" i="14"/>
  <c r="AC117" i="10"/>
  <c r="AE117" i="14"/>
  <c r="AA117" i="10"/>
  <c r="W117" i="14"/>
  <c r="X117" i="14"/>
  <c r="T117" i="14"/>
  <c r="N117" i="14"/>
  <c r="N117" i="10"/>
  <c r="E117" i="15"/>
  <c r="I117" i="14"/>
  <c r="I117" i="10"/>
  <c r="F117" i="10"/>
  <c r="E117" i="10"/>
  <c r="D117" i="10"/>
  <c r="B117" i="10"/>
  <c r="A117" i="10"/>
  <c r="AB116" i="10"/>
  <c r="AD119" i="8"/>
  <c r="AF116" i="14"/>
  <c r="T116" i="10"/>
  <c r="Q116" i="14"/>
  <c r="J116" i="10"/>
  <c r="E116" i="15"/>
  <c r="E116" i="10"/>
  <c r="D116" i="10"/>
  <c r="B116" i="10"/>
  <c r="A116" i="10"/>
  <c r="U115" i="15"/>
  <c r="T115" i="15"/>
  <c r="AK115" i="14"/>
  <c r="AE115" i="10"/>
  <c r="AC115" i="10"/>
  <c r="AB115" i="10"/>
  <c r="AD118" i="8"/>
  <c r="AD115" i="14"/>
  <c r="W115" i="10"/>
  <c r="W115" i="14"/>
  <c r="X115" i="14"/>
  <c r="T115" i="14"/>
  <c r="R115" i="14"/>
  <c r="U115" i="10"/>
  <c r="Q115" i="14"/>
  <c r="P115" i="10"/>
  <c r="N115" i="10"/>
  <c r="F115" i="15"/>
  <c r="D115" i="15"/>
  <c r="E115" i="10"/>
  <c r="D115" i="10"/>
  <c r="B115" i="10"/>
  <c r="A115" i="10"/>
  <c r="Q114" i="10"/>
  <c r="I114" i="10"/>
  <c r="S117" i="6"/>
  <c r="E114" i="10"/>
  <c r="E117" i="8"/>
  <c r="D114" i="10"/>
  <c r="B114" i="10"/>
  <c r="A114" i="10"/>
  <c r="AI113" i="14"/>
  <c r="Q113" i="15"/>
  <c r="AF113" i="14"/>
  <c r="AC113" i="14"/>
  <c r="Y113" i="10"/>
  <c r="AA116" i="8"/>
  <c r="X113" i="10"/>
  <c r="R113" i="14"/>
  <c r="N113" i="14"/>
  <c r="O113" i="10"/>
  <c r="I113" i="14"/>
  <c r="D113" i="15"/>
  <c r="C113" i="15"/>
  <c r="F113" i="14"/>
  <c r="G113" i="10"/>
  <c r="E113" i="10"/>
  <c r="D113" i="10"/>
  <c r="B113" i="10"/>
  <c r="A113" i="10"/>
  <c r="S112" i="15"/>
  <c r="W112" i="14"/>
  <c r="X112" i="14"/>
  <c r="T112" i="14"/>
  <c r="O112" i="14"/>
  <c r="E112" i="15"/>
  <c r="F112" i="14"/>
  <c r="B112" i="15"/>
  <c r="E112" i="10"/>
  <c r="D112" i="10"/>
  <c r="B112" i="10"/>
  <c r="A112" i="10"/>
  <c r="A114" i="3"/>
  <c r="AL111" i="14"/>
  <c r="AI111" i="14"/>
  <c r="AC111" i="14"/>
  <c r="G111" i="15"/>
  <c r="P111" i="10"/>
  <c r="E111" i="14"/>
  <c r="E111" i="10"/>
  <c r="D111" i="10"/>
  <c r="B111" i="10"/>
  <c r="A111" i="10"/>
  <c r="T110" i="15"/>
  <c r="S110" i="15"/>
  <c r="P110" i="15"/>
  <c r="AD110" i="14"/>
  <c r="Z110" i="10"/>
  <c r="AC110" i="14"/>
  <c r="R110" i="14"/>
  <c r="H110" i="15"/>
  <c r="O110" i="14"/>
  <c r="K110" i="10"/>
  <c r="J110" i="10"/>
  <c r="I110" i="10"/>
  <c r="E110" i="15"/>
  <c r="H110" i="14"/>
  <c r="C110" i="15"/>
  <c r="F110" i="14"/>
  <c r="E110" i="14"/>
  <c r="E110" i="10"/>
  <c r="D110" i="10"/>
  <c r="B110" i="10"/>
  <c r="A110" i="10"/>
  <c r="R109" i="15"/>
  <c r="Y109" i="10"/>
  <c r="AA112" i="8"/>
  <c r="M109" i="15"/>
  <c r="S109" i="10"/>
  <c r="H109" i="15"/>
  <c r="K109" i="10"/>
  <c r="J109" i="10"/>
  <c r="E109" i="10"/>
  <c r="D109" i="10"/>
  <c r="B109" i="10"/>
  <c r="B112" i="8"/>
  <c r="A109" i="10"/>
  <c r="E108" i="10"/>
  <c r="D108" i="10"/>
  <c r="B108" i="10"/>
  <c r="A108" i="10"/>
  <c r="U107" i="15"/>
  <c r="T107" i="15"/>
  <c r="R107" i="15"/>
  <c r="AD107" i="10"/>
  <c r="AI107" i="14"/>
  <c r="AF107" i="14"/>
  <c r="AB107" i="10"/>
  <c r="O107" i="15"/>
  <c r="AE107" i="14"/>
  <c r="AA107" i="10"/>
  <c r="AC110" i="8"/>
  <c r="L107" i="15"/>
  <c r="V107" i="10"/>
  <c r="AA107" i="14"/>
  <c r="W107" i="14"/>
  <c r="X107" i="14"/>
  <c r="T107" i="14"/>
  <c r="R107" i="14"/>
  <c r="U107" i="10"/>
  <c r="J107" i="15"/>
  <c r="T107" i="10"/>
  <c r="I110" i="7"/>
  <c r="G107" i="15"/>
  <c r="O107" i="10"/>
  <c r="E107" i="15"/>
  <c r="I107" i="14"/>
  <c r="C107" i="15"/>
  <c r="G107" i="10"/>
  <c r="F107" i="14"/>
  <c r="E107" i="14"/>
  <c r="E107" i="10"/>
  <c r="E110" i="8"/>
  <c r="D107" i="10"/>
  <c r="C107" i="10"/>
  <c r="B107" i="10"/>
  <c r="A107" i="10"/>
  <c r="AM106" i="14"/>
  <c r="AI106" i="14"/>
  <c r="P106" i="15"/>
  <c r="AF106" i="14"/>
  <c r="AB106" i="10"/>
  <c r="AE106" i="14"/>
  <c r="AA106" i="14"/>
  <c r="V106" i="10"/>
  <c r="W106" i="14"/>
  <c r="X106" i="14"/>
  <c r="T106" i="14"/>
  <c r="R106" i="14"/>
  <c r="J106" i="15"/>
  <c r="Q106" i="14"/>
  <c r="T106" i="10"/>
  <c r="I106" i="15"/>
  <c r="P106" i="14"/>
  <c r="O106" i="10"/>
  <c r="N106" i="10"/>
  <c r="F106" i="15"/>
  <c r="G106" i="10"/>
  <c r="J109" i="6"/>
  <c r="E106" i="14"/>
  <c r="E106" i="10"/>
  <c r="D106" i="10"/>
  <c r="C106" i="10"/>
  <c r="B106" i="10"/>
  <c r="A106" i="10"/>
  <c r="AE105" i="10"/>
  <c r="AD105" i="10"/>
  <c r="AG108" i="8"/>
  <c r="N105" i="15"/>
  <c r="R105" i="14"/>
  <c r="U105" i="10"/>
  <c r="P105" i="14"/>
  <c r="P105" i="10"/>
  <c r="N105" i="10"/>
  <c r="M105" i="10"/>
  <c r="F105" i="14"/>
  <c r="G105" i="10"/>
  <c r="B105" i="15"/>
  <c r="E105" i="10"/>
  <c r="D105" i="10"/>
  <c r="B105" i="10"/>
  <c r="A105" i="10"/>
  <c r="AH104" i="14"/>
  <c r="Q104" i="15"/>
  <c r="W104" i="10"/>
  <c r="K104" i="15"/>
  <c r="R104" i="14"/>
  <c r="J104" i="15"/>
  <c r="N104" i="14"/>
  <c r="N104" i="10"/>
  <c r="F104" i="10"/>
  <c r="B104" i="15"/>
  <c r="E104" i="10"/>
  <c r="E107" i="8"/>
  <c r="D104" i="10"/>
  <c r="AE104" i="10"/>
  <c r="B104" i="10"/>
  <c r="A104" i="10"/>
  <c r="AM103" i="14"/>
  <c r="Y103" i="10"/>
  <c r="X103" i="10"/>
  <c r="O103" i="14"/>
  <c r="D103" i="15"/>
  <c r="G103" i="10"/>
  <c r="C103" i="15"/>
  <c r="B103" i="15"/>
  <c r="E103" i="10"/>
  <c r="D103" i="10"/>
  <c r="B103" i="10"/>
  <c r="A103" i="10"/>
  <c r="A106" i="8"/>
  <c r="T102" i="15"/>
  <c r="AL102" i="14"/>
  <c r="AF102" i="10"/>
  <c r="Q102" i="15"/>
  <c r="L102" i="15"/>
  <c r="AA102" i="14"/>
  <c r="G102" i="15"/>
  <c r="Q102" i="10"/>
  <c r="J102" i="10"/>
  <c r="E102" i="15"/>
  <c r="I102" i="14"/>
  <c r="H102" i="14"/>
  <c r="H102" i="10"/>
  <c r="F102" i="14"/>
  <c r="C102" i="15"/>
  <c r="E102" i="14"/>
  <c r="E102" i="10"/>
  <c r="D102" i="10"/>
  <c r="B102" i="10"/>
  <c r="A102" i="10"/>
  <c r="E101" i="10"/>
  <c r="D101" i="10"/>
  <c r="B101" i="10"/>
  <c r="A101" i="10"/>
  <c r="A104" i="8"/>
  <c r="U100" i="15"/>
  <c r="AG100" i="10"/>
  <c r="AF100" i="14"/>
  <c r="AE100" i="14"/>
  <c r="AA100" i="10"/>
  <c r="AC100" i="14"/>
  <c r="O100" i="14"/>
  <c r="E100" i="15"/>
  <c r="H100" i="14"/>
  <c r="H100" i="10"/>
  <c r="D100" i="15"/>
  <c r="B100" i="15"/>
  <c r="E100" i="10"/>
  <c r="D100" i="10"/>
  <c r="B100" i="10"/>
  <c r="F102" i="3"/>
  <c r="A100" i="10"/>
  <c r="A103" i="8"/>
  <c r="U99" i="15"/>
  <c r="AL99" i="14"/>
  <c r="R99" i="15"/>
  <c r="AD99" i="10"/>
  <c r="AH99" i="14"/>
  <c r="P99" i="15"/>
  <c r="AF99" i="14"/>
  <c r="AB99" i="10"/>
  <c r="AD102" i="8"/>
  <c r="N99" i="15"/>
  <c r="AD99" i="14"/>
  <c r="X99" i="10"/>
  <c r="L99" i="15"/>
  <c r="V99" i="10"/>
  <c r="K99" i="15"/>
  <c r="U99" i="10"/>
  <c r="J102" i="7"/>
  <c r="J99" i="15"/>
  <c r="Q99" i="14"/>
  <c r="T99" i="10"/>
  <c r="I99" i="15"/>
  <c r="P99" i="14"/>
  <c r="H99" i="15"/>
  <c r="O99" i="14"/>
  <c r="N99" i="14"/>
  <c r="Q99" i="10"/>
  <c r="O99" i="10"/>
  <c r="N99" i="10"/>
  <c r="F99" i="15"/>
  <c r="J99" i="14"/>
  <c r="C99" i="15"/>
  <c r="F99" i="14"/>
  <c r="G99" i="10"/>
  <c r="J102" i="6"/>
  <c r="E99" i="10"/>
  <c r="E102" i="8"/>
  <c r="D99" i="10"/>
  <c r="C99" i="10"/>
  <c r="B99" i="10"/>
  <c r="A99" i="10"/>
  <c r="AA98" i="10"/>
  <c r="O98" i="15"/>
  <c r="R98" i="14"/>
  <c r="T98" i="10"/>
  <c r="I101" i="7"/>
  <c r="F98" i="14"/>
  <c r="E98" i="10"/>
  <c r="D98" i="10"/>
  <c r="J98" i="15"/>
  <c r="B98" i="10"/>
  <c r="A98" i="10"/>
  <c r="AF97" i="10"/>
  <c r="AJ100" i="8"/>
  <c r="AD97" i="10"/>
  <c r="AG100" i="8"/>
  <c r="R97" i="15"/>
  <c r="N97" i="15"/>
  <c r="AD97" i="14"/>
  <c r="L97" i="15"/>
  <c r="AA97" i="14"/>
  <c r="J97" i="15"/>
  <c r="I97" i="10"/>
  <c r="S100" i="6"/>
  <c r="I97" i="14"/>
  <c r="H97" i="14"/>
  <c r="E97" i="10"/>
  <c r="D97" i="10"/>
  <c r="B97" i="10"/>
  <c r="A97" i="10"/>
  <c r="Q96" i="10"/>
  <c r="C96" i="15"/>
  <c r="E96" i="10"/>
  <c r="E99" i="8"/>
  <c r="L99" i="8"/>
  <c r="D96" i="10"/>
  <c r="B96" i="10"/>
  <c r="A96" i="10"/>
  <c r="AM95" i="14"/>
  <c r="AE95" i="10"/>
  <c r="AH95" i="14"/>
  <c r="P95" i="15"/>
  <c r="AF95" i="14"/>
  <c r="AB95" i="10"/>
  <c r="AD95" i="14"/>
  <c r="AC95" i="14"/>
  <c r="W95" i="10"/>
  <c r="U95" i="10"/>
  <c r="P95" i="10"/>
  <c r="J95" i="10"/>
  <c r="H95" i="10"/>
  <c r="H95" i="14"/>
  <c r="C95" i="15"/>
  <c r="F95" i="14"/>
  <c r="E95" i="10"/>
  <c r="D95" i="10"/>
  <c r="B95" i="10"/>
  <c r="A95" i="10"/>
  <c r="E94" i="10"/>
  <c r="E97" i="8"/>
  <c r="D94" i="10"/>
  <c r="B94" i="10"/>
  <c r="A94" i="10"/>
  <c r="E93" i="10"/>
  <c r="D93" i="10"/>
  <c r="B93" i="10"/>
  <c r="A93" i="10"/>
  <c r="T92" i="15"/>
  <c r="AL92" i="14"/>
  <c r="Q92" i="14"/>
  <c r="T92" i="10"/>
  <c r="I92" i="15"/>
  <c r="J92" i="14"/>
  <c r="L92" i="10"/>
  <c r="G92" i="10"/>
  <c r="J95" i="6"/>
  <c r="E92" i="10"/>
  <c r="D92" i="10"/>
  <c r="B92" i="10"/>
  <c r="A92" i="10"/>
  <c r="AF91" i="14"/>
  <c r="AB91" i="10"/>
  <c r="O91" i="14"/>
  <c r="P91" i="10"/>
  <c r="J91" i="10"/>
  <c r="E91" i="10"/>
  <c r="D91" i="10"/>
  <c r="B91" i="10"/>
  <c r="A91" i="10"/>
  <c r="U90" i="15"/>
  <c r="AM90" i="14"/>
  <c r="R90" i="15"/>
  <c r="AI90" i="14"/>
  <c r="AD90" i="10"/>
  <c r="O90" i="15"/>
  <c r="AA90" i="10"/>
  <c r="AE90" i="14"/>
  <c r="Z90" i="10"/>
  <c r="M90" i="15"/>
  <c r="AC90" i="14"/>
  <c r="X90" i="10"/>
  <c r="L90" i="15"/>
  <c r="AA90" i="14"/>
  <c r="W90" i="14"/>
  <c r="X90" i="14"/>
  <c r="T90" i="14"/>
  <c r="R90" i="14"/>
  <c r="U90" i="10"/>
  <c r="J90" i="15"/>
  <c r="Q90" i="14"/>
  <c r="T90" i="10"/>
  <c r="G90" i="15"/>
  <c r="Q90" i="10"/>
  <c r="N90" i="10"/>
  <c r="M90" i="10"/>
  <c r="F90" i="15"/>
  <c r="J90" i="14"/>
  <c r="L90" i="10"/>
  <c r="W93" i="6"/>
  <c r="E90" i="15"/>
  <c r="I90" i="10"/>
  <c r="C90" i="15"/>
  <c r="F90" i="10"/>
  <c r="E90" i="14"/>
  <c r="E90" i="10"/>
  <c r="D90" i="10"/>
  <c r="C90" i="10"/>
  <c r="B90" i="10"/>
  <c r="B93" i="8"/>
  <c r="A90" i="10"/>
  <c r="S89" i="15"/>
  <c r="E89" i="10"/>
  <c r="D89" i="10"/>
  <c r="B89" i="10"/>
  <c r="A89" i="10"/>
  <c r="T88" i="15"/>
  <c r="Q88" i="15"/>
  <c r="X88" i="10"/>
  <c r="J88" i="14"/>
  <c r="I88" i="10"/>
  <c r="H88" i="14"/>
  <c r="F88" i="10"/>
  <c r="E88" i="10"/>
  <c r="D88" i="10"/>
  <c r="D90" i="3"/>
  <c r="B88" i="10"/>
  <c r="B91" i="8"/>
  <c r="M91" i="8"/>
  <c r="A88" i="10"/>
  <c r="AE87" i="10"/>
  <c r="AF87" i="14"/>
  <c r="K87" i="15"/>
  <c r="N87" i="14"/>
  <c r="E87" i="14"/>
  <c r="E87" i="10"/>
  <c r="D87" i="10"/>
  <c r="D90" i="8"/>
  <c r="B87" i="10"/>
  <c r="A87" i="10"/>
  <c r="AM86" i="14"/>
  <c r="R86" i="15"/>
  <c r="AD86" i="10"/>
  <c r="AH86" i="14"/>
  <c r="AF86" i="14"/>
  <c r="N86" i="15"/>
  <c r="Z86" i="10"/>
  <c r="AC86" i="14"/>
  <c r="R86" i="14"/>
  <c r="P86" i="10"/>
  <c r="M86" i="10"/>
  <c r="K86" i="10"/>
  <c r="E86" i="15"/>
  <c r="I86" i="10"/>
  <c r="H86" i="10"/>
  <c r="F86" i="14"/>
  <c r="E86" i="10"/>
  <c r="D86" i="10"/>
  <c r="B86" i="10"/>
  <c r="A86" i="10"/>
  <c r="AI85" i="14"/>
  <c r="W85" i="14"/>
  <c r="X85" i="14"/>
  <c r="T85" i="14"/>
  <c r="T85" i="10"/>
  <c r="Q85" i="10"/>
  <c r="N85" i="14"/>
  <c r="E85" i="10"/>
  <c r="D85" i="10"/>
  <c r="B85" i="10"/>
  <c r="A85" i="10"/>
  <c r="A87" i="3"/>
  <c r="E84" i="10"/>
  <c r="D84" i="10"/>
  <c r="B84" i="10"/>
  <c r="A84" i="10"/>
  <c r="T83" i="15"/>
  <c r="O83" i="15"/>
  <c r="AA83" i="10"/>
  <c r="AE83" i="14"/>
  <c r="U83" i="10"/>
  <c r="R83" i="14"/>
  <c r="H83" i="15"/>
  <c r="G83" i="15"/>
  <c r="N83" i="10"/>
  <c r="M83" i="10"/>
  <c r="E83" i="15"/>
  <c r="H83" i="14"/>
  <c r="B83" i="15"/>
  <c r="E83" i="10"/>
  <c r="D83" i="10"/>
  <c r="B83" i="10"/>
  <c r="A83" i="10"/>
  <c r="T82" i="15"/>
  <c r="R82" i="15"/>
  <c r="AD82" i="10"/>
  <c r="AG85" i="8"/>
  <c r="AH82" i="14"/>
  <c r="AC82" i="10"/>
  <c r="P82" i="15"/>
  <c r="AF82" i="14"/>
  <c r="AB82" i="10"/>
  <c r="N82" i="15"/>
  <c r="M82" i="15"/>
  <c r="X82" i="10"/>
  <c r="K82" i="15"/>
  <c r="J82" i="15"/>
  <c r="Q82" i="14"/>
  <c r="T82" i="10"/>
  <c r="I82" i="15"/>
  <c r="P82" i="14"/>
  <c r="H82" i="15"/>
  <c r="O82" i="14"/>
  <c r="G82" i="15"/>
  <c r="N82" i="14"/>
  <c r="Q82" i="10"/>
  <c r="O82" i="10"/>
  <c r="N82" i="10"/>
  <c r="M82" i="10"/>
  <c r="F82" i="15"/>
  <c r="J82" i="14"/>
  <c r="L82" i="10"/>
  <c r="C82" i="15"/>
  <c r="F82" i="14"/>
  <c r="G82" i="10"/>
  <c r="E82" i="10"/>
  <c r="D82" i="10"/>
  <c r="C82" i="10"/>
  <c r="B82" i="10"/>
  <c r="A82" i="10"/>
  <c r="AG81" i="10"/>
  <c r="U81" i="15"/>
  <c r="S81" i="15"/>
  <c r="AI81" i="14"/>
  <c r="AD81" i="10"/>
  <c r="P81" i="15"/>
  <c r="AF81" i="14"/>
  <c r="AB81" i="10"/>
  <c r="AD84" i="8"/>
  <c r="AE81" i="14"/>
  <c r="V81" i="10"/>
  <c r="T81" i="10"/>
  <c r="I81" i="15"/>
  <c r="O81" i="10"/>
  <c r="F81" i="15"/>
  <c r="J81" i="14"/>
  <c r="L81" i="10"/>
  <c r="F81" i="14"/>
  <c r="E81" i="10"/>
  <c r="D81" i="10"/>
  <c r="B81" i="10"/>
  <c r="A81" i="10"/>
  <c r="E80" i="10"/>
  <c r="D80" i="10"/>
  <c r="B80" i="10"/>
  <c r="A80" i="10"/>
  <c r="AM79" i="14"/>
  <c r="AG79" i="10"/>
  <c r="AK79" i="14"/>
  <c r="M79" i="15"/>
  <c r="W79" i="10"/>
  <c r="O79" i="14"/>
  <c r="N79" i="10"/>
  <c r="H79" i="10"/>
  <c r="C79" i="15"/>
  <c r="E79" i="10"/>
  <c r="D79" i="10"/>
  <c r="B79" i="10"/>
  <c r="A79" i="10"/>
  <c r="AG78" i="10"/>
  <c r="AK81" i="8"/>
  <c r="AF78" i="10"/>
  <c r="AJ81" i="8"/>
  <c r="T78" i="15"/>
  <c r="AI78" i="14"/>
  <c r="AD78" i="10"/>
  <c r="Q78" i="15"/>
  <c r="AH78" i="14"/>
  <c r="AJ78" i="14"/>
  <c r="AC78" i="10"/>
  <c r="N78" i="15"/>
  <c r="AD78" i="14"/>
  <c r="M78" i="15"/>
  <c r="AC78" i="14"/>
  <c r="Y78" i="10"/>
  <c r="W78" i="10"/>
  <c r="AA78" i="14"/>
  <c r="Q78" i="14"/>
  <c r="T78" i="10"/>
  <c r="I81" i="7"/>
  <c r="I78" i="15"/>
  <c r="P78" i="14"/>
  <c r="H78" i="15"/>
  <c r="O78" i="14"/>
  <c r="R78" i="10"/>
  <c r="P78" i="10"/>
  <c r="J78" i="14"/>
  <c r="L78" i="10"/>
  <c r="J78" i="10"/>
  <c r="D78" i="15"/>
  <c r="H78" i="14"/>
  <c r="H78" i="10"/>
  <c r="E78" i="10"/>
  <c r="D78" i="10"/>
  <c r="B78" i="10"/>
  <c r="A78" i="10"/>
  <c r="N77" i="15"/>
  <c r="J77" i="15"/>
  <c r="E77" i="10"/>
  <c r="D77" i="10"/>
  <c r="B77" i="10"/>
  <c r="A77" i="10"/>
  <c r="AH76" i="14"/>
  <c r="Q76" i="15"/>
  <c r="W76" i="10"/>
  <c r="Q76" i="14"/>
  <c r="T76" i="10"/>
  <c r="J76" i="14"/>
  <c r="I76" i="14"/>
  <c r="E76" i="10"/>
  <c r="D76" i="10"/>
  <c r="B76" i="10"/>
  <c r="A76" i="10"/>
  <c r="A79" i="8"/>
  <c r="E75" i="15"/>
  <c r="E75" i="10"/>
  <c r="D75" i="10"/>
  <c r="B75" i="10"/>
  <c r="A75" i="10"/>
  <c r="AF74" i="10"/>
  <c r="S74" i="15"/>
  <c r="AD74" i="14"/>
  <c r="Z74" i="10"/>
  <c r="O74" i="14"/>
  <c r="P74" i="10"/>
  <c r="N74" i="10"/>
  <c r="D74" i="15"/>
  <c r="H74" i="14"/>
  <c r="H74" i="10"/>
  <c r="O77" i="6"/>
  <c r="E74" i="10"/>
  <c r="E77" i="8"/>
  <c r="U77" i="8"/>
  <c r="D74" i="10"/>
  <c r="B74" i="10"/>
  <c r="A74" i="10"/>
  <c r="T73" i="15"/>
  <c r="O73" i="10"/>
  <c r="E73" i="10"/>
  <c r="D73" i="10"/>
  <c r="B73" i="10"/>
  <c r="B76" i="8"/>
  <c r="A73" i="10"/>
  <c r="AG72" i="10"/>
  <c r="U72" i="15"/>
  <c r="AF72" i="14"/>
  <c r="AB72" i="10"/>
  <c r="W72" i="14"/>
  <c r="X72" i="14"/>
  <c r="T72" i="14"/>
  <c r="R72" i="14"/>
  <c r="Q72" i="14"/>
  <c r="G72" i="15"/>
  <c r="F72" i="15"/>
  <c r="J72" i="10"/>
  <c r="E72" i="15"/>
  <c r="H72" i="14"/>
  <c r="B72" i="15"/>
  <c r="E72" i="10"/>
  <c r="E75" i="7"/>
  <c r="D72" i="10"/>
  <c r="D75" i="8"/>
  <c r="B72" i="10"/>
  <c r="A72" i="10"/>
  <c r="V71" i="10"/>
  <c r="E71" i="10"/>
  <c r="D71" i="10"/>
  <c r="B71" i="10"/>
  <c r="A71" i="10"/>
  <c r="E70" i="10"/>
  <c r="E73" i="8"/>
  <c r="D70" i="10"/>
  <c r="B70" i="10"/>
  <c r="A70" i="10"/>
  <c r="AM69" i="14"/>
  <c r="T69" i="15"/>
  <c r="AF69" i="10"/>
  <c r="AL69" i="14"/>
  <c r="AD69" i="10"/>
  <c r="AB69" i="10"/>
  <c r="O69" i="15"/>
  <c r="AE69" i="14"/>
  <c r="AA69" i="10"/>
  <c r="AD69" i="14"/>
  <c r="M69" i="15"/>
  <c r="AC69" i="14"/>
  <c r="X69" i="10"/>
  <c r="W69" i="14"/>
  <c r="X69" i="14"/>
  <c r="T69" i="14"/>
  <c r="Q69" i="14"/>
  <c r="P69" i="14"/>
  <c r="G69" i="15"/>
  <c r="N69" i="14"/>
  <c r="Q69" i="10"/>
  <c r="O69" i="10"/>
  <c r="N69" i="10"/>
  <c r="M69" i="10"/>
  <c r="J69" i="14"/>
  <c r="I69" i="14"/>
  <c r="I69" i="10"/>
  <c r="F69" i="14"/>
  <c r="F69" i="10"/>
  <c r="E69" i="14"/>
  <c r="E69" i="10"/>
  <c r="E72" i="8"/>
  <c r="D69" i="10"/>
  <c r="C69" i="10"/>
  <c r="B69" i="10"/>
  <c r="A69" i="10"/>
  <c r="P68" i="15"/>
  <c r="AD68" i="14"/>
  <c r="O68" i="10"/>
  <c r="J68" i="10"/>
  <c r="H68" i="10"/>
  <c r="D68" i="15"/>
  <c r="E68" i="14"/>
  <c r="E68" i="10"/>
  <c r="D68" i="10"/>
  <c r="B68" i="10"/>
  <c r="A68" i="10"/>
  <c r="E67" i="10"/>
  <c r="D67" i="10"/>
  <c r="B67" i="10"/>
  <c r="A67" i="10"/>
  <c r="AM66" i="14"/>
  <c r="U66" i="15"/>
  <c r="AL66" i="14"/>
  <c r="AK66" i="14"/>
  <c r="AI66" i="14"/>
  <c r="AA66" i="14"/>
  <c r="Q66" i="14"/>
  <c r="T66" i="10"/>
  <c r="J66" i="15"/>
  <c r="O66" i="14"/>
  <c r="Q66" i="10"/>
  <c r="N66" i="14"/>
  <c r="H66" i="14"/>
  <c r="H66" i="10"/>
  <c r="E66" i="10"/>
  <c r="D66" i="10"/>
  <c r="B66" i="10"/>
  <c r="A66" i="10"/>
  <c r="AL65" i="14"/>
  <c r="AE65" i="10"/>
  <c r="AI68" i="8"/>
  <c r="R65" i="15"/>
  <c r="AI65" i="14"/>
  <c r="AD65" i="10"/>
  <c r="AH65" i="14"/>
  <c r="AJ65" i="14"/>
  <c r="P65" i="15"/>
  <c r="AB65" i="10"/>
  <c r="N65" i="15"/>
  <c r="Z65" i="10"/>
  <c r="AB68" i="8"/>
  <c r="AC65" i="14"/>
  <c r="W65" i="10"/>
  <c r="AA65" i="14"/>
  <c r="K65" i="15"/>
  <c r="G65" i="15"/>
  <c r="N65" i="14"/>
  <c r="M65" i="10"/>
  <c r="K65" i="10"/>
  <c r="J65" i="10"/>
  <c r="D65" i="15"/>
  <c r="H65" i="10"/>
  <c r="H65" i="14"/>
  <c r="F65" i="14"/>
  <c r="E65" i="10"/>
  <c r="D65" i="10"/>
  <c r="B65" i="10"/>
  <c r="A65" i="10"/>
  <c r="A68" i="7"/>
  <c r="AF64" i="10"/>
  <c r="AI64" i="14"/>
  <c r="Q64" i="10"/>
  <c r="N64" i="10"/>
  <c r="L64" i="10"/>
  <c r="J64" i="14"/>
  <c r="E64" i="10"/>
  <c r="D64" i="10"/>
  <c r="D67" i="8"/>
  <c r="S64" i="15"/>
  <c r="B64" i="10"/>
  <c r="A64" i="10"/>
  <c r="AM63" i="14"/>
  <c r="T63" i="15"/>
  <c r="AF63" i="10"/>
  <c r="AE63" i="14"/>
  <c r="AA63" i="10"/>
  <c r="M63" i="15"/>
  <c r="AC63" i="14"/>
  <c r="Y63" i="10"/>
  <c r="AA63" i="14"/>
  <c r="L63" i="15"/>
  <c r="K63" i="15"/>
  <c r="R63" i="14"/>
  <c r="P63" i="14"/>
  <c r="S63" i="10"/>
  <c r="O63" i="14"/>
  <c r="G63" i="15"/>
  <c r="Q63" i="10"/>
  <c r="O63" i="10"/>
  <c r="L63" i="10"/>
  <c r="J63" i="14"/>
  <c r="C63" i="15"/>
  <c r="F63" i="14"/>
  <c r="G63" i="10"/>
  <c r="F63" i="10"/>
  <c r="E63" i="10"/>
  <c r="D63" i="10"/>
  <c r="B63" i="10"/>
  <c r="A63" i="10"/>
  <c r="E62" i="10"/>
  <c r="E65" i="8"/>
  <c r="D62" i="10"/>
  <c r="B62" i="10"/>
  <c r="A62" i="10"/>
  <c r="AF61" i="14"/>
  <c r="AB61" i="10"/>
  <c r="N61" i="15"/>
  <c r="Z61" i="10"/>
  <c r="AB64" i="8"/>
  <c r="W61" i="10"/>
  <c r="U61" i="10"/>
  <c r="G61" i="15"/>
  <c r="N61" i="14"/>
  <c r="M61" i="14"/>
  <c r="P61" i="10"/>
  <c r="I61" i="14"/>
  <c r="E61" i="15"/>
  <c r="F61" i="14"/>
  <c r="G61" i="10"/>
  <c r="E61" i="10"/>
  <c r="D61" i="10"/>
  <c r="B61" i="10"/>
  <c r="A61" i="10"/>
  <c r="U60" i="15"/>
  <c r="AM60" i="14"/>
  <c r="AG60" i="10"/>
  <c r="AK63" i="8"/>
  <c r="AF60" i="10"/>
  <c r="AJ63" i="8"/>
  <c r="AL60" i="14"/>
  <c r="AK60" i="14"/>
  <c r="R60" i="15"/>
  <c r="AI60" i="14"/>
  <c r="AD60" i="10"/>
  <c r="M60" i="15"/>
  <c r="W60" i="10"/>
  <c r="L60" i="15"/>
  <c r="AA60" i="14"/>
  <c r="W60" i="14"/>
  <c r="X60" i="14"/>
  <c r="T60" i="14"/>
  <c r="R60" i="14"/>
  <c r="J60" i="15"/>
  <c r="Q60" i="14"/>
  <c r="T60" i="10"/>
  <c r="O60" i="14"/>
  <c r="N60" i="14"/>
  <c r="Q60" i="10"/>
  <c r="P60" i="10"/>
  <c r="N60" i="10"/>
  <c r="F60" i="15"/>
  <c r="J60" i="14"/>
  <c r="L60" i="10"/>
  <c r="I60" i="14"/>
  <c r="I60" i="10"/>
  <c r="F60" i="14"/>
  <c r="E60" i="10"/>
  <c r="D60" i="10"/>
  <c r="B60" i="10"/>
  <c r="A60" i="10"/>
  <c r="N59" i="15"/>
  <c r="H59" i="14"/>
  <c r="E59" i="10"/>
  <c r="E62" i="8"/>
  <c r="D59" i="10"/>
  <c r="B59" i="10"/>
  <c r="A59" i="10"/>
  <c r="AM58" i="14"/>
  <c r="AI58" i="14"/>
  <c r="O58" i="15"/>
  <c r="AE58" i="14"/>
  <c r="AC58" i="14"/>
  <c r="W58" i="10"/>
  <c r="AA58" i="14"/>
  <c r="Q58" i="14"/>
  <c r="R58" i="10"/>
  <c r="N58" i="14"/>
  <c r="P58" i="10"/>
  <c r="J58" i="10"/>
  <c r="I58" i="14"/>
  <c r="F58" i="14"/>
  <c r="E58" i="10"/>
  <c r="D58" i="10"/>
  <c r="B58" i="10"/>
  <c r="A58" i="10"/>
  <c r="U57" i="15"/>
  <c r="AM57" i="14"/>
  <c r="AG57" i="10"/>
  <c r="AK60" i="8"/>
  <c r="AK57" i="14"/>
  <c r="P57" i="15"/>
  <c r="AF57" i="14"/>
  <c r="AD57" i="14"/>
  <c r="M57" i="15"/>
  <c r="AC57" i="14"/>
  <c r="X57" i="10"/>
  <c r="L57" i="15"/>
  <c r="AA57" i="14"/>
  <c r="V57" i="10"/>
  <c r="R57" i="14"/>
  <c r="Q57" i="14"/>
  <c r="T57" i="10"/>
  <c r="O57" i="14"/>
  <c r="O57" i="10"/>
  <c r="J57" i="14"/>
  <c r="L57" i="10"/>
  <c r="H57" i="14"/>
  <c r="C57" i="15"/>
  <c r="F57" i="14"/>
  <c r="E57" i="10"/>
  <c r="D57" i="10"/>
  <c r="B57" i="10"/>
  <c r="A57" i="10"/>
  <c r="A60" i="8"/>
  <c r="AL56" i="14"/>
  <c r="AH56" i="14"/>
  <c r="AA56" i="10"/>
  <c r="AD56" i="14"/>
  <c r="H56" i="14"/>
  <c r="E56" i="10"/>
  <c r="D56" i="10"/>
  <c r="B56" i="10"/>
  <c r="B59" i="8"/>
  <c r="A56" i="10"/>
  <c r="AM55" i="14"/>
  <c r="T55" i="15"/>
  <c r="AL55" i="14"/>
  <c r="AH55" i="14"/>
  <c r="P55" i="15"/>
  <c r="AB55" i="10"/>
  <c r="AD58" i="8"/>
  <c r="AF55" i="14"/>
  <c r="AE55" i="14"/>
  <c r="N55" i="15"/>
  <c r="AD55" i="14"/>
  <c r="Z55" i="10"/>
  <c r="AC55" i="14"/>
  <c r="AA55" i="14"/>
  <c r="V55" i="10"/>
  <c r="W55" i="14"/>
  <c r="X55" i="14"/>
  <c r="T55" i="14"/>
  <c r="K55" i="15"/>
  <c r="R55" i="14"/>
  <c r="U55" i="10"/>
  <c r="T55" i="10"/>
  <c r="Q55" i="14"/>
  <c r="H55" i="15"/>
  <c r="M55" i="10"/>
  <c r="J55" i="14"/>
  <c r="G55" i="10"/>
  <c r="E55" i="14"/>
  <c r="E55" i="10"/>
  <c r="D55" i="10"/>
  <c r="C55" i="10"/>
  <c r="B55" i="10"/>
  <c r="A55" i="10"/>
  <c r="A58" i="7"/>
  <c r="AM54" i="14"/>
  <c r="U54" i="15"/>
  <c r="AI54" i="14"/>
  <c r="J54" i="15"/>
  <c r="N54" i="10"/>
  <c r="F54" i="15"/>
  <c r="E54" i="14"/>
  <c r="F54" i="10"/>
  <c r="F57" i="6"/>
  <c r="E54" i="10"/>
  <c r="E57" i="8"/>
  <c r="D54" i="10"/>
  <c r="B54" i="10"/>
  <c r="A54" i="10"/>
  <c r="E53" i="10"/>
  <c r="D53" i="10"/>
  <c r="B53" i="10"/>
  <c r="A53" i="10"/>
  <c r="Q52" i="15"/>
  <c r="D52" i="15"/>
  <c r="H52" i="14"/>
  <c r="E52" i="10"/>
  <c r="D52" i="10"/>
  <c r="B52" i="10"/>
  <c r="A52" i="10"/>
  <c r="E51" i="10"/>
  <c r="D51" i="10"/>
  <c r="D54" i="8"/>
  <c r="B51" i="10"/>
  <c r="A51" i="10"/>
  <c r="E50" i="10"/>
  <c r="D50" i="10"/>
  <c r="B50" i="10"/>
  <c r="A50" i="10"/>
  <c r="AM49" i="14"/>
  <c r="AB49" i="10"/>
  <c r="AD52" i="8"/>
  <c r="AE49" i="14"/>
  <c r="N49" i="15"/>
  <c r="AD49" i="14"/>
  <c r="AC49" i="14"/>
  <c r="R49" i="14"/>
  <c r="U49" i="10"/>
  <c r="T49" i="10"/>
  <c r="I52" i="7"/>
  <c r="H49" i="15"/>
  <c r="N49" i="14"/>
  <c r="M49" i="10"/>
  <c r="L49" i="10"/>
  <c r="I49" i="14"/>
  <c r="E49" i="10"/>
  <c r="D49" i="10"/>
  <c r="C49" i="10"/>
  <c r="C51" i="3"/>
  <c r="U51" i="3"/>
  <c r="B49" i="10"/>
  <c r="B52" i="8"/>
  <c r="A49" i="10"/>
  <c r="T48" i="15"/>
  <c r="AC48" i="10"/>
  <c r="AF48" i="14"/>
  <c r="AD48" i="14"/>
  <c r="M48" i="15"/>
  <c r="Q48" i="14"/>
  <c r="J48" i="15"/>
  <c r="P48" i="14"/>
  <c r="G48" i="15"/>
  <c r="M48" i="10"/>
  <c r="L48" i="10"/>
  <c r="E48" i="15"/>
  <c r="E48" i="14"/>
  <c r="E48" i="10"/>
  <c r="D48" i="10"/>
  <c r="D51" i="8"/>
  <c r="C48" i="10"/>
  <c r="B48" i="10"/>
  <c r="A48" i="10"/>
  <c r="U47" i="15"/>
  <c r="AD47" i="10"/>
  <c r="AH47" i="14"/>
  <c r="AE47" i="14"/>
  <c r="N47" i="15"/>
  <c r="M47" i="15"/>
  <c r="X47" i="10"/>
  <c r="W47" i="14"/>
  <c r="X47" i="14"/>
  <c r="T47" i="14"/>
  <c r="R47" i="14"/>
  <c r="U47" i="10"/>
  <c r="J47" i="15"/>
  <c r="Q47" i="14"/>
  <c r="T47" i="10"/>
  <c r="G47" i="15"/>
  <c r="Q47" i="10"/>
  <c r="N47" i="14"/>
  <c r="N47" i="10"/>
  <c r="E47" i="15"/>
  <c r="I47" i="14"/>
  <c r="I47" i="10"/>
  <c r="S50" i="6"/>
  <c r="F47" i="14"/>
  <c r="G47" i="10"/>
  <c r="E47" i="14"/>
  <c r="E47" i="10"/>
  <c r="D47" i="10"/>
  <c r="C47" i="10"/>
  <c r="B47" i="10"/>
  <c r="A47" i="10"/>
  <c r="A49" i="3"/>
  <c r="E46" i="10"/>
  <c r="E49" i="8"/>
  <c r="D46" i="10"/>
  <c r="B46" i="10"/>
  <c r="A46" i="10"/>
  <c r="W45" i="14"/>
  <c r="X45" i="14"/>
  <c r="T45" i="14"/>
  <c r="E45" i="14"/>
  <c r="F45" i="10"/>
  <c r="B45" i="15"/>
  <c r="E45" i="10"/>
  <c r="E48" i="7"/>
  <c r="D45" i="10"/>
  <c r="B45" i="10"/>
  <c r="A45" i="10"/>
  <c r="E44" i="10"/>
  <c r="D44" i="10"/>
  <c r="B44" i="10"/>
  <c r="A44" i="10"/>
  <c r="R43" i="15"/>
  <c r="AD43" i="14"/>
  <c r="E43" i="10"/>
  <c r="D43" i="10"/>
  <c r="B43" i="10"/>
  <c r="A43" i="10"/>
  <c r="U42" i="15"/>
  <c r="E42" i="10"/>
  <c r="E45" i="6"/>
  <c r="D42" i="10"/>
  <c r="B42" i="10"/>
  <c r="A42" i="10"/>
  <c r="E41" i="10"/>
  <c r="D41" i="10"/>
  <c r="B41" i="10"/>
  <c r="A41" i="10"/>
  <c r="U40" i="15"/>
  <c r="AM40" i="14"/>
  <c r="AL40" i="14"/>
  <c r="AF40" i="14"/>
  <c r="AB40" i="10"/>
  <c r="O40" i="15"/>
  <c r="AE40" i="14"/>
  <c r="AA40" i="10"/>
  <c r="AD40" i="14"/>
  <c r="W40" i="14"/>
  <c r="X40" i="14"/>
  <c r="T40" i="14"/>
  <c r="U40" i="10"/>
  <c r="R40" i="14"/>
  <c r="P40" i="14"/>
  <c r="H40" i="15"/>
  <c r="O40" i="14"/>
  <c r="N40" i="10"/>
  <c r="M40" i="10"/>
  <c r="F40" i="15"/>
  <c r="L40" i="10"/>
  <c r="K40" i="10"/>
  <c r="E40" i="15"/>
  <c r="I40" i="14"/>
  <c r="E40" i="14"/>
  <c r="E40" i="10"/>
  <c r="D40" i="10"/>
  <c r="C40" i="10"/>
  <c r="C43" i="8"/>
  <c r="B40" i="10"/>
  <c r="A40" i="10"/>
  <c r="T39" i="15"/>
  <c r="AF39" i="10"/>
  <c r="AL39" i="14"/>
  <c r="AI39" i="14"/>
  <c r="AD39" i="10"/>
  <c r="AG42" i="8"/>
  <c r="P39" i="15"/>
  <c r="AB39" i="10"/>
  <c r="M39" i="15"/>
  <c r="AC39" i="14"/>
  <c r="X39" i="10"/>
  <c r="V39" i="10"/>
  <c r="R39" i="14"/>
  <c r="J39" i="15"/>
  <c r="Q39" i="14"/>
  <c r="T39" i="10"/>
  <c r="G39" i="15"/>
  <c r="Q39" i="10"/>
  <c r="N39" i="14"/>
  <c r="O39" i="10"/>
  <c r="M39" i="10"/>
  <c r="F39" i="15"/>
  <c r="L39" i="10"/>
  <c r="J39" i="14"/>
  <c r="E39" i="15"/>
  <c r="I39" i="14"/>
  <c r="I39" i="10"/>
  <c r="E39" i="14"/>
  <c r="F39" i="10"/>
  <c r="E39" i="10"/>
  <c r="E41" i="3"/>
  <c r="D39" i="10"/>
  <c r="D42" i="8"/>
  <c r="C39" i="10"/>
  <c r="B39" i="10"/>
  <c r="A39" i="10"/>
  <c r="E38" i="10"/>
  <c r="D38" i="10"/>
  <c r="B38" i="10"/>
  <c r="A38" i="10"/>
  <c r="A41" i="6"/>
  <c r="AK37" i="14"/>
  <c r="AE37" i="10"/>
  <c r="AI40" i="8"/>
  <c r="AH37" i="14"/>
  <c r="X37" i="10"/>
  <c r="W37" i="10"/>
  <c r="AA37" i="14"/>
  <c r="V37" i="10"/>
  <c r="I37" i="14"/>
  <c r="I37" i="10"/>
  <c r="S40" i="6"/>
  <c r="F37" i="10"/>
  <c r="E37" i="10"/>
  <c r="D37" i="10"/>
  <c r="B37" i="10"/>
  <c r="A37" i="10"/>
  <c r="R36" i="15"/>
  <c r="AI36" i="14"/>
  <c r="AD36" i="10"/>
  <c r="AG39" i="8"/>
  <c r="Q36" i="15"/>
  <c r="AC36" i="14"/>
  <c r="Y36" i="10"/>
  <c r="AA39" i="8"/>
  <c r="L36" i="15"/>
  <c r="V36" i="10"/>
  <c r="K36" i="15"/>
  <c r="R36" i="14"/>
  <c r="N36" i="14"/>
  <c r="Q36" i="10"/>
  <c r="O36" i="10"/>
  <c r="J36" i="10"/>
  <c r="I36" i="14"/>
  <c r="I36" i="10"/>
  <c r="D36" i="15"/>
  <c r="H36" i="14"/>
  <c r="H36" i="10"/>
  <c r="C36" i="15"/>
  <c r="F36" i="14"/>
  <c r="G36" i="10"/>
  <c r="E36" i="10"/>
  <c r="D36" i="10"/>
  <c r="B36" i="10"/>
  <c r="A36" i="10"/>
  <c r="S35" i="15"/>
  <c r="AE35" i="10"/>
  <c r="AI38" i="8"/>
  <c r="AC35" i="14"/>
  <c r="W35" i="10"/>
  <c r="W35" i="14"/>
  <c r="X35" i="14"/>
  <c r="T35" i="14"/>
  <c r="O35" i="14"/>
  <c r="E35" i="15"/>
  <c r="I35" i="10"/>
  <c r="S38" i="6"/>
  <c r="H35" i="14"/>
  <c r="B35" i="15"/>
  <c r="E35" i="10"/>
  <c r="D35" i="10"/>
  <c r="AH35" i="14"/>
  <c r="B35" i="10"/>
  <c r="A35" i="10"/>
  <c r="T34" i="15"/>
  <c r="E34" i="10"/>
  <c r="E37" i="8"/>
  <c r="D34" i="10"/>
  <c r="B34" i="10"/>
  <c r="A34" i="10"/>
  <c r="U33" i="15"/>
  <c r="M33" i="15"/>
  <c r="K33" i="10"/>
  <c r="E33" i="10"/>
  <c r="D33" i="10"/>
  <c r="D36" i="8"/>
  <c r="B33" i="10"/>
  <c r="A33" i="10"/>
  <c r="AM32" i="14"/>
  <c r="T32" i="15"/>
  <c r="AL32" i="14"/>
  <c r="AH32" i="14"/>
  <c r="AC32" i="10"/>
  <c r="AF35" i="8"/>
  <c r="AF32" i="14"/>
  <c r="O32" i="15"/>
  <c r="AE32" i="14"/>
  <c r="AA32" i="10"/>
  <c r="N32" i="15"/>
  <c r="AD32" i="14"/>
  <c r="Z32" i="10"/>
  <c r="M32" i="15"/>
  <c r="AC32" i="14"/>
  <c r="W32" i="14"/>
  <c r="X32" i="14"/>
  <c r="T32" i="14"/>
  <c r="R32" i="14"/>
  <c r="U32" i="10"/>
  <c r="J32" i="15"/>
  <c r="Q32" i="14"/>
  <c r="T32" i="10"/>
  <c r="H32" i="15"/>
  <c r="G32" i="15"/>
  <c r="N32" i="14"/>
  <c r="F32" i="15"/>
  <c r="J32" i="14"/>
  <c r="L32" i="10"/>
  <c r="W35" i="6"/>
  <c r="E32" i="15"/>
  <c r="I32" i="14"/>
  <c r="F32" i="10"/>
  <c r="F35" i="6"/>
  <c r="E32" i="14"/>
  <c r="E32" i="10"/>
  <c r="D32" i="10"/>
  <c r="C32" i="10"/>
  <c r="B32" i="10"/>
  <c r="A32" i="10"/>
  <c r="U31" i="15"/>
  <c r="T31" i="15"/>
  <c r="AF31" i="10"/>
  <c r="AL31" i="14"/>
  <c r="AI31" i="14"/>
  <c r="P31" i="15"/>
  <c r="AF31" i="14"/>
  <c r="AB31" i="10"/>
  <c r="AE31" i="14"/>
  <c r="M31" i="15"/>
  <c r="X31" i="10"/>
  <c r="W31" i="14"/>
  <c r="X31" i="14"/>
  <c r="T31" i="14"/>
  <c r="R31" i="14"/>
  <c r="T31" i="10"/>
  <c r="H31" i="15"/>
  <c r="O31" i="14"/>
  <c r="G31" i="15"/>
  <c r="N31" i="14"/>
  <c r="Q31" i="10"/>
  <c r="O31" i="10"/>
  <c r="M31" i="10"/>
  <c r="F31" i="15"/>
  <c r="J31" i="14"/>
  <c r="L31" i="10"/>
  <c r="E31" i="15"/>
  <c r="I31" i="14"/>
  <c r="I31" i="10"/>
  <c r="F31" i="10"/>
  <c r="E31" i="10"/>
  <c r="D31" i="10"/>
  <c r="C31" i="10"/>
  <c r="B31" i="10"/>
  <c r="A31" i="10"/>
  <c r="AD30" i="10"/>
  <c r="AG33" i="8"/>
  <c r="Q30" i="15"/>
  <c r="AC30" i="10"/>
  <c r="P30" i="15"/>
  <c r="N30" i="15"/>
  <c r="K30" i="15"/>
  <c r="R30" i="14"/>
  <c r="U30" i="10"/>
  <c r="J30" i="15"/>
  <c r="F30" i="15"/>
  <c r="H30" i="14"/>
  <c r="H30" i="10"/>
  <c r="G30" i="10"/>
  <c r="F30" i="14"/>
  <c r="E30" i="14"/>
  <c r="E30" i="10"/>
  <c r="D30" i="10"/>
  <c r="D32" i="3"/>
  <c r="B30" i="10"/>
  <c r="B33" i="8"/>
  <c r="A30" i="10"/>
  <c r="AE29" i="10"/>
  <c r="P29" i="15"/>
  <c r="O29" i="15"/>
  <c r="W29" i="10"/>
  <c r="W29" i="14"/>
  <c r="X29" i="14"/>
  <c r="T29" i="14"/>
  <c r="J29" i="15"/>
  <c r="N29" i="10"/>
  <c r="I29" i="10"/>
  <c r="B29" i="15"/>
  <c r="E29" i="14"/>
  <c r="E29" i="10"/>
  <c r="D29" i="10"/>
  <c r="AH29" i="14"/>
  <c r="B29" i="10"/>
  <c r="A29" i="10"/>
  <c r="A32" i="7"/>
  <c r="AF28" i="10"/>
  <c r="S28" i="15"/>
  <c r="AI28" i="14"/>
  <c r="AH28" i="14"/>
  <c r="O28" i="15"/>
  <c r="AE28" i="14"/>
  <c r="Y28" i="10"/>
  <c r="AA31" i="8"/>
  <c r="X28" i="10"/>
  <c r="W28" i="10"/>
  <c r="L28" i="15"/>
  <c r="O28" i="14"/>
  <c r="Q28" i="10"/>
  <c r="N28" i="14"/>
  <c r="M28" i="14"/>
  <c r="N28" i="10"/>
  <c r="J28" i="14"/>
  <c r="J28" i="10"/>
  <c r="I28" i="14"/>
  <c r="D28" i="15"/>
  <c r="H28" i="14"/>
  <c r="H28" i="10"/>
  <c r="E28" i="10"/>
  <c r="D28" i="10"/>
  <c r="B28" i="10"/>
  <c r="F30" i="3"/>
  <c r="A28" i="10"/>
  <c r="A31" i="8"/>
  <c r="E27" i="10"/>
  <c r="D27" i="10"/>
  <c r="B27" i="10"/>
  <c r="A27" i="10"/>
  <c r="R26" i="15"/>
  <c r="E26" i="10"/>
  <c r="D26" i="10"/>
  <c r="B26" i="10"/>
  <c r="B29" i="8"/>
  <c r="A26" i="10"/>
  <c r="T25" i="15"/>
  <c r="AF25" i="10"/>
  <c r="AK25" i="14"/>
  <c r="AD25" i="10"/>
  <c r="AG28" i="8"/>
  <c r="L25" i="15"/>
  <c r="E25" i="10"/>
  <c r="E27" i="3"/>
  <c r="D25" i="10"/>
  <c r="D28" i="7"/>
  <c r="Y25" i="10"/>
  <c r="B25" i="10"/>
  <c r="A25" i="10"/>
  <c r="A28" i="8"/>
  <c r="E24" i="10"/>
  <c r="E27" i="7"/>
  <c r="D24" i="10"/>
  <c r="B24" i="10"/>
  <c r="A24" i="10"/>
  <c r="T23" i="15"/>
  <c r="R23" i="15"/>
  <c r="AD23" i="10"/>
  <c r="AG26" i="8"/>
  <c r="AI23" i="14"/>
  <c r="AH23" i="14"/>
  <c r="AC23" i="10"/>
  <c r="P23" i="15"/>
  <c r="AB23" i="10"/>
  <c r="AD26" i="8"/>
  <c r="AE23" i="14"/>
  <c r="AA23" i="10"/>
  <c r="M23" i="15"/>
  <c r="L23" i="15"/>
  <c r="AA23" i="14"/>
  <c r="W23" i="14"/>
  <c r="X23" i="14"/>
  <c r="T23" i="14"/>
  <c r="K23" i="15"/>
  <c r="R23" i="14"/>
  <c r="U23" i="10"/>
  <c r="O23" i="14"/>
  <c r="N23" i="10"/>
  <c r="K23" i="10"/>
  <c r="E23" i="15"/>
  <c r="I23" i="10"/>
  <c r="S26" i="6"/>
  <c r="F23" i="14"/>
  <c r="E23" i="14"/>
  <c r="F23" i="10"/>
  <c r="E23" i="10"/>
  <c r="D23" i="10"/>
  <c r="C23" i="10"/>
  <c r="B23" i="10"/>
  <c r="A23" i="10"/>
  <c r="A26" i="8"/>
  <c r="E22" i="10"/>
  <c r="D22" i="10"/>
  <c r="D24" i="3"/>
  <c r="B22" i="10"/>
  <c r="B25" i="8"/>
  <c r="A22" i="10"/>
  <c r="AI21" i="14"/>
  <c r="AA21" i="14"/>
  <c r="E21" i="10"/>
  <c r="D21" i="10"/>
  <c r="B21" i="10"/>
  <c r="A21" i="10"/>
  <c r="U20" i="15"/>
  <c r="AM20" i="14"/>
  <c r="AF20" i="10"/>
  <c r="AK20" i="14"/>
  <c r="Q20" i="15"/>
  <c r="AH20" i="14"/>
  <c r="AC20" i="10"/>
  <c r="AF23" i="8"/>
  <c r="P20" i="15"/>
  <c r="AF20" i="14"/>
  <c r="M20" i="15"/>
  <c r="AC20" i="14"/>
  <c r="J20" i="15"/>
  <c r="Q20" i="14"/>
  <c r="T20" i="10"/>
  <c r="H20" i="15"/>
  <c r="O20" i="14"/>
  <c r="N20" i="14"/>
  <c r="Q20" i="10"/>
  <c r="F20" i="15"/>
  <c r="J20" i="14"/>
  <c r="L20" i="10"/>
  <c r="W23" i="6"/>
  <c r="J20" i="10"/>
  <c r="I20" i="14"/>
  <c r="I20" i="10"/>
  <c r="T23" i="6"/>
  <c r="U23" i="6"/>
  <c r="D20" i="15"/>
  <c r="H20" i="14"/>
  <c r="H20" i="10"/>
  <c r="C20" i="15"/>
  <c r="F20" i="14"/>
  <c r="E20" i="10"/>
  <c r="D20" i="10"/>
  <c r="R20" i="15"/>
  <c r="B20" i="10"/>
  <c r="B23" i="8"/>
  <c r="A20" i="10"/>
  <c r="A23" i="8"/>
  <c r="AG19" i="10"/>
  <c r="AF19" i="10"/>
  <c r="AL19" i="14"/>
  <c r="O19" i="10"/>
  <c r="E19" i="10"/>
  <c r="D19" i="10"/>
  <c r="D21" i="3"/>
  <c r="B19" i="10"/>
  <c r="A19" i="10"/>
  <c r="A22" i="8"/>
  <c r="W18" i="10"/>
  <c r="Q18" i="14"/>
  <c r="T18" i="10"/>
  <c r="I21" i="7"/>
  <c r="J18" i="15"/>
  <c r="P18" i="10"/>
  <c r="J18" i="14"/>
  <c r="L18" i="10"/>
  <c r="W21" i="6"/>
  <c r="F18" i="15"/>
  <c r="E18" i="10"/>
  <c r="D18" i="10"/>
  <c r="B18" i="10"/>
  <c r="A18" i="10"/>
  <c r="U17" i="15"/>
  <c r="AM17" i="14"/>
  <c r="AG17" i="10"/>
  <c r="T17" i="15"/>
  <c r="AL17" i="14"/>
  <c r="AF17" i="10"/>
  <c r="S17" i="15"/>
  <c r="AK17" i="14"/>
  <c r="AF17" i="14"/>
  <c r="P17" i="15"/>
  <c r="L17" i="15"/>
  <c r="AA17" i="14"/>
  <c r="U17" i="10"/>
  <c r="K17" i="15"/>
  <c r="Q17" i="14"/>
  <c r="T17" i="10"/>
  <c r="P17" i="14"/>
  <c r="H17" i="15"/>
  <c r="O17" i="14"/>
  <c r="O17" i="10"/>
  <c r="J17" i="14"/>
  <c r="L17" i="10"/>
  <c r="K17" i="10"/>
  <c r="E17" i="10"/>
  <c r="D17" i="10"/>
  <c r="B17" i="10"/>
  <c r="B20" i="8"/>
  <c r="A17" i="10"/>
  <c r="A20" i="8"/>
  <c r="AG16" i="10"/>
  <c r="AL16" i="14"/>
  <c r="Q16" i="15"/>
  <c r="N16" i="15"/>
  <c r="AD16" i="14"/>
  <c r="N16" i="10"/>
  <c r="L16" i="10"/>
  <c r="K16" i="10"/>
  <c r="D16" i="15"/>
  <c r="H16" i="14"/>
  <c r="H16" i="10"/>
  <c r="O19" i="6"/>
  <c r="E16" i="10"/>
  <c r="E19" i="7"/>
  <c r="D16" i="10"/>
  <c r="B16" i="10"/>
  <c r="A16" i="10"/>
  <c r="A18" i="3"/>
  <c r="AL15" i="14"/>
  <c r="AD15" i="10"/>
  <c r="AG18" i="8"/>
  <c r="AH15" i="14"/>
  <c r="AB15" i="10"/>
  <c r="AE15" i="14"/>
  <c r="AA15" i="10"/>
  <c r="N15" i="15"/>
  <c r="AD15" i="14"/>
  <c r="Z15" i="10"/>
  <c r="M15" i="15"/>
  <c r="AC15" i="14"/>
  <c r="X15" i="10"/>
  <c r="W15" i="14"/>
  <c r="X15" i="14"/>
  <c r="T15" i="14"/>
  <c r="K15" i="15"/>
  <c r="R15" i="14"/>
  <c r="U15" i="10"/>
  <c r="J18" i="7"/>
  <c r="Q15" i="14"/>
  <c r="H15" i="15"/>
  <c r="N15" i="14"/>
  <c r="Q15" i="10"/>
  <c r="O15" i="10"/>
  <c r="M15" i="10"/>
  <c r="J15" i="14"/>
  <c r="L15" i="10"/>
  <c r="W18" i="6"/>
  <c r="E15" i="10"/>
  <c r="D15" i="10"/>
  <c r="C15" i="10"/>
  <c r="B15" i="10"/>
  <c r="A15" i="10"/>
  <c r="A18" i="8"/>
  <c r="AB14" i="10"/>
  <c r="AE14" i="14"/>
  <c r="R14" i="14"/>
  <c r="E14" i="14"/>
  <c r="E14" i="10"/>
  <c r="D14" i="10"/>
  <c r="B14" i="10"/>
  <c r="A14" i="10"/>
  <c r="T13" i="15"/>
  <c r="AF13" i="10"/>
  <c r="AK13" i="14"/>
  <c r="R13" i="15"/>
  <c r="AI13" i="14"/>
  <c r="AD13" i="10"/>
  <c r="AG16" i="8"/>
  <c r="Q13" i="15"/>
  <c r="AH13" i="14"/>
  <c r="AC13" i="10"/>
  <c r="AF13" i="14"/>
  <c r="Z13" i="10"/>
  <c r="AB16" i="8"/>
  <c r="R13" i="14"/>
  <c r="U13" i="10"/>
  <c r="J13" i="15"/>
  <c r="Q13" i="14"/>
  <c r="S13" i="10"/>
  <c r="G13" i="15"/>
  <c r="N13" i="14"/>
  <c r="Q13" i="10"/>
  <c r="F16" i="7"/>
  <c r="P13" i="10"/>
  <c r="M13" i="10"/>
  <c r="F13" i="15"/>
  <c r="J13" i="14"/>
  <c r="E13" i="15"/>
  <c r="I13" i="14"/>
  <c r="I13" i="10"/>
  <c r="S16" i="6"/>
  <c r="H13" i="14"/>
  <c r="H13" i="10"/>
  <c r="F13" i="14"/>
  <c r="E13" i="10"/>
  <c r="D13" i="10"/>
  <c r="B13" i="10"/>
  <c r="A13" i="10"/>
  <c r="E12" i="10"/>
  <c r="E15" i="7"/>
  <c r="D12" i="10"/>
  <c r="D14" i="3"/>
  <c r="B12" i="10"/>
  <c r="B15" i="8"/>
  <c r="A12" i="10"/>
  <c r="R11" i="10"/>
  <c r="G14" i="7"/>
  <c r="E11" i="10"/>
  <c r="D11" i="10"/>
  <c r="D14" i="7"/>
  <c r="B11" i="10"/>
  <c r="B14" i="8"/>
  <c r="A11" i="10"/>
  <c r="A14" i="8"/>
  <c r="AM10" i="14"/>
  <c r="R10" i="15"/>
  <c r="AI10" i="14"/>
  <c r="Q10" i="15"/>
  <c r="AH10" i="14"/>
  <c r="AJ10" i="14"/>
  <c r="O10" i="15"/>
  <c r="AE10" i="14"/>
  <c r="AA10" i="10"/>
  <c r="AD10" i="14"/>
  <c r="Z10" i="10"/>
  <c r="AC10" i="14"/>
  <c r="AA10" i="14"/>
  <c r="W10" i="14"/>
  <c r="X10" i="14"/>
  <c r="T10" i="14"/>
  <c r="S10" i="10"/>
  <c r="O10" i="14"/>
  <c r="R10" i="10"/>
  <c r="G10" i="15"/>
  <c r="N10" i="14"/>
  <c r="Q10" i="10"/>
  <c r="P10" i="10"/>
  <c r="J10" i="14"/>
  <c r="E10" i="15"/>
  <c r="I10" i="14"/>
  <c r="I10" i="10"/>
  <c r="D10" i="15"/>
  <c r="H10" i="14"/>
  <c r="H10" i="10"/>
  <c r="O13" i="6"/>
  <c r="F10" i="14"/>
  <c r="E10" i="10"/>
  <c r="D10" i="10"/>
  <c r="D13" i="6"/>
  <c r="B10" i="10"/>
  <c r="A10" i="10"/>
  <c r="E9" i="10"/>
  <c r="D9" i="10"/>
  <c r="D12" i="7"/>
  <c r="B9" i="10"/>
  <c r="B12" i="7"/>
  <c r="A9" i="10"/>
  <c r="H8" i="15"/>
  <c r="R8" i="10"/>
  <c r="O8" i="14"/>
  <c r="L8" i="10"/>
  <c r="E8" i="10"/>
  <c r="D8" i="10"/>
  <c r="D11" i="7"/>
  <c r="B8" i="10"/>
  <c r="B11" i="8"/>
  <c r="A8" i="10"/>
  <c r="A11" i="8"/>
  <c r="AM7" i="14"/>
  <c r="T7" i="15"/>
  <c r="AL7" i="14"/>
  <c r="AF7" i="10"/>
  <c r="R7" i="15"/>
  <c r="AI7" i="14"/>
  <c r="AH7" i="14"/>
  <c r="AC7" i="10"/>
  <c r="AF10" i="8"/>
  <c r="AB7" i="10"/>
  <c r="AE7" i="14"/>
  <c r="N7" i="15"/>
  <c r="Z7" i="10"/>
  <c r="AD7" i="14"/>
  <c r="AC7" i="14"/>
  <c r="X7" i="10"/>
  <c r="L7" i="15"/>
  <c r="AA7" i="14"/>
  <c r="W7" i="14"/>
  <c r="X7" i="14"/>
  <c r="T7" i="14"/>
  <c r="K7" i="15"/>
  <c r="U7" i="10"/>
  <c r="Q7" i="14"/>
  <c r="O7" i="10"/>
  <c r="N7" i="10"/>
  <c r="M7" i="10"/>
  <c r="J7" i="14"/>
  <c r="K7" i="10"/>
  <c r="E7" i="14"/>
  <c r="E7" i="10"/>
  <c r="D7" i="10"/>
  <c r="C7" i="10"/>
  <c r="C10" i="7"/>
  <c r="B7" i="10"/>
  <c r="B10" i="7"/>
  <c r="A7" i="10"/>
  <c r="A10" i="8"/>
  <c r="U6" i="15"/>
  <c r="AM6" i="14"/>
  <c r="AG6" i="10"/>
  <c r="AI6" i="14"/>
  <c r="AD6" i="10"/>
  <c r="AG9" i="8"/>
  <c r="Q6" i="15"/>
  <c r="AH6" i="14"/>
  <c r="AJ6" i="14"/>
  <c r="AC6" i="10"/>
  <c r="AF9" i="8"/>
  <c r="AF6" i="14"/>
  <c r="AA6" i="14"/>
  <c r="W6" i="14"/>
  <c r="X6" i="14"/>
  <c r="T6" i="14"/>
  <c r="R6" i="14"/>
  <c r="U6" i="10"/>
  <c r="J9" i="7"/>
  <c r="P9" i="7"/>
  <c r="J6" i="15"/>
  <c r="Q6" i="14"/>
  <c r="T6" i="10"/>
  <c r="I9" i="7"/>
  <c r="R6" i="10"/>
  <c r="P6" i="10"/>
  <c r="F6" i="15"/>
  <c r="J6" i="14"/>
  <c r="L6" i="10"/>
  <c r="H6" i="14"/>
  <c r="H6" i="10"/>
  <c r="O9" i="6"/>
  <c r="F6" i="14"/>
  <c r="E6" i="10"/>
  <c r="D6" i="10"/>
  <c r="B6" i="10"/>
  <c r="A6" i="10"/>
  <c r="AH5" i="14"/>
  <c r="R5" i="14"/>
  <c r="Q5" i="10"/>
  <c r="K5" i="10"/>
  <c r="E5" i="10"/>
  <c r="E8" i="8"/>
  <c r="D5" i="10"/>
  <c r="B5" i="10"/>
  <c r="B8" i="7"/>
  <c r="A5" i="10"/>
  <c r="E4" i="10"/>
  <c r="E6" i="3"/>
  <c r="D4" i="10"/>
  <c r="B4" i="10"/>
  <c r="B7" i="6"/>
  <c r="A4" i="10"/>
  <c r="AK3" i="14"/>
  <c r="R3" i="15"/>
  <c r="Q3" i="15"/>
  <c r="AF3" i="14"/>
  <c r="AB3" i="10"/>
  <c r="AD6" i="8"/>
  <c r="Y3" i="10"/>
  <c r="AA6" i="8"/>
  <c r="X3" i="10"/>
  <c r="L3" i="15"/>
  <c r="R3" i="14"/>
  <c r="U3" i="10"/>
  <c r="J6" i="7"/>
  <c r="R3" i="10"/>
  <c r="G6" i="7"/>
  <c r="N3" i="14"/>
  <c r="Q3" i="10"/>
  <c r="F6" i="7"/>
  <c r="P3" i="10"/>
  <c r="F3" i="15"/>
  <c r="K3" i="10"/>
  <c r="J3" i="10"/>
  <c r="E3" i="15"/>
  <c r="I3" i="14"/>
  <c r="I3" i="10"/>
  <c r="S6" i="6"/>
  <c r="D3" i="15"/>
  <c r="H3" i="10"/>
  <c r="T6" i="6"/>
  <c r="U6" i="6"/>
  <c r="V6" i="6"/>
  <c r="F3" i="14"/>
  <c r="D3" i="10"/>
  <c r="B3" i="10"/>
  <c r="A3" i="10"/>
  <c r="A6" i="8"/>
  <c r="A2" i="10"/>
  <c r="A1" i="10"/>
  <c r="P156" i="8"/>
  <c r="E156" i="8"/>
  <c r="D156" i="8"/>
  <c r="B156" i="8"/>
  <c r="E155" i="8"/>
  <c r="D155" i="8"/>
  <c r="C155" i="8"/>
  <c r="B155" i="8"/>
  <c r="V155" i="8"/>
  <c r="A155" i="8"/>
  <c r="E154" i="8"/>
  <c r="D154" i="8"/>
  <c r="B154" i="8"/>
  <c r="A154" i="8"/>
  <c r="E153" i="8"/>
  <c r="D153" i="8"/>
  <c r="AG152" i="8"/>
  <c r="AC152" i="8"/>
  <c r="Y152" i="8"/>
  <c r="Z152" i="8"/>
  <c r="D152" i="8"/>
  <c r="C152" i="8"/>
  <c r="B152" i="8"/>
  <c r="A152" i="8"/>
  <c r="E151" i="8"/>
  <c r="D151" i="8"/>
  <c r="D150" i="8"/>
  <c r="B150" i="8"/>
  <c r="A150" i="8"/>
  <c r="AF149" i="8"/>
  <c r="E149" i="8"/>
  <c r="D149" i="8"/>
  <c r="B149" i="8"/>
  <c r="A149" i="8"/>
  <c r="AJ148" i="8"/>
  <c r="AF148" i="8"/>
  <c r="AC148" i="8"/>
  <c r="P148" i="8"/>
  <c r="G148" i="8"/>
  <c r="E148" i="8"/>
  <c r="D148" i="8"/>
  <c r="C148" i="8"/>
  <c r="B148" i="8"/>
  <c r="T148" i="8"/>
  <c r="A148" i="8"/>
  <c r="E147" i="8"/>
  <c r="D147" i="8"/>
  <c r="B147" i="8"/>
  <c r="V147" i="8"/>
  <c r="I146" i="8"/>
  <c r="G146" i="8"/>
  <c r="D146" i="8"/>
  <c r="C146" i="8"/>
  <c r="B146" i="8"/>
  <c r="A146" i="8"/>
  <c r="E145" i="8"/>
  <c r="P145" i="8"/>
  <c r="D145" i="8"/>
  <c r="B145" i="8"/>
  <c r="A145" i="8"/>
  <c r="AG144" i="8"/>
  <c r="D144" i="8"/>
  <c r="B144" i="8"/>
  <c r="A144" i="8"/>
  <c r="V143" i="8"/>
  <c r="E143" i="8"/>
  <c r="A143" i="8"/>
  <c r="B142" i="8"/>
  <c r="A142" i="8"/>
  <c r="AA141" i="8"/>
  <c r="E141" i="8"/>
  <c r="D141" i="8"/>
  <c r="B141" i="8"/>
  <c r="A141" i="8"/>
  <c r="E140" i="8"/>
  <c r="D140" i="8"/>
  <c r="AI139" i="8"/>
  <c r="Y139" i="8"/>
  <c r="Z139" i="8"/>
  <c r="B139" i="8"/>
  <c r="A139" i="8"/>
  <c r="AJ138" i="8"/>
  <c r="AG138" i="8"/>
  <c r="E138" i="8"/>
  <c r="D138" i="8"/>
  <c r="B138" i="8"/>
  <c r="A138" i="8"/>
  <c r="AB137" i="8"/>
  <c r="Z137" i="8"/>
  <c r="Y137" i="8"/>
  <c r="V137" i="8"/>
  <c r="T137" i="8"/>
  <c r="E137" i="8"/>
  <c r="D137" i="8"/>
  <c r="B137" i="8"/>
  <c r="A137" i="8"/>
  <c r="E136" i="8"/>
  <c r="D136" i="8"/>
  <c r="AJ135" i="8"/>
  <c r="AG135" i="8"/>
  <c r="E135" i="8"/>
  <c r="D135" i="8"/>
  <c r="C135" i="8"/>
  <c r="B135" i="8"/>
  <c r="U135" i="8"/>
  <c r="A135" i="8"/>
  <c r="AA134" i="8"/>
  <c r="I134" i="8"/>
  <c r="E134" i="8"/>
  <c r="D134" i="8"/>
  <c r="B134" i="8"/>
  <c r="U134" i="8"/>
  <c r="A134" i="8"/>
  <c r="P133" i="8"/>
  <c r="E133" i="8"/>
  <c r="G133" i="8"/>
  <c r="D133" i="8"/>
  <c r="B133" i="8"/>
  <c r="F133" i="8"/>
  <c r="H133" i="8"/>
  <c r="A133" i="8"/>
  <c r="E132" i="8"/>
  <c r="D132" i="8"/>
  <c r="E131" i="8"/>
  <c r="D131" i="8"/>
  <c r="B131" i="8"/>
  <c r="G131" i="8"/>
  <c r="A131" i="8"/>
  <c r="E130" i="8"/>
  <c r="P130" i="8"/>
  <c r="D130" i="8"/>
  <c r="B130" i="8"/>
  <c r="A130" i="8"/>
  <c r="AD129" i="8"/>
  <c r="AB129" i="8"/>
  <c r="D129" i="8"/>
  <c r="C129" i="8"/>
  <c r="B129" i="8"/>
  <c r="A129" i="8"/>
  <c r="AI128" i="8"/>
  <c r="D128" i="8"/>
  <c r="B128" i="8"/>
  <c r="A128" i="8"/>
  <c r="AJ127" i="8"/>
  <c r="D127" i="8"/>
  <c r="B127" i="8"/>
  <c r="A127" i="8"/>
  <c r="E126" i="8"/>
  <c r="D126" i="8"/>
  <c r="B126" i="8"/>
  <c r="M125" i="8"/>
  <c r="D125" i="8"/>
  <c r="B125" i="8"/>
  <c r="U125" i="8"/>
  <c r="A125" i="8"/>
  <c r="B124" i="8"/>
  <c r="A124" i="8"/>
  <c r="V123" i="8"/>
  <c r="T123" i="8"/>
  <c r="G123" i="8"/>
  <c r="E123" i="8"/>
  <c r="D123" i="8"/>
  <c r="B123" i="8"/>
  <c r="A123" i="8"/>
  <c r="B122" i="8"/>
  <c r="A122" i="8"/>
  <c r="AI121" i="8"/>
  <c r="AG121" i="8"/>
  <c r="AD121" i="8"/>
  <c r="AB121" i="8"/>
  <c r="I121" i="8"/>
  <c r="E121" i="8"/>
  <c r="G121" i="8"/>
  <c r="D121" i="8"/>
  <c r="B121" i="8"/>
  <c r="A121" i="8"/>
  <c r="AJ120" i="8"/>
  <c r="AF120" i="8"/>
  <c r="AC120" i="8"/>
  <c r="J120" i="8"/>
  <c r="E120" i="8"/>
  <c r="D120" i="8"/>
  <c r="B120" i="8"/>
  <c r="G119" i="8"/>
  <c r="E119" i="8"/>
  <c r="B119" i="8"/>
  <c r="T119" i="8"/>
  <c r="A119" i="8"/>
  <c r="AI118" i="8"/>
  <c r="AF118" i="8"/>
  <c r="J118" i="8"/>
  <c r="E118" i="8"/>
  <c r="U118" i="8"/>
  <c r="D118" i="8"/>
  <c r="B118" i="8"/>
  <c r="A118" i="8"/>
  <c r="D117" i="8"/>
  <c r="B117" i="8"/>
  <c r="A117" i="8"/>
  <c r="E116" i="8"/>
  <c r="D116" i="8"/>
  <c r="B116" i="8"/>
  <c r="A116" i="8"/>
  <c r="E115" i="8"/>
  <c r="D115" i="8"/>
  <c r="B115" i="8"/>
  <c r="E114" i="8"/>
  <c r="B114" i="8"/>
  <c r="A114" i="8"/>
  <c r="AB113" i="8"/>
  <c r="E113" i="8"/>
  <c r="D113" i="8"/>
  <c r="B113" i="8"/>
  <c r="A113" i="8"/>
  <c r="E112" i="8"/>
  <c r="A112" i="8"/>
  <c r="E111" i="8"/>
  <c r="D111" i="8"/>
  <c r="B111" i="8"/>
  <c r="A111" i="8"/>
  <c r="AG110" i="8"/>
  <c r="AD110" i="8"/>
  <c r="Z110" i="8"/>
  <c r="Y110" i="8"/>
  <c r="D110" i="8"/>
  <c r="C110" i="8"/>
  <c r="P110" i="8"/>
  <c r="B110" i="8"/>
  <c r="A110" i="8"/>
  <c r="AD109" i="8"/>
  <c r="Y109" i="8"/>
  <c r="Z109" i="8"/>
  <c r="P109" i="8"/>
  <c r="I109" i="8"/>
  <c r="G109" i="8"/>
  <c r="E109" i="8"/>
  <c r="D109" i="8"/>
  <c r="C109" i="8"/>
  <c r="B109" i="8"/>
  <c r="A109" i="8"/>
  <c r="AI108" i="8"/>
  <c r="E108" i="8"/>
  <c r="D108" i="8"/>
  <c r="B108" i="8"/>
  <c r="A108" i="8"/>
  <c r="AI107" i="8"/>
  <c r="D107" i="8"/>
  <c r="B107" i="8"/>
  <c r="A107" i="8"/>
  <c r="AA106" i="8"/>
  <c r="E106" i="8"/>
  <c r="D106" i="8"/>
  <c r="AJ105" i="8"/>
  <c r="L105" i="8"/>
  <c r="E105" i="8"/>
  <c r="D105" i="8"/>
  <c r="B105" i="8"/>
  <c r="V105" i="8"/>
  <c r="A105" i="8"/>
  <c r="E104" i="8"/>
  <c r="D104" i="8"/>
  <c r="AK103" i="8"/>
  <c r="AC103" i="8"/>
  <c r="E103" i="8"/>
  <c r="D103" i="8"/>
  <c r="AG102" i="8"/>
  <c r="Z102" i="8"/>
  <c r="Y102" i="8"/>
  <c r="M102" i="8"/>
  <c r="I102" i="8"/>
  <c r="D102" i="8"/>
  <c r="C102" i="8"/>
  <c r="B102" i="8"/>
  <c r="A102" i="8"/>
  <c r="AC101" i="8"/>
  <c r="U101" i="8"/>
  <c r="M101" i="8"/>
  <c r="E101" i="8"/>
  <c r="D101" i="8"/>
  <c r="B101" i="8"/>
  <c r="A101" i="8"/>
  <c r="V100" i="8"/>
  <c r="E100" i="8"/>
  <c r="D100" i="8"/>
  <c r="B100" i="8"/>
  <c r="A100" i="8"/>
  <c r="D99" i="8"/>
  <c r="B99" i="8"/>
  <c r="A99" i="8"/>
  <c r="AI98" i="8"/>
  <c r="AD98" i="8"/>
  <c r="T98" i="8"/>
  <c r="E98" i="8"/>
  <c r="D98" i="8"/>
  <c r="B98" i="8"/>
  <c r="T97" i="8"/>
  <c r="P97" i="8"/>
  <c r="G97" i="8"/>
  <c r="D97" i="8"/>
  <c r="B97" i="8"/>
  <c r="A97" i="8"/>
  <c r="E96" i="8"/>
  <c r="D96" i="8"/>
  <c r="B96" i="8"/>
  <c r="U96" i="8"/>
  <c r="E95" i="8"/>
  <c r="D95" i="8"/>
  <c r="B95" i="8"/>
  <c r="A95" i="8"/>
  <c r="AD94" i="8"/>
  <c r="E94" i="8"/>
  <c r="D94" i="8"/>
  <c r="B94" i="8"/>
  <c r="P94" i="8"/>
  <c r="A94" i="8"/>
  <c r="AG93" i="8"/>
  <c r="AC93" i="8"/>
  <c r="AB93" i="8"/>
  <c r="E93" i="8"/>
  <c r="D93" i="8"/>
  <c r="A93" i="8"/>
  <c r="E92" i="8"/>
  <c r="P92" i="8"/>
  <c r="D92" i="8"/>
  <c r="B92" i="8"/>
  <c r="A92" i="8"/>
  <c r="F91" i="8"/>
  <c r="E91" i="8"/>
  <c r="A91" i="8"/>
  <c r="AI90" i="8"/>
  <c r="B90" i="8"/>
  <c r="A90" i="8"/>
  <c r="AG89" i="8"/>
  <c r="AB89" i="8"/>
  <c r="G89" i="8"/>
  <c r="E89" i="8"/>
  <c r="D89" i="8"/>
  <c r="B89" i="8"/>
  <c r="A89" i="8"/>
  <c r="E88" i="8"/>
  <c r="D88" i="8"/>
  <c r="B88" i="8"/>
  <c r="E87" i="8"/>
  <c r="D87" i="8"/>
  <c r="B87" i="8"/>
  <c r="A87" i="8"/>
  <c r="AC86" i="8"/>
  <c r="E86" i="8"/>
  <c r="D86" i="8"/>
  <c r="B86" i="8"/>
  <c r="A86" i="8"/>
  <c r="AF85" i="8"/>
  <c r="AD85" i="8"/>
  <c r="E85" i="8"/>
  <c r="D85" i="8"/>
  <c r="C85" i="8"/>
  <c r="A85" i="8"/>
  <c r="AK84" i="8"/>
  <c r="AG84" i="8"/>
  <c r="Z84" i="8"/>
  <c r="Y84" i="8"/>
  <c r="E84" i="8"/>
  <c r="D84" i="8"/>
  <c r="B84" i="8"/>
  <c r="T84" i="8"/>
  <c r="A84" i="8"/>
  <c r="E83" i="8"/>
  <c r="B83" i="8"/>
  <c r="A83" i="8"/>
  <c r="AK82" i="8"/>
  <c r="T82" i="8"/>
  <c r="P82" i="8"/>
  <c r="E82" i="8"/>
  <c r="F82" i="8"/>
  <c r="D82" i="8"/>
  <c r="B82" i="8"/>
  <c r="I82" i="8"/>
  <c r="A82" i="8"/>
  <c r="AG81" i="8"/>
  <c r="AF81" i="8"/>
  <c r="AH81" i="8"/>
  <c r="AA81" i="8"/>
  <c r="E81" i="8"/>
  <c r="U81" i="8"/>
  <c r="D81" i="8"/>
  <c r="B81" i="8"/>
  <c r="I81" i="8"/>
  <c r="E80" i="8"/>
  <c r="P80" i="8"/>
  <c r="D80" i="8"/>
  <c r="B80" i="8"/>
  <c r="G80" i="8"/>
  <c r="A80" i="8"/>
  <c r="E79" i="8"/>
  <c r="D79" i="8"/>
  <c r="E78" i="8"/>
  <c r="D78" i="8"/>
  <c r="B78" i="8"/>
  <c r="M78" i="8"/>
  <c r="A78" i="8"/>
  <c r="AJ77" i="8"/>
  <c r="AB77" i="8"/>
  <c r="D77" i="8"/>
  <c r="B77" i="8"/>
  <c r="A77" i="8"/>
  <c r="E76" i="8"/>
  <c r="A76" i="8"/>
  <c r="AK75" i="8"/>
  <c r="AD75" i="8"/>
  <c r="B75" i="8"/>
  <c r="A75" i="8"/>
  <c r="Y74" i="8"/>
  <c r="Z74" i="8"/>
  <c r="J74" i="8"/>
  <c r="I74" i="8"/>
  <c r="E74" i="8"/>
  <c r="D74" i="8"/>
  <c r="B74" i="8"/>
  <c r="T73" i="8"/>
  <c r="P73" i="8"/>
  <c r="I73" i="8"/>
  <c r="G73" i="8"/>
  <c r="D73" i="8"/>
  <c r="B73" i="8"/>
  <c r="A73" i="8"/>
  <c r="AJ72" i="8"/>
  <c r="AG72" i="8"/>
  <c r="AD72" i="8"/>
  <c r="AC72" i="8"/>
  <c r="D72" i="8"/>
  <c r="C72" i="8"/>
  <c r="B72" i="8"/>
  <c r="A72" i="8"/>
  <c r="V71" i="8"/>
  <c r="L71" i="8"/>
  <c r="E71" i="8"/>
  <c r="J71" i="8"/>
  <c r="D71" i="8"/>
  <c r="B71" i="8"/>
  <c r="T71" i="8"/>
  <c r="U70" i="8"/>
  <c r="P70" i="8"/>
  <c r="F70" i="8"/>
  <c r="E70" i="8"/>
  <c r="D70" i="8"/>
  <c r="B70" i="8"/>
  <c r="A70" i="8"/>
  <c r="T69" i="8"/>
  <c r="G69" i="8"/>
  <c r="F69" i="8"/>
  <c r="H69" i="8"/>
  <c r="E69" i="8"/>
  <c r="D69" i="8"/>
  <c r="B69" i="8"/>
  <c r="A69" i="8"/>
  <c r="AG68" i="8"/>
  <c r="AD68" i="8"/>
  <c r="E68" i="8"/>
  <c r="D68" i="8"/>
  <c r="A68" i="8"/>
  <c r="AJ67" i="8"/>
  <c r="B67" i="8"/>
  <c r="A67" i="8"/>
  <c r="AJ66" i="8"/>
  <c r="AC66" i="8"/>
  <c r="AA66" i="8"/>
  <c r="E66" i="8"/>
  <c r="D66" i="8"/>
  <c r="B66" i="8"/>
  <c r="D65" i="8"/>
  <c r="B65" i="8"/>
  <c r="A65" i="8"/>
  <c r="AD64" i="8"/>
  <c r="E64" i="8"/>
  <c r="G64" i="8"/>
  <c r="D64" i="8"/>
  <c r="B64" i="8"/>
  <c r="A64" i="8"/>
  <c r="AG63" i="8"/>
  <c r="E63" i="8"/>
  <c r="D63" i="8"/>
  <c r="B63" i="8"/>
  <c r="V63" i="8"/>
  <c r="A63" i="8"/>
  <c r="L62" i="8"/>
  <c r="F62" i="8"/>
  <c r="D62" i="8"/>
  <c r="B62" i="8"/>
  <c r="A62" i="8"/>
  <c r="E61" i="8"/>
  <c r="L61" i="8"/>
  <c r="D61" i="8"/>
  <c r="B61" i="8"/>
  <c r="V61" i="8"/>
  <c r="A61" i="8"/>
  <c r="Y60" i="8"/>
  <c r="Z60" i="8"/>
  <c r="E60" i="8"/>
  <c r="D60" i="8"/>
  <c r="AC59" i="8"/>
  <c r="E59" i="8"/>
  <c r="A59" i="8"/>
  <c r="AB58" i="8"/>
  <c r="Y58" i="8"/>
  <c r="Z58" i="8"/>
  <c r="E58" i="8"/>
  <c r="D58" i="8"/>
  <c r="C58" i="8"/>
  <c r="B58" i="8"/>
  <c r="D57" i="8"/>
  <c r="B57" i="8"/>
  <c r="L57" i="8"/>
  <c r="A57" i="8"/>
  <c r="E56" i="8"/>
  <c r="T56" i="8"/>
  <c r="D56" i="8"/>
  <c r="B56" i="8"/>
  <c r="I56" i="8"/>
  <c r="E55" i="8"/>
  <c r="D55" i="8"/>
  <c r="B55" i="8"/>
  <c r="A55" i="8"/>
  <c r="B54" i="8"/>
  <c r="A54" i="8"/>
  <c r="I53" i="8"/>
  <c r="E53" i="8"/>
  <c r="T53" i="8"/>
  <c r="D53" i="8"/>
  <c r="B53" i="8"/>
  <c r="A53" i="8"/>
  <c r="E52" i="8"/>
  <c r="D52" i="8"/>
  <c r="A52" i="8"/>
  <c r="AF51" i="8"/>
  <c r="C51" i="8"/>
  <c r="B51" i="8"/>
  <c r="A51" i="8"/>
  <c r="AG50" i="8"/>
  <c r="F50" i="8"/>
  <c r="E50" i="8"/>
  <c r="P50" i="8"/>
  <c r="D50" i="8"/>
  <c r="C50" i="8"/>
  <c r="B50" i="8"/>
  <c r="D49" i="8"/>
  <c r="B49" i="8"/>
  <c r="A49" i="8"/>
  <c r="E48" i="8"/>
  <c r="F48" i="8"/>
  <c r="D48" i="8"/>
  <c r="B48" i="8"/>
  <c r="A48" i="8"/>
  <c r="E47" i="8"/>
  <c r="P47" i="8"/>
  <c r="D47" i="8"/>
  <c r="B47" i="8"/>
  <c r="P46" i="8"/>
  <c r="E46" i="8"/>
  <c r="D46" i="8"/>
  <c r="B46" i="8"/>
  <c r="M46" i="8"/>
  <c r="A46" i="8"/>
  <c r="E45" i="8"/>
  <c r="V45" i="8"/>
  <c r="D45" i="8"/>
  <c r="B45" i="8"/>
  <c r="A45" i="8"/>
  <c r="E44" i="8"/>
  <c r="L44" i="8"/>
  <c r="D44" i="8"/>
  <c r="B44" i="8"/>
  <c r="J44" i="8"/>
  <c r="A44" i="8"/>
  <c r="AD43" i="8"/>
  <c r="AC43" i="8"/>
  <c r="E43" i="8"/>
  <c r="B43" i="8"/>
  <c r="A43" i="8"/>
  <c r="AJ42" i="8"/>
  <c r="AD42" i="8"/>
  <c r="Z42" i="8"/>
  <c r="Y42" i="8"/>
  <c r="C42" i="8"/>
  <c r="B42" i="8"/>
  <c r="A42" i="8"/>
  <c r="E41" i="8"/>
  <c r="D41" i="8"/>
  <c r="B41" i="8"/>
  <c r="Y40" i="8"/>
  <c r="Z40" i="8"/>
  <c r="L40" i="8"/>
  <c r="E40" i="8"/>
  <c r="D40" i="8"/>
  <c r="B40" i="8"/>
  <c r="A40" i="8"/>
  <c r="Y39" i="8"/>
  <c r="Z39" i="8"/>
  <c r="M39" i="8"/>
  <c r="E39" i="8"/>
  <c r="D39" i="8"/>
  <c r="B39" i="8"/>
  <c r="P38" i="8"/>
  <c r="G38" i="8"/>
  <c r="F38" i="8"/>
  <c r="E38" i="8"/>
  <c r="D38" i="8"/>
  <c r="B38" i="8"/>
  <c r="U38" i="8"/>
  <c r="A38" i="8"/>
  <c r="D37" i="8"/>
  <c r="B37" i="8"/>
  <c r="A37" i="8"/>
  <c r="B36" i="8"/>
  <c r="A36" i="8"/>
  <c r="AC35" i="8"/>
  <c r="AB35" i="8"/>
  <c r="U35" i="8"/>
  <c r="N35" i="8"/>
  <c r="E35" i="8"/>
  <c r="M35" i="8"/>
  <c r="D35" i="8"/>
  <c r="C35" i="8"/>
  <c r="B35" i="8"/>
  <c r="L35" i="8"/>
  <c r="A35" i="8"/>
  <c r="AJ34" i="8"/>
  <c r="AD34" i="8"/>
  <c r="P34" i="8"/>
  <c r="J34" i="8"/>
  <c r="E34" i="8"/>
  <c r="V34" i="8"/>
  <c r="D34" i="8"/>
  <c r="C34" i="8"/>
  <c r="B34" i="8"/>
  <c r="S34" i="8"/>
  <c r="A34" i="8"/>
  <c r="AF33" i="8"/>
  <c r="E33" i="8"/>
  <c r="A33" i="8"/>
  <c r="AI32" i="8"/>
  <c r="E32" i="8"/>
  <c r="D32" i="8"/>
  <c r="AJ31" i="8"/>
  <c r="E31" i="8"/>
  <c r="D31" i="8"/>
  <c r="E30" i="8"/>
  <c r="D30" i="8"/>
  <c r="B30" i="8"/>
  <c r="A30" i="8"/>
  <c r="U29" i="8"/>
  <c r="E29" i="8"/>
  <c r="A29" i="8"/>
  <c r="AJ28" i="8"/>
  <c r="AA28" i="8"/>
  <c r="D28" i="8"/>
  <c r="B28" i="8"/>
  <c r="E27" i="8"/>
  <c r="D27" i="8"/>
  <c r="B27" i="8"/>
  <c r="J27" i="8"/>
  <c r="AF26" i="8"/>
  <c r="AH26" i="8"/>
  <c r="AC26" i="8"/>
  <c r="P26" i="8"/>
  <c r="M26" i="8"/>
  <c r="G26" i="8"/>
  <c r="F26" i="8"/>
  <c r="E26" i="8"/>
  <c r="D26" i="8"/>
  <c r="C26" i="8"/>
  <c r="B26" i="8"/>
  <c r="V26" i="8"/>
  <c r="P25" i="8"/>
  <c r="E25" i="8"/>
  <c r="E24" i="8"/>
  <c r="D24" i="8"/>
  <c r="B24" i="8"/>
  <c r="M24" i="8"/>
  <c r="AJ23" i="8"/>
  <c r="F23" i="8"/>
  <c r="E23" i="8"/>
  <c r="D23" i="8"/>
  <c r="AK22" i="8"/>
  <c r="AJ22" i="8"/>
  <c r="E22" i="8"/>
  <c r="L22" i="8"/>
  <c r="B22" i="8"/>
  <c r="E21" i="8"/>
  <c r="D21" i="8"/>
  <c r="B21" i="8"/>
  <c r="P21" i="8"/>
  <c r="AK20" i="8"/>
  <c r="AJ20" i="8"/>
  <c r="E20" i="8"/>
  <c r="D20" i="8"/>
  <c r="AK19" i="8"/>
  <c r="V19" i="8"/>
  <c r="U19" i="8"/>
  <c r="M19" i="8"/>
  <c r="E19" i="8"/>
  <c r="D19" i="8"/>
  <c r="B19" i="8"/>
  <c r="L19" i="8"/>
  <c r="N19" i="8"/>
  <c r="AD18" i="8"/>
  <c r="AC18" i="8"/>
  <c r="AB18" i="8"/>
  <c r="F18" i="8"/>
  <c r="E18" i="8"/>
  <c r="V18" i="8"/>
  <c r="D18" i="8"/>
  <c r="C18" i="8"/>
  <c r="B18" i="8"/>
  <c r="P18" i="8"/>
  <c r="AD17" i="8"/>
  <c r="J17" i="8"/>
  <c r="E17" i="8"/>
  <c r="U17" i="8"/>
  <c r="D17" i="8"/>
  <c r="B17" i="8"/>
  <c r="AJ16" i="8"/>
  <c r="AF16" i="8"/>
  <c r="AH16" i="8"/>
  <c r="V16" i="8"/>
  <c r="P16" i="8"/>
  <c r="E16" i="8"/>
  <c r="D16" i="8"/>
  <c r="B16" i="8"/>
  <c r="M16" i="8"/>
  <c r="A16" i="8"/>
  <c r="E15" i="8"/>
  <c r="A15" i="8"/>
  <c r="E14" i="8"/>
  <c r="G14" i="8"/>
  <c r="D14" i="8"/>
  <c r="AC13" i="8"/>
  <c r="AB13" i="8"/>
  <c r="E13" i="8"/>
  <c r="G13" i="8"/>
  <c r="D13" i="8"/>
  <c r="B13" i="8"/>
  <c r="T13" i="8"/>
  <c r="B12" i="8"/>
  <c r="A12" i="8"/>
  <c r="D11" i="8"/>
  <c r="AJ10" i="8"/>
  <c r="AD10" i="8"/>
  <c r="AB10" i="8"/>
  <c r="E10" i="8"/>
  <c r="C10" i="8"/>
  <c r="B10" i="8"/>
  <c r="L10" i="8"/>
  <c r="AK9" i="8"/>
  <c r="E9" i="8"/>
  <c r="D9" i="8"/>
  <c r="B9" i="8"/>
  <c r="M9" i="8"/>
  <c r="T8" i="8"/>
  <c r="P8" i="8"/>
  <c r="J8" i="8"/>
  <c r="G8" i="8"/>
  <c r="D8" i="8"/>
  <c r="B8" i="8"/>
  <c r="A8" i="8"/>
  <c r="D7" i="8"/>
  <c r="B7" i="8"/>
  <c r="B6" i="8"/>
  <c r="E156" i="7"/>
  <c r="D156" i="7"/>
  <c r="B156" i="7"/>
  <c r="A156" i="7"/>
  <c r="E155" i="7"/>
  <c r="D155" i="7"/>
  <c r="C155" i="7"/>
  <c r="B155" i="7"/>
  <c r="A155" i="7"/>
  <c r="E154" i="7"/>
  <c r="D154" i="7"/>
  <c r="B154" i="7"/>
  <c r="A154" i="7"/>
  <c r="E153" i="7"/>
  <c r="D153" i="7"/>
  <c r="A153" i="7"/>
  <c r="J152" i="7"/>
  <c r="F152" i="7"/>
  <c r="E152" i="7"/>
  <c r="D152" i="7"/>
  <c r="C152" i="7"/>
  <c r="B152" i="7"/>
  <c r="A152" i="7"/>
  <c r="E151" i="7"/>
  <c r="D151" i="7"/>
  <c r="A151" i="7"/>
  <c r="E150" i="7"/>
  <c r="D150" i="7"/>
  <c r="B150" i="7"/>
  <c r="A150" i="7"/>
  <c r="E149" i="7"/>
  <c r="D149" i="7"/>
  <c r="B149" i="7"/>
  <c r="A149" i="7"/>
  <c r="E148" i="7"/>
  <c r="D148" i="7"/>
  <c r="C148" i="7"/>
  <c r="B148" i="7"/>
  <c r="A148" i="7"/>
  <c r="J147" i="7"/>
  <c r="E147" i="7"/>
  <c r="D147" i="7"/>
  <c r="B147" i="7"/>
  <c r="E146" i="7"/>
  <c r="D146" i="7"/>
  <c r="C146" i="7"/>
  <c r="B146" i="7"/>
  <c r="A146" i="7"/>
  <c r="E145" i="7"/>
  <c r="D145" i="7"/>
  <c r="B145" i="7"/>
  <c r="A145" i="7"/>
  <c r="J144" i="7"/>
  <c r="F144" i="7"/>
  <c r="E144" i="7"/>
  <c r="D144" i="7"/>
  <c r="B144" i="7"/>
  <c r="A144" i="7"/>
  <c r="E143" i="7"/>
  <c r="B143" i="7"/>
  <c r="A143" i="7"/>
  <c r="D142" i="7"/>
  <c r="B142" i="7"/>
  <c r="A142" i="7"/>
  <c r="E141" i="7"/>
  <c r="D141" i="7"/>
  <c r="B141" i="7"/>
  <c r="A141" i="7"/>
  <c r="E140" i="7"/>
  <c r="D140" i="7"/>
  <c r="A140" i="7"/>
  <c r="G139" i="7"/>
  <c r="D139" i="7"/>
  <c r="B139" i="7"/>
  <c r="A139" i="7"/>
  <c r="E138" i="7"/>
  <c r="D138" i="7"/>
  <c r="B138" i="7"/>
  <c r="A138" i="7"/>
  <c r="E137" i="7"/>
  <c r="D137" i="7"/>
  <c r="B137" i="7"/>
  <c r="A137" i="7"/>
  <c r="G136" i="7"/>
  <c r="E136" i="7"/>
  <c r="D136" i="7"/>
  <c r="A136" i="7"/>
  <c r="E135" i="7"/>
  <c r="D135" i="7"/>
  <c r="C135" i="7"/>
  <c r="B135" i="7"/>
  <c r="A135" i="7"/>
  <c r="E134" i="7"/>
  <c r="D134" i="7"/>
  <c r="B134" i="7"/>
  <c r="A134" i="7"/>
  <c r="G133" i="7"/>
  <c r="E133" i="7"/>
  <c r="D133" i="7"/>
  <c r="B133" i="7"/>
  <c r="A133" i="7"/>
  <c r="E132" i="7"/>
  <c r="D132" i="7"/>
  <c r="A132" i="7"/>
  <c r="E131" i="7"/>
  <c r="D131" i="7"/>
  <c r="B131" i="7"/>
  <c r="A131" i="7"/>
  <c r="J130" i="7"/>
  <c r="G130" i="7"/>
  <c r="E130" i="7"/>
  <c r="D130" i="7"/>
  <c r="B130" i="7"/>
  <c r="A130" i="7"/>
  <c r="J129" i="7"/>
  <c r="I129" i="7"/>
  <c r="F129" i="7"/>
  <c r="E129" i="7"/>
  <c r="D129" i="7"/>
  <c r="C129" i="7"/>
  <c r="B129" i="7"/>
  <c r="A129" i="7"/>
  <c r="E128" i="7"/>
  <c r="D128" i="7"/>
  <c r="B128" i="7"/>
  <c r="A128" i="7"/>
  <c r="D127" i="7"/>
  <c r="B127" i="7"/>
  <c r="A127" i="7"/>
  <c r="E126" i="7"/>
  <c r="D126" i="7"/>
  <c r="B126" i="7"/>
  <c r="E125" i="7"/>
  <c r="D125" i="7"/>
  <c r="B125" i="7"/>
  <c r="A125" i="7"/>
  <c r="D124" i="7"/>
  <c r="B124" i="7"/>
  <c r="A124" i="7"/>
  <c r="E123" i="7"/>
  <c r="D123" i="7"/>
  <c r="B123" i="7"/>
  <c r="A123" i="7"/>
  <c r="D122" i="7"/>
  <c r="B122" i="7"/>
  <c r="A122" i="7"/>
  <c r="G121" i="7"/>
  <c r="E121" i="7"/>
  <c r="D121" i="7"/>
  <c r="B121" i="7"/>
  <c r="A121" i="7"/>
  <c r="E120" i="7"/>
  <c r="D120" i="7"/>
  <c r="B120" i="7"/>
  <c r="I119" i="7"/>
  <c r="E119" i="7"/>
  <c r="B119" i="7"/>
  <c r="A119" i="7"/>
  <c r="J118" i="7"/>
  <c r="E118" i="7"/>
  <c r="D118" i="7"/>
  <c r="B118" i="7"/>
  <c r="A118" i="7"/>
  <c r="F117" i="7"/>
  <c r="E117" i="7"/>
  <c r="D117" i="7"/>
  <c r="B117" i="7"/>
  <c r="A117" i="7"/>
  <c r="E116" i="7"/>
  <c r="D116" i="7"/>
  <c r="B116" i="7"/>
  <c r="A116" i="7"/>
  <c r="E115" i="7"/>
  <c r="D115" i="7"/>
  <c r="B115" i="7"/>
  <c r="E114" i="7"/>
  <c r="B114" i="7"/>
  <c r="A114" i="7"/>
  <c r="E113" i="7"/>
  <c r="D113" i="7"/>
  <c r="B113" i="7"/>
  <c r="A113" i="7"/>
  <c r="N112" i="7"/>
  <c r="Q112" i="7"/>
  <c r="H112" i="7"/>
  <c r="K112" i="7"/>
  <c r="E112" i="7"/>
  <c r="B112" i="7"/>
  <c r="A112" i="7"/>
  <c r="E111" i="7"/>
  <c r="D111" i="7"/>
  <c r="B111" i="7"/>
  <c r="A111" i="7"/>
  <c r="J110" i="7"/>
  <c r="E110" i="7"/>
  <c r="D110" i="7"/>
  <c r="C110" i="7"/>
  <c r="B110" i="7"/>
  <c r="A110" i="7"/>
  <c r="I109" i="7"/>
  <c r="E109" i="7"/>
  <c r="D109" i="7"/>
  <c r="C109" i="7"/>
  <c r="B109" i="7"/>
  <c r="A109" i="7"/>
  <c r="J108" i="7"/>
  <c r="P108" i="7"/>
  <c r="E108" i="7"/>
  <c r="D108" i="7"/>
  <c r="B108" i="7"/>
  <c r="A108" i="7"/>
  <c r="E107" i="7"/>
  <c r="D107" i="7"/>
  <c r="B107" i="7"/>
  <c r="A107" i="7"/>
  <c r="E106" i="7"/>
  <c r="D106" i="7"/>
  <c r="A106" i="7"/>
  <c r="F105" i="7"/>
  <c r="E105" i="7"/>
  <c r="D105" i="7"/>
  <c r="B105" i="7"/>
  <c r="A105" i="7"/>
  <c r="E104" i="7"/>
  <c r="D104" i="7"/>
  <c r="A104" i="7"/>
  <c r="E103" i="7"/>
  <c r="D103" i="7"/>
  <c r="A103" i="7"/>
  <c r="I102" i="7"/>
  <c r="F102" i="7"/>
  <c r="E102" i="7"/>
  <c r="D102" i="7"/>
  <c r="C102" i="7"/>
  <c r="B102" i="7"/>
  <c r="A102" i="7"/>
  <c r="E101" i="7"/>
  <c r="D101" i="7"/>
  <c r="B101" i="7"/>
  <c r="A101" i="7"/>
  <c r="E100" i="7"/>
  <c r="D100" i="7"/>
  <c r="B100" i="7"/>
  <c r="A100" i="7"/>
  <c r="F99" i="7"/>
  <c r="E99" i="7"/>
  <c r="D99" i="7"/>
  <c r="B99" i="7"/>
  <c r="A99" i="7"/>
  <c r="J98" i="7"/>
  <c r="E98" i="7"/>
  <c r="D98" i="7"/>
  <c r="B98" i="7"/>
  <c r="E97" i="7"/>
  <c r="D97" i="7"/>
  <c r="B97" i="7"/>
  <c r="A97" i="7"/>
  <c r="E96" i="7"/>
  <c r="D96" i="7"/>
  <c r="B96" i="7"/>
  <c r="O95" i="7"/>
  <c r="I95" i="7"/>
  <c r="E95" i="7"/>
  <c r="D95" i="7"/>
  <c r="B95" i="7"/>
  <c r="A95" i="7"/>
  <c r="E94" i="7"/>
  <c r="D94" i="7"/>
  <c r="B94" i="7"/>
  <c r="A94" i="7"/>
  <c r="J93" i="7"/>
  <c r="I93" i="7"/>
  <c r="F93" i="7"/>
  <c r="E93" i="7"/>
  <c r="D93" i="7"/>
  <c r="B93" i="7"/>
  <c r="A93" i="7"/>
  <c r="E92" i="7"/>
  <c r="D92" i="7"/>
  <c r="B92" i="7"/>
  <c r="A92" i="7"/>
  <c r="E91" i="7"/>
  <c r="B91" i="7"/>
  <c r="A91" i="7"/>
  <c r="D90" i="7"/>
  <c r="B90" i="7"/>
  <c r="A90" i="7"/>
  <c r="E89" i="7"/>
  <c r="D89" i="7"/>
  <c r="B89" i="7"/>
  <c r="A89" i="7"/>
  <c r="I88" i="7"/>
  <c r="F88" i="7"/>
  <c r="E88" i="7"/>
  <c r="D88" i="7"/>
  <c r="B88" i="7"/>
  <c r="E87" i="7"/>
  <c r="D87" i="7"/>
  <c r="B87" i="7"/>
  <c r="A87" i="7"/>
  <c r="J86" i="7"/>
  <c r="E86" i="7"/>
  <c r="D86" i="7"/>
  <c r="B86" i="7"/>
  <c r="A86" i="7"/>
  <c r="I85" i="7"/>
  <c r="F85" i="7"/>
  <c r="E85" i="7"/>
  <c r="D85" i="7"/>
  <c r="C85" i="7"/>
  <c r="A85" i="7"/>
  <c r="I84" i="7"/>
  <c r="E84" i="7"/>
  <c r="D84" i="7"/>
  <c r="B84" i="7"/>
  <c r="A84" i="7"/>
  <c r="E83" i="7"/>
  <c r="B83" i="7"/>
  <c r="A83" i="7"/>
  <c r="E82" i="7"/>
  <c r="D82" i="7"/>
  <c r="B82" i="7"/>
  <c r="A82" i="7"/>
  <c r="G81" i="7"/>
  <c r="E81" i="7"/>
  <c r="D81" i="7"/>
  <c r="B81" i="7"/>
  <c r="E80" i="7"/>
  <c r="D80" i="7"/>
  <c r="B80" i="7"/>
  <c r="A80" i="7"/>
  <c r="I79" i="7"/>
  <c r="E79" i="7"/>
  <c r="D79" i="7"/>
  <c r="A79" i="7"/>
  <c r="E78" i="7"/>
  <c r="D78" i="7"/>
  <c r="B78" i="7"/>
  <c r="A78" i="7"/>
  <c r="E77" i="7"/>
  <c r="D77" i="7"/>
  <c r="B77" i="7"/>
  <c r="A77" i="7"/>
  <c r="E76" i="7"/>
  <c r="B76" i="7"/>
  <c r="A76" i="7"/>
  <c r="D75" i="7"/>
  <c r="B75" i="7"/>
  <c r="A75" i="7"/>
  <c r="E74" i="7"/>
  <c r="D74" i="7"/>
  <c r="B74" i="7"/>
  <c r="E73" i="7"/>
  <c r="D73" i="7"/>
  <c r="B73" i="7"/>
  <c r="A73" i="7"/>
  <c r="F72" i="7"/>
  <c r="D72" i="7"/>
  <c r="C72" i="7"/>
  <c r="B72" i="7"/>
  <c r="A72" i="7"/>
  <c r="E71" i="7"/>
  <c r="D71" i="7"/>
  <c r="B71" i="7"/>
  <c r="E70" i="7"/>
  <c r="D70" i="7"/>
  <c r="B70" i="7"/>
  <c r="A70" i="7"/>
  <c r="O69" i="7"/>
  <c r="I69" i="7"/>
  <c r="F69" i="7"/>
  <c r="E69" i="7"/>
  <c r="D69" i="7"/>
  <c r="B69" i="7"/>
  <c r="A69" i="7"/>
  <c r="E68" i="7"/>
  <c r="D68" i="7"/>
  <c r="F67" i="7"/>
  <c r="D67" i="7"/>
  <c r="B67" i="7"/>
  <c r="A67" i="7"/>
  <c r="H66" i="7"/>
  <c r="F66" i="7"/>
  <c r="E66" i="7"/>
  <c r="D66" i="7"/>
  <c r="B66" i="7"/>
  <c r="E65" i="7"/>
  <c r="D65" i="7"/>
  <c r="B65" i="7"/>
  <c r="A65" i="7"/>
  <c r="J64" i="7"/>
  <c r="P64" i="7"/>
  <c r="E64" i="7"/>
  <c r="D64" i="7"/>
  <c r="B64" i="7"/>
  <c r="A64" i="7"/>
  <c r="I63" i="7"/>
  <c r="F63" i="7"/>
  <c r="E63" i="7"/>
  <c r="D63" i="7"/>
  <c r="B63" i="7"/>
  <c r="A63" i="7"/>
  <c r="E62" i="7"/>
  <c r="D62" i="7"/>
  <c r="B62" i="7"/>
  <c r="A62" i="7"/>
  <c r="G61" i="7"/>
  <c r="E61" i="7"/>
  <c r="D61" i="7"/>
  <c r="B61" i="7"/>
  <c r="A61" i="7"/>
  <c r="I60" i="7"/>
  <c r="E60" i="7"/>
  <c r="D60" i="7"/>
  <c r="E59" i="7"/>
  <c r="B59" i="7"/>
  <c r="A59" i="7"/>
  <c r="J58" i="7"/>
  <c r="I58" i="7"/>
  <c r="E58" i="7"/>
  <c r="D58" i="7"/>
  <c r="C58" i="7"/>
  <c r="B58" i="7"/>
  <c r="E57" i="7"/>
  <c r="D57" i="7"/>
  <c r="B57" i="7"/>
  <c r="A57" i="7"/>
  <c r="E56" i="7"/>
  <c r="D56" i="7"/>
  <c r="B56" i="7"/>
  <c r="E55" i="7"/>
  <c r="D55" i="7"/>
  <c r="B55" i="7"/>
  <c r="A55" i="7"/>
  <c r="B54" i="7"/>
  <c r="A54" i="7"/>
  <c r="E53" i="7"/>
  <c r="D53" i="7"/>
  <c r="B53" i="7"/>
  <c r="A53" i="7"/>
  <c r="J52" i="7"/>
  <c r="E52" i="7"/>
  <c r="D52" i="7"/>
  <c r="C52" i="7"/>
  <c r="B52" i="7"/>
  <c r="A52" i="7"/>
  <c r="C51" i="7"/>
  <c r="B51" i="7"/>
  <c r="A51" i="7"/>
  <c r="J50" i="7"/>
  <c r="I50" i="7"/>
  <c r="F50" i="7"/>
  <c r="E50" i="7"/>
  <c r="D50" i="7"/>
  <c r="C50" i="7"/>
  <c r="B50" i="7"/>
  <c r="E49" i="7"/>
  <c r="D49" i="7"/>
  <c r="B49" i="7"/>
  <c r="A49" i="7"/>
  <c r="D48" i="7"/>
  <c r="B48" i="7"/>
  <c r="A48" i="7"/>
  <c r="E47" i="7"/>
  <c r="D47" i="7"/>
  <c r="B47" i="7"/>
  <c r="E46" i="7"/>
  <c r="D46" i="7"/>
  <c r="B46" i="7"/>
  <c r="A46" i="7"/>
  <c r="D45" i="7"/>
  <c r="B45" i="7"/>
  <c r="A45" i="7"/>
  <c r="E44" i="7"/>
  <c r="D44" i="7"/>
  <c r="B44" i="7"/>
  <c r="A44" i="7"/>
  <c r="J43" i="7"/>
  <c r="E43" i="7"/>
  <c r="B43" i="7"/>
  <c r="A43" i="7"/>
  <c r="I42" i="7"/>
  <c r="F42" i="7"/>
  <c r="D42" i="7"/>
  <c r="C42" i="7"/>
  <c r="B42" i="7"/>
  <c r="A42" i="7"/>
  <c r="E41" i="7"/>
  <c r="D41" i="7"/>
  <c r="B41" i="7"/>
  <c r="E40" i="7"/>
  <c r="D40" i="7"/>
  <c r="B40" i="7"/>
  <c r="A40" i="7"/>
  <c r="F39" i="7"/>
  <c r="E39" i="7"/>
  <c r="D39" i="7"/>
  <c r="B39" i="7"/>
  <c r="E38" i="7"/>
  <c r="D38" i="7"/>
  <c r="B38" i="7"/>
  <c r="A38" i="7"/>
  <c r="E37" i="7"/>
  <c r="D37" i="7"/>
  <c r="B37" i="7"/>
  <c r="A37" i="7"/>
  <c r="B36" i="7"/>
  <c r="A36" i="7"/>
  <c r="J35" i="7"/>
  <c r="I35" i="7"/>
  <c r="E35" i="7"/>
  <c r="D35" i="7"/>
  <c r="C35" i="7"/>
  <c r="B35" i="7"/>
  <c r="A35" i="7"/>
  <c r="I34" i="7"/>
  <c r="F34" i="7"/>
  <c r="E34" i="7"/>
  <c r="D34" i="7"/>
  <c r="C34" i="7"/>
  <c r="B34" i="7"/>
  <c r="A34" i="7"/>
  <c r="J33" i="7"/>
  <c r="P33" i="7"/>
  <c r="E33" i="7"/>
  <c r="B33" i="7"/>
  <c r="A33" i="7"/>
  <c r="E32" i="7"/>
  <c r="D32" i="7"/>
  <c r="F31" i="7"/>
  <c r="L31" i="7"/>
  <c r="E31" i="7"/>
  <c r="D31" i="7"/>
  <c r="A31" i="7"/>
  <c r="E30" i="7"/>
  <c r="D30" i="7"/>
  <c r="B30" i="7"/>
  <c r="A30" i="7"/>
  <c r="E29" i="7"/>
  <c r="B29" i="7"/>
  <c r="A29" i="7"/>
  <c r="B28" i="7"/>
  <c r="A28" i="7"/>
  <c r="D27" i="7"/>
  <c r="B27" i="7"/>
  <c r="J26" i="7"/>
  <c r="E26" i="7"/>
  <c r="D26" i="7"/>
  <c r="C26" i="7"/>
  <c r="B26" i="7"/>
  <c r="A26" i="7"/>
  <c r="E25" i="7"/>
  <c r="B25" i="7"/>
  <c r="E24" i="7"/>
  <c r="D24" i="7"/>
  <c r="B24" i="7"/>
  <c r="I23" i="7"/>
  <c r="F23" i="7"/>
  <c r="E23" i="7"/>
  <c r="D23" i="7"/>
  <c r="A23" i="7"/>
  <c r="E22" i="7"/>
  <c r="B22" i="7"/>
  <c r="A22" i="7"/>
  <c r="E21" i="7"/>
  <c r="D21" i="7"/>
  <c r="B21" i="7"/>
  <c r="J20" i="7"/>
  <c r="I20" i="7"/>
  <c r="E20" i="7"/>
  <c r="D20" i="7"/>
  <c r="A20" i="7"/>
  <c r="D19" i="7"/>
  <c r="B19" i="7"/>
  <c r="F18" i="7"/>
  <c r="E18" i="7"/>
  <c r="D18" i="7"/>
  <c r="C18" i="7"/>
  <c r="B18" i="7"/>
  <c r="A18" i="7"/>
  <c r="E17" i="7"/>
  <c r="D17" i="7"/>
  <c r="B17" i="7"/>
  <c r="J16" i="7"/>
  <c r="H16" i="7"/>
  <c r="E16" i="7"/>
  <c r="D16" i="7"/>
  <c r="B16" i="7"/>
  <c r="A16" i="7"/>
  <c r="B15" i="7"/>
  <c r="A15" i="7"/>
  <c r="E14" i="7"/>
  <c r="B14" i="7"/>
  <c r="A14" i="7"/>
  <c r="H13" i="7"/>
  <c r="G13" i="7"/>
  <c r="F13" i="7"/>
  <c r="E13" i="7"/>
  <c r="D13" i="7"/>
  <c r="B13" i="7"/>
  <c r="A12" i="7"/>
  <c r="G11" i="7"/>
  <c r="A11" i="7"/>
  <c r="J10" i="7"/>
  <c r="E10" i="7"/>
  <c r="A10" i="7"/>
  <c r="O9" i="7"/>
  <c r="G9" i="7"/>
  <c r="M9" i="7"/>
  <c r="E9" i="7"/>
  <c r="D9" i="7"/>
  <c r="B9" i="7"/>
  <c r="F8" i="7"/>
  <c r="E8" i="7"/>
  <c r="D8" i="7"/>
  <c r="A8" i="7"/>
  <c r="D7" i="7"/>
  <c r="B6" i="7"/>
  <c r="J156" i="6"/>
  <c r="E156" i="6"/>
  <c r="D156" i="6"/>
  <c r="B156" i="6"/>
  <c r="A156" i="6"/>
  <c r="E155" i="6"/>
  <c r="D155" i="6"/>
  <c r="C155" i="6"/>
  <c r="B155" i="6"/>
  <c r="A155" i="6"/>
  <c r="E154" i="6"/>
  <c r="D154" i="6"/>
  <c r="B154" i="6"/>
  <c r="A154" i="6"/>
  <c r="E153" i="6"/>
  <c r="D153" i="6"/>
  <c r="A153" i="6"/>
  <c r="W152" i="6"/>
  <c r="J152" i="6"/>
  <c r="E152" i="6"/>
  <c r="D152" i="6"/>
  <c r="C152" i="6"/>
  <c r="B152" i="6"/>
  <c r="A152" i="6"/>
  <c r="E151" i="6"/>
  <c r="D151" i="6"/>
  <c r="A151" i="6"/>
  <c r="E150" i="6"/>
  <c r="D150" i="6"/>
  <c r="B150" i="6"/>
  <c r="A150" i="6"/>
  <c r="S149" i="6"/>
  <c r="E149" i="6"/>
  <c r="D149" i="6"/>
  <c r="B149" i="6"/>
  <c r="A149" i="6"/>
  <c r="W148" i="6"/>
  <c r="J148" i="6"/>
  <c r="E148" i="6"/>
  <c r="D148" i="6"/>
  <c r="C148" i="6"/>
  <c r="B148" i="6"/>
  <c r="A148" i="6"/>
  <c r="E147" i="6"/>
  <c r="D147" i="6"/>
  <c r="B147" i="6"/>
  <c r="E146" i="6"/>
  <c r="D146" i="6"/>
  <c r="C146" i="6"/>
  <c r="B146" i="6"/>
  <c r="A146" i="6"/>
  <c r="F145" i="6"/>
  <c r="E145" i="6"/>
  <c r="D145" i="6"/>
  <c r="B145" i="6"/>
  <c r="G145" i="6"/>
  <c r="H145" i="6"/>
  <c r="I145" i="6"/>
  <c r="A145" i="6"/>
  <c r="E144" i="6"/>
  <c r="D144" i="6"/>
  <c r="B144" i="6"/>
  <c r="A144" i="6"/>
  <c r="E143" i="6"/>
  <c r="B143" i="6"/>
  <c r="A143" i="6"/>
  <c r="E142" i="6"/>
  <c r="D142" i="6"/>
  <c r="B142" i="6"/>
  <c r="A142" i="6"/>
  <c r="E141" i="6"/>
  <c r="D141" i="6"/>
  <c r="B141" i="6"/>
  <c r="A141" i="6"/>
  <c r="E140" i="6"/>
  <c r="D140" i="6"/>
  <c r="A140" i="6"/>
  <c r="O139" i="6"/>
  <c r="F139" i="6"/>
  <c r="D139" i="6"/>
  <c r="B139" i="6"/>
  <c r="A139" i="6"/>
  <c r="E138" i="6"/>
  <c r="D138" i="6"/>
  <c r="B138" i="6"/>
  <c r="A138" i="6"/>
  <c r="E137" i="6"/>
  <c r="D137" i="6"/>
  <c r="B137" i="6"/>
  <c r="A137" i="6"/>
  <c r="O136" i="6"/>
  <c r="F136" i="6"/>
  <c r="E136" i="6"/>
  <c r="D136" i="6"/>
  <c r="A136" i="6"/>
  <c r="J135" i="6"/>
  <c r="E135" i="6"/>
  <c r="D135" i="6"/>
  <c r="C135" i="6"/>
  <c r="B135" i="6"/>
  <c r="A135" i="6"/>
  <c r="O134" i="6"/>
  <c r="E134" i="6"/>
  <c r="D134" i="6"/>
  <c r="B134" i="6"/>
  <c r="A134" i="6"/>
  <c r="E133" i="6"/>
  <c r="D133" i="6"/>
  <c r="B133" i="6"/>
  <c r="A133" i="6"/>
  <c r="E132" i="6"/>
  <c r="D132" i="6"/>
  <c r="A132" i="6"/>
  <c r="S131" i="6"/>
  <c r="E131" i="6"/>
  <c r="D131" i="6"/>
  <c r="B131" i="6"/>
  <c r="A131" i="6"/>
  <c r="O130" i="6"/>
  <c r="E130" i="6"/>
  <c r="D130" i="6"/>
  <c r="B130" i="6"/>
  <c r="A130" i="6"/>
  <c r="J129" i="6"/>
  <c r="E129" i="6"/>
  <c r="D129" i="6"/>
  <c r="C129" i="6"/>
  <c r="B129" i="6"/>
  <c r="A129" i="6"/>
  <c r="O128" i="6"/>
  <c r="E128" i="6"/>
  <c r="D128" i="6"/>
  <c r="B128" i="6"/>
  <c r="A128" i="6"/>
  <c r="D127" i="6"/>
  <c r="B127" i="6"/>
  <c r="A127" i="6"/>
  <c r="E126" i="6"/>
  <c r="D126" i="6"/>
  <c r="B126" i="6"/>
  <c r="E125" i="6"/>
  <c r="D125" i="6"/>
  <c r="B125" i="6"/>
  <c r="A125" i="6"/>
  <c r="D124" i="6"/>
  <c r="B124" i="6"/>
  <c r="A124" i="6"/>
  <c r="E123" i="6"/>
  <c r="D123" i="6"/>
  <c r="B123" i="6"/>
  <c r="A123" i="6"/>
  <c r="D122" i="6"/>
  <c r="B122" i="6"/>
  <c r="A122" i="6"/>
  <c r="E121" i="6"/>
  <c r="D121" i="6"/>
  <c r="B121" i="6"/>
  <c r="A121" i="6"/>
  <c r="S120" i="6"/>
  <c r="F120" i="6"/>
  <c r="E120" i="6"/>
  <c r="G120" i="6"/>
  <c r="H120" i="6"/>
  <c r="I120" i="6"/>
  <c r="D120" i="6"/>
  <c r="B120" i="6"/>
  <c r="E119" i="6"/>
  <c r="B119" i="6"/>
  <c r="A119" i="6"/>
  <c r="E118" i="6"/>
  <c r="D118" i="6"/>
  <c r="B118" i="6"/>
  <c r="A118" i="6"/>
  <c r="E117" i="6"/>
  <c r="D117" i="6"/>
  <c r="B117" i="6"/>
  <c r="A117" i="6"/>
  <c r="J116" i="6"/>
  <c r="E116" i="6"/>
  <c r="D116" i="6"/>
  <c r="B116" i="6"/>
  <c r="A116" i="6"/>
  <c r="E115" i="6"/>
  <c r="D115" i="6"/>
  <c r="B115" i="6"/>
  <c r="E114" i="6"/>
  <c r="B114" i="6"/>
  <c r="A114" i="6"/>
  <c r="S113" i="6"/>
  <c r="E113" i="6"/>
  <c r="D113" i="6"/>
  <c r="B113" i="6"/>
  <c r="A113" i="6"/>
  <c r="E112" i="6"/>
  <c r="B112" i="6"/>
  <c r="A112" i="6"/>
  <c r="E111" i="6"/>
  <c r="D111" i="6"/>
  <c r="B111" i="6"/>
  <c r="A111" i="6"/>
  <c r="J110" i="6"/>
  <c r="E110" i="6"/>
  <c r="D110" i="6"/>
  <c r="C110" i="6"/>
  <c r="B110" i="6"/>
  <c r="A110" i="6"/>
  <c r="E109" i="6"/>
  <c r="D109" i="6"/>
  <c r="C109" i="6"/>
  <c r="B109" i="6"/>
  <c r="A109" i="6"/>
  <c r="J108" i="6"/>
  <c r="E108" i="6"/>
  <c r="D108" i="6"/>
  <c r="B108" i="6"/>
  <c r="A108" i="6"/>
  <c r="F107" i="6"/>
  <c r="E107" i="6"/>
  <c r="D107" i="6"/>
  <c r="B107" i="6"/>
  <c r="A107" i="6"/>
  <c r="J106" i="6"/>
  <c r="E106" i="6"/>
  <c r="D106" i="6"/>
  <c r="A106" i="6"/>
  <c r="O105" i="6"/>
  <c r="E105" i="6"/>
  <c r="D105" i="6"/>
  <c r="B105" i="6"/>
  <c r="A105" i="6"/>
  <c r="E104" i="6"/>
  <c r="D104" i="6"/>
  <c r="A104" i="6"/>
  <c r="O103" i="6"/>
  <c r="E103" i="6"/>
  <c r="D103" i="6"/>
  <c r="A103" i="6"/>
  <c r="E102" i="6"/>
  <c r="D102" i="6"/>
  <c r="C102" i="6"/>
  <c r="B102" i="6"/>
  <c r="A102" i="6"/>
  <c r="E101" i="6"/>
  <c r="D101" i="6"/>
  <c r="B101" i="6"/>
  <c r="A101" i="6"/>
  <c r="E100" i="6"/>
  <c r="D100" i="6"/>
  <c r="B100" i="6"/>
  <c r="A100" i="6"/>
  <c r="E99" i="6"/>
  <c r="D99" i="6"/>
  <c r="B99" i="6"/>
  <c r="A99" i="6"/>
  <c r="O98" i="6"/>
  <c r="E98" i="6"/>
  <c r="D98" i="6"/>
  <c r="B98" i="6"/>
  <c r="E97" i="6"/>
  <c r="D97" i="6"/>
  <c r="B97" i="6"/>
  <c r="A97" i="6"/>
  <c r="E96" i="6"/>
  <c r="D96" i="6"/>
  <c r="B96" i="6"/>
  <c r="W95" i="6"/>
  <c r="E95" i="6"/>
  <c r="D95" i="6"/>
  <c r="B95" i="6"/>
  <c r="A95" i="6"/>
  <c r="E94" i="6"/>
  <c r="D94" i="6"/>
  <c r="B94" i="6"/>
  <c r="A94" i="6"/>
  <c r="S93" i="6"/>
  <c r="F93" i="6"/>
  <c r="E93" i="6"/>
  <c r="D93" i="6"/>
  <c r="B93" i="6"/>
  <c r="A93" i="6"/>
  <c r="E92" i="6"/>
  <c r="D92" i="6"/>
  <c r="B92" i="6"/>
  <c r="A92" i="6"/>
  <c r="S91" i="6"/>
  <c r="F91" i="6"/>
  <c r="E91" i="6"/>
  <c r="B91" i="6"/>
  <c r="A91" i="6"/>
  <c r="D90" i="6"/>
  <c r="B90" i="6"/>
  <c r="A90" i="6"/>
  <c r="T89" i="6"/>
  <c r="U89" i="6"/>
  <c r="S89" i="6"/>
  <c r="O89" i="6"/>
  <c r="E89" i="6"/>
  <c r="D89" i="6"/>
  <c r="B89" i="6"/>
  <c r="A89" i="6"/>
  <c r="E88" i="6"/>
  <c r="D88" i="6"/>
  <c r="B88" i="6"/>
  <c r="E87" i="6"/>
  <c r="D87" i="6"/>
  <c r="B87" i="6"/>
  <c r="A87" i="6"/>
  <c r="E86" i="6"/>
  <c r="D86" i="6"/>
  <c r="B86" i="6"/>
  <c r="A86" i="6"/>
  <c r="W85" i="6"/>
  <c r="J85" i="6"/>
  <c r="E85" i="6"/>
  <c r="D85" i="6"/>
  <c r="C85" i="6"/>
  <c r="A85" i="6"/>
  <c r="W84" i="6"/>
  <c r="E84" i="6"/>
  <c r="D84" i="6"/>
  <c r="B84" i="6"/>
  <c r="A84" i="6"/>
  <c r="E83" i="6"/>
  <c r="B83" i="6"/>
  <c r="A83" i="6"/>
  <c r="O82" i="6"/>
  <c r="E82" i="6"/>
  <c r="D82" i="6"/>
  <c r="B82" i="6"/>
  <c r="A82" i="6"/>
  <c r="O81" i="6"/>
  <c r="E81" i="6"/>
  <c r="D81" i="6"/>
  <c r="B81" i="6"/>
  <c r="E80" i="6"/>
  <c r="D80" i="6"/>
  <c r="B80" i="6"/>
  <c r="A80" i="6"/>
  <c r="E79" i="6"/>
  <c r="D79" i="6"/>
  <c r="A79" i="6"/>
  <c r="E78" i="6"/>
  <c r="D78" i="6"/>
  <c r="B78" i="6"/>
  <c r="A78" i="6"/>
  <c r="E77" i="6"/>
  <c r="D77" i="6"/>
  <c r="B77" i="6"/>
  <c r="A77" i="6"/>
  <c r="E76" i="6"/>
  <c r="B76" i="6"/>
  <c r="A76" i="6"/>
  <c r="D75" i="6"/>
  <c r="B75" i="6"/>
  <c r="A75" i="6"/>
  <c r="E74" i="6"/>
  <c r="D74" i="6"/>
  <c r="B74" i="6"/>
  <c r="E73" i="6"/>
  <c r="D73" i="6"/>
  <c r="B73" i="6"/>
  <c r="A73" i="6"/>
  <c r="S72" i="6"/>
  <c r="F72" i="6"/>
  <c r="E72" i="6"/>
  <c r="G72" i="6"/>
  <c r="H72" i="6"/>
  <c r="I72" i="6"/>
  <c r="D72" i="6"/>
  <c r="C72" i="6"/>
  <c r="B72" i="6"/>
  <c r="A72" i="6"/>
  <c r="O71" i="6"/>
  <c r="E71" i="6"/>
  <c r="D71" i="6"/>
  <c r="B71" i="6"/>
  <c r="E70" i="6"/>
  <c r="D70" i="6"/>
  <c r="B70" i="6"/>
  <c r="A70" i="6"/>
  <c r="O69" i="6"/>
  <c r="E69" i="6"/>
  <c r="D69" i="6"/>
  <c r="B69" i="6"/>
  <c r="A69" i="6"/>
  <c r="O68" i="6"/>
  <c r="E68" i="6"/>
  <c r="D68" i="6"/>
  <c r="A68" i="6"/>
  <c r="W67" i="6"/>
  <c r="D67" i="6"/>
  <c r="B67" i="6"/>
  <c r="A67" i="6"/>
  <c r="W66" i="6"/>
  <c r="J66" i="6"/>
  <c r="F66" i="6"/>
  <c r="E66" i="6"/>
  <c r="D66" i="6"/>
  <c r="B66" i="6"/>
  <c r="E65" i="6"/>
  <c r="D65" i="6"/>
  <c r="B65" i="6"/>
  <c r="A65" i="6"/>
  <c r="J64" i="6"/>
  <c r="E64" i="6"/>
  <c r="D64" i="6"/>
  <c r="B64" i="6"/>
  <c r="A64" i="6"/>
  <c r="W63" i="6"/>
  <c r="S63" i="6"/>
  <c r="E63" i="6"/>
  <c r="D63" i="6"/>
  <c r="B63" i="6"/>
  <c r="A63" i="6"/>
  <c r="E62" i="6"/>
  <c r="D62" i="6"/>
  <c r="B62" i="6"/>
  <c r="A62" i="6"/>
  <c r="E61" i="6"/>
  <c r="D61" i="6"/>
  <c r="B61" i="6"/>
  <c r="A61" i="6"/>
  <c r="W60" i="6"/>
  <c r="E60" i="6"/>
  <c r="D60" i="6"/>
  <c r="A60" i="6"/>
  <c r="E59" i="6"/>
  <c r="D59" i="6"/>
  <c r="B59" i="6"/>
  <c r="A59" i="6"/>
  <c r="J58" i="6"/>
  <c r="E58" i="6"/>
  <c r="D58" i="6"/>
  <c r="C58" i="6"/>
  <c r="B58" i="6"/>
  <c r="A58" i="6"/>
  <c r="E57" i="6"/>
  <c r="D57" i="6"/>
  <c r="B57" i="6"/>
  <c r="A57" i="6"/>
  <c r="E56" i="6"/>
  <c r="D56" i="6"/>
  <c r="B56" i="6"/>
  <c r="E55" i="6"/>
  <c r="D55" i="6"/>
  <c r="B55" i="6"/>
  <c r="A55" i="6"/>
  <c r="D54" i="6"/>
  <c r="B54" i="6"/>
  <c r="A54" i="6"/>
  <c r="E53" i="6"/>
  <c r="D53" i="6"/>
  <c r="B53" i="6"/>
  <c r="A53" i="6"/>
  <c r="W52" i="6"/>
  <c r="E52" i="6"/>
  <c r="D52" i="6"/>
  <c r="B52" i="6"/>
  <c r="A52" i="6"/>
  <c r="W51" i="6"/>
  <c r="D51" i="6"/>
  <c r="C51" i="6"/>
  <c r="B51" i="6"/>
  <c r="A51" i="6"/>
  <c r="J50" i="6"/>
  <c r="E50" i="6"/>
  <c r="D50" i="6"/>
  <c r="C50" i="6"/>
  <c r="B50" i="6"/>
  <c r="E49" i="6"/>
  <c r="D49" i="6"/>
  <c r="B49" i="6"/>
  <c r="A49" i="6"/>
  <c r="F48" i="6"/>
  <c r="E48" i="6"/>
  <c r="D48" i="6"/>
  <c r="B48" i="6"/>
  <c r="A48" i="6"/>
  <c r="E47" i="6"/>
  <c r="D47" i="6"/>
  <c r="B47" i="6"/>
  <c r="E46" i="6"/>
  <c r="D46" i="6"/>
  <c r="B46" i="6"/>
  <c r="A46" i="6"/>
  <c r="D45" i="6"/>
  <c r="B45" i="6"/>
  <c r="A45" i="6"/>
  <c r="E44" i="6"/>
  <c r="D44" i="6"/>
  <c r="B44" i="6"/>
  <c r="A44" i="6"/>
  <c r="W43" i="6"/>
  <c r="E43" i="6"/>
  <c r="B43" i="6"/>
  <c r="A43" i="6"/>
  <c r="W42" i="6"/>
  <c r="S42" i="6"/>
  <c r="F42" i="6"/>
  <c r="C42" i="6"/>
  <c r="B42" i="6"/>
  <c r="A42" i="6"/>
  <c r="E41" i="6"/>
  <c r="D41" i="6"/>
  <c r="B41" i="6"/>
  <c r="F40" i="6"/>
  <c r="E40" i="6"/>
  <c r="D40" i="6"/>
  <c r="B40" i="6"/>
  <c r="A40" i="6"/>
  <c r="T39" i="6"/>
  <c r="U39" i="6"/>
  <c r="V39" i="6"/>
  <c r="S39" i="6"/>
  <c r="P39" i="6"/>
  <c r="Q39" i="6"/>
  <c r="R39" i="6"/>
  <c r="O39" i="6"/>
  <c r="J39" i="6"/>
  <c r="E39" i="6"/>
  <c r="D39" i="6"/>
  <c r="B39" i="6"/>
  <c r="E38" i="6"/>
  <c r="D38" i="6"/>
  <c r="B38" i="6"/>
  <c r="A38" i="6"/>
  <c r="E37" i="6"/>
  <c r="D37" i="6"/>
  <c r="B37" i="6"/>
  <c r="A37" i="6"/>
  <c r="D36" i="6"/>
  <c r="B36" i="6"/>
  <c r="A36" i="6"/>
  <c r="E35" i="6"/>
  <c r="D35" i="6"/>
  <c r="C35" i="6"/>
  <c r="B35" i="6"/>
  <c r="A35" i="6"/>
  <c r="W34" i="6"/>
  <c r="S34" i="6"/>
  <c r="F34" i="6"/>
  <c r="E34" i="6"/>
  <c r="D34" i="6"/>
  <c r="C34" i="6"/>
  <c r="B34" i="6"/>
  <c r="G34" i="6"/>
  <c r="H34" i="6"/>
  <c r="A34" i="6"/>
  <c r="U33" i="6"/>
  <c r="T33" i="6"/>
  <c r="R33" i="6"/>
  <c r="P33" i="6"/>
  <c r="Q33" i="6"/>
  <c r="O33" i="6"/>
  <c r="J33" i="6"/>
  <c r="E33" i="6"/>
  <c r="B33" i="6"/>
  <c r="A33" i="6"/>
  <c r="S32" i="6"/>
  <c r="E32" i="6"/>
  <c r="D32" i="6"/>
  <c r="A32" i="6"/>
  <c r="T31" i="6"/>
  <c r="U31" i="6"/>
  <c r="P31" i="6"/>
  <c r="Q31" i="6"/>
  <c r="R31" i="6"/>
  <c r="O31" i="6"/>
  <c r="E31" i="6"/>
  <c r="D31" i="6"/>
  <c r="A31" i="6"/>
  <c r="E30" i="6"/>
  <c r="D30" i="6"/>
  <c r="B30" i="6"/>
  <c r="A30" i="6"/>
  <c r="E29" i="6"/>
  <c r="A29" i="6"/>
  <c r="D28" i="6"/>
  <c r="B28" i="6"/>
  <c r="A28" i="6"/>
  <c r="E27" i="6"/>
  <c r="D27" i="6"/>
  <c r="B27" i="6"/>
  <c r="F26" i="6"/>
  <c r="E26" i="6"/>
  <c r="G26" i="6"/>
  <c r="H26" i="6"/>
  <c r="I26" i="6"/>
  <c r="D26" i="6"/>
  <c r="C26" i="6"/>
  <c r="B26" i="6"/>
  <c r="A26" i="6"/>
  <c r="E25" i="6"/>
  <c r="B25" i="6"/>
  <c r="A25" i="6"/>
  <c r="E24" i="6"/>
  <c r="D24" i="6"/>
  <c r="B24" i="6"/>
  <c r="X23" i="6"/>
  <c r="Y23" i="6"/>
  <c r="Z23" i="6"/>
  <c r="S23" i="6"/>
  <c r="E23" i="6"/>
  <c r="D23" i="6"/>
  <c r="A23" i="6"/>
  <c r="E22" i="6"/>
  <c r="B22" i="6"/>
  <c r="A22" i="6"/>
  <c r="E21" i="6"/>
  <c r="D21" i="6"/>
  <c r="B21" i="6"/>
  <c r="A21" i="6"/>
  <c r="W20" i="6"/>
  <c r="E20" i="6"/>
  <c r="D20" i="6"/>
  <c r="A20" i="6"/>
  <c r="E19" i="6"/>
  <c r="D19" i="6"/>
  <c r="B19" i="6"/>
  <c r="E18" i="6"/>
  <c r="D18" i="6"/>
  <c r="C18" i="6"/>
  <c r="B18" i="6"/>
  <c r="A18" i="6"/>
  <c r="E17" i="6"/>
  <c r="D17" i="6"/>
  <c r="B17" i="6"/>
  <c r="A17" i="6"/>
  <c r="T16" i="6"/>
  <c r="U16" i="6"/>
  <c r="V16" i="6"/>
  <c r="O16" i="6"/>
  <c r="E16" i="6"/>
  <c r="D16" i="6"/>
  <c r="B16" i="6"/>
  <c r="A16" i="6"/>
  <c r="E15" i="6"/>
  <c r="B15" i="6"/>
  <c r="A15" i="6"/>
  <c r="E14" i="6"/>
  <c r="B14" i="6"/>
  <c r="A14" i="6"/>
  <c r="T13" i="6"/>
  <c r="U13" i="6"/>
  <c r="S13" i="6"/>
  <c r="E13" i="6"/>
  <c r="B13" i="6"/>
  <c r="A13" i="6"/>
  <c r="B12" i="6"/>
  <c r="A12" i="6"/>
  <c r="D11" i="6"/>
  <c r="B11" i="6"/>
  <c r="A11" i="6"/>
  <c r="E10" i="6"/>
  <c r="B10" i="6"/>
  <c r="A10" i="6"/>
  <c r="E9" i="6"/>
  <c r="D9" i="6"/>
  <c r="B9" i="6"/>
  <c r="E8" i="6"/>
  <c r="D8" i="6"/>
  <c r="B8" i="6"/>
  <c r="A8" i="6"/>
  <c r="D7" i="6"/>
  <c r="D6" i="6"/>
  <c r="B6" i="6"/>
  <c r="A6" i="6"/>
  <c r="A86" i="5" a="1"/>
  <c r="A86" i="5"/>
  <c r="B86" i="5"/>
  <c r="A85" i="5" a="1"/>
  <c r="A85" i="5"/>
  <c r="E85" i="5"/>
  <c r="A84" i="5" a="1"/>
  <c r="A84" i="5"/>
  <c r="E84" i="5"/>
  <c r="A83" i="5" a="1"/>
  <c r="A83" i="5"/>
  <c r="D83" i="5"/>
  <c r="A82" i="5" a="1"/>
  <c r="A82" i="5"/>
  <c r="B82" i="5"/>
  <c r="A81" i="5" a="1"/>
  <c r="A81" i="5"/>
  <c r="B80" i="5"/>
  <c r="A80" i="5" a="1"/>
  <c r="A80" i="5"/>
  <c r="D80" i="5"/>
  <c r="A79" i="5" a="1"/>
  <c r="A79" i="5"/>
  <c r="A78" i="5" a="1"/>
  <c r="A78" i="5"/>
  <c r="E78" i="5"/>
  <c r="A77" i="5" a="1"/>
  <c r="A77" i="5"/>
  <c r="A76" i="5" a="1"/>
  <c r="A76" i="5"/>
  <c r="A75" i="5" a="1"/>
  <c r="A75" i="5"/>
  <c r="B75" i="5"/>
  <c r="T75" i="5"/>
  <c r="A74" i="5" a="1"/>
  <c r="A74" i="5"/>
  <c r="E74" i="5"/>
  <c r="A73" i="5" a="1"/>
  <c r="A73" i="5"/>
  <c r="E73" i="5"/>
  <c r="A72" i="5" a="1"/>
  <c r="A72" i="5"/>
  <c r="E72" i="5"/>
  <c r="A71" i="5" a="1"/>
  <c r="A71" i="5"/>
  <c r="E70" i="5"/>
  <c r="D70" i="5"/>
  <c r="B70" i="5"/>
  <c r="T70" i="5"/>
  <c r="A70" i="5" a="1"/>
  <c r="A70" i="5"/>
  <c r="A69" i="5" a="1"/>
  <c r="A69" i="5"/>
  <c r="A68" i="5" a="1"/>
  <c r="A68" i="5"/>
  <c r="A67" i="5" a="1"/>
  <c r="A67" i="5"/>
  <c r="B67" i="5"/>
  <c r="A66" i="5" a="1"/>
  <c r="A66" i="5"/>
  <c r="B66" i="5"/>
  <c r="A65" i="5" a="1"/>
  <c r="A65" i="5"/>
  <c r="A64" i="5" a="1"/>
  <c r="A64" i="5"/>
  <c r="A63" i="5" a="1"/>
  <c r="A63" i="5"/>
  <c r="B63" i="5"/>
  <c r="T63" i="5"/>
  <c r="A62" i="5" a="1"/>
  <c r="A62" i="5"/>
  <c r="E62" i="5"/>
  <c r="A61" i="5" a="1"/>
  <c r="A61" i="5"/>
  <c r="B61" i="5"/>
  <c r="E60" i="5"/>
  <c r="A60" i="5" a="1"/>
  <c r="A60" i="5"/>
  <c r="D60" i="5"/>
  <c r="A59" i="5" a="1"/>
  <c r="A59" i="5"/>
  <c r="A58" i="5" a="1"/>
  <c r="A58" i="5"/>
  <c r="B58" i="5"/>
  <c r="A57" i="5" a="1"/>
  <c r="A57" i="5"/>
  <c r="A56" i="5" a="1"/>
  <c r="A56" i="5"/>
  <c r="A55" i="5" a="1"/>
  <c r="A55" i="5"/>
  <c r="B55" i="5"/>
  <c r="A54" i="5" a="1"/>
  <c r="A54" i="5"/>
  <c r="A53" i="5" a="1"/>
  <c r="A53" i="5"/>
  <c r="B53" i="5"/>
  <c r="A52" i="5" a="1"/>
  <c r="A52" i="5"/>
  <c r="A51" i="5" a="1"/>
  <c r="A51" i="5"/>
  <c r="D51" i="5"/>
  <c r="A50" i="5" a="1"/>
  <c r="A50" i="5"/>
  <c r="B50" i="5"/>
  <c r="A49" i="5" a="1"/>
  <c r="A49" i="5"/>
  <c r="A48" i="5" a="1"/>
  <c r="A48" i="5"/>
  <c r="D48" i="5"/>
  <c r="A47" i="5" a="1"/>
  <c r="A47" i="5"/>
  <c r="E47" i="5"/>
  <c r="A46" i="5" a="1"/>
  <c r="A46" i="5"/>
  <c r="E46" i="5"/>
  <c r="A45" i="5" a="1"/>
  <c r="A45" i="5"/>
  <c r="A44" i="5" a="1"/>
  <c r="A44" i="5"/>
  <c r="B44" i="5"/>
  <c r="A43" i="5" a="1"/>
  <c r="A43" i="5"/>
  <c r="B43" i="5"/>
  <c r="E42" i="5"/>
  <c r="A42" i="5" a="1"/>
  <c r="A42" i="5"/>
  <c r="A41" i="5" a="1"/>
  <c r="A41" i="5"/>
  <c r="A40" i="5" a="1"/>
  <c r="A40" i="5"/>
  <c r="E40" i="5"/>
  <c r="A39" i="5" a="1"/>
  <c r="A39" i="5"/>
  <c r="B38" i="5"/>
  <c r="A38" i="5" a="1"/>
  <c r="A38" i="5"/>
  <c r="E38" i="5"/>
  <c r="A37" i="5" a="1"/>
  <c r="A37" i="5"/>
  <c r="E37" i="5"/>
  <c r="A36" i="5" a="1"/>
  <c r="A36" i="5"/>
  <c r="A35" i="5" a="1"/>
  <c r="A35" i="5"/>
  <c r="B35" i="5"/>
  <c r="A34" i="5" a="1"/>
  <c r="A34" i="5"/>
  <c r="A33" i="5" a="1"/>
  <c r="A33" i="5"/>
  <c r="B33" i="5"/>
  <c r="T33" i="5"/>
  <c r="A32" i="5" a="1"/>
  <c r="A32" i="5"/>
  <c r="A31" i="5" a="1"/>
  <c r="A31" i="5"/>
  <c r="A30" i="5" a="1"/>
  <c r="A30" i="5"/>
  <c r="E30" i="5"/>
  <c r="A29" i="5" a="1"/>
  <c r="A29" i="5"/>
  <c r="A28" i="5" a="1"/>
  <c r="A28" i="5"/>
  <c r="A27" i="5" a="1"/>
  <c r="A27" i="5"/>
  <c r="A26" i="5" a="1"/>
  <c r="A26" i="5"/>
  <c r="E26" i="5"/>
  <c r="A25" i="5" a="1"/>
  <c r="A25" i="5"/>
  <c r="B25" i="5"/>
  <c r="A24" i="5" a="1"/>
  <c r="A24" i="5"/>
  <c r="B24" i="5"/>
  <c r="A23" i="5" a="1"/>
  <c r="A23" i="5"/>
  <c r="A22" i="5" a="1"/>
  <c r="A22" i="5"/>
  <c r="A21" i="5" a="1"/>
  <c r="A21" i="5"/>
  <c r="A20" i="5" a="1"/>
  <c r="A20" i="5"/>
  <c r="E20" i="5"/>
  <c r="A19" i="5" a="1"/>
  <c r="A19" i="5"/>
  <c r="D18" i="5"/>
  <c r="A18" i="5" a="1"/>
  <c r="A18" i="5"/>
  <c r="B18" i="5"/>
  <c r="A17" i="5" a="1"/>
  <c r="A17" i="5"/>
  <c r="B17" i="5"/>
  <c r="E16" i="5"/>
  <c r="A16" i="5" a="1"/>
  <c r="A16" i="5"/>
  <c r="D16" i="5"/>
  <c r="A15" i="5" a="1"/>
  <c r="A15" i="5"/>
  <c r="E15" i="5"/>
  <c r="A14" i="5" a="1"/>
  <c r="A14" i="5"/>
  <c r="E14" i="5"/>
  <c r="A13" i="5" a="1"/>
  <c r="A13" i="5"/>
  <c r="B13" i="5"/>
  <c r="A12" i="5" a="1"/>
  <c r="A12" i="5"/>
  <c r="T11" i="5"/>
  <c r="E11" i="5"/>
  <c r="D11" i="5"/>
  <c r="A11" i="5" a="1"/>
  <c r="A11" i="5"/>
  <c r="B11" i="5"/>
  <c r="A10" i="5" a="1"/>
  <c r="A10" i="5"/>
  <c r="A9" i="5" a="1"/>
  <c r="A9" i="5"/>
  <c r="E9" i="5"/>
  <c r="A8" i="5" a="1"/>
  <c r="A8" i="5"/>
  <c r="A7" i="5" a="1"/>
  <c r="A7" i="5"/>
  <c r="T6" i="5"/>
  <c r="E6" i="5"/>
  <c r="D6" i="5"/>
  <c r="B6" i="5"/>
  <c r="A6" i="5" a="1"/>
  <c r="A6" i="5"/>
  <c r="A5" i="5" a="1"/>
  <c r="A5" i="5"/>
  <c r="A1" i="5"/>
  <c r="A137" i="4" a="1"/>
  <c r="A137" i="4"/>
  <c r="E137" i="4"/>
  <c r="A136" i="4" a="1"/>
  <c r="A136" i="4"/>
  <c r="E136" i="4"/>
  <c r="A135" i="4" a="1"/>
  <c r="A135" i="4"/>
  <c r="E135" i="4"/>
  <c r="A134" i="4" a="1"/>
  <c r="A134" i="4"/>
  <c r="A133" i="4" a="1"/>
  <c r="A133" i="4"/>
  <c r="A132" i="4" a="1"/>
  <c r="A132" i="4"/>
  <c r="A131" i="4" a="1"/>
  <c r="A131" i="4"/>
  <c r="A130" i="4" a="1"/>
  <c r="A130" i="4"/>
  <c r="A129" i="4" a="1"/>
  <c r="A129" i="4"/>
  <c r="A128" i="4" a="1"/>
  <c r="A128" i="4"/>
  <c r="A127" i="4" a="1"/>
  <c r="A127" i="4"/>
  <c r="A126" i="4" a="1"/>
  <c r="A126" i="4"/>
  <c r="A125" i="4" a="1"/>
  <c r="A125" i="4"/>
  <c r="D125" i="4"/>
  <c r="A124" i="4" a="1"/>
  <c r="A124" i="4"/>
  <c r="A123" i="4" a="1"/>
  <c r="A123" i="4"/>
  <c r="A122" i="4" a="1"/>
  <c r="A122" i="4"/>
  <c r="D121" i="4"/>
  <c r="A121" i="4" a="1"/>
  <c r="A121" i="4"/>
  <c r="E121" i="4"/>
  <c r="A120" i="4" a="1"/>
  <c r="A120" i="4"/>
  <c r="E120" i="4"/>
  <c r="A119" i="4" a="1"/>
  <c r="A119" i="4"/>
  <c r="A118" i="4" a="1"/>
  <c r="A118" i="4"/>
  <c r="A117" i="4" a="1"/>
  <c r="A117" i="4"/>
  <c r="A116" i="4" a="1"/>
  <c r="A116" i="4"/>
  <c r="A115" i="4" a="1"/>
  <c r="A115" i="4"/>
  <c r="B115" i="4"/>
  <c r="A114" i="4" a="1"/>
  <c r="A114" i="4"/>
  <c r="A113" i="4" a="1"/>
  <c r="A113" i="4"/>
  <c r="A112" i="4" a="1"/>
  <c r="A112" i="4"/>
  <c r="A111" i="4" a="1"/>
  <c r="A111" i="4"/>
  <c r="B111" i="4"/>
  <c r="A110" i="4" a="1"/>
  <c r="A110" i="4"/>
  <c r="A109" i="4" a="1"/>
  <c r="A109" i="4"/>
  <c r="D109" i="4"/>
  <c r="A108" i="4" a="1"/>
  <c r="A108" i="4"/>
  <c r="A107" i="4" a="1"/>
  <c r="A107" i="4"/>
  <c r="A106" i="4" a="1"/>
  <c r="A106" i="4"/>
  <c r="A105" i="4" a="1"/>
  <c r="A105" i="4"/>
  <c r="E105" i="4"/>
  <c r="A104" i="4" a="1"/>
  <c r="A104" i="4"/>
  <c r="E104" i="4"/>
  <c r="A103" i="4" a="1"/>
  <c r="A103" i="4"/>
  <c r="A102" i="4" a="1"/>
  <c r="A102" i="4"/>
  <c r="A101" i="4" a="1"/>
  <c r="A101" i="4"/>
  <c r="A100" i="4" a="1"/>
  <c r="A100" i="4"/>
  <c r="A99" i="4" a="1"/>
  <c r="A99" i="4"/>
  <c r="B99" i="4"/>
  <c r="A98" i="4" a="1"/>
  <c r="A98" i="4"/>
  <c r="A97" i="4" a="1"/>
  <c r="A97" i="4"/>
  <c r="A96" i="4" a="1"/>
  <c r="A96" i="4"/>
  <c r="A95" i="4" a="1"/>
  <c r="A95" i="4"/>
  <c r="B95" i="4"/>
  <c r="A94" i="4" a="1"/>
  <c r="A94" i="4"/>
  <c r="E94" i="4"/>
  <c r="A93" i="4" a="1"/>
  <c r="A93" i="4"/>
  <c r="D93" i="4"/>
  <c r="A92" i="4" a="1"/>
  <c r="A92" i="4"/>
  <c r="A91" i="4" a="1"/>
  <c r="A91" i="4"/>
  <c r="E91" i="4"/>
  <c r="A90" i="4" a="1"/>
  <c r="A90" i="4"/>
  <c r="A89" i="4" a="1"/>
  <c r="A89" i="4"/>
  <c r="E89" i="4"/>
  <c r="A88" i="4" a="1"/>
  <c r="A88" i="4"/>
  <c r="E88" i="4"/>
  <c r="A87" i="4" a="1"/>
  <c r="A87" i="4"/>
  <c r="A86" i="4" a="1"/>
  <c r="A86" i="4"/>
  <c r="A85" i="4" a="1"/>
  <c r="A85" i="4"/>
  <c r="B85" i="4"/>
  <c r="A84" i="4" a="1"/>
  <c r="A84" i="4"/>
  <c r="A83" i="4" a="1"/>
  <c r="A83" i="4"/>
  <c r="B83" i="4"/>
  <c r="A82" i="4" a="1"/>
  <c r="A82" i="4"/>
  <c r="E82" i="4"/>
  <c r="A81" i="4" a="1"/>
  <c r="A81" i="4"/>
  <c r="A80" i="4" a="1"/>
  <c r="A80" i="4"/>
  <c r="A79" i="4" a="1"/>
  <c r="A79" i="4"/>
  <c r="B79" i="4"/>
  <c r="A78" i="4" a="1"/>
  <c r="A78" i="4"/>
  <c r="E78" i="4"/>
  <c r="A77" i="4" a="1"/>
  <c r="A77" i="4"/>
  <c r="A76" i="4" a="1"/>
  <c r="A76" i="4"/>
  <c r="A75" i="4" a="1"/>
  <c r="A75" i="4"/>
  <c r="A74" i="4" a="1"/>
  <c r="A74" i="4"/>
  <c r="A73" i="4" a="1"/>
  <c r="A73" i="4"/>
  <c r="E73" i="4"/>
  <c r="A72" i="4" a="1"/>
  <c r="A72" i="4"/>
  <c r="A71" i="4" a="1"/>
  <c r="A71" i="4"/>
  <c r="E71" i="4"/>
  <c r="A70" i="4" a="1"/>
  <c r="A70" i="4"/>
  <c r="B70" i="4"/>
  <c r="A69" i="4" a="1"/>
  <c r="A69" i="4"/>
  <c r="B69" i="4"/>
  <c r="A68" i="4" a="1"/>
  <c r="A68" i="4"/>
  <c r="A67" i="4" a="1"/>
  <c r="A67" i="4"/>
  <c r="B67" i="4"/>
  <c r="T67" i="4"/>
  <c r="A66" i="4" a="1"/>
  <c r="A66" i="4"/>
  <c r="A65" i="4" a="1"/>
  <c r="A65" i="4"/>
  <c r="A64" i="4" a="1"/>
  <c r="A64" i="4"/>
  <c r="A63" i="4" a="1"/>
  <c r="A63" i="4"/>
  <c r="A62" i="4" a="1"/>
  <c r="A62" i="4"/>
  <c r="E62" i="4"/>
  <c r="A61" i="4" a="1"/>
  <c r="A61" i="4"/>
  <c r="A60" i="4" a="1"/>
  <c r="A60" i="4"/>
  <c r="B60" i="4"/>
  <c r="A59" i="4" a="1"/>
  <c r="A59" i="4"/>
  <c r="A58" i="4" a="1"/>
  <c r="A58" i="4"/>
  <c r="A57" i="4" a="1"/>
  <c r="A57" i="4"/>
  <c r="A56" i="4" a="1"/>
  <c r="A56" i="4"/>
  <c r="A55" i="4" a="1"/>
  <c r="A55" i="4"/>
  <c r="A54" i="4" a="1"/>
  <c r="A54" i="4"/>
  <c r="A53" i="4" a="1"/>
  <c r="A53" i="4"/>
  <c r="B53" i="4"/>
  <c r="A52" i="4" a="1"/>
  <c r="A52" i="4"/>
  <c r="A51" i="4" a="1"/>
  <c r="A51" i="4"/>
  <c r="B51" i="4"/>
  <c r="T51" i="4"/>
  <c r="A50" i="4" a="1"/>
  <c r="A50" i="4"/>
  <c r="E50" i="4"/>
  <c r="A49" i="4" a="1"/>
  <c r="A49" i="4"/>
  <c r="A48" i="4" a="1"/>
  <c r="A48" i="4"/>
  <c r="B48" i="4"/>
  <c r="A47" i="4" a="1"/>
  <c r="A47" i="4"/>
  <c r="A46" i="4" a="1"/>
  <c r="A46" i="4"/>
  <c r="A45" i="4" a="1"/>
  <c r="A45" i="4"/>
  <c r="D45" i="4"/>
  <c r="A44" i="4" a="1"/>
  <c r="A44" i="4"/>
  <c r="B44" i="4"/>
  <c r="A43" i="4" a="1"/>
  <c r="A43" i="4"/>
  <c r="E43" i="4"/>
  <c r="A42" i="4" a="1"/>
  <c r="A42" i="4"/>
  <c r="B42" i="4"/>
  <c r="A41" i="4" a="1"/>
  <c r="A41" i="4"/>
  <c r="E41" i="4"/>
  <c r="A40" i="4" a="1"/>
  <c r="A40" i="4"/>
  <c r="E40" i="4"/>
  <c r="A39" i="4" a="1"/>
  <c r="A39" i="4"/>
  <c r="E39" i="4"/>
  <c r="A38" i="4" a="1"/>
  <c r="A38" i="4"/>
  <c r="A37" i="4" a="1"/>
  <c r="A37" i="4"/>
  <c r="A36" i="4" a="1"/>
  <c r="A36" i="4"/>
  <c r="A35" i="4" a="1"/>
  <c r="A35" i="4"/>
  <c r="B35" i="4"/>
  <c r="A34" i="4" a="1"/>
  <c r="A34" i="4"/>
  <c r="A33" i="4" a="1"/>
  <c r="A33" i="4"/>
  <c r="A32" i="4" a="1"/>
  <c r="A32" i="4"/>
  <c r="E32" i="4"/>
  <c r="A31" i="4" a="1"/>
  <c r="A31" i="4"/>
  <c r="A30" i="4" a="1"/>
  <c r="A30" i="4"/>
  <c r="E30" i="4"/>
  <c r="A29" i="4" a="1"/>
  <c r="A29" i="4"/>
  <c r="D29" i="4"/>
  <c r="A28" i="4" a="1"/>
  <c r="A28" i="4"/>
  <c r="B28" i="4"/>
  <c r="A27" i="4" a="1"/>
  <c r="A27" i="4"/>
  <c r="E27" i="4"/>
  <c r="A26" i="4" a="1"/>
  <c r="A26" i="4"/>
  <c r="B26" i="4"/>
  <c r="A25" i="4" a="1"/>
  <c r="A25" i="4"/>
  <c r="E25" i="4"/>
  <c r="A24" i="4" a="1"/>
  <c r="A24" i="4"/>
  <c r="E24" i="4"/>
  <c r="A23" i="4" a="1"/>
  <c r="A23" i="4"/>
  <c r="E23" i="4"/>
  <c r="A22" i="4" a="1"/>
  <c r="A22" i="4"/>
  <c r="A21" i="4" a="1"/>
  <c r="A21" i="4"/>
  <c r="A20" i="4" a="1"/>
  <c r="A20" i="4"/>
  <c r="E20" i="4"/>
  <c r="A19" i="4" a="1"/>
  <c r="A19" i="4"/>
  <c r="A18" i="4" a="1"/>
  <c r="A18" i="4"/>
  <c r="E18" i="4"/>
  <c r="A17" i="4" a="1"/>
  <c r="A17" i="4"/>
  <c r="A16" i="4" a="1"/>
  <c r="A16" i="4"/>
  <c r="A15" i="4" a="1"/>
  <c r="A15" i="4"/>
  <c r="A14" i="4" a="1"/>
  <c r="A14" i="4"/>
  <c r="A13" i="4" a="1"/>
  <c r="A13" i="4"/>
  <c r="D13" i="4"/>
  <c r="A12" i="4" a="1"/>
  <c r="A12" i="4"/>
  <c r="A11" i="4" a="1"/>
  <c r="A11" i="4"/>
  <c r="A10" i="4" a="1"/>
  <c r="A10" i="4"/>
  <c r="B10" i="4"/>
  <c r="A9" i="4" a="1"/>
  <c r="A9" i="4"/>
  <c r="E9" i="4"/>
  <c r="E8" i="4"/>
  <c r="A8" i="4" a="1"/>
  <c r="A8" i="4"/>
  <c r="A7" i="4" a="1"/>
  <c r="A7" i="4"/>
  <c r="E7" i="4"/>
  <c r="E6" i="4"/>
  <c r="D6" i="4"/>
  <c r="A6" i="4" a="1"/>
  <c r="A6" i="4"/>
  <c r="B6" i="4"/>
  <c r="A5" i="4" a="1"/>
  <c r="A5" i="4"/>
  <c r="A1" i="4"/>
  <c r="F155" i="3"/>
  <c r="E155" i="3"/>
  <c r="D155" i="3"/>
  <c r="B155" i="3"/>
  <c r="A155" i="3"/>
  <c r="F154" i="3"/>
  <c r="E154" i="3"/>
  <c r="D154" i="3"/>
  <c r="C154" i="3"/>
  <c r="B154" i="3"/>
  <c r="A154" i="3"/>
  <c r="F153" i="3"/>
  <c r="E153" i="3"/>
  <c r="D153" i="3"/>
  <c r="B153" i="3"/>
  <c r="A153" i="3"/>
  <c r="E152" i="3"/>
  <c r="D152" i="3"/>
  <c r="B152" i="3"/>
  <c r="A152" i="3"/>
  <c r="F151" i="3"/>
  <c r="E151" i="3"/>
  <c r="D151" i="3"/>
  <c r="C151" i="3"/>
  <c r="U151" i="3"/>
  <c r="B151" i="3"/>
  <c r="A151" i="3"/>
  <c r="E150" i="3"/>
  <c r="D150" i="3"/>
  <c r="B150" i="3"/>
  <c r="A150" i="3"/>
  <c r="F149" i="3"/>
  <c r="E149" i="3"/>
  <c r="D149" i="3"/>
  <c r="B149" i="3"/>
  <c r="A149" i="3"/>
  <c r="F148" i="3"/>
  <c r="E148" i="3"/>
  <c r="D148" i="3"/>
  <c r="B148" i="3"/>
  <c r="A148" i="3"/>
  <c r="F147" i="3"/>
  <c r="E147" i="3"/>
  <c r="D147" i="3"/>
  <c r="C147" i="3"/>
  <c r="B147" i="3"/>
  <c r="A147" i="3"/>
  <c r="F146" i="3"/>
  <c r="E146" i="3"/>
  <c r="D146" i="3"/>
  <c r="B146" i="3"/>
  <c r="F145" i="3"/>
  <c r="E145" i="3"/>
  <c r="D145" i="3"/>
  <c r="C145" i="3"/>
  <c r="U145" i="3"/>
  <c r="B145" i="3"/>
  <c r="A145" i="3"/>
  <c r="F144" i="3"/>
  <c r="E144" i="3"/>
  <c r="D144" i="3"/>
  <c r="B144" i="3"/>
  <c r="A144" i="3"/>
  <c r="F143" i="3"/>
  <c r="E143" i="3"/>
  <c r="D143" i="3"/>
  <c r="B143" i="3"/>
  <c r="A143" i="3"/>
  <c r="F142" i="3"/>
  <c r="E142" i="3"/>
  <c r="B142" i="3"/>
  <c r="A142" i="3"/>
  <c r="F141" i="3"/>
  <c r="D141" i="3"/>
  <c r="B141" i="3"/>
  <c r="A141" i="3"/>
  <c r="F140" i="3"/>
  <c r="E140" i="3"/>
  <c r="D140" i="3"/>
  <c r="B140" i="3"/>
  <c r="A140" i="3"/>
  <c r="E139" i="3"/>
  <c r="D139" i="3"/>
  <c r="B139" i="3"/>
  <c r="A139" i="3"/>
  <c r="F138" i="3"/>
  <c r="D138" i="3"/>
  <c r="B138" i="3"/>
  <c r="A138" i="3"/>
  <c r="F137" i="3"/>
  <c r="E137" i="3"/>
  <c r="D137" i="3"/>
  <c r="B137" i="3"/>
  <c r="A137" i="3"/>
  <c r="F136" i="3"/>
  <c r="E136" i="3"/>
  <c r="D136" i="3"/>
  <c r="B136" i="3"/>
  <c r="A136" i="3"/>
  <c r="E135" i="3"/>
  <c r="D135" i="3"/>
  <c r="B135" i="3"/>
  <c r="A135" i="3"/>
  <c r="F134" i="3"/>
  <c r="E134" i="3"/>
  <c r="D134" i="3"/>
  <c r="C134" i="3"/>
  <c r="B134" i="3"/>
  <c r="A134" i="3"/>
  <c r="F133" i="3"/>
  <c r="E133" i="3"/>
  <c r="D133" i="3"/>
  <c r="B133" i="3"/>
  <c r="A133" i="3"/>
  <c r="F132" i="3"/>
  <c r="E132" i="3"/>
  <c r="D132" i="3"/>
  <c r="B132" i="3"/>
  <c r="A132" i="3"/>
  <c r="E131" i="3"/>
  <c r="D131" i="3"/>
  <c r="B131" i="3"/>
  <c r="A131" i="3"/>
  <c r="F130" i="3"/>
  <c r="E130" i="3"/>
  <c r="D130" i="3"/>
  <c r="B130" i="3"/>
  <c r="A130" i="3"/>
  <c r="F129" i="3"/>
  <c r="E129" i="3"/>
  <c r="D129" i="3"/>
  <c r="B129" i="3"/>
  <c r="A129" i="3"/>
  <c r="F128" i="3"/>
  <c r="E128" i="3"/>
  <c r="D128" i="3"/>
  <c r="C128" i="3"/>
  <c r="U128" i="3"/>
  <c r="B128" i="3"/>
  <c r="A128" i="3"/>
  <c r="F127" i="3"/>
  <c r="E127" i="3"/>
  <c r="D127" i="3"/>
  <c r="B127" i="3"/>
  <c r="A127" i="3"/>
  <c r="F126" i="3"/>
  <c r="E126" i="3"/>
  <c r="D126" i="3"/>
  <c r="B126" i="3"/>
  <c r="A126" i="3"/>
  <c r="F125" i="3"/>
  <c r="E125" i="3"/>
  <c r="D125" i="3"/>
  <c r="B125" i="3"/>
  <c r="A125" i="3"/>
  <c r="F124" i="3"/>
  <c r="E124" i="3"/>
  <c r="D124" i="3"/>
  <c r="B124" i="3"/>
  <c r="A124" i="3"/>
  <c r="F123" i="3"/>
  <c r="D123" i="3"/>
  <c r="B123" i="3"/>
  <c r="A123" i="3"/>
  <c r="F122" i="3"/>
  <c r="E122" i="3"/>
  <c r="D122" i="3"/>
  <c r="B122" i="3"/>
  <c r="A122" i="3"/>
  <c r="F121" i="3"/>
  <c r="D121" i="3"/>
  <c r="B121" i="3"/>
  <c r="A121" i="3"/>
  <c r="F120" i="3"/>
  <c r="E120" i="3"/>
  <c r="D120" i="3"/>
  <c r="B120" i="3"/>
  <c r="A120" i="3"/>
  <c r="F119" i="3"/>
  <c r="E119" i="3"/>
  <c r="D119" i="3"/>
  <c r="B119" i="3"/>
  <c r="F118" i="3"/>
  <c r="E118" i="3"/>
  <c r="B118" i="3"/>
  <c r="A118" i="3"/>
  <c r="F117" i="3"/>
  <c r="E117" i="3"/>
  <c r="D117" i="3"/>
  <c r="B117" i="3"/>
  <c r="A117" i="3"/>
  <c r="F116" i="3"/>
  <c r="E116" i="3"/>
  <c r="D116" i="3"/>
  <c r="B116" i="3"/>
  <c r="A116" i="3"/>
  <c r="F115" i="3"/>
  <c r="E115" i="3"/>
  <c r="D115" i="3"/>
  <c r="B115" i="3"/>
  <c r="A115" i="3"/>
  <c r="F114" i="3"/>
  <c r="E114" i="3"/>
  <c r="D114" i="3"/>
  <c r="B114" i="3"/>
  <c r="F113" i="3"/>
  <c r="E113" i="3"/>
  <c r="B113" i="3"/>
  <c r="A113" i="3"/>
  <c r="F112" i="3"/>
  <c r="E112" i="3"/>
  <c r="D112" i="3"/>
  <c r="B112" i="3"/>
  <c r="A112" i="3"/>
  <c r="P111" i="3"/>
  <c r="F111" i="3"/>
  <c r="E111" i="3"/>
  <c r="B111" i="3"/>
  <c r="A111" i="3"/>
  <c r="F110" i="3"/>
  <c r="E110" i="3"/>
  <c r="D110" i="3"/>
  <c r="B110" i="3"/>
  <c r="A110" i="3"/>
  <c r="F109" i="3"/>
  <c r="E109" i="3"/>
  <c r="D109" i="3"/>
  <c r="C109" i="3"/>
  <c r="U109" i="3"/>
  <c r="B109" i="3"/>
  <c r="A109" i="3"/>
  <c r="F108" i="3"/>
  <c r="E108" i="3"/>
  <c r="D108" i="3"/>
  <c r="C108" i="3"/>
  <c r="B108" i="3"/>
  <c r="A108" i="3"/>
  <c r="F107" i="3"/>
  <c r="E107" i="3"/>
  <c r="D107" i="3"/>
  <c r="B107" i="3"/>
  <c r="A107" i="3"/>
  <c r="F106" i="3"/>
  <c r="E106" i="3"/>
  <c r="D106" i="3"/>
  <c r="B106" i="3"/>
  <c r="A106" i="3"/>
  <c r="E105" i="3"/>
  <c r="D105" i="3"/>
  <c r="B105" i="3"/>
  <c r="A105" i="3"/>
  <c r="F104" i="3"/>
  <c r="E104" i="3"/>
  <c r="D104" i="3"/>
  <c r="B104" i="3"/>
  <c r="A104" i="3"/>
  <c r="E103" i="3"/>
  <c r="D103" i="3"/>
  <c r="B103" i="3"/>
  <c r="A103" i="3"/>
  <c r="E102" i="3"/>
  <c r="D102" i="3"/>
  <c r="B102" i="3"/>
  <c r="A102" i="3"/>
  <c r="U101" i="3"/>
  <c r="F101" i="3"/>
  <c r="E101" i="3"/>
  <c r="D101" i="3"/>
  <c r="C101" i="3"/>
  <c r="B101" i="3"/>
  <c r="A101" i="3"/>
  <c r="F100" i="3"/>
  <c r="E100" i="3"/>
  <c r="D100" i="3"/>
  <c r="B100" i="3"/>
  <c r="A100" i="3"/>
  <c r="F99" i="3"/>
  <c r="E99" i="3"/>
  <c r="D99" i="3"/>
  <c r="B99" i="3"/>
  <c r="A99" i="3"/>
  <c r="F98" i="3"/>
  <c r="E98" i="3"/>
  <c r="D98" i="3"/>
  <c r="B98" i="3"/>
  <c r="A98" i="3"/>
  <c r="F97" i="3"/>
  <c r="E97" i="3"/>
  <c r="D97" i="3"/>
  <c r="B97" i="3"/>
  <c r="F96" i="3"/>
  <c r="E96" i="3"/>
  <c r="D96" i="3"/>
  <c r="B96" i="3"/>
  <c r="A96" i="3"/>
  <c r="F95" i="3"/>
  <c r="E95" i="3"/>
  <c r="D95" i="3"/>
  <c r="B95" i="3"/>
  <c r="F94" i="3"/>
  <c r="E94" i="3"/>
  <c r="D94" i="3"/>
  <c r="B94" i="3"/>
  <c r="A94" i="3"/>
  <c r="F93" i="3"/>
  <c r="E93" i="3"/>
  <c r="D93" i="3"/>
  <c r="B93" i="3"/>
  <c r="A93" i="3"/>
  <c r="F92" i="3"/>
  <c r="E92" i="3"/>
  <c r="D92" i="3"/>
  <c r="B92" i="3"/>
  <c r="A92" i="3"/>
  <c r="F91" i="3"/>
  <c r="E91" i="3"/>
  <c r="D91" i="3"/>
  <c r="B91" i="3"/>
  <c r="A91" i="3"/>
  <c r="F90" i="3"/>
  <c r="E90" i="3"/>
  <c r="B90" i="3"/>
  <c r="A90" i="3"/>
  <c r="F89" i="3"/>
  <c r="E89" i="3"/>
  <c r="D89" i="3"/>
  <c r="B89" i="3"/>
  <c r="A89" i="3"/>
  <c r="F88" i="3"/>
  <c r="E88" i="3"/>
  <c r="D88" i="3"/>
  <c r="B88" i="3"/>
  <c r="A88" i="3"/>
  <c r="F87" i="3"/>
  <c r="E87" i="3"/>
  <c r="D87" i="3"/>
  <c r="B87" i="3"/>
  <c r="F86" i="3"/>
  <c r="E86" i="3"/>
  <c r="D86" i="3"/>
  <c r="B86" i="3"/>
  <c r="A86" i="3"/>
  <c r="F85" i="3"/>
  <c r="E85" i="3"/>
  <c r="D85" i="3"/>
  <c r="B85" i="3"/>
  <c r="A85" i="3"/>
  <c r="U84" i="3"/>
  <c r="E84" i="3"/>
  <c r="D84" i="3"/>
  <c r="C84" i="3"/>
  <c r="B84" i="3"/>
  <c r="A84" i="3"/>
  <c r="F83" i="3"/>
  <c r="E83" i="3"/>
  <c r="D83" i="3"/>
  <c r="B83" i="3"/>
  <c r="A83" i="3"/>
  <c r="F82" i="3"/>
  <c r="E82" i="3"/>
  <c r="B82" i="3"/>
  <c r="A82" i="3"/>
  <c r="F81" i="3"/>
  <c r="E81" i="3"/>
  <c r="D81" i="3"/>
  <c r="B81" i="3"/>
  <c r="A81" i="3"/>
  <c r="F80" i="3"/>
  <c r="E80" i="3"/>
  <c r="D80" i="3"/>
  <c r="B80" i="3"/>
  <c r="F79" i="3"/>
  <c r="E79" i="3"/>
  <c r="D79" i="3"/>
  <c r="B79" i="3"/>
  <c r="A79" i="3"/>
  <c r="F78" i="3"/>
  <c r="E78" i="3"/>
  <c r="D78" i="3"/>
  <c r="B78" i="3"/>
  <c r="A78" i="3"/>
  <c r="F77" i="3"/>
  <c r="E77" i="3"/>
  <c r="D77" i="3"/>
  <c r="B77" i="3"/>
  <c r="A77" i="3"/>
  <c r="F76" i="3"/>
  <c r="E76" i="3"/>
  <c r="D76" i="3"/>
  <c r="B76" i="3"/>
  <c r="A76" i="3"/>
  <c r="F75" i="3"/>
  <c r="E75" i="3"/>
  <c r="B75" i="3"/>
  <c r="A75" i="3"/>
  <c r="F74" i="3"/>
  <c r="D74" i="3"/>
  <c r="B74" i="3"/>
  <c r="A74" i="3"/>
  <c r="F73" i="3"/>
  <c r="E73" i="3"/>
  <c r="D73" i="3"/>
  <c r="B73" i="3"/>
  <c r="F72" i="3"/>
  <c r="E72" i="3"/>
  <c r="D72" i="3"/>
  <c r="B72" i="3"/>
  <c r="A72" i="3"/>
  <c r="F71" i="3"/>
  <c r="E71" i="3"/>
  <c r="D71" i="3"/>
  <c r="C71" i="3"/>
  <c r="B71" i="3"/>
  <c r="A71" i="3"/>
  <c r="F70" i="3"/>
  <c r="E70" i="3"/>
  <c r="D70" i="3"/>
  <c r="B70" i="3"/>
  <c r="F69" i="3"/>
  <c r="E69" i="3"/>
  <c r="D69" i="3"/>
  <c r="B69" i="3"/>
  <c r="A69" i="3"/>
  <c r="F68" i="3"/>
  <c r="E68" i="3"/>
  <c r="D68" i="3"/>
  <c r="B68" i="3"/>
  <c r="A68" i="3"/>
  <c r="F67" i="3"/>
  <c r="E67" i="3"/>
  <c r="D67" i="3"/>
  <c r="B67" i="3"/>
  <c r="A67" i="3"/>
  <c r="F66" i="3"/>
  <c r="D66" i="3"/>
  <c r="B66" i="3"/>
  <c r="A66" i="3"/>
  <c r="F65" i="3"/>
  <c r="E65" i="3"/>
  <c r="D65" i="3"/>
  <c r="B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B58" i="3"/>
  <c r="A58" i="3"/>
  <c r="F57" i="3"/>
  <c r="E57" i="3"/>
  <c r="D57" i="3"/>
  <c r="C57" i="3"/>
  <c r="U57" i="3"/>
  <c r="B57" i="3"/>
  <c r="A57" i="3"/>
  <c r="F56" i="3"/>
  <c r="E56" i="3"/>
  <c r="D56" i="3"/>
  <c r="B56" i="3"/>
  <c r="A56" i="3"/>
  <c r="F55" i="3"/>
  <c r="E55" i="3"/>
  <c r="D55" i="3"/>
  <c r="B55" i="3"/>
  <c r="F54" i="3"/>
  <c r="E54" i="3"/>
  <c r="D54" i="3"/>
  <c r="B54" i="3"/>
  <c r="A54" i="3"/>
  <c r="F53" i="3"/>
  <c r="D53" i="3"/>
  <c r="B53" i="3"/>
  <c r="A53" i="3"/>
  <c r="F52" i="3"/>
  <c r="E52" i="3"/>
  <c r="D52" i="3"/>
  <c r="B52" i="3"/>
  <c r="A52" i="3"/>
  <c r="F51" i="3"/>
  <c r="E51" i="3"/>
  <c r="D51" i="3"/>
  <c r="B51" i="3"/>
  <c r="A51" i="3"/>
  <c r="F50" i="3"/>
  <c r="D50" i="3"/>
  <c r="C50" i="3"/>
  <c r="B50" i="3"/>
  <c r="A50" i="3"/>
  <c r="U49" i="3"/>
  <c r="F49" i="3"/>
  <c r="E49" i="3"/>
  <c r="D49" i="3"/>
  <c r="C49" i="3"/>
  <c r="B49" i="3"/>
  <c r="F48" i="3"/>
  <c r="E48" i="3"/>
  <c r="D48" i="3"/>
  <c r="B48" i="3"/>
  <c r="A48" i="3"/>
  <c r="F47" i="3"/>
  <c r="E47" i="3"/>
  <c r="D47" i="3"/>
  <c r="B47" i="3"/>
  <c r="A47" i="3"/>
  <c r="F46" i="3"/>
  <c r="E46" i="3"/>
  <c r="D46" i="3"/>
  <c r="B46" i="3"/>
  <c r="F45" i="3"/>
  <c r="E45" i="3"/>
  <c r="D45" i="3"/>
  <c r="B45" i="3"/>
  <c r="A45" i="3"/>
  <c r="F44" i="3"/>
  <c r="D44" i="3"/>
  <c r="B44" i="3"/>
  <c r="A44" i="3"/>
  <c r="F43" i="3"/>
  <c r="E43" i="3"/>
  <c r="D43" i="3"/>
  <c r="B43" i="3"/>
  <c r="A43" i="3"/>
  <c r="F42" i="3"/>
  <c r="E42" i="3"/>
  <c r="C42" i="3"/>
  <c r="B42" i="3"/>
  <c r="A42" i="3"/>
  <c r="U41" i="3"/>
  <c r="F41" i="3"/>
  <c r="D41" i="3"/>
  <c r="C41" i="3"/>
  <c r="B41" i="3"/>
  <c r="A41" i="3"/>
  <c r="F40" i="3"/>
  <c r="E40" i="3"/>
  <c r="D40" i="3"/>
  <c r="B40" i="3"/>
  <c r="F39" i="3"/>
  <c r="E39" i="3"/>
  <c r="D39" i="3"/>
  <c r="B39" i="3"/>
  <c r="A39" i="3"/>
  <c r="F38" i="3"/>
  <c r="E38" i="3"/>
  <c r="D38" i="3"/>
  <c r="B38" i="3"/>
  <c r="F37" i="3"/>
  <c r="E37" i="3"/>
  <c r="D37" i="3"/>
  <c r="B37" i="3"/>
  <c r="A37" i="3"/>
  <c r="F36" i="3"/>
  <c r="E36" i="3"/>
  <c r="D36" i="3"/>
  <c r="B36" i="3"/>
  <c r="A36" i="3"/>
  <c r="F35" i="3"/>
  <c r="D35" i="3"/>
  <c r="B35" i="3"/>
  <c r="A35" i="3"/>
  <c r="F34" i="3"/>
  <c r="E34" i="3"/>
  <c r="D34" i="3"/>
  <c r="C34" i="3"/>
  <c r="B34" i="3"/>
  <c r="A34" i="3"/>
  <c r="F33" i="3"/>
  <c r="E33" i="3"/>
  <c r="D33" i="3"/>
  <c r="C33" i="3"/>
  <c r="U33" i="3"/>
  <c r="B33" i="3"/>
  <c r="A33" i="3"/>
  <c r="F32" i="3"/>
  <c r="E32" i="3"/>
  <c r="B32" i="3"/>
  <c r="A32" i="3"/>
  <c r="F31" i="3"/>
  <c r="E31" i="3"/>
  <c r="D31" i="3"/>
  <c r="B31" i="3"/>
  <c r="A31" i="3"/>
  <c r="E30" i="3"/>
  <c r="D30" i="3"/>
  <c r="B30" i="3"/>
  <c r="A30" i="3"/>
  <c r="F29" i="3"/>
  <c r="E29" i="3"/>
  <c r="D29" i="3"/>
  <c r="B29" i="3"/>
  <c r="A29" i="3"/>
  <c r="F28" i="3"/>
  <c r="E28" i="3"/>
  <c r="B28" i="3"/>
  <c r="A28" i="3"/>
  <c r="F27" i="3"/>
  <c r="D27" i="3"/>
  <c r="B27" i="3"/>
  <c r="A27" i="3"/>
  <c r="F26" i="3"/>
  <c r="E26" i="3"/>
  <c r="D26" i="3"/>
  <c r="B26" i="3"/>
  <c r="U25" i="3"/>
  <c r="F25" i="3"/>
  <c r="E25" i="3"/>
  <c r="D25" i="3"/>
  <c r="C25" i="3"/>
  <c r="B25" i="3"/>
  <c r="A25" i="3"/>
  <c r="F24" i="3"/>
  <c r="E24" i="3"/>
  <c r="B24" i="3"/>
  <c r="A24" i="3"/>
  <c r="F23" i="3"/>
  <c r="E23" i="3"/>
  <c r="D23" i="3"/>
  <c r="B23" i="3"/>
  <c r="F22" i="3"/>
  <c r="E22" i="3"/>
  <c r="D22" i="3"/>
  <c r="B22" i="3"/>
  <c r="A22" i="3"/>
  <c r="F21" i="3"/>
  <c r="E21" i="3"/>
  <c r="B21" i="3"/>
  <c r="A21" i="3"/>
  <c r="F20" i="3"/>
  <c r="E20" i="3"/>
  <c r="D20" i="3"/>
  <c r="B20" i="3"/>
  <c r="A20" i="3"/>
  <c r="E19" i="3"/>
  <c r="D19" i="3"/>
  <c r="B19" i="3"/>
  <c r="A19" i="3"/>
  <c r="F18" i="3"/>
  <c r="E18" i="3"/>
  <c r="D18" i="3"/>
  <c r="B18" i="3"/>
  <c r="F17" i="3"/>
  <c r="E17" i="3"/>
  <c r="D17" i="3"/>
  <c r="C17" i="3"/>
  <c r="U17" i="3"/>
  <c r="B17" i="3"/>
  <c r="A17" i="3"/>
  <c r="F16" i="3"/>
  <c r="E16" i="3"/>
  <c r="D16" i="3"/>
  <c r="B16" i="3"/>
  <c r="A16" i="3"/>
  <c r="F15" i="3"/>
  <c r="E15" i="3"/>
  <c r="D15" i="3"/>
  <c r="B15" i="3"/>
  <c r="A15" i="3"/>
  <c r="F14" i="3"/>
  <c r="E14" i="3"/>
  <c r="B14" i="3"/>
  <c r="A14" i="3"/>
  <c r="F13" i="3"/>
  <c r="E13" i="3"/>
  <c r="D13" i="3"/>
  <c r="B13" i="3"/>
  <c r="A13" i="3"/>
  <c r="F12" i="3"/>
  <c r="E12" i="3"/>
  <c r="D12" i="3"/>
  <c r="B12" i="3"/>
  <c r="A12" i="3"/>
  <c r="F11" i="3"/>
  <c r="E11" i="3"/>
  <c r="D11" i="3"/>
  <c r="B11" i="3"/>
  <c r="A11" i="3"/>
  <c r="F10" i="3"/>
  <c r="D10" i="3"/>
  <c r="B10" i="3"/>
  <c r="A10" i="3"/>
  <c r="F9" i="3"/>
  <c r="E9" i="3"/>
  <c r="C9" i="3"/>
  <c r="B9" i="3"/>
  <c r="A9" i="3"/>
  <c r="F8" i="3"/>
  <c r="E8" i="3"/>
  <c r="D8" i="3"/>
  <c r="B8" i="3"/>
  <c r="A8" i="3"/>
  <c r="F7" i="3"/>
  <c r="E7" i="3"/>
  <c r="D7" i="3"/>
  <c r="B7" i="3"/>
  <c r="A7" i="3"/>
  <c r="F6" i="3"/>
  <c r="D6" i="3"/>
  <c r="B6" i="3"/>
  <c r="A6" i="3"/>
  <c r="F5" i="3"/>
  <c r="D5" i="3"/>
  <c r="B5" i="3"/>
  <c r="A5" i="3"/>
  <c r="D82" i="4"/>
  <c r="E66" i="4"/>
  <c r="D66" i="4"/>
  <c r="B15" i="4"/>
  <c r="E15" i="4"/>
  <c r="E59" i="4"/>
  <c r="B59" i="4"/>
  <c r="T59" i="4"/>
  <c r="E11" i="4"/>
  <c r="D11" i="4"/>
  <c r="A56" i="6"/>
  <c r="A56" i="8"/>
  <c r="A56" i="7"/>
  <c r="A74" i="8"/>
  <c r="A74" i="7"/>
  <c r="D83" i="8"/>
  <c r="D83" i="6"/>
  <c r="D83" i="7"/>
  <c r="C93" i="6"/>
  <c r="C93" i="7"/>
  <c r="A98" i="8"/>
  <c r="A98" i="6"/>
  <c r="A98" i="7"/>
  <c r="D114" i="8"/>
  <c r="D114" i="6"/>
  <c r="D114" i="7"/>
  <c r="A120" i="8"/>
  <c r="A120" i="7"/>
  <c r="A120" i="6"/>
  <c r="E139" i="8"/>
  <c r="E139" i="7"/>
  <c r="E139" i="6"/>
  <c r="G139" i="6"/>
  <c r="H139" i="6"/>
  <c r="I139" i="6"/>
  <c r="A147" i="8"/>
  <c r="A147" i="7"/>
  <c r="A147" i="6"/>
  <c r="B151" i="8"/>
  <c r="B151" i="7"/>
  <c r="B151" i="6"/>
  <c r="A41" i="8"/>
  <c r="V66" i="8"/>
  <c r="U66" i="8"/>
  <c r="J66" i="8"/>
  <c r="I66" i="8"/>
  <c r="K66" i="8"/>
  <c r="T66" i="8"/>
  <c r="P66" i="8"/>
  <c r="G66" i="8"/>
  <c r="F66" i="8"/>
  <c r="H66" i="8"/>
  <c r="E122" i="8"/>
  <c r="U122" i="8"/>
  <c r="A39" i="8"/>
  <c r="A39" i="7"/>
  <c r="A39" i="6"/>
  <c r="A47" i="8"/>
  <c r="A47" i="7"/>
  <c r="A47" i="6"/>
  <c r="E54" i="8"/>
  <c r="I54" i="8"/>
  <c r="E54" i="7"/>
  <c r="E54" i="6"/>
  <c r="A71" i="8"/>
  <c r="A71" i="7"/>
  <c r="E75" i="8"/>
  <c r="I75" i="8"/>
  <c r="K75" i="8"/>
  <c r="E75" i="6"/>
  <c r="E90" i="8"/>
  <c r="P90" i="8"/>
  <c r="E90" i="6"/>
  <c r="E90" i="7"/>
  <c r="B104" i="8"/>
  <c r="B104" i="6"/>
  <c r="B104" i="7"/>
  <c r="D112" i="8"/>
  <c r="D112" i="6"/>
  <c r="D112" i="7"/>
  <c r="E124" i="8"/>
  <c r="I124" i="8"/>
  <c r="E124" i="6"/>
  <c r="B153" i="8"/>
  <c r="B153" i="7"/>
  <c r="B153" i="6"/>
  <c r="F19" i="3"/>
  <c r="D30" i="4"/>
  <c r="B23" i="5"/>
  <c r="E23" i="5"/>
  <c r="D23" i="5"/>
  <c r="E122" i="7"/>
  <c r="E124" i="7"/>
  <c r="V117" i="8"/>
  <c r="T117" i="8"/>
  <c r="J117" i="8"/>
  <c r="I117" i="8"/>
  <c r="K117" i="8"/>
  <c r="U117" i="8"/>
  <c r="F117" i="8"/>
  <c r="E75" i="4"/>
  <c r="D75" i="4"/>
  <c r="D10" i="7"/>
  <c r="D10" i="6"/>
  <c r="D10" i="8"/>
  <c r="E11" i="7"/>
  <c r="E11" i="8"/>
  <c r="L13" i="14"/>
  <c r="P20" i="8"/>
  <c r="G20" i="8"/>
  <c r="A27" i="7"/>
  <c r="A27" i="8"/>
  <c r="A27" i="6"/>
  <c r="D43" i="8"/>
  <c r="D43" i="7"/>
  <c r="D43" i="6"/>
  <c r="B68" i="7"/>
  <c r="B68" i="6"/>
  <c r="B68" i="8"/>
  <c r="D76" i="7"/>
  <c r="D76" i="6"/>
  <c r="D119" i="8"/>
  <c r="D119" i="6"/>
  <c r="D119" i="7"/>
  <c r="E127" i="8"/>
  <c r="E127" i="7"/>
  <c r="D143" i="8"/>
  <c r="D143" i="7"/>
  <c r="D143" i="6"/>
  <c r="B20" i="4"/>
  <c r="B20" i="6"/>
  <c r="E10" i="3"/>
  <c r="A26" i="3"/>
  <c r="D42" i="3"/>
  <c r="A70" i="3"/>
  <c r="A73" i="3"/>
  <c r="E74" i="3"/>
  <c r="D111" i="3"/>
  <c r="F152" i="3"/>
  <c r="D137" i="4"/>
  <c r="B57" i="5"/>
  <c r="E57" i="5"/>
  <c r="W9" i="6"/>
  <c r="X9" i="6"/>
  <c r="Y9" i="6"/>
  <c r="Z9" i="6"/>
  <c r="A19" i="7"/>
  <c r="A19" i="6"/>
  <c r="A19" i="8"/>
  <c r="D22" i="8"/>
  <c r="D22" i="7"/>
  <c r="D22" i="6"/>
  <c r="D25" i="7"/>
  <c r="D25" i="8"/>
  <c r="D25" i="6"/>
  <c r="B31" i="7"/>
  <c r="B31" i="8"/>
  <c r="M31" i="8"/>
  <c r="B31" i="6"/>
  <c r="D33" i="8"/>
  <c r="D33" i="7"/>
  <c r="D33" i="6"/>
  <c r="E51" i="8"/>
  <c r="F51" i="8"/>
  <c r="E51" i="7"/>
  <c r="E51" i="6"/>
  <c r="B60" i="8"/>
  <c r="S60" i="8"/>
  <c r="B60" i="7"/>
  <c r="B60" i="6"/>
  <c r="A66" i="8"/>
  <c r="A66" i="6"/>
  <c r="A66" i="7"/>
  <c r="A81" i="8"/>
  <c r="A81" i="7"/>
  <c r="A81" i="6"/>
  <c r="B85" i="8"/>
  <c r="M85" i="8"/>
  <c r="B85" i="6"/>
  <c r="B85" i="7"/>
  <c r="A96" i="8"/>
  <c r="A96" i="6"/>
  <c r="A96" i="7"/>
  <c r="B106" i="8"/>
  <c r="B106" i="6"/>
  <c r="B106" i="7"/>
  <c r="B136" i="8"/>
  <c r="B136" i="7"/>
  <c r="B136" i="6"/>
  <c r="B140" i="8"/>
  <c r="B140" i="6"/>
  <c r="E142" i="8"/>
  <c r="E142" i="7"/>
  <c r="E127" i="6"/>
  <c r="C93" i="8"/>
  <c r="B21" i="5"/>
  <c r="D21" i="5"/>
  <c r="E12" i="7"/>
  <c r="E12" i="6"/>
  <c r="E12" i="8"/>
  <c r="M12" i="8"/>
  <c r="V23" i="6"/>
  <c r="AA23" i="6"/>
  <c r="D29" i="8"/>
  <c r="D29" i="6"/>
  <c r="E67" i="8"/>
  <c r="E67" i="7"/>
  <c r="X81" i="6"/>
  <c r="Y81" i="6"/>
  <c r="W81" i="6"/>
  <c r="A88" i="8"/>
  <c r="A88" i="7"/>
  <c r="A88" i="6"/>
  <c r="D91" i="8"/>
  <c r="D91" i="6"/>
  <c r="D91" i="7"/>
  <c r="B132" i="8"/>
  <c r="B132" i="6"/>
  <c r="B132" i="7"/>
  <c r="D142" i="3"/>
  <c r="A40" i="3"/>
  <c r="A95" i="3"/>
  <c r="F105" i="3"/>
  <c r="F131" i="3"/>
  <c r="D9" i="3"/>
  <c r="A46" i="3"/>
  <c r="F139" i="3"/>
  <c r="E57" i="4"/>
  <c r="D57" i="4"/>
  <c r="B57" i="4"/>
  <c r="B102" i="4"/>
  <c r="T102" i="4"/>
  <c r="E102" i="4"/>
  <c r="B45" i="5"/>
  <c r="D45" i="5"/>
  <c r="B77" i="5"/>
  <c r="E77" i="5"/>
  <c r="D77" i="5"/>
  <c r="D15" i="6"/>
  <c r="A71" i="6"/>
  <c r="A74" i="6"/>
  <c r="E45" i="7"/>
  <c r="B140" i="7"/>
  <c r="H18" i="8"/>
  <c r="H23" i="8"/>
  <c r="V55" i="8"/>
  <c r="I55" i="8"/>
  <c r="P55" i="8"/>
  <c r="U55" i="8"/>
  <c r="G55" i="8"/>
  <c r="F55" i="8"/>
  <c r="H55" i="8"/>
  <c r="D76" i="8"/>
  <c r="W19" i="6"/>
  <c r="X19" i="6"/>
  <c r="Y19" i="6"/>
  <c r="A24" i="8"/>
  <c r="A24" i="6"/>
  <c r="A24" i="7"/>
  <c r="E28" i="8"/>
  <c r="P28" i="8"/>
  <c r="E28" i="7"/>
  <c r="E28" i="6"/>
  <c r="E42" i="6"/>
  <c r="G42" i="6"/>
  <c r="H42" i="6"/>
  <c r="I42" i="6"/>
  <c r="E42" i="8"/>
  <c r="A50" i="8"/>
  <c r="A50" i="7"/>
  <c r="C52" i="8"/>
  <c r="C52" i="6"/>
  <c r="D59" i="8"/>
  <c r="D59" i="7"/>
  <c r="A126" i="8"/>
  <c r="A126" i="7"/>
  <c r="A126" i="6"/>
  <c r="A23" i="3"/>
  <c r="A65" i="3"/>
  <c r="A119" i="3"/>
  <c r="A55" i="3"/>
  <c r="A80" i="3"/>
  <c r="B18" i="4"/>
  <c r="T18" i="4"/>
  <c r="E84" i="4"/>
  <c r="D84" i="4"/>
  <c r="A50" i="6"/>
  <c r="E67" i="6"/>
  <c r="B20" i="7"/>
  <c r="U42" i="8"/>
  <c r="A58" i="8"/>
  <c r="E7" i="7"/>
  <c r="E7" i="8"/>
  <c r="V7" i="8"/>
  <c r="E7" i="6"/>
  <c r="D15" i="8"/>
  <c r="D15" i="7"/>
  <c r="B32" i="7"/>
  <c r="B32" i="8"/>
  <c r="M32" i="8"/>
  <c r="B32" i="6"/>
  <c r="E36" i="8"/>
  <c r="E36" i="7"/>
  <c r="E36" i="6"/>
  <c r="B79" i="7"/>
  <c r="B79" i="6"/>
  <c r="B79" i="8"/>
  <c r="B103" i="7"/>
  <c r="B103" i="6"/>
  <c r="B103" i="8"/>
  <c r="A115" i="8"/>
  <c r="A115" i="6"/>
  <c r="A115" i="7"/>
  <c r="D58" i="3"/>
  <c r="A38" i="3"/>
  <c r="E66" i="3"/>
  <c r="D82" i="3"/>
  <c r="F103" i="3"/>
  <c r="E35" i="3"/>
  <c r="E44" i="3"/>
  <c r="C92" i="3"/>
  <c r="A97" i="3"/>
  <c r="D113" i="3"/>
  <c r="E141" i="3"/>
  <c r="A146" i="3"/>
  <c r="D28" i="3"/>
  <c r="E50" i="3"/>
  <c r="E53" i="3"/>
  <c r="D75" i="3"/>
  <c r="F84" i="3"/>
  <c r="D118" i="3"/>
  <c r="E121" i="3"/>
  <c r="E138" i="3"/>
  <c r="F150" i="3"/>
  <c r="D41" i="4"/>
  <c r="E111" i="4"/>
  <c r="E119" i="4"/>
  <c r="B119" i="4"/>
  <c r="D29" i="7"/>
  <c r="A41" i="7"/>
  <c r="E42" i="7"/>
  <c r="V22" i="8"/>
  <c r="M86" i="8"/>
  <c r="L86" i="8"/>
  <c r="T86" i="8"/>
  <c r="L15" i="8"/>
  <c r="U15" i="8"/>
  <c r="J15" i="8"/>
  <c r="S23" i="8"/>
  <c r="P23" i="8"/>
  <c r="J23" i="8"/>
  <c r="G23" i="8"/>
  <c r="G25" i="8"/>
  <c r="J25" i="8"/>
  <c r="T25" i="8"/>
  <c r="L29" i="8"/>
  <c r="N29" i="8"/>
  <c r="M29" i="8"/>
  <c r="J29" i="8"/>
  <c r="L33" i="8"/>
  <c r="U33" i="8"/>
  <c r="M33" i="8"/>
  <c r="T59" i="8"/>
  <c r="M59" i="8"/>
  <c r="I59" i="8"/>
  <c r="T72" i="8"/>
  <c r="J72" i="8"/>
  <c r="M17" i="8"/>
  <c r="G18" i="8"/>
  <c r="H38" i="8"/>
  <c r="M41" i="8"/>
  <c r="U41" i="8"/>
  <c r="L58" i="8"/>
  <c r="N58" i="8"/>
  <c r="J58" i="8"/>
  <c r="M58" i="8"/>
  <c r="G72" i="8"/>
  <c r="L83" i="8"/>
  <c r="F83" i="8"/>
  <c r="V83" i="8"/>
  <c r="U83" i="8"/>
  <c r="P83" i="8"/>
  <c r="V88" i="8"/>
  <c r="L88" i="8"/>
  <c r="M94" i="8"/>
  <c r="G94" i="8"/>
  <c r="P118" i="8"/>
  <c r="V121" i="8"/>
  <c r="U128" i="8"/>
  <c r="F128" i="8"/>
  <c r="V150" i="8"/>
  <c r="P150" i="8"/>
  <c r="J150" i="8"/>
  <c r="I150" i="8"/>
  <c r="G150" i="8"/>
  <c r="F150" i="8"/>
  <c r="H150" i="8"/>
  <c r="B30" i="5"/>
  <c r="V13" i="6"/>
  <c r="I34" i="6"/>
  <c r="D12" i="8"/>
  <c r="J13" i="8"/>
  <c r="M14" i="8"/>
  <c r="L24" i="8"/>
  <c r="N24" i="8"/>
  <c r="L27" i="8"/>
  <c r="A32" i="8"/>
  <c r="M37" i="8"/>
  <c r="J40" i="8"/>
  <c r="U40" i="8"/>
  <c r="I42" i="8"/>
  <c r="L43" i="8"/>
  <c r="M43" i="8"/>
  <c r="V43" i="8"/>
  <c r="M47" i="8"/>
  <c r="F52" i="8"/>
  <c r="F56" i="8"/>
  <c r="F78" i="8"/>
  <c r="P78" i="8"/>
  <c r="F81" i="8"/>
  <c r="J94" i="8"/>
  <c r="T96" i="8"/>
  <c r="I96" i="8"/>
  <c r="L98" i="8"/>
  <c r="V98" i="8"/>
  <c r="J98" i="8"/>
  <c r="P119" i="8"/>
  <c r="J134" i="8"/>
  <c r="K134" i="8"/>
  <c r="F135" i="8"/>
  <c r="B26" i="5"/>
  <c r="D30" i="5"/>
  <c r="B29" i="6"/>
  <c r="D42" i="6"/>
  <c r="C43" i="6"/>
  <c r="V89" i="6"/>
  <c r="D54" i="7"/>
  <c r="E72" i="7"/>
  <c r="J10" i="8"/>
  <c r="P13" i="8"/>
  <c r="J18" i="8"/>
  <c r="V21" i="8"/>
  <c r="V24" i="8"/>
  <c r="S27" i="8"/>
  <c r="M42" i="8"/>
  <c r="M44" i="8"/>
  <c r="N44" i="8"/>
  <c r="U51" i="8"/>
  <c r="L56" i="8"/>
  <c r="T67" i="8"/>
  <c r="L74" i="8"/>
  <c r="V74" i="8"/>
  <c r="J81" i="8"/>
  <c r="G83" i="8"/>
  <c r="H83" i="8"/>
  <c r="J96" i="8"/>
  <c r="U124" i="8"/>
  <c r="P128" i="8"/>
  <c r="I133" i="8"/>
  <c r="T150" i="8"/>
  <c r="D26" i="5"/>
  <c r="B62" i="5"/>
  <c r="C10" i="6"/>
  <c r="D12" i="6"/>
  <c r="G57" i="6"/>
  <c r="H57" i="6"/>
  <c r="I57" i="6"/>
  <c r="G136" i="6"/>
  <c r="H136" i="6"/>
  <c r="I136" i="6"/>
  <c r="D51" i="7"/>
  <c r="A60" i="7"/>
  <c r="V9" i="8"/>
  <c r="M10" i="8"/>
  <c r="N10" i="8"/>
  <c r="S13" i="8"/>
  <c r="F16" i="8"/>
  <c r="M21" i="8"/>
  <c r="U27" i="8"/>
  <c r="P30" i="8"/>
  <c r="S36" i="8"/>
  <c r="T39" i="8"/>
  <c r="I39" i="8"/>
  <c r="J41" i="8"/>
  <c r="J43" i="8"/>
  <c r="U44" i="8"/>
  <c r="G50" i="8"/>
  <c r="H50" i="8"/>
  <c r="P62" i="8"/>
  <c r="I70" i="8"/>
  <c r="J73" i="8"/>
  <c r="V73" i="8"/>
  <c r="F73" i="8"/>
  <c r="U73" i="8"/>
  <c r="L73" i="8"/>
  <c r="P81" i="8"/>
  <c r="J83" i="8"/>
  <c r="J102" i="8"/>
  <c r="V102" i="8"/>
  <c r="M123" i="8"/>
  <c r="J123" i="8"/>
  <c r="I123" i="8"/>
  <c r="K123" i="8"/>
  <c r="P132" i="8"/>
  <c r="P137" i="8"/>
  <c r="J137" i="8"/>
  <c r="I137" i="8"/>
  <c r="K137" i="8"/>
  <c r="G137" i="8"/>
  <c r="H137" i="8"/>
  <c r="F137" i="8"/>
  <c r="F149" i="8"/>
  <c r="H149" i="8"/>
  <c r="U150" i="8"/>
  <c r="E43" i="5"/>
  <c r="B23" i="6"/>
  <c r="B23" i="7"/>
  <c r="D36" i="7"/>
  <c r="C43" i="7"/>
  <c r="U10" i="8"/>
  <c r="V12" i="8"/>
  <c r="G16" i="8"/>
  <c r="L17" i="8"/>
  <c r="S18" i="8"/>
  <c r="V38" i="8"/>
  <c r="L38" i="8"/>
  <c r="I38" i="8"/>
  <c r="I40" i="8"/>
  <c r="L41" i="8"/>
  <c r="N41" i="8"/>
  <c r="P48" i="8"/>
  <c r="I58" i="8"/>
  <c r="K58" i="8"/>
  <c r="S69" i="8"/>
  <c r="P69" i="8"/>
  <c r="I69" i="8"/>
  <c r="T83" i="8"/>
  <c r="U97" i="8"/>
  <c r="J97" i="8"/>
  <c r="I97" i="8"/>
  <c r="F97" i="8"/>
  <c r="H97" i="8"/>
  <c r="M98" i="8"/>
  <c r="J101" i="8"/>
  <c r="L101" i="8"/>
  <c r="N101" i="8"/>
  <c r="T118" i="8"/>
  <c r="F121" i="8"/>
  <c r="H121" i="8"/>
  <c r="I138" i="8"/>
  <c r="M22" i="8"/>
  <c r="H26" i="8"/>
  <c r="M45" i="8"/>
  <c r="V58" i="8"/>
  <c r="K74" i="8"/>
  <c r="U119" i="8"/>
  <c r="L119" i="8"/>
  <c r="J119" i="8"/>
  <c r="I119" i="8"/>
  <c r="V119" i="8"/>
  <c r="F119" i="8"/>
  <c r="L134" i="8"/>
  <c r="F134" i="8"/>
  <c r="V134" i="8"/>
  <c r="T134" i="8"/>
  <c r="P135" i="8"/>
  <c r="I135" i="8"/>
  <c r="G135" i="8"/>
  <c r="P149" i="8"/>
  <c r="G149" i="8"/>
  <c r="V23" i="8"/>
  <c r="AH33" i="8"/>
  <c r="J42" i="8"/>
  <c r="V42" i="8"/>
  <c r="L42" i="8"/>
  <c r="P95" i="8"/>
  <c r="F95" i="8"/>
  <c r="I122" i="8"/>
  <c r="U138" i="8"/>
  <c r="L138" i="8"/>
  <c r="J138" i="8"/>
  <c r="T49" i="8"/>
  <c r="T52" i="8"/>
  <c r="G52" i="8"/>
  <c r="P52" i="8"/>
  <c r="U76" i="8"/>
  <c r="M76" i="8"/>
  <c r="M143" i="8"/>
  <c r="L143" i="8"/>
  <c r="S47" i="8"/>
  <c r="J56" i="8"/>
  <c r="K56" i="8"/>
  <c r="G67" i="8"/>
  <c r="U71" i="8"/>
  <c r="I72" i="8"/>
  <c r="K72" i="8"/>
  <c r="U92" i="8"/>
  <c r="L100" i="8"/>
  <c r="S109" i="8"/>
  <c r="M109" i="8"/>
  <c r="P123" i="8"/>
  <c r="M127" i="8"/>
  <c r="M135" i="8"/>
  <c r="S139" i="8"/>
  <c r="M142" i="8"/>
  <c r="S146" i="8"/>
  <c r="M146" i="8"/>
  <c r="L152" i="8"/>
  <c r="AN17" i="14"/>
  <c r="K60" i="14"/>
  <c r="K31" i="14"/>
  <c r="AH85" i="8"/>
  <c r="U109" i="8"/>
  <c r="F118" i="8"/>
  <c r="L121" i="8"/>
  <c r="T138" i="8"/>
  <c r="T146" i="8"/>
  <c r="W146" i="8"/>
  <c r="K13" i="14"/>
  <c r="K32" i="14"/>
  <c r="AJ143" i="14"/>
  <c r="F34" i="8"/>
  <c r="V35" i="8"/>
  <c r="F36" i="8"/>
  <c r="F47" i="8"/>
  <c r="H47" i="8"/>
  <c r="G48" i="8"/>
  <c r="H48" i="8"/>
  <c r="U53" i="8"/>
  <c r="U56" i="8"/>
  <c r="M61" i="8"/>
  <c r="N61" i="8"/>
  <c r="G70" i="8"/>
  <c r="H70" i="8"/>
  <c r="F71" i="8"/>
  <c r="V72" i="8"/>
  <c r="F80" i="8"/>
  <c r="H80" i="8"/>
  <c r="G81" i="8"/>
  <c r="G82" i="8"/>
  <c r="H82" i="8"/>
  <c r="I100" i="8"/>
  <c r="V109" i="8"/>
  <c r="L110" i="8"/>
  <c r="G118" i="8"/>
  <c r="L120" i="8"/>
  <c r="P121" i="8"/>
  <c r="I139" i="8"/>
  <c r="V141" i="8"/>
  <c r="I142" i="8"/>
  <c r="V146" i="8"/>
  <c r="AH9" i="8"/>
  <c r="G34" i="8"/>
  <c r="G36" i="8"/>
  <c r="H36" i="8"/>
  <c r="F46" i="8"/>
  <c r="G47" i="8"/>
  <c r="V56" i="8"/>
  <c r="U67" i="8"/>
  <c r="I71" i="8"/>
  <c r="K71" i="8"/>
  <c r="T87" i="8"/>
  <c r="S94" i="8"/>
  <c r="U94" i="8"/>
  <c r="V96" i="8"/>
  <c r="M100" i="8"/>
  <c r="F109" i="8"/>
  <c r="H109" i="8"/>
  <c r="I118" i="8"/>
  <c r="U121" i="8"/>
  <c r="V122" i="8"/>
  <c r="V126" i="8"/>
  <c r="U129" i="8"/>
  <c r="V138" i="8"/>
  <c r="J139" i="8"/>
  <c r="L142" i="8"/>
  <c r="F146" i="8"/>
  <c r="H146" i="8"/>
  <c r="P152" i="8"/>
  <c r="AJ7" i="14"/>
  <c r="AJ117" i="14"/>
  <c r="AJ126" i="14"/>
  <c r="P63" i="8"/>
  <c r="V70" i="8"/>
  <c r="V81" i="8"/>
  <c r="T81" i="8"/>
  <c r="U82" i="8"/>
  <c r="I87" i="8"/>
  <c r="P93" i="8"/>
  <c r="F94" i="8"/>
  <c r="U95" i="8"/>
  <c r="F96" i="8"/>
  <c r="L109" i="8"/>
  <c r="N109" i="8"/>
  <c r="M110" i="8"/>
  <c r="N110" i="8"/>
  <c r="V120" i="8"/>
  <c r="V133" i="8"/>
  <c r="U133" i="8"/>
  <c r="M137" i="8"/>
  <c r="L146" i="8"/>
  <c r="G23" i="14"/>
  <c r="AN118" i="14"/>
  <c r="B22" i="4"/>
  <c r="T22" i="4"/>
  <c r="E22" i="4"/>
  <c r="D22" i="4"/>
  <c r="E55" i="4"/>
  <c r="D55" i="4"/>
  <c r="D116" i="4"/>
  <c r="B116" i="4"/>
  <c r="T116" i="4"/>
  <c r="E116" i="4"/>
  <c r="E46" i="4"/>
  <c r="B46" i="4"/>
  <c r="T46" i="4"/>
  <c r="E130" i="4"/>
  <c r="D130" i="4"/>
  <c r="B130" i="4"/>
  <c r="T130" i="4"/>
  <c r="E65" i="5"/>
  <c r="D65" i="5"/>
  <c r="B65" i="5"/>
  <c r="T65" i="5"/>
  <c r="B54" i="4"/>
  <c r="T54" i="4"/>
  <c r="D54" i="4"/>
  <c r="D128" i="4"/>
  <c r="E128" i="4"/>
  <c r="B128" i="4"/>
  <c r="D28" i="5"/>
  <c r="E28" i="5"/>
  <c r="B28" i="5"/>
  <c r="E100" i="4"/>
  <c r="D100" i="4"/>
  <c r="B100" i="4"/>
  <c r="D34" i="4"/>
  <c r="E34" i="4"/>
  <c r="B34" i="4"/>
  <c r="T34" i="4"/>
  <c r="B47" i="4"/>
  <c r="T47" i="4"/>
  <c r="E47" i="4"/>
  <c r="D47" i="4"/>
  <c r="D107" i="4"/>
  <c r="B107" i="4"/>
  <c r="T107" i="4"/>
  <c r="E107" i="4"/>
  <c r="B118" i="4"/>
  <c r="E118" i="4"/>
  <c r="E123" i="4"/>
  <c r="D123" i="4"/>
  <c r="B123" i="4"/>
  <c r="T123" i="4"/>
  <c r="E132" i="4"/>
  <c r="D132" i="4"/>
  <c r="B132" i="4"/>
  <c r="D36" i="4"/>
  <c r="E36" i="4"/>
  <c r="B36" i="4"/>
  <c r="E98" i="4"/>
  <c r="D98" i="4"/>
  <c r="B98" i="4"/>
  <c r="T98" i="4"/>
  <c r="D36" i="5"/>
  <c r="B36" i="5"/>
  <c r="E16" i="4"/>
  <c r="B16" i="4"/>
  <c r="B63" i="4"/>
  <c r="D63" i="4"/>
  <c r="E68" i="4"/>
  <c r="D68" i="4"/>
  <c r="B68" i="4"/>
  <c r="B86" i="4"/>
  <c r="T86" i="4"/>
  <c r="E86" i="4"/>
  <c r="D114" i="4"/>
  <c r="B114" i="4"/>
  <c r="T114" i="4"/>
  <c r="E114" i="4"/>
  <c r="B134" i="4"/>
  <c r="E134" i="4"/>
  <c r="D134" i="4"/>
  <c r="D52" i="4"/>
  <c r="B52" i="4"/>
  <c r="E52" i="4"/>
  <c r="B31" i="4"/>
  <c r="E31" i="4"/>
  <c r="D31" i="4"/>
  <c r="B38" i="4"/>
  <c r="T38" i="4"/>
  <c r="D38" i="4"/>
  <c r="E64" i="4"/>
  <c r="D64" i="4"/>
  <c r="E87" i="4"/>
  <c r="D87" i="4"/>
  <c r="B87" i="4"/>
  <c r="T87" i="4"/>
  <c r="E103" i="4"/>
  <c r="D103" i="4"/>
  <c r="B103" i="4"/>
  <c r="B127" i="4"/>
  <c r="E127" i="4"/>
  <c r="D48" i="4"/>
  <c r="B25" i="4"/>
  <c r="D27" i="4"/>
  <c r="D43" i="4"/>
  <c r="D71" i="4"/>
  <c r="D33" i="5"/>
  <c r="E55" i="5"/>
  <c r="B27" i="4"/>
  <c r="B43" i="4"/>
  <c r="T43" i="4"/>
  <c r="B11" i="4"/>
  <c r="T11" i="4"/>
  <c r="D25" i="4"/>
  <c r="B30" i="4"/>
  <c r="T30" i="4"/>
  <c r="B41" i="4"/>
  <c r="T41" i="4"/>
  <c r="B75" i="4"/>
  <c r="T75" i="4"/>
  <c r="B82" i="4"/>
  <c r="T82" i="4"/>
  <c r="B84" i="4"/>
  <c r="E33" i="5"/>
  <c r="D82" i="5"/>
  <c r="B85" i="5"/>
  <c r="T85" i="5"/>
  <c r="D9" i="4"/>
  <c r="D18" i="4"/>
  <c r="D20" i="4"/>
  <c r="D59" i="4"/>
  <c r="E18" i="5"/>
  <c r="D38" i="5"/>
  <c r="B46" i="5"/>
  <c r="T46" i="5"/>
  <c r="D50" i="5"/>
  <c r="E53" i="5"/>
  <c r="D62" i="5"/>
  <c r="D67" i="5"/>
  <c r="D75" i="5"/>
  <c r="E82" i="5"/>
  <c r="D85" i="5"/>
  <c r="B50" i="4"/>
  <c r="T50" i="4"/>
  <c r="B66" i="4"/>
  <c r="D79" i="4"/>
  <c r="B91" i="4"/>
  <c r="T91" i="4"/>
  <c r="B16" i="5"/>
  <c r="D46" i="5"/>
  <c r="E50" i="5"/>
  <c r="D57" i="5"/>
  <c r="B60" i="5"/>
  <c r="T60" i="5"/>
  <c r="E67" i="5"/>
  <c r="D50" i="4"/>
  <c r="D91" i="4"/>
  <c r="E13" i="5"/>
  <c r="E80" i="5"/>
  <c r="B71" i="4"/>
  <c r="T71" i="4"/>
  <c r="D55" i="5"/>
  <c r="D58" i="5"/>
  <c r="D63" i="5"/>
  <c r="T35" i="4"/>
  <c r="E90" i="4"/>
  <c r="D90" i="4"/>
  <c r="B90" i="4"/>
  <c r="E112" i="4"/>
  <c r="D112" i="4"/>
  <c r="B112" i="4"/>
  <c r="T60" i="4"/>
  <c r="T58" i="5"/>
  <c r="D69" i="5"/>
  <c r="B69" i="5"/>
  <c r="E69" i="5"/>
  <c r="E14" i="4"/>
  <c r="D14" i="4"/>
  <c r="B14" i="4"/>
  <c r="E96" i="4"/>
  <c r="D96" i="4"/>
  <c r="B96" i="4"/>
  <c r="E126" i="4"/>
  <c r="D126" i="4"/>
  <c r="B126" i="4"/>
  <c r="E81" i="4"/>
  <c r="D81" i="4"/>
  <c r="B81" i="4"/>
  <c r="E122" i="4"/>
  <c r="D122" i="4"/>
  <c r="B122" i="4"/>
  <c r="E133" i="4"/>
  <c r="D133" i="4"/>
  <c r="B133" i="4"/>
  <c r="R112" i="7"/>
  <c r="O111" i="3"/>
  <c r="Q111" i="3"/>
  <c r="E5" i="4"/>
  <c r="D5" i="4"/>
  <c r="B5" i="4"/>
  <c r="E37" i="4"/>
  <c r="D37" i="4"/>
  <c r="B37" i="4"/>
  <c r="E97" i="4"/>
  <c r="D97" i="4"/>
  <c r="B97" i="4"/>
  <c r="T21" i="5"/>
  <c r="B27" i="5"/>
  <c r="E27" i="5"/>
  <c r="D27" i="5"/>
  <c r="E41" i="5"/>
  <c r="D41" i="5"/>
  <c r="B41" i="5"/>
  <c r="E108" i="4"/>
  <c r="D108" i="4"/>
  <c r="B108" i="4"/>
  <c r="T115" i="4"/>
  <c r="T53" i="5"/>
  <c r="T42" i="4"/>
  <c r="E106" i="4"/>
  <c r="D106" i="4"/>
  <c r="B106" i="4"/>
  <c r="D5" i="5"/>
  <c r="B5" i="5"/>
  <c r="E5" i="5"/>
  <c r="B31" i="5"/>
  <c r="E31" i="5"/>
  <c r="D31" i="5"/>
  <c r="E12" i="4"/>
  <c r="D12" i="4"/>
  <c r="B12" i="4"/>
  <c r="T85" i="4"/>
  <c r="E124" i="4"/>
  <c r="D124" i="4"/>
  <c r="B124" i="4"/>
  <c r="B19" i="5"/>
  <c r="E19" i="5"/>
  <c r="D19" i="5"/>
  <c r="D32" i="5"/>
  <c r="E32" i="5"/>
  <c r="B32" i="5"/>
  <c r="E65" i="4"/>
  <c r="D65" i="4"/>
  <c r="B65" i="4"/>
  <c r="E49" i="5"/>
  <c r="D49" i="5"/>
  <c r="B49" i="5"/>
  <c r="D56" i="5"/>
  <c r="E56" i="5"/>
  <c r="B56" i="5"/>
  <c r="E21" i="4"/>
  <c r="D21" i="4"/>
  <c r="B21" i="4"/>
  <c r="T48" i="4"/>
  <c r="E80" i="4"/>
  <c r="D80" i="4"/>
  <c r="B80" i="4"/>
  <c r="E110" i="4"/>
  <c r="D110" i="4"/>
  <c r="B110" i="4"/>
  <c r="B39" i="5"/>
  <c r="E39" i="5"/>
  <c r="D39" i="5"/>
  <c r="D68" i="5"/>
  <c r="E68" i="5"/>
  <c r="B68" i="5"/>
  <c r="D76" i="5"/>
  <c r="E76" i="5"/>
  <c r="B76" i="5"/>
  <c r="I6" i="15"/>
  <c r="U50" i="3"/>
  <c r="D15" i="4"/>
  <c r="T20" i="4"/>
  <c r="D23" i="4"/>
  <c r="T28" i="4"/>
  <c r="E38" i="4"/>
  <c r="E48" i="4"/>
  <c r="B55" i="4"/>
  <c r="E63" i="4"/>
  <c r="E67" i="4"/>
  <c r="D67" i="4"/>
  <c r="D73" i="4"/>
  <c r="D78" i="4"/>
  <c r="B105" i="4"/>
  <c r="D118" i="4"/>
  <c r="D120" i="4"/>
  <c r="B120" i="4"/>
  <c r="E125" i="4"/>
  <c r="B125" i="4"/>
  <c r="T128" i="4"/>
  <c r="D14" i="5"/>
  <c r="D20" i="5"/>
  <c r="B20" i="5"/>
  <c r="E21" i="5"/>
  <c r="D35" i="5"/>
  <c r="B48" i="5"/>
  <c r="T50" i="5"/>
  <c r="D53" i="5"/>
  <c r="T57" i="5"/>
  <c r="E58" i="5"/>
  <c r="E63" i="5"/>
  <c r="T67" i="5"/>
  <c r="B78" i="5"/>
  <c r="O6" i="6"/>
  <c r="F7" i="8"/>
  <c r="I8" i="8"/>
  <c r="K8" i="8"/>
  <c r="F8" i="8"/>
  <c r="H8" i="8"/>
  <c r="V8" i="8"/>
  <c r="M8" i="8"/>
  <c r="U8" i="8"/>
  <c r="L8" i="8"/>
  <c r="N8" i="8"/>
  <c r="S8" i="8"/>
  <c r="V10" i="8"/>
  <c r="I13" i="8"/>
  <c r="K13" i="8"/>
  <c r="F13" i="8"/>
  <c r="H13" i="8"/>
  <c r="V13" i="8"/>
  <c r="W13" i="8"/>
  <c r="M13" i="8"/>
  <c r="U13" i="8"/>
  <c r="L13" i="8"/>
  <c r="V17" i="8"/>
  <c r="I19" i="8"/>
  <c r="S19" i="8"/>
  <c r="J19" i="8"/>
  <c r="P19" i="8"/>
  <c r="G19" i="8"/>
  <c r="F19" i="8"/>
  <c r="H19" i="8"/>
  <c r="T19" i="8"/>
  <c r="T27" i="8"/>
  <c r="V29" i="8"/>
  <c r="V33" i="8"/>
  <c r="I35" i="8"/>
  <c r="K35" i="8"/>
  <c r="S35" i="8"/>
  <c r="W35" i="8"/>
  <c r="J35" i="8"/>
  <c r="P35" i="8"/>
  <c r="G35" i="8"/>
  <c r="F35" i="8"/>
  <c r="T35" i="8"/>
  <c r="S41" i="8"/>
  <c r="I41" i="8"/>
  <c r="K41" i="8"/>
  <c r="T41" i="8"/>
  <c r="G41" i="8"/>
  <c r="P41" i="8"/>
  <c r="F41" i="8"/>
  <c r="V41" i="8"/>
  <c r="S42" i="8"/>
  <c r="G42" i="8"/>
  <c r="P42" i="8"/>
  <c r="F42" i="8"/>
  <c r="H42" i="8"/>
  <c r="T42" i="8"/>
  <c r="S44" i="8"/>
  <c r="F44" i="8"/>
  <c r="T44" i="8"/>
  <c r="I44" i="8"/>
  <c r="K44" i="8"/>
  <c r="G44" i="8"/>
  <c r="P44" i="8"/>
  <c r="V44" i="8"/>
  <c r="S46" i="8"/>
  <c r="V46" i="8"/>
  <c r="L46" i="8"/>
  <c r="N46" i="8"/>
  <c r="U46" i="8"/>
  <c r="J46" i="8"/>
  <c r="T46" i="8"/>
  <c r="I46" i="8"/>
  <c r="G46" i="8"/>
  <c r="H46" i="8"/>
  <c r="F49" i="8"/>
  <c r="T50" i="8"/>
  <c r="I57" i="8"/>
  <c r="P64" i="8"/>
  <c r="F65" i="8"/>
  <c r="S75" i="8"/>
  <c r="T75" i="8"/>
  <c r="J75" i="8"/>
  <c r="G75" i="8"/>
  <c r="P75" i="8"/>
  <c r="F75" i="8"/>
  <c r="U75" i="8"/>
  <c r="M80" i="8"/>
  <c r="V80" i="8"/>
  <c r="J80" i="8"/>
  <c r="T80" i="8"/>
  <c r="I80" i="8"/>
  <c r="V84" i="8"/>
  <c r="J87" i="8"/>
  <c r="M88" i="8"/>
  <c r="N88" i="8"/>
  <c r="M89" i="8"/>
  <c r="F90" i="8"/>
  <c r="G95" i="8"/>
  <c r="H95" i="8"/>
  <c r="K97" i="8"/>
  <c r="L104" i="8"/>
  <c r="M105" i="8"/>
  <c r="N105" i="8"/>
  <c r="U131" i="8"/>
  <c r="S144" i="8"/>
  <c r="V144" i="8"/>
  <c r="M144" i="8"/>
  <c r="N144" i="8"/>
  <c r="U144" i="8"/>
  <c r="J144" i="8"/>
  <c r="T144" i="8"/>
  <c r="I144" i="8"/>
  <c r="G144" i="8"/>
  <c r="P144" i="8"/>
  <c r="F144" i="8"/>
  <c r="F145" i="8"/>
  <c r="M148" i="8"/>
  <c r="U148" i="8"/>
  <c r="J148" i="8"/>
  <c r="M149" i="8"/>
  <c r="V149" i="8"/>
  <c r="J149" i="8"/>
  <c r="T149" i="8"/>
  <c r="I149" i="8"/>
  <c r="T152" i="8"/>
  <c r="F152" i="8"/>
  <c r="J155" i="8"/>
  <c r="K10" i="14"/>
  <c r="U9" i="3"/>
  <c r="U42" i="3"/>
  <c r="B7" i="4"/>
  <c r="T10" i="4"/>
  <c r="E19" i="4"/>
  <c r="D19" i="4"/>
  <c r="T25" i="4"/>
  <c r="B32" i="4"/>
  <c r="E49" i="4"/>
  <c r="D49" i="4"/>
  <c r="B49" i="4"/>
  <c r="T53" i="4"/>
  <c r="B62" i="4"/>
  <c r="D70" i="4"/>
  <c r="D72" i="4"/>
  <c r="B72" i="4"/>
  <c r="E74" i="4"/>
  <c r="D74" i="4"/>
  <c r="E77" i="4"/>
  <c r="B77" i="4"/>
  <c r="T83" i="4"/>
  <c r="E92" i="4"/>
  <c r="D92" i="4"/>
  <c r="D95" i="4"/>
  <c r="T100" i="4"/>
  <c r="T103" i="4"/>
  <c r="E117" i="4"/>
  <c r="D117" i="4"/>
  <c r="T127" i="4"/>
  <c r="B135" i="4"/>
  <c r="B9" i="5"/>
  <c r="T13" i="5"/>
  <c r="E22" i="5"/>
  <c r="D22" i="5"/>
  <c r="D25" i="5"/>
  <c r="E29" i="5"/>
  <c r="D29" i="5"/>
  <c r="E35" i="5"/>
  <c r="D52" i="5"/>
  <c r="B52" i="5"/>
  <c r="B59" i="5"/>
  <c r="E59" i="5"/>
  <c r="D59" i="5"/>
  <c r="D64" i="5"/>
  <c r="E64" i="5"/>
  <c r="B64" i="5"/>
  <c r="B71" i="5"/>
  <c r="E71" i="5"/>
  <c r="D71" i="5"/>
  <c r="T80" i="5"/>
  <c r="T82" i="5"/>
  <c r="L7" i="8"/>
  <c r="J20" i="8"/>
  <c r="U21" i="8"/>
  <c r="L21" i="8"/>
  <c r="S21" i="8"/>
  <c r="J21" i="8"/>
  <c r="I22" i="8"/>
  <c r="P22" i="8"/>
  <c r="G22" i="8"/>
  <c r="F22" i="8"/>
  <c r="S22" i="8"/>
  <c r="I37" i="8"/>
  <c r="S37" i="8"/>
  <c r="J37" i="8"/>
  <c r="P37" i="8"/>
  <c r="G37" i="8"/>
  <c r="F37" i="8"/>
  <c r="T37" i="8"/>
  <c r="S39" i="8"/>
  <c r="P39" i="8"/>
  <c r="G39" i="8"/>
  <c r="F39" i="8"/>
  <c r="U39" i="8"/>
  <c r="V53" i="8"/>
  <c r="L53" i="8"/>
  <c r="J57" i="8"/>
  <c r="S59" i="8"/>
  <c r="G59" i="8"/>
  <c r="P59" i="8"/>
  <c r="F59" i="8"/>
  <c r="H59" i="8"/>
  <c r="U59" i="8"/>
  <c r="G65" i="8"/>
  <c r="L87" i="8"/>
  <c r="M90" i="8"/>
  <c r="T93" i="8"/>
  <c r="S99" i="8"/>
  <c r="G99" i="8"/>
  <c r="P99" i="8"/>
  <c r="F99" i="8"/>
  <c r="M99" i="8"/>
  <c r="T99" i="8"/>
  <c r="M104" i="8"/>
  <c r="G147" i="8"/>
  <c r="L155" i="8"/>
  <c r="L5" i="10"/>
  <c r="J5" i="14"/>
  <c r="F5" i="15"/>
  <c r="U154" i="3"/>
  <c r="B9" i="4"/>
  <c r="D24" i="4"/>
  <c r="B24" i="4"/>
  <c r="E26" i="4"/>
  <c r="D26" i="4"/>
  <c r="E29" i="4"/>
  <c r="B29" i="4"/>
  <c r="D32" i="4"/>
  <c r="E44" i="4"/>
  <c r="D44" i="4"/>
  <c r="T52" i="4"/>
  <c r="E69" i="4"/>
  <c r="D69" i="4"/>
  <c r="E70" i="4"/>
  <c r="T79" i="4"/>
  <c r="E95" i="4"/>
  <c r="E99" i="4"/>
  <c r="D99" i="4"/>
  <c r="D105" i="4"/>
  <c r="E129" i="4"/>
  <c r="D129" i="4"/>
  <c r="B129" i="4"/>
  <c r="B137" i="4"/>
  <c r="B15" i="5"/>
  <c r="D15" i="5"/>
  <c r="E17" i="5"/>
  <c r="D17" i="5"/>
  <c r="B22" i="5"/>
  <c r="D24" i="5"/>
  <c r="E24" i="5"/>
  <c r="E25" i="5"/>
  <c r="E34" i="5"/>
  <c r="D34" i="5"/>
  <c r="T45" i="5"/>
  <c r="E48" i="5"/>
  <c r="E54" i="5"/>
  <c r="D54" i="5"/>
  <c r="E61" i="5"/>
  <c r="D61" i="5"/>
  <c r="D78" i="5"/>
  <c r="D84" i="5"/>
  <c r="B84" i="5"/>
  <c r="G40" i="6"/>
  <c r="H40" i="6"/>
  <c r="I40" i="6"/>
  <c r="G48" i="6"/>
  <c r="H48" i="6"/>
  <c r="I48" i="6"/>
  <c r="M7" i="8"/>
  <c r="P9" i="8"/>
  <c r="P14" i="8"/>
  <c r="F21" i="8"/>
  <c r="T22" i="8"/>
  <c r="I24" i="8"/>
  <c r="S24" i="8"/>
  <c r="J24" i="8"/>
  <c r="P24" i="8"/>
  <c r="G24" i="8"/>
  <c r="F24" i="8"/>
  <c r="T24" i="8"/>
  <c r="S28" i="8"/>
  <c r="S30" i="8"/>
  <c r="U37" i="8"/>
  <c r="V39" i="8"/>
  <c r="K40" i="8"/>
  <c r="T45" i="8"/>
  <c r="I45" i="8"/>
  <c r="G45" i="8"/>
  <c r="P45" i="8"/>
  <c r="F45" i="8"/>
  <c r="I49" i="8"/>
  <c r="F53" i="8"/>
  <c r="H53" i="8"/>
  <c r="V59" i="8"/>
  <c r="F63" i="8"/>
  <c r="V64" i="8"/>
  <c r="S76" i="8"/>
  <c r="P76" i="8"/>
  <c r="G76" i="8"/>
  <c r="T76" i="8"/>
  <c r="I76" i="8"/>
  <c r="F76" i="8"/>
  <c r="V76" i="8"/>
  <c r="S77" i="8"/>
  <c r="V77" i="8"/>
  <c r="M77" i="8"/>
  <c r="T77" i="8"/>
  <c r="I77" i="8"/>
  <c r="G77" i="8"/>
  <c r="P77" i="8"/>
  <c r="F77" i="8"/>
  <c r="I84" i="8"/>
  <c r="S86" i="8"/>
  <c r="P86" i="8"/>
  <c r="G86" i="8"/>
  <c r="F86" i="8"/>
  <c r="U86" i="8"/>
  <c r="P89" i="8"/>
  <c r="F92" i="8"/>
  <c r="U99" i="8"/>
  <c r="K102" i="8"/>
  <c r="S103" i="8"/>
  <c r="T103" i="8"/>
  <c r="I103" i="8"/>
  <c r="G103" i="8"/>
  <c r="P103" i="8"/>
  <c r="F103" i="8"/>
  <c r="V103" i="8"/>
  <c r="S120" i="8"/>
  <c r="G120" i="8"/>
  <c r="P120" i="8"/>
  <c r="F120" i="8"/>
  <c r="M120" i="8"/>
  <c r="N120" i="8"/>
  <c r="T120" i="8"/>
  <c r="V124" i="8"/>
  <c r="S125" i="8"/>
  <c r="T125" i="8"/>
  <c r="I125" i="8"/>
  <c r="G125" i="8"/>
  <c r="P125" i="8"/>
  <c r="F125" i="8"/>
  <c r="V125" i="8"/>
  <c r="S126" i="8"/>
  <c r="T126" i="8"/>
  <c r="J126" i="8"/>
  <c r="U126" i="8"/>
  <c r="I126" i="8"/>
  <c r="K126" i="8"/>
  <c r="G126" i="8"/>
  <c r="P126" i="8"/>
  <c r="F126" i="8"/>
  <c r="U130" i="8"/>
  <c r="V131" i="8"/>
  <c r="L131" i="8"/>
  <c r="T131" i="8"/>
  <c r="J141" i="8"/>
  <c r="N142" i="8"/>
  <c r="F147" i="8"/>
  <c r="H147" i="8"/>
  <c r="T154" i="8"/>
  <c r="J154" i="8"/>
  <c r="M154" i="8"/>
  <c r="I154" i="8"/>
  <c r="V154" i="8"/>
  <c r="G154" i="8"/>
  <c r="M155" i="8"/>
  <c r="A7" i="8"/>
  <c r="A7" i="6"/>
  <c r="A7" i="7"/>
  <c r="W6" i="10"/>
  <c r="Z6" i="10"/>
  <c r="AB9" i="8"/>
  <c r="N6" i="15"/>
  <c r="AD6" i="14"/>
  <c r="I7" i="15"/>
  <c r="K10" i="10"/>
  <c r="AI12" i="14"/>
  <c r="R12" i="15"/>
  <c r="AD12" i="10"/>
  <c r="AG15" i="8"/>
  <c r="P15" i="14"/>
  <c r="S17" i="10"/>
  <c r="H20" i="7"/>
  <c r="O23" i="6"/>
  <c r="U34" i="3"/>
  <c r="U92" i="3"/>
  <c r="T6" i="4"/>
  <c r="D7" i="4"/>
  <c r="B19" i="4"/>
  <c r="T27" i="4"/>
  <c r="T31" i="4"/>
  <c r="B39" i="4"/>
  <c r="E51" i="4"/>
  <c r="D51" i="4"/>
  <c r="T57" i="4"/>
  <c r="D62" i="4"/>
  <c r="B64" i="4"/>
  <c r="E72" i="4"/>
  <c r="B74" i="4"/>
  <c r="D77" i="4"/>
  <c r="B89" i="4"/>
  <c r="B92" i="4"/>
  <c r="B94" i="4"/>
  <c r="D102" i="4"/>
  <c r="D104" i="4"/>
  <c r="B104" i="4"/>
  <c r="E109" i="4"/>
  <c r="B109" i="4"/>
  <c r="B117" i="4"/>
  <c r="D127" i="4"/>
  <c r="T132" i="4"/>
  <c r="T134" i="4"/>
  <c r="D135" i="4"/>
  <c r="D9" i="5"/>
  <c r="D13" i="5"/>
  <c r="B29" i="5"/>
  <c r="B34" i="5"/>
  <c r="D43" i="5"/>
  <c r="T43" i="5"/>
  <c r="B47" i="5"/>
  <c r="D47" i="5"/>
  <c r="E52" i="5"/>
  <c r="B54" i="5"/>
  <c r="E66" i="5"/>
  <c r="D66" i="5"/>
  <c r="B73" i="5"/>
  <c r="T77" i="5"/>
  <c r="E86" i="5"/>
  <c r="D86" i="5"/>
  <c r="V14" i="8"/>
  <c r="U16" i="8"/>
  <c r="L16" i="8"/>
  <c r="N16" i="8"/>
  <c r="S16" i="8"/>
  <c r="J16" i="8"/>
  <c r="G21" i="8"/>
  <c r="U22" i="8"/>
  <c r="U24" i="8"/>
  <c r="U26" i="8"/>
  <c r="L26" i="8"/>
  <c r="N26" i="8"/>
  <c r="S26" i="8"/>
  <c r="J26" i="8"/>
  <c r="V37" i="8"/>
  <c r="J45" i="8"/>
  <c r="V48" i="8"/>
  <c r="G53" i="8"/>
  <c r="F60" i="8"/>
  <c r="V60" i="8"/>
  <c r="G63" i="8"/>
  <c r="S72" i="8"/>
  <c r="U72" i="8"/>
  <c r="L72" i="8"/>
  <c r="P72" i="8"/>
  <c r="F72" i="8"/>
  <c r="H72" i="8"/>
  <c r="M72" i="8"/>
  <c r="S78" i="8"/>
  <c r="I78" i="8"/>
  <c r="V78" i="8"/>
  <c r="L78" i="8"/>
  <c r="N78" i="8"/>
  <c r="U78" i="8"/>
  <c r="J78" i="8"/>
  <c r="T78" i="8"/>
  <c r="G78" i="8"/>
  <c r="J84" i="8"/>
  <c r="V86" i="8"/>
  <c r="G92" i="8"/>
  <c r="V99" i="8"/>
  <c r="S100" i="8"/>
  <c r="T100" i="8"/>
  <c r="J100" i="8"/>
  <c r="K100" i="8"/>
  <c r="G100" i="8"/>
  <c r="P100" i="8"/>
  <c r="F100" i="8"/>
  <c r="U100" i="8"/>
  <c r="K119" i="8"/>
  <c r="U120" i="8"/>
  <c r="F131" i="8"/>
  <c r="H131" i="8"/>
  <c r="L141" i="8"/>
  <c r="S143" i="8"/>
  <c r="P143" i="8"/>
  <c r="G143" i="8"/>
  <c r="U143" i="8"/>
  <c r="J143" i="8"/>
  <c r="T143" i="8"/>
  <c r="I143" i="8"/>
  <c r="F143" i="8"/>
  <c r="H143" i="8"/>
  <c r="F154" i="8"/>
  <c r="H154" i="8"/>
  <c r="AD3" i="14"/>
  <c r="N3" i="15"/>
  <c r="Z3" i="10"/>
  <c r="AB6" i="8"/>
  <c r="P5" i="10"/>
  <c r="AI5" i="14"/>
  <c r="AJ5" i="14"/>
  <c r="R5" i="15"/>
  <c r="AD5" i="10"/>
  <c r="AG8" i="8"/>
  <c r="AK6" i="14"/>
  <c r="AE6" i="10"/>
  <c r="AI9" i="8"/>
  <c r="S6" i="15"/>
  <c r="W11" i="6"/>
  <c r="E33" i="4"/>
  <c r="D33" i="4"/>
  <c r="B33" i="4"/>
  <c r="D56" i="4"/>
  <c r="B56" i="4"/>
  <c r="E58" i="4"/>
  <c r="D58" i="4"/>
  <c r="E61" i="4"/>
  <c r="B61" i="4"/>
  <c r="E76" i="4"/>
  <c r="D76" i="4"/>
  <c r="T84" i="4"/>
  <c r="E101" i="4"/>
  <c r="D101" i="4"/>
  <c r="T111" i="4"/>
  <c r="E131" i="4"/>
  <c r="D131" i="4"/>
  <c r="D8" i="5"/>
  <c r="B8" i="5"/>
  <c r="D12" i="5"/>
  <c r="E12" i="5"/>
  <c r="T24" i="5"/>
  <c r="T36" i="5"/>
  <c r="B51" i="5"/>
  <c r="E51" i="5"/>
  <c r="B79" i="5"/>
  <c r="D79" i="5"/>
  <c r="E81" i="5"/>
  <c r="D81" i="5"/>
  <c r="G148" i="6"/>
  <c r="H148" i="6"/>
  <c r="I148" i="6"/>
  <c r="S7" i="8"/>
  <c r="U9" i="8"/>
  <c r="L9" i="8"/>
  <c r="N9" i="8"/>
  <c r="S9" i="8"/>
  <c r="J9" i="8"/>
  <c r="I20" i="8"/>
  <c r="K20" i="8"/>
  <c r="F20" i="8"/>
  <c r="H20" i="8"/>
  <c r="V20" i="8"/>
  <c r="M20" i="8"/>
  <c r="U20" i="8"/>
  <c r="L20" i="8"/>
  <c r="V28" i="8"/>
  <c r="M28" i="8"/>
  <c r="V30" i="8"/>
  <c r="M30" i="8"/>
  <c r="G31" i="8"/>
  <c r="F31" i="8"/>
  <c r="H31" i="8"/>
  <c r="S57" i="8"/>
  <c r="V57" i="8"/>
  <c r="M57" i="8"/>
  <c r="N57" i="8"/>
  <c r="G57" i="8"/>
  <c r="P57" i="8"/>
  <c r="F57" i="8"/>
  <c r="T57" i="8"/>
  <c r="P65" i="8"/>
  <c r="L84" i="8"/>
  <c r="S87" i="8"/>
  <c r="V87" i="8"/>
  <c r="M87" i="8"/>
  <c r="G87" i="8"/>
  <c r="P87" i="8"/>
  <c r="F87" i="8"/>
  <c r="U87" i="8"/>
  <c r="S88" i="8"/>
  <c r="I88" i="8"/>
  <c r="U88" i="8"/>
  <c r="J88" i="8"/>
  <c r="T88" i="8"/>
  <c r="G88" i="8"/>
  <c r="P88" i="8"/>
  <c r="F88" i="8"/>
  <c r="S89" i="8"/>
  <c r="F89" i="8"/>
  <c r="H89" i="8"/>
  <c r="V89" i="8"/>
  <c r="L89" i="8"/>
  <c r="N89" i="8"/>
  <c r="U89" i="8"/>
  <c r="J89" i="8"/>
  <c r="T89" i="8"/>
  <c r="I89" i="8"/>
  <c r="M93" i="8"/>
  <c r="U93" i="8"/>
  <c r="J93" i="8"/>
  <c r="S104" i="8"/>
  <c r="T104" i="8"/>
  <c r="I104" i="8"/>
  <c r="G104" i="8"/>
  <c r="P104" i="8"/>
  <c r="F104" i="8"/>
  <c r="V104" i="8"/>
  <c r="S105" i="8"/>
  <c r="T105" i="8"/>
  <c r="J105" i="8"/>
  <c r="U105" i="8"/>
  <c r="I105" i="8"/>
  <c r="G105" i="8"/>
  <c r="P105" i="8"/>
  <c r="F105" i="8"/>
  <c r="G130" i="8"/>
  <c r="M141" i="8"/>
  <c r="S155" i="8"/>
  <c r="P155" i="8"/>
  <c r="G155" i="8"/>
  <c r="F155" i="8"/>
  <c r="U155" i="8"/>
  <c r="I155" i="8"/>
  <c r="K155" i="8"/>
  <c r="T155" i="8"/>
  <c r="J156" i="8"/>
  <c r="I156" i="8"/>
  <c r="T156" i="8"/>
  <c r="C4" i="10"/>
  <c r="W5" i="14"/>
  <c r="X5" i="14"/>
  <c r="T5" i="14"/>
  <c r="C9" i="10"/>
  <c r="A13" i="8"/>
  <c r="A13" i="7"/>
  <c r="U71" i="3"/>
  <c r="U134" i="3"/>
  <c r="D8" i="4"/>
  <c r="B8" i="4"/>
  <c r="E10" i="4"/>
  <c r="D10" i="4"/>
  <c r="E13" i="4"/>
  <c r="B13" i="4"/>
  <c r="D16" i="4"/>
  <c r="T16" i="4"/>
  <c r="E28" i="4"/>
  <c r="D28" i="4"/>
  <c r="T36" i="4"/>
  <c r="D39" i="4"/>
  <c r="T44" i="4"/>
  <c r="E53" i="4"/>
  <c r="D53" i="4"/>
  <c r="E54" i="4"/>
  <c r="T63" i="4"/>
  <c r="E79" i="4"/>
  <c r="E83" i="4"/>
  <c r="D83" i="4"/>
  <c r="D89" i="4"/>
  <c r="D94" i="4"/>
  <c r="E113" i="4"/>
  <c r="D113" i="4"/>
  <c r="B113" i="4"/>
  <c r="B121" i="4"/>
  <c r="D136" i="4"/>
  <c r="B136" i="4"/>
  <c r="D10" i="5"/>
  <c r="B10" i="5"/>
  <c r="D40" i="5"/>
  <c r="B40" i="5"/>
  <c r="D44" i="5"/>
  <c r="E44" i="5"/>
  <c r="E45" i="5"/>
  <c r="D73" i="5"/>
  <c r="E75" i="5"/>
  <c r="B83" i="5"/>
  <c r="E83" i="5"/>
  <c r="U7" i="8"/>
  <c r="F9" i="8"/>
  <c r="I10" i="8"/>
  <c r="K10" i="8"/>
  <c r="P10" i="8"/>
  <c r="G10" i="8"/>
  <c r="F10" i="8"/>
  <c r="S10" i="8"/>
  <c r="I12" i="8"/>
  <c r="J12" i="8"/>
  <c r="F14" i="8"/>
  <c r="H14" i="8"/>
  <c r="I15" i="8"/>
  <c r="K15" i="8"/>
  <c r="P15" i="8"/>
  <c r="G15" i="8"/>
  <c r="F15" i="8"/>
  <c r="V15" i="8"/>
  <c r="M15" i="8"/>
  <c r="N15" i="8"/>
  <c r="S15" i="8"/>
  <c r="I17" i="8"/>
  <c r="K17" i="8"/>
  <c r="P17" i="8"/>
  <c r="G17" i="8"/>
  <c r="F17" i="8"/>
  <c r="S17" i="8"/>
  <c r="S20" i="8"/>
  <c r="J22" i="8"/>
  <c r="I25" i="8"/>
  <c r="K25" i="8"/>
  <c r="F25" i="8"/>
  <c r="H25" i="8"/>
  <c r="O25" i="8"/>
  <c r="V25" i="8"/>
  <c r="M25" i="8"/>
  <c r="U25" i="8"/>
  <c r="L25" i="8"/>
  <c r="N25" i="8"/>
  <c r="F28" i="8"/>
  <c r="I29" i="8"/>
  <c r="K29" i="8"/>
  <c r="P29" i="8"/>
  <c r="G29" i="8"/>
  <c r="F29" i="8"/>
  <c r="S29" i="8"/>
  <c r="F30" i="8"/>
  <c r="J39" i="8"/>
  <c r="K39" i="8"/>
  <c r="S43" i="8"/>
  <c r="I43" i="8"/>
  <c r="G43" i="8"/>
  <c r="P43" i="8"/>
  <c r="F43" i="8"/>
  <c r="T43" i="8"/>
  <c r="U49" i="8"/>
  <c r="U57" i="8"/>
  <c r="S58" i="8"/>
  <c r="G58" i="8"/>
  <c r="P58" i="8"/>
  <c r="F58" i="8"/>
  <c r="T58" i="8"/>
  <c r="J59" i="8"/>
  <c r="S74" i="8"/>
  <c r="G74" i="8"/>
  <c r="P74" i="8"/>
  <c r="F74" i="8"/>
  <c r="M74" i="8"/>
  <c r="N74" i="8"/>
  <c r="T74" i="8"/>
  <c r="J76" i="8"/>
  <c r="J77" i="8"/>
  <c r="M84" i="8"/>
  <c r="I86" i="8"/>
  <c r="F93" i="8"/>
  <c r="I99" i="8"/>
  <c r="S101" i="8"/>
  <c r="P101" i="8"/>
  <c r="G101" i="8"/>
  <c r="T101" i="8"/>
  <c r="I101" i="8"/>
  <c r="K101" i="8"/>
  <c r="F101" i="8"/>
  <c r="V101" i="8"/>
  <c r="J103" i="8"/>
  <c r="J124" i="8"/>
  <c r="J125" i="8"/>
  <c r="L126" i="8"/>
  <c r="F129" i="8"/>
  <c r="F130" i="8"/>
  <c r="U141" i="8"/>
  <c r="V145" i="8"/>
  <c r="P147" i="8"/>
  <c r="P154" i="8"/>
  <c r="F156" i="8"/>
  <c r="H156" i="8"/>
  <c r="D6" i="7"/>
  <c r="D6" i="8"/>
  <c r="AA3" i="14"/>
  <c r="U22" i="15"/>
  <c r="AG22" i="10"/>
  <c r="AK25" i="8"/>
  <c r="AM22" i="14"/>
  <c r="T15" i="4"/>
  <c r="B23" i="4"/>
  <c r="T26" i="4"/>
  <c r="E35" i="4"/>
  <c r="D35" i="4"/>
  <c r="D46" i="4"/>
  <c r="E56" i="4"/>
  <c r="B58" i="4"/>
  <c r="D61" i="4"/>
  <c r="T66" i="4"/>
  <c r="T69" i="4"/>
  <c r="B73" i="4"/>
  <c r="B76" i="4"/>
  <c r="B78" i="4"/>
  <c r="D86" i="4"/>
  <c r="D88" i="4"/>
  <c r="B88" i="4"/>
  <c r="E93" i="4"/>
  <c r="B93" i="4"/>
  <c r="T99" i="4"/>
  <c r="B101" i="4"/>
  <c r="D111" i="4"/>
  <c r="T118" i="4"/>
  <c r="D119" i="4"/>
  <c r="T119" i="4"/>
  <c r="B131" i="4"/>
  <c r="E8" i="5"/>
  <c r="E10" i="5"/>
  <c r="B12" i="5"/>
  <c r="B14" i="5"/>
  <c r="T17" i="5"/>
  <c r="T26" i="5"/>
  <c r="T28" i="5"/>
  <c r="E36" i="5"/>
  <c r="T38" i="5"/>
  <c r="D42" i="5"/>
  <c r="B42" i="5"/>
  <c r="T61" i="5"/>
  <c r="T66" i="5"/>
  <c r="D72" i="5"/>
  <c r="B72" i="5"/>
  <c r="E79" i="5"/>
  <c r="B81" i="5"/>
  <c r="T86" i="5"/>
  <c r="G9" i="8"/>
  <c r="T10" i="8"/>
  <c r="U12" i="8"/>
  <c r="T15" i="8"/>
  <c r="T17" i="8"/>
  <c r="T20" i="8"/>
  <c r="S25" i="8"/>
  <c r="I27" i="8"/>
  <c r="K27" i="8"/>
  <c r="P27" i="8"/>
  <c r="G27" i="8"/>
  <c r="F27" i="8"/>
  <c r="V27" i="8"/>
  <c r="W27" i="8"/>
  <c r="M27" i="8"/>
  <c r="G28" i="8"/>
  <c r="T29" i="8"/>
  <c r="G30" i="8"/>
  <c r="I33" i="8"/>
  <c r="S33" i="8"/>
  <c r="J33" i="8"/>
  <c r="P33" i="8"/>
  <c r="G33" i="8"/>
  <c r="F33" i="8"/>
  <c r="T33" i="8"/>
  <c r="L37" i="8"/>
  <c r="N37" i="8"/>
  <c r="L39" i="8"/>
  <c r="N39" i="8"/>
  <c r="S40" i="8"/>
  <c r="V40" i="8"/>
  <c r="M40" i="8"/>
  <c r="N40" i="8"/>
  <c r="G40" i="8"/>
  <c r="P40" i="8"/>
  <c r="F40" i="8"/>
  <c r="T40" i="8"/>
  <c r="N42" i="8"/>
  <c r="U43" i="8"/>
  <c r="P53" i="8"/>
  <c r="U58" i="8"/>
  <c r="L59" i="8"/>
  <c r="S61" i="8"/>
  <c r="P61" i="8"/>
  <c r="G61" i="8"/>
  <c r="U61" i="8"/>
  <c r="J61" i="8"/>
  <c r="T61" i="8"/>
  <c r="I61" i="8"/>
  <c r="F61" i="8"/>
  <c r="S62" i="8"/>
  <c r="V62" i="8"/>
  <c r="M62" i="8"/>
  <c r="N62" i="8"/>
  <c r="U62" i="8"/>
  <c r="J62" i="8"/>
  <c r="T62" i="8"/>
  <c r="I62" i="8"/>
  <c r="G62" i="8"/>
  <c r="H62" i="8"/>
  <c r="K73" i="8"/>
  <c r="U74" i="8"/>
  <c r="L76" i="8"/>
  <c r="N76" i="8"/>
  <c r="L77" i="8"/>
  <c r="N77" i="8"/>
  <c r="K81" i="8"/>
  <c r="J86" i="8"/>
  <c r="S91" i="8"/>
  <c r="P91" i="8"/>
  <c r="G91" i="8"/>
  <c r="H91" i="8"/>
  <c r="V91" i="8"/>
  <c r="L91" i="8"/>
  <c r="N91" i="8"/>
  <c r="U91" i="8"/>
  <c r="J91" i="8"/>
  <c r="T91" i="8"/>
  <c r="I91" i="8"/>
  <c r="G93" i="8"/>
  <c r="V95" i="8"/>
  <c r="L95" i="8"/>
  <c r="S98" i="8"/>
  <c r="I98" i="8"/>
  <c r="G98" i="8"/>
  <c r="P98" i="8"/>
  <c r="F98" i="8"/>
  <c r="U98" i="8"/>
  <c r="J99" i="8"/>
  <c r="S102" i="8"/>
  <c r="U102" i="8"/>
  <c r="L102" i="8"/>
  <c r="N102" i="8"/>
  <c r="G102" i="8"/>
  <c r="P102" i="8"/>
  <c r="F102" i="8"/>
  <c r="T102" i="8"/>
  <c r="L103" i="8"/>
  <c r="S110" i="8"/>
  <c r="F110" i="8"/>
  <c r="U110" i="8"/>
  <c r="J110" i="8"/>
  <c r="T110" i="8"/>
  <c r="I110" i="8"/>
  <c r="G110" i="8"/>
  <c r="V110" i="8"/>
  <c r="K118" i="8"/>
  <c r="I120" i="8"/>
  <c r="K120" i="8"/>
  <c r="L124" i="8"/>
  <c r="L125" i="8"/>
  <c r="N125" i="8"/>
  <c r="M126" i="8"/>
  <c r="G128" i="8"/>
  <c r="H128" i="8"/>
  <c r="M129" i="8"/>
  <c r="P131" i="8"/>
  <c r="S142" i="8"/>
  <c r="T142" i="8"/>
  <c r="J142" i="8"/>
  <c r="K142" i="8"/>
  <c r="G142" i="8"/>
  <c r="P142" i="8"/>
  <c r="F142" i="8"/>
  <c r="G156" i="8"/>
  <c r="J193" i="12"/>
  <c r="J189" i="12"/>
  <c r="J185" i="12"/>
  <c r="J173" i="12"/>
  <c r="J165" i="12"/>
  <c r="J161" i="12"/>
  <c r="Q128" i="8"/>
  <c r="J157" i="12"/>
  <c r="O184" i="12"/>
  <c r="O180" i="12"/>
  <c r="O172" i="12"/>
  <c r="O168" i="12"/>
  <c r="O164" i="12"/>
  <c r="K129" i="6"/>
  <c r="L129" i="6"/>
  <c r="M129" i="6"/>
  <c r="O160" i="12"/>
  <c r="O156" i="12"/>
  <c r="O152" i="12"/>
  <c r="O148" i="12"/>
  <c r="J184" i="12"/>
  <c r="J180" i="12"/>
  <c r="J168" i="12"/>
  <c r="J190" i="12"/>
  <c r="J186" i="12"/>
  <c r="J174" i="12"/>
  <c r="J166" i="12"/>
  <c r="J162" i="12"/>
  <c r="J150" i="12"/>
  <c r="J134" i="12"/>
  <c r="O193" i="12"/>
  <c r="O185" i="12"/>
  <c r="O162" i="12"/>
  <c r="O155" i="12"/>
  <c r="O144" i="12"/>
  <c r="J140" i="12"/>
  <c r="O135" i="12"/>
  <c r="J131" i="12"/>
  <c r="J127" i="12"/>
  <c r="Q87" i="8"/>
  <c r="J123" i="12"/>
  <c r="J119" i="12"/>
  <c r="J115" i="12"/>
  <c r="J107" i="12"/>
  <c r="J103" i="12"/>
  <c r="J95" i="12"/>
  <c r="J87" i="12"/>
  <c r="J71" i="12"/>
  <c r="Q42" i="8"/>
  <c r="J67" i="12"/>
  <c r="J63" i="12"/>
  <c r="J59" i="12"/>
  <c r="J47" i="12"/>
  <c r="J43" i="12"/>
  <c r="J39" i="12"/>
  <c r="J35" i="12"/>
  <c r="J31" i="12"/>
  <c r="Q16" i="8"/>
  <c r="R16" i="8"/>
  <c r="J27" i="12"/>
  <c r="J23" i="12"/>
  <c r="J19" i="12"/>
  <c r="J15" i="12"/>
  <c r="J11" i="12"/>
  <c r="J7" i="12"/>
  <c r="J191" i="12"/>
  <c r="J175" i="12"/>
  <c r="J160" i="12"/>
  <c r="J148" i="12"/>
  <c r="O134" i="12"/>
  <c r="J130" i="12"/>
  <c r="J126" i="12"/>
  <c r="J114" i="12"/>
  <c r="J106" i="12"/>
  <c r="J102" i="12"/>
  <c r="J98" i="12"/>
  <c r="J94" i="12"/>
  <c r="J90" i="12"/>
  <c r="J82" i="12"/>
  <c r="Q50" i="8"/>
  <c r="R50" i="8"/>
  <c r="J74" i="12"/>
  <c r="J70" i="12"/>
  <c r="J66" i="12"/>
  <c r="J62" i="12"/>
  <c r="J54" i="12"/>
  <c r="Q35" i="8"/>
  <c r="J50" i="12"/>
  <c r="J46" i="12"/>
  <c r="J42" i="12"/>
  <c r="J30" i="12"/>
  <c r="J22" i="12"/>
  <c r="J14" i="12"/>
  <c r="Q10" i="8"/>
  <c r="J10" i="12"/>
  <c r="J6" i="12"/>
  <c r="O190" i="12"/>
  <c r="O174" i="12"/>
  <c r="O166" i="12"/>
  <c r="O147" i="12"/>
  <c r="O133" i="12"/>
  <c r="O117" i="12"/>
  <c r="O109" i="12"/>
  <c r="K64" i="6"/>
  <c r="L64" i="6"/>
  <c r="M64" i="6"/>
  <c r="O97" i="12"/>
  <c r="O93" i="12"/>
  <c r="O89" i="12"/>
  <c r="O85" i="12"/>
  <c r="O81" i="12"/>
  <c r="O73" i="12"/>
  <c r="O69" i="12"/>
  <c r="O65" i="12"/>
  <c r="O61" i="12"/>
  <c r="O57" i="12"/>
  <c r="O53" i="12"/>
  <c r="O49" i="12"/>
  <c r="O45" i="12"/>
  <c r="O41" i="12"/>
  <c r="O37" i="12"/>
  <c r="O33" i="12"/>
  <c r="O29" i="12"/>
  <c r="O25" i="12"/>
  <c r="O21" i="12"/>
  <c r="O13" i="12"/>
  <c r="O189" i="12"/>
  <c r="O173" i="12"/>
  <c r="O165" i="12"/>
  <c r="J152" i="12"/>
  <c r="J147" i="12"/>
  <c r="J133" i="12"/>
  <c r="J117" i="12"/>
  <c r="J105" i="12"/>
  <c r="Q63" i="8"/>
  <c r="R63" i="8"/>
  <c r="J97" i="12"/>
  <c r="J93" i="12"/>
  <c r="J89" i="12"/>
  <c r="J85" i="12"/>
  <c r="J81" i="12"/>
  <c r="J73" i="12"/>
  <c r="Q43" i="8"/>
  <c r="J69" i="12"/>
  <c r="J65" i="12"/>
  <c r="J61" i="12"/>
  <c r="J57" i="12"/>
  <c r="J53" i="12"/>
  <c r="Q34" i="8"/>
  <c r="R34" i="8"/>
  <c r="J49" i="12"/>
  <c r="J45" i="12"/>
  <c r="J41" i="12"/>
  <c r="J33" i="12"/>
  <c r="J29" i="12"/>
  <c r="J25" i="12"/>
  <c r="J21" i="12"/>
  <c r="J13" i="12"/>
  <c r="J9" i="12"/>
  <c r="Q8" i="8"/>
  <c r="R8" i="8"/>
  <c r="J187" i="12"/>
  <c r="J171" i="12"/>
  <c r="O163" i="12"/>
  <c r="O157" i="12"/>
  <c r="J151" i="12"/>
  <c r="Q118" i="8"/>
  <c r="R118" i="8"/>
  <c r="O145" i="12"/>
  <c r="J141" i="12"/>
  <c r="J132" i="12"/>
  <c r="J120" i="12"/>
  <c r="J116" i="12"/>
  <c r="Q72" i="8"/>
  <c r="J112" i="12"/>
  <c r="J108" i="12"/>
  <c r="J104" i="12"/>
  <c r="J100" i="12"/>
  <c r="J96" i="12"/>
  <c r="J92" i="12"/>
  <c r="J84" i="12"/>
  <c r="J76" i="12"/>
  <c r="J72" i="12"/>
  <c r="J68" i="12"/>
  <c r="J64" i="12"/>
  <c r="J60" i="12"/>
  <c r="J44" i="12"/>
  <c r="J36" i="12"/>
  <c r="J32" i="12"/>
  <c r="J28" i="12"/>
  <c r="J24" i="12"/>
  <c r="J20" i="12"/>
  <c r="J16" i="12"/>
  <c r="J12" i="12"/>
  <c r="J8" i="12"/>
  <c r="O187" i="12"/>
  <c r="O167" i="12"/>
  <c r="O150" i="12"/>
  <c r="O115" i="12"/>
  <c r="O104" i="12"/>
  <c r="O94" i="12"/>
  <c r="O83" i="12"/>
  <c r="O72" i="12"/>
  <c r="O62" i="12"/>
  <c r="O30" i="12"/>
  <c r="O19" i="12"/>
  <c r="O8" i="12"/>
  <c r="O186" i="12"/>
  <c r="O114" i="12"/>
  <c r="O103" i="12"/>
  <c r="O92" i="12"/>
  <c r="O71" i="12"/>
  <c r="O60" i="12"/>
  <c r="O50" i="12"/>
  <c r="O28" i="12"/>
  <c r="O7" i="12"/>
  <c r="J163" i="12"/>
  <c r="J135" i="12"/>
  <c r="O123" i="12"/>
  <c r="O112" i="12"/>
  <c r="O102" i="12"/>
  <c r="O70" i="12"/>
  <c r="O59" i="12"/>
  <c r="O27" i="12"/>
  <c r="O16" i="12"/>
  <c r="O6" i="12"/>
  <c r="J145" i="12"/>
  <c r="O132" i="12"/>
  <c r="O100" i="12"/>
  <c r="O90" i="12"/>
  <c r="O68" i="12"/>
  <c r="O47" i="12"/>
  <c r="O36" i="12"/>
  <c r="O15" i="12"/>
  <c r="O175" i="12"/>
  <c r="J156" i="12"/>
  <c r="O141" i="12"/>
  <c r="O130" i="12"/>
  <c r="O119" i="12"/>
  <c r="O108" i="12"/>
  <c r="O98" i="12"/>
  <c r="O87" i="12"/>
  <c r="O76" i="12"/>
  <c r="O66" i="12"/>
  <c r="O44" i="12"/>
  <c r="O23" i="12"/>
  <c r="O12" i="12"/>
  <c r="O96" i="12"/>
  <c r="O67" i="12"/>
  <c r="O42" i="12"/>
  <c r="O11" i="12"/>
  <c r="O63" i="12"/>
  <c r="O32" i="12"/>
  <c r="J144" i="12"/>
  <c r="O31" i="12"/>
  <c r="O191" i="12"/>
  <c r="O140" i="12"/>
  <c r="O84" i="12"/>
  <c r="O24" i="12"/>
  <c r="J155" i="12"/>
  <c r="O95" i="12"/>
  <c r="O35" i="12"/>
  <c r="O22" i="12"/>
  <c r="O131" i="12"/>
  <c r="O20" i="12"/>
  <c r="O74" i="12"/>
  <c r="O14" i="12"/>
  <c r="O120" i="12"/>
  <c r="O64" i="12"/>
  <c r="O10" i="12"/>
  <c r="O171" i="12"/>
  <c r="E3" i="10"/>
  <c r="O107" i="12"/>
  <c r="O106" i="12"/>
  <c r="O46" i="12"/>
  <c r="O43" i="12"/>
  <c r="L3" i="10"/>
  <c r="J3" i="14"/>
  <c r="K3" i="14"/>
  <c r="H3" i="15"/>
  <c r="O3" i="14"/>
  <c r="AD3" i="10"/>
  <c r="AG6" i="8"/>
  <c r="AI3" i="14"/>
  <c r="N5" i="14"/>
  <c r="G5" i="15"/>
  <c r="M6" i="10"/>
  <c r="R7" i="10"/>
  <c r="G10" i="7"/>
  <c r="H7" i="15"/>
  <c r="O7" i="14"/>
  <c r="P7" i="14"/>
  <c r="I11" i="8"/>
  <c r="V11" i="8"/>
  <c r="M11" i="8"/>
  <c r="U11" i="8"/>
  <c r="L11" i="8"/>
  <c r="T11" i="8"/>
  <c r="AK8" i="14"/>
  <c r="S8" i="15"/>
  <c r="AE8" i="10"/>
  <c r="AI11" i="8"/>
  <c r="I14" i="8"/>
  <c r="U14" i="8"/>
  <c r="L14" i="8"/>
  <c r="N14" i="8"/>
  <c r="T14" i="8"/>
  <c r="S14" i="8"/>
  <c r="J14" i="8"/>
  <c r="U108" i="3"/>
  <c r="U147" i="3"/>
  <c r="E17" i="4"/>
  <c r="D17" i="4"/>
  <c r="B17" i="4"/>
  <c r="D40" i="4"/>
  <c r="B40" i="4"/>
  <c r="E42" i="4"/>
  <c r="D42" i="4"/>
  <c r="E45" i="4"/>
  <c r="B45" i="4"/>
  <c r="E60" i="4"/>
  <c r="D60" i="4"/>
  <c r="T68" i="4"/>
  <c r="T70" i="4"/>
  <c r="E85" i="4"/>
  <c r="D85" i="4"/>
  <c r="T95" i="4"/>
  <c r="E115" i="4"/>
  <c r="D115" i="4"/>
  <c r="B7" i="5"/>
  <c r="E7" i="5"/>
  <c r="D7" i="5"/>
  <c r="T16" i="5"/>
  <c r="T18" i="5"/>
  <c r="T25" i="5"/>
  <c r="T35" i="5"/>
  <c r="D37" i="5"/>
  <c r="B37" i="5"/>
  <c r="T44" i="5"/>
  <c r="D74" i="5"/>
  <c r="B74" i="5"/>
  <c r="G66" i="6"/>
  <c r="H66" i="6"/>
  <c r="I66" i="6"/>
  <c r="N22" i="8"/>
  <c r="V49" i="8"/>
  <c r="L49" i="8"/>
  <c r="M65" i="8"/>
  <c r="V65" i="8"/>
  <c r="J65" i="8"/>
  <c r="T65" i="8"/>
  <c r="I65" i="8"/>
  <c r="K65" i="8"/>
  <c r="S84" i="8"/>
  <c r="F84" i="8"/>
  <c r="G84" i="8"/>
  <c r="P84" i="8"/>
  <c r="U84" i="8"/>
  <c r="N86" i="8"/>
  <c r="K87" i="8"/>
  <c r="V90" i="8"/>
  <c r="J90" i="8"/>
  <c r="T90" i="8"/>
  <c r="I90" i="8"/>
  <c r="G90" i="8"/>
  <c r="N99" i="8"/>
  <c r="S127" i="8"/>
  <c r="P127" i="8"/>
  <c r="G127" i="8"/>
  <c r="V127" i="8"/>
  <c r="L127" i="8"/>
  <c r="N127" i="8"/>
  <c r="U127" i="8"/>
  <c r="J127" i="8"/>
  <c r="T127" i="8"/>
  <c r="I127" i="8"/>
  <c r="F127" i="8"/>
  <c r="H127" i="8"/>
  <c r="S141" i="8"/>
  <c r="F141" i="8"/>
  <c r="H141" i="8"/>
  <c r="T141" i="8"/>
  <c r="I141" i="8"/>
  <c r="G141" i="8"/>
  <c r="P141" i="8"/>
  <c r="G145" i="8"/>
  <c r="M3" i="15"/>
  <c r="AC3" i="14"/>
  <c r="J6" i="10"/>
  <c r="C7" i="15"/>
  <c r="F7" i="14"/>
  <c r="G7" i="14"/>
  <c r="G7" i="10"/>
  <c r="J7" i="10"/>
  <c r="AC8" i="10"/>
  <c r="AF11" i="8"/>
  <c r="Q8" i="15"/>
  <c r="AH8" i="14"/>
  <c r="AI9" i="14"/>
  <c r="R9" i="15"/>
  <c r="AD9" i="10"/>
  <c r="AG12" i="8"/>
  <c r="M11" i="15"/>
  <c r="Y11" i="10"/>
  <c r="AA14" i="8"/>
  <c r="AC11" i="14"/>
  <c r="S138" i="8"/>
  <c r="M138" i="8"/>
  <c r="N138" i="8"/>
  <c r="L139" i="8"/>
  <c r="V139" i="8"/>
  <c r="S140" i="8"/>
  <c r="I140" i="8"/>
  <c r="M140" i="8"/>
  <c r="S151" i="8"/>
  <c r="V151" i="8"/>
  <c r="M151" i="8"/>
  <c r="L151" i="8"/>
  <c r="S153" i="8"/>
  <c r="F153" i="8"/>
  <c r="M153" i="8"/>
  <c r="S3" i="15"/>
  <c r="C5" i="10"/>
  <c r="AC5" i="10"/>
  <c r="AF8" i="8"/>
  <c r="A9" i="8"/>
  <c r="A9" i="7"/>
  <c r="K6" i="10"/>
  <c r="N6" i="10"/>
  <c r="S7" i="10"/>
  <c r="H10" i="7"/>
  <c r="Y7" i="10"/>
  <c r="AA10" i="8"/>
  <c r="M7" i="15"/>
  <c r="G10" i="10"/>
  <c r="C10" i="15"/>
  <c r="J10" i="10"/>
  <c r="O10" i="10"/>
  <c r="J10" i="15"/>
  <c r="W10" i="10"/>
  <c r="AL10" i="14"/>
  <c r="M11" i="10"/>
  <c r="G13" i="10"/>
  <c r="C13" i="15"/>
  <c r="N13" i="10"/>
  <c r="AJ13" i="14"/>
  <c r="S13" i="15"/>
  <c r="C14" i="10"/>
  <c r="O14" i="10"/>
  <c r="U14" i="10"/>
  <c r="J17" i="7"/>
  <c r="K14" i="15"/>
  <c r="AG14" i="10"/>
  <c r="AK17" i="8"/>
  <c r="F15" i="14"/>
  <c r="N15" i="10"/>
  <c r="J15" i="15"/>
  <c r="T16" i="10"/>
  <c r="I19" i="7"/>
  <c r="K16" i="15"/>
  <c r="U16" i="10"/>
  <c r="J19" i="7"/>
  <c r="X16" i="10"/>
  <c r="M16" i="15"/>
  <c r="AC16" i="10"/>
  <c r="AF19" i="8"/>
  <c r="M17" i="10"/>
  <c r="O18" i="10"/>
  <c r="L18" i="15"/>
  <c r="U18" i="15"/>
  <c r="C19" i="10"/>
  <c r="O39" i="12"/>
  <c r="U20" i="10"/>
  <c r="J23" i="7"/>
  <c r="K20" i="15"/>
  <c r="AD20" i="10"/>
  <c r="AG23" i="8"/>
  <c r="AH23" i="8"/>
  <c r="Q23" i="10"/>
  <c r="F26" i="7"/>
  <c r="AD23" i="14"/>
  <c r="N23" i="15"/>
  <c r="Z23" i="10"/>
  <c r="AB26" i="8"/>
  <c r="AG23" i="10"/>
  <c r="AK26" i="8"/>
  <c r="AM23" i="14"/>
  <c r="U23" i="15"/>
  <c r="AC24" i="10"/>
  <c r="AF27" i="8"/>
  <c r="W26" i="14"/>
  <c r="X26" i="14"/>
  <c r="T26" i="14"/>
  <c r="K28" i="14"/>
  <c r="E11" i="6"/>
  <c r="D14" i="6"/>
  <c r="G35" i="6"/>
  <c r="H35" i="6"/>
  <c r="I35" i="6"/>
  <c r="A6" i="7"/>
  <c r="B11" i="7"/>
  <c r="G7" i="8"/>
  <c r="P7" i="8"/>
  <c r="I18" i="8"/>
  <c r="K18" i="8"/>
  <c r="T18" i="8"/>
  <c r="Q23" i="8"/>
  <c r="R23" i="8"/>
  <c r="I23" i="8"/>
  <c r="K23" i="8"/>
  <c r="T23" i="8"/>
  <c r="W23" i="8"/>
  <c r="J28" i="8"/>
  <c r="J30" i="8"/>
  <c r="I34" i="8"/>
  <c r="K34" i="8"/>
  <c r="T34" i="8"/>
  <c r="W34" i="8"/>
  <c r="I36" i="8"/>
  <c r="T36" i="8"/>
  <c r="S38" i="8"/>
  <c r="W38" i="8"/>
  <c r="T38" i="8"/>
  <c r="J38" i="8"/>
  <c r="K38" i="8"/>
  <c r="M38" i="8"/>
  <c r="N38" i="8"/>
  <c r="J49" i="8"/>
  <c r="I50" i="8"/>
  <c r="J51" i="8"/>
  <c r="I52" i="8"/>
  <c r="J53" i="8"/>
  <c r="K53" i="8"/>
  <c r="J54" i="8"/>
  <c r="K54" i="8"/>
  <c r="U54" i="8"/>
  <c r="L55" i="8"/>
  <c r="S56" i="8"/>
  <c r="W56" i="8"/>
  <c r="P56" i="8"/>
  <c r="G56" i="8"/>
  <c r="H56" i="8"/>
  <c r="M56" i="8"/>
  <c r="N56" i="8"/>
  <c r="T63" i="8"/>
  <c r="I64" i="8"/>
  <c r="T64" i="8"/>
  <c r="L66" i="8"/>
  <c r="J67" i="8"/>
  <c r="S68" i="8"/>
  <c r="I68" i="8"/>
  <c r="M68" i="8"/>
  <c r="J69" i="8"/>
  <c r="K69" i="8"/>
  <c r="U69" i="8"/>
  <c r="L70" i="8"/>
  <c r="S71" i="8"/>
  <c r="W71" i="8"/>
  <c r="P71" i="8"/>
  <c r="G71" i="8"/>
  <c r="H71" i="8"/>
  <c r="M71" i="8"/>
  <c r="N71" i="8"/>
  <c r="S73" i="8"/>
  <c r="W73" i="8"/>
  <c r="M73" i="8"/>
  <c r="N73" i="8"/>
  <c r="I79" i="8"/>
  <c r="T79" i="8"/>
  <c r="L81" i="8"/>
  <c r="J82" i="8"/>
  <c r="K82" i="8"/>
  <c r="S83" i="8"/>
  <c r="I83" i="8"/>
  <c r="K83" i="8"/>
  <c r="M83" i="8"/>
  <c r="N83" i="8"/>
  <c r="I93" i="8"/>
  <c r="K93" i="8"/>
  <c r="I94" i="8"/>
  <c r="K94" i="8"/>
  <c r="T94" i="8"/>
  <c r="I95" i="8"/>
  <c r="L96" i="8"/>
  <c r="S97" i="8"/>
  <c r="V97" i="8"/>
  <c r="M97" i="8"/>
  <c r="L97" i="8"/>
  <c r="L117" i="8"/>
  <c r="S118" i="8"/>
  <c r="W118" i="8"/>
  <c r="V118" i="8"/>
  <c r="M118" i="8"/>
  <c r="L118" i="8"/>
  <c r="S119" i="8"/>
  <c r="W119" i="8"/>
  <c r="M119" i="8"/>
  <c r="S121" i="8"/>
  <c r="W121" i="8"/>
  <c r="T121" i="8"/>
  <c r="J121" i="8"/>
  <c r="K121" i="8"/>
  <c r="M121" i="8"/>
  <c r="N121" i="8"/>
  <c r="J131" i="8"/>
  <c r="L132" i="8"/>
  <c r="L133" i="8"/>
  <c r="S134" i="8"/>
  <c r="P134" i="8"/>
  <c r="G134" i="8"/>
  <c r="H134" i="8"/>
  <c r="M134" i="8"/>
  <c r="N134" i="8"/>
  <c r="L135" i="8"/>
  <c r="N135" i="8"/>
  <c r="V135" i="8"/>
  <c r="S136" i="8"/>
  <c r="P136" i="8"/>
  <c r="G136" i="8"/>
  <c r="M136" i="8"/>
  <c r="M139" i="8"/>
  <c r="T145" i="8"/>
  <c r="I148" i="8"/>
  <c r="K148" i="8"/>
  <c r="L150" i="8"/>
  <c r="G152" i="8"/>
  <c r="U152" i="8"/>
  <c r="P153" i="8"/>
  <c r="H3" i="14"/>
  <c r="L3" i="14"/>
  <c r="N3" i="10"/>
  <c r="AM3" i="14"/>
  <c r="C6" i="15"/>
  <c r="G6" i="10"/>
  <c r="O6" i="10"/>
  <c r="O6" i="14"/>
  <c r="AC6" i="14"/>
  <c r="AB6" i="10"/>
  <c r="AD9" i="8"/>
  <c r="P6" i="15"/>
  <c r="I7" i="14"/>
  <c r="K7" i="14"/>
  <c r="N7" i="14"/>
  <c r="R7" i="14"/>
  <c r="AE10" i="10"/>
  <c r="AI13" i="8"/>
  <c r="AE11" i="10"/>
  <c r="AI14" i="8"/>
  <c r="S11" i="15"/>
  <c r="D13" i="15"/>
  <c r="K13" i="10"/>
  <c r="O13" i="10"/>
  <c r="AL13" i="14"/>
  <c r="G14" i="10"/>
  <c r="P14" i="10"/>
  <c r="F15" i="10"/>
  <c r="K15" i="10"/>
  <c r="O15" i="15"/>
  <c r="AF15" i="14"/>
  <c r="AG15" i="14"/>
  <c r="P15" i="15"/>
  <c r="AI15" i="14"/>
  <c r="R15" i="15"/>
  <c r="J16" i="14"/>
  <c r="F16" i="15"/>
  <c r="W16" i="10"/>
  <c r="Z16" i="10"/>
  <c r="AB19" i="8"/>
  <c r="U16" i="15"/>
  <c r="AM16" i="14"/>
  <c r="H17" i="10"/>
  <c r="H17" i="14"/>
  <c r="D17" i="15"/>
  <c r="R17" i="14"/>
  <c r="AC17" i="14"/>
  <c r="M17" i="15"/>
  <c r="Y17" i="10"/>
  <c r="AA20" i="8"/>
  <c r="A21" i="8"/>
  <c r="A21" i="7"/>
  <c r="AG18" i="10"/>
  <c r="AK21" i="8"/>
  <c r="W19" i="14"/>
  <c r="X19" i="14"/>
  <c r="T19" i="14"/>
  <c r="K20" i="14"/>
  <c r="L20" i="14"/>
  <c r="O20" i="10"/>
  <c r="T20" i="15"/>
  <c r="AL20" i="14"/>
  <c r="P21" i="10"/>
  <c r="N21" i="15"/>
  <c r="Z21" i="10"/>
  <c r="AB24" i="8"/>
  <c r="AD21" i="14"/>
  <c r="F23" i="15"/>
  <c r="L23" i="10"/>
  <c r="N23" i="14"/>
  <c r="X24" i="10"/>
  <c r="AB25" i="10"/>
  <c r="AD28" i="8"/>
  <c r="AF25" i="14"/>
  <c r="P25" i="15"/>
  <c r="U25" i="15"/>
  <c r="AM25" i="14"/>
  <c r="AG25" i="10"/>
  <c r="AK28" i="8"/>
  <c r="T30" i="5"/>
  <c r="T62" i="5"/>
  <c r="B7" i="7"/>
  <c r="L18" i="8"/>
  <c r="U18" i="8"/>
  <c r="L23" i="8"/>
  <c r="U23" i="8"/>
  <c r="I28" i="8"/>
  <c r="T28" i="8"/>
  <c r="I30" i="8"/>
  <c r="K30" i="8"/>
  <c r="T30" i="8"/>
  <c r="L34" i="8"/>
  <c r="N34" i="8"/>
  <c r="U34" i="8"/>
  <c r="L36" i="8"/>
  <c r="N36" i="8"/>
  <c r="U36" i="8"/>
  <c r="I47" i="8"/>
  <c r="T47" i="8"/>
  <c r="I48" i="8"/>
  <c r="U48" i="8"/>
  <c r="S50" i="8"/>
  <c r="W50" i="8"/>
  <c r="U50" i="8"/>
  <c r="L50" i="8"/>
  <c r="N50" i="8"/>
  <c r="J50" i="8"/>
  <c r="V50" i="8"/>
  <c r="S51" i="8"/>
  <c r="P51" i="8"/>
  <c r="G51" i="8"/>
  <c r="H51" i="8"/>
  <c r="L51" i="8"/>
  <c r="N51" i="8"/>
  <c r="V51" i="8"/>
  <c r="S52" i="8"/>
  <c r="U52" i="8"/>
  <c r="L52" i="8"/>
  <c r="J52" i="8"/>
  <c r="V52" i="8"/>
  <c r="L54" i="8"/>
  <c r="V54" i="8"/>
  <c r="S55" i="8"/>
  <c r="T55" i="8"/>
  <c r="J55" i="8"/>
  <c r="K55" i="8"/>
  <c r="M55" i="8"/>
  <c r="J63" i="8"/>
  <c r="U63" i="8"/>
  <c r="J64" i="8"/>
  <c r="U64" i="8"/>
  <c r="S66" i="8"/>
  <c r="M66" i="8"/>
  <c r="S67" i="8"/>
  <c r="V67" i="8"/>
  <c r="M67" i="8"/>
  <c r="L67" i="8"/>
  <c r="L69" i="8"/>
  <c r="V69" i="8"/>
  <c r="W69" i="8"/>
  <c r="S70" i="8"/>
  <c r="W70" i="8"/>
  <c r="T70" i="8"/>
  <c r="J70" i="8"/>
  <c r="K70" i="8"/>
  <c r="M70" i="8"/>
  <c r="J79" i="8"/>
  <c r="U79" i="8"/>
  <c r="S81" i="8"/>
  <c r="W81" i="8"/>
  <c r="M81" i="8"/>
  <c r="S82" i="8"/>
  <c r="V82" i="8"/>
  <c r="M82" i="8"/>
  <c r="L82" i="8"/>
  <c r="I92" i="8"/>
  <c r="T92" i="8"/>
  <c r="S96" i="8"/>
  <c r="W96" i="8"/>
  <c r="P96" i="8"/>
  <c r="G96" i="8"/>
  <c r="H96" i="8"/>
  <c r="M96" i="8"/>
  <c r="S117" i="8"/>
  <c r="W117" i="8"/>
  <c r="P117" i="8"/>
  <c r="G117" i="8"/>
  <c r="M117" i="8"/>
  <c r="I128" i="8"/>
  <c r="T128" i="8"/>
  <c r="I129" i="8"/>
  <c r="T129" i="8"/>
  <c r="I130" i="8"/>
  <c r="T130" i="8"/>
  <c r="S132" i="8"/>
  <c r="F132" i="8"/>
  <c r="M132" i="8"/>
  <c r="S133" i="8"/>
  <c r="T133" i="8"/>
  <c r="J133" i="8"/>
  <c r="K133" i="8"/>
  <c r="M133" i="8"/>
  <c r="J145" i="8"/>
  <c r="U145" i="8"/>
  <c r="I147" i="8"/>
  <c r="U147" i="8"/>
  <c r="S150" i="8"/>
  <c r="M150" i="8"/>
  <c r="P151" i="8"/>
  <c r="J152" i="8"/>
  <c r="V152" i="8"/>
  <c r="W3" i="10"/>
  <c r="AE3" i="10"/>
  <c r="AI6" i="8"/>
  <c r="D6" i="15"/>
  <c r="K6" i="15"/>
  <c r="V7" i="10"/>
  <c r="Y10" i="8"/>
  <c r="Z10" i="8"/>
  <c r="AF7" i="14"/>
  <c r="AG7" i="14"/>
  <c r="J8" i="14"/>
  <c r="W8" i="14"/>
  <c r="X8" i="14"/>
  <c r="T8" i="14"/>
  <c r="L10" i="10"/>
  <c r="Y10" i="10"/>
  <c r="AA13" i="8"/>
  <c r="M10" i="15"/>
  <c r="AF10" i="10"/>
  <c r="AJ13" i="8"/>
  <c r="T10" i="15"/>
  <c r="W13" i="10"/>
  <c r="AB13" i="10"/>
  <c r="AD16" i="8"/>
  <c r="P13" i="15"/>
  <c r="AE13" i="10"/>
  <c r="AI16" i="8"/>
  <c r="Q14" i="14"/>
  <c r="AF14" i="14"/>
  <c r="G15" i="10"/>
  <c r="I15" i="14"/>
  <c r="K15" i="14"/>
  <c r="F15" i="15"/>
  <c r="T15" i="10"/>
  <c r="I18" i="7"/>
  <c r="Q15" i="15"/>
  <c r="AC15" i="10"/>
  <c r="AF18" i="8"/>
  <c r="AH18" i="8"/>
  <c r="AG15" i="10"/>
  <c r="AK18" i="8"/>
  <c r="AM15" i="14"/>
  <c r="U15" i="15"/>
  <c r="M16" i="10"/>
  <c r="AH16" i="14"/>
  <c r="AE24" i="14"/>
  <c r="O24" i="15"/>
  <c r="AA24" i="10"/>
  <c r="AC27" i="8"/>
  <c r="K25" i="10"/>
  <c r="P25" i="10"/>
  <c r="C27" i="10"/>
  <c r="T23" i="5"/>
  <c r="T55" i="5"/>
  <c r="A9" i="6"/>
  <c r="G91" i="6"/>
  <c r="H91" i="6"/>
  <c r="I91" i="6"/>
  <c r="J7" i="8"/>
  <c r="Q9" i="8"/>
  <c r="I9" i="8"/>
  <c r="T9" i="8"/>
  <c r="I16" i="8"/>
  <c r="K16" i="8"/>
  <c r="T16" i="8"/>
  <c r="M18" i="8"/>
  <c r="I21" i="8"/>
  <c r="K21" i="8"/>
  <c r="T21" i="8"/>
  <c r="M23" i="8"/>
  <c r="Q26" i="8"/>
  <c r="R26" i="8"/>
  <c r="I26" i="8"/>
  <c r="K26" i="8"/>
  <c r="O26" i="8"/>
  <c r="T26" i="8"/>
  <c r="L28" i="8"/>
  <c r="U28" i="8"/>
  <c r="L30" i="8"/>
  <c r="N30" i="8"/>
  <c r="U30" i="8"/>
  <c r="M34" i="8"/>
  <c r="M36" i="8"/>
  <c r="J47" i="8"/>
  <c r="U47" i="8"/>
  <c r="L48" i="8"/>
  <c r="S49" i="8"/>
  <c r="P49" i="8"/>
  <c r="G49" i="8"/>
  <c r="M49" i="8"/>
  <c r="M50" i="8"/>
  <c r="M51" i="8"/>
  <c r="M52" i="8"/>
  <c r="S53" i="8"/>
  <c r="W53" i="8"/>
  <c r="M53" i="8"/>
  <c r="M54" i="8"/>
  <c r="L63" i="8"/>
  <c r="L64" i="8"/>
  <c r="M69" i="8"/>
  <c r="L79" i="8"/>
  <c r="J92" i="8"/>
  <c r="S93" i="8"/>
  <c r="L93" i="8"/>
  <c r="N93" i="8"/>
  <c r="V93" i="8"/>
  <c r="L94" i="8"/>
  <c r="N94" i="8"/>
  <c r="V94" i="8"/>
  <c r="W94" i="8"/>
  <c r="S95" i="8"/>
  <c r="T95" i="8"/>
  <c r="J95" i="8"/>
  <c r="M95" i="8"/>
  <c r="F123" i="8"/>
  <c r="H123" i="8"/>
  <c r="J128" i="8"/>
  <c r="J129" i="8"/>
  <c r="J130" i="8"/>
  <c r="S131" i="8"/>
  <c r="I131" i="8"/>
  <c r="M131" i="8"/>
  <c r="F138" i="8"/>
  <c r="P138" i="8"/>
  <c r="F139" i="8"/>
  <c r="P139" i="8"/>
  <c r="F140" i="8"/>
  <c r="H140" i="8"/>
  <c r="P140" i="8"/>
  <c r="L145" i="8"/>
  <c r="J146" i="8"/>
  <c r="K146" i="8"/>
  <c r="U146" i="8"/>
  <c r="L147" i="8"/>
  <c r="S148" i="8"/>
  <c r="F148" i="8"/>
  <c r="H148" i="8"/>
  <c r="L148" i="8"/>
  <c r="V148" i="8"/>
  <c r="F151" i="8"/>
  <c r="G153" i="8"/>
  <c r="G3" i="10"/>
  <c r="C3" i="15"/>
  <c r="O3" i="10"/>
  <c r="K3" i="15"/>
  <c r="P3" i="15"/>
  <c r="L7" i="10"/>
  <c r="F7" i="15"/>
  <c r="T7" i="10"/>
  <c r="I10" i="7"/>
  <c r="J7" i="15"/>
  <c r="AD7" i="10"/>
  <c r="AG10" i="8"/>
  <c r="AH10" i="8"/>
  <c r="AG7" i="10"/>
  <c r="AK10" i="8"/>
  <c r="U7" i="15"/>
  <c r="F10" i="15"/>
  <c r="H10" i="15"/>
  <c r="J26" i="12"/>
  <c r="N10" i="15"/>
  <c r="AC10" i="10"/>
  <c r="AF13" i="8"/>
  <c r="AG10" i="10"/>
  <c r="AK13" i="8"/>
  <c r="U10" i="15"/>
  <c r="K13" i="15"/>
  <c r="AD13" i="14"/>
  <c r="C15" i="15"/>
  <c r="G15" i="15"/>
  <c r="T15" i="15"/>
  <c r="AF15" i="10"/>
  <c r="AJ18" i="8"/>
  <c r="P16" i="10"/>
  <c r="AF16" i="10"/>
  <c r="AJ19" i="8"/>
  <c r="T16" i="15"/>
  <c r="F17" i="14"/>
  <c r="C17" i="15"/>
  <c r="G17" i="10"/>
  <c r="X17" i="10"/>
  <c r="C18" i="10"/>
  <c r="AA18" i="14"/>
  <c r="AM18" i="14"/>
  <c r="N20" i="10"/>
  <c r="R20" i="10"/>
  <c r="G23" i="7"/>
  <c r="R20" i="14"/>
  <c r="W20" i="10"/>
  <c r="O40" i="12"/>
  <c r="W21" i="10"/>
  <c r="AB21" i="10"/>
  <c r="AD24" i="8"/>
  <c r="AF21" i="14"/>
  <c r="P21" i="15"/>
  <c r="J23" i="14"/>
  <c r="Y23" i="10"/>
  <c r="AA26" i="8"/>
  <c r="AC23" i="14"/>
  <c r="W25" i="10"/>
  <c r="L26" i="15"/>
  <c r="AA26" i="14"/>
  <c r="G93" i="6"/>
  <c r="H93" i="6"/>
  <c r="I93" i="6"/>
  <c r="I7" i="8"/>
  <c r="T7" i="8"/>
  <c r="L47" i="8"/>
  <c r="N47" i="8"/>
  <c r="V47" i="8"/>
  <c r="W47" i="8"/>
  <c r="S48" i="8"/>
  <c r="W48" i="8"/>
  <c r="T48" i="8"/>
  <c r="J48" i="8"/>
  <c r="M48" i="8"/>
  <c r="S63" i="8"/>
  <c r="I63" i="8"/>
  <c r="K63" i="8"/>
  <c r="M63" i="8"/>
  <c r="S64" i="8"/>
  <c r="W64" i="8"/>
  <c r="F64" i="8"/>
  <c r="H64" i="8"/>
  <c r="M64" i="8"/>
  <c r="H73" i="8"/>
  <c r="S79" i="8"/>
  <c r="F79" i="8"/>
  <c r="M79" i="8"/>
  <c r="S92" i="8"/>
  <c r="V92" i="8"/>
  <c r="M92" i="8"/>
  <c r="L92" i="8"/>
  <c r="H119" i="8"/>
  <c r="S128" i="8"/>
  <c r="V128" i="8"/>
  <c r="M128" i="8"/>
  <c r="L128" i="8"/>
  <c r="N128" i="8"/>
  <c r="S129" i="8"/>
  <c r="W129" i="8"/>
  <c r="P129" i="8"/>
  <c r="G129" i="8"/>
  <c r="L129" i="8"/>
  <c r="N129" i="8"/>
  <c r="V129" i="8"/>
  <c r="S130" i="8"/>
  <c r="V130" i="8"/>
  <c r="M130" i="8"/>
  <c r="L130" i="8"/>
  <c r="G138" i="8"/>
  <c r="G139" i="8"/>
  <c r="G140" i="8"/>
  <c r="S145" i="8"/>
  <c r="I145" i="8"/>
  <c r="K145" i="8"/>
  <c r="M145" i="8"/>
  <c r="N146" i="8"/>
  <c r="S147" i="8"/>
  <c r="W147" i="8"/>
  <c r="T147" i="8"/>
  <c r="J147" i="8"/>
  <c r="M147" i="8"/>
  <c r="G151" i="8"/>
  <c r="S152" i="8"/>
  <c r="W152" i="8"/>
  <c r="I152" i="8"/>
  <c r="M152" i="8"/>
  <c r="N152" i="8"/>
  <c r="T153" i="8"/>
  <c r="AC3" i="10"/>
  <c r="AF6" i="8"/>
  <c r="AH6" i="8"/>
  <c r="AH3" i="14"/>
  <c r="U3" i="15"/>
  <c r="AG3" i="10"/>
  <c r="AK6" i="8"/>
  <c r="H6" i="15"/>
  <c r="Y6" i="10"/>
  <c r="AA9" i="8"/>
  <c r="M6" i="15"/>
  <c r="I7" i="10"/>
  <c r="S10" i="6"/>
  <c r="E7" i="15"/>
  <c r="Q7" i="10"/>
  <c r="F10" i="7"/>
  <c r="G7" i="15"/>
  <c r="AA7" i="10"/>
  <c r="AC10" i="8"/>
  <c r="O7" i="15"/>
  <c r="Q10" i="14"/>
  <c r="AK10" i="14"/>
  <c r="AN10" i="14"/>
  <c r="AA11" i="14"/>
  <c r="W13" i="14"/>
  <c r="X13" i="14"/>
  <c r="T13" i="14"/>
  <c r="AA13" i="14"/>
  <c r="F14" i="14"/>
  <c r="G14" i="14"/>
  <c r="AA14" i="10"/>
  <c r="AC17" i="8"/>
  <c r="O14" i="15"/>
  <c r="AM14" i="14"/>
  <c r="E15" i="14"/>
  <c r="R15" i="10"/>
  <c r="G18" i="7"/>
  <c r="O15" i="14"/>
  <c r="AA15" i="14"/>
  <c r="R16" i="14"/>
  <c r="V17" i="10"/>
  <c r="Y20" i="8"/>
  <c r="Z20" i="8"/>
  <c r="W17" i="10"/>
  <c r="L19" i="15"/>
  <c r="AA19" i="14"/>
  <c r="U19" i="15"/>
  <c r="AM19" i="14"/>
  <c r="M20" i="10"/>
  <c r="AJ20" i="14"/>
  <c r="G21" i="10"/>
  <c r="F21" i="14"/>
  <c r="C21" i="15"/>
  <c r="O21" i="10"/>
  <c r="AD21" i="10"/>
  <c r="AG24" i="8"/>
  <c r="R21" i="15"/>
  <c r="D27" i="15"/>
  <c r="H27" i="14"/>
  <c r="H27" i="10"/>
  <c r="C28" i="15"/>
  <c r="F28" i="14"/>
  <c r="G28" i="10"/>
  <c r="I30" i="15"/>
  <c r="I31" i="15"/>
  <c r="P33" i="14"/>
  <c r="O34" i="10"/>
  <c r="P7" i="15"/>
  <c r="F8" i="15"/>
  <c r="J17" i="12"/>
  <c r="Q11" i="8"/>
  <c r="L10" i="15"/>
  <c r="H11" i="15"/>
  <c r="O11" i="14"/>
  <c r="T14" i="10"/>
  <c r="I17" i="7"/>
  <c r="J14" i="15"/>
  <c r="P14" i="15"/>
  <c r="E15" i="15"/>
  <c r="Y15" i="10"/>
  <c r="AA18" i="8"/>
  <c r="AJ15" i="14"/>
  <c r="Y16" i="10"/>
  <c r="AA19" i="8"/>
  <c r="AC16" i="14"/>
  <c r="P17" i="10"/>
  <c r="I17" i="15"/>
  <c r="E18" i="14"/>
  <c r="B18" i="15"/>
  <c r="F18" i="10"/>
  <c r="X18" i="10"/>
  <c r="V19" i="10"/>
  <c r="Y22" i="8"/>
  <c r="Z22" i="8"/>
  <c r="AI20" i="14"/>
  <c r="AA20" i="14"/>
  <c r="L20" i="15"/>
  <c r="S20" i="15"/>
  <c r="AE20" i="10"/>
  <c r="AI23" i="8"/>
  <c r="A25" i="8"/>
  <c r="A25" i="7"/>
  <c r="C23" i="15"/>
  <c r="J23" i="15"/>
  <c r="Q23" i="14"/>
  <c r="T23" i="10"/>
  <c r="I26" i="7"/>
  <c r="U24" i="15"/>
  <c r="AG24" i="10"/>
  <c r="AK27" i="8"/>
  <c r="AM24" i="14"/>
  <c r="O26" i="10"/>
  <c r="L28" i="14"/>
  <c r="U5" i="10"/>
  <c r="J8" i="7"/>
  <c r="K5" i="15"/>
  <c r="Q5" i="15"/>
  <c r="L6" i="15"/>
  <c r="B7" i="15"/>
  <c r="F7" i="10"/>
  <c r="C8" i="10"/>
  <c r="L10" i="14"/>
  <c r="N10" i="10"/>
  <c r="C11" i="10"/>
  <c r="N13" i="15"/>
  <c r="A17" i="8"/>
  <c r="A17" i="7"/>
  <c r="F14" i="10"/>
  <c r="B14" i="15"/>
  <c r="J14" i="10"/>
  <c r="I15" i="10"/>
  <c r="S18" i="6"/>
  <c r="J15" i="10"/>
  <c r="J37" i="12"/>
  <c r="N19" i="10"/>
  <c r="J38" i="12"/>
  <c r="Q22" i="8"/>
  <c r="T19" i="15"/>
  <c r="W20" i="14"/>
  <c r="X20" i="14"/>
  <c r="T20" i="14"/>
  <c r="L21" i="15"/>
  <c r="G23" i="10"/>
  <c r="AJ23" i="14"/>
  <c r="J24" i="10"/>
  <c r="O24" i="14"/>
  <c r="H24" i="15"/>
  <c r="R24" i="10"/>
  <c r="G27" i="7"/>
  <c r="R25" i="15"/>
  <c r="AI25" i="14"/>
  <c r="U26" i="15"/>
  <c r="AM26" i="14"/>
  <c r="AG26" i="10"/>
  <c r="AK29" i="8"/>
  <c r="J26" i="10"/>
  <c r="AD26" i="10"/>
  <c r="AG29" i="8"/>
  <c r="AI26" i="14"/>
  <c r="G30" i="14"/>
  <c r="T10" i="10"/>
  <c r="I13" i="7"/>
  <c r="S10" i="15"/>
  <c r="L11" i="15"/>
  <c r="AK11" i="14"/>
  <c r="C12" i="10"/>
  <c r="L13" i="15"/>
  <c r="C14" i="15"/>
  <c r="U14" i="15"/>
  <c r="B15" i="15"/>
  <c r="M15" i="14"/>
  <c r="L15" i="15"/>
  <c r="Q16" i="14"/>
  <c r="J16" i="15"/>
  <c r="W16" i="14"/>
  <c r="X16" i="14"/>
  <c r="T16" i="14"/>
  <c r="Z17" i="10"/>
  <c r="AB20" i="8"/>
  <c r="AD17" i="14"/>
  <c r="N17" i="15"/>
  <c r="P20" i="10"/>
  <c r="AN20" i="14"/>
  <c r="C22" i="10"/>
  <c r="G23" i="15"/>
  <c r="AH24" i="14"/>
  <c r="Q24" i="15"/>
  <c r="M25" i="15"/>
  <c r="AC25" i="14"/>
  <c r="P27" i="10"/>
  <c r="J51" i="12"/>
  <c r="Q30" i="8"/>
  <c r="R30" i="8"/>
  <c r="W27" i="14"/>
  <c r="X27" i="14"/>
  <c r="T27" i="14"/>
  <c r="C21" i="10"/>
  <c r="R23" i="10"/>
  <c r="G26" i="7"/>
  <c r="AE25" i="10"/>
  <c r="AI28" i="8"/>
  <c r="AL28" i="8"/>
  <c r="H28" i="15"/>
  <c r="AK28" i="14"/>
  <c r="F29" i="10"/>
  <c r="G29" i="15"/>
  <c r="N29" i="14"/>
  <c r="L30" i="15"/>
  <c r="AA30" i="14"/>
  <c r="AA30" i="10"/>
  <c r="AC33" i="8"/>
  <c r="O30" i="15"/>
  <c r="C31" i="15"/>
  <c r="G31" i="10"/>
  <c r="F31" i="14"/>
  <c r="J31" i="10"/>
  <c r="Q31" i="15"/>
  <c r="AH31" i="14"/>
  <c r="AJ31" i="14"/>
  <c r="AC33" i="14"/>
  <c r="Y33" i="10"/>
  <c r="AA36" i="8"/>
  <c r="AF34" i="10"/>
  <c r="AJ37" i="8"/>
  <c r="N35" i="15"/>
  <c r="Z35" i="10"/>
  <c r="AB38" i="8"/>
  <c r="G37" i="10"/>
  <c r="C37" i="15"/>
  <c r="L38" i="15"/>
  <c r="AA38" i="14"/>
  <c r="R39" i="10"/>
  <c r="G42" i="7"/>
  <c r="O39" i="14"/>
  <c r="M39" i="14"/>
  <c r="H39" i="15"/>
  <c r="I39" i="15"/>
  <c r="S156" i="8"/>
  <c r="L156" i="8"/>
  <c r="U156" i="8"/>
  <c r="R6" i="15"/>
  <c r="AD10" i="10"/>
  <c r="AG13" i="8"/>
  <c r="L13" i="10"/>
  <c r="T13" i="10"/>
  <c r="I16" i="7"/>
  <c r="J17" i="10"/>
  <c r="F17" i="15"/>
  <c r="R17" i="10"/>
  <c r="G20" i="7"/>
  <c r="J17" i="15"/>
  <c r="AB17" i="10"/>
  <c r="AD20" i="8"/>
  <c r="G20" i="10"/>
  <c r="E20" i="15"/>
  <c r="G20" i="15"/>
  <c r="Y20" i="10"/>
  <c r="AA23" i="8"/>
  <c r="O23" i="10"/>
  <c r="X23" i="10"/>
  <c r="O23" i="15"/>
  <c r="AL23" i="14"/>
  <c r="AA25" i="14"/>
  <c r="AL25" i="14"/>
  <c r="AN25" i="14"/>
  <c r="L28" i="10"/>
  <c r="F28" i="15"/>
  <c r="P28" i="10"/>
  <c r="AA28" i="14"/>
  <c r="AA28" i="10"/>
  <c r="AC31" i="8"/>
  <c r="AB28" i="10"/>
  <c r="AD31" i="8"/>
  <c r="P28" i="15"/>
  <c r="AF28" i="14"/>
  <c r="R28" i="15"/>
  <c r="AE28" i="10"/>
  <c r="AI31" i="8"/>
  <c r="O29" i="10"/>
  <c r="Q29" i="10"/>
  <c r="F32" i="7"/>
  <c r="Z30" i="10"/>
  <c r="AB33" i="8"/>
  <c r="AD30" i="14"/>
  <c r="AF30" i="14"/>
  <c r="F33" i="15"/>
  <c r="L33" i="10"/>
  <c r="J33" i="14"/>
  <c r="AG33" i="10"/>
  <c r="AK36" i="8"/>
  <c r="J35" i="10"/>
  <c r="H36" i="15"/>
  <c r="O36" i="14"/>
  <c r="R36" i="10"/>
  <c r="G39" i="7"/>
  <c r="F37" i="14"/>
  <c r="T38" i="10"/>
  <c r="I41" i="7"/>
  <c r="J38" i="15"/>
  <c r="AG39" i="10"/>
  <c r="AK42" i="8"/>
  <c r="U39" i="15"/>
  <c r="AM39" i="14"/>
  <c r="I40" i="15"/>
  <c r="S45" i="8"/>
  <c r="L45" i="8"/>
  <c r="N45" i="8"/>
  <c r="U45" i="8"/>
  <c r="S65" i="8"/>
  <c r="W65" i="8"/>
  <c r="L65" i="8"/>
  <c r="N65" i="8"/>
  <c r="U65" i="8"/>
  <c r="S80" i="8"/>
  <c r="L80" i="8"/>
  <c r="N80" i="8"/>
  <c r="U80" i="8"/>
  <c r="S90" i="8"/>
  <c r="L90" i="8"/>
  <c r="N90" i="8"/>
  <c r="U90" i="8"/>
  <c r="J109" i="8"/>
  <c r="K109" i="8"/>
  <c r="O109" i="8"/>
  <c r="T109" i="8"/>
  <c r="W109" i="8"/>
  <c r="S123" i="8"/>
  <c r="L123" i="8"/>
  <c r="N123" i="8"/>
  <c r="U123" i="8"/>
  <c r="S135" i="8"/>
  <c r="J135" i="8"/>
  <c r="K135" i="8"/>
  <c r="T135" i="8"/>
  <c r="S137" i="8"/>
  <c r="W137" i="8"/>
  <c r="L137" i="8"/>
  <c r="N137" i="8"/>
  <c r="O137" i="8"/>
  <c r="U137" i="8"/>
  <c r="S149" i="8"/>
  <c r="L149" i="8"/>
  <c r="N149" i="8"/>
  <c r="U149" i="8"/>
  <c r="S154" i="8"/>
  <c r="L154" i="8"/>
  <c r="U154" i="8"/>
  <c r="M156" i="8"/>
  <c r="V156" i="8"/>
  <c r="N7" i="13"/>
  <c r="Q110" i="8"/>
  <c r="R110" i="8"/>
  <c r="F6" i="13"/>
  <c r="K109" i="6"/>
  <c r="L109" i="6"/>
  <c r="M109" i="6"/>
  <c r="F5" i="13"/>
  <c r="C3" i="10"/>
  <c r="C6" i="10"/>
  <c r="Q7" i="15"/>
  <c r="C10" i="10"/>
  <c r="C13" i="10"/>
  <c r="C17" i="10"/>
  <c r="C20" i="10"/>
  <c r="AG20" i="10"/>
  <c r="AK23" i="8"/>
  <c r="I23" i="14"/>
  <c r="M23" i="10"/>
  <c r="H23" i="15"/>
  <c r="AF23" i="14"/>
  <c r="S25" i="15"/>
  <c r="O52" i="12"/>
  <c r="K33" i="6"/>
  <c r="L33" i="6"/>
  <c r="M33" i="6"/>
  <c r="M28" i="10"/>
  <c r="R28" i="10"/>
  <c r="G31" i="7"/>
  <c r="M31" i="7"/>
  <c r="AC28" i="10"/>
  <c r="AF31" i="8"/>
  <c r="Q28" i="15"/>
  <c r="AD28" i="10"/>
  <c r="AG31" i="8"/>
  <c r="X29" i="10"/>
  <c r="D30" i="15"/>
  <c r="AE30" i="14"/>
  <c r="U31" i="10"/>
  <c r="J34" i="7"/>
  <c r="K31" i="15"/>
  <c r="AC31" i="10"/>
  <c r="AF34" i="8"/>
  <c r="O54" i="12"/>
  <c r="M32" i="10"/>
  <c r="AD35" i="14"/>
  <c r="P37" i="10"/>
  <c r="Q38" i="14"/>
  <c r="Z38" i="10"/>
  <c r="AB41" i="8"/>
  <c r="AD38" i="14"/>
  <c r="N38" i="15"/>
  <c r="K39" i="14"/>
  <c r="W43" i="14"/>
  <c r="X43" i="14"/>
  <c r="T43" i="14"/>
  <c r="AF50" i="10"/>
  <c r="AJ53" i="8"/>
  <c r="AL50" i="14"/>
  <c r="T50" i="15"/>
  <c r="C24" i="10"/>
  <c r="C26" i="10"/>
  <c r="E28" i="15"/>
  <c r="J28" i="15"/>
  <c r="T29" i="10"/>
  <c r="I32" i="7"/>
  <c r="Q29" i="14"/>
  <c r="AB29" i="10"/>
  <c r="AD32" i="8"/>
  <c r="AF29" i="14"/>
  <c r="M30" i="10"/>
  <c r="R30" i="15"/>
  <c r="AA31" i="10"/>
  <c r="AC34" i="8"/>
  <c r="O31" i="15"/>
  <c r="X33" i="10"/>
  <c r="AC35" i="10"/>
  <c r="AF38" i="8"/>
  <c r="Q35" i="15"/>
  <c r="F35" i="10"/>
  <c r="E35" i="14"/>
  <c r="H35" i="15"/>
  <c r="R35" i="10"/>
  <c r="G38" i="7"/>
  <c r="M35" i="15"/>
  <c r="N39" i="10"/>
  <c r="Z39" i="10"/>
  <c r="AB42" i="8"/>
  <c r="N39" i="15"/>
  <c r="AD39" i="14"/>
  <c r="W41" i="10"/>
  <c r="C16" i="10"/>
  <c r="AF23" i="10"/>
  <c r="AJ26" i="8"/>
  <c r="O25" i="10"/>
  <c r="I28" i="10"/>
  <c r="S31" i="6"/>
  <c r="V31" i="6"/>
  <c r="T28" i="10"/>
  <c r="I31" i="7"/>
  <c r="O31" i="7"/>
  <c r="AC28" i="14"/>
  <c r="T29" i="15"/>
  <c r="AF29" i="10"/>
  <c r="AJ32" i="8"/>
  <c r="AL29" i="14"/>
  <c r="L30" i="10"/>
  <c r="J30" i="14"/>
  <c r="Q31" i="14"/>
  <c r="J31" i="15"/>
  <c r="AG31" i="10"/>
  <c r="AK34" i="8"/>
  <c r="AM31" i="14"/>
  <c r="AG32" i="14"/>
  <c r="C33" i="10"/>
  <c r="N35" i="10"/>
  <c r="Y35" i="10"/>
  <c r="AA38" i="8"/>
  <c r="AD35" i="10"/>
  <c r="AG38" i="8"/>
  <c r="AI35" i="14"/>
  <c r="AJ35" i="14"/>
  <c r="R35" i="15"/>
  <c r="U35" i="15"/>
  <c r="AM35" i="14"/>
  <c r="AG35" i="10"/>
  <c r="AK38" i="8"/>
  <c r="X36" i="10"/>
  <c r="C39" i="15"/>
  <c r="F39" i="14"/>
  <c r="G39" i="14"/>
  <c r="G39" i="10"/>
  <c r="AJ28" i="14"/>
  <c r="AA29" i="10"/>
  <c r="AC32" i="8"/>
  <c r="AE29" i="14"/>
  <c r="B30" i="15"/>
  <c r="F30" i="10"/>
  <c r="N31" i="10"/>
  <c r="Z31" i="10"/>
  <c r="AB34" i="8"/>
  <c r="AD31" i="14"/>
  <c r="N31" i="15"/>
  <c r="P33" i="10"/>
  <c r="R34" i="10"/>
  <c r="G37" i="7"/>
  <c r="H34" i="15"/>
  <c r="H35" i="10"/>
  <c r="D35" i="15"/>
  <c r="K35" i="10"/>
  <c r="F36" i="10"/>
  <c r="B36" i="15"/>
  <c r="E36" i="14"/>
  <c r="G36" i="14"/>
  <c r="N37" i="10"/>
  <c r="O28" i="10"/>
  <c r="U28" i="15"/>
  <c r="AM28" i="14"/>
  <c r="AG28" i="10"/>
  <c r="AK31" i="8"/>
  <c r="AB30" i="10"/>
  <c r="AD33" i="8"/>
  <c r="N32" i="10"/>
  <c r="R32" i="10"/>
  <c r="G35" i="7"/>
  <c r="O32" i="14"/>
  <c r="AL34" i="14"/>
  <c r="N35" i="14"/>
  <c r="G35" i="15"/>
  <c r="X35" i="10"/>
  <c r="P36" i="10"/>
  <c r="Q37" i="15"/>
  <c r="AC37" i="10"/>
  <c r="AF40" i="8"/>
  <c r="S38" i="15"/>
  <c r="AK38" i="14"/>
  <c r="AE38" i="10"/>
  <c r="AI41" i="8"/>
  <c r="AE17" i="10"/>
  <c r="AI20" i="8"/>
  <c r="AL20" i="8"/>
  <c r="AB20" i="10"/>
  <c r="AD23" i="8"/>
  <c r="J23" i="10"/>
  <c r="C25" i="10"/>
  <c r="G28" i="15"/>
  <c r="Q28" i="14"/>
  <c r="M28" i="15"/>
  <c r="T28" i="15"/>
  <c r="AL28" i="14"/>
  <c r="AC29" i="10"/>
  <c r="AF32" i="8"/>
  <c r="Q29" i="15"/>
  <c r="O30" i="10"/>
  <c r="W30" i="10"/>
  <c r="AI30" i="14"/>
  <c r="K31" i="10"/>
  <c r="R31" i="10"/>
  <c r="G34" i="7"/>
  <c r="L31" i="15"/>
  <c r="AA31" i="14"/>
  <c r="Y31" i="10"/>
  <c r="AA34" i="8"/>
  <c r="AC31" i="14"/>
  <c r="R31" i="15"/>
  <c r="AD31" i="10"/>
  <c r="AG34" i="8"/>
  <c r="B32" i="15"/>
  <c r="AM33" i="14"/>
  <c r="C34" i="10"/>
  <c r="O34" i="14"/>
  <c r="Q35" i="10"/>
  <c r="F38" i="7"/>
  <c r="J58" i="12"/>
  <c r="AD37" i="10"/>
  <c r="AG40" i="8"/>
  <c r="R37" i="15"/>
  <c r="AI37" i="14"/>
  <c r="AJ37" i="14"/>
  <c r="T37" i="15"/>
  <c r="AL37" i="14"/>
  <c r="AF37" i="10"/>
  <c r="AJ40" i="8"/>
  <c r="W38" i="14"/>
  <c r="X38" i="14"/>
  <c r="T38" i="14"/>
  <c r="K39" i="10"/>
  <c r="P39" i="14"/>
  <c r="Q39" i="15"/>
  <c r="N40" i="14"/>
  <c r="E42" i="15"/>
  <c r="I42" i="10"/>
  <c r="S45" i="6"/>
  <c r="I42" i="14"/>
  <c r="N43" i="10"/>
  <c r="G43" i="15"/>
  <c r="Q43" i="10"/>
  <c r="F46" i="7"/>
  <c r="AL43" i="14"/>
  <c r="D44" i="15"/>
  <c r="H44" i="10"/>
  <c r="U44" i="10"/>
  <c r="J47" i="7"/>
  <c r="R44" i="14"/>
  <c r="K44" i="15"/>
  <c r="S45" i="15"/>
  <c r="AE45" i="10"/>
  <c r="AI48" i="8"/>
  <c r="C46" i="10"/>
  <c r="C51" i="10"/>
  <c r="J88" i="12"/>
  <c r="Q55" i="8"/>
  <c r="R55" i="8"/>
  <c r="W52" i="14"/>
  <c r="X52" i="14"/>
  <c r="T52" i="14"/>
  <c r="AD52" i="10"/>
  <c r="AG55" i="8"/>
  <c r="AI52" i="14"/>
  <c r="C53" i="10"/>
  <c r="AB36" i="10"/>
  <c r="AD39" i="8"/>
  <c r="P36" i="15"/>
  <c r="AF36" i="10"/>
  <c r="AJ39" i="8"/>
  <c r="U36" i="15"/>
  <c r="AG36" i="10"/>
  <c r="AK39" i="8"/>
  <c r="E37" i="14"/>
  <c r="T37" i="10"/>
  <c r="I40" i="7"/>
  <c r="J37" i="15"/>
  <c r="AB37" i="10"/>
  <c r="AD40" i="8"/>
  <c r="M38" i="10"/>
  <c r="J39" i="10"/>
  <c r="L39" i="15"/>
  <c r="C42" i="10"/>
  <c r="P43" i="14"/>
  <c r="C44" i="10"/>
  <c r="W45" i="10"/>
  <c r="R45" i="15"/>
  <c r="AD45" i="10"/>
  <c r="AG48" i="8"/>
  <c r="AI45" i="14"/>
  <c r="AB47" i="10"/>
  <c r="AD50" i="8"/>
  <c r="W48" i="14"/>
  <c r="X48" i="14"/>
  <c r="T48" i="14"/>
  <c r="AA48" i="10"/>
  <c r="AC51" i="8"/>
  <c r="I49" i="15"/>
  <c r="P50" i="10"/>
  <c r="D54" i="15"/>
  <c r="H54" i="14"/>
  <c r="H54" i="10"/>
  <c r="P56" i="14"/>
  <c r="B23" i="15"/>
  <c r="Q23" i="15"/>
  <c r="C28" i="10"/>
  <c r="AA29" i="14"/>
  <c r="AK29" i="14"/>
  <c r="T30" i="10"/>
  <c r="I33" i="7"/>
  <c r="O33" i="7"/>
  <c r="Q30" i="14"/>
  <c r="E31" i="14"/>
  <c r="J32" i="10"/>
  <c r="I35" i="14"/>
  <c r="AK35" i="14"/>
  <c r="G36" i="15"/>
  <c r="U36" i="10"/>
  <c r="J39" i="7"/>
  <c r="AA36" i="14"/>
  <c r="M36" i="15"/>
  <c r="AC36" i="10"/>
  <c r="AF39" i="8"/>
  <c r="AH39" i="8"/>
  <c r="AH36" i="14"/>
  <c r="AJ36" i="14"/>
  <c r="B37" i="15"/>
  <c r="P37" i="15"/>
  <c r="AE39" i="14"/>
  <c r="AC39" i="10"/>
  <c r="AF42" i="8"/>
  <c r="AH42" i="8"/>
  <c r="R39" i="15"/>
  <c r="I40" i="10"/>
  <c r="S43" i="6"/>
  <c r="X40" i="10"/>
  <c r="Y40" i="10"/>
  <c r="AA43" i="8"/>
  <c r="AC40" i="14"/>
  <c r="AG40" i="14"/>
  <c r="M40" i="15"/>
  <c r="N40" i="15"/>
  <c r="AF43" i="10"/>
  <c r="AJ46" i="8"/>
  <c r="J79" i="12"/>
  <c r="Q48" i="8"/>
  <c r="R48" i="8"/>
  <c r="R47" i="10"/>
  <c r="G50" i="7"/>
  <c r="O47" i="14"/>
  <c r="H47" i="15"/>
  <c r="N48" i="10"/>
  <c r="J83" i="12"/>
  <c r="J49" i="10"/>
  <c r="R49" i="10"/>
  <c r="G52" i="7"/>
  <c r="O49" i="14"/>
  <c r="X52" i="10"/>
  <c r="U52" i="15"/>
  <c r="AG52" i="10"/>
  <c r="AK55" i="8"/>
  <c r="AN57" i="14"/>
  <c r="Q40" i="10"/>
  <c r="F43" i="7"/>
  <c r="G40" i="15"/>
  <c r="C41" i="10"/>
  <c r="O42" i="10"/>
  <c r="H42" i="15"/>
  <c r="R42" i="10"/>
  <c r="G45" i="7"/>
  <c r="AM42" i="14"/>
  <c r="AD43" i="10"/>
  <c r="AG46" i="8"/>
  <c r="X44" i="10"/>
  <c r="D45" i="15"/>
  <c r="H45" i="14"/>
  <c r="U45" i="10"/>
  <c r="J48" i="7"/>
  <c r="K45" i="15"/>
  <c r="R45" i="14"/>
  <c r="O80" i="12"/>
  <c r="G47" i="14"/>
  <c r="K48" i="15"/>
  <c r="U48" i="10"/>
  <c r="J51" i="7"/>
  <c r="R48" i="14"/>
  <c r="R52" i="15"/>
  <c r="M54" i="10"/>
  <c r="U54" i="10"/>
  <c r="J57" i="7"/>
  <c r="R54" i="14"/>
  <c r="E55" i="15"/>
  <c r="I55" i="10"/>
  <c r="S58" i="6"/>
  <c r="C29" i="10"/>
  <c r="C30" i="15"/>
  <c r="AH30" i="14"/>
  <c r="AJ30" i="14"/>
  <c r="K32" i="10"/>
  <c r="K32" i="15"/>
  <c r="X32" i="10"/>
  <c r="P32" i="15"/>
  <c r="AB32" i="10"/>
  <c r="AD35" i="8"/>
  <c r="AF32" i="10"/>
  <c r="AJ35" i="8"/>
  <c r="C35" i="10"/>
  <c r="AL36" i="14"/>
  <c r="AF39" i="14"/>
  <c r="B40" i="15"/>
  <c r="F40" i="10"/>
  <c r="J40" i="10"/>
  <c r="Z40" i="10"/>
  <c r="AB43" i="8"/>
  <c r="P40" i="15"/>
  <c r="Q40" i="15"/>
  <c r="AC40" i="10"/>
  <c r="AF43" i="8"/>
  <c r="AH40" i="14"/>
  <c r="N43" i="14"/>
  <c r="H44" i="14"/>
  <c r="C45" i="10"/>
  <c r="AK45" i="14"/>
  <c r="L47" i="15"/>
  <c r="AA47" i="14"/>
  <c r="Z47" i="10"/>
  <c r="AB50" i="8"/>
  <c r="AD47" i="14"/>
  <c r="AF47" i="14"/>
  <c r="B48" i="15"/>
  <c r="F48" i="10"/>
  <c r="Y48" i="10"/>
  <c r="AA51" i="8"/>
  <c r="AC48" i="14"/>
  <c r="AE48" i="14"/>
  <c r="Z49" i="10"/>
  <c r="AB52" i="8"/>
  <c r="AC52" i="10"/>
  <c r="AF55" i="8"/>
  <c r="AH52" i="14"/>
  <c r="AM52" i="14"/>
  <c r="I55" i="14"/>
  <c r="K55" i="14"/>
  <c r="O55" i="10"/>
  <c r="E29" i="15"/>
  <c r="I29" i="14"/>
  <c r="L29" i="15"/>
  <c r="S29" i="15"/>
  <c r="K30" i="10"/>
  <c r="P30" i="10"/>
  <c r="B31" i="15"/>
  <c r="Q32" i="15"/>
  <c r="C37" i="10"/>
  <c r="W39" i="14"/>
  <c r="X39" i="14"/>
  <c r="T39" i="14"/>
  <c r="O39" i="15"/>
  <c r="AA39" i="10"/>
  <c r="AC42" i="8"/>
  <c r="AH39" i="14"/>
  <c r="AJ39" i="14"/>
  <c r="J40" i="15"/>
  <c r="T40" i="10"/>
  <c r="I43" i="7"/>
  <c r="Q40" i="14"/>
  <c r="K40" i="15"/>
  <c r="AG42" i="10"/>
  <c r="AK45" i="8"/>
  <c r="C43" i="10"/>
  <c r="F45" i="14"/>
  <c r="G45" i="14"/>
  <c r="C45" i="15"/>
  <c r="G45" i="10"/>
  <c r="H45" i="10"/>
  <c r="K48" i="10"/>
  <c r="H52" i="10"/>
  <c r="C54" i="15"/>
  <c r="F54" i="14"/>
  <c r="G54" i="14"/>
  <c r="G54" i="10"/>
  <c r="Y32" i="10"/>
  <c r="AA35" i="8"/>
  <c r="AG32" i="10"/>
  <c r="AK35" i="8"/>
  <c r="U32" i="15"/>
  <c r="E36" i="15"/>
  <c r="M36" i="10"/>
  <c r="AF36" i="14"/>
  <c r="AM36" i="14"/>
  <c r="E37" i="15"/>
  <c r="M37" i="10"/>
  <c r="Q37" i="14"/>
  <c r="L37" i="15"/>
  <c r="AF37" i="14"/>
  <c r="S37" i="15"/>
  <c r="B39" i="15"/>
  <c r="K39" i="15"/>
  <c r="U39" i="10"/>
  <c r="J42" i="7"/>
  <c r="AA39" i="14"/>
  <c r="S40" i="10"/>
  <c r="H43" i="7"/>
  <c r="AF40" i="10"/>
  <c r="AJ43" i="8"/>
  <c r="T40" i="15"/>
  <c r="O43" i="10"/>
  <c r="N43" i="15"/>
  <c r="Z43" i="10"/>
  <c r="AB46" i="8"/>
  <c r="AI43" i="14"/>
  <c r="N45" i="10"/>
  <c r="B47" i="15"/>
  <c r="F47" i="10"/>
  <c r="M47" i="10"/>
  <c r="P47" i="15"/>
  <c r="O48" i="15"/>
  <c r="M52" i="15"/>
  <c r="AC52" i="14"/>
  <c r="Y52" i="10"/>
  <c r="AA55" i="8"/>
  <c r="K54" i="15"/>
  <c r="P55" i="14"/>
  <c r="W36" i="10"/>
  <c r="T36" i="15"/>
  <c r="C38" i="10"/>
  <c r="J40" i="14"/>
  <c r="K40" i="14"/>
  <c r="O42" i="14"/>
  <c r="S43" i="10"/>
  <c r="H46" i="7"/>
  <c r="M43" i="15"/>
  <c r="Y43" i="10"/>
  <c r="AA46" i="8"/>
  <c r="AC43" i="14"/>
  <c r="T43" i="15"/>
  <c r="M45" i="10"/>
  <c r="X45" i="10"/>
  <c r="O82" i="12"/>
  <c r="K50" i="6"/>
  <c r="L50" i="6"/>
  <c r="M50" i="6"/>
  <c r="F47" i="15"/>
  <c r="L47" i="10"/>
  <c r="J47" i="14"/>
  <c r="K47" i="14"/>
  <c r="O47" i="10"/>
  <c r="Q47" i="15"/>
  <c r="AC47" i="10"/>
  <c r="AF50" i="8"/>
  <c r="AH50" i="8"/>
  <c r="J48" i="10"/>
  <c r="T48" i="10"/>
  <c r="I51" i="7"/>
  <c r="P48" i="15"/>
  <c r="AB48" i="10"/>
  <c r="AD51" i="8"/>
  <c r="K49" i="10"/>
  <c r="C50" i="10"/>
  <c r="L54" i="10"/>
  <c r="J54" i="14"/>
  <c r="P54" i="10"/>
  <c r="T54" i="10"/>
  <c r="I57" i="7"/>
  <c r="Q54" i="14"/>
  <c r="W54" i="10"/>
  <c r="R54" i="15"/>
  <c r="AD54" i="10"/>
  <c r="AG57" i="8"/>
  <c r="I55" i="15"/>
  <c r="N55" i="10"/>
  <c r="AF56" i="10"/>
  <c r="AJ59" i="8"/>
  <c r="T56" i="15"/>
  <c r="N57" i="15"/>
  <c r="E58" i="15"/>
  <c r="I58" i="10"/>
  <c r="S61" i="6"/>
  <c r="L58" i="15"/>
  <c r="AI59" i="14"/>
  <c r="R59" i="15"/>
  <c r="AH60" i="14"/>
  <c r="AJ60" i="14"/>
  <c r="Q60" i="15"/>
  <c r="T61" i="10"/>
  <c r="I64" i="7"/>
  <c r="O64" i="7"/>
  <c r="J61" i="15"/>
  <c r="AE61" i="10"/>
  <c r="AI64" i="8"/>
  <c r="C62" i="10"/>
  <c r="AE63" i="10"/>
  <c r="AI66" i="8"/>
  <c r="S63" i="15"/>
  <c r="AK63" i="14"/>
  <c r="J64" i="10"/>
  <c r="U65" i="15"/>
  <c r="AG65" i="10"/>
  <c r="AK68" i="8"/>
  <c r="AM65" i="14"/>
  <c r="AE70" i="10"/>
  <c r="AI73" i="8"/>
  <c r="AK70" i="14"/>
  <c r="S70" i="15"/>
  <c r="K47" i="10"/>
  <c r="R47" i="15"/>
  <c r="F48" i="15"/>
  <c r="R48" i="10"/>
  <c r="G51" i="7"/>
  <c r="H48" i="15"/>
  <c r="Q48" i="15"/>
  <c r="AG48" i="10"/>
  <c r="AK51" i="8"/>
  <c r="U48" i="15"/>
  <c r="F49" i="15"/>
  <c r="J49" i="15"/>
  <c r="X49" i="10"/>
  <c r="AL49" i="14"/>
  <c r="F55" i="14"/>
  <c r="G55" i="14"/>
  <c r="C55" i="15"/>
  <c r="N55" i="14"/>
  <c r="L55" i="15"/>
  <c r="AG55" i="10"/>
  <c r="AK58" i="8"/>
  <c r="U55" i="15"/>
  <c r="D56" i="15"/>
  <c r="H56" i="10"/>
  <c r="N56" i="10"/>
  <c r="J99" i="12"/>
  <c r="N56" i="15"/>
  <c r="Z56" i="10"/>
  <c r="AB59" i="8"/>
  <c r="H57" i="10"/>
  <c r="D57" i="15"/>
  <c r="AF57" i="10"/>
  <c r="AJ60" i="8"/>
  <c r="G58" i="15"/>
  <c r="Q58" i="10"/>
  <c r="F61" i="7"/>
  <c r="U58" i="15"/>
  <c r="AG58" i="10"/>
  <c r="AK61" i="8"/>
  <c r="C59" i="10"/>
  <c r="O105" i="12"/>
  <c r="S60" i="15"/>
  <c r="AE60" i="10"/>
  <c r="AI63" i="8"/>
  <c r="AL63" i="8"/>
  <c r="M61" i="10"/>
  <c r="Q61" i="10"/>
  <c r="F64" i="7"/>
  <c r="L64" i="7"/>
  <c r="T63" i="10"/>
  <c r="I66" i="7"/>
  <c r="W64" i="14"/>
  <c r="X64" i="14"/>
  <c r="T64" i="14"/>
  <c r="E65" i="15"/>
  <c r="I65" i="10"/>
  <c r="I65" i="14"/>
  <c r="S71" i="10"/>
  <c r="H74" i="7"/>
  <c r="S77" i="15"/>
  <c r="AE77" i="10"/>
  <c r="AI80" i="8"/>
  <c r="AK77" i="14"/>
  <c r="C30" i="10"/>
  <c r="I32" i="10"/>
  <c r="S35" i="6"/>
  <c r="Q32" i="10"/>
  <c r="F35" i="7"/>
  <c r="C36" i="10"/>
  <c r="Y39" i="10"/>
  <c r="AA42" i="8"/>
  <c r="AG40" i="10"/>
  <c r="AK43" i="8"/>
  <c r="C47" i="15"/>
  <c r="K47" i="15"/>
  <c r="K49" i="15"/>
  <c r="Y49" i="10"/>
  <c r="AA52" i="8"/>
  <c r="M49" i="15"/>
  <c r="AF49" i="14"/>
  <c r="AG49" i="14"/>
  <c r="C54" i="10"/>
  <c r="B55" i="15"/>
  <c r="F55" i="10"/>
  <c r="J55" i="10"/>
  <c r="Y55" i="10"/>
  <c r="AA58" i="8"/>
  <c r="M55" i="15"/>
  <c r="C56" i="10"/>
  <c r="W56" i="14"/>
  <c r="X56" i="14"/>
  <c r="T56" i="14"/>
  <c r="Z57" i="10"/>
  <c r="AB60" i="8"/>
  <c r="AE57" i="10"/>
  <c r="AI60" i="8"/>
  <c r="AL60" i="8"/>
  <c r="S57" i="15"/>
  <c r="G58" i="10"/>
  <c r="C58" i="15"/>
  <c r="AA58" i="10"/>
  <c r="AC61" i="8"/>
  <c r="AD59" i="14"/>
  <c r="AD59" i="10"/>
  <c r="AG62" i="8"/>
  <c r="AC60" i="14"/>
  <c r="AC60" i="10"/>
  <c r="AF63" i="8"/>
  <c r="AH63" i="8"/>
  <c r="O61" i="10"/>
  <c r="Q61" i="14"/>
  <c r="B63" i="15"/>
  <c r="E63" i="14"/>
  <c r="H65" i="15"/>
  <c r="O65" i="14"/>
  <c r="R65" i="10"/>
  <c r="G68" i="7"/>
  <c r="J66" i="10"/>
  <c r="X55" i="10"/>
  <c r="R55" i="15"/>
  <c r="X56" i="10"/>
  <c r="W57" i="10"/>
  <c r="F58" i="15"/>
  <c r="L58" i="10"/>
  <c r="AK58" i="14"/>
  <c r="S58" i="15"/>
  <c r="AC59" i="10"/>
  <c r="AF62" i="8"/>
  <c r="AH62" i="8"/>
  <c r="Q59" i="15"/>
  <c r="AB60" i="10"/>
  <c r="AD63" i="8"/>
  <c r="P60" i="15"/>
  <c r="AN60" i="14"/>
  <c r="R61" i="15"/>
  <c r="AD61" i="10"/>
  <c r="AG64" i="8"/>
  <c r="K63" i="10"/>
  <c r="Q64" i="14"/>
  <c r="J64" i="15"/>
  <c r="T64" i="10"/>
  <c r="I67" i="7"/>
  <c r="P74" i="14"/>
  <c r="K76" i="14"/>
  <c r="C80" i="15"/>
  <c r="G80" i="10"/>
  <c r="F80" i="14"/>
  <c r="O49" i="15"/>
  <c r="AF49" i="10"/>
  <c r="AJ52" i="8"/>
  <c r="T49" i="15"/>
  <c r="AG54" i="10"/>
  <c r="AK57" i="8"/>
  <c r="F55" i="15"/>
  <c r="R55" i="10"/>
  <c r="G58" i="7"/>
  <c r="O55" i="14"/>
  <c r="K56" i="10"/>
  <c r="Q56" i="15"/>
  <c r="AC56" i="10"/>
  <c r="AF59" i="8"/>
  <c r="P57" i="10"/>
  <c r="K57" i="15"/>
  <c r="U57" i="10"/>
  <c r="J60" i="7"/>
  <c r="J58" i="15"/>
  <c r="T58" i="10"/>
  <c r="I61" i="7"/>
  <c r="M58" i="15"/>
  <c r="I59" i="14"/>
  <c r="E59" i="15"/>
  <c r="N59" i="14"/>
  <c r="G59" i="15"/>
  <c r="H60" i="14"/>
  <c r="D60" i="15"/>
  <c r="M60" i="10"/>
  <c r="U60" i="10"/>
  <c r="J63" i="7"/>
  <c r="K60" i="15"/>
  <c r="L61" i="10"/>
  <c r="F61" i="15"/>
  <c r="R61" i="14"/>
  <c r="K61" i="15"/>
  <c r="O65" i="10"/>
  <c r="AC75" i="10"/>
  <c r="AF78" i="8"/>
  <c r="AH75" i="14"/>
  <c r="Q75" i="15"/>
  <c r="P49" i="15"/>
  <c r="AG49" i="10"/>
  <c r="AK52" i="8"/>
  <c r="U49" i="15"/>
  <c r="C52" i="10"/>
  <c r="G55" i="15"/>
  <c r="O55" i="15"/>
  <c r="AA55" i="10"/>
  <c r="AC58" i="8"/>
  <c r="AD55" i="10"/>
  <c r="AG58" i="8"/>
  <c r="O99" i="12"/>
  <c r="M57" i="10"/>
  <c r="AE58" i="10"/>
  <c r="AI61" i="8"/>
  <c r="J60" i="10"/>
  <c r="H60" i="15"/>
  <c r="R60" i="10"/>
  <c r="G63" i="7"/>
  <c r="I61" i="10"/>
  <c r="S64" i="6"/>
  <c r="AI61" i="14"/>
  <c r="I63" i="14"/>
  <c r="K63" i="14"/>
  <c r="E63" i="15"/>
  <c r="I63" i="10"/>
  <c r="S66" i="6"/>
  <c r="AI63" i="14"/>
  <c r="R63" i="15"/>
  <c r="AD63" i="10"/>
  <c r="AG66" i="8"/>
  <c r="P64" i="10"/>
  <c r="F66" i="15"/>
  <c r="J66" i="14"/>
  <c r="L66" i="10"/>
  <c r="K69" i="14"/>
  <c r="Q71" i="14"/>
  <c r="J71" i="15"/>
  <c r="T71" i="10"/>
  <c r="I74" i="7"/>
  <c r="R40" i="10"/>
  <c r="G43" i="7"/>
  <c r="J47" i="10"/>
  <c r="AA47" i="10"/>
  <c r="AC50" i="8"/>
  <c r="O47" i="15"/>
  <c r="AI47" i="14"/>
  <c r="AJ47" i="14"/>
  <c r="J48" i="14"/>
  <c r="K48" i="14"/>
  <c r="O48" i="14"/>
  <c r="Z48" i="10"/>
  <c r="AB51" i="8"/>
  <c r="N48" i="15"/>
  <c r="AH48" i="14"/>
  <c r="AM48" i="14"/>
  <c r="I49" i="10"/>
  <c r="S52" i="6"/>
  <c r="E49" i="15"/>
  <c r="J49" i="14"/>
  <c r="K49" i="14"/>
  <c r="Q49" i="10"/>
  <c r="F52" i="7"/>
  <c r="G49" i="15"/>
  <c r="Q49" i="14"/>
  <c r="AA49" i="10"/>
  <c r="AC52" i="8"/>
  <c r="B54" i="15"/>
  <c r="W54" i="14"/>
  <c r="X54" i="14"/>
  <c r="T54" i="14"/>
  <c r="L55" i="10"/>
  <c r="Q55" i="10"/>
  <c r="F58" i="7"/>
  <c r="J55" i="15"/>
  <c r="AG55" i="14"/>
  <c r="AI55" i="14"/>
  <c r="AJ55" i="14"/>
  <c r="I56" i="10"/>
  <c r="S59" i="6"/>
  <c r="I56" i="14"/>
  <c r="E56" i="15"/>
  <c r="Q56" i="10"/>
  <c r="F59" i="7"/>
  <c r="N56" i="14"/>
  <c r="G56" i="15"/>
  <c r="AE56" i="14"/>
  <c r="O56" i="15"/>
  <c r="K57" i="10"/>
  <c r="H57" i="15"/>
  <c r="R57" i="10"/>
  <c r="G60" i="7"/>
  <c r="AB57" i="10"/>
  <c r="AD60" i="8"/>
  <c r="J58" i="14"/>
  <c r="K58" i="14"/>
  <c r="O58" i="14"/>
  <c r="H58" i="15"/>
  <c r="Y58" i="10"/>
  <c r="AA61" i="8"/>
  <c r="AD58" i="10"/>
  <c r="AG61" i="8"/>
  <c r="R58" i="15"/>
  <c r="I59" i="10"/>
  <c r="S62" i="6"/>
  <c r="Q59" i="10"/>
  <c r="F62" i="7"/>
  <c r="AH59" i="14"/>
  <c r="H60" i="10"/>
  <c r="AF60" i="14"/>
  <c r="J61" i="14"/>
  <c r="K61" i="14"/>
  <c r="L61" i="15"/>
  <c r="AA61" i="14"/>
  <c r="O111" i="12"/>
  <c r="K66" i="6"/>
  <c r="L66" i="6"/>
  <c r="M66" i="6"/>
  <c r="N66" i="6"/>
  <c r="M65" i="3"/>
  <c r="AN66" i="14"/>
  <c r="I80" i="15"/>
  <c r="J57" i="10"/>
  <c r="AL57" i="14"/>
  <c r="T57" i="15"/>
  <c r="O58" i="10"/>
  <c r="D59" i="15"/>
  <c r="H59" i="10"/>
  <c r="Z59" i="10"/>
  <c r="AB62" i="8"/>
  <c r="C60" i="15"/>
  <c r="G60" i="10"/>
  <c r="Y60" i="10"/>
  <c r="AA63" i="8"/>
  <c r="S61" i="15"/>
  <c r="AK61" i="14"/>
  <c r="B62" i="15"/>
  <c r="F62" i="10"/>
  <c r="E62" i="14"/>
  <c r="N62" i="10"/>
  <c r="M63" i="10"/>
  <c r="I63" i="15"/>
  <c r="X63" i="10"/>
  <c r="AF63" i="14"/>
  <c r="P63" i="15"/>
  <c r="AB63" i="10"/>
  <c r="AD66" i="8"/>
  <c r="AE64" i="10"/>
  <c r="AI67" i="8"/>
  <c r="AK64" i="14"/>
  <c r="P65" i="10"/>
  <c r="S67" i="15"/>
  <c r="AE67" i="10"/>
  <c r="AI70" i="8"/>
  <c r="AK67" i="14"/>
  <c r="J63" i="15"/>
  <c r="T64" i="15"/>
  <c r="R65" i="14"/>
  <c r="S65" i="15"/>
  <c r="E66" i="14"/>
  <c r="J113" i="12"/>
  <c r="AB66" i="10"/>
  <c r="AD69" i="8"/>
  <c r="O68" i="14"/>
  <c r="AB68" i="10"/>
  <c r="AD71" i="8"/>
  <c r="AK68" i="14"/>
  <c r="R69" i="10"/>
  <c r="G72" i="7"/>
  <c r="H69" i="15"/>
  <c r="R69" i="14"/>
  <c r="AA69" i="14"/>
  <c r="P69" i="15"/>
  <c r="F72" i="10"/>
  <c r="M72" i="15"/>
  <c r="Y72" i="10"/>
  <c r="AA75" i="8"/>
  <c r="AD72" i="14"/>
  <c r="Z72" i="10"/>
  <c r="AB75" i="8"/>
  <c r="N72" i="15"/>
  <c r="C73" i="10"/>
  <c r="L73" i="10"/>
  <c r="Q73" i="10"/>
  <c r="F76" i="7"/>
  <c r="F74" i="10"/>
  <c r="G74" i="10"/>
  <c r="F74" i="14"/>
  <c r="C74" i="15"/>
  <c r="W74" i="10"/>
  <c r="X74" i="10"/>
  <c r="J75" i="10"/>
  <c r="AC76" i="14"/>
  <c r="Y76" i="10"/>
  <c r="AA79" i="8"/>
  <c r="M76" i="15"/>
  <c r="AA76" i="10"/>
  <c r="AC79" i="8"/>
  <c r="B77" i="15"/>
  <c r="F77" i="10"/>
  <c r="G77" i="10"/>
  <c r="X77" i="10"/>
  <c r="Z77" i="10"/>
  <c r="AB80" i="8"/>
  <c r="J79" i="10"/>
  <c r="O79" i="10"/>
  <c r="U79" i="10"/>
  <c r="J82" i="7"/>
  <c r="K79" i="15"/>
  <c r="R79" i="14"/>
  <c r="Y79" i="10"/>
  <c r="AA82" i="8"/>
  <c r="AC79" i="14"/>
  <c r="U63" i="15"/>
  <c r="W64" i="10"/>
  <c r="AD64" i="10"/>
  <c r="AG67" i="8"/>
  <c r="AC65" i="10"/>
  <c r="AF68" i="8"/>
  <c r="AH68" i="8"/>
  <c r="AD66" i="10"/>
  <c r="AG69" i="8"/>
  <c r="Z68" i="10"/>
  <c r="AB71" i="8"/>
  <c r="N68" i="15"/>
  <c r="K69" i="10"/>
  <c r="J69" i="15"/>
  <c r="L71" i="15"/>
  <c r="Z71" i="10"/>
  <c r="AB74" i="8"/>
  <c r="N71" i="15"/>
  <c r="AA72" i="10"/>
  <c r="AC75" i="8"/>
  <c r="AE72" i="14"/>
  <c r="O72" i="15"/>
  <c r="R73" i="10"/>
  <c r="G76" i="7"/>
  <c r="AF73" i="10"/>
  <c r="AJ76" i="8"/>
  <c r="AL73" i="14"/>
  <c r="AM73" i="14"/>
  <c r="U73" i="15"/>
  <c r="AC74" i="14"/>
  <c r="M74" i="15"/>
  <c r="C75" i="10"/>
  <c r="B76" i="15"/>
  <c r="F76" i="14"/>
  <c r="C76" i="15"/>
  <c r="T79" i="15"/>
  <c r="AL79" i="14"/>
  <c r="AN79" i="14"/>
  <c r="AF79" i="10"/>
  <c r="AJ82" i="8"/>
  <c r="M81" i="10"/>
  <c r="M66" i="10"/>
  <c r="M69" i="14"/>
  <c r="R69" i="15"/>
  <c r="AG69" i="10"/>
  <c r="AK72" i="8"/>
  <c r="C71" i="10"/>
  <c r="Q72" i="10"/>
  <c r="F75" i="7"/>
  <c r="O72" i="14"/>
  <c r="H72" i="15"/>
  <c r="Y74" i="10"/>
  <c r="AA77" i="8"/>
  <c r="F76" i="10"/>
  <c r="G76" i="10"/>
  <c r="H76" i="10"/>
  <c r="D76" i="15"/>
  <c r="E76" i="15"/>
  <c r="I76" i="10"/>
  <c r="S79" i="6"/>
  <c r="X76" i="10"/>
  <c r="P79" i="10"/>
  <c r="W79" i="14"/>
  <c r="X79" i="14"/>
  <c r="T79" i="14"/>
  <c r="J124" i="12"/>
  <c r="AC47" i="14"/>
  <c r="AM47" i="14"/>
  <c r="I48" i="14"/>
  <c r="N48" i="14"/>
  <c r="AL48" i="14"/>
  <c r="Q55" i="15"/>
  <c r="C58" i="10"/>
  <c r="C61" i="10"/>
  <c r="R63" i="10"/>
  <c r="G66" i="7"/>
  <c r="AG63" i="10"/>
  <c r="AK66" i="8"/>
  <c r="G64" i="15"/>
  <c r="N65" i="10"/>
  <c r="U65" i="10"/>
  <c r="J68" i="7"/>
  <c r="L65" i="15"/>
  <c r="M65" i="15"/>
  <c r="D66" i="15"/>
  <c r="O66" i="10"/>
  <c r="R66" i="10"/>
  <c r="G69" i="7"/>
  <c r="P66" i="15"/>
  <c r="AG66" i="10"/>
  <c r="AK69" i="8"/>
  <c r="C68" i="10"/>
  <c r="F68" i="10"/>
  <c r="R68" i="10"/>
  <c r="G71" i="7"/>
  <c r="G69" i="10"/>
  <c r="E69" i="15"/>
  <c r="L69" i="10"/>
  <c r="Z69" i="10"/>
  <c r="AB72" i="8"/>
  <c r="Q69" i="15"/>
  <c r="AH69" i="14"/>
  <c r="L72" i="10"/>
  <c r="M72" i="10"/>
  <c r="R72" i="10"/>
  <c r="G75" i="7"/>
  <c r="J72" i="15"/>
  <c r="T72" i="10"/>
  <c r="I75" i="7"/>
  <c r="K72" i="15"/>
  <c r="AG73" i="10"/>
  <c r="AK76" i="8"/>
  <c r="J74" i="10"/>
  <c r="N74" i="14"/>
  <c r="G74" i="15"/>
  <c r="W74" i="14"/>
  <c r="X74" i="14"/>
  <c r="T74" i="14"/>
  <c r="I75" i="14"/>
  <c r="F77" i="14"/>
  <c r="P77" i="10"/>
  <c r="T77" i="10"/>
  <c r="I80" i="7"/>
  <c r="Q77" i="14"/>
  <c r="K78" i="15"/>
  <c r="R78" i="14"/>
  <c r="U78" i="10"/>
  <c r="J81" i="7"/>
  <c r="AF55" i="10"/>
  <c r="AJ58" i="8"/>
  <c r="G57" i="10"/>
  <c r="F57" i="15"/>
  <c r="J57" i="15"/>
  <c r="E60" i="15"/>
  <c r="G60" i="15"/>
  <c r="C61" i="15"/>
  <c r="P61" i="15"/>
  <c r="J63" i="10"/>
  <c r="P63" i="10"/>
  <c r="N63" i="14"/>
  <c r="M63" i="14"/>
  <c r="H63" i="15"/>
  <c r="O63" i="15"/>
  <c r="AL63" i="14"/>
  <c r="F64" i="15"/>
  <c r="R64" i="15"/>
  <c r="AD65" i="14"/>
  <c r="AF65" i="14"/>
  <c r="Q65" i="15"/>
  <c r="C66" i="10"/>
  <c r="F66" i="10"/>
  <c r="B66" i="15"/>
  <c r="X66" i="10"/>
  <c r="AE66" i="10"/>
  <c r="AI69" i="8"/>
  <c r="B68" i="15"/>
  <c r="M68" i="10"/>
  <c r="H68" i="15"/>
  <c r="AE68" i="10"/>
  <c r="AI71" i="8"/>
  <c r="O116" i="12"/>
  <c r="C69" i="15"/>
  <c r="J69" i="10"/>
  <c r="U69" i="10"/>
  <c r="J72" i="7"/>
  <c r="N69" i="15"/>
  <c r="U69" i="15"/>
  <c r="AA71" i="14"/>
  <c r="N72" i="10"/>
  <c r="AC72" i="14"/>
  <c r="E74" i="14"/>
  <c r="K74" i="10"/>
  <c r="R74" i="10"/>
  <c r="G77" i="7"/>
  <c r="H74" i="15"/>
  <c r="T76" i="15"/>
  <c r="AL76" i="14"/>
  <c r="AF76" i="10"/>
  <c r="AJ79" i="8"/>
  <c r="E77" i="14"/>
  <c r="K78" i="10"/>
  <c r="O78" i="10"/>
  <c r="C80" i="10"/>
  <c r="Y47" i="10"/>
  <c r="AA50" i="8"/>
  <c r="AG47" i="10"/>
  <c r="AK50" i="8"/>
  <c r="I48" i="10"/>
  <c r="S51" i="6"/>
  <c r="Q48" i="10"/>
  <c r="F51" i="7"/>
  <c r="X48" i="10"/>
  <c r="AF48" i="10"/>
  <c r="AJ51" i="8"/>
  <c r="K55" i="10"/>
  <c r="AC55" i="10"/>
  <c r="AF58" i="8"/>
  <c r="C57" i="10"/>
  <c r="Y57" i="10"/>
  <c r="AA60" i="8"/>
  <c r="C60" i="10"/>
  <c r="O60" i="10"/>
  <c r="AD61" i="14"/>
  <c r="U63" i="10"/>
  <c r="J66" i="7"/>
  <c r="G65" i="10"/>
  <c r="C65" i="15"/>
  <c r="Q65" i="10"/>
  <c r="F68" i="7"/>
  <c r="W65" i="14"/>
  <c r="X65" i="14"/>
  <c r="T65" i="14"/>
  <c r="Y65" i="10"/>
  <c r="AA68" i="8"/>
  <c r="AF65" i="10"/>
  <c r="AJ68" i="8"/>
  <c r="H66" i="15"/>
  <c r="S66" i="15"/>
  <c r="W68" i="14"/>
  <c r="X68" i="14"/>
  <c r="T68" i="14"/>
  <c r="S68" i="15"/>
  <c r="F69" i="15"/>
  <c r="K69" i="15"/>
  <c r="L69" i="15"/>
  <c r="AC69" i="10"/>
  <c r="AF72" i="8"/>
  <c r="AH72" i="8"/>
  <c r="AI69" i="14"/>
  <c r="E72" i="14"/>
  <c r="H72" i="10"/>
  <c r="D72" i="15"/>
  <c r="P72" i="10"/>
  <c r="U72" i="10"/>
  <c r="J75" i="7"/>
  <c r="Q74" i="10"/>
  <c r="F77" i="7"/>
  <c r="AD74" i="10"/>
  <c r="AG77" i="8"/>
  <c r="AI74" i="14"/>
  <c r="R74" i="15"/>
  <c r="C76" i="10"/>
  <c r="E76" i="14"/>
  <c r="L76" i="10"/>
  <c r="F76" i="15"/>
  <c r="C78" i="15"/>
  <c r="F78" i="14"/>
  <c r="G78" i="10"/>
  <c r="T60" i="15"/>
  <c r="F63" i="15"/>
  <c r="Q63" i="14"/>
  <c r="W63" i="10"/>
  <c r="C64" i="10"/>
  <c r="N64" i="14"/>
  <c r="AL64" i="14"/>
  <c r="AK65" i="14"/>
  <c r="T65" i="15"/>
  <c r="N66" i="10"/>
  <c r="G66" i="15"/>
  <c r="W66" i="14"/>
  <c r="X66" i="14"/>
  <c r="T66" i="14"/>
  <c r="L66" i="15"/>
  <c r="AF66" i="14"/>
  <c r="T66" i="15"/>
  <c r="AF66" i="10"/>
  <c r="AJ69" i="8"/>
  <c r="H68" i="14"/>
  <c r="AF68" i="14"/>
  <c r="B69" i="15"/>
  <c r="O69" i="14"/>
  <c r="Y69" i="10"/>
  <c r="AA72" i="8"/>
  <c r="AF69" i="14"/>
  <c r="AG69" i="14"/>
  <c r="I72" i="10"/>
  <c r="S75" i="6"/>
  <c r="I72" i="14"/>
  <c r="J72" i="14"/>
  <c r="K72" i="14"/>
  <c r="L72" i="14"/>
  <c r="N72" i="14"/>
  <c r="AM72" i="14"/>
  <c r="AE74" i="10"/>
  <c r="AI77" i="8"/>
  <c r="AK74" i="14"/>
  <c r="AL74" i="14"/>
  <c r="T74" i="15"/>
  <c r="H76" i="14"/>
  <c r="O76" i="10"/>
  <c r="J76" i="15"/>
  <c r="AC76" i="10"/>
  <c r="AF79" i="8"/>
  <c r="C77" i="10"/>
  <c r="L78" i="15"/>
  <c r="R66" i="15"/>
  <c r="C67" i="10"/>
  <c r="G69" i="14"/>
  <c r="T69" i="10"/>
  <c r="I72" i="7"/>
  <c r="C70" i="10"/>
  <c r="N71" i="10"/>
  <c r="AD71" i="14"/>
  <c r="W72" i="10"/>
  <c r="K73" i="10"/>
  <c r="F73" i="15"/>
  <c r="J73" i="14"/>
  <c r="G73" i="15"/>
  <c r="N73" i="14"/>
  <c r="O73" i="14"/>
  <c r="H73" i="15"/>
  <c r="B74" i="15"/>
  <c r="J121" i="12"/>
  <c r="I75" i="10"/>
  <c r="S78" i="6"/>
  <c r="P76" i="10"/>
  <c r="W76" i="14"/>
  <c r="X76" i="14"/>
  <c r="T76" i="14"/>
  <c r="O76" i="15"/>
  <c r="AE76" i="14"/>
  <c r="AB76" i="10"/>
  <c r="AD79" i="8"/>
  <c r="AF76" i="14"/>
  <c r="P76" i="15"/>
  <c r="C77" i="15"/>
  <c r="AD77" i="14"/>
  <c r="AB78" i="10"/>
  <c r="AD81" i="8"/>
  <c r="P78" i="15"/>
  <c r="AF78" i="14"/>
  <c r="AE79" i="10"/>
  <c r="AI82" i="8"/>
  <c r="S79" i="15"/>
  <c r="D81" i="15"/>
  <c r="H81" i="14"/>
  <c r="H81" i="10"/>
  <c r="E79" i="14"/>
  <c r="F79" i="10"/>
  <c r="B79" i="15"/>
  <c r="J125" i="12"/>
  <c r="Q84" i="8"/>
  <c r="N83" i="15"/>
  <c r="AD83" i="14"/>
  <c r="Z83" i="10"/>
  <c r="AB86" i="8"/>
  <c r="P84" i="10"/>
  <c r="U84" i="15"/>
  <c r="AG84" i="10"/>
  <c r="AK87" i="8"/>
  <c r="AM84" i="14"/>
  <c r="J78" i="15"/>
  <c r="U78" i="15"/>
  <c r="AM78" i="14"/>
  <c r="G79" i="10"/>
  <c r="F79" i="14"/>
  <c r="D79" i="15"/>
  <c r="H79" i="14"/>
  <c r="X79" i="10"/>
  <c r="B81" i="15"/>
  <c r="F81" i="10"/>
  <c r="C81" i="15"/>
  <c r="G81" i="10"/>
  <c r="L81" i="15"/>
  <c r="O127" i="12"/>
  <c r="N84" i="15"/>
  <c r="Z84" i="10"/>
  <c r="AB87" i="8"/>
  <c r="AD84" i="14"/>
  <c r="AM85" i="14"/>
  <c r="U85" i="15"/>
  <c r="AG85" i="10"/>
  <c r="AK88" i="8"/>
  <c r="N86" i="10"/>
  <c r="O81" i="14"/>
  <c r="E82" i="15"/>
  <c r="I82" i="14"/>
  <c r="K82" i="14"/>
  <c r="AA82" i="14"/>
  <c r="L82" i="15"/>
  <c r="I84" i="14"/>
  <c r="E84" i="15"/>
  <c r="I84" i="10"/>
  <c r="S87" i="6"/>
  <c r="X85" i="10"/>
  <c r="S86" i="10"/>
  <c r="H89" i="7"/>
  <c r="AE79" i="14"/>
  <c r="O79" i="15"/>
  <c r="AC81" i="14"/>
  <c r="Y81" i="10"/>
  <c r="AA84" i="8"/>
  <c r="M81" i="15"/>
  <c r="E82" i="14"/>
  <c r="G82" i="14"/>
  <c r="I82" i="10"/>
  <c r="S85" i="6"/>
  <c r="S82" i="10"/>
  <c r="H85" i="7"/>
  <c r="D83" i="15"/>
  <c r="H83" i="10"/>
  <c r="M84" i="10"/>
  <c r="H84" i="15"/>
  <c r="R84" i="10"/>
  <c r="G87" i="7"/>
  <c r="O84" i="14"/>
  <c r="J84" i="15"/>
  <c r="T84" i="10"/>
  <c r="I87" i="7"/>
  <c r="Q84" i="14"/>
  <c r="Q89" i="15"/>
  <c r="AH89" i="14"/>
  <c r="AC89" i="10"/>
  <c r="AF92" i="8"/>
  <c r="P72" i="15"/>
  <c r="N74" i="15"/>
  <c r="F78" i="15"/>
  <c r="W78" i="14"/>
  <c r="X78" i="14"/>
  <c r="T78" i="14"/>
  <c r="R79" i="10"/>
  <c r="G82" i="7"/>
  <c r="H79" i="15"/>
  <c r="AA79" i="10"/>
  <c r="AC82" i="8"/>
  <c r="AB79" i="10"/>
  <c r="AD82" i="8"/>
  <c r="AF79" i="14"/>
  <c r="P79" i="15"/>
  <c r="J81" i="10"/>
  <c r="O81" i="15"/>
  <c r="AA81" i="10"/>
  <c r="AC84" i="8"/>
  <c r="U82" i="10"/>
  <c r="J85" i="7"/>
  <c r="Z82" i="10"/>
  <c r="AB85" i="8"/>
  <c r="AD82" i="14"/>
  <c r="O82" i="15"/>
  <c r="P83" i="10"/>
  <c r="Q83" i="10"/>
  <c r="F86" i="7"/>
  <c r="N83" i="14"/>
  <c r="M83" i="15"/>
  <c r="Y83" i="10"/>
  <c r="AA86" i="8"/>
  <c r="AC83" i="14"/>
  <c r="AF83" i="10"/>
  <c r="AJ86" i="8"/>
  <c r="AL83" i="14"/>
  <c r="O84" i="10"/>
  <c r="J85" i="10"/>
  <c r="N85" i="10"/>
  <c r="AL78" i="14"/>
  <c r="M79" i="10"/>
  <c r="E81" i="14"/>
  <c r="G81" i="14"/>
  <c r="W81" i="14"/>
  <c r="X81" i="14"/>
  <c r="T81" i="14"/>
  <c r="AA81" i="14"/>
  <c r="AM81" i="14"/>
  <c r="AA82" i="10"/>
  <c r="AC85" i="8"/>
  <c r="AG82" i="10"/>
  <c r="AK85" i="8"/>
  <c r="U82" i="15"/>
  <c r="AM82" i="14"/>
  <c r="H84" i="10"/>
  <c r="D84" i="15"/>
  <c r="H84" i="14"/>
  <c r="B85" i="15"/>
  <c r="F85" i="10"/>
  <c r="E85" i="14"/>
  <c r="C87" i="15"/>
  <c r="F87" i="14"/>
  <c r="G87" i="14"/>
  <c r="G87" i="10"/>
  <c r="E87" i="15"/>
  <c r="I87" i="10"/>
  <c r="S90" i="6"/>
  <c r="I87" i="14"/>
  <c r="J87" i="15"/>
  <c r="T87" i="10"/>
  <c r="I90" i="7"/>
  <c r="Q87" i="14"/>
  <c r="I88" i="15"/>
  <c r="O93" i="10"/>
  <c r="H81" i="15"/>
  <c r="O126" i="12"/>
  <c r="K85" i="6"/>
  <c r="L85" i="6"/>
  <c r="M85" i="6"/>
  <c r="B82" i="15"/>
  <c r="F82" i="10"/>
  <c r="AD84" i="10"/>
  <c r="AG87" i="8"/>
  <c r="AI84" i="14"/>
  <c r="O84" i="15"/>
  <c r="AE84" i="14"/>
  <c r="AA84" i="10"/>
  <c r="AC87" i="8"/>
  <c r="T85" i="15"/>
  <c r="AF85" i="10"/>
  <c r="AJ88" i="8"/>
  <c r="AL85" i="14"/>
  <c r="W86" i="10"/>
  <c r="J87" i="10"/>
  <c r="I90" i="15"/>
  <c r="C63" i="10"/>
  <c r="C65" i="10"/>
  <c r="C72" i="10"/>
  <c r="C74" i="10"/>
  <c r="M78" i="10"/>
  <c r="N78" i="10"/>
  <c r="R78" i="15"/>
  <c r="U79" i="15"/>
  <c r="N81" i="10"/>
  <c r="R81" i="10"/>
  <c r="G84" i="7"/>
  <c r="J81" i="15"/>
  <c r="Q81" i="14"/>
  <c r="AK81" i="14"/>
  <c r="AE81" i="10"/>
  <c r="AI84" i="8"/>
  <c r="K82" i="10"/>
  <c r="R82" i="14"/>
  <c r="M82" i="14"/>
  <c r="AE82" i="14"/>
  <c r="Q82" i="15"/>
  <c r="E83" i="14"/>
  <c r="F83" i="10"/>
  <c r="W83" i="14"/>
  <c r="X83" i="14"/>
  <c r="T83" i="14"/>
  <c r="R84" i="15"/>
  <c r="O85" i="10"/>
  <c r="AL86" i="14"/>
  <c r="T86" i="15"/>
  <c r="AF86" i="10"/>
  <c r="AJ89" i="8"/>
  <c r="R83" i="10"/>
  <c r="G86" i="7"/>
  <c r="X83" i="10"/>
  <c r="C85" i="10"/>
  <c r="R85" i="10"/>
  <c r="G88" i="7"/>
  <c r="H85" i="15"/>
  <c r="C86" i="15"/>
  <c r="Q86" i="10"/>
  <c r="F89" i="7"/>
  <c r="G86" i="15"/>
  <c r="U86" i="10"/>
  <c r="J89" i="7"/>
  <c r="W86" i="14"/>
  <c r="X86" i="14"/>
  <c r="T86" i="14"/>
  <c r="M86" i="15"/>
  <c r="AK86" i="14"/>
  <c r="F87" i="10"/>
  <c r="AA87" i="14"/>
  <c r="AC87" i="14"/>
  <c r="C88" i="10"/>
  <c r="AH88" i="14"/>
  <c r="AL88" i="14"/>
  <c r="AK89" i="14"/>
  <c r="F90" i="14"/>
  <c r="G90" i="14"/>
  <c r="O90" i="10"/>
  <c r="AL90" i="14"/>
  <c r="T90" i="15"/>
  <c r="J91" i="14"/>
  <c r="F91" i="15"/>
  <c r="L91" i="10"/>
  <c r="H91" i="15"/>
  <c r="G94" i="15"/>
  <c r="Q94" i="10"/>
  <c r="F97" i="7"/>
  <c r="L97" i="7"/>
  <c r="N94" i="14"/>
  <c r="M94" i="14"/>
  <c r="AC94" i="10"/>
  <c r="AF97" i="8"/>
  <c r="O137" i="12"/>
  <c r="Z78" i="10"/>
  <c r="AB81" i="8"/>
  <c r="O124" i="12"/>
  <c r="R81" i="15"/>
  <c r="AF82" i="10"/>
  <c r="AJ85" i="8"/>
  <c r="C83" i="10"/>
  <c r="U86" i="15"/>
  <c r="AG86" i="10"/>
  <c r="AK89" i="8"/>
  <c r="G86" i="10"/>
  <c r="D86" i="15"/>
  <c r="H86" i="15"/>
  <c r="R86" i="10"/>
  <c r="G89" i="7"/>
  <c r="Y86" i="10"/>
  <c r="AA89" i="8"/>
  <c r="AI86" i="14"/>
  <c r="AJ86" i="14"/>
  <c r="AF90" i="10"/>
  <c r="AJ93" i="8"/>
  <c r="R91" i="10"/>
  <c r="G94" i="7"/>
  <c r="F92" i="14"/>
  <c r="C92" i="15"/>
  <c r="J94" i="10"/>
  <c r="AH94" i="14"/>
  <c r="E96" i="15"/>
  <c r="I96" i="14"/>
  <c r="I96" i="10"/>
  <c r="S99" i="6"/>
  <c r="I83" i="10"/>
  <c r="S86" i="6"/>
  <c r="I83" i="14"/>
  <c r="K83" i="15"/>
  <c r="Q85" i="14"/>
  <c r="J85" i="15"/>
  <c r="C87" i="10"/>
  <c r="B88" i="15"/>
  <c r="E88" i="15"/>
  <c r="R90" i="10"/>
  <c r="G93" i="7"/>
  <c r="O90" i="14"/>
  <c r="H90" i="15"/>
  <c r="Q91" i="14"/>
  <c r="J91" i="15"/>
  <c r="T91" i="10"/>
  <c r="I94" i="7"/>
  <c r="O92" i="10"/>
  <c r="C94" i="10"/>
  <c r="T96" i="15"/>
  <c r="AF96" i="10"/>
  <c r="AJ99" i="8"/>
  <c r="AL96" i="14"/>
  <c r="J96" i="10"/>
  <c r="I86" i="14"/>
  <c r="S86" i="15"/>
  <c r="AE86" i="10"/>
  <c r="AI89" i="8"/>
  <c r="G87" i="15"/>
  <c r="Q87" i="10"/>
  <c r="F90" i="7"/>
  <c r="U87" i="10"/>
  <c r="J90" i="7"/>
  <c r="R87" i="14"/>
  <c r="D88" i="15"/>
  <c r="H88" i="10"/>
  <c r="L88" i="10"/>
  <c r="F88" i="15"/>
  <c r="AA88" i="10"/>
  <c r="AC91" i="8"/>
  <c r="O88" i="15"/>
  <c r="R88" i="15"/>
  <c r="N90" i="15"/>
  <c r="Q90" i="15"/>
  <c r="AC90" i="10"/>
  <c r="AF93" i="8"/>
  <c r="AH93" i="8"/>
  <c r="AH90" i="14"/>
  <c r="AJ90" i="14"/>
  <c r="F92" i="15"/>
  <c r="Y92" i="10"/>
  <c r="AA95" i="8"/>
  <c r="AC92" i="14"/>
  <c r="M92" i="15"/>
  <c r="C93" i="10"/>
  <c r="AB94" i="10"/>
  <c r="AD97" i="8"/>
  <c r="P94" i="15"/>
  <c r="AF94" i="14"/>
  <c r="Q94" i="15"/>
  <c r="L95" i="15"/>
  <c r="AA95" i="14"/>
  <c r="L87" i="15"/>
  <c r="M87" i="15"/>
  <c r="K88" i="10"/>
  <c r="N88" i="10"/>
  <c r="AC88" i="10"/>
  <c r="AF91" i="8"/>
  <c r="AF88" i="10"/>
  <c r="AJ91" i="8"/>
  <c r="M89" i="10"/>
  <c r="P89" i="10"/>
  <c r="AE89" i="10"/>
  <c r="AI92" i="8"/>
  <c r="G90" i="10"/>
  <c r="K90" i="10"/>
  <c r="M91" i="10"/>
  <c r="P92" i="14"/>
  <c r="U92" i="15"/>
  <c r="J93" i="10"/>
  <c r="E94" i="15"/>
  <c r="I94" i="10"/>
  <c r="S97" i="6"/>
  <c r="I94" i="14"/>
  <c r="C84" i="10"/>
  <c r="K85" i="10"/>
  <c r="G85" i="15"/>
  <c r="J86" i="10"/>
  <c r="M87" i="10"/>
  <c r="X87" i="10"/>
  <c r="AB87" i="10"/>
  <c r="AD90" i="8"/>
  <c r="P87" i="15"/>
  <c r="AK87" i="14"/>
  <c r="O88" i="10"/>
  <c r="AD88" i="10"/>
  <c r="AG91" i="8"/>
  <c r="AD90" i="14"/>
  <c r="AE91" i="10"/>
  <c r="AI94" i="8"/>
  <c r="S91" i="15"/>
  <c r="AE92" i="10"/>
  <c r="AI95" i="8"/>
  <c r="AK92" i="14"/>
  <c r="AN92" i="14"/>
  <c r="L92" i="15"/>
  <c r="AG92" i="10"/>
  <c r="AK95" i="8"/>
  <c r="H94" i="15"/>
  <c r="R94" i="10"/>
  <c r="G97" i="7"/>
  <c r="M97" i="7"/>
  <c r="M95" i="10"/>
  <c r="H95" i="15"/>
  <c r="O95" i="14"/>
  <c r="C78" i="10"/>
  <c r="C79" i="10"/>
  <c r="C81" i="10"/>
  <c r="W82" i="14"/>
  <c r="X82" i="14"/>
  <c r="T82" i="14"/>
  <c r="Y82" i="10"/>
  <c r="AA85" i="8"/>
  <c r="AC82" i="14"/>
  <c r="AI82" i="14"/>
  <c r="AJ82" i="14"/>
  <c r="AL82" i="14"/>
  <c r="O83" i="14"/>
  <c r="W83" i="10"/>
  <c r="H86" i="14"/>
  <c r="O86" i="14"/>
  <c r="AD86" i="14"/>
  <c r="AB86" i="10"/>
  <c r="AD89" i="8"/>
  <c r="P86" i="15"/>
  <c r="Y87" i="10"/>
  <c r="AA90" i="8"/>
  <c r="S87" i="15"/>
  <c r="E88" i="14"/>
  <c r="I88" i="14"/>
  <c r="K88" i="14"/>
  <c r="L88" i="14"/>
  <c r="W88" i="14"/>
  <c r="X88" i="14"/>
  <c r="T88" i="14"/>
  <c r="J90" i="10"/>
  <c r="K91" i="15"/>
  <c r="U91" i="10"/>
  <c r="J94" i="7"/>
  <c r="R91" i="14"/>
  <c r="W91" i="10"/>
  <c r="P91" i="15"/>
  <c r="J92" i="15"/>
  <c r="S92" i="15"/>
  <c r="AM92" i="14"/>
  <c r="R95" i="10"/>
  <c r="G98" i="7"/>
  <c r="F96" i="10"/>
  <c r="B96" i="15"/>
  <c r="E96" i="14"/>
  <c r="O85" i="14"/>
  <c r="AD85" i="10"/>
  <c r="AG88" i="8"/>
  <c r="R85" i="15"/>
  <c r="N86" i="14"/>
  <c r="K86" i="15"/>
  <c r="AC86" i="10"/>
  <c r="AF89" i="8"/>
  <c r="AH89" i="8"/>
  <c r="Q86" i="15"/>
  <c r="B87" i="15"/>
  <c r="AE88" i="14"/>
  <c r="AI88" i="14"/>
  <c r="C89" i="10"/>
  <c r="AF90" i="14"/>
  <c r="P90" i="15"/>
  <c r="AB90" i="10"/>
  <c r="AD93" i="8"/>
  <c r="AK91" i="14"/>
  <c r="AM91" i="14"/>
  <c r="U91" i="15"/>
  <c r="AG91" i="10"/>
  <c r="AK94" i="8"/>
  <c r="AA92" i="14"/>
  <c r="X92" i="10"/>
  <c r="O94" i="14"/>
  <c r="N95" i="10"/>
  <c r="F96" i="14"/>
  <c r="G96" i="10"/>
  <c r="J138" i="12"/>
  <c r="Q99" i="8"/>
  <c r="X96" i="10"/>
  <c r="M96" i="15"/>
  <c r="L97" i="10"/>
  <c r="F97" i="15"/>
  <c r="N97" i="14"/>
  <c r="G97" i="15"/>
  <c r="W97" i="10"/>
  <c r="J98" i="10"/>
  <c r="P98" i="10"/>
  <c r="R98" i="10"/>
  <c r="G101" i="7"/>
  <c r="AD98" i="10"/>
  <c r="AG101" i="8"/>
  <c r="E99" i="15"/>
  <c r="I99" i="10"/>
  <c r="S102" i="6"/>
  <c r="C101" i="10"/>
  <c r="Y90" i="10"/>
  <c r="AA93" i="8"/>
  <c r="C91" i="10"/>
  <c r="O95" i="10"/>
  <c r="M95" i="15"/>
  <c r="Y95" i="10"/>
  <c r="AA98" i="8"/>
  <c r="N95" i="15"/>
  <c r="Y96" i="10"/>
  <c r="AA99" i="8"/>
  <c r="K97" i="10"/>
  <c r="Q97" i="10"/>
  <c r="F100" i="7"/>
  <c r="W97" i="14"/>
  <c r="X97" i="14"/>
  <c r="T97" i="14"/>
  <c r="W98" i="14"/>
  <c r="X98" i="14"/>
  <c r="T98" i="14"/>
  <c r="AI98" i="14"/>
  <c r="J82" i="10"/>
  <c r="R82" i="10"/>
  <c r="G85" i="7"/>
  <c r="I90" i="14"/>
  <c r="K90" i="14"/>
  <c r="N90" i="14"/>
  <c r="AG90" i="10"/>
  <c r="AK93" i="8"/>
  <c r="Z95" i="10"/>
  <c r="AB98" i="8"/>
  <c r="AC95" i="10"/>
  <c r="AF98" i="8"/>
  <c r="AH98" i="8"/>
  <c r="Q95" i="15"/>
  <c r="S95" i="15"/>
  <c r="AK95" i="14"/>
  <c r="AN95" i="14"/>
  <c r="AL95" i="14"/>
  <c r="AF95" i="10"/>
  <c r="AJ98" i="8"/>
  <c r="T95" i="15"/>
  <c r="N97" i="10"/>
  <c r="AH97" i="14"/>
  <c r="T97" i="15"/>
  <c r="AL97" i="14"/>
  <c r="N98" i="10"/>
  <c r="I99" i="14"/>
  <c r="K99" i="14"/>
  <c r="B90" i="15"/>
  <c r="K90" i="15"/>
  <c r="K92" i="10"/>
  <c r="AF92" i="10"/>
  <c r="AJ95" i="8"/>
  <c r="R95" i="15"/>
  <c r="AD95" i="10"/>
  <c r="AG98" i="8"/>
  <c r="U95" i="15"/>
  <c r="AG95" i="10"/>
  <c r="AK98" i="8"/>
  <c r="J139" i="12"/>
  <c r="Q98" i="14"/>
  <c r="M98" i="10"/>
  <c r="O98" i="14"/>
  <c r="K98" i="15"/>
  <c r="U98" i="10"/>
  <c r="J101" i="7"/>
  <c r="P98" i="15"/>
  <c r="AB98" i="10"/>
  <c r="AD101" i="8"/>
  <c r="AF98" i="14"/>
  <c r="B99" i="15"/>
  <c r="E99" i="14"/>
  <c r="Y99" i="10"/>
  <c r="AA102" i="8"/>
  <c r="AC99" i="14"/>
  <c r="AG99" i="14"/>
  <c r="M99" i="15"/>
  <c r="AE100" i="10"/>
  <c r="AI103" i="8"/>
  <c r="S100" i="15"/>
  <c r="AK100" i="14"/>
  <c r="C86" i="10"/>
  <c r="W96" i="14"/>
  <c r="X96" i="14"/>
  <c r="T96" i="14"/>
  <c r="AC96" i="14"/>
  <c r="J97" i="14"/>
  <c r="K97" i="14"/>
  <c r="L97" i="14"/>
  <c r="T97" i="10"/>
  <c r="I100" i="7"/>
  <c r="Q97" i="14"/>
  <c r="Z97" i="10"/>
  <c r="AB100" i="8"/>
  <c r="C98" i="15"/>
  <c r="G98" i="10"/>
  <c r="F99" i="10"/>
  <c r="M99" i="10"/>
  <c r="S99" i="10"/>
  <c r="H102" i="7"/>
  <c r="W100" i="10"/>
  <c r="C96" i="10"/>
  <c r="AI97" i="14"/>
  <c r="H98" i="15"/>
  <c r="AE98" i="14"/>
  <c r="AE99" i="14"/>
  <c r="O99" i="15"/>
  <c r="AA99" i="10"/>
  <c r="AC102" i="8"/>
  <c r="K100" i="15"/>
  <c r="R100" i="14"/>
  <c r="U100" i="10"/>
  <c r="J103" i="7"/>
  <c r="AF100" i="10"/>
  <c r="AJ103" i="8"/>
  <c r="AL100" i="14"/>
  <c r="I105" i="15"/>
  <c r="G96" i="15"/>
  <c r="N96" i="14"/>
  <c r="O96" i="14"/>
  <c r="R96" i="10"/>
  <c r="G99" i="7"/>
  <c r="R98" i="15"/>
  <c r="G99" i="14"/>
  <c r="X100" i="10"/>
  <c r="C92" i="10"/>
  <c r="G95" i="10"/>
  <c r="D95" i="15"/>
  <c r="K95" i="10"/>
  <c r="K95" i="15"/>
  <c r="R95" i="14"/>
  <c r="J137" i="12"/>
  <c r="Q98" i="8"/>
  <c r="W95" i="14"/>
  <c r="X95" i="14"/>
  <c r="T95" i="14"/>
  <c r="AI95" i="14"/>
  <c r="AJ95" i="14"/>
  <c r="H96" i="15"/>
  <c r="O139" i="12"/>
  <c r="K102" i="6"/>
  <c r="L102" i="6"/>
  <c r="M102" i="6"/>
  <c r="D97" i="15"/>
  <c r="H97" i="10"/>
  <c r="E97" i="15"/>
  <c r="P97" i="10"/>
  <c r="Q97" i="15"/>
  <c r="AC97" i="10"/>
  <c r="AF100" i="8"/>
  <c r="AH100" i="8"/>
  <c r="K99" i="10"/>
  <c r="W99" i="14"/>
  <c r="X99" i="14"/>
  <c r="T99" i="14"/>
  <c r="T100" i="15"/>
  <c r="U102" i="15"/>
  <c r="AG102" i="10"/>
  <c r="AK105" i="8"/>
  <c r="AM102" i="14"/>
  <c r="AB103" i="10"/>
  <c r="AD106" i="8"/>
  <c r="AF103" i="14"/>
  <c r="AC103" i="10"/>
  <c r="AF106" i="8"/>
  <c r="AH103" i="14"/>
  <c r="AA104" i="10"/>
  <c r="AC107" i="8"/>
  <c r="AE104" i="14"/>
  <c r="AB104" i="10"/>
  <c r="AD107" i="8"/>
  <c r="P104" i="15"/>
  <c r="AF104" i="14"/>
  <c r="I107" i="15"/>
  <c r="AM108" i="14"/>
  <c r="U108" i="15"/>
  <c r="AG108" i="10"/>
  <c r="AK111" i="8"/>
  <c r="C97" i="10"/>
  <c r="O97" i="10"/>
  <c r="L99" i="10"/>
  <c r="AC99" i="10"/>
  <c r="AF102" i="8"/>
  <c r="AH102" i="8"/>
  <c r="O142" i="12"/>
  <c r="E100" i="14"/>
  <c r="F100" i="10"/>
  <c r="R100" i="10"/>
  <c r="G103" i="7"/>
  <c r="AM100" i="14"/>
  <c r="P102" i="14"/>
  <c r="C103" i="10"/>
  <c r="Q103" i="10"/>
  <c r="F106" i="7"/>
  <c r="E105" i="14"/>
  <c r="G105" i="14"/>
  <c r="F105" i="10"/>
  <c r="N5" i="13"/>
  <c r="K106" i="15"/>
  <c r="U106" i="10"/>
  <c r="J109" i="7"/>
  <c r="M107" i="10"/>
  <c r="R107" i="10"/>
  <c r="G110" i="7"/>
  <c r="H107" i="15"/>
  <c r="O107" i="14"/>
  <c r="C108" i="10"/>
  <c r="O110" i="10"/>
  <c r="J100" i="10"/>
  <c r="P100" i="10"/>
  <c r="G102" i="14"/>
  <c r="O102" i="10"/>
  <c r="P102" i="10"/>
  <c r="AC102" i="10"/>
  <c r="AF105" i="8"/>
  <c r="AH105" i="8"/>
  <c r="AH102" i="14"/>
  <c r="AD102" i="10"/>
  <c r="AG105" i="8"/>
  <c r="R102" i="15"/>
  <c r="F103" i="10"/>
  <c r="F103" i="14"/>
  <c r="G103" i="14"/>
  <c r="H103" i="10"/>
  <c r="M103" i="15"/>
  <c r="AC103" i="14"/>
  <c r="F4" i="13"/>
  <c r="E104" i="14"/>
  <c r="AK104" i="14"/>
  <c r="Y106" i="10"/>
  <c r="AA109" i="8"/>
  <c r="AA104" i="14"/>
  <c r="L104" i="15"/>
  <c r="R106" i="10"/>
  <c r="G109" i="7"/>
  <c r="H106" i="15"/>
  <c r="J107" i="10"/>
  <c r="M100" i="15"/>
  <c r="H102" i="15"/>
  <c r="O102" i="14"/>
  <c r="R102" i="10"/>
  <c r="G105" i="7"/>
  <c r="M102" i="15"/>
  <c r="AC102" i="14"/>
  <c r="N102" i="15"/>
  <c r="Z102" i="10"/>
  <c r="AB105" i="8"/>
  <c r="W103" i="10"/>
  <c r="U103" i="15"/>
  <c r="T104" i="15"/>
  <c r="AL104" i="14"/>
  <c r="T105" i="10"/>
  <c r="I108" i="7"/>
  <c r="O108" i="7"/>
  <c r="J105" i="15"/>
  <c r="W105" i="14"/>
  <c r="X105" i="14"/>
  <c r="T105" i="14"/>
  <c r="AB105" i="10"/>
  <c r="AD108" i="8"/>
  <c r="P105" i="15"/>
  <c r="B106" i="15"/>
  <c r="F106" i="10"/>
  <c r="L106" i="10"/>
  <c r="J106" i="14"/>
  <c r="AC106" i="14"/>
  <c r="J107" i="14"/>
  <c r="K107" i="14"/>
  <c r="F107" i="15"/>
  <c r="Q107" i="10"/>
  <c r="F110" i="7"/>
  <c r="F8" i="13"/>
  <c r="H108" i="15"/>
  <c r="R108" i="10"/>
  <c r="G111" i="7"/>
  <c r="M111" i="7"/>
  <c r="O108" i="14"/>
  <c r="G109" i="15"/>
  <c r="Q109" i="10"/>
  <c r="F112" i="7"/>
  <c r="L112" i="7"/>
  <c r="AA99" i="14"/>
  <c r="O100" i="15"/>
  <c r="P100" i="15"/>
  <c r="AB100" i="10"/>
  <c r="AD103" i="8"/>
  <c r="I102" i="10"/>
  <c r="N102" i="14"/>
  <c r="S102" i="10"/>
  <c r="H105" i="7"/>
  <c r="AI102" i="14"/>
  <c r="H103" i="14"/>
  <c r="P104" i="10"/>
  <c r="T104" i="10"/>
  <c r="I107" i="7"/>
  <c r="Q104" i="14"/>
  <c r="U104" i="10"/>
  <c r="J107" i="7"/>
  <c r="S105" i="15"/>
  <c r="AK105" i="14"/>
  <c r="O106" i="14"/>
  <c r="Q106" i="15"/>
  <c r="AC106" i="10"/>
  <c r="AF109" i="8"/>
  <c r="N107" i="10"/>
  <c r="Y107" i="10"/>
  <c r="AA110" i="8"/>
  <c r="AC107" i="14"/>
  <c r="AG107" i="14"/>
  <c r="M107" i="15"/>
  <c r="N109" i="14"/>
  <c r="M109" i="14"/>
  <c r="I111" i="10"/>
  <c r="S114" i="6"/>
  <c r="I111" i="14"/>
  <c r="E111" i="15"/>
  <c r="C95" i="10"/>
  <c r="Z99" i="10"/>
  <c r="AB102" i="8"/>
  <c r="AI99" i="14"/>
  <c r="AJ99" i="14"/>
  <c r="AF99" i="10"/>
  <c r="AJ102" i="8"/>
  <c r="T99" i="15"/>
  <c r="Y100" i="10"/>
  <c r="AA103" i="8"/>
  <c r="G102" i="10"/>
  <c r="D102" i="15"/>
  <c r="K102" i="10"/>
  <c r="X102" i="10"/>
  <c r="Y102" i="10"/>
  <c r="AA105" i="8"/>
  <c r="P103" i="10"/>
  <c r="AG103" i="10"/>
  <c r="AK106" i="8"/>
  <c r="O104" i="10"/>
  <c r="AF104" i="10"/>
  <c r="AJ107" i="8"/>
  <c r="O105" i="10"/>
  <c r="Q105" i="14"/>
  <c r="L105" i="15"/>
  <c r="AA105" i="14"/>
  <c r="W105" i="10"/>
  <c r="AF105" i="14"/>
  <c r="J106" i="10"/>
  <c r="O106" i="15"/>
  <c r="F7" i="13"/>
  <c r="K110" i="6"/>
  <c r="L110" i="6"/>
  <c r="M110" i="6"/>
  <c r="L107" i="10"/>
  <c r="N107" i="14"/>
  <c r="Q107" i="15"/>
  <c r="AC107" i="10"/>
  <c r="AF110" i="8"/>
  <c r="AH110" i="8"/>
  <c r="C98" i="10"/>
  <c r="G99" i="15"/>
  <c r="R99" i="14"/>
  <c r="M99" i="14"/>
  <c r="Q99" i="15"/>
  <c r="AG99" i="10"/>
  <c r="AK102" i="8"/>
  <c r="AM99" i="14"/>
  <c r="I100" i="10"/>
  <c r="I100" i="14"/>
  <c r="M100" i="10"/>
  <c r="H100" i="15"/>
  <c r="F102" i="10"/>
  <c r="B102" i="15"/>
  <c r="AD102" i="14"/>
  <c r="E103" i="14"/>
  <c r="G103" i="15"/>
  <c r="N103" i="14"/>
  <c r="H103" i="15"/>
  <c r="R103" i="10"/>
  <c r="G106" i="7"/>
  <c r="P103" i="15"/>
  <c r="Q103" i="15"/>
  <c r="S104" i="15"/>
  <c r="G104" i="15"/>
  <c r="Q104" i="10"/>
  <c r="F107" i="7"/>
  <c r="O104" i="15"/>
  <c r="AC104" i="10"/>
  <c r="AF107" i="8"/>
  <c r="Z105" i="10"/>
  <c r="AB108" i="8"/>
  <c r="AD105" i="14"/>
  <c r="R105" i="15"/>
  <c r="AI105" i="14"/>
  <c r="N6" i="13"/>
  <c r="Q109" i="8"/>
  <c r="R109" i="8"/>
  <c r="M106" i="15"/>
  <c r="AA106" i="10"/>
  <c r="AC109" i="8"/>
  <c r="AH106" i="14"/>
  <c r="AJ106" i="14"/>
  <c r="AD107" i="14"/>
  <c r="Z107" i="10"/>
  <c r="AB110" i="8"/>
  <c r="N107" i="15"/>
  <c r="AH107" i="14"/>
  <c r="AJ107" i="14"/>
  <c r="W102" i="10"/>
  <c r="C105" i="10"/>
  <c r="C106" i="15"/>
  <c r="F106" i="14"/>
  <c r="G106" i="14"/>
  <c r="Q107" i="14"/>
  <c r="C109" i="10"/>
  <c r="N111" i="14"/>
  <c r="AC112" i="10"/>
  <c r="AF115" i="8"/>
  <c r="Q112" i="15"/>
  <c r="AH112" i="14"/>
  <c r="W113" i="10"/>
  <c r="W114" i="10"/>
  <c r="Q114" i="15"/>
  <c r="AC114" i="10"/>
  <c r="AF117" i="8"/>
  <c r="AH114" i="14"/>
  <c r="P109" i="10"/>
  <c r="G110" i="14"/>
  <c r="K110" i="15"/>
  <c r="U110" i="10"/>
  <c r="J113" i="7"/>
  <c r="X110" i="10"/>
  <c r="Q111" i="14"/>
  <c r="AA111" i="14"/>
  <c r="M111" i="15"/>
  <c r="Y111" i="10"/>
  <c r="AA114" i="8"/>
  <c r="AG107" i="10"/>
  <c r="AK110" i="8"/>
  <c r="AM107" i="14"/>
  <c r="O109" i="14"/>
  <c r="N109" i="15"/>
  <c r="Z109" i="10"/>
  <c r="AB112" i="8"/>
  <c r="G111" i="10"/>
  <c r="C111" i="15"/>
  <c r="G112" i="10"/>
  <c r="C112" i="15"/>
  <c r="J112" i="10"/>
  <c r="Q112" i="10"/>
  <c r="F115" i="7"/>
  <c r="L115" i="7"/>
  <c r="AD112" i="10"/>
  <c r="AG115" i="8"/>
  <c r="AI112" i="14"/>
  <c r="AF107" i="10"/>
  <c r="AJ110" i="8"/>
  <c r="AL107" i="14"/>
  <c r="R109" i="10"/>
  <c r="G112" i="7"/>
  <c r="M112" i="7"/>
  <c r="U109" i="15"/>
  <c r="AG109" i="10"/>
  <c r="AK112" i="8"/>
  <c r="I110" i="14"/>
  <c r="W110" i="10"/>
  <c r="AB110" i="10"/>
  <c r="AD113" i="8"/>
  <c r="AF110" i="14"/>
  <c r="O111" i="15"/>
  <c r="AA111" i="10"/>
  <c r="AC114" i="8"/>
  <c r="N112" i="14"/>
  <c r="M112" i="14"/>
  <c r="Q111" i="10"/>
  <c r="F114" i="7"/>
  <c r="F112" i="10"/>
  <c r="E112" i="14"/>
  <c r="G112" i="14"/>
  <c r="I112" i="10"/>
  <c r="S115" i="6"/>
  <c r="U112" i="15"/>
  <c r="AM112" i="14"/>
  <c r="AG112" i="10"/>
  <c r="AK115" i="8"/>
  <c r="M106" i="10"/>
  <c r="L106" i="15"/>
  <c r="Z106" i="10"/>
  <c r="AB109" i="8"/>
  <c r="AD106" i="14"/>
  <c r="B107" i="15"/>
  <c r="F107" i="10"/>
  <c r="AD109" i="14"/>
  <c r="G110" i="10"/>
  <c r="D110" i="15"/>
  <c r="H110" i="10"/>
  <c r="AE110" i="10"/>
  <c r="AI113" i="8"/>
  <c r="AK110" i="14"/>
  <c r="AF110" i="10"/>
  <c r="AJ113" i="8"/>
  <c r="J111" i="10"/>
  <c r="X111" i="10"/>
  <c r="AE111" i="14"/>
  <c r="N112" i="15"/>
  <c r="AD112" i="14"/>
  <c r="R112" i="15"/>
  <c r="F113" i="10"/>
  <c r="B113" i="15"/>
  <c r="E113" i="14"/>
  <c r="G113" i="14"/>
  <c r="C100" i="10"/>
  <c r="C104" i="10"/>
  <c r="C105" i="15"/>
  <c r="K105" i="10"/>
  <c r="K105" i="15"/>
  <c r="N106" i="15"/>
  <c r="AG106" i="10"/>
  <c r="AK109" i="8"/>
  <c r="U106" i="15"/>
  <c r="X107" i="10"/>
  <c r="AC109" i="14"/>
  <c r="AD109" i="10"/>
  <c r="AG112" i="8"/>
  <c r="AI109" i="14"/>
  <c r="AM109" i="14"/>
  <c r="R110" i="10"/>
  <c r="G113" i="7"/>
  <c r="N110" i="15"/>
  <c r="AL110" i="14"/>
  <c r="F111" i="14"/>
  <c r="G111" i="14"/>
  <c r="L111" i="15"/>
  <c r="I112" i="14"/>
  <c r="K112" i="10"/>
  <c r="G112" i="15"/>
  <c r="Z112" i="10"/>
  <c r="AB115" i="8"/>
  <c r="AE112" i="10"/>
  <c r="AI115" i="8"/>
  <c r="AK112" i="14"/>
  <c r="J113" i="10"/>
  <c r="AA113" i="14"/>
  <c r="L113" i="15"/>
  <c r="J111" i="15"/>
  <c r="T111" i="10"/>
  <c r="I114" i="7"/>
  <c r="X112" i="10"/>
  <c r="H113" i="10"/>
  <c r="H113" i="14"/>
  <c r="R106" i="15"/>
  <c r="F110" i="10"/>
  <c r="P110" i="10"/>
  <c r="Y110" i="10"/>
  <c r="AA113" i="8"/>
  <c r="M110" i="15"/>
  <c r="F111" i="10"/>
  <c r="B111" i="15"/>
  <c r="O111" i="10"/>
  <c r="AD111" i="10"/>
  <c r="AG114" i="8"/>
  <c r="R111" i="15"/>
  <c r="T111" i="15"/>
  <c r="N112" i="10"/>
  <c r="N12" i="13"/>
  <c r="P113" i="10"/>
  <c r="H115" i="10"/>
  <c r="AG115" i="10"/>
  <c r="AK118" i="8"/>
  <c r="AM115" i="14"/>
  <c r="I116" i="10"/>
  <c r="S119" i="6"/>
  <c r="I116" i="14"/>
  <c r="O116" i="10"/>
  <c r="R116" i="14"/>
  <c r="K116" i="15"/>
  <c r="U116" i="10"/>
  <c r="J119" i="7"/>
  <c r="X116" i="10"/>
  <c r="S117" i="10"/>
  <c r="H120" i="7"/>
  <c r="E114" i="15"/>
  <c r="I114" i="14"/>
  <c r="G114" i="15"/>
  <c r="N114" i="14"/>
  <c r="T114" i="15"/>
  <c r="AL114" i="14"/>
  <c r="O151" i="12"/>
  <c r="Y115" i="10"/>
  <c r="AA118" i="8"/>
  <c r="J121" i="10"/>
  <c r="G123" i="15"/>
  <c r="Q123" i="10"/>
  <c r="F126" i="7"/>
  <c r="N123" i="14"/>
  <c r="J99" i="10"/>
  <c r="R99" i="10"/>
  <c r="G102" i="7"/>
  <c r="C102" i="10"/>
  <c r="K106" i="10"/>
  <c r="AD106" i="10"/>
  <c r="AG109" i="8"/>
  <c r="G107" i="14"/>
  <c r="I107" i="10"/>
  <c r="S110" i="6"/>
  <c r="K107" i="10"/>
  <c r="P107" i="15"/>
  <c r="C110" i="10"/>
  <c r="B110" i="15"/>
  <c r="C111" i="10"/>
  <c r="AF111" i="10"/>
  <c r="AJ114" i="8"/>
  <c r="C112" i="10"/>
  <c r="P112" i="10"/>
  <c r="W112" i="10"/>
  <c r="F13" i="13"/>
  <c r="M113" i="15"/>
  <c r="AF114" i="10"/>
  <c r="AJ117" i="8"/>
  <c r="AC115" i="14"/>
  <c r="O116" i="15"/>
  <c r="AA116" i="10"/>
  <c r="AC119" i="8"/>
  <c r="AE116" i="14"/>
  <c r="W116" i="10"/>
  <c r="T113" i="15"/>
  <c r="AL113" i="14"/>
  <c r="U113" i="15"/>
  <c r="AG113" i="10"/>
  <c r="AK116" i="8"/>
  <c r="C114" i="10"/>
  <c r="M115" i="15"/>
  <c r="Q117" i="14"/>
  <c r="J117" i="15"/>
  <c r="T117" i="10"/>
  <c r="I120" i="7"/>
  <c r="J120" i="10"/>
  <c r="E113" i="15"/>
  <c r="I113" i="10"/>
  <c r="S116" i="6"/>
  <c r="H113" i="15"/>
  <c r="O113" i="14"/>
  <c r="M115" i="10"/>
  <c r="P115" i="15"/>
  <c r="AF115" i="14"/>
  <c r="U116" i="15"/>
  <c r="AG116" i="10"/>
  <c r="AK119" i="8"/>
  <c r="H112" i="15"/>
  <c r="R112" i="10"/>
  <c r="G115" i="7"/>
  <c r="M115" i="7"/>
  <c r="G113" i="15"/>
  <c r="Q113" i="10"/>
  <c r="F116" i="7"/>
  <c r="U113" i="10"/>
  <c r="J116" i="7"/>
  <c r="K113" i="15"/>
  <c r="AF113" i="10"/>
  <c r="AJ116" i="8"/>
  <c r="L115" i="10"/>
  <c r="J115" i="14"/>
  <c r="H115" i="15"/>
  <c r="O115" i="14"/>
  <c r="R115" i="10"/>
  <c r="G118" i="7"/>
  <c r="M116" i="15"/>
  <c r="AC116" i="14"/>
  <c r="Y116" i="10"/>
  <c r="AA119" i="8"/>
  <c r="AM116" i="14"/>
  <c r="K107" i="15"/>
  <c r="AE111" i="10"/>
  <c r="AI114" i="8"/>
  <c r="AK111" i="14"/>
  <c r="S111" i="15"/>
  <c r="M113" i="10"/>
  <c r="R113" i="10"/>
  <c r="G116" i="7"/>
  <c r="AC113" i="10"/>
  <c r="AF116" i="8"/>
  <c r="AH113" i="14"/>
  <c r="AJ113" i="14"/>
  <c r="R113" i="15"/>
  <c r="AD113" i="10"/>
  <c r="AG116" i="8"/>
  <c r="AM113" i="14"/>
  <c r="H115" i="14"/>
  <c r="W119" i="14"/>
  <c r="X119" i="14"/>
  <c r="T119" i="14"/>
  <c r="B117" i="15"/>
  <c r="O117" i="10"/>
  <c r="N118" i="10"/>
  <c r="AJ118" i="14"/>
  <c r="AD121" i="10"/>
  <c r="AG124" i="8"/>
  <c r="R121" i="15"/>
  <c r="AI121" i="14"/>
  <c r="P117" i="14"/>
  <c r="H121" i="14"/>
  <c r="H121" i="10"/>
  <c r="T121" i="10"/>
  <c r="I124" i="7"/>
  <c r="Q121" i="14"/>
  <c r="N121" i="15"/>
  <c r="AD121" i="14"/>
  <c r="Z121" i="10"/>
  <c r="AB124" i="8"/>
  <c r="F122" i="10"/>
  <c r="B122" i="15"/>
  <c r="E122" i="14"/>
  <c r="AK122" i="14"/>
  <c r="AE122" i="10"/>
  <c r="AI125" i="8"/>
  <c r="S122" i="15"/>
  <c r="P123" i="10"/>
  <c r="D124" i="15"/>
  <c r="H124" i="10"/>
  <c r="H124" i="14"/>
  <c r="Q115" i="15"/>
  <c r="J117" i="14"/>
  <c r="K117" i="14"/>
  <c r="X117" i="10"/>
  <c r="Q117" i="15"/>
  <c r="AG117" i="10"/>
  <c r="AK120" i="8"/>
  <c r="U117" i="15"/>
  <c r="W118" i="10"/>
  <c r="P118" i="15"/>
  <c r="AF118" i="10"/>
  <c r="AJ121" i="8"/>
  <c r="T118" i="15"/>
  <c r="AA121" i="14"/>
  <c r="L121" i="15"/>
  <c r="AH121" i="14"/>
  <c r="AJ121" i="14"/>
  <c r="Q121" i="15"/>
  <c r="W122" i="10"/>
  <c r="AB122" i="10"/>
  <c r="AD125" i="8"/>
  <c r="AF122" i="14"/>
  <c r="U122" i="15"/>
  <c r="AG122" i="10"/>
  <c r="AK125" i="8"/>
  <c r="AM122" i="14"/>
  <c r="C123" i="10"/>
  <c r="N123" i="10"/>
  <c r="N124" i="10"/>
  <c r="T124" i="10"/>
  <c r="I127" i="7"/>
  <c r="Q124" i="14"/>
  <c r="J124" i="15"/>
  <c r="AB113" i="10"/>
  <c r="AD116" i="8"/>
  <c r="C116" i="10"/>
  <c r="K117" i="10"/>
  <c r="P117" i="10"/>
  <c r="Q117" i="10"/>
  <c r="F120" i="7"/>
  <c r="G117" i="15"/>
  <c r="AD117" i="10"/>
  <c r="AG120" i="8"/>
  <c r="AH120" i="8"/>
  <c r="J118" i="10"/>
  <c r="O118" i="10"/>
  <c r="K118" i="15"/>
  <c r="AC118" i="10"/>
  <c r="AF121" i="8"/>
  <c r="AH121" i="8"/>
  <c r="U118" i="15"/>
  <c r="AG118" i="10"/>
  <c r="AK121" i="8"/>
  <c r="AC121" i="10"/>
  <c r="AF124" i="8"/>
  <c r="O122" i="10"/>
  <c r="C113" i="10"/>
  <c r="J115" i="10"/>
  <c r="T115" i="10"/>
  <c r="I118" i="7"/>
  <c r="J115" i="15"/>
  <c r="Z115" i="10"/>
  <c r="AB118" i="8"/>
  <c r="N115" i="15"/>
  <c r="S115" i="15"/>
  <c r="C117" i="10"/>
  <c r="L117" i="10"/>
  <c r="G118" i="10"/>
  <c r="C118" i="15"/>
  <c r="K118" i="10"/>
  <c r="U118" i="10"/>
  <c r="J121" i="7"/>
  <c r="W118" i="14"/>
  <c r="X118" i="14"/>
  <c r="T118" i="14"/>
  <c r="M118" i="15"/>
  <c r="Y118" i="10"/>
  <c r="AA121" i="8"/>
  <c r="H122" i="10"/>
  <c r="H122" i="14"/>
  <c r="D122" i="15"/>
  <c r="Q124" i="15"/>
  <c r="AC124" i="10"/>
  <c r="AF127" i="8"/>
  <c r="AH124" i="14"/>
  <c r="L124" i="10"/>
  <c r="J124" i="14"/>
  <c r="U124" i="10"/>
  <c r="J127" i="7"/>
  <c r="R124" i="14"/>
  <c r="K124" i="15"/>
  <c r="AI124" i="14"/>
  <c r="AD124" i="10"/>
  <c r="AG127" i="8"/>
  <c r="P113" i="15"/>
  <c r="K115" i="10"/>
  <c r="K115" i="15"/>
  <c r="AF115" i="10"/>
  <c r="AJ118" i="8"/>
  <c r="AL118" i="8"/>
  <c r="AL115" i="14"/>
  <c r="AN115" i="14"/>
  <c r="E117" i="14"/>
  <c r="F117" i="15"/>
  <c r="O117" i="15"/>
  <c r="R117" i="15"/>
  <c r="H118" i="15"/>
  <c r="N118" i="15"/>
  <c r="Q118" i="15"/>
  <c r="C121" i="10"/>
  <c r="L122" i="15"/>
  <c r="AA122" i="14"/>
  <c r="N124" i="14"/>
  <c r="Q124" i="10"/>
  <c r="F127" i="7"/>
  <c r="G124" i="15"/>
  <c r="C119" i="10"/>
  <c r="C120" i="10"/>
  <c r="F122" i="14"/>
  <c r="C122" i="15"/>
  <c r="G122" i="10"/>
  <c r="X122" i="10"/>
  <c r="U123" i="15"/>
  <c r="AG123" i="10"/>
  <c r="AK126" i="8"/>
  <c r="P125" i="14"/>
  <c r="AH115" i="14"/>
  <c r="J116" i="15"/>
  <c r="P116" i="15"/>
  <c r="W117" i="10"/>
  <c r="T117" i="15"/>
  <c r="L118" i="15"/>
  <c r="AF118" i="14"/>
  <c r="S118" i="15"/>
  <c r="I121" i="10"/>
  <c r="S124" i="6"/>
  <c r="I121" i="14"/>
  <c r="E121" i="15"/>
  <c r="P121" i="10"/>
  <c r="AA121" i="10"/>
  <c r="AC124" i="8"/>
  <c r="AE121" i="14"/>
  <c r="G122" i="15"/>
  <c r="N122" i="14"/>
  <c r="Q122" i="10"/>
  <c r="F125" i="7"/>
  <c r="P122" i="15"/>
  <c r="F124" i="15"/>
  <c r="T124" i="15"/>
  <c r="AL124" i="14"/>
  <c r="I125" i="15"/>
  <c r="Z124" i="10"/>
  <c r="AB127" i="8"/>
  <c r="C125" i="15"/>
  <c r="G125" i="10"/>
  <c r="R125" i="10"/>
  <c r="G128" i="7"/>
  <c r="W124" i="10"/>
  <c r="J125" i="10"/>
  <c r="C126" i="15"/>
  <c r="F126" i="14"/>
  <c r="G126" i="14"/>
  <c r="O126" i="10"/>
  <c r="Q126" i="14"/>
  <c r="W126" i="14"/>
  <c r="X126" i="14"/>
  <c r="T126" i="14"/>
  <c r="J164" i="12"/>
  <c r="Q129" i="8"/>
  <c r="Q126" i="15"/>
  <c r="AC126" i="10"/>
  <c r="AF129" i="8"/>
  <c r="AF127" i="10"/>
  <c r="AJ130" i="8"/>
  <c r="AL127" i="14"/>
  <c r="C122" i="10"/>
  <c r="P124" i="10"/>
  <c r="W124" i="14"/>
  <c r="X124" i="14"/>
  <c r="T124" i="14"/>
  <c r="O161" i="12"/>
  <c r="X126" i="10"/>
  <c r="P127" i="10"/>
  <c r="W127" i="10"/>
  <c r="I129" i="15"/>
  <c r="AB125" i="10"/>
  <c r="AD128" i="8"/>
  <c r="AF125" i="14"/>
  <c r="L126" i="10"/>
  <c r="S126" i="10"/>
  <c r="H129" i="7"/>
  <c r="O126" i="15"/>
  <c r="AA126" i="10"/>
  <c r="AC129" i="8"/>
  <c r="C115" i="10"/>
  <c r="Z125" i="10"/>
  <c r="AB128" i="8"/>
  <c r="N125" i="15"/>
  <c r="J126" i="10"/>
  <c r="R126" i="10"/>
  <c r="G129" i="7"/>
  <c r="F127" i="10"/>
  <c r="B127" i="15"/>
  <c r="E127" i="14"/>
  <c r="X115" i="10"/>
  <c r="C118" i="10"/>
  <c r="C124" i="10"/>
  <c r="N124" i="15"/>
  <c r="O125" i="10"/>
  <c r="H125" i="15"/>
  <c r="W125" i="14"/>
  <c r="X125" i="14"/>
  <c r="T125" i="14"/>
  <c r="O169" i="12"/>
  <c r="K125" i="10"/>
  <c r="K125" i="15"/>
  <c r="U125" i="10"/>
  <c r="J128" i="7"/>
  <c r="J126" i="14"/>
  <c r="K126" i="14"/>
  <c r="P126" i="14"/>
  <c r="AE126" i="14"/>
  <c r="AG126" i="14"/>
  <c r="M127" i="15"/>
  <c r="AC127" i="14"/>
  <c r="Y127" i="10"/>
  <c r="AA130" i="8"/>
  <c r="K127" i="10"/>
  <c r="C128" i="10"/>
  <c r="F128" i="14"/>
  <c r="I128" i="14"/>
  <c r="AN133" i="14"/>
  <c r="L125" i="15"/>
  <c r="N126" i="15"/>
  <c r="AD126" i="14"/>
  <c r="K127" i="15"/>
  <c r="P129" i="15"/>
  <c r="AF129" i="14"/>
  <c r="C130" i="10"/>
  <c r="H131" i="15"/>
  <c r="Q132" i="10"/>
  <c r="F135" i="7"/>
  <c r="G132" i="15"/>
  <c r="X127" i="10"/>
  <c r="I129" i="10"/>
  <c r="S132" i="6"/>
  <c r="E129" i="15"/>
  <c r="I129" i="14"/>
  <c r="AG129" i="10"/>
  <c r="AK132" i="8"/>
  <c r="U129" i="15"/>
  <c r="M130" i="10"/>
  <c r="J131" i="14"/>
  <c r="L131" i="10"/>
  <c r="R131" i="10"/>
  <c r="G134" i="7"/>
  <c r="I132" i="10"/>
  <c r="S135" i="6"/>
  <c r="E132" i="15"/>
  <c r="R132" i="10"/>
  <c r="G135" i="7"/>
  <c r="H132" i="15"/>
  <c r="O132" i="14"/>
  <c r="AC127" i="10"/>
  <c r="AF130" i="8"/>
  <c r="AH127" i="14"/>
  <c r="C128" i="15"/>
  <c r="E128" i="15"/>
  <c r="F128" i="15"/>
  <c r="L128" i="10"/>
  <c r="F129" i="10"/>
  <c r="K129" i="10"/>
  <c r="T129" i="10"/>
  <c r="I132" i="7"/>
  <c r="Q129" i="14"/>
  <c r="J129" i="15"/>
  <c r="O129" i="15"/>
  <c r="AE129" i="14"/>
  <c r="J130" i="10"/>
  <c r="P130" i="15"/>
  <c r="AB130" i="10"/>
  <c r="AD133" i="8"/>
  <c r="AM131" i="14"/>
  <c r="AG131" i="10"/>
  <c r="AK134" i="8"/>
  <c r="U131" i="15"/>
  <c r="I132" i="14"/>
  <c r="I126" i="10"/>
  <c r="S129" i="6"/>
  <c r="E126" i="15"/>
  <c r="P127" i="15"/>
  <c r="AB127" i="10"/>
  <c r="AD130" i="8"/>
  <c r="Q127" i="15"/>
  <c r="G128" i="10"/>
  <c r="O170" i="12"/>
  <c r="K135" i="6"/>
  <c r="L135" i="6"/>
  <c r="M135" i="6"/>
  <c r="E129" i="14"/>
  <c r="AA129" i="10"/>
  <c r="AC132" i="8"/>
  <c r="AF129" i="10"/>
  <c r="AJ132" i="8"/>
  <c r="AL132" i="8"/>
  <c r="AL129" i="14"/>
  <c r="T129" i="15"/>
  <c r="O130" i="14"/>
  <c r="J131" i="10"/>
  <c r="J132" i="10"/>
  <c r="AH129" i="14"/>
  <c r="AC129" i="10"/>
  <c r="AF132" i="8"/>
  <c r="Q129" i="15"/>
  <c r="L130" i="15"/>
  <c r="AA130" i="14"/>
  <c r="AG125" i="10"/>
  <c r="AK128" i="8"/>
  <c r="D125" i="15"/>
  <c r="Y125" i="10"/>
  <c r="AA128" i="8"/>
  <c r="M125" i="15"/>
  <c r="AC125" i="10"/>
  <c r="AF128" i="8"/>
  <c r="Q125" i="15"/>
  <c r="B126" i="15"/>
  <c r="F126" i="10"/>
  <c r="N126" i="14"/>
  <c r="G126" i="15"/>
  <c r="L126" i="15"/>
  <c r="AG126" i="10"/>
  <c r="AK129" i="8"/>
  <c r="AM126" i="14"/>
  <c r="U126" i="15"/>
  <c r="D127" i="15"/>
  <c r="H127" i="15"/>
  <c r="O127" i="14"/>
  <c r="U127" i="15"/>
  <c r="AG127" i="10"/>
  <c r="AK130" i="8"/>
  <c r="J128" i="14"/>
  <c r="K128" i="14"/>
  <c r="S129" i="15"/>
  <c r="AK129" i="14"/>
  <c r="K131" i="10"/>
  <c r="Q131" i="14"/>
  <c r="T131" i="10"/>
  <c r="I134" i="7"/>
  <c r="K132" i="10"/>
  <c r="AD132" i="14"/>
  <c r="Z132" i="10"/>
  <c r="AB135" i="8"/>
  <c r="G131" i="14"/>
  <c r="O131" i="10"/>
  <c r="L131" i="15"/>
  <c r="M132" i="10"/>
  <c r="N132" i="10"/>
  <c r="U132" i="10"/>
  <c r="J135" i="7"/>
  <c r="AA132" i="14"/>
  <c r="L132" i="15"/>
  <c r="P133" i="10"/>
  <c r="P133" i="15"/>
  <c r="AB133" i="10"/>
  <c r="AD136" i="8"/>
  <c r="AF133" i="14"/>
  <c r="AC133" i="10"/>
  <c r="AF136" i="8"/>
  <c r="H134" i="10"/>
  <c r="D134" i="15"/>
  <c r="H134" i="14"/>
  <c r="P134" i="10"/>
  <c r="J134" i="15"/>
  <c r="T134" i="10"/>
  <c r="I137" i="7"/>
  <c r="Q134" i="14"/>
  <c r="U134" i="10"/>
  <c r="J137" i="7"/>
  <c r="O134" i="15"/>
  <c r="AA134" i="10"/>
  <c r="AC137" i="8"/>
  <c r="T134" i="15"/>
  <c r="AF134" i="10"/>
  <c r="AJ137" i="8"/>
  <c r="AM134" i="14"/>
  <c r="M136" i="10"/>
  <c r="O132" i="10"/>
  <c r="Y132" i="10"/>
  <c r="AA135" i="8"/>
  <c r="M132" i="15"/>
  <c r="T133" i="10"/>
  <c r="I136" i="7"/>
  <c r="Q133" i="14"/>
  <c r="AA133" i="10"/>
  <c r="AC136" i="8"/>
  <c r="F134" i="14"/>
  <c r="G134" i="10"/>
  <c r="N134" i="15"/>
  <c r="J135" i="10"/>
  <c r="M135" i="10"/>
  <c r="C135" i="15"/>
  <c r="G135" i="10"/>
  <c r="W135" i="14"/>
  <c r="X135" i="14"/>
  <c r="T135" i="14"/>
  <c r="W135" i="10"/>
  <c r="O136" i="10"/>
  <c r="Q129" i="10"/>
  <c r="F132" i="7"/>
  <c r="G129" i="15"/>
  <c r="AA131" i="10"/>
  <c r="AC134" i="8"/>
  <c r="O131" i="15"/>
  <c r="B132" i="15"/>
  <c r="F132" i="10"/>
  <c r="E132" i="14"/>
  <c r="Q132" i="15"/>
  <c r="AC132" i="10"/>
  <c r="AF135" i="8"/>
  <c r="AH135" i="8"/>
  <c r="B133" i="15"/>
  <c r="AM133" i="14"/>
  <c r="AL134" i="14"/>
  <c r="M135" i="15"/>
  <c r="AC135" i="14"/>
  <c r="Y135" i="10"/>
  <c r="AA138" i="8"/>
  <c r="Y126" i="10"/>
  <c r="AA129" i="8"/>
  <c r="C127" i="10"/>
  <c r="C129" i="10"/>
  <c r="M129" i="15"/>
  <c r="B131" i="15"/>
  <c r="C131" i="15"/>
  <c r="G131" i="10"/>
  <c r="AA131" i="14"/>
  <c r="AH131" i="14"/>
  <c r="Q131" i="15"/>
  <c r="W132" i="14"/>
  <c r="X132" i="14"/>
  <c r="T132" i="14"/>
  <c r="AB132" i="10"/>
  <c r="AD135" i="8"/>
  <c r="R132" i="15"/>
  <c r="L133" i="10"/>
  <c r="J133" i="14"/>
  <c r="X133" i="10"/>
  <c r="AF133" i="10"/>
  <c r="AJ136" i="8"/>
  <c r="T133" i="15"/>
  <c r="AG133" i="10"/>
  <c r="AK136" i="8"/>
  <c r="F134" i="15"/>
  <c r="L134" i="10"/>
  <c r="J134" i="14"/>
  <c r="M134" i="10"/>
  <c r="W134" i="10"/>
  <c r="X134" i="10"/>
  <c r="AE134" i="14"/>
  <c r="I135" i="14"/>
  <c r="E135" i="15"/>
  <c r="C125" i="10"/>
  <c r="AD126" i="10"/>
  <c r="AG129" i="8"/>
  <c r="AF126" i="10"/>
  <c r="AJ129" i="8"/>
  <c r="Y129" i="10"/>
  <c r="AA132" i="8"/>
  <c r="F131" i="10"/>
  <c r="D131" i="15"/>
  <c r="AC131" i="10"/>
  <c r="AF134" i="8"/>
  <c r="W133" i="10"/>
  <c r="AE133" i="14"/>
  <c r="S133" i="15"/>
  <c r="K134" i="10"/>
  <c r="L134" i="15"/>
  <c r="AD134" i="14"/>
  <c r="F135" i="14"/>
  <c r="I135" i="10"/>
  <c r="S138" i="6"/>
  <c r="AG132" i="10"/>
  <c r="AK135" i="8"/>
  <c r="U132" i="15"/>
  <c r="AN134" i="14"/>
  <c r="U134" i="15"/>
  <c r="AG134" i="10"/>
  <c r="AK137" i="8"/>
  <c r="K135" i="15"/>
  <c r="R135" i="14"/>
  <c r="K132" i="15"/>
  <c r="Q133" i="15"/>
  <c r="AH133" i="14"/>
  <c r="I134" i="15"/>
  <c r="K134" i="15"/>
  <c r="R134" i="14"/>
  <c r="AB134" i="10"/>
  <c r="AD137" i="8"/>
  <c r="U135" i="10"/>
  <c r="J138" i="7"/>
  <c r="P138" i="7"/>
  <c r="F136" i="15"/>
  <c r="J136" i="14"/>
  <c r="K136" i="14"/>
  <c r="L136" i="10"/>
  <c r="J136" i="15"/>
  <c r="U136" i="10"/>
  <c r="J139" i="7"/>
  <c r="R136" i="14"/>
  <c r="K136" i="15"/>
  <c r="AA136" i="14"/>
  <c r="L136" i="15"/>
  <c r="AC136" i="10"/>
  <c r="AF139" i="8"/>
  <c r="E138" i="14"/>
  <c r="M139" i="10"/>
  <c r="AA140" i="14"/>
  <c r="C131" i="10"/>
  <c r="C132" i="15"/>
  <c r="C133" i="10"/>
  <c r="C135" i="10"/>
  <c r="H136" i="14"/>
  <c r="L136" i="14"/>
  <c r="E136" i="15"/>
  <c r="I136" i="10"/>
  <c r="T136" i="10"/>
  <c r="I139" i="7"/>
  <c r="AG136" i="10"/>
  <c r="AK139" i="8"/>
  <c r="AM136" i="14"/>
  <c r="U136" i="15"/>
  <c r="H138" i="10"/>
  <c r="AC138" i="14"/>
  <c r="AD140" i="10"/>
  <c r="AG143" i="8"/>
  <c r="R140" i="15"/>
  <c r="AI140" i="14"/>
  <c r="O142" i="10"/>
  <c r="AA136" i="10"/>
  <c r="AC139" i="8"/>
  <c r="C137" i="10"/>
  <c r="K139" i="10"/>
  <c r="L140" i="15"/>
  <c r="H138" i="14"/>
  <c r="O138" i="10"/>
  <c r="L138" i="15"/>
  <c r="AK140" i="14"/>
  <c r="AE140" i="10"/>
  <c r="AI143" i="8"/>
  <c r="F141" i="14"/>
  <c r="G141" i="10"/>
  <c r="C141" i="15"/>
  <c r="N135" i="10"/>
  <c r="AB135" i="10"/>
  <c r="AD138" i="8"/>
  <c r="AI135" i="14"/>
  <c r="AE135" i="10"/>
  <c r="AI138" i="8"/>
  <c r="S135" i="15"/>
  <c r="AL135" i="14"/>
  <c r="T135" i="15"/>
  <c r="Q136" i="14"/>
  <c r="S136" i="15"/>
  <c r="AK136" i="14"/>
  <c r="AH138" i="14"/>
  <c r="AJ138" i="14"/>
  <c r="AC138" i="10"/>
  <c r="AF141" i="8"/>
  <c r="I139" i="14"/>
  <c r="I139" i="10"/>
  <c r="S142" i="6"/>
  <c r="P143" i="14"/>
  <c r="R138" i="15"/>
  <c r="AD138" i="10"/>
  <c r="AG141" i="8"/>
  <c r="B138" i="15"/>
  <c r="F138" i="10"/>
  <c r="J138" i="14"/>
  <c r="Q138" i="14"/>
  <c r="AE138" i="10"/>
  <c r="AI141" i="8"/>
  <c r="AK138" i="14"/>
  <c r="W139" i="10"/>
  <c r="D141" i="15"/>
  <c r="H141" i="10"/>
  <c r="H141" i="14"/>
  <c r="C134" i="10"/>
  <c r="P135" i="10"/>
  <c r="C136" i="10"/>
  <c r="AE136" i="14"/>
  <c r="P137" i="10"/>
  <c r="W137" i="10"/>
  <c r="D138" i="15"/>
  <c r="L138" i="10"/>
  <c r="T138" i="10"/>
  <c r="I141" i="7"/>
  <c r="AA138" i="14"/>
  <c r="M138" i="15"/>
  <c r="G139" i="10"/>
  <c r="F139" i="14"/>
  <c r="E139" i="15"/>
  <c r="O140" i="10"/>
  <c r="AE134" i="10"/>
  <c r="AI137" i="8"/>
  <c r="S134" i="15"/>
  <c r="G136" i="15"/>
  <c r="Q136" i="10"/>
  <c r="F139" i="7"/>
  <c r="H136" i="15"/>
  <c r="O136" i="14"/>
  <c r="AH136" i="14"/>
  <c r="J139" i="10"/>
  <c r="AC140" i="10"/>
  <c r="AF143" i="8"/>
  <c r="AH143" i="8"/>
  <c r="AH140" i="14"/>
  <c r="Q140" i="15"/>
  <c r="AM140" i="14"/>
  <c r="AG140" i="10"/>
  <c r="AK143" i="8"/>
  <c r="I141" i="14"/>
  <c r="I141" i="10"/>
  <c r="S144" i="6"/>
  <c r="C140" i="10"/>
  <c r="M141" i="15"/>
  <c r="AC141" i="14"/>
  <c r="Z141" i="10"/>
  <c r="AB144" i="8"/>
  <c r="N141" i="15"/>
  <c r="Q142" i="14"/>
  <c r="N143" i="15"/>
  <c r="AD143" i="14"/>
  <c r="AL143" i="14"/>
  <c r="D144" i="15"/>
  <c r="H144" i="10"/>
  <c r="J181" i="12"/>
  <c r="W144" i="14"/>
  <c r="X144" i="14"/>
  <c r="T144" i="14"/>
  <c r="C139" i="10"/>
  <c r="AF139" i="14"/>
  <c r="W141" i="10"/>
  <c r="Y141" i="10"/>
  <c r="AA144" i="8"/>
  <c r="AB141" i="10"/>
  <c r="AD144" i="8"/>
  <c r="AF141" i="14"/>
  <c r="AC141" i="10"/>
  <c r="AF144" i="8"/>
  <c r="AH144" i="8"/>
  <c r="Q141" i="15"/>
  <c r="AI141" i="14"/>
  <c r="AJ141" i="14"/>
  <c r="R141" i="15"/>
  <c r="E142" i="14"/>
  <c r="C142" i="15"/>
  <c r="G142" i="10"/>
  <c r="H142" i="14"/>
  <c r="D142" i="15"/>
  <c r="W143" i="14"/>
  <c r="X143" i="14"/>
  <c r="T143" i="14"/>
  <c r="Z143" i="10"/>
  <c r="AB146" i="8"/>
  <c r="AF143" i="10"/>
  <c r="AJ146" i="8"/>
  <c r="F144" i="10"/>
  <c r="E144" i="14"/>
  <c r="B144" i="15"/>
  <c r="AL141" i="14"/>
  <c r="T141" i="15"/>
  <c r="M142" i="10"/>
  <c r="S142" i="15"/>
  <c r="K144" i="10"/>
  <c r="I144" i="15"/>
  <c r="N141" i="14"/>
  <c r="G141" i="15"/>
  <c r="J142" i="10"/>
  <c r="AE142" i="10"/>
  <c r="AI145" i="8"/>
  <c r="N143" i="10"/>
  <c r="Q143" i="15"/>
  <c r="AC143" i="10"/>
  <c r="AF146" i="8"/>
  <c r="AF141" i="10"/>
  <c r="AJ144" i="8"/>
  <c r="T142" i="10"/>
  <c r="I145" i="7"/>
  <c r="W142" i="14"/>
  <c r="X142" i="14"/>
  <c r="T142" i="14"/>
  <c r="AK142" i="14"/>
  <c r="AA143" i="10"/>
  <c r="AC146" i="8"/>
  <c r="AE143" i="14"/>
  <c r="O143" i="15"/>
  <c r="O139" i="15"/>
  <c r="AE139" i="14"/>
  <c r="AB139" i="10"/>
  <c r="AD142" i="8"/>
  <c r="P139" i="15"/>
  <c r="N141" i="10"/>
  <c r="G142" i="14"/>
  <c r="AM142" i="14"/>
  <c r="I143" i="14"/>
  <c r="L143" i="10"/>
  <c r="F143" i="15"/>
  <c r="P145" i="14"/>
  <c r="C138" i="10"/>
  <c r="P139" i="10"/>
  <c r="Y139" i="10"/>
  <c r="AA142" i="8"/>
  <c r="AA139" i="10"/>
  <c r="AC142" i="8"/>
  <c r="AD139" i="10"/>
  <c r="AG142" i="8"/>
  <c r="AI139" i="14"/>
  <c r="AE139" i="10"/>
  <c r="AI142" i="8"/>
  <c r="S139" i="15"/>
  <c r="AL139" i="14"/>
  <c r="T139" i="15"/>
  <c r="W141" i="14"/>
  <c r="X141" i="14"/>
  <c r="T141" i="14"/>
  <c r="AN141" i="14"/>
  <c r="C142" i="10"/>
  <c r="W142" i="10"/>
  <c r="AG142" i="10"/>
  <c r="AK145" i="8"/>
  <c r="B143" i="15"/>
  <c r="F143" i="10"/>
  <c r="G143" i="14"/>
  <c r="I143" i="10"/>
  <c r="S146" i="6"/>
  <c r="O143" i="10"/>
  <c r="O181" i="12"/>
  <c r="K148" i="6"/>
  <c r="L148" i="6"/>
  <c r="M148" i="6"/>
  <c r="N148" i="6"/>
  <c r="M147" i="3"/>
  <c r="N144" i="10"/>
  <c r="S145" i="10"/>
  <c r="H148" i="7"/>
  <c r="AF139" i="10"/>
  <c r="AJ142" i="8"/>
  <c r="J143" i="14"/>
  <c r="K143" i="14"/>
  <c r="N143" i="14"/>
  <c r="G143" i="15"/>
  <c r="Q143" i="10"/>
  <c r="F146" i="7"/>
  <c r="L146" i="7"/>
  <c r="P144" i="14"/>
  <c r="M144" i="15"/>
  <c r="E145" i="15"/>
  <c r="R145" i="10"/>
  <c r="G148" i="7"/>
  <c r="W146" i="14"/>
  <c r="X146" i="14"/>
  <c r="T146" i="14"/>
  <c r="H141" i="15"/>
  <c r="L143" i="15"/>
  <c r="K144" i="15"/>
  <c r="Y144" i="10"/>
  <c r="AA147" i="8"/>
  <c r="Z144" i="10"/>
  <c r="AB147" i="8"/>
  <c r="AE144" i="10"/>
  <c r="AI147" i="8"/>
  <c r="S144" i="15"/>
  <c r="I145" i="10"/>
  <c r="S148" i="6"/>
  <c r="J145" i="10"/>
  <c r="G145" i="15"/>
  <c r="Y145" i="10"/>
  <c r="AA148" i="8"/>
  <c r="K146" i="10"/>
  <c r="AE146" i="14"/>
  <c r="O146" i="15"/>
  <c r="J145" i="15"/>
  <c r="AG145" i="10"/>
  <c r="AK148" i="8"/>
  <c r="AM145" i="14"/>
  <c r="U145" i="15"/>
  <c r="D146" i="15"/>
  <c r="H146" i="10"/>
  <c r="D147" i="15"/>
  <c r="H147" i="10"/>
  <c r="H147" i="14"/>
  <c r="Q148" i="14"/>
  <c r="T148" i="10"/>
  <c r="I151" i="7"/>
  <c r="J148" i="15"/>
  <c r="J141" i="10"/>
  <c r="R141" i="10"/>
  <c r="G144" i="7"/>
  <c r="AE141" i="10"/>
  <c r="AI144" i="8"/>
  <c r="U141" i="15"/>
  <c r="G143" i="10"/>
  <c r="T143" i="10"/>
  <c r="I146" i="7"/>
  <c r="O146" i="7"/>
  <c r="AD143" i="10"/>
  <c r="AG146" i="8"/>
  <c r="C144" i="10"/>
  <c r="T145" i="10"/>
  <c r="I148" i="7"/>
  <c r="O148" i="7"/>
  <c r="X145" i="10"/>
  <c r="O145" i="15"/>
  <c r="T145" i="15"/>
  <c r="U146" i="15"/>
  <c r="AG146" i="10"/>
  <c r="AK149" i="8"/>
  <c r="AM146" i="14"/>
  <c r="N146" i="10"/>
  <c r="O145" i="14"/>
  <c r="AD145" i="10"/>
  <c r="AG148" i="8"/>
  <c r="AH148" i="8"/>
  <c r="H146" i="14"/>
  <c r="G146" i="15"/>
  <c r="N146" i="14"/>
  <c r="AD146" i="10"/>
  <c r="AG149" i="8"/>
  <c r="AH149" i="8"/>
  <c r="R146" i="15"/>
  <c r="AI146" i="14"/>
  <c r="AJ146" i="14"/>
  <c r="AF146" i="10"/>
  <c r="AJ149" i="8"/>
  <c r="AL146" i="14"/>
  <c r="AN146" i="14"/>
  <c r="T146" i="15"/>
  <c r="C141" i="10"/>
  <c r="O141" i="10"/>
  <c r="S141" i="15"/>
  <c r="AG141" i="10"/>
  <c r="AK144" i="8"/>
  <c r="AA143" i="14"/>
  <c r="AC144" i="14"/>
  <c r="AK144" i="14"/>
  <c r="I145" i="14"/>
  <c r="K145" i="14"/>
  <c r="F145" i="15"/>
  <c r="N145" i="14"/>
  <c r="AC145" i="14"/>
  <c r="Q146" i="10"/>
  <c r="F149" i="7"/>
  <c r="R147" i="14"/>
  <c r="K147" i="15"/>
  <c r="U147" i="10"/>
  <c r="J150" i="7"/>
  <c r="O145" i="10"/>
  <c r="Q145" i="14"/>
  <c r="E146" i="15"/>
  <c r="I146" i="14"/>
  <c r="Z146" i="10"/>
  <c r="AB149" i="8"/>
  <c r="G147" i="10"/>
  <c r="N147" i="15"/>
  <c r="AK147" i="14"/>
  <c r="I149" i="10"/>
  <c r="S152" i="6"/>
  <c r="J149" i="10"/>
  <c r="P149" i="15"/>
  <c r="AB149" i="10"/>
  <c r="AD152" i="8"/>
  <c r="AF149" i="14"/>
  <c r="E145" i="14"/>
  <c r="G145" i="14"/>
  <c r="W145" i="14"/>
  <c r="X145" i="14"/>
  <c r="T145" i="14"/>
  <c r="AH145" i="14"/>
  <c r="AJ145" i="14"/>
  <c r="G146" i="10"/>
  <c r="J146" i="14"/>
  <c r="Q146" i="14"/>
  <c r="C147" i="10"/>
  <c r="M149" i="14"/>
  <c r="AD151" i="10"/>
  <c r="AG154" i="8"/>
  <c r="R151" i="15"/>
  <c r="AI151" i="14"/>
  <c r="R145" i="14"/>
  <c r="AF145" i="14"/>
  <c r="J146" i="10"/>
  <c r="O146" i="10"/>
  <c r="R146" i="10"/>
  <c r="G149" i="7"/>
  <c r="Q146" i="15"/>
  <c r="AE146" i="10"/>
  <c r="AI149" i="8"/>
  <c r="C147" i="15"/>
  <c r="I147" i="10"/>
  <c r="S150" i="6"/>
  <c r="N147" i="10"/>
  <c r="S147" i="15"/>
  <c r="C148" i="10"/>
  <c r="M145" i="10"/>
  <c r="U145" i="10"/>
  <c r="J148" i="7"/>
  <c r="P148" i="7"/>
  <c r="AB145" i="10"/>
  <c r="AD148" i="8"/>
  <c r="C146" i="10"/>
  <c r="L146" i="10"/>
  <c r="H146" i="15"/>
  <c r="T146" i="10"/>
  <c r="I149" i="7"/>
  <c r="S146" i="15"/>
  <c r="E147" i="15"/>
  <c r="K147" i="10"/>
  <c r="W147" i="10"/>
  <c r="M149" i="10"/>
  <c r="O147" i="14"/>
  <c r="T147" i="10"/>
  <c r="I150" i="7"/>
  <c r="AE147" i="10"/>
  <c r="AI150" i="8"/>
  <c r="O188" i="12"/>
  <c r="K152" i="6"/>
  <c r="L152" i="6"/>
  <c r="M152" i="6"/>
  <c r="F149" i="10"/>
  <c r="B149" i="15"/>
  <c r="E149" i="14"/>
  <c r="G149" i="14"/>
  <c r="AJ149" i="14"/>
  <c r="N146" i="15"/>
  <c r="M147" i="10"/>
  <c r="Z147" i="10"/>
  <c r="AB150" i="8"/>
  <c r="AF147" i="10"/>
  <c r="AJ150" i="8"/>
  <c r="J147" i="10"/>
  <c r="R147" i="10"/>
  <c r="G150" i="7"/>
  <c r="J147" i="15"/>
  <c r="T147" i="15"/>
  <c r="E149" i="15"/>
  <c r="J188" i="12"/>
  <c r="Q152" i="8"/>
  <c r="R152" i="8"/>
  <c r="N149" i="15"/>
  <c r="Z149" i="10"/>
  <c r="AB152" i="8"/>
  <c r="AD149" i="14"/>
  <c r="M149" i="15"/>
  <c r="Y149" i="10"/>
  <c r="AA152" i="8"/>
  <c r="C150" i="10"/>
  <c r="G151" i="10"/>
  <c r="M152" i="15"/>
  <c r="Y152" i="10"/>
  <c r="AA155" i="8"/>
  <c r="AF149" i="10"/>
  <c r="AJ152" i="8"/>
  <c r="O150" i="14"/>
  <c r="C151" i="15"/>
  <c r="N152" i="10"/>
  <c r="J194" i="12"/>
  <c r="Q155" i="8"/>
  <c r="AH152" i="14"/>
  <c r="N149" i="10"/>
  <c r="K149" i="15"/>
  <c r="T149" i="15"/>
  <c r="D151" i="15"/>
  <c r="H151" i="10"/>
  <c r="J152" i="10"/>
  <c r="H152" i="15"/>
  <c r="R152" i="10"/>
  <c r="G155" i="7"/>
  <c r="U149" i="15"/>
  <c r="AG149" i="10"/>
  <c r="AK152" i="8"/>
  <c r="O192" i="12"/>
  <c r="F152" i="10"/>
  <c r="B152" i="15"/>
  <c r="W152" i="14"/>
  <c r="X152" i="14"/>
  <c r="T152" i="14"/>
  <c r="R149" i="15"/>
  <c r="K151" i="10"/>
  <c r="O152" i="14"/>
  <c r="X153" i="10"/>
  <c r="H149" i="15"/>
  <c r="R149" i="10"/>
  <c r="G152" i="7"/>
  <c r="J150" i="10"/>
  <c r="R150" i="10"/>
  <c r="G153" i="7"/>
  <c r="C151" i="10"/>
  <c r="F151" i="14"/>
  <c r="E152" i="14"/>
  <c r="X149" i="10"/>
  <c r="AC149" i="14"/>
  <c r="AC149" i="10"/>
  <c r="AF152" i="8"/>
  <c r="AH152" i="8"/>
  <c r="Q149" i="15"/>
  <c r="AL149" i="14"/>
  <c r="U152" i="15"/>
  <c r="AG152" i="10"/>
  <c r="AK155" i="8"/>
  <c r="AC152" i="10"/>
  <c r="AF155" i="8"/>
  <c r="Q152" i="15"/>
  <c r="O195" i="12"/>
  <c r="K156" i="6"/>
  <c r="L156" i="6"/>
  <c r="M156" i="6"/>
  <c r="F153" i="14"/>
  <c r="I153" i="10"/>
  <c r="S156" i="6"/>
  <c r="Q153" i="10"/>
  <c r="F156" i="7"/>
  <c r="E153" i="14"/>
  <c r="F153" i="10"/>
  <c r="E153" i="15"/>
  <c r="M153" i="10"/>
  <c r="G153" i="15"/>
  <c r="C153" i="10"/>
  <c r="BA26" i="21"/>
  <c r="BB26" i="21"/>
  <c r="BA35" i="21"/>
  <c r="BB35" i="21"/>
  <c r="BE35" i="21"/>
  <c r="BD35" i="21"/>
  <c r="BE77" i="21"/>
  <c r="BC77" i="21"/>
  <c r="BD77" i="21"/>
  <c r="BD86" i="21"/>
  <c r="BE86" i="21"/>
  <c r="BC10" i="21"/>
  <c r="BD10" i="21"/>
  <c r="BD11" i="21"/>
  <c r="BD28" i="21"/>
  <c r="BC47" i="21"/>
  <c r="BA47" i="21"/>
  <c r="BB47" i="21"/>
  <c r="BE47" i="21"/>
  <c r="BD47" i="21"/>
  <c r="BC14" i="21"/>
  <c r="BD14" i="21"/>
  <c r="BE34" i="21"/>
  <c r="BD34" i="21"/>
  <c r="BE42" i="21"/>
  <c r="BD42" i="21"/>
  <c r="BE75" i="21"/>
  <c r="BC75" i="21"/>
  <c r="BD75" i="21"/>
  <c r="BA3" i="21"/>
  <c r="BB3" i="21"/>
  <c r="BC18" i="21"/>
  <c r="BD18" i="21"/>
  <c r="BC35" i="21"/>
  <c r="BA10" i="21"/>
  <c r="BB10" i="21"/>
  <c r="BC22" i="21"/>
  <c r="BD22" i="21"/>
  <c r="BD23" i="21"/>
  <c r="BD33" i="21"/>
  <c r="BC33" i="21"/>
  <c r="BA14" i="21"/>
  <c r="BB14" i="21"/>
  <c r="BC26" i="21"/>
  <c r="BD26" i="21"/>
  <c r="BE45" i="21"/>
  <c r="BD45" i="21"/>
  <c r="BC50" i="21"/>
  <c r="BE50" i="21"/>
  <c r="BD50" i="21"/>
  <c r="BC6" i="21"/>
  <c r="BD6" i="21"/>
  <c r="BD7" i="21"/>
  <c r="BA7" i="21"/>
  <c r="BB7" i="21"/>
  <c r="BE13" i="21"/>
  <c r="BE14" i="21"/>
  <c r="BD16" i="21"/>
  <c r="BA18" i="21"/>
  <c r="BB18" i="21"/>
  <c r="BC30" i="21"/>
  <c r="BD30" i="21"/>
  <c r="BC31" i="21"/>
  <c r="BE7" i="21"/>
  <c r="BE17" i="21"/>
  <c r="BE18" i="21"/>
  <c r="BD20" i="21"/>
  <c r="BA22" i="21"/>
  <c r="BB22" i="21"/>
  <c r="BC4" i="21"/>
  <c r="BC8" i="21"/>
  <c r="BC12" i="21"/>
  <c r="BC16" i="21"/>
  <c r="BC20" i="21"/>
  <c r="BC24" i="21"/>
  <c r="BC28" i="21"/>
  <c r="BA36" i="21"/>
  <c r="BB36" i="21"/>
  <c r="BD36" i="21"/>
  <c r="BC36" i="21"/>
  <c r="BD46" i="21"/>
  <c r="BC61" i="21"/>
  <c r="BE61" i="21"/>
  <c r="BA68" i="21"/>
  <c r="BB68" i="21"/>
  <c r="BE72" i="21"/>
  <c r="BC72" i="21"/>
  <c r="BD72" i="21"/>
  <c r="BE80" i="21"/>
  <c r="BC80" i="21"/>
  <c r="BD80" i="21"/>
  <c r="BC3" i="21"/>
  <c r="BD5" i="21"/>
  <c r="BC7" i="21"/>
  <c r="BD9" i="21"/>
  <c r="BC11" i="21"/>
  <c r="BD13" i="21"/>
  <c r="BC15" i="21"/>
  <c r="BD17" i="21"/>
  <c r="BC19" i="21"/>
  <c r="BD21" i="21"/>
  <c r="BC23" i="21"/>
  <c r="BD25" i="21"/>
  <c r="BC27" i="21"/>
  <c r="BD29" i="21"/>
  <c r="BA31" i="21"/>
  <c r="BB31" i="21"/>
  <c r="BE31" i="21"/>
  <c r="BD31" i="21"/>
  <c r="BE33" i="21"/>
  <c r="BD38" i="21"/>
  <c r="BC53" i="21"/>
  <c r="BE53" i="21"/>
  <c r="BD57" i="21"/>
  <c r="BA60" i="21"/>
  <c r="BB60" i="21"/>
  <c r="BE70" i="21"/>
  <c r="BC70" i="21"/>
  <c r="BD70" i="21"/>
  <c r="BE78" i="21"/>
  <c r="BC78" i="21"/>
  <c r="BD78" i="21"/>
  <c r="BD96" i="21"/>
  <c r="BE96" i="21"/>
  <c r="BC96" i="21"/>
  <c r="BE102" i="21"/>
  <c r="BC102" i="21"/>
  <c r="BD116" i="21"/>
  <c r="BE116" i="21"/>
  <c r="BC116" i="21"/>
  <c r="BA4" i="21"/>
  <c r="BB4" i="21"/>
  <c r="BA8" i="21"/>
  <c r="BB8" i="21"/>
  <c r="BA12" i="21"/>
  <c r="BB12" i="21"/>
  <c r="BA16" i="21"/>
  <c r="BB16" i="21"/>
  <c r="BA20" i="21"/>
  <c r="BB20" i="21"/>
  <c r="BA24" i="21"/>
  <c r="BB24" i="21"/>
  <c r="BA28" i="21"/>
  <c r="BB28" i="21"/>
  <c r="BE36" i="21"/>
  <c r="BC39" i="21"/>
  <c r="BA39" i="21"/>
  <c r="BB39" i="21"/>
  <c r="BE39" i="21"/>
  <c r="BD39" i="21"/>
  <c r="BD53" i="21"/>
  <c r="BE65" i="21"/>
  <c r="BC66" i="21"/>
  <c r="BE66" i="21"/>
  <c r="BD66" i="21"/>
  <c r="BE73" i="21"/>
  <c r="BC73" i="21"/>
  <c r="BD73" i="21"/>
  <c r="BE81" i="21"/>
  <c r="BC81" i="21"/>
  <c r="BD81" i="21"/>
  <c r="BD94" i="21"/>
  <c r="BC94" i="21"/>
  <c r="BE94" i="21"/>
  <c r="BC48" i="21"/>
  <c r="BA48" i="21"/>
  <c r="BB48" i="21"/>
  <c r="BC62" i="21"/>
  <c r="BE62" i="21"/>
  <c r="BD62" i="21"/>
  <c r="BE76" i="21"/>
  <c r="BC76" i="21"/>
  <c r="BD76" i="21"/>
  <c r="BD92" i="21"/>
  <c r="BC92" i="21"/>
  <c r="BE92" i="21"/>
  <c r="BA11" i="21"/>
  <c r="BB11" i="21"/>
  <c r="BA15" i="21"/>
  <c r="BB15" i="21"/>
  <c r="BA19" i="21"/>
  <c r="BB19" i="21"/>
  <c r="BA23" i="21"/>
  <c r="BB23" i="21"/>
  <c r="BA27" i="21"/>
  <c r="BB27" i="21"/>
  <c r="BC58" i="21"/>
  <c r="BE58" i="21"/>
  <c r="BD58" i="21"/>
  <c r="BE71" i="21"/>
  <c r="BC71" i="21"/>
  <c r="BD71" i="21"/>
  <c r="BE79" i="21"/>
  <c r="BC79" i="21"/>
  <c r="BD79" i="21"/>
  <c r="BD90" i="21"/>
  <c r="BC90" i="21"/>
  <c r="BE90" i="21"/>
  <c r="BC5" i="21"/>
  <c r="BC9" i="21"/>
  <c r="BC13" i="21"/>
  <c r="BC17" i="21"/>
  <c r="BC21" i="21"/>
  <c r="BC25" i="21"/>
  <c r="BC29" i="21"/>
  <c r="BA32" i="21"/>
  <c r="BB32" i="21"/>
  <c r="BD32" i="21"/>
  <c r="BC32" i="21"/>
  <c r="BC40" i="21"/>
  <c r="BA40" i="21"/>
  <c r="BB40" i="21"/>
  <c r="BC44" i="21"/>
  <c r="BA44" i="21"/>
  <c r="BB44" i="21"/>
  <c r="BD44" i="21"/>
  <c r="BC54" i="21"/>
  <c r="BE54" i="21"/>
  <c r="BD54" i="21"/>
  <c r="BC69" i="21"/>
  <c r="BE69" i="21"/>
  <c r="BE74" i="21"/>
  <c r="BC74" i="21"/>
  <c r="BD74" i="21"/>
  <c r="BD82" i="21"/>
  <c r="BE82" i="21"/>
  <c r="BD104" i="21"/>
  <c r="BE104" i="21"/>
  <c r="BC104" i="21"/>
  <c r="BC41" i="21"/>
  <c r="BA41" i="21"/>
  <c r="BB41" i="21"/>
  <c r="BC49" i="21"/>
  <c r="BA49" i="21"/>
  <c r="BB49" i="21"/>
  <c r="BA57" i="21"/>
  <c r="BB57" i="21"/>
  <c r="BA65" i="21"/>
  <c r="BB65" i="21"/>
  <c r="BD112" i="21"/>
  <c r="BE112" i="21"/>
  <c r="BC112" i="21"/>
  <c r="BC38" i="21"/>
  <c r="BA38" i="21"/>
  <c r="BB38" i="21"/>
  <c r="BC46" i="21"/>
  <c r="BA46" i="21"/>
  <c r="BB46" i="21"/>
  <c r="BC52" i="21"/>
  <c r="BA54" i="21"/>
  <c r="BB54" i="21"/>
  <c r="BD55" i="21"/>
  <c r="BC60" i="21"/>
  <c r="BA62" i="21"/>
  <c r="BB62" i="21"/>
  <c r="BD63" i="21"/>
  <c r="BC68" i="21"/>
  <c r="BA70" i="21"/>
  <c r="BB70" i="21"/>
  <c r="BA72" i="21"/>
  <c r="BB72" i="21"/>
  <c r="BA74" i="21"/>
  <c r="BB74" i="21"/>
  <c r="BA76" i="21"/>
  <c r="BB76" i="21"/>
  <c r="BA78" i="21"/>
  <c r="BB78" i="21"/>
  <c r="BA80" i="21"/>
  <c r="BB80" i="21"/>
  <c r="BD84" i="21"/>
  <c r="BD88" i="21"/>
  <c r="BA34" i="21"/>
  <c r="BB34" i="21"/>
  <c r="BC43" i="21"/>
  <c r="BA43" i="21"/>
  <c r="BB43" i="21"/>
  <c r="BA51" i="21"/>
  <c r="BB51" i="21"/>
  <c r="BD52" i="21"/>
  <c r="BE55" i="21"/>
  <c r="BC57" i="21"/>
  <c r="BA59" i="21"/>
  <c r="BB59" i="21"/>
  <c r="BD60" i="21"/>
  <c r="BE63" i="21"/>
  <c r="BC65" i="21"/>
  <c r="BA67" i="21"/>
  <c r="BB67" i="21"/>
  <c r="BD68" i="21"/>
  <c r="BE85" i="21"/>
  <c r="BE89" i="21"/>
  <c r="BE91" i="21"/>
  <c r="BE93" i="21"/>
  <c r="BE95" i="21"/>
  <c r="BD108" i="21"/>
  <c r="BE108" i="21"/>
  <c r="BC108" i="21"/>
  <c r="BA33" i="21"/>
  <c r="BB33" i="21"/>
  <c r="BC37" i="21"/>
  <c r="BA37" i="21"/>
  <c r="BB37" i="21"/>
  <c r="BE41" i="21"/>
  <c r="BC45" i="21"/>
  <c r="BA45" i="21"/>
  <c r="BB45" i="21"/>
  <c r="BE49" i="21"/>
  <c r="BC51" i="21"/>
  <c r="BA53" i="21"/>
  <c r="BB53" i="21"/>
  <c r="BC59" i="21"/>
  <c r="BA61" i="21"/>
  <c r="BB61" i="21"/>
  <c r="BC67" i="21"/>
  <c r="BA69" i="21"/>
  <c r="BB69" i="21"/>
  <c r="BC118" i="21"/>
  <c r="BC34" i="21"/>
  <c r="BE38" i="21"/>
  <c r="BC42" i="21"/>
  <c r="BA42" i="21"/>
  <c r="BB42" i="21"/>
  <c r="BD43" i="21"/>
  <c r="BE46" i="21"/>
  <c r="BA50" i="21"/>
  <c r="BB50" i="21"/>
  <c r="BD51" i="21"/>
  <c r="BC56" i="21"/>
  <c r="BA58" i="21"/>
  <c r="BB58" i="21"/>
  <c r="BD59" i="21"/>
  <c r="BC64" i="21"/>
  <c r="BA66" i="21"/>
  <c r="BB66" i="21"/>
  <c r="BD67" i="21"/>
  <c r="BA71" i="21"/>
  <c r="BB71" i="21"/>
  <c r="BA73" i="21"/>
  <c r="BB73" i="21"/>
  <c r="BA75" i="21"/>
  <c r="BB75" i="21"/>
  <c r="BA77" i="21"/>
  <c r="BB77" i="21"/>
  <c r="BA79" i="21"/>
  <c r="BB79" i="21"/>
  <c r="BA81" i="21"/>
  <c r="BB81" i="21"/>
  <c r="BE83" i="21"/>
  <c r="BE87" i="21"/>
  <c r="BD100" i="21"/>
  <c r="BE100" i="21"/>
  <c r="BC100" i="21"/>
  <c r="BD120" i="21"/>
  <c r="BE120" i="21"/>
  <c r="BC120" i="21"/>
  <c r="BA82" i="21"/>
  <c r="BB82" i="21"/>
  <c r="BC84" i="21"/>
  <c r="BC88" i="21"/>
  <c r="BE99" i="21"/>
  <c r="BD102" i="21"/>
  <c r="BA103" i="21"/>
  <c r="BB103" i="21"/>
  <c r="BE107" i="21"/>
  <c r="BD110" i="21"/>
  <c r="BA111" i="21"/>
  <c r="BB111" i="21"/>
  <c r="BE115" i="21"/>
  <c r="BD118" i="21"/>
  <c r="BA119" i="21"/>
  <c r="BB119" i="21"/>
  <c r="BA86" i="21"/>
  <c r="BB86" i="21"/>
  <c r="BA90" i="21"/>
  <c r="BB90" i="21"/>
  <c r="BA94" i="21"/>
  <c r="BB94" i="21"/>
  <c r="BA100" i="21"/>
  <c r="BB100" i="21"/>
  <c r="BA108" i="21"/>
  <c r="BB108" i="21"/>
  <c r="BA116" i="21"/>
  <c r="BB116" i="21"/>
  <c r="BE157" i="21"/>
  <c r="BD157" i="21"/>
  <c r="BC157" i="21"/>
  <c r="BA157" i="21"/>
  <c r="BB157" i="21"/>
  <c r="BD83" i="21"/>
  <c r="BA85" i="21"/>
  <c r="BB85" i="21"/>
  <c r="BD87" i="21"/>
  <c r="BA89" i="21"/>
  <c r="BB89" i="21"/>
  <c r="BD91" i="21"/>
  <c r="BA93" i="21"/>
  <c r="BB93" i="21"/>
  <c r="BD101" i="21"/>
  <c r="BA102" i="21"/>
  <c r="BB102" i="21"/>
  <c r="BC103" i="21"/>
  <c r="BD109" i="21"/>
  <c r="BA110" i="21"/>
  <c r="BB110" i="21"/>
  <c r="BC111" i="21"/>
  <c r="BD117" i="21"/>
  <c r="BA118" i="21"/>
  <c r="BB118" i="21"/>
  <c r="BC119" i="21"/>
  <c r="BD122" i="21"/>
  <c r="BD124" i="21"/>
  <c r="BD126" i="21"/>
  <c r="BD128" i="21"/>
  <c r="BD130" i="21"/>
  <c r="BD132" i="21"/>
  <c r="BD134" i="21"/>
  <c r="BD136" i="21"/>
  <c r="BD138" i="21"/>
  <c r="BD140" i="21"/>
  <c r="BD142" i="21"/>
  <c r="BD144" i="21"/>
  <c r="BD146" i="21"/>
  <c r="BD148" i="21"/>
  <c r="BC82" i="21"/>
  <c r="BC86" i="21"/>
  <c r="BD98" i="21"/>
  <c r="BA99" i="21"/>
  <c r="BB99" i="21"/>
  <c r="BD106" i="21"/>
  <c r="BA107" i="21"/>
  <c r="BB107" i="21"/>
  <c r="BD114" i="21"/>
  <c r="BA115" i="21"/>
  <c r="BB115" i="21"/>
  <c r="BA84" i="21"/>
  <c r="BB84" i="21"/>
  <c r="BA88" i="21"/>
  <c r="BB88" i="21"/>
  <c r="BA92" i="21"/>
  <c r="BB92" i="21"/>
  <c r="BA96" i="21"/>
  <c r="BB96" i="21"/>
  <c r="BC97" i="21"/>
  <c r="BD103" i="21"/>
  <c r="BA104" i="21"/>
  <c r="BB104" i="21"/>
  <c r="BC105" i="21"/>
  <c r="BD111" i="21"/>
  <c r="BA112" i="21"/>
  <c r="BB112" i="21"/>
  <c r="BC113" i="21"/>
  <c r="BD119" i="21"/>
  <c r="BA120" i="21"/>
  <c r="BB120" i="21"/>
  <c r="BC163" i="21"/>
  <c r="BE161" i="21"/>
  <c r="BD161" i="21"/>
  <c r="BC161" i="21"/>
  <c r="BA161" i="21"/>
  <c r="BB161" i="21"/>
  <c r="BA83" i="21"/>
  <c r="BB83" i="21"/>
  <c r="BA87" i="21"/>
  <c r="BB87" i="21"/>
  <c r="BA91" i="21"/>
  <c r="BB91" i="21"/>
  <c r="BA95" i="21"/>
  <c r="BB95" i="21"/>
  <c r="BA98" i="21"/>
  <c r="BB98" i="21"/>
  <c r="BA106" i="21"/>
  <c r="BB106" i="21"/>
  <c r="BA114" i="21"/>
  <c r="BB114" i="21"/>
  <c r="BD121"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E158" i="21"/>
  <c r="BD158" i="21"/>
  <c r="BE162" i="21"/>
  <c r="BD162" i="21"/>
  <c r="BE166" i="21"/>
  <c r="BE156" i="21"/>
  <c r="BA168" i="21"/>
  <c r="BB168" i="21"/>
  <c r="BA170" i="21"/>
  <c r="BB170" i="21"/>
  <c r="BA172" i="21"/>
  <c r="BB172" i="21"/>
  <c r="BA174" i="21"/>
  <c r="BB174" i="21"/>
  <c r="BA176" i="21"/>
  <c r="BB176" i="21"/>
  <c r="BA178" i="21"/>
  <c r="BB178" i="21"/>
  <c r="BE160" i="21"/>
  <c r="BD160" i="21"/>
  <c r="BE164" i="21"/>
  <c r="BD164" i="21"/>
  <c r="BC166" i="21"/>
  <c r="BC158" i="21"/>
  <c r="BC162" i="21"/>
  <c r="BE167" i="21"/>
  <c r="BC168" i="21"/>
  <c r="BA156" i="21"/>
  <c r="BB156" i="21"/>
  <c r="BE159" i="21"/>
  <c r="BD159" i="21"/>
  <c r="BE163" i="21"/>
  <c r="BD163" i="21"/>
  <c r="BA167" i="21"/>
  <c r="BB167" i="21"/>
  <c r="BE169" i="21"/>
  <c r="BE171" i="21"/>
  <c r="BE173" i="21"/>
  <c r="BE175" i="21"/>
  <c r="BE177" i="21"/>
  <c r="BD165" i="21"/>
  <c r="BD166" i="21"/>
  <c r="BD167" i="21"/>
  <c r="BD168" i="21"/>
  <c r="BD169" i="21"/>
  <c r="BD170" i="21"/>
  <c r="BD171" i="21"/>
  <c r="BD172" i="21"/>
  <c r="BD173" i="21"/>
  <c r="BD174" i="21"/>
  <c r="BD175" i="21"/>
  <c r="BD176" i="21"/>
  <c r="BD177" i="21"/>
  <c r="BD178" i="21"/>
  <c r="BD179" i="21"/>
  <c r="BD180" i="21"/>
  <c r="BD181" i="21"/>
  <c r="BD182" i="21"/>
  <c r="BD183" i="21"/>
  <c r="BD184" i="21"/>
  <c r="BD185" i="21"/>
  <c r="BD186" i="21"/>
  <c r="BD187" i="21"/>
  <c r="BD188" i="21"/>
  <c r="BD189" i="21"/>
  <c r="BD190" i="21"/>
  <c r="BD191" i="21"/>
  <c r="BD192" i="21"/>
  <c r="BD193" i="21"/>
  <c r="N28" i="8"/>
  <c r="F122" i="8"/>
  <c r="H122" i="8"/>
  <c r="AL144" i="8"/>
  <c r="AJ124" i="14"/>
  <c r="W82" i="8"/>
  <c r="W66" i="8"/>
  <c r="K28" i="8"/>
  <c r="W134" i="8"/>
  <c r="I32" i="8"/>
  <c r="K32" i="8"/>
  <c r="R128" i="8"/>
  <c r="H142" i="8"/>
  <c r="H102" i="8"/>
  <c r="H98" i="8"/>
  <c r="K62" i="8"/>
  <c r="K61" i="8"/>
  <c r="K59" i="8"/>
  <c r="W78" i="8"/>
  <c r="T124" i="8"/>
  <c r="K84" i="8"/>
  <c r="M124" i="8"/>
  <c r="F54" i="8"/>
  <c r="M103" i="8"/>
  <c r="N103" i="8"/>
  <c r="U103" i="8"/>
  <c r="V36" i="8"/>
  <c r="J36" i="8"/>
  <c r="P36" i="8"/>
  <c r="U85" i="8"/>
  <c r="I85" i="8"/>
  <c r="G85" i="8"/>
  <c r="H85" i="8"/>
  <c r="F85" i="8"/>
  <c r="V85" i="8"/>
  <c r="P85" i="8"/>
  <c r="L85" i="8"/>
  <c r="N85" i="8"/>
  <c r="G79" i="14"/>
  <c r="AL68" i="8"/>
  <c r="S85" i="8"/>
  <c r="W85" i="8"/>
  <c r="AJ3" i="14"/>
  <c r="AH127" i="8"/>
  <c r="AH58" i="8"/>
  <c r="AL69" i="8"/>
  <c r="W45" i="8"/>
  <c r="N92" i="8"/>
  <c r="W148" i="8"/>
  <c r="N63" i="8"/>
  <c r="K9" i="8"/>
  <c r="W150" i="8"/>
  <c r="N27" i="8"/>
  <c r="S12" i="8"/>
  <c r="K104" i="8"/>
  <c r="T31" i="8"/>
  <c r="H78" i="8"/>
  <c r="K154" i="8"/>
  <c r="S124" i="8"/>
  <c r="W124" i="8"/>
  <c r="H103" i="8"/>
  <c r="H92" i="8"/>
  <c r="H99" i="8"/>
  <c r="K138" i="8"/>
  <c r="N17" i="8"/>
  <c r="L75" i="8"/>
  <c r="H81" i="8"/>
  <c r="Z19" i="6"/>
  <c r="L136" i="8"/>
  <c r="F136" i="8"/>
  <c r="H136" i="8"/>
  <c r="V136" i="8"/>
  <c r="W136" i="8"/>
  <c r="U136" i="8"/>
  <c r="T136" i="8"/>
  <c r="J136" i="8"/>
  <c r="I136" i="8"/>
  <c r="U153" i="8"/>
  <c r="I153" i="8"/>
  <c r="V153" i="8"/>
  <c r="L153" i="8"/>
  <c r="J153" i="8"/>
  <c r="U104" i="8"/>
  <c r="J104" i="8"/>
  <c r="P32" i="8"/>
  <c r="J32" i="8"/>
  <c r="G32" i="8"/>
  <c r="F32" i="8"/>
  <c r="S32" i="8"/>
  <c r="P122" i="8"/>
  <c r="J122" i="8"/>
  <c r="K122" i="8"/>
  <c r="L122" i="8"/>
  <c r="G122" i="8"/>
  <c r="G96" i="14"/>
  <c r="U32" i="8"/>
  <c r="N119" i="8"/>
  <c r="K52" i="8"/>
  <c r="N124" i="8"/>
  <c r="H16" i="8"/>
  <c r="V79" i="8"/>
  <c r="G79" i="8"/>
  <c r="P79" i="8"/>
  <c r="M60" i="8"/>
  <c r="I60" i="8"/>
  <c r="U60" i="8"/>
  <c r="L60" i="8"/>
  <c r="S11" i="8"/>
  <c r="W11" i="8"/>
  <c r="P11" i="8"/>
  <c r="R11" i="8"/>
  <c r="J11" i="8"/>
  <c r="K11" i="8"/>
  <c r="G11" i="8"/>
  <c r="F11" i="8"/>
  <c r="H11" i="8"/>
  <c r="K128" i="8"/>
  <c r="W80" i="8"/>
  <c r="W36" i="8"/>
  <c r="H84" i="8"/>
  <c r="K98" i="8"/>
  <c r="AG145" i="14"/>
  <c r="AB145" i="14"/>
  <c r="Z145" i="14"/>
  <c r="S145" i="14"/>
  <c r="AJ140" i="14"/>
  <c r="G122" i="14"/>
  <c r="L76" i="14"/>
  <c r="AN65" i="14"/>
  <c r="AG72" i="14"/>
  <c r="AH34" i="8"/>
  <c r="L129" i="7"/>
  <c r="W154" i="8"/>
  <c r="N156" i="8"/>
  <c r="K152" i="8"/>
  <c r="W92" i="8"/>
  <c r="O146" i="8"/>
  <c r="H138" i="8"/>
  <c r="H117" i="8"/>
  <c r="L32" i="8"/>
  <c r="M122" i="8"/>
  <c r="N122" i="8"/>
  <c r="O83" i="8"/>
  <c r="K36" i="8"/>
  <c r="O36" i="8"/>
  <c r="AH8" i="8"/>
  <c r="W138" i="8"/>
  <c r="K14" i="8"/>
  <c r="K43" i="8"/>
  <c r="T12" i="8"/>
  <c r="P31" i="8"/>
  <c r="P60" i="8"/>
  <c r="F124" i="8"/>
  <c r="H120" i="8"/>
  <c r="K77" i="8"/>
  <c r="W19" i="8"/>
  <c r="H118" i="8"/>
  <c r="T122" i="8"/>
  <c r="T54" i="8"/>
  <c r="T51" i="8"/>
  <c r="N98" i="8"/>
  <c r="M75" i="8"/>
  <c r="N43" i="8"/>
  <c r="K150" i="8"/>
  <c r="V142" i="8"/>
  <c r="W142" i="8"/>
  <c r="U142" i="8"/>
  <c r="U139" i="8"/>
  <c r="T139" i="8"/>
  <c r="W139" i="8"/>
  <c r="V31" i="8"/>
  <c r="W31" i="8"/>
  <c r="W58" i="8"/>
  <c r="W43" i="8"/>
  <c r="F12" i="8"/>
  <c r="K88" i="8"/>
  <c r="J31" i="8"/>
  <c r="N72" i="8"/>
  <c r="G60" i="8"/>
  <c r="H60" i="8"/>
  <c r="H125" i="8"/>
  <c r="P124" i="8"/>
  <c r="K24" i="8"/>
  <c r="L31" i="8"/>
  <c r="N31" i="8"/>
  <c r="N21" i="8"/>
  <c r="H144" i="8"/>
  <c r="K19" i="8"/>
  <c r="O19" i="8"/>
  <c r="S54" i="8"/>
  <c r="W54" i="8"/>
  <c r="L12" i="8"/>
  <c r="N12" i="8"/>
  <c r="I51" i="8"/>
  <c r="K51" i="8"/>
  <c r="O51" i="8"/>
  <c r="K96" i="8"/>
  <c r="V75" i="8"/>
  <c r="W75" i="8"/>
  <c r="K42" i="8"/>
  <c r="H94" i="8"/>
  <c r="O94" i="8"/>
  <c r="V132" i="8"/>
  <c r="W132" i="8"/>
  <c r="G132" i="8"/>
  <c r="H132" i="8"/>
  <c r="O132" i="8"/>
  <c r="U132" i="8"/>
  <c r="T132" i="8"/>
  <c r="I132" i="8"/>
  <c r="K132" i="8"/>
  <c r="J132" i="8"/>
  <c r="Z81" i="6"/>
  <c r="N132" i="8"/>
  <c r="AL103" i="8"/>
  <c r="P42" i="7"/>
  <c r="W51" i="8"/>
  <c r="M102" i="7"/>
  <c r="AG90" i="14"/>
  <c r="AJ59" i="14"/>
  <c r="L60" i="14"/>
  <c r="T85" i="8"/>
  <c r="W128" i="8"/>
  <c r="H79" i="8"/>
  <c r="O79" i="8"/>
  <c r="X79" i="8"/>
  <c r="S78" i="3"/>
  <c r="W63" i="8"/>
  <c r="K7" i="8"/>
  <c r="N79" i="8"/>
  <c r="O16" i="8"/>
  <c r="W67" i="8"/>
  <c r="S122" i="8"/>
  <c r="W122" i="8"/>
  <c r="O34" i="8"/>
  <c r="X34" i="8"/>
  <c r="S33" i="3"/>
  <c r="W18" i="8"/>
  <c r="N140" i="8"/>
  <c r="Q85" i="8"/>
  <c r="R85" i="8"/>
  <c r="W61" i="8"/>
  <c r="H40" i="8"/>
  <c r="G12" i="8"/>
  <c r="H104" i="8"/>
  <c r="W89" i="8"/>
  <c r="S31" i="8"/>
  <c r="J60" i="8"/>
  <c r="K60" i="8"/>
  <c r="G124" i="8"/>
  <c r="W103" i="8"/>
  <c r="G54" i="8"/>
  <c r="H34" i="8"/>
  <c r="N100" i="8"/>
  <c r="T140" i="8"/>
  <c r="V140" i="8"/>
  <c r="W140" i="8"/>
  <c r="U140" i="8"/>
  <c r="L140" i="8"/>
  <c r="J140" i="8"/>
  <c r="J151" i="8"/>
  <c r="I151" i="8"/>
  <c r="T151" i="8"/>
  <c r="W151" i="8"/>
  <c r="U151" i="8"/>
  <c r="N154" i="8"/>
  <c r="W83" i="8"/>
  <c r="AL121" i="8"/>
  <c r="AH116" i="8"/>
  <c r="W145" i="8"/>
  <c r="AH91" i="8"/>
  <c r="AH40" i="8"/>
  <c r="AG39" i="14"/>
  <c r="W149" i="8"/>
  <c r="J85" i="8"/>
  <c r="K85" i="8"/>
  <c r="W79" i="8"/>
  <c r="N148" i="8"/>
  <c r="O148" i="8"/>
  <c r="X148" i="8"/>
  <c r="S147" i="3"/>
  <c r="W131" i="8"/>
  <c r="W95" i="8"/>
  <c r="N136" i="8"/>
  <c r="K95" i="8"/>
  <c r="T32" i="8"/>
  <c r="N153" i="8"/>
  <c r="K140" i="8"/>
  <c r="N59" i="8"/>
  <c r="U31" i="8"/>
  <c r="P12" i="8"/>
  <c r="I31" i="8"/>
  <c r="K31" i="8"/>
  <c r="O31" i="8"/>
  <c r="K78" i="8"/>
  <c r="T60" i="8"/>
  <c r="W60" i="8"/>
  <c r="W86" i="8"/>
  <c r="H21" i="8"/>
  <c r="H37" i="8"/>
  <c r="P54" i="8"/>
  <c r="K139" i="8"/>
  <c r="N143" i="8"/>
  <c r="V32" i="8"/>
  <c r="H135" i="8"/>
  <c r="O135" i="8"/>
  <c r="H52" i="8"/>
  <c r="N33" i="8"/>
  <c r="F67" i="8"/>
  <c r="H67" i="8"/>
  <c r="P67" i="8"/>
  <c r="I67" i="8"/>
  <c r="K67" i="8"/>
  <c r="U68" i="8"/>
  <c r="L68" i="8"/>
  <c r="N68" i="8"/>
  <c r="J68" i="8"/>
  <c r="K68" i="8"/>
  <c r="V68" i="8"/>
  <c r="W68" i="8"/>
  <c r="P68" i="8"/>
  <c r="G68" i="8"/>
  <c r="F68" i="8"/>
  <c r="T68" i="8"/>
  <c r="Q71" i="8"/>
  <c r="Q70" i="8"/>
  <c r="R70" i="8"/>
  <c r="Q69" i="8"/>
  <c r="R69" i="8"/>
  <c r="Q59" i="8"/>
  <c r="Q60" i="8"/>
  <c r="Q51" i="8"/>
  <c r="Q53" i="8"/>
  <c r="Q52" i="8"/>
  <c r="R52" i="8"/>
  <c r="Q38" i="8"/>
  <c r="R38" i="8"/>
  <c r="Q39" i="8"/>
  <c r="Q40" i="8"/>
  <c r="Q41" i="8"/>
  <c r="X109" i="8"/>
  <c r="S108" i="3"/>
  <c r="O121" i="8"/>
  <c r="O38" i="8"/>
  <c r="Q83" i="8"/>
  <c r="R83" i="8"/>
  <c r="X83" i="8"/>
  <c r="S82" i="3"/>
  <c r="Q82" i="8"/>
  <c r="R82" i="8"/>
  <c r="Q149" i="8"/>
  <c r="R149" i="8"/>
  <c r="Q148" i="8"/>
  <c r="R148" i="8"/>
  <c r="Q147" i="8"/>
  <c r="Q100" i="8"/>
  <c r="Q102" i="8"/>
  <c r="Q101" i="8"/>
  <c r="R101" i="8"/>
  <c r="Q21" i="8"/>
  <c r="R21" i="8"/>
  <c r="Q20" i="8"/>
  <c r="R20" i="8"/>
  <c r="Q18" i="8"/>
  <c r="R18" i="8"/>
  <c r="Q19" i="8"/>
  <c r="Q15" i="8"/>
  <c r="Q14" i="8"/>
  <c r="Q13" i="8"/>
  <c r="R13" i="8"/>
  <c r="O62" i="8"/>
  <c r="Q78" i="8"/>
  <c r="R78" i="8"/>
  <c r="Q77" i="8"/>
  <c r="R77" i="8"/>
  <c r="Q79" i="8"/>
  <c r="R79" i="8"/>
  <c r="C152" i="15"/>
  <c r="G152" i="10"/>
  <c r="F152" i="14"/>
  <c r="G152" i="14"/>
  <c r="W151" i="14"/>
  <c r="X151" i="14"/>
  <c r="T151" i="14"/>
  <c r="O151" i="14"/>
  <c r="H151" i="15"/>
  <c r="R151" i="10"/>
  <c r="G154" i="7"/>
  <c r="H153" i="14"/>
  <c r="D153" i="15"/>
  <c r="H153" i="10"/>
  <c r="I152" i="14"/>
  <c r="E152" i="15"/>
  <c r="I152" i="10"/>
  <c r="S155" i="6"/>
  <c r="L153" i="10"/>
  <c r="J153" i="14"/>
  <c r="K153" i="14"/>
  <c r="F153" i="15"/>
  <c r="T150" i="15"/>
  <c r="AF150" i="10"/>
  <c r="AJ153" i="8"/>
  <c r="AL150" i="14"/>
  <c r="AK145" i="14"/>
  <c r="AN145" i="14"/>
  <c r="AE145" i="10"/>
  <c r="AI148" i="8"/>
  <c r="AL148" i="8"/>
  <c r="S145" i="15"/>
  <c r="J149" i="6"/>
  <c r="K149" i="6"/>
  <c r="L149" i="6"/>
  <c r="P143" i="10"/>
  <c r="O138" i="15"/>
  <c r="AE138" i="14"/>
  <c r="AA138" i="10"/>
  <c r="AC141" i="8"/>
  <c r="E142" i="15"/>
  <c r="I142" i="10"/>
  <c r="I142" i="14"/>
  <c r="U142" i="10"/>
  <c r="J145" i="7"/>
  <c r="R142" i="14"/>
  <c r="K142" i="15"/>
  <c r="M138" i="10"/>
  <c r="T137" i="10"/>
  <c r="I140" i="7"/>
  <c r="Q137" i="14"/>
  <c r="J137" i="15"/>
  <c r="Z129" i="10"/>
  <c r="AB132" i="8"/>
  <c r="AE132" i="8"/>
  <c r="N129" i="15"/>
  <c r="AD129" i="14"/>
  <c r="AG129" i="14"/>
  <c r="J128" i="15"/>
  <c r="T128" i="10"/>
  <c r="I131" i="7"/>
  <c r="Q128" i="14"/>
  <c r="M128" i="10"/>
  <c r="N128" i="10"/>
  <c r="I118" i="14"/>
  <c r="E118" i="15"/>
  <c r="I118" i="10"/>
  <c r="AI115" i="14"/>
  <c r="AD115" i="10"/>
  <c r="AG118" i="8"/>
  <c r="AH118" i="8"/>
  <c r="R115" i="15"/>
  <c r="J122" i="10"/>
  <c r="AD122" i="14"/>
  <c r="N122" i="15"/>
  <c r="Z122" i="10"/>
  <c r="AB125" i="8"/>
  <c r="Q116" i="10"/>
  <c r="F119" i="7"/>
  <c r="N116" i="14"/>
  <c r="G116" i="15"/>
  <c r="AL153" i="14"/>
  <c r="T153" i="15"/>
  <c r="AF153" i="10"/>
  <c r="AJ156" i="8"/>
  <c r="K152" i="10"/>
  <c r="G153" i="14"/>
  <c r="AL151" i="14"/>
  <c r="T151" i="15"/>
  <c r="AF151" i="10"/>
  <c r="AJ154" i="8"/>
  <c r="AM151" i="14"/>
  <c r="U151" i="15"/>
  <c r="AG151" i="10"/>
  <c r="AK154" i="8"/>
  <c r="J148" i="10"/>
  <c r="AC143" i="14"/>
  <c r="Y143" i="10"/>
  <c r="AA146" i="8"/>
  <c r="M143" i="15"/>
  <c r="J182" i="12"/>
  <c r="Q150" i="8"/>
  <c r="R150" i="8"/>
  <c r="W147" i="14"/>
  <c r="X147" i="14"/>
  <c r="T147" i="14"/>
  <c r="W149" i="6"/>
  <c r="X149" i="6"/>
  <c r="Y149" i="6"/>
  <c r="AF146" i="14"/>
  <c r="AB146" i="10"/>
  <c r="AD149" i="8"/>
  <c r="P146" i="15"/>
  <c r="AD148" i="10"/>
  <c r="AG151" i="8"/>
  <c r="R148" i="15"/>
  <c r="AI148" i="14"/>
  <c r="X148" i="10"/>
  <c r="AI147" i="14"/>
  <c r="AD147" i="10"/>
  <c r="AG150" i="8"/>
  <c r="R147" i="15"/>
  <c r="D143" i="15"/>
  <c r="H143" i="14"/>
  <c r="H143" i="10"/>
  <c r="J150" i="6"/>
  <c r="W144" i="10"/>
  <c r="V141" i="10"/>
  <c r="Y144" i="8"/>
  <c r="Z144" i="8"/>
  <c r="AE141" i="14"/>
  <c r="O141" i="15"/>
  <c r="AA141" i="10"/>
  <c r="AC144" i="8"/>
  <c r="U144" i="15"/>
  <c r="AG144" i="10"/>
  <c r="AK147" i="8"/>
  <c r="AM144" i="14"/>
  <c r="I144" i="14"/>
  <c r="I144" i="10"/>
  <c r="S147" i="6"/>
  <c r="E144" i="15"/>
  <c r="J177" i="12"/>
  <c r="Q141" i="8"/>
  <c r="W138" i="14"/>
  <c r="X138" i="14"/>
  <c r="T138" i="14"/>
  <c r="K148" i="7"/>
  <c r="P147" i="3"/>
  <c r="N148" i="7"/>
  <c r="F142" i="15"/>
  <c r="J142" i="14"/>
  <c r="L142" i="10"/>
  <c r="AC142" i="14"/>
  <c r="M142" i="15"/>
  <c r="Y142" i="10"/>
  <c r="AA145" i="8"/>
  <c r="AD142" i="14"/>
  <c r="Z142" i="10"/>
  <c r="AB145" i="8"/>
  <c r="N142" i="15"/>
  <c r="U138" i="10"/>
  <c r="J141" i="7"/>
  <c r="R138" i="14"/>
  <c r="K138" i="15"/>
  <c r="N138" i="14"/>
  <c r="G138" i="15"/>
  <c r="Q138" i="10"/>
  <c r="F141" i="7"/>
  <c r="P141" i="14"/>
  <c r="J140" i="10"/>
  <c r="AE132" i="14"/>
  <c r="AG132" i="14"/>
  <c r="AA132" i="10"/>
  <c r="AC135" i="8"/>
  <c r="O132" i="15"/>
  <c r="J139" i="15"/>
  <c r="T139" i="10"/>
  <c r="I142" i="7"/>
  <c r="O142" i="7"/>
  <c r="Q139" i="14"/>
  <c r="E139" i="14"/>
  <c r="B139" i="15"/>
  <c r="F139" i="10"/>
  <c r="J138" i="10"/>
  <c r="M140" i="10"/>
  <c r="AC137" i="10"/>
  <c r="AF140" i="8"/>
  <c r="Q137" i="15"/>
  <c r="AH137" i="14"/>
  <c r="P136" i="10"/>
  <c r="K136" i="10"/>
  <c r="I134" i="14"/>
  <c r="E134" i="15"/>
  <c r="I134" i="10"/>
  <c r="S137" i="6"/>
  <c r="C137" i="8"/>
  <c r="C137" i="7"/>
  <c r="C137" i="6"/>
  <c r="C136" i="3"/>
  <c r="H126" i="14"/>
  <c r="D126" i="15"/>
  <c r="H126" i="10"/>
  <c r="AH141" i="8"/>
  <c r="J144" i="6"/>
  <c r="S137" i="15"/>
  <c r="AK137" i="14"/>
  <c r="AE137" i="10"/>
  <c r="AI140" i="8"/>
  <c r="X137" i="10"/>
  <c r="AA137" i="10"/>
  <c r="AC140" i="8"/>
  <c r="AE137" i="14"/>
  <c r="O137" i="15"/>
  <c r="X135" i="10"/>
  <c r="Q135" i="14"/>
  <c r="T135" i="10"/>
  <c r="I138" i="7"/>
  <c r="O138" i="7"/>
  <c r="J135" i="15"/>
  <c r="AI133" i="14"/>
  <c r="AJ133" i="14"/>
  <c r="R133" i="15"/>
  <c r="AD133" i="10"/>
  <c r="AG136" i="8"/>
  <c r="AL131" i="14"/>
  <c r="AF131" i="10"/>
  <c r="AJ134" i="8"/>
  <c r="T131" i="15"/>
  <c r="S137" i="10"/>
  <c r="H140" i="7"/>
  <c r="AE125" i="14"/>
  <c r="AG125" i="14"/>
  <c r="AA125" i="10"/>
  <c r="AC128" i="8"/>
  <c r="O125" i="15"/>
  <c r="M129" i="10"/>
  <c r="F129" i="14"/>
  <c r="G129" i="14"/>
  <c r="C129" i="15"/>
  <c r="G129" i="10"/>
  <c r="N127" i="10"/>
  <c r="AI127" i="14"/>
  <c r="AJ127" i="14"/>
  <c r="R127" i="15"/>
  <c r="AD127" i="10"/>
  <c r="AG130" i="8"/>
  <c r="I126" i="15"/>
  <c r="S134" i="10"/>
  <c r="H137" i="7"/>
  <c r="V132" i="10"/>
  <c r="Y135" i="8"/>
  <c r="Z135" i="8"/>
  <c r="O137" i="7"/>
  <c r="AH136" i="8"/>
  <c r="V131" i="10"/>
  <c r="Y134" i="8"/>
  <c r="Z134" i="8"/>
  <c r="K131" i="6"/>
  <c r="L131" i="6"/>
  <c r="J131" i="6"/>
  <c r="P131" i="14"/>
  <c r="I130" i="15"/>
  <c r="O130" i="10"/>
  <c r="G130" i="10"/>
  <c r="C130" i="15"/>
  <c r="F130" i="14"/>
  <c r="AH130" i="14"/>
  <c r="Q130" i="15"/>
  <c r="AC130" i="10"/>
  <c r="AF133" i="8"/>
  <c r="V125" i="10"/>
  <c r="Y128" i="8"/>
  <c r="Z128" i="8"/>
  <c r="U128" i="10"/>
  <c r="J131" i="7"/>
  <c r="R128" i="14"/>
  <c r="K128" i="15"/>
  <c r="W128" i="14"/>
  <c r="X128" i="14"/>
  <c r="T128" i="14"/>
  <c r="J169" i="12"/>
  <c r="Q131" i="8"/>
  <c r="M124" i="10"/>
  <c r="J124" i="10"/>
  <c r="K124" i="10"/>
  <c r="O115" i="15"/>
  <c r="AA115" i="10"/>
  <c r="AC118" i="8"/>
  <c r="AE115" i="14"/>
  <c r="C118" i="8"/>
  <c r="C118" i="6"/>
  <c r="C118" i="7"/>
  <c r="C117" i="3"/>
  <c r="M122" i="10"/>
  <c r="C125" i="8"/>
  <c r="C125" i="6"/>
  <c r="C124" i="3"/>
  <c r="C125" i="7"/>
  <c r="AH129" i="8"/>
  <c r="H120" i="10"/>
  <c r="D120" i="15"/>
  <c r="H120" i="14"/>
  <c r="X120" i="10"/>
  <c r="F120" i="15"/>
  <c r="J120" i="14"/>
  <c r="L120" i="10"/>
  <c r="AH120" i="14"/>
  <c r="Q120" i="15"/>
  <c r="AC120" i="10"/>
  <c r="AF123" i="8"/>
  <c r="X119" i="10"/>
  <c r="R121" i="10"/>
  <c r="G124" i="7"/>
  <c r="H121" i="15"/>
  <c r="O121" i="14"/>
  <c r="W121" i="14"/>
  <c r="X121" i="14"/>
  <c r="T121" i="14"/>
  <c r="J158" i="12"/>
  <c r="Q124" i="8"/>
  <c r="P106" i="10"/>
  <c r="K120" i="10"/>
  <c r="AE113" i="14"/>
  <c r="O113" i="15"/>
  <c r="AA113" i="10"/>
  <c r="AC116" i="8"/>
  <c r="H107" i="14"/>
  <c r="H107" i="10"/>
  <c r="D107" i="15"/>
  <c r="V107" i="15"/>
  <c r="G107" i="11"/>
  <c r="D107" i="11"/>
  <c r="P99" i="10"/>
  <c r="W120" i="10"/>
  <c r="F116" i="15"/>
  <c r="L116" i="10"/>
  <c r="J116" i="14"/>
  <c r="K116" i="14"/>
  <c r="N116" i="10"/>
  <c r="B123" i="15"/>
  <c r="E123" i="14"/>
  <c r="F123" i="10"/>
  <c r="AC123" i="14"/>
  <c r="M123" i="15"/>
  <c r="Y123" i="10"/>
  <c r="AA126" i="8"/>
  <c r="V121" i="10"/>
  <c r="Y124" i="8"/>
  <c r="Z124" i="8"/>
  <c r="P116" i="10"/>
  <c r="O127" i="6"/>
  <c r="G125" i="6"/>
  <c r="H125" i="6"/>
  <c r="F125" i="6"/>
  <c r="X118" i="6"/>
  <c r="Y118" i="6"/>
  <c r="W118" i="6"/>
  <c r="D114" i="15"/>
  <c r="H114" i="14"/>
  <c r="H114" i="10"/>
  <c r="O114" i="14"/>
  <c r="R114" i="10"/>
  <c r="G117" i="7"/>
  <c r="H114" i="15"/>
  <c r="M112" i="10"/>
  <c r="U111" i="15"/>
  <c r="AG111" i="10"/>
  <c r="AK114" i="8"/>
  <c r="AM111" i="14"/>
  <c r="AN111" i="14"/>
  <c r="C114" i="8"/>
  <c r="C114" i="6"/>
  <c r="C114" i="7"/>
  <c r="C113" i="3"/>
  <c r="AA110" i="14"/>
  <c r="L110" i="15"/>
  <c r="C113" i="8"/>
  <c r="C113" i="7"/>
  <c r="C112" i="3"/>
  <c r="C113" i="6"/>
  <c r="G113" i="6"/>
  <c r="H113" i="6"/>
  <c r="AE102" i="10"/>
  <c r="AI105" i="8"/>
  <c r="AL105" i="8"/>
  <c r="S102" i="15"/>
  <c r="AK102" i="14"/>
  <c r="AN102" i="14"/>
  <c r="Q102" i="14"/>
  <c r="M102" i="14"/>
  <c r="J102" i="15"/>
  <c r="F113" i="6"/>
  <c r="AD104" i="10"/>
  <c r="AG107" i="8"/>
  <c r="R104" i="15"/>
  <c r="AI104" i="14"/>
  <c r="AJ104" i="14"/>
  <c r="F100" i="14"/>
  <c r="G100" i="14"/>
  <c r="G100" i="10"/>
  <c r="C100" i="15"/>
  <c r="F116" i="6"/>
  <c r="I109" i="15"/>
  <c r="AH115" i="8"/>
  <c r="E109" i="15"/>
  <c r="I109" i="10"/>
  <c r="S112" i="6"/>
  <c r="I109" i="14"/>
  <c r="F109" i="15"/>
  <c r="L109" i="10"/>
  <c r="J109" i="14"/>
  <c r="M109" i="10"/>
  <c r="I105" i="14"/>
  <c r="I105" i="10"/>
  <c r="S108" i="6"/>
  <c r="E105" i="15"/>
  <c r="AH98" i="14"/>
  <c r="AJ98" i="14"/>
  <c r="Q98" i="15"/>
  <c r="AC98" i="10"/>
  <c r="AF101" i="8"/>
  <c r="AH101" i="8"/>
  <c r="AL98" i="14"/>
  <c r="AF98" i="10"/>
  <c r="AJ101" i="8"/>
  <c r="T98" i="15"/>
  <c r="F95" i="10"/>
  <c r="E95" i="14"/>
  <c r="B95" i="15"/>
  <c r="S105" i="10"/>
  <c r="H108" i="7"/>
  <c r="N3" i="13"/>
  <c r="W103" i="14"/>
  <c r="X103" i="14"/>
  <c r="T103" i="14"/>
  <c r="AK82" i="14"/>
  <c r="AN82" i="14"/>
  <c r="AE82" i="10"/>
  <c r="AI85" i="8"/>
  <c r="AL85" i="8"/>
  <c r="S82" i="15"/>
  <c r="W109" i="6"/>
  <c r="O106" i="6"/>
  <c r="P106" i="6"/>
  <c r="Q106" i="6"/>
  <c r="F106" i="6"/>
  <c r="M108" i="10"/>
  <c r="K108" i="10"/>
  <c r="F108" i="14"/>
  <c r="G108" i="10"/>
  <c r="C108" i="15"/>
  <c r="C111" i="8"/>
  <c r="C111" i="7"/>
  <c r="C110" i="3"/>
  <c r="C111" i="6"/>
  <c r="P109" i="7"/>
  <c r="E103" i="15"/>
  <c r="I103" i="14"/>
  <c r="I103" i="10"/>
  <c r="S106" i="6"/>
  <c r="AE103" i="14"/>
  <c r="O103" i="15"/>
  <c r="AA103" i="10"/>
  <c r="AC106" i="8"/>
  <c r="D98" i="15"/>
  <c r="H98" i="14"/>
  <c r="H98" i="10"/>
  <c r="O97" i="14"/>
  <c r="R97" i="10"/>
  <c r="G100" i="7"/>
  <c r="H97" i="15"/>
  <c r="G101" i="10"/>
  <c r="C101" i="15"/>
  <c r="F101" i="14"/>
  <c r="T100" i="6"/>
  <c r="U100" i="6"/>
  <c r="V100" i="6"/>
  <c r="O100" i="6"/>
  <c r="O92" i="15"/>
  <c r="AA92" i="10"/>
  <c r="AC95" i="8"/>
  <c r="AE92" i="14"/>
  <c r="M91" i="15"/>
  <c r="Y91" i="10"/>
  <c r="AA94" i="8"/>
  <c r="AC91" i="14"/>
  <c r="L96" i="15"/>
  <c r="AA96" i="14"/>
  <c r="K101" i="6"/>
  <c r="L101" i="6"/>
  <c r="J101" i="6"/>
  <c r="H91" i="14"/>
  <c r="H91" i="10"/>
  <c r="D91" i="15"/>
  <c r="C89" i="8"/>
  <c r="C89" i="7"/>
  <c r="C89" i="6"/>
  <c r="C88" i="3"/>
  <c r="V90" i="10"/>
  <c r="Y93" i="8"/>
  <c r="Z93" i="8"/>
  <c r="H92" i="10"/>
  <c r="H92" i="14"/>
  <c r="D92" i="15"/>
  <c r="H101" i="10"/>
  <c r="H101" i="14"/>
  <c r="D101" i="15"/>
  <c r="I91" i="10"/>
  <c r="S94" i="6"/>
  <c r="E91" i="15"/>
  <c r="I91" i="14"/>
  <c r="P101" i="10"/>
  <c r="T101" i="15"/>
  <c r="AF101" i="10"/>
  <c r="AJ104" i="8"/>
  <c r="AL101" i="14"/>
  <c r="AF101" i="14"/>
  <c r="AB101" i="10"/>
  <c r="AD104" i="8"/>
  <c r="P101" i="15"/>
  <c r="Y89" i="10"/>
  <c r="AA92" i="8"/>
  <c r="AC89" i="14"/>
  <c r="M89" i="15"/>
  <c r="X89" i="10"/>
  <c r="AA93" i="14"/>
  <c r="L93" i="15"/>
  <c r="AA87" i="10"/>
  <c r="AC90" i="8"/>
  <c r="O87" i="15"/>
  <c r="AE87" i="14"/>
  <c r="L84" i="15"/>
  <c r="AA84" i="14"/>
  <c r="R81" i="14"/>
  <c r="K81" i="15"/>
  <c r="U81" i="10"/>
  <c r="J84" i="7"/>
  <c r="N81" i="14"/>
  <c r="G81" i="15"/>
  <c r="Q81" i="10"/>
  <c r="F84" i="7"/>
  <c r="G79" i="15"/>
  <c r="Q79" i="10"/>
  <c r="F82" i="7"/>
  <c r="N79" i="14"/>
  <c r="C81" i="8"/>
  <c r="C81" i="6"/>
  <c r="C81" i="7"/>
  <c r="C80" i="3"/>
  <c r="E84" i="14"/>
  <c r="F84" i="10"/>
  <c r="B84" i="15"/>
  <c r="U93" i="15"/>
  <c r="AM93" i="14"/>
  <c r="AG93" i="10"/>
  <c r="AK96" i="8"/>
  <c r="J93" i="14"/>
  <c r="F93" i="15"/>
  <c r="L93" i="10"/>
  <c r="O91" i="6"/>
  <c r="T91" i="6"/>
  <c r="U91" i="6"/>
  <c r="V91" i="6"/>
  <c r="F94" i="10"/>
  <c r="E94" i="14"/>
  <c r="B94" i="15"/>
  <c r="AE94" i="14"/>
  <c r="O94" i="15"/>
  <c r="AA94" i="10"/>
  <c r="AC97" i="8"/>
  <c r="D89" i="15"/>
  <c r="H89" i="14"/>
  <c r="H89" i="10"/>
  <c r="N87" i="10"/>
  <c r="T88" i="10"/>
  <c r="I91" i="7"/>
  <c r="J88" i="15"/>
  <c r="Q88" i="14"/>
  <c r="Q83" i="15"/>
  <c r="AC83" i="10"/>
  <c r="AF86" i="8"/>
  <c r="AH83" i="14"/>
  <c r="O83" i="10"/>
  <c r="K91" i="14"/>
  <c r="W88" i="10"/>
  <c r="O88" i="14"/>
  <c r="H88" i="15"/>
  <c r="R88" i="10"/>
  <c r="G91" i="7"/>
  <c r="AN86" i="14"/>
  <c r="M85" i="10"/>
  <c r="O74" i="10"/>
  <c r="C77" i="8"/>
  <c r="C77" i="7"/>
  <c r="C77" i="6"/>
  <c r="C76" i="3"/>
  <c r="Q65" i="14"/>
  <c r="T65" i="10"/>
  <c r="I68" i="7"/>
  <c r="J65" i="15"/>
  <c r="C66" i="8"/>
  <c r="C66" i="6"/>
  <c r="C66" i="7"/>
  <c r="C65" i="3"/>
  <c r="F88" i="6"/>
  <c r="G88" i="6"/>
  <c r="H88" i="6"/>
  <c r="V82" i="10"/>
  <c r="Y85" i="8"/>
  <c r="Z85" i="8"/>
  <c r="P84" i="6"/>
  <c r="Q84" i="6"/>
  <c r="R84" i="6"/>
  <c r="X84" i="6"/>
  <c r="Y84" i="6"/>
  <c r="Z84" i="6"/>
  <c r="O84" i="6"/>
  <c r="AL82" i="8"/>
  <c r="O118" i="12"/>
  <c r="AH67" i="14"/>
  <c r="Q67" i="15"/>
  <c r="AC67" i="10"/>
  <c r="AF70" i="8"/>
  <c r="AM67" i="14"/>
  <c r="AG67" i="10"/>
  <c r="AK70" i="8"/>
  <c r="U67" i="15"/>
  <c r="V78" i="10"/>
  <c r="Y81" i="8"/>
  <c r="Z81" i="8"/>
  <c r="I77" i="14"/>
  <c r="I77" i="10"/>
  <c r="S80" i="6"/>
  <c r="E77" i="15"/>
  <c r="Q77" i="15"/>
  <c r="AH77" i="14"/>
  <c r="AC77" i="10"/>
  <c r="AF80" i="8"/>
  <c r="AC77" i="14"/>
  <c r="M77" i="15"/>
  <c r="Y77" i="10"/>
  <c r="AA80" i="8"/>
  <c r="AG71" i="10"/>
  <c r="AK74" i="8"/>
  <c r="U71" i="15"/>
  <c r="AM71" i="14"/>
  <c r="AE72" i="8"/>
  <c r="C67" i="8"/>
  <c r="C67" i="7"/>
  <c r="C67" i="6"/>
  <c r="C66" i="3"/>
  <c r="AM76" i="14"/>
  <c r="AG76" i="10"/>
  <c r="AK79" i="8"/>
  <c r="U76" i="15"/>
  <c r="AE76" i="10"/>
  <c r="AI79" i="8"/>
  <c r="S76" i="15"/>
  <c r="AK76" i="14"/>
  <c r="F75" i="10"/>
  <c r="E75" i="14"/>
  <c r="B75" i="15"/>
  <c r="H73" i="10"/>
  <c r="H73" i="14"/>
  <c r="D73" i="15"/>
  <c r="F67" i="10"/>
  <c r="E67" i="14"/>
  <c r="B67" i="15"/>
  <c r="K68" i="6"/>
  <c r="L68" i="6"/>
  <c r="P68" i="6"/>
  <c r="Q68" i="6"/>
  <c r="R68" i="6"/>
  <c r="J68" i="6"/>
  <c r="AH61" i="14"/>
  <c r="AJ61" i="14"/>
  <c r="AC61" i="10"/>
  <c r="AF64" i="8"/>
  <c r="AH64" i="8"/>
  <c r="Q61" i="15"/>
  <c r="V60" i="10"/>
  <c r="Y63" i="8"/>
  <c r="Z63" i="8"/>
  <c r="AD60" i="14"/>
  <c r="N60" i="15"/>
  <c r="Z60" i="10"/>
  <c r="AB63" i="8"/>
  <c r="AH57" i="14"/>
  <c r="Q57" i="15"/>
  <c r="AC57" i="10"/>
  <c r="AF60" i="8"/>
  <c r="E49" i="14"/>
  <c r="B49" i="15"/>
  <c r="F49" i="10"/>
  <c r="F48" i="14"/>
  <c r="C48" i="15"/>
  <c r="G48" i="10"/>
  <c r="AA40" i="14"/>
  <c r="L40" i="15"/>
  <c r="AA32" i="14"/>
  <c r="L32" i="15"/>
  <c r="AA80" i="10"/>
  <c r="AC83" i="8"/>
  <c r="O80" i="15"/>
  <c r="AE80" i="14"/>
  <c r="X80" i="10"/>
  <c r="O80" i="14"/>
  <c r="H80" i="15"/>
  <c r="R80" i="10"/>
  <c r="G83" i="7"/>
  <c r="G73" i="10"/>
  <c r="C73" i="15"/>
  <c r="F73" i="14"/>
  <c r="F71" i="14"/>
  <c r="C71" i="15"/>
  <c r="G71" i="10"/>
  <c r="D67" i="15"/>
  <c r="H67" i="10"/>
  <c r="H67" i="14"/>
  <c r="K66" i="10"/>
  <c r="O49" i="10"/>
  <c r="W40" i="10"/>
  <c r="AB71" i="10"/>
  <c r="AD74" i="8"/>
  <c r="P71" i="15"/>
  <c r="AF71" i="14"/>
  <c r="J70" i="10"/>
  <c r="K72" i="6"/>
  <c r="L72" i="6"/>
  <c r="M72" i="6"/>
  <c r="N72" i="6"/>
  <c r="M71" i="3"/>
  <c r="J72" i="6"/>
  <c r="J68" i="14"/>
  <c r="F68" i="15"/>
  <c r="L68" i="10"/>
  <c r="AL68" i="14"/>
  <c r="AF68" i="10"/>
  <c r="AJ71" i="8"/>
  <c r="T68" i="15"/>
  <c r="AC61" i="14"/>
  <c r="M61" i="15"/>
  <c r="Y61" i="10"/>
  <c r="AA64" i="8"/>
  <c r="R58" i="14"/>
  <c r="K58" i="15"/>
  <c r="U58" i="10"/>
  <c r="J61" i="7"/>
  <c r="G79" i="6"/>
  <c r="H79" i="6"/>
  <c r="I79" i="6"/>
  <c r="F79" i="6"/>
  <c r="J71" i="10"/>
  <c r="W71" i="10"/>
  <c r="W67" i="10"/>
  <c r="AD75" i="10"/>
  <c r="AG78" i="8"/>
  <c r="AI75" i="14"/>
  <c r="R75" i="15"/>
  <c r="P75" i="15"/>
  <c r="AF75" i="14"/>
  <c r="AB75" i="10"/>
  <c r="AD78" i="8"/>
  <c r="AE75" i="14"/>
  <c r="AA75" i="10"/>
  <c r="AC78" i="8"/>
  <c r="O75" i="15"/>
  <c r="N67" i="14"/>
  <c r="G67" i="15"/>
  <c r="Q67" i="10"/>
  <c r="F70" i="7"/>
  <c r="G80" i="6"/>
  <c r="H80" i="6"/>
  <c r="F80" i="6"/>
  <c r="AE73" i="10"/>
  <c r="AI76" i="8"/>
  <c r="AL76" i="8"/>
  <c r="AK73" i="14"/>
  <c r="AN73" i="14"/>
  <c r="S73" i="15"/>
  <c r="AF73" i="14"/>
  <c r="P73" i="15"/>
  <c r="AB73" i="10"/>
  <c r="AD76" i="8"/>
  <c r="W73" i="14"/>
  <c r="X73" i="14"/>
  <c r="T73" i="14"/>
  <c r="AE75" i="8"/>
  <c r="AE70" i="14"/>
  <c r="O70" i="15"/>
  <c r="AA70" i="10"/>
  <c r="AC73" i="8"/>
  <c r="P67" i="10"/>
  <c r="O63" i="6"/>
  <c r="T63" i="6"/>
  <c r="U63" i="6"/>
  <c r="V63" i="6"/>
  <c r="X63" i="6"/>
  <c r="Y63" i="6"/>
  <c r="Z63" i="6"/>
  <c r="P63" i="6"/>
  <c r="Q63" i="6"/>
  <c r="R63" i="6"/>
  <c r="S57" i="10"/>
  <c r="H60" i="7"/>
  <c r="J52" i="10"/>
  <c r="K52" i="10"/>
  <c r="AH78" i="8"/>
  <c r="M58" i="7"/>
  <c r="P57" i="14"/>
  <c r="J56" i="10"/>
  <c r="F56" i="14"/>
  <c r="G56" i="10"/>
  <c r="C56" i="15"/>
  <c r="P54" i="15"/>
  <c r="AF54" i="14"/>
  <c r="AB54" i="10"/>
  <c r="AD57" i="8"/>
  <c r="O54" i="14"/>
  <c r="H54" i="15"/>
  <c r="R54" i="10"/>
  <c r="G57" i="7"/>
  <c r="M57" i="7"/>
  <c r="C57" i="8"/>
  <c r="C57" i="6"/>
  <c r="C57" i="7"/>
  <c r="C56" i="3"/>
  <c r="I48" i="15"/>
  <c r="S30" i="15"/>
  <c r="AK30" i="14"/>
  <c r="AE30" i="10"/>
  <c r="AI33" i="8"/>
  <c r="J59" i="10"/>
  <c r="O59" i="10"/>
  <c r="O59" i="6"/>
  <c r="P59" i="6"/>
  <c r="Q59" i="6"/>
  <c r="R59" i="6"/>
  <c r="T59" i="6"/>
  <c r="U59" i="6"/>
  <c r="V59" i="6"/>
  <c r="I64" i="15"/>
  <c r="AN63" i="14"/>
  <c r="F62" i="15"/>
  <c r="J62" i="14"/>
  <c r="L62" i="10"/>
  <c r="O110" i="12"/>
  <c r="J62" i="10"/>
  <c r="C65" i="8"/>
  <c r="C65" i="7"/>
  <c r="C64" i="3"/>
  <c r="C65" i="6"/>
  <c r="V58" i="10"/>
  <c r="Y61" i="8"/>
  <c r="Z61" i="8"/>
  <c r="Q51" i="10"/>
  <c r="F54" i="7"/>
  <c r="G51" i="15"/>
  <c r="N51" i="14"/>
  <c r="AA50" i="14"/>
  <c r="L50" i="15"/>
  <c r="R50" i="14"/>
  <c r="K50" i="15"/>
  <c r="U50" i="10"/>
  <c r="J53" i="7"/>
  <c r="I47" i="15"/>
  <c r="AC44" i="10"/>
  <c r="AF47" i="8"/>
  <c r="Q44" i="15"/>
  <c r="AH44" i="14"/>
  <c r="K38" i="10"/>
  <c r="L46" i="15"/>
  <c r="AA46" i="14"/>
  <c r="D43" i="15"/>
  <c r="H43" i="10"/>
  <c r="H43" i="14"/>
  <c r="P43" i="10"/>
  <c r="Q43" i="14"/>
  <c r="J43" i="15"/>
  <c r="F42" i="15"/>
  <c r="L42" i="10"/>
  <c r="J42" i="14"/>
  <c r="K42" i="14"/>
  <c r="C38" i="15"/>
  <c r="F38" i="14"/>
  <c r="G38" i="10"/>
  <c r="AJ52" i="14"/>
  <c r="O79" i="12"/>
  <c r="M44" i="10"/>
  <c r="F38" i="10"/>
  <c r="B38" i="15"/>
  <c r="E38" i="14"/>
  <c r="O35" i="10"/>
  <c r="Q35" i="14"/>
  <c r="T35" i="10"/>
  <c r="I38" i="7"/>
  <c r="J35" i="15"/>
  <c r="M29" i="10"/>
  <c r="AC29" i="14"/>
  <c r="M29" i="15"/>
  <c r="Y29" i="10"/>
  <c r="AA32" i="8"/>
  <c r="P41" i="10"/>
  <c r="P41" i="15"/>
  <c r="AB41" i="10"/>
  <c r="AD44" i="8"/>
  <c r="AF41" i="14"/>
  <c r="AH41" i="14"/>
  <c r="AC41" i="10"/>
  <c r="AF44" i="8"/>
  <c r="Q41" i="15"/>
  <c r="H44" i="15"/>
  <c r="O44" i="14"/>
  <c r="R44" i="10"/>
  <c r="G47" i="7"/>
  <c r="F28" i="10"/>
  <c r="E28" i="14"/>
  <c r="B28" i="15"/>
  <c r="P7" i="10"/>
  <c r="G44" i="15"/>
  <c r="N44" i="14"/>
  <c r="Q44" i="10"/>
  <c r="F47" i="7"/>
  <c r="AE44" i="14"/>
  <c r="O44" i="15"/>
  <c r="AA44" i="10"/>
  <c r="AC47" i="8"/>
  <c r="J42" i="15"/>
  <c r="Q42" i="14"/>
  <c r="T42" i="10"/>
  <c r="I45" i="7"/>
  <c r="R42" i="14"/>
  <c r="U42" i="10"/>
  <c r="J45" i="7"/>
  <c r="K42" i="15"/>
  <c r="O91" i="12"/>
  <c r="K58" i="6"/>
  <c r="L58" i="6"/>
  <c r="M58" i="6"/>
  <c r="N53" i="10"/>
  <c r="AD53" i="14"/>
  <c r="N53" i="15"/>
  <c r="Z53" i="10"/>
  <c r="AB56" i="8"/>
  <c r="O51" i="10"/>
  <c r="X51" i="10"/>
  <c r="AF51" i="14"/>
  <c r="P51" i="15"/>
  <c r="AB51" i="10"/>
  <c r="AD54" i="8"/>
  <c r="D46" i="15"/>
  <c r="H46" i="14"/>
  <c r="H46" i="10"/>
  <c r="T46" i="10"/>
  <c r="I49" i="7"/>
  <c r="O49" i="7"/>
  <c r="J46" i="15"/>
  <c r="Q46" i="14"/>
  <c r="N46" i="14"/>
  <c r="Q46" i="10"/>
  <c r="F49" i="7"/>
  <c r="G46" i="15"/>
  <c r="U41" i="15"/>
  <c r="AG41" i="10"/>
  <c r="AK44" i="8"/>
  <c r="AM41" i="14"/>
  <c r="E34" i="14"/>
  <c r="F34" i="10"/>
  <c r="B34" i="15"/>
  <c r="C37" i="6"/>
  <c r="C37" i="7"/>
  <c r="C36" i="3"/>
  <c r="C37" i="8"/>
  <c r="P30" i="14"/>
  <c r="N25" i="10"/>
  <c r="L21" i="10"/>
  <c r="F21" i="15"/>
  <c r="J21" i="14"/>
  <c r="V28" i="10"/>
  <c r="Y31" i="8"/>
  <c r="Z31" i="8"/>
  <c r="H33" i="10"/>
  <c r="X36" i="6"/>
  <c r="Y36" i="6"/>
  <c r="Z36" i="6"/>
  <c r="H33" i="14"/>
  <c r="D33" i="15"/>
  <c r="P33" i="15"/>
  <c r="AF33" i="14"/>
  <c r="AB33" i="10"/>
  <c r="AD36" i="8"/>
  <c r="AA33" i="14"/>
  <c r="L33" i="15"/>
  <c r="F24" i="15"/>
  <c r="J24" i="14"/>
  <c r="L24" i="10"/>
  <c r="AE16" i="14"/>
  <c r="AA16" i="10"/>
  <c r="AC19" i="8"/>
  <c r="O16" i="15"/>
  <c r="C19" i="7"/>
  <c r="C18" i="3"/>
  <c r="C19" i="8"/>
  <c r="C19" i="6"/>
  <c r="M26" i="10"/>
  <c r="C29" i="6"/>
  <c r="C28" i="3"/>
  <c r="C29" i="8"/>
  <c r="C29" i="7"/>
  <c r="I24" i="10"/>
  <c r="S27" i="6"/>
  <c r="I24" i="14"/>
  <c r="E24" i="15"/>
  <c r="AF24" i="14"/>
  <c r="P24" i="15"/>
  <c r="AB24" i="10"/>
  <c r="AD27" i="8"/>
  <c r="H25" i="15"/>
  <c r="R25" i="10"/>
  <c r="G28" i="7"/>
  <c r="O25" i="14"/>
  <c r="I17" i="10"/>
  <c r="S20" i="6"/>
  <c r="I17" i="14"/>
  <c r="K17" i="14"/>
  <c r="E17" i="15"/>
  <c r="C13" i="8"/>
  <c r="C13" i="7"/>
  <c r="C12" i="3"/>
  <c r="C13" i="6"/>
  <c r="I6" i="14"/>
  <c r="K6" i="14"/>
  <c r="L6" i="14"/>
  <c r="E6" i="15"/>
  <c r="I6" i="10"/>
  <c r="AE3" i="14"/>
  <c r="AA3" i="10"/>
  <c r="AC6" i="8"/>
  <c r="AE6" i="8"/>
  <c r="O3" i="15"/>
  <c r="W123" i="8"/>
  <c r="E26" i="14"/>
  <c r="B26" i="15"/>
  <c r="F26" i="10"/>
  <c r="K24" i="10"/>
  <c r="K23" i="6"/>
  <c r="L23" i="6"/>
  <c r="J23" i="6"/>
  <c r="J16" i="10"/>
  <c r="G34" i="15"/>
  <c r="N34" i="14"/>
  <c r="Q34" i="10"/>
  <c r="F37" i="7"/>
  <c r="M24" i="15"/>
  <c r="Y24" i="10"/>
  <c r="AA27" i="8"/>
  <c r="AC24" i="14"/>
  <c r="AA21" i="10"/>
  <c r="AC24" i="8"/>
  <c r="AE21" i="14"/>
  <c r="O21" i="15"/>
  <c r="AK21" i="14"/>
  <c r="S21" i="15"/>
  <c r="AE21" i="10"/>
  <c r="AI24" i="8"/>
  <c r="J22" i="10"/>
  <c r="Q22" i="10"/>
  <c r="F25" i="7"/>
  <c r="N22" i="14"/>
  <c r="G22" i="15"/>
  <c r="I15" i="15"/>
  <c r="M12" i="15"/>
  <c r="Y12" i="10"/>
  <c r="AA15" i="8"/>
  <c r="AC12" i="14"/>
  <c r="C15" i="7"/>
  <c r="C15" i="6"/>
  <c r="C15" i="8"/>
  <c r="C14" i="3"/>
  <c r="H27" i="15"/>
  <c r="R27" i="10"/>
  <c r="G30" i="7"/>
  <c r="O27" i="14"/>
  <c r="D11" i="15"/>
  <c r="H11" i="10"/>
  <c r="H11" i="14"/>
  <c r="AE11" i="14"/>
  <c r="AA11" i="10"/>
  <c r="AC14" i="8"/>
  <c r="O11" i="15"/>
  <c r="M8" i="10"/>
  <c r="C11" i="8"/>
  <c r="C11" i="7"/>
  <c r="C10" i="3"/>
  <c r="C11" i="6"/>
  <c r="V6" i="10"/>
  <c r="Y9" i="8"/>
  <c r="Z9" i="8"/>
  <c r="AL23" i="8"/>
  <c r="Q12" i="15"/>
  <c r="AC12" i="10"/>
  <c r="AF15" i="8"/>
  <c r="AH15" i="8"/>
  <c r="AH12" i="14"/>
  <c r="AJ12" i="14"/>
  <c r="V10" i="10"/>
  <c r="Y13" i="8"/>
  <c r="Z13" i="8"/>
  <c r="I23" i="15"/>
  <c r="M8" i="15"/>
  <c r="Y8" i="10"/>
  <c r="AA11" i="8"/>
  <c r="AC8" i="14"/>
  <c r="O73" i="8"/>
  <c r="W22" i="14"/>
  <c r="X22" i="14"/>
  <c r="T22" i="14"/>
  <c r="N18" i="15"/>
  <c r="Z18" i="10"/>
  <c r="AB21" i="8"/>
  <c r="AD18" i="14"/>
  <c r="AD18" i="10"/>
  <c r="AG21" i="8"/>
  <c r="R18" i="15"/>
  <c r="AI18" i="14"/>
  <c r="K20" i="6"/>
  <c r="L20" i="6"/>
  <c r="J20" i="6"/>
  <c r="U11" i="15"/>
  <c r="AG11" i="10"/>
  <c r="AK14" i="8"/>
  <c r="AM11" i="14"/>
  <c r="AH13" i="8"/>
  <c r="T5" i="10"/>
  <c r="I8" i="7"/>
  <c r="Q5" i="14"/>
  <c r="J5" i="15"/>
  <c r="H151" i="8"/>
  <c r="W27" i="10"/>
  <c r="U27" i="10"/>
  <c r="J30" i="7"/>
  <c r="K27" i="15"/>
  <c r="R27" i="14"/>
  <c r="N27" i="14"/>
  <c r="G27" i="15"/>
  <c r="Q27" i="10"/>
  <c r="F30" i="7"/>
  <c r="S14" i="15"/>
  <c r="AK14" i="14"/>
  <c r="AE14" i="10"/>
  <c r="AI17" i="8"/>
  <c r="W13" i="6"/>
  <c r="X13" i="6"/>
  <c r="Y13" i="6"/>
  <c r="K47" i="8"/>
  <c r="O47" i="8"/>
  <c r="N18" i="8"/>
  <c r="O18" i="8"/>
  <c r="X18" i="8"/>
  <c r="J8" i="10"/>
  <c r="N150" i="8"/>
  <c r="O150" i="8"/>
  <c r="X150" i="8"/>
  <c r="S149" i="3"/>
  <c r="N66" i="8"/>
  <c r="N55" i="8"/>
  <c r="O55" i="8"/>
  <c r="M19" i="10"/>
  <c r="Q19" i="10"/>
  <c r="F22" i="7"/>
  <c r="G19" i="15"/>
  <c r="N19" i="14"/>
  <c r="C22" i="6"/>
  <c r="C22" i="7"/>
  <c r="C22" i="8"/>
  <c r="C21" i="3"/>
  <c r="V18" i="10"/>
  <c r="Y21" i="8"/>
  <c r="Z21" i="8"/>
  <c r="K14" i="10"/>
  <c r="C17" i="6"/>
  <c r="C17" i="7"/>
  <c r="C17" i="8"/>
  <c r="C16" i="3"/>
  <c r="K16" i="6"/>
  <c r="L16" i="6"/>
  <c r="M16" i="6"/>
  <c r="P16" i="6"/>
  <c r="Q16" i="6"/>
  <c r="R16" i="6"/>
  <c r="J16" i="6"/>
  <c r="O8" i="15"/>
  <c r="AE8" i="14"/>
  <c r="AA8" i="10"/>
  <c r="AC11" i="8"/>
  <c r="D5" i="15"/>
  <c r="H5" i="10"/>
  <c r="H5" i="14"/>
  <c r="AM5" i="14"/>
  <c r="AG5" i="10"/>
  <c r="AK8" i="8"/>
  <c r="U5" i="15"/>
  <c r="R84" i="8"/>
  <c r="O129" i="7"/>
  <c r="W14" i="8"/>
  <c r="O142" i="8"/>
  <c r="R131" i="8"/>
  <c r="R102" i="8"/>
  <c r="O98" i="8"/>
  <c r="T81" i="5"/>
  <c r="T12" i="5"/>
  <c r="T93" i="4"/>
  <c r="K86" i="8"/>
  <c r="W29" i="8"/>
  <c r="W20" i="8"/>
  <c r="W10" i="8"/>
  <c r="T83" i="5"/>
  <c r="T136" i="4"/>
  <c r="H9" i="10"/>
  <c r="H9" i="14"/>
  <c r="D9" i="15"/>
  <c r="O18" i="12"/>
  <c r="N9" i="14"/>
  <c r="G9" i="15"/>
  <c r="Q9" i="10"/>
  <c r="F12" i="7"/>
  <c r="AC9" i="14"/>
  <c r="M9" i="15"/>
  <c r="Y9" i="10"/>
  <c r="AA12" i="8"/>
  <c r="E4" i="15"/>
  <c r="I4" i="10"/>
  <c r="S7" i="6"/>
  <c r="I4" i="14"/>
  <c r="X4" i="10"/>
  <c r="O5" i="12"/>
  <c r="K4" i="10"/>
  <c r="Q88" i="8"/>
  <c r="R87" i="8"/>
  <c r="W9" i="8"/>
  <c r="T79" i="5"/>
  <c r="T33" i="4"/>
  <c r="W143" i="8"/>
  <c r="R100" i="8"/>
  <c r="W26" i="8"/>
  <c r="X26" i="8"/>
  <c r="T92" i="4"/>
  <c r="T74" i="4"/>
  <c r="T19" i="4"/>
  <c r="W120" i="8"/>
  <c r="Q86" i="8"/>
  <c r="W30" i="8"/>
  <c r="R99" i="8"/>
  <c r="W59" i="8"/>
  <c r="W37" i="8"/>
  <c r="R22" i="8"/>
  <c r="T72" i="4"/>
  <c r="R42" i="8"/>
  <c r="R35" i="8"/>
  <c r="T125" i="4"/>
  <c r="T110" i="4"/>
  <c r="T21" i="4"/>
  <c r="T97" i="4"/>
  <c r="T69" i="5"/>
  <c r="P153" i="10"/>
  <c r="Z152" i="10"/>
  <c r="AB155" i="8"/>
  <c r="AD152" i="14"/>
  <c r="N152" i="15"/>
  <c r="K153" i="10"/>
  <c r="T153" i="10"/>
  <c r="I156" i="7"/>
  <c r="Q153" i="14"/>
  <c r="J153" i="15"/>
  <c r="AK149" i="14"/>
  <c r="AN149" i="14"/>
  <c r="S149" i="15"/>
  <c r="AE149" i="10"/>
  <c r="AI152" i="8"/>
  <c r="AL152" i="8"/>
  <c r="AC151" i="14"/>
  <c r="M151" i="15"/>
  <c r="Y151" i="10"/>
  <c r="AA154" i="8"/>
  <c r="G155" i="6"/>
  <c r="H155" i="6"/>
  <c r="F155" i="6"/>
  <c r="O182" i="12"/>
  <c r="K150" i="6"/>
  <c r="L150" i="6"/>
  <c r="M150" i="6"/>
  <c r="Y148" i="10"/>
  <c r="AA151" i="8"/>
  <c r="M148" i="15"/>
  <c r="AC148" i="14"/>
  <c r="N148" i="14"/>
  <c r="Q148" i="10"/>
  <c r="F151" i="7"/>
  <c r="G148" i="15"/>
  <c r="F147" i="10"/>
  <c r="E147" i="14"/>
  <c r="B147" i="15"/>
  <c r="AE144" i="14"/>
  <c r="AA144" i="10"/>
  <c r="AC147" i="8"/>
  <c r="O144" i="15"/>
  <c r="I141" i="15"/>
  <c r="N140" i="10"/>
  <c r="O179" i="12"/>
  <c r="K144" i="6"/>
  <c r="L144" i="6"/>
  <c r="M144" i="6"/>
  <c r="Z137" i="10"/>
  <c r="AB140" i="8"/>
  <c r="N137" i="15"/>
  <c r="AD137" i="14"/>
  <c r="T136" i="15"/>
  <c r="AL136" i="14"/>
  <c r="AN136" i="14"/>
  <c r="AF136" i="10"/>
  <c r="AJ139" i="8"/>
  <c r="AL139" i="8"/>
  <c r="N134" i="14"/>
  <c r="G134" i="15"/>
  <c r="Q134" i="10"/>
  <c r="F137" i="7"/>
  <c r="L137" i="7"/>
  <c r="AH134" i="14"/>
  <c r="AJ134" i="14"/>
  <c r="AC134" i="10"/>
  <c r="AF137" i="8"/>
  <c r="AH137" i="8"/>
  <c r="Q134" i="15"/>
  <c r="P126" i="10"/>
  <c r="F137" i="10"/>
  <c r="E137" i="14"/>
  <c r="B137" i="15"/>
  <c r="J135" i="14"/>
  <c r="K135" i="14"/>
  <c r="L135" i="10"/>
  <c r="F135" i="15"/>
  <c r="N133" i="10"/>
  <c r="AA133" i="14"/>
  <c r="L133" i="15"/>
  <c r="N131" i="10"/>
  <c r="X131" i="10"/>
  <c r="O137" i="10"/>
  <c r="K134" i="6"/>
  <c r="L134" i="6"/>
  <c r="J134" i="6"/>
  <c r="P134" i="6"/>
  <c r="Q134" i="6"/>
  <c r="R134" i="6"/>
  <c r="L129" i="10"/>
  <c r="F129" i="15"/>
  <c r="J129" i="14"/>
  <c r="K129" i="14"/>
  <c r="X129" i="10"/>
  <c r="Q127" i="10"/>
  <c r="F130" i="7"/>
  <c r="N127" i="14"/>
  <c r="G127" i="15"/>
  <c r="AA127" i="14"/>
  <c r="L127" i="15"/>
  <c r="J128" i="10"/>
  <c r="W130" i="10"/>
  <c r="R130" i="15"/>
  <c r="AD130" i="10"/>
  <c r="AG133" i="8"/>
  <c r="AI130" i="14"/>
  <c r="W130" i="14"/>
  <c r="X130" i="14"/>
  <c r="T130" i="14"/>
  <c r="X124" i="10"/>
  <c r="AA124" i="14"/>
  <c r="L124" i="15"/>
  <c r="X118" i="10"/>
  <c r="AC117" i="14"/>
  <c r="M117" i="15"/>
  <c r="Y117" i="10"/>
  <c r="AA120" i="8"/>
  <c r="AI120" i="14"/>
  <c r="R120" i="15"/>
  <c r="AD120" i="10"/>
  <c r="AG123" i="8"/>
  <c r="H116" i="15"/>
  <c r="R116" i="10"/>
  <c r="G119" i="7"/>
  <c r="O116" i="14"/>
  <c r="E116" i="14"/>
  <c r="F116" i="10"/>
  <c r="B116" i="15"/>
  <c r="U123" i="10"/>
  <c r="J126" i="7"/>
  <c r="R123" i="14"/>
  <c r="K123" i="15"/>
  <c r="C123" i="15"/>
  <c r="F123" i="14"/>
  <c r="G123" i="14"/>
  <c r="G123" i="10"/>
  <c r="O123" i="14"/>
  <c r="H123" i="15"/>
  <c r="R123" i="10"/>
  <c r="G126" i="7"/>
  <c r="N119" i="10"/>
  <c r="AB153" i="10"/>
  <c r="AD156" i="8"/>
  <c r="AF153" i="14"/>
  <c r="P153" i="15"/>
  <c r="J195" i="12"/>
  <c r="Q156" i="8"/>
  <c r="R156" i="8"/>
  <c r="W153" i="14"/>
  <c r="X153" i="14"/>
  <c r="T153" i="14"/>
  <c r="L153" i="15"/>
  <c r="AA153" i="14"/>
  <c r="AB150" i="10"/>
  <c r="AD153" i="8"/>
  <c r="P150" i="15"/>
  <c r="AF150" i="14"/>
  <c r="M151" i="10"/>
  <c r="R151" i="14"/>
  <c r="K151" i="15"/>
  <c r="U151" i="10"/>
  <c r="J154" i="7"/>
  <c r="O150" i="15"/>
  <c r="AA150" i="10"/>
  <c r="AC153" i="8"/>
  <c r="AE150" i="14"/>
  <c r="O154" i="6"/>
  <c r="P154" i="6"/>
  <c r="Q154" i="6"/>
  <c r="G150" i="15"/>
  <c r="Q150" i="10"/>
  <c r="F153" i="7"/>
  <c r="N150" i="14"/>
  <c r="K150" i="10"/>
  <c r="AM153" i="14"/>
  <c r="U153" i="15"/>
  <c r="AG153" i="10"/>
  <c r="AK156" i="8"/>
  <c r="Y153" i="10"/>
  <c r="AA156" i="8"/>
  <c r="AC153" i="14"/>
  <c r="M153" i="15"/>
  <c r="Z153" i="10"/>
  <c r="AB156" i="8"/>
  <c r="AD153" i="14"/>
  <c r="N153" i="15"/>
  <c r="G156" i="6"/>
  <c r="H156" i="6"/>
  <c r="F156" i="6"/>
  <c r="W149" i="10"/>
  <c r="U153" i="10"/>
  <c r="J156" i="7"/>
  <c r="R153" i="14"/>
  <c r="K153" i="15"/>
  <c r="N153" i="10"/>
  <c r="AK152" i="14"/>
  <c r="AE152" i="10"/>
  <c r="AI155" i="8"/>
  <c r="S152" i="15"/>
  <c r="W150" i="10"/>
  <c r="P151" i="10"/>
  <c r="AF151" i="14"/>
  <c r="AB151" i="10"/>
  <c r="AD154" i="8"/>
  <c r="P151" i="15"/>
  <c r="C154" i="8"/>
  <c r="C154" i="6"/>
  <c r="C154" i="7"/>
  <c r="C153" i="3"/>
  <c r="M152" i="7"/>
  <c r="F150" i="15"/>
  <c r="L150" i="10"/>
  <c r="J150" i="14"/>
  <c r="N150" i="10"/>
  <c r="W145" i="10"/>
  <c r="O143" i="14"/>
  <c r="R143" i="10"/>
  <c r="G146" i="7"/>
  <c r="M146" i="7"/>
  <c r="H143" i="15"/>
  <c r="P147" i="10"/>
  <c r="X146" i="10"/>
  <c r="C149" i="8"/>
  <c r="C148" i="3"/>
  <c r="C149" i="6"/>
  <c r="C149" i="7"/>
  <c r="M149" i="7"/>
  <c r="N148" i="10"/>
  <c r="AL148" i="14"/>
  <c r="AF148" i="10"/>
  <c r="AJ151" i="8"/>
  <c r="T148" i="15"/>
  <c r="H148" i="15"/>
  <c r="O148" i="14"/>
  <c r="R148" i="10"/>
  <c r="G151" i="7"/>
  <c r="J147" i="14"/>
  <c r="K147" i="14"/>
  <c r="F147" i="15"/>
  <c r="L147" i="10"/>
  <c r="H144" i="15"/>
  <c r="R144" i="10"/>
  <c r="G147" i="7"/>
  <c r="O144" i="14"/>
  <c r="C144" i="8"/>
  <c r="C144" i="7"/>
  <c r="C144" i="6"/>
  <c r="C143" i="3"/>
  <c r="C144" i="15"/>
  <c r="F144" i="14"/>
  <c r="G144" i="14"/>
  <c r="G144" i="10"/>
  <c r="P147" i="6"/>
  <c r="Q147" i="6"/>
  <c r="P146" i="14"/>
  <c r="N138" i="10"/>
  <c r="S143" i="10"/>
  <c r="H146" i="7"/>
  <c r="N142" i="10"/>
  <c r="R142" i="15"/>
  <c r="AI142" i="14"/>
  <c r="AD142" i="10"/>
  <c r="AG145" i="8"/>
  <c r="C145" i="8"/>
  <c r="C144" i="3"/>
  <c r="C145" i="6"/>
  <c r="C145" i="7"/>
  <c r="AB138" i="10"/>
  <c r="AD141" i="8"/>
  <c r="AF138" i="14"/>
  <c r="P138" i="15"/>
  <c r="X138" i="10"/>
  <c r="E140" i="15"/>
  <c r="I140" i="10"/>
  <c r="S143" i="6"/>
  <c r="I140" i="14"/>
  <c r="Q132" i="14"/>
  <c r="J132" i="15"/>
  <c r="T132" i="10"/>
  <c r="I135" i="7"/>
  <c r="O135" i="7"/>
  <c r="Q140" i="14"/>
  <c r="J140" i="15"/>
  <c r="T140" i="10"/>
  <c r="I143" i="7"/>
  <c r="L139" i="15"/>
  <c r="AA139" i="14"/>
  <c r="N139" i="10"/>
  <c r="O177" i="12"/>
  <c r="O147" i="6"/>
  <c r="W140" i="14"/>
  <c r="X140" i="14"/>
  <c r="T140" i="14"/>
  <c r="J179" i="12"/>
  <c r="R140" i="14"/>
  <c r="U140" i="10"/>
  <c r="J143" i="7"/>
  <c r="K140" i="15"/>
  <c r="AL137" i="8"/>
  <c r="W136" i="10"/>
  <c r="J134" i="10"/>
  <c r="AC133" i="14"/>
  <c r="M133" i="15"/>
  <c r="Y133" i="10"/>
  <c r="AA136" i="8"/>
  <c r="G141" i="6"/>
  <c r="H141" i="6"/>
  <c r="F141" i="6"/>
  <c r="J176" i="12"/>
  <c r="Q140" i="8"/>
  <c r="W137" i="14"/>
  <c r="X137" i="14"/>
  <c r="T137" i="14"/>
  <c r="D137" i="15"/>
  <c r="H137" i="14"/>
  <c r="H137" i="10"/>
  <c r="J137" i="10"/>
  <c r="D135" i="15"/>
  <c r="H135" i="14"/>
  <c r="L135" i="14"/>
  <c r="H135" i="10"/>
  <c r="AE135" i="14"/>
  <c r="AA135" i="10"/>
  <c r="AC138" i="8"/>
  <c r="O135" i="15"/>
  <c r="I133" i="10"/>
  <c r="E133" i="15"/>
  <c r="I133" i="14"/>
  <c r="C136" i="8"/>
  <c r="C136" i="7"/>
  <c r="C136" i="6"/>
  <c r="C135" i="3"/>
  <c r="M131" i="10"/>
  <c r="C134" i="8"/>
  <c r="C134" i="6"/>
  <c r="C134" i="7"/>
  <c r="O134" i="7"/>
  <c r="C133" i="3"/>
  <c r="E125" i="14"/>
  <c r="B125" i="15"/>
  <c r="F125" i="10"/>
  <c r="K134" i="14"/>
  <c r="L134" i="14"/>
  <c r="P129" i="10"/>
  <c r="O129" i="10"/>
  <c r="I127" i="10"/>
  <c r="I127" i="14"/>
  <c r="E127" i="15"/>
  <c r="C130" i="8"/>
  <c r="C130" i="6"/>
  <c r="C130" i="7"/>
  <c r="C129" i="3"/>
  <c r="AN129" i="14"/>
  <c r="P132" i="14"/>
  <c r="M132" i="14"/>
  <c r="W134" i="6"/>
  <c r="X134" i="6"/>
  <c r="Y134" i="6"/>
  <c r="R130" i="14"/>
  <c r="U130" i="10"/>
  <c r="J133" i="7"/>
  <c r="K130" i="15"/>
  <c r="Y130" i="10"/>
  <c r="AA133" i="8"/>
  <c r="M130" i="15"/>
  <c r="AC130" i="14"/>
  <c r="AM130" i="14"/>
  <c r="U130" i="15"/>
  <c r="AG130" i="10"/>
  <c r="AK133" i="8"/>
  <c r="AB128" i="10"/>
  <c r="AD131" i="8"/>
  <c r="AF128" i="14"/>
  <c r="P128" i="15"/>
  <c r="AE128" i="14"/>
  <c r="AA128" i="10"/>
  <c r="AC131" i="8"/>
  <c r="O128" i="15"/>
  <c r="R128" i="15"/>
  <c r="AD128" i="10"/>
  <c r="AG131" i="8"/>
  <c r="AI128" i="14"/>
  <c r="O124" i="14"/>
  <c r="R124" i="10"/>
  <c r="G127" i="7"/>
  <c r="H124" i="15"/>
  <c r="F118" i="10"/>
  <c r="E118" i="14"/>
  <c r="B118" i="15"/>
  <c r="Q115" i="10"/>
  <c r="F118" i="7"/>
  <c r="N115" i="14"/>
  <c r="G115" i="15"/>
  <c r="N129" i="7"/>
  <c r="K129" i="7"/>
  <c r="P128" i="3"/>
  <c r="U122" i="10"/>
  <c r="J125" i="7"/>
  <c r="P125" i="7"/>
  <c r="K122" i="15"/>
  <c r="R122" i="14"/>
  <c r="K128" i="6"/>
  <c r="L128" i="6"/>
  <c r="P128" i="6"/>
  <c r="Q128" i="6"/>
  <c r="R128" i="6"/>
  <c r="J128" i="6"/>
  <c r="AC119" i="14"/>
  <c r="Y119" i="10"/>
  <c r="AA122" i="8"/>
  <c r="M119" i="15"/>
  <c r="AJ115" i="14"/>
  <c r="P120" i="10"/>
  <c r="O120" i="10"/>
  <c r="C123" i="8"/>
  <c r="C122" i="3"/>
  <c r="C123" i="6"/>
  <c r="C123" i="7"/>
  <c r="K119" i="10"/>
  <c r="P118" i="14"/>
  <c r="V122" i="10"/>
  <c r="Y125" i="8"/>
  <c r="Z125" i="8"/>
  <c r="U121" i="15"/>
  <c r="AM121" i="14"/>
  <c r="AG121" i="10"/>
  <c r="AK124" i="8"/>
  <c r="AL121" i="14"/>
  <c r="AF121" i="10"/>
  <c r="AJ124" i="8"/>
  <c r="T121" i="15"/>
  <c r="AE116" i="10"/>
  <c r="AI119" i="8"/>
  <c r="S116" i="15"/>
  <c r="AK116" i="14"/>
  <c r="H106" i="14"/>
  <c r="H106" i="10"/>
  <c r="X109" i="6"/>
  <c r="Y109" i="6"/>
  <c r="Z109" i="6"/>
  <c r="D106" i="15"/>
  <c r="AF119" i="10"/>
  <c r="AJ122" i="8"/>
  <c r="T119" i="15"/>
  <c r="AL119" i="14"/>
  <c r="W120" i="6"/>
  <c r="M117" i="10"/>
  <c r="K113" i="10"/>
  <c r="AL106" i="14"/>
  <c r="T106" i="15"/>
  <c r="AF106" i="10"/>
  <c r="AJ109" i="8"/>
  <c r="H99" i="14"/>
  <c r="L99" i="14"/>
  <c r="D99" i="14"/>
  <c r="D99" i="15"/>
  <c r="V99" i="15"/>
  <c r="G99" i="11"/>
  <c r="D99" i="11"/>
  <c r="H99" i="10"/>
  <c r="K119" i="15"/>
  <c r="U119" i="10"/>
  <c r="J122" i="7"/>
  <c r="R119" i="14"/>
  <c r="K116" i="10"/>
  <c r="W116" i="14"/>
  <c r="X116" i="14"/>
  <c r="T116" i="14"/>
  <c r="J153" i="12"/>
  <c r="AA123" i="10"/>
  <c r="AC126" i="8"/>
  <c r="O123" i="15"/>
  <c r="AE123" i="14"/>
  <c r="X123" i="10"/>
  <c r="AK123" i="14"/>
  <c r="S123" i="15"/>
  <c r="AE123" i="10"/>
  <c r="AI126" i="8"/>
  <c r="C116" i="15"/>
  <c r="F116" i="14"/>
  <c r="G116" i="10"/>
  <c r="T124" i="6"/>
  <c r="U124" i="6"/>
  <c r="V124" i="6"/>
  <c r="O124" i="6"/>
  <c r="X114" i="10"/>
  <c r="AL114" i="8"/>
  <c r="AA114" i="10"/>
  <c r="AC117" i="8"/>
  <c r="AE114" i="14"/>
  <c r="O114" i="15"/>
  <c r="AC114" i="14"/>
  <c r="Y114" i="10"/>
  <c r="AA117" i="8"/>
  <c r="M114" i="15"/>
  <c r="R112" i="14"/>
  <c r="K112" i="15"/>
  <c r="U112" i="10"/>
  <c r="J115" i="7"/>
  <c r="P115" i="7"/>
  <c r="O111" i="14"/>
  <c r="R111" i="10"/>
  <c r="G114" i="7"/>
  <c r="M114" i="7"/>
  <c r="H111" i="15"/>
  <c r="H111" i="14"/>
  <c r="D111" i="15"/>
  <c r="H111" i="10"/>
  <c r="U110" i="15"/>
  <c r="AG110" i="10"/>
  <c r="AK113" i="8"/>
  <c r="AM110" i="14"/>
  <c r="J146" i="12"/>
  <c r="Q105" i="8"/>
  <c r="W102" i="14"/>
  <c r="X102" i="14"/>
  <c r="T102" i="14"/>
  <c r="AE102" i="14"/>
  <c r="AA102" i="10"/>
  <c r="AC105" i="8"/>
  <c r="AE105" i="8"/>
  <c r="AM105" i="8"/>
  <c r="O102" i="15"/>
  <c r="N4" i="13"/>
  <c r="W104" i="14"/>
  <c r="X104" i="14"/>
  <c r="T104" i="14"/>
  <c r="AD104" i="14"/>
  <c r="Z104" i="10"/>
  <c r="AB107" i="8"/>
  <c r="N104" i="15"/>
  <c r="O100" i="10"/>
  <c r="J113" i="6"/>
  <c r="L114" i="7"/>
  <c r="J114" i="6"/>
  <c r="H109" i="10"/>
  <c r="D109" i="15"/>
  <c r="H109" i="14"/>
  <c r="J109" i="15"/>
  <c r="T109" i="10"/>
  <c r="I112" i="7"/>
  <c r="O112" i="7"/>
  <c r="Q109" i="14"/>
  <c r="R109" i="14"/>
  <c r="U109" i="10"/>
  <c r="J112" i="7"/>
  <c r="P112" i="7"/>
  <c r="K109" i="15"/>
  <c r="L105" i="10"/>
  <c r="F105" i="15"/>
  <c r="J105" i="14"/>
  <c r="K105" i="14"/>
  <c r="E98" i="14"/>
  <c r="F98" i="10"/>
  <c r="B98" i="15"/>
  <c r="C101" i="8"/>
  <c r="C101" i="6"/>
  <c r="C101" i="7"/>
  <c r="O101" i="7"/>
  <c r="C100" i="3"/>
  <c r="J98" i="14"/>
  <c r="L98" i="10"/>
  <c r="F98" i="15"/>
  <c r="J95" i="14"/>
  <c r="L95" i="10"/>
  <c r="F95" i="15"/>
  <c r="O103" i="10"/>
  <c r="U98" i="15"/>
  <c r="AG98" i="10"/>
  <c r="AK101" i="8"/>
  <c r="AM98" i="14"/>
  <c r="G95" i="15"/>
  <c r="V95" i="15"/>
  <c r="G95" i="11"/>
  <c r="D95" i="11"/>
  <c r="Q95" i="10"/>
  <c r="F98" i="7"/>
  <c r="N95" i="14"/>
  <c r="W82" i="10"/>
  <c r="X108" i="10"/>
  <c r="O108" i="10"/>
  <c r="L103" i="15"/>
  <c r="AA103" i="14"/>
  <c r="K103" i="10"/>
  <c r="AA97" i="10"/>
  <c r="AC100" i="8"/>
  <c r="O97" i="15"/>
  <c r="AE97" i="14"/>
  <c r="AC97" i="14"/>
  <c r="Y97" i="10"/>
  <c r="AA100" i="8"/>
  <c r="M97" i="15"/>
  <c r="G92" i="15"/>
  <c r="Q92" i="10"/>
  <c r="F95" i="7"/>
  <c r="N92" i="14"/>
  <c r="U96" i="15"/>
  <c r="AM96" i="14"/>
  <c r="AG96" i="10"/>
  <c r="AK99" i="8"/>
  <c r="AD96" i="14"/>
  <c r="Z96" i="10"/>
  <c r="AB99" i="8"/>
  <c r="N96" i="15"/>
  <c r="AF91" i="10"/>
  <c r="AJ94" i="8"/>
  <c r="AL94" i="8"/>
  <c r="T91" i="15"/>
  <c r="AL91" i="14"/>
  <c r="O129" i="12"/>
  <c r="K95" i="6"/>
  <c r="L95" i="6"/>
  <c r="M95" i="6"/>
  <c r="L86" i="15"/>
  <c r="AA86" i="14"/>
  <c r="M96" i="10"/>
  <c r="F91" i="10"/>
  <c r="B91" i="15"/>
  <c r="E91" i="14"/>
  <c r="O101" i="14"/>
  <c r="R101" i="10"/>
  <c r="G104" i="7"/>
  <c r="M104" i="7"/>
  <c r="H101" i="15"/>
  <c r="E101" i="14"/>
  <c r="B101" i="15"/>
  <c r="F101" i="10"/>
  <c r="C104" i="8"/>
  <c r="C104" i="7"/>
  <c r="C104" i="6"/>
  <c r="C103" i="3"/>
  <c r="M101" i="7"/>
  <c r="J99" i="6"/>
  <c r="J89" i="14"/>
  <c r="L89" i="10"/>
  <c r="F89" i="15"/>
  <c r="AL89" i="14"/>
  <c r="T89" i="15"/>
  <c r="AF89" i="10"/>
  <c r="AJ92" i="8"/>
  <c r="G99" i="6"/>
  <c r="H99" i="6"/>
  <c r="I99" i="6"/>
  <c r="F99" i="6"/>
  <c r="K84" i="15"/>
  <c r="U84" i="10"/>
  <c r="J87" i="7"/>
  <c r="R84" i="14"/>
  <c r="K81" i="10"/>
  <c r="X81" i="10"/>
  <c r="J79" i="15"/>
  <c r="Q79" i="14"/>
  <c r="T79" i="10"/>
  <c r="I82" i="7"/>
  <c r="B78" i="15"/>
  <c r="E78" i="14"/>
  <c r="F78" i="10"/>
  <c r="AK69" i="14"/>
  <c r="AN69" i="14"/>
  <c r="S69" i="15"/>
  <c r="AE69" i="10"/>
  <c r="AI72" i="8"/>
  <c r="AL72" i="8"/>
  <c r="V92" i="10"/>
  <c r="Y95" i="8"/>
  <c r="Z95" i="8"/>
  <c r="N84" i="10"/>
  <c r="J93" i="6"/>
  <c r="G93" i="10"/>
  <c r="F93" i="14"/>
  <c r="C93" i="15"/>
  <c r="X93" i="10"/>
  <c r="Q93" i="14"/>
  <c r="J93" i="15"/>
  <c r="T93" i="10"/>
  <c r="I96" i="7"/>
  <c r="O94" i="10"/>
  <c r="P94" i="10"/>
  <c r="S94" i="15"/>
  <c r="AE94" i="10"/>
  <c r="AI97" i="8"/>
  <c r="AK94" i="14"/>
  <c r="J128" i="12"/>
  <c r="W87" i="14"/>
  <c r="X87" i="14"/>
  <c r="T87" i="14"/>
  <c r="AD87" i="14"/>
  <c r="N87" i="15"/>
  <c r="Z87" i="10"/>
  <c r="AB90" i="8"/>
  <c r="AE90" i="8"/>
  <c r="K93" i="10"/>
  <c r="AA83" i="14"/>
  <c r="L83" i="15"/>
  <c r="AL93" i="14"/>
  <c r="T93" i="15"/>
  <c r="AF93" i="10"/>
  <c r="AJ96" i="8"/>
  <c r="Z88" i="10"/>
  <c r="AB91" i="8"/>
  <c r="N88" i="15"/>
  <c r="AD88" i="14"/>
  <c r="AC88" i="14"/>
  <c r="M88" i="15"/>
  <c r="Y88" i="10"/>
  <c r="AA91" i="8"/>
  <c r="R85" i="14"/>
  <c r="U85" i="10"/>
  <c r="J88" i="7"/>
  <c r="K85" i="15"/>
  <c r="I84" i="15"/>
  <c r="J74" i="15"/>
  <c r="T74" i="10"/>
  <c r="I77" i="7"/>
  <c r="O77" i="7"/>
  <c r="Q74" i="14"/>
  <c r="S72" i="15"/>
  <c r="AE72" i="10"/>
  <c r="AI75" i="8"/>
  <c r="AK72" i="14"/>
  <c r="Q72" i="15"/>
  <c r="AC72" i="10"/>
  <c r="AF75" i="8"/>
  <c r="AH72" i="14"/>
  <c r="AE65" i="14"/>
  <c r="AG65" i="14"/>
  <c r="AB65" i="14"/>
  <c r="Z65" i="14"/>
  <c r="S65" i="14"/>
  <c r="O65" i="15"/>
  <c r="AA65" i="10"/>
  <c r="AC68" i="8"/>
  <c r="AK55" i="14"/>
  <c r="AN55" i="14"/>
  <c r="AB55" i="14"/>
  <c r="Z55" i="14"/>
  <c r="S55" i="14"/>
  <c r="AE55" i="10"/>
  <c r="AI58" i="8"/>
  <c r="AL58" i="8"/>
  <c r="S55" i="15"/>
  <c r="O87" i="6"/>
  <c r="T87" i="6"/>
  <c r="U87" i="6"/>
  <c r="V87" i="6"/>
  <c r="S83" i="10"/>
  <c r="H86" i="7"/>
  <c r="O86" i="6"/>
  <c r="T86" i="6"/>
  <c r="U86" i="6"/>
  <c r="V86" i="6"/>
  <c r="D70" i="15"/>
  <c r="H70" i="10"/>
  <c r="H70" i="14"/>
  <c r="K67" i="10"/>
  <c r="C70" i="8"/>
  <c r="C70" i="6"/>
  <c r="C70" i="7"/>
  <c r="C69" i="3"/>
  <c r="S80" i="10"/>
  <c r="H83" i="7"/>
  <c r="D77" i="15"/>
  <c r="H77" i="14"/>
  <c r="H77" i="10"/>
  <c r="N77" i="10"/>
  <c r="AM77" i="14"/>
  <c r="AG77" i="10"/>
  <c r="AK80" i="8"/>
  <c r="U77" i="15"/>
  <c r="Y71" i="10"/>
  <c r="AA74" i="8"/>
  <c r="M71" i="15"/>
  <c r="AC71" i="14"/>
  <c r="I64" i="14"/>
  <c r="K64" i="14"/>
  <c r="E64" i="15"/>
  <c r="I64" i="10"/>
  <c r="S67" i="6"/>
  <c r="W79" i="6"/>
  <c r="X79" i="6"/>
  <c r="Y79" i="6"/>
  <c r="N76" i="10"/>
  <c r="K76" i="10"/>
  <c r="U70" i="15"/>
  <c r="AG70" i="10"/>
  <c r="AK73" i="8"/>
  <c r="AM70" i="14"/>
  <c r="C63" i="8"/>
  <c r="C63" i="6"/>
  <c r="C62" i="3"/>
  <c r="C63" i="7"/>
  <c r="C60" i="8"/>
  <c r="C60" i="7"/>
  <c r="O60" i="7"/>
  <c r="C60" i="6"/>
  <c r="C59" i="3"/>
  <c r="O40" i="10"/>
  <c r="O32" i="10"/>
  <c r="P80" i="15"/>
  <c r="AB80" i="10"/>
  <c r="AD83" i="8"/>
  <c r="AF80" i="14"/>
  <c r="L80" i="15"/>
  <c r="AA80" i="14"/>
  <c r="S80" i="15"/>
  <c r="AE80" i="10"/>
  <c r="AI83" i="8"/>
  <c r="AK80" i="14"/>
  <c r="AC80" i="14"/>
  <c r="Y80" i="10"/>
  <c r="AA83" i="8"/>
  <c r="M80" i="15"/>
  <c r="M77" i="10"/>
  <c r="M77" i="7"/>
  <c r="J70" i="15"/>
  <c r="T70" i="10"/>
  <c r="I73" i="7"/>
  <c r="Q70" i="14"/>
  <c r="V69" i="10"/>
  <c r="Y72" i="8"/>
  <c r="Z72" i="8"/>
  <c r="AE68" i="14"/>
  <c r="O68" i="15"/>
  <c r="AA68" i="10"/>
  <c r="AC71" i="8"/>
  <c r="E66" i="15"/>
  <c r="I66" i="10"/>
  <c r="I66" i="14"/>
  <c r="V63" i="10"/>
  <c r="Y66" i="8"/>
  <c r="Z66" i="8"/>
  <c r="K60" i="6"/>
  <c r="L60" i="6"/>
  <c r="J60" i="6"/>
  <c r="F49" i="14"/>
  <c r="G49" i="14"/>
  <c r="C49" i="15"/>
  <c r="G49" i="10"/>
  <c r="P52" i="7"/>
  <c r="P40" i="10"/>
  <c r="X71" i="10"/>
  <c r="Q68" i="15"/>
  <c r="AC68" i="10"/>
  <c r="AF71" i="8"/>
  <c r="AH68" i="14"/>
  <c r="Q68" i="14"/>
  <c r="J68" i="15"/>
  <c r="T68" i="10"/>
  <c r="I71" i="7"/>
  <c r="C71" i="8"/>
  <c r="C71" i="7"/>
  <c r="C71" i="6"/>
  <c r="C70" i="3"/>
  <c r="D64" i="15"/>
  <c r="H64" i="10"/>
  <c r="H64" i="14"/>
  <c r="X61" i="10"/>
  <c r="AM61" i="14"/>
  <c r="U61" i="15"/>
  <c r="AG61" i="10"/>
  <c r="AK64" i="8"/>
  <c r="X58" i="10"/>
  <c r="AF58" i="14"/>
  <c r="P58" i="15"/>
  <c r="AB58" i="10"/>
  <c r="AD61" i="8"/>
  <c r="M48" i="14"/>
  <c r="U75" i="15"/>
  <c r="AM75" i="14"/>
  <c r="AG75" i="10"/>
  <c r="AK78" i="8"/>
  <c r="F71" i="15"/>
  <c r="L71" i="10"/>
  <c r="J71" i="14"/>
  <c r="AK71" i="14"/>
  <c r="S71" i="15"/>
  <c r="AE71" i="10"/>
  <c r="AI74" i="8"/>
  <c r="L67" i="10"/>
  <c r="F67" i="15"/>
  <c r="J67" i="14"/>
  <c r="G76" i="14"/>
  <c r="D76" i="14"/>
  <c r="M75" i="10"/>
  <c r="K75" i="10"/>
  <c r="C78" i="8"/>
  <c r="C78" i="6"/>
  <c r="C78" i="7"/>
  <c r="C77" i="3"/>
  <c r="N67" i="10"/>
  <c r="H75" i="15"/>
  <c r="O75" i="14"/>
  <c r="R75" i="10"/>
  <c r="G78" i="7"/>
  <c r="J73" i="15"/>
  <c r="Q73" i="14"/>
  <c r="T73" i="10"/>
  <c r="I76" i="7"/>
  <c r="R73" i="15"/>
  <c r="AI73" i="14"/>
  <c r="AD73" i="10"/>
  <c r="AG76" i="8"/>
  <c r="AH73" i="14"/>
  <c r="AJ73" i="14"/>
  <c r="AC73" i="10"/>
  <c r="AF76" i="8"/>
  <c r="Q73" i="15"/>
  <c r="P70" i="10"/>
  <c r="T59" i="15"/>
  <c r="AF59" i="10"/>
  <c r="AJ62" i="8"/>
  <c r="AL59" i="14"/>
  <c r="O88" i="12"/>
  <c r="P60" i="7"/>
  <c r="R56" i="10"/>
  <c r="G59" i="7"/>
  <c r="O56" i="14"/>
  <c r="H56" i="15"/>
  <c r="O56" i="10"/>
  <c r="AA54" i="10"/>
  <c r="AC57" i="8"/>
  <c r="O54" i="15"/>
  <c r="AE54" i="14"/>
  <c r="AC54" i="14"/>
  <c r="M54" i="15"/>
  <c r="Y54" i="10"/>
  <c r="AA57" i="8"/>
  <c r="T52" i="15"/>
  <c r="AF52" i="10"/>
  <c r="AJ55" i="8"/>
  <c r="AL52" i="14"/>
  <c r="S48" i="10"/>
  <c r="H51" i="7"/>
  <c r="AE36" i="10"/>
  <c r="AI39" i="8"/>
  <c r="AL39" i="8"/>
  <c r="S36" i="15"/>
  <c r="AK36" i="14"/>
  <c r="AN36" i="14"/>
  <c r="AD36" i="14"/>
  <c r="N36" i="15"/>
  <c r="Z36" i="10"/>
  <c r="AB39" i="8"/>
  <c r="W30" i="14"/>
  <c r="X30" i="14"/>
  <c r="T30" i="14"/>
  <c r="N30" i="14"/>
  <c r="M30" i="14"/>
  <c r="Q30" i="10"/>
  <c r="F33" i="7"/>
  <c r="L33" i="7"/>
  <c r="G30" i="15"/>
  <c r="M59" i="10"/>
  <c r="AA59" i="14"/>
  <c r="L59" i="15"/>
  <c r="J62" i="15"/>
  <c r="Q62" i="14"/>
  <c r="T62" i="10"/>
  <c r="I65" i="7"/>
  <c r="P62" i="10"/>
  <c r="O62" i="14"/>
  <c r="R62" i="10"/>
  <c r="G65" i="7"/>
  <c r="H62" i="15"/>
  <c r="W50" i="10"/>
  <c r="J50" i="15"/>
  <c r="T50" i="10"/>
  <c r="I53" i="7"/>
  <c r="Q50" i="14"/>
  <c r="AD50" i="10"/>
  <c r="AG53" i="8"/>
  <c r="AI50" i="14"/>
  <c r="R50" i="15"/>
  <c r="AF50" i="14"/>
  <c r="P50" i="15"/>
  <c r="AB50" i="10"/>
  <c r="AD53" i="8"/>
  <c r="N38" i="14"/>
  <c r="G38" i="15"/>
  <c r="Q38" i="10"/>
  <c r="F41" i="7"/>
  <c r="F50" i="6"/>
  <c r="G50" i="6"/>
  <c r="H50" i="6"/>
  <c r="I50" i="6"/>
  <c r="N50" i="6"/>
  <c r="M49" i="3"/>
  <c r="AI44" i="14"/>
  <c r="R44" i="15"/>
  <c r="AD44" i="10"/>
  <c r="AG47" i="8"/>
  <c r="AE42" i="10"/>
  <c r="AI45" i="8"/>
  <c r="S42" i="15"/>
  <c r="AK42" i="14"/>
  <c r="K46" i="10"/>
  <c r="G43" i="10"/>
  <c r="C43" i="15"/>
  <c r="F43" i="14"/>
  <c r="W43" i="10"/>
  <c r="AE43" i="14"/>
  <c r="O43" i="15"/>
  <c r="AA43" i="10"/>
  <c r="AC46" i="8"/>
  <c r="AD37" i="14"/>
  <c r="N37" i="15"/>
  <c r="Z37" i="10"/>
  <c r="AB40" i="8"/>
  <c r="O45" i="10"/>
  <c r="AD45" i="14"/>
  <c r="N45" i="15"/>
  <c r="Z45" i="10"/>
  <c r="AB48" i="8"/>
  <c r="L35" i="15"/>
  <c r="AA35" i="14"/>
  <c r="AE35" i="14"/>
  <c r="AA35" i="10"/>
  <c r="AC38" i="8"/>
  <c r="O35" i="15"/>
  <c r="U29" i="10"/>
  <c r="J32" i="7"/>
  <c r="K29" i="15"/>
  <c r="R29" i="14"/>
  <c r="AM29" i="14"/>
  <c r="AN29" i="14"/>
  <c r="AG29" i="10"/>
  <c r="AK32" i="8"/>
  <c r="AL32" i="8"/>
  <c r="U29" i="15"/>
  <c r="J41" i="15"/>
  <c r="T41" i="10"/>
  <c r="I44" i="7"/>
  <c r="Q41" i="14"/>
  <c r="F41" i="14"/>
  <c r="G41" i="10"/>
  <c r="C41" i="15"/>
  <c r="C44" i="8"/>
  <c r="C44" i="7"/>
  <c r="C44" i="6"/>
  <c r="C43" i="3"/>
  <c r="N44" i="10"/>
  <c r="K43" i="10"/>
  <c r="AE43" i="8"/>
  <c r="AM43" i="8"/>
  <c r="U37" i="10"/>
  <c r="J40" i="7"/>
  <c r="K37" i="15"/>
  <c r="R37" i="14"/>
  <c r="W28" i="14"/>
  <c r="X28" i="14"/>
  <c r="T28" i="14"/>
  <c r="J52" i="12"/>
  <c r="W23" i="10"/>
  <c r="H7" i="14"/>
  <c r="L7" i="14"/>
  <c r="D7" i="14"/>
  <c r="D7" i="15"/>
  <c r="V7" i="15"/>
  <c r="G7" i="11"/>
  <c r="D7" i="11"/>
  <c r="H7" i="10"/>
  <c r="O46" i="10"/>
  <c r="AB44" i="10"/>
  <c r="AD47" i="8"/>
  <c r="P44" i="15"/>
  <c r="AF44" i="14"/>
  <c r="K44" i="10"/>
  <c r="P42" i="10"/>
  <c r="X42" i="10"/>
  <c r="AF42" i="14"/>
  <c r="P42" i="15"/>
  <c r="AB42" i="10"/>
  <c r="AD45" i="8"/>
  <c r="AD53" i="10"/>
  <c r="AG56" i="8"/>
  <c r="R53" i="15"/>
  <c r="AI53" i="14"/>
  <c r="G53" i="15"/>
  <c r="Q53" i="10"/>
  <c r="F56" i="7"/>
  <c r="N53" i="14"/>
  <c r="J53" i="10"/>
  <c r="H51" i="15"/>
  <c r="R51" i="10"/>
  <c r="G54" i="7"/>
  <c r="O51" i="14"/>
  <c r="F51" i="10"/>
  <c r="E51" i="14"/>
  <c r="B51" i="15"/>
  <c r="J51" i="14"/>
  <c r="F51" i="15"/>
  <c r="L51" i="10"/>
  <c r="M46" i="10"/>
  <c r="Q46" i="15"/>
  <c r="AH46" i="14"/>
  <c r="AC46" i="10"/>
  <c r="AF49" i="8"/>
  <c r="X46" i="10"/>
  <c r="O47" i="6"/>
  <c r="M41" i="15"/>
  <c r="AC41" i="14"/>
  <c r="Y41" i="10"/>
  <c r="AA44" i="8"/>
  <c r="G34" i="10"/>
  <c r="F34" i="14"/>
  <c r="C34" i="15"/>
  <c r="L34" i="15"/>
  <c r="AA34" i="14"/>
  <c r="N34" i="10"/>
  <c r="AG31" i="14"/>
  <c r="O26" i="15"/>
  <c r="AE26" i="14"/>
  <c r="AA26" i="10"/>
  <c r="AC29" i="8"/>
  <c r="W25" i="14"/>
  <c r="X25" i="14"/>
  <c r="T25" i="14"/>
  <c r="E21" i="15"/>
  <c r="I21" i="10"/>
  <c r="S24" i="6"/>
  <c r="I21" i="14"/>
  <c r="M37" i="7"/>
  <c r="G33" i="6"/>
  <c r="H33" i="6"/>
  <c r="F33" i="6"/>
  <c r="M33" i="10"/>
  <c r="AF33" i="10"/>
  <c r="AJ36" i="8"/>
  <c r="T33" i="15"/>
  <c r="AL33" i="14"/>
  <c r="AI33" i="14"/>
  <c r="AD33" i="10"/>
  <c r="AG36" i="8"/>
  <c r="R33" i="15"/>
  <c r="P32" i="14"/>
  <c r="M32" i="14"/>
  <c r="V25" i="10"/>
  <c r="Y28" i="8"/>
  <c r="Z28" i="8"/>
  <c r="Q16" i="10"/>
  <c r="F19" i="7"/>
  <c r="G16" i="15"/>
  <c r="N16" i="14"/>
  <c r="F38" i="6"/>
  <c r="G38" i="6"/>
  <c r="H38" i="6"/>
  <c r="N26" i="15"/>
  <c r="Z26" i="10"/>
  <c r="AB29" i="8"/>
  <c r="AD26" i="14"/>
  <c r="G24" i="10"/>
  <c r="F24" i="14"/>
  <c r="G24" i="14"/>
  <c r="C24" i="15"/>
  <c r="C27" i="6"/>
  <c r="C27" i="8"/>
  <c r="C27" i="7"/>
  <c r="C26" i="3"/>
  <c r="P34" i="7"/>
  <c r="K21" i="10"/>
  <c r="E17" i="14"/>
  <c r="B17" i="15"/>
  <c r="F17" i="10"/>
  <c r="E13" i="14"/>
  <c r="B13" i="15"/>
  <c r="F13" i="10"/>
  <c r="C6" i="6"/>
  <c r="C6" i="7"/>
  <c r="C6" i="8"/>
  <c r="L93" i="7"/>
  <c r="P50" i="7"/>
  <c r="L148" i="7"/>
  <c r="O109" i="7"/>
  <c r="O85" i="7"/>
  <c r="P110" i="7"/>
  <c r="O93" i="7"/>
  <c r="P152" i="7"/>
  <c r="L102" i="7"/>
  <c r="P10" i="7"/>
  <c r="C5" i="3"/>
  <c r="V31" i="10"/>
  <c r="Y34" i="8"/>
  <c r="Z34" i="8"/>
  <c r="AL31" i="8"/>
  <c r="E24" i="14"/>
  <c r="B24" i="15"/>
  <c r="F24" i="10"/>
  <c r="W156" i="8"/>
  <c r="M42" i="7"/>
  <c r="K34" i="10"/>
  <c r="D24" i="15"/>
  <c r="H24" i="10"/>
  <c r="H24" i="14"/>
  <c r="X21" i="10"/>
  <c r="C24" i="7"/>
  <c r="C24" i="6"/>
  <c r="C23" i="3"/>
  <c r="C24" i="8"/>
  <c r="O22" i="14"/>
  <c r="R22" i="10"/>
  <c r="G25" i="7"/>
  <c r="H22" i="15"/>
  <c r="W22" i="10"/>
  <c r="X22" i="10"/>
  <c r="AB12" i="10"/>
  <c r="AD15" i="8"/>
  <c r="P12" i="15"/>
  <c r="AF12" i="14"/>
  <c r="Z11" i="10"/>
  <c r="AB14" i="8"/>
  <c r="AD11" i="14"/>
  <c r="N11" i="15"/>
  <c r="C14" i="6"/>
  <c r="C14" i="8"/>
  <c r="C14" i="7"/>
  <c r="C13" i="3"/>
  <c r="P8" i="10"/>
  <c r="G21" i="6"/>
  <c r="H21" i="6"/>
  <c r="F21" i="6"/>
  <c r="U12" i="10"/>
  <c r="J15" i="7"/>
  <c r="K12" i="15"/>
  <c r="R12" i="14"/>
  <c r="N27" i="15"/>
  <c r="AD27" i="14"/>
  <c r="Z27" i="10"/>
  <c r="AB30" i="8"/>
  <c r="Y22" i="10"/>
  <c r="AA25" i="8"/>
  <c r="AC22" i="14"/>
  <c r="M22" i="15"/>
  <c r="K24" i="6"/>
  <c r="L24" i="6"/>
  <c r="M24" i="6"/>
  <c r="J24" i="6"/>
  <c r="K11" i="10"/>
  <c r="W130" i="8"/>
  <c r="AE26" i="8"/>
  <c r="G18" i="10"/>
  <c r="F18" i="14"/>
  <c r="G18" i="14"/>
  <c r="C18" i="15"/>
  <c r="AH18" i="14"/>
  <c r="AJ18" i="14"/>
  <c r="AC18" i="10"/>
  <c r="AF21" i="8"/>
  <c r="AH21" i="8"/>
  <c r="Q18" i="15"/>
  <c r="O34" i="12"/>
  <c r="P13" i="14"/>
  <c r="X11" i="10"/>
  <c r="O10" i="7"/>
  <c r="N5" i="10"/>
  <c r="N145" i="8"/>
  <c r="K131" i="8"/>
  <c r="N64" i="8"/>
  <c r="T27" i="15"/>
  <c r="AF27" i="10"/>
  <c r="AJ30" i="8"/>
  <c r="AL27" i="14"/>
  <c r="AC27" i="10"/>
  <c r="AF30" i="8"/>
  <c r="AH30" i="8"/>
  <c r="AH27" i="14"/>
  <c r="Q27" i="15"/>
  <c r="R27" i="15"/>
  <c r="AD27" i="10"/>
  <c r="AG30" i="8"/>
  <c r="AI27" i="14"/>
  <c r="K19" i="10"/>
  <c r="AF11" i="10"/>
  <c r="AJ14" i="8"/>
  <c r="AL11" i="14"/>
  <c r="AN11" i="14"/>
  <c r="T11" i="15"/>
  <c r="N69" i="8"/>
  <c r="O69" i="8"/>
  <c r="X69" i="8"/>
  <c r="S68" i="3"/>
  <c r="W55" i="8"/>
  <c r="W52" i="8"/>
  <c r="L14" i="10"/>
  <c r="J14" i="14"/>
  <c r="F14" i="15"/>
  <c r="K79" i="8"/>
  <c r="N70" i="8"/>
  <c r="O70" i="8"/>
  <c r="X70" i="8"/>
  <c r="S69" i="3"/>
  <c r="H19" i="15"/>
  <c r="O19" i="14"/>
  <c r="R19" i="10"/>
  <c r="G22" i="7"/>
  <c r="R19" i="15"/>
  <c r="AI19" i="14"/>
  <c r="AD19" i="10"/>
  <c r="AG22" i="8"/>
  <c r="I13" i="15"/>
  <c r="F5" i="14"/>
  <c r="C5" i="15"/>
  <c r="G5" i="10"/>
  <c r="C8" i="7"/>
  <c r="C8" i="6"/>
  <c r="C8" i="8"/>
  <c r="R7" i="4"/>
  <c r="C7" i="3"/>
  <c r="K90" i="8"/>
  <c r="O110" i="7"/>
  <c r="T74" i="5"/>
  <c r="R98" i="8"/>
  <c r="K91" i="8"/>
  <c r="O91" i="8"/>
  <c r="W91" i="8"/>
  <c r="W62" i="8"/>
  <c r="W40" i="8"/>
  <c r="W33" i="8"/>
  <c r="P26" i="7"/>
  <c r="T78" i="4"/>
  <c r="H29" i="8"/>
  <c r="O29" i="8"/>
  <c r="W17" i="8"/>
  <c r="H12" i="8"/>
  <c r="H10" i="8"/>
  <c r="O10" i="8"/>
  <c r="T13" i="4"/>
  <c r="J9" i="15"/>
  <c r="Q9" i="14"/>
  <c r="T9" i="10"/>
  <c r="I12" i="7"/>
  <c r="U9" i="10"/>
  <c r="J12" i="7"/>
  <c r="K9" i="15"/>
  <c r="R9" i="14"/>
  <c r="E9" i="14"/>
  <c r="B9" i="15"/>
  <c r="F9" i="10"/>
  <c r="O4" i="15"/>
  <c r="AE4" i="14"/>
  <c r="AA4" i="10"/>
  <c r="AC7" i="8"/>
  <c r="U4" i="15"/>
  <c r="AM4" i="14"/>
  <c r="AG4" i="10"/>
  <c r="AK7" i="8"/>
  <c r="P4" i="10"/>
  <c r="H105" i="8"/>
  <c r="W105" i="8"/>
  <c r="W104" i="8"/>
  <c r="T51" i="5"/>
  <c r="T8" i="5"/>
  <c r="N141" i="8"/>
  <c r="R60" i="8"/>
  <c r="T34" i="5"/>
  <c r="T89" i="4"/>
  <c r="T39" i="4"/>
  <c r="H126" i="8"/>
  <c r="W126" i="8"/>
  <c r="W125" i="8"/>
  <c r="H76" i="8"/>
  <c r="H63" i="8"/>
  <c r="O63" i="8"/>
  <c r="X63" i="8"/>
  <c r="S62" i="3"/>
  <c r="W28" i="8"/>
  <c r="R39" i="8"/>
  <c r="K37" i="8"/>
  <c r="K22" i="8"/>
  <c r="T64" i="5"/>
  <c r="T59" i="5"/>
  <c r="T32" i="4"/>
  <c r="W144" i="8"/>
  <c r="H90" i="8"/>
  <c r="T105" i="4"/>
  <c r="T65" i="4"/>
  <c r="T124" i="4"/>
  <c r="T106" i="4"/>
  <c r="T41" i="5"/>
  <c r="T5" i="4"/>
  <c r="C5" i="4"/>
  <c r="T122" i="4"/>
  <c r="Q89" i="8"/>
  <c r="T112" i="4"/>
  <c r="W150" i="14"/>
  <c r="X150" i="14"/>
  <c r="T150" i="14"/>
  <c r="J192" i="12"/>
  <c r="AA150" i="14"/>
  <c r="L150" i="15"/>
  <c r="H149" i="14"/>
  <c r="L149" i="14"/>
  <c r="D149" i="14"/>
  <c r="D149" i="15"/>
  <c r="V149" i="15"/>
  <c r="G149" i="11"/>
  <c r="D149" i="11"/>
  <c r="H149" i="10"/>
  <c r="Q153" i="15"/>
  <c r="AC153" i="10"/>
  <c r="AF156" i="8"/>
  <c r="AH153" i="14"/>
  <c r="R153" i="15"/>
  <c r="AD153" i="10"/>
  <c r="AG156" i="8"/>
  <c r="AI153" i="14"/>
  <c r="P150" i="10"/>
  <c r="W148" i="10"/>
  <c r="W148" i="14"/>
  <c r="X148" i="14"/>
  <c r="T148" i="14"/>
  <c r="J183" i="12"/>
  <c r="Q151" i="8"/>
  <c r="R151" i="8"/>
  <c r="M148" i="10"/>
  <c r="J148" i="14"/>
  <c r="L148" i="10"/>
  <c r="F148" i="15"/>
  <c r="AC146" i="14"/>
  <c r="AG146" i="14"/>
  <c r="M146" i="15"/>
  <c r="Y146" i="10"/>
  <c r="AA149" i="8"/>
  <c r="M145" i="14"/>
  <c r="P144" i="10"/>
  <c r="V145" i="10"/>
  <c r="Y148" i="8"/>
  <c r="Z148" i="8"/>
  <c r="O144" i="10"/>
  <c r="N144" i="14"/>
  <c r="Q144" i="10"/>
  <c r="F147" i="7"/>
  <c r="G144" i="15"/>
  <c r="K146" i="6"/>
  <c r="L146" i="6"/>
  <c r="J146" i="6"/>
  <c r="S146" i="10"/>
  <c r="H149" i="7"/>
  <c r="C138" i="15"/>
  <c r="G138" i="10"/>
  <c r="P141" i="6"/>
  <c r="Q141" i="6"/>
  <c r="R141" i="6"/>
  <c r="F138" i="14"/>
  <c r="G138" i="14"/>
  <c r="O142" i="14"/>
  <c r="R142" i="10"/>
  <c r="G145" i="7"/>
  <c r="M145" i="7"/>
  <c r="H142" i="15"/>
  <c r="K138" i="10"/>
  <c r="AL138" i="14"/>
  <c r="AF138" i="10"/>
  <c r="AJ141" i="8"/>
  <c r="T138" i="15"/>
  <c r="AH146" i="8"/>
  <c r="H140" i="14"/>
  <c r="D140" i="15"/>
  <c r="H140" i="10"/>
  <c r="J132" i="14"/>
  <c r="K132" i="14"/>
  <c r="F132" i="15"/>
  <c r="L132" i="10"/>
  <c r="O140" i="14"/>
  <c r="H140" i="15"/>
  <c r="R140" i="10"/>
  <c r="G143" i="7"/>
  <c r="U139" i="15"/>
  <c r="AG139" i="10"/>
  <c r="AK142" i="8"/>
  <c r="AL142" i="8"/>
  <c r="AM139" i="14"/>
  <c r="AN139" i="14"/>
  <c r="W139" i="14"/>
  <c r="X139" i="14"/>
  <c r="T139" i="14"/>
  <c r="J178" i="12"/>
  <c r="Q142" i="8"/>
  <c r="R142" i="8"/>
  <c r="T140" i="15"/>
  <c r="AF140" i="10"/>
  <c r="AJ143" i="8"/>
  <c r="AL140" i="14"/>
  <c r="AN140" i="14"/>
  <c r="AF140" i="14"/>
  <c r="P140" i="15"/>
  <c r="AB140" i="10"/>
  <c r="AD143" i="8"/>
  <c r="C136" i="15"/>
  <c r="F136" i="14"/>
  <c r="G136" i="10"/>
  <c r="O139" i="7"/>
  <c r="AD136" i="14"/>
  <c r="Z136" i="10"/>
  <c r="AB139" i="8"/>
  <c r="N136" i="15"/>
  <c r="O134" i="14"/>
  <c r="H134" i="15"/>
  <c r="R134" i="10"/>
  <c r="G137" i="7"/>
  <c r="M137" i="7"/>
  <c r="K133" i="15"/>
  <c r="U133" i="10"/>
  <c r="J136" i="7"/>
  <c r="R133" i="14"/>
  <c r="V138" i="10"/>
  <c r="Y141" i="8"/>
  <c r="Z141" i="8"/>
  <c r="N137" i="10"/>
  <c r="O176" i="12"/>
  <c r="O137" i="14"/>
  <c r="H137" i="15"/>
  <c r="R137" i="10"/>
  <c r="G140" i="7"/>
  <c r="AD135" i="14"/>
  <c r="AG135" i="14"/>
  <c r="Z135" i="10"/>
  <c r="AB138" i="8"/>
  <c r="N135" i="15"/>
  <c r="C138" i="8"/>
  <c r="C138" i="6"/>
  <c r="C138" i="7"/>
  <c r="C137" i="3"/>
  <c r="K133" i="10"/>
  <c r="R131" i="14"/>
  <c r="U131" i="10"/>
  <c r="J134" i="7"/>
  <c r="P134" i="7"/>
  <c r="K131" i="15"/>
  <c r="P134" i="14"/>
  <c r="H129" i="10"/>
  <c r="D129" i="15"/>
  <c r="H129" i="14"/>
  <c r="I125" i="14"/>
  <c r="E125" i="15"/>
  <c r="I125" i="10"/>
  <c r="W137" i="6"/>
  <c r="X137" i="6"/>
  <c r="Y137" i="6"/>
  <c r="AL136" i="8"/>
  <c r="K129" i="15"/>
  <c r="U129" i="10"/>
  <c r="J132" i="7"/>
  <c r="R129" i="14"/>
  <c r="AA129" i="14"/>
  <c r="L129" i="15"/>
  <c r="J127" i="14"/>
  <c r="K127" i="14"/>
  <c r="L127" i="14"/>
  <c r="L127" i="10"/>
  <c r="F127" i="15"/>
  <c r="G132" i="14"/>
  <c r="P128" i="10"/>
  <c r="AE128" i="8"/>
  <c r="S129" i="10"/>
  <c r="H132" i="7"/>
  <c r="W131" i="6"/>
  <c r="X130" i="10"/>
  <c r="C133" i="8"/>
  <c r="C133" i="7"/>
  <c r="C133" i="6"/>
  <c r="C132" i="3"/>
  <c r="X128" i="10"/>
  <c r="R128" i="10"/>
  <c r="G131" i="7"/>
  <c r="H128" i="15"/>
  <c r="O128" i="14"/>
  <c r="K128" i="10"/>
  <c r="AG128" i="10"/>
  <c r="AK131" i="8"/>
  <c r="U128" i="15"/>
  <c r="AM128" i="14"/>
  <c r="AA124" i="10"/>
  <c r="AC127" i="8"/>
  <c r="O124" i="15"/>
  <c r="AE124" i="14"/>
  <c r="AC124" i="14"/>
  <c r="M124" i="15"/>
  <c r="Y124" i="10"/>
  <c r="AA127" i="8"/>
  <c r="J118" i="14"/>
  <c r="K118" i="14"/>
  <c r="L118" i="14"/>
  <c r="L118" i="10"/>
  <c r="F118" i="15"/>
  <c r="AC122" i="10"/>
  <c r="AF125" i="8"/>
  <c r="Q122" i="15"/>
  <c r="AH122" i="14"/>
  <c r="I115" i="10"/>
  <c r="S118" i="6"/>
  <c r="I115" i="14"/>
  <c r="E115" i="15"/>
  <c r="W129" i="6"/>
  <c r="X129" i="6"/>
  <c r="Y129" i="6"/>
  <c r="Z129" i="6"/>
  <c r="AI122" i="14"/>
  <c r="AD122" i="10"/>
  <c r="AG125" i="8"/>
  <c r="R122" i="15"/>
  <c r="W119" i="10"/>
  <c r="J120" i="15"/>
  <c r="T120" i="10"/>
  <c r="I123" i="7"/>
  <c r="Q120" i="14"/>
  <c r="F119" i="15"/>
  <c r="L119" i="10"/>
  <c r="J119" i="14"/>
  <c r="G121" i="10"/>
  <c r="C121" i="15"/>
  <c r="F121" i="14"/>
  <c r="F121" i="10"/>
  <c r="B121" i="15"/>
  <c r="E121" i="14"/>
  <c r="O158" i="12"/>
  <c r="I117" i="15"/>
  <c r="L116" i="15"/>
  <c r="AA116" i="14"/>
  <c r="G119" i="15"/>
  <c r="Q119" i="10"/>
  <c r="F122" i="7"/>
  <c r="N119" i="14"/>
  <c r="H117" i="10"/>
  <c r="D117" i="15"/>
  <c r="H117" i="14"/>
  <c r="L117" i="14"/>
  <c r="R117" i="14"/>
  <c r="U117" i="10"/>
  <c r="J120" i="7"/>
  <c r="K117" i="15"/>
  <c r="X106" i="10"/>
  <c r="O119" i="10"/>
  <c r="AH116" i="14"/>
  <c r="Q116" i="15"/>
  <c r="AC116" i="10"/>
  <c r="AF119" i="8"/>
  <c r="AB123" i="10"/>
  <c r="AD126" i="8"/>
  <c r="P123" i="15"/>
  <c r="AF123" i="14"/>
  <c r="T123" i="15"/>
  <c r="AF123" i="10"/>
  <c r="AJ126" i="8"/>
  <c r="AL123" i="14"/>
  <c r="C126" i="8"/>
  <c r="C126" i="6"/>
  <c r="C125" i="3"/>
  <c r="C126" i="7"/>
  <c r="L126" i="7"/>
  <c r="J149" i="12"/>
  <c r="Q117" i="8"/>
  <c r="R117" i="8"/>
  <c r="W114" i="14"/>
  <c r="X114" i="14"/>
  <c r="T114" i="14"/>
  <c r="C114" i="15"/>
  <c r="G114" i="10"/>
  <c r="F114" i="14"/>
  <c r="M114" i="10"/>
  <c r="AI114" i="14"/>
  <c r="R114" i="15"/>
  <c r="AD114" i="10"/>
  <c r="AG117" i="8"/>
  <c r="AH117" i="8"/>
  <c r="O112" i="10"/>
  <c r="AF112" i="14"/>
  <c r="P112" i="15"/>
  <c r="AB112" i="10"/>
  <c r="AD115" i="8"/>
  <c r="J111" i="14"/>
  <c r="K111" i="14"/>
  <c r="F111" i="15"/>
  <c r="L111" i="10"/>
  <c r="N111" i="15"/>
  <c r="AD111" i="14"/>
  <c r="Z111" i="10"/>
  <c r="AB114" i="8"/>
  <c r="N110" i="10"/>
  <c r="J110" i="14"/>
  <c r="L110" i="10"/>
  <c r="F110" i="15"/>
  <c r="N102" i="10"/>
  <c r="C105" i="8"/>
  <c r="C104" i="3"/>
  <c r="C105" i="7"/>
  <c r="L105" i="7"/>
  <c r="C105" i="6"/>
  <c r="P116" i="6"/>
  <c r="Q116" i="6"/>
  <c r="R116" i="6"/>
  <c r="O116" i="6"/>
  <c r="T116" i="6"/>
  <c r="U116" i="6"/>
  <c r="V116" i="6"/>
  <c r="M113" i="7"/>
  <c r="L104" i="10"/>
  <c r="F104" i="15"/>
  <c r="J104" i="14"/>
  <c r="J104" i="10"/>
  <c r="I102" i="15"/>
  <c r="AA100" i="14"/>
  <c r="L100" i="15"/>
  <c r="G109" i="10"/>
  <c r="C109" i="15"/>
  <c r="F109" i="14"/>
  <c r="AE109" i="10"/>
  <c r="AI112" i="8"/>
  <c r="S109" i="15"/>
  <c r="AK109" i="14"/>
  <c r="AF109" i="14"/>
  <c r="P109" i="15"/>
  <c r="AB109" i="10"/>
  <c r="AD112" i="8"/>
  <c r="D105" i="15"/>
  <c r="H105" i="14"/>
  <c r="L105" i="14"/>
  <c r="D105" i="14"/>
  <c r="H105" i="10"/>
  <c r="N105" i="14"/>
  <c r="M105" i="14"/>
  <c r="G105" i="15"/>
  <c r="Q105" i="10"/>
  <c r="F108" i="7"/>
  <c r="L108" i="7"/>
  <c r="J108" i="15"/>
  <c r="T108" i="10"/>
  <c r="I111" i="7"/>
  <c r="O111" i="7"/>
  <c r="Q108" i="14"/>
  <c r="AH107" i="8"/>
  <c r="W98" i="10"/>
  <c r="X110" i="6"/>
  <c r="Y110" i="6"/>
  <c r="W110" i="6"/>
  <c r="AF97" i="14"/>
  <c r="P97" i="15"/>
  <c r="AB97" i="10"/>
  <c r="AD100" i="8"/>
  <c r="Q95" i="14"/>
  <c r="T95" i="10"/>
  <c r="I98" i="7"/>
  <c r="J95" i="15"/>
  <c r="AK98" i="14"/>
  <c r="AN98" i="14"/>
  <c r="AE98" i="10"/>
  <c r="AI101" i="8"/>
  <c r="AL101" i="8"/>
  <c r="S98" i="15"/>
  <c r="P82" i="10"/>
  <c r="M109" i="7"/>
  <c r="W108" i="10"/>
  <c r="P108" i="15"/>
  <c r="AB108" i="10"/>
  <c r="AD111" i="8"/>
  <c r="AF108" i="14"/>
  <c r="AA108" i="14"/>
  <c r="L108" i="15"/>
  <c r="AE103" i="10"/>
  <c r="AI106" i="8"/>
  <c r="S103" i="15"/>
  <c r="AK103" i="14"/>
  <c r="X97" i="10"/>
  <c r="AM97" i="14"/>
  <c r="AG97" i="10"/>
  <c r="AK100" i="8"/>
  <c r="U97" i="15"/>
  <c r="U96" i="10"/>
  <c r="J99" i="7"/>
  <c r="R96" i="14"/>
  <c r="K96" i="15"/>
  <c r="E92" i="15"/>
  <c r="I92" i="10"/>
  <c r="S95" i="6"/>
  <c r="I92" i="14"/>
  <c r="K92" i="14"/>
  <c r="AM101" i="14"/>
  <c r="AG101" i="10"/>
  <c r="AK104" i="8"/>
  <c r="U101" i="15"/>
  <c r="I97" i="15"/>
  <c r="D96" i="15"/>
  <c r="H96" i="14"/>
  <c r="H96" i="10"/>
  <c r="C99" i="8"/>
  <c r="C99" i="6"/>
  <c r="C98" i="3"/>
  <c r="C99" i="7"/>
  <c r="L99" i="7"/>
  <c r="G102" i="6"/>
  <c r="H102" i="6"/>
  <c r="I102" i="6"/>
  <c r="N102" i="6"/>
  <c r="M101" i="3"/>
  <c r="F102" i="6"/>
  <c r="X86" i="10"/>
  <c r="AH91" i="14"/>
  <c r="AC91" i="10"/>
  <c r="AF94" i="8"/>
  <c r="Q91" i="15"/>
  <c r="N96" i="10"/>
  <c r="X91" i="10"/>
  <c r="O86" i="10"/>
  <c r="P100" i="14"/>
  <c r="AK96" i="14"/>
  <c r="AN96" i="14"/>
  <c r="AE96" i="10"/>
  <c r="AI99" i="8"/>
  <c r="S96" i="15"/>
  <c r="F96" i="15"/>
  <c r="J96" i="14"/>
  <c r="K96" i="14"/>
  <c r="L96" i="10"/>
  <c r="F91" i="14"/>
  <c r="G91" i="14"/>
  <c r="C91" i="15"/>
  <c r="G91" i="10"/>
  <c r="J101" i="10"/>
  <c r="AD101" i="10"/>
  <c r="AG104" i="8"/>
  <c r="AI101" i="14"/>
  <c r="R101" i="15"/>
  <c r="N101" i="10"/>
  <c r="X100" i="6"/>
  <c r="Y100" i="6"/>
  <c r="Z100" i="6"/>
  <c r="W100" i="6"/>
  <c r="I95" i="15"/>
  <c r="C89" i="15"/>
  <c r="G89" i="10"/>
  <c r="F89" i="14"/>
  <c r="Q89" i="14"/>
  <c r="T89" i="10"/>
  <c r="I92" i="7"/>
  <c r="J89" i="15"/>
  <c r="C92" i="8"/>
  <c r="C92" i="7"/>
  <c r="C92" i="6"/>
  <c r="C91" i="3"/>
  <c r="P83" i="15"/>
  <c r="AB83" i="10"/>
  <c r="AD86" i="8"/>
  <c r="AF83" i="14"/>
  <c r="J83" i="10"/>
  <c r="O125" i="12"/>
  <c r="AL81" i="14"/>
  <c r="AF81" i="10"/>
  <c r="AJ84" i="8"/>
  <c r="AL84" i="8"/>
  <c r="T81" i="15"/>
  <c r="R79" i="15"/>
  <c r="AI79" i="14"/>
  <c r="AD79" i="10"/>
  <c r="AG82" i="8"/>
  <c r="W69" i="10"/>
  <c r="W84" i="14"/>
  <c r="X84" i="14"/>
  <c r="T84" i="14"/>
  <c r="V95" i="10"/>
  <c r="Y98" i="8"/>
  <c r="Z98" i="8"/>
  <c r="E93" i="15"/>
  <c r="I93" i="10"/>
  <c r="S96" i="6"/>
  <c r="I93" i="14"/>
  <c r="D93" i="15"/>
  <c r="H93" i="10"/>
  <c r="H93" i="14"/>
  <c r="AE93" i="14"/>
  <c r="AA93" i="10"/>
  <c r="AC96" i="8"/>
  <c r="O93" i="15"/>
  <c r="AA94" i="14"/>
  <c r="L94" i="15"/>
  <c r="W94" i="10"/>
  <c r="K94" i="10"/>
  <c r="S88" i="10"/>
  <c r="H91" i="7"/>
  <c r="T87" i="15"/>
  <c r="AF87" i="10"/>
  <c r="AJ90" i="8"/>
  <c r="AL87" i="14"/>
  <c r="AN87" i="14"/>
  <c r="C90" i="8"/>
  <c r="C90" i="6"/>
  <c r="C90" i="7"/>
  <c r="L90" i="7"/>
  <c r="C89" i="3"/>
  <c r="P84" i="15"/>
  <c r="AF84" i="14"/>
  <c r="AB84" i="10"/>
  <c r="AD87" i="8"/>
  <c r="M89" i="7"/>
  <c r="K89" i="6"/>
  <c r="L89" i="6"/>
  <c r="P89" i="6"/>
  <c r="Q89" i="6"/>
  <c r="R89" i="6"/>
  <c r="J89" i="6"/>
  <c r="AI83" i="14"/>
  <c r="AD83" i="10"/>
  <c r="AG86" i="8"/>
  <c r="R83" i="15"/>
  <c r="AD93" i="10"/>
  <c r="AG96" i="8"/>
  <c r="R93" i="15"/>
  <c r="AI93" i="14"/>
  <c r="AJ88" i="14"/>
  <c r="M88" i="10"/>
  <c r="AM88" i="14"/>
  <c r="U88" i="15"/>
  <c r="AG88" i="10"/>
  <c r="AK91" i="8"/>
  <c r="P89" i="7"/>
  <c r="H85" i="14"/>
  <c r="H85" i="10"/>
  <c r="D85" i="15"/>
  <c r="AF85" i="14"/>
  <c r="P85" i="15"/>
  <c r="AB85" i="10"/>
  <c r="AD88" i="8"/>
  <c r="P84" i="14"/>
  <c r="L74" i="15"/>
  <c r="AA74" i="14"/>
  <c r="X72" i="10"/>
  <c r="AF72" i="10"/>
  <c r="AJ75" i="8"/>
  <c r="T72" i="15"/>
  <c r="AL72" i="14"/>
  <c r="C68" i="8"/>
  <c r="C68" i="7"/>
  <c r="C68" i="6"/>
  <c r="C67" i="3"/>
  <c r="W55" i="10"/>
  <c r="O90" i="7"/>
  <c r="K84" i="6"/>
  <c r="L84" i="6"/>
  <c r="J84" i="6"/>
  <c r="N70" i="15"/>
  <c r="Z70" i="10"/>
  <c r="AB73" i="8"/>
  <c r="AD70" i="14"/>
  <c r="O72" i="7"/>
  <c r="I67" i="14"/>
  <c r="E67" i="15"/>
  <c r="I67" i="10"/>
  <c r="S70" i="6"/>
  <c r="O122" i="12"/>
  <c r="W77" i="14"/>
  <c r="X77" i="14"/>
  <c r="T77" i="14"/>
  <c r="J122" i="12"/>
  <c r="C80" i="8"/>
  <c r="C80" i="7"/>
  <c r="O80" i="7"/>
  <c r="C80" i="6"/>
  <c r="C79" i="3"/>
  <c r="G64" i="10"/>
  <c r="O67" i="7"/>
  <c r="F64" i="14"/>
  <c r="C64" i="15"/>
  <c r="D80" i="15"/>
  <c r="H80" i="14"/>
  <c r="H80" i="10"/>
  <c r="G76" i="15"/>
  <c r="Q76" i="10"/>
  <c r="F79" i="7"/>
  <c r="N76" i="14"/>
  <c r="R70" i="10"/>
  <c r="G73" i="7"/>
  <c r="O70" i="14"/>
  <c r="H70" i="15"/>
  <c r="N68" i="10"/>
  <c r="L68" i="7"/>
  <c r="AC58" i="10"/>
  <c r="AF61" i="8"/>
  <c r="AH61" i="8"/>
  <c r="AH58" i="14"/>
  <c r="AJ58" i="14"/>
  <c r="Q58" i="15"/>
  <c r="N57" i="14"/>
  <c r="M57" i="14"/>
  <c r="Q57" i="10"/>
  <c r="F60" i="7"/>
  <c r="L60" i="7"/>
  <c r="G57" i="15"/>
  <c r="AI48" i="14"/>
  <c r="AJ48" i="14"/>
  <c r="R48" i="15"/>
  <c r="AD48" i="10"/>
  <c r="AG51" i="8"/>
  <c r="AH51" i="8"/>
  <c r="AK47" i="14"/>
  <c r="S47" i="15"/>
  <c r="AE47" i="10"/>
  <c r="AI50" i="8"/>
  <c r="F40" i="14"/>
  <c r="G40" i="10"/>
  <c r="P43" i="7"/>
  <c r="C40" i="15"/>
  <c r="F32" i="14"/>
  <c r="C32" i="15"/>
  <c r="G32" i="10"/>
  <c r="M35" i="7"/>
  <c r="AH80" i="14"/>
  <c r="Q80" i="15"/>
  <c r="AC80" i="10"/>
  <c r="AF83" i="8"/>
  <c r="L80" i="10"/>
  <c r="F80" i="15"/>
  <c r="J80" i="14"/>
  <c r="AM80" i="14"/>
  <c r="AG80" i="10"/>
  <c r="AK83" i="8"/>
  <c r="U80" i="15"/>
  <c r="L77" i="10"/>
  <c r="J77" i="14"/>
  <c r="K77" i="14"/>
  <c r="F77" i="15"/>
  <c r="AD66" i="14"/>
  <c r="N66" i="15"/>
  <c r="Z66" i="10"/>
  <c r="AB69" i="8"/>
  <c r="F64" i="10"/>
  <c r="B64" i="15"/>
  <c r="E64" i="14"/>
  <c r="AF61" i="10"/>
  <c r="AJ64" i="8"/>
  <c r="AL64" i="8"/>
  <c r="AL61" i="14"/>
  <c r="T61" i="15"/>
  <c r="AK48" i="14"/>
  <c r="AN48" i="14"/>
  <c r="S48" i="15"/>
  <c r="AE48" i="10"/>
  <c r="AI51" i="8"/>
  <c r="AL51" i="8"/>
  <c r="H40" i="14"/>
  <c r="L40" i="14"/>
  <c r="D40" i="15"/>
  <c r="V40" i="15"/>
  <c r="G40" i="11"/>
  <c r="D40" i="11"/>
  <c r="H40" i="10"/>
  <c r="P81" i="7"/>
  <c r="U75" i="10"/>
  <c r="J78" i="7"/>
  <c r="R75" i="14"/>
  <c r="K75" i="15"/>
  <c r="AJ69" i="14"/>
  <c r="AB69" i="14"/>
  <c r="W72" i="6"/>
  <c r="L68" i="15"/>
  <c r="AA68" i="14"/>
  <c r="R68" i="15"/>
  <c r="AI68" i="14"/>
  <c r="AD68" i="10"/>
  <c r="AG71" i="8"/>
  <c r="W67" i="14"/>
  <c r="X67" i="14"/>
  <c r="T67" i="14"/>
  <c r="AM64" i="14"/>
  <c r="U64" i="15"/>
  <c r="AG64" i="10"/>
  <c r="AK67" i="8"/>
  <c r="AL67" i="8"/>
  <c r="C64" i="8"/>
  <c r="C64" i="7"/>
  <c r="C64" i="6"/>
  <c r="C63" i="3"/>
  <c r="C61" i="8"/>
  <c r="C61" i="6"/>
  <c r="C61" i="7"/>
  <c r="M61" i="7"/>
  <c r="C60" i="3"/>
  <c r="O75" i="10"/>
  <c r="W71" i="14"/>
  <c r="X71" i="14"/>
  <c r="T71" i="14"/>
  <c r="C74" i="8"/>
  <c r="C74" i="6"/>
  <c r="C73" i="3"/>
  <c r="C74" i="7"/>
  <c r="N75" i="10"/>
  <c r="O71" i="10"/>
  <c r="Q75" i="10"/>
  <c r="F78" i="7"/>
  <c r="G75" i="15"/>
  <c r="N75" i="14"/>
  <c r="M73" i="10"/>
  <c r="C76" i="8"/>
  <c r="C76" i="7"/>
  <c r="M76" i="7"/>
  <c r="C76" i="6"/>
  <c r="C75" i="3"/>
  <c r="I70" i="10"/>
  <c r="S73" i="6"/>
  <c r="I70" i="14"/>
  <c r="E70" i="15"/>
  <c r="M72" i="7"/>
  <c r="O62" i="15"/>
  <c r="AA62" i="10"/>
  <c r="AC65" i="8"/>
  <c r="AE62" i="14"/>
  <c r="L58" i="7"/>
  <c r="W52" i="10"/>
  <c r="K66" i="14"/>
  <c r="L66" i="14"/>
  <c r="I65" i="15"/>
  <c r="M52" i="10"/>
  <c r="AD52" i="14"/>
  <c r="N52" i="15"/>
  <c r="Z52" i="10"/>
  <c r="AB55" i="8"/>
  <c r="AC62" i="14"/>
  <c r="M62" i="15"/>
  <c r="Y62" i="10"/>
  <c r="AA65" i="8"/>
  <c r="G52" i="15"/>
  <c r="Q52" i="10"/>
  <c r="F55" i="7"/>
  <c r="N52" i="14"/>
  <c r="M68" i="7"/>
  <c r="P56" i="15"/>
  <c r="AB56" i="10"/>
  <c r="AD59" i="8"/>
  <c r="AF56" i="14"/>
  <c r="AA56" i="14"/>
  <c r="L56" i="15"/>
  <c r="G58" i="6"/>
  <c r="H58" i="6"/>
  <c r="F58" i="6"/>
  <c r="L54" i="15"/>
  <c r="AA54" i="14"/>
  <c r="I54" i="14"/>
  <c r="E54" i="15"/>
  <c r="I54" i="10"/>
  <c r="S57" i="6"/>
  <c r="G52" i="10"/>
  <c r="C52" i="15"/>
  <c r="F52" i="14"/>
  <c r="W36" i="14"/>
  <c r="X36" i="14"/>
  <c r="T36" i="14"/>
  <c r="C39" i="8"/>
  <c r="C39" i="7"/>
  <c r="L39" i="7"/>
  <c r="C39" i="6"/>
  <c r="C38" i="3"/>
  <c r="N30" i="10"/>
  <c r="X30" i="10"/>
  <c r="X59" i="10"/>
  <c r="H59" i="15"/>
  <c r="R59" i="10"/>
  <c r="G62" i="7"/>
  <c r="O59" i="14"/>
  <c r="U59" i="15"/>
  <c r="AM59" i="14"/>
  <c r="AG59" i="10"/>
  <c r="AK62" i="8"/>
  <c r="AK52" i="14"/>
  <c r="AN52" i="14"/>
  <c r="S52" i="15"/>
  <c r="AE52" i="10"/>
  <c r="AI55" i="8"/>
  <c r="AL55" i="8"/>
  <c r="R62" i="15"/>
  <c r="AI62" i="14"/>
  <c r="AD62" i="10"/>
  <c r="AG65" i="8"/>
  <c r="W62" i="10"/>
  <c r="AF62" i="14"/>
  <c r="AB62" i="10"/>
  <c r="AD65" i="8"/>
  <c r="P62" i="15"/>
  <c r="K50" i="10"/>
  <c r="X50" i="10"/>
  <c r="E50" i="14"/>
  <c r="B50" i="15"/>
  <c r="F50" i="10"/>
  <c r="C53" i="8"/>
  <c r="C53" i="7"/>
  <c r="C53" i="6"/>
  <c r="C52" i="3"/>
  <c r="AA42" i="14"/>
  <c r="L42" i="15"/>
  <c r="AB38" i="10"/>
  <c r="AD41" i="8"/>
  <c r="P38" i="15"/>
  <c r="AF38" i="14"/>
  <c r="X38" i="10"/>
  <c r="P38" i="10"/>
  <c r="U43" i="15"/>
  <c r="AM43" i="14"/>
  <c r="AG43" i="10"/>
  <c r="AK46" i="8"/>
  <c r="C46" i="8"/>
  <c r="C46" i="6"/>
  <c r="C46" i="7"/>
  <c r="C45" i="3"/>
  <c r="O41" i="15"/>
  <c r="AE41" i="14"/>
  <c r="AA41" i="10"/>
  <c r="AC44" i="8"/>
  <c r="J37" i="10"/>
  <c r="AH55" i="8"/>
  <c r="G51" i="6"/>
  <c r="H51" i="6"/>
  <c r="I51" i="6"/>
  <c r="F51" i="6"/>
  <c r="AA45" i="10"/>
  <c r="AC48" i="8"/>
  <c r="AE45" i="14"/>
  <c r="O45" i="15"/>
  <c r="L45" i="15"/>
  <c r="AA45" i="14"/>
  <c r="J45" i="10"/>
  <c r="W37" i="14"/>
  <c r="X37" i="14"/>
  <c r="T37" i="14"/>
  <c r="AL35" i="14"/>
  <c r="AN35" i="14"/>
  <c r="T35" i="15"/>
  <c r="AF35" i="10"/>
  <c r="AJ38" i="8"/>
  <c r="AL38" i="8"/>
  <c r="C38" i="8"/>
  <c r="C38" i="6"/>
  <c r="C38" i="7"/>
  <c r="C37" i="3"/>
  <c r="AD29" i="10"/>
  <c r="AG32" i="8"/>
  <c r="R29" i="15"/>
  <c r="AI29" i="14"/>
  <c r="AJ29" i="14"/>
  <c r="C32" i="7"/>
  <c r="C32" i="6"/>
  <c r="C32" i="8"/>
  <c r="C31" i="3"/>
  <c r="P51" i="7"/>
  <c r="AE41" i="10"/>
  <c r="AI44" i="8"/>
  <c r="AK41" i="14"/>
  <c r="S41" i="15"/>
  <c r="O41" i="10"/>
  <c r="M50" i="7"/>
  <c r="N42" i="15"/>
  <c r="Z42" i="10"/>
  <c r="AB45" i="8"/>
  <c r="AD42" i="14"/>
  <c r="G37" i="15"/>
  <c r="N37" i="14"/>
  <c r="Q37" i="10"/>
  <c r="F40" i="7"/>
  <c r="P35" i="10"/>
  <c r="K28" i="10"/>
  <c r="AK15" i="14"/>
  <c r="AN15" i="14"/>
  <c r="AB15" i="14"/>
  <c r="Z15" i="14"/>
  <c r="S15" i="14"/>
  <c r="AE15" i="10"/>
  <c r="AI18" i="8"/>
  <c r="AL18" i="8"/>
  <c r="S15" i="15"/>
  <c r="C46" i="15"/>
  <c r="F46" i="14"/>
  <c r="G46" i="10"/>
  <c r="C44" i="15"/>
  <c r="G44" i="10"/>
  <c r="P47" i="6"/>
  <c r="Q47" i="6"/>
  <c r="R47" i="6"/>
  <c r="F44" i="14"/>
  <c r="O78" i="12"/>
  <c r="H42" i="10"/>
  <c r="D42" i="15"/>
  <c r="H42" i="14"/>
  <c r="E42" i="14"/>
  <c r="F42" i="10"/>
  <c r="B42" i="15"/>
  <c r="C45" i="8"/>
  <c r="C45" i="7"/>
  <c r="C45" i="6"/>
  <c r="C44" i="3"/>
  <c r="G53" i="10"/>
  <c r="C53" i="15"/>
  <c r="F53" i="14"/>
  <c r="J91" i="12"/>
  <c r="W53" i="14"/>
  <c r="X53" i="14"/>
  <c r="T53" i="14"/>
  <c r="O53" i="14"/>
  <c r="H53" i="15"/>
  <c r="R53" i="10"/>
  <c r="G56" i="7"/>
  <c r="AD51" i="10"/>
  <c r="AG54" i="8"/>
  <c r="AI51" i="14"/>
  <c r="R51" i="15"/>
  <c r="L51" i="15"/>
  <c r="AA51" i="14"/>
  <c r="N51" i="10"/>
  <c r="Q51" i="14"/>
  <c r="J51" i="15"/>
  <c r="T51" i="10"/>
  <c r="I54" i="7"/>
  <c r="K46" i="15"/>
  <c r="R46" i="14"/>
  <c r="U46" i="10"/>
  <c r="J49" i="7"/>
  <c r="P49" i="7"/>
  <c r="J46" i="10"/>
  <c r="AL46" i="14"/>
  <c r="AF46" i="10"/>
  <c r="AJ49" i="8"/>
  <c r="T46" i="15"/>
  <c r="Q41" i="10"/>
  <c r="F44" i="7"/>
  <c r="N41" i="14"/>
  <c r="G41" i="15"/>
  <c r="F34" i="15"/>
  <c r="J34" i="14"/>
  <c r="L34" i="10"/>
  <c r="O34" i="15"/>
  <c r="AE34" i="14"/>
  <c r="AA34" i="10"/>
  <c r="AC37" i="8"/>
  <c r="W34" i="14"/>
  <c r="X34" i="14"/>
  <c r="T34" i="14"/>
  <c r="J56" i="12"/>
  <c r="Q37" i="8"/>
  <c r="AE34" i="8"/>
  <c r="M34" i="7"/>
  <c r="AC25" i="10"/>
  <c r="AF28" i="8"/>
  <c r="AH28" i="8"/>
  <c r="AH25" i="14"/>
  <c r="AJ25" i="14"/>
  <c r="Q25" i="15"/>
  <c r="P31" i="14"/>
  <c r="M31" i="14"/>
  <c r="G39" i="6"/>
  <c r="H39" i="6"/>
  <c r="F39" i="6"/>
  <c r="Z33" i="10"/>
  <c r="AB36" i="8"/>
  <c r="AD33" i="14"/>
  <c r="N33" i="15"/>
  <c r="K33" i="15"/>
  <c r="R33" i="14"/>
  <c r="U33" i="10"/>
  <c r="J36" i="7"/>
  <c r="E33" i="14"/>
  <c r="F33" i="10"/>
  <c r="B33" i="15"/>
  <c r="S32" i="10"/>
  <c r="H35" i="7"/>
  <c r="K25" i="15"/>
  <c r="R25" i="14"/>
  <c r="U25" i="10"/>
  <c r="J28" i="7"/>
  <c r="I16" i="10"/>
  <c r="I16" i="14"/>
  <c r="K16" i="14"/>
  <c r="L16" i="14"/>
  <c r="E16" i="15"/>
  <c r="Q26" i="15"/>
  <c r="AC26" i="10"/>
  <c r="AF29" i="8"/>
  <c r="AH29" i="8"/>
  <c r="AH26" i="14"/>
  <c r="AJ26" i="14"/>
  <c r="O24" i="10"/>
  <c r="J25" i="10"/>
  <c r="V23" i="10"/>
  <c r="Y26" i="8"/>
  <c r="Z26" i="8"/>
  <c r="D21" i="15"/>
  <c r="H21" i="10"/>
  <c r="H21" i="14"/>
  <c r="AI17" i="14"/>
  <c r="AD17" i="10"/>
  <c r="AG20" i="8"/>
  <c r="R17" i="15"/>
  <c r="N17" i="10"/>
  <c r="J13" i="10"/>
  <c r="N6" i="14"/>
  <c r="M6" i="14"/>
  <c r="G6" i="15"/>
  <c r="Q6" i="10"/>
  <c r="F9" i="7"/>
  <c r="L9" i="7"/>
  <c r="W36" i="6"/>
  <c r="X25" i="10"/>
  <c r="AM36" i="8"/>
  <c r="AN28" i="14"/>
  <c r="W26" i="10"/>
  <c r="AE22" i="14"/>
  <c r="AA22" i="10"/>
  <c r="AC25" i="8"/>
  <c r="O22" i="15"/>
  <c r="P22" i="15"/>
  <c r="AF22" i="14"/>
  <c r="AB22" i="10"/>
  <c r="AD25" i="8"/>
  <c r="AF22" i="10"/>
  <c r="AJ25" i="8"/>
  <c r="AL22" i="14"/>
  <c r="T22" i="15"/>
  <c r="S15" i="10"/>
  <c r="H18" i="7"/>
  <c r="O12" i="10"/>
  <c r="W12" i="14"/>
  <c r="X12" i="14"/>
  <c r="T12" i="14"/>
  <c r="AC11" i="10"/>
  <c r="AF14" i="8"/>
  <c r="Q11" i="15"/>
  <c r="AH11" i="14"/>
  <c r="K8" i="15"/>
  <c r="R8" i="14"/>
  <c r="U8" i="10"/>
  <c r="J11" i="7"/>
  <c r="O30" i="6"/>
  <c r="M18" i="7"/>
  <c r="C11" i="15"/>
  <c r="G11" i="10"/>
  <c r="F11" i="14"/>
  <c r="Q8" i="10"/>
  <c r="F11" i="7"/>
  <c r="G8" i="15"/>
  <c r="N8" i="14"/>
  <c r="L10" i="7"/>
  <c r="O58" i="7"/>
  <c r="P25" i="14"/>
  <c r="W19" i="10"/>
  <c r="K18" i="10"/>
  <c r="J18" i="10"/>
  <c r="M18" i="10"/>
  <c r="R11" i="14"/>
  <c r="K11" i="15"/>
  <c r="U11" i="10"/>
  <c r="J14" i="7"/>
  <c r="P14" i="7"/>
  <c r="R140" i="8"/>
  <c r="F27" i="10"/>
  <c r="E27" i="14"/>
  <c r="B27" i="15"/>
  <c r="J27" i="14"/>
  <c r="F27" i="15"/>
  <c r="L27" i="10"/>
  <c r="L14" i="15"/>
  <c r="AA14" i="14"/>
  <c r="AF11" i="14"/>
  <c r="P11" i="15"/>
  <c r="AB11" i="10"/>
  <c r="AD14" i="8"/>
  <c r="AF8" i="10"/>
  <c r="AJ11" i="8"/>
  <c r="T8" i="15"/>
  <c r="AL8" i="14"/>
  <c r="K130" i="8"/>
  <c r="K92" i="8"/>
  <c r="Z22" i="10"/>
  <c r="AB25" i="8"/>
  <c r="AD22" i="14"/>
  <c r="N22" i="15"/>
  <c r="S16" i="10"/>
  <c r="H19" i="7"/>
  <c r="K17" i="6"/>
  <c r="L17" i="6"/>
  <c r="J17" i="6"/>
  <c r="AE12" i="10"/>
  <c r="AI15" i="8"/>
  <c r="AK12" i="14"/>
  <c r="S12" i="15"/>
  <c r="J11" i="10"/>
  <c r="AD5" i="14"/>
  <c r="Z5" i="10"/>
  <c r="AB8" i="8"/>
  <c r="N5" i="15"/>
  <c r="N97" i="8"/>
  <c r="O97" i="8"/>
  <c r="K64" i="8"/>
  <c r="O50" i="7"/>
  <c r="P23" i="14"/>
  <c r="M23" i="14"/>
  <c r="U19" i="10"/>
  <c r="J22" i="7"/>
  <c r="K19" i="15"/>
  <c r="R19" i="14"/>
  <c r="H19" i="10"/>
  <c r="D19" i="15"/>
  <c r="H19" i="14"/>
  <c r="G15" i="14"/>
  <c r="AH14" i="14"/>
  <c r="Q14" i="15"/>
  <c r="AC14" i="10"/>
  <c r="AF17" i="8"/>
  <c r="E12" i="15"/>
  <c r="I12" i="14"/>
  <c r="I12" i="10"/>
  <c r="S15" i="6"/>
  <c r="N10" i="7"/>
  <c r="Q10" i="7"/>
  <c r="K10" i="7"/>
  <c r="P9" i="3"/>
  <c r="AF5" i="14"/>
  <c r="P5" i="15"/>
  <c r="AB5" i="10"/>
  <c r="AD8" i="8"/>
  <c r="K141" i="8"/>
  <c r="K127" i="8"/>
  <c r="O127" i="8"/>
  <c r="W127" i="8"/>
  <c r="P102" i="7"/>
  <c r="T40" i="4"/>
  <c r="M10" i="7"/>
  <c r="H110" i="8"/>
  <c r="H61" i="8"/>
  <c r="K33" i="8"/>
  <c r="H27" i="8"/>
  <c r="O27" i="8"/>
  <c r="P18" i="7"/>
  <c r="T72" i="5"/>
  <c r="T42" i="5"/>
  <c r="T76" i="4"/>
  <c r="AC4" i="10"/>
  <c r="AF7" i="8"/>
  <c r="AH4" i="14"/>
  <c r="Q4" i="15"/>
  <c r="H130" i="8"/>
  <c r="W74" i="8"/>
  <c r="H17" i="8"/>
  <c r="O17" i="8"/>
  <c r="H15" i="8"/>
  <c r="O15" i="8"/>
  <c r="AA9" i="14"/>
  <c r="L9" i="15"/>
  <c r="W9" i="10"/>
  <c r="F9" i="15"/>
  <c r="J9" i="14"/>
  <c r="L9" i="10"/>
  <c r="N9" i="10"/>
  <c r="N4" i="10"/>
  <c r="F4" i="14"/>
  <c r="C4" i="15"/>
  <c r="G4" i="10"/>
  <c r="W4" i="10"/>
  <c r="AD4" i="14"/>
  <c r="Z4" i="10"/>
  <c r="AB7" i="8"/>
  <c r="N4" i="15"/>
  <c r="R105" i="8"/>
  <c r="T61" i="4"/>
  <c r="K143" i="8"/>
  <c r="W72" i="8"/>
  <c r="T47" i="5"/>
  <c r="T29" i="5"/>
  <c r="T104" i="4"/>
  <c r="K20" i="7"/>
  <c r="P19" i="3"/>
  <c r="R86" i="8"/>
  <c r="K45" i="8"/>
  <c r="T84" i="5"/>
  <c r="T22" i="5"/>
  <c r="T137" i="4"/>
  <c r="T9" i="4"/>
  <c r="X8" i="6"/>
  <c r="Y8" i="6"/>
  <c r="W8" i="6"/>
  <c r="N53" i="8"/>
  <c r="W39" i="8"/>
  <c r="N7" i="8"/>
  <c r="T52" i="5"/>
  <c r="T9" i="5"/>
  <c r="N13" i="8"/>
  <c r="W8" i="8"/>
  <c r="H7" i="8"/>
  <c r="O7" i="8"/>
  <c r="T76" i="5"/>
  <c r="L34" i="7"/>
  <c r="T49" i="5"/>
  <c r="T32" i="5"/>
  <c r="O183" i="12"/>
  <c r="N151" i="15"/>
  <c r="Z151" i="10"/>
  <c r="AB154" i="8"/>
  <c r="AD151" i="14"/>
  <c r="W151" i="10"/>
  <c r="L151" i="10"/>
  <c r="J151" i="14"/>
  <c r="F151" i="15"/>
  <c r="Y150" i="10"/>
  <c r="AA153" i="8"/>
  <c r="AC150" i="14"/>
  <c r="M150" i="15"/>
  <c r="AD150" i="14"/>
  <c r="N150" i="15"/>
  <c r="Z150" i="10"/>
  <c r="AB153" i="8"/>
  <c r="Q152" i="14"/>
  <c r="J152" i="15"/>
  <c r="T152" i="10"/>
  <c r="I155" i="7"/>
  <c r="O155" i="7"/>
  <c r="U152" i="10"/>
  <c r="J155" i="7"/>
  <c r="P155" i="7"/>
  <c r="R152" i="14"/>
  <c r="K152" i="15"/>
  <c r="S151" i="15"/>
  <c r="AE151" i="10"/>
  <c r="AI154" i="8"/>
  <c r="AL154" i="8"/>
  <c r="AK151" i="14"/>
  <c r="AN151" i="14"/>
  <c r="T151" i="10"/>
  <c r="I154" i="7"/>
  <c r="O154" i="7"/>
  <c r="Q151" i="14"/>
  <c r="J151" i="15"/>
  <c r="U150" i="10"/>
  <c r="J153" i="7"/>
  <c r="K150" i="15"/>
  <c r="R150" i="14"/>
  <c r="E150" i="15"/>
  <c r="I150" i="10"/>
  <c r="S153" i="6"/>
  <c r="I150" i="14"/>
  <c r="C153" i="8"/>
  <c r="C152" i="3"/>
  <c r="C153" i="7"/>
  <c r="C153" i="6"/>
  <c r="P147" i="15"/>
  <c r="AB147" i="10"/>
  <c r="AD150" i="8"/>
  <c r="AF147" i="14"/>
  <c r="L147" i="14"/>
  <c r="AE148" i="8"/>
  <c r="AK132" i="14"/>
  <c r="AN132" i="14"/>
  <c r="AE132" i="10"/>
  <c r="AI135" i="8"/>
  <c r="AL135" i="8"/>
  <c r="S132" i="15"/>
  <c r="L142" i="15"/>
  <c r="AA142" i="14"/>
  <c r="G142" i="15"/>
  <c r="N142" i="14"/>
  <c r="Q142" i="10"/>
  <c r="F145" i="7"/>
  <c r="L145" i="7"/>
  <c r="O145" i="7"/>
  <c r="F140" i="10"/>
  <c r="E140" i="14"/>
  <c r="B140" i="15"/>
  <c r="G140" i="15"/>
  <c r="Q140" i="10"/>
  <c r="F143" i="7"/>
  <c r="N140" i="14"/>
  <c r="AH139" i="14"/>
  <c r="AJ139" i="14"/>
  <c r="Q139" i="15"/>
  <c r="AC139" i="10"/>
  <c r="AF142" i="8"/>
  <c r="AH142" i="8"/>
  <c r="AD136" i="10"/>
  <c r="AG139" i="8"/>
  <c r="AH139" i="8"/>
  <c r="R136" i="15"/>
  <c r="AI136" i="14"/>
  <c r="AJ136" i="14"/>
  <c r="AC136" i="14"/>
  <c r="Y136" i="10"/>
  <c r="AA139" i="8"/>
  <c r="M136" i="15"/>
  <c r="C139" i="8"/>
  <c r="C139" i="7"/>
  <c r="C139" i="6"/>
  <c r="C138" i="3"/>
  <c r="AC134" i="14"/>
  <c r="AG134" i="14"/>
  <c r="M134" i="15"/>
  <c r="Y134" i="10"/>
  <c r="AA137" i="8"/>
  <c r="M133" i="10"/>
  <c r="G137" i="10"/>
  <c r="F137" i="14"/>
  <c r="G137" i="14"/>
  <c r="C137" i="15"/>
  <c r="M137" i="10"/>
  <c r="AC137" i="14"/>
  <c r="M137" i="15"/>
  <c r="Y137" i="10"/>
  <c r="AA140" i="8"/>
  <c r="O141" i="6"/>
  <c r="S139" i="6"/>
  <c r="T139" i="6"/>
  <c r="U139" i="6"/>
  <c r="AC135" i="10"/>
  <c r="AF138" i="8"/>
  <c r="AH138" i="8"/>
  <c r="Q135" i="15"/>
  <c r="AH135" i="14"/>
  <c r="AJ135" i="14"/>
  <c r="AF131" i="14"/>
  <c r="AB131" i="10"/>
  <c r="AD134" i="8"/>
  <c r="P131" i="15"/>
  <c r="I137" i="15"/>
  <c r="S127" i="15"/>
  <c r="AE127" i="10"/>
  <c r="AI130" i="8"/>
  <c r="AL130" i="8"/>
  <c r="AK127" i="14"/>
  <c r="AN127" i="14"/>
  <c r="W129" i="10"/>
  <c r="AI129" i="14"/>
  <c r="AJ129" i="14"/>
  <c r="AB129" i="14"/>
  <c r="AD129" i="10"/>
  <c r="AG132" i="8"/>
  <c r="AH132" i="8"/>
  <c r="R129" i="15"/>
  <c r="Q127" i="14"/>
  <c r="T127" i="10"/>
  <c r="I130" i="7"/>
  <c r="J127" i="15"/>
  <c r="R125" i="15"/>
  <c r="AI125" i="14"/>
  <c r="AJ125" i="14"/>
  <c r="AD125" i="10"/>
  <c r="AG128" i="8"/>
  <c r="AH128" i="8"/>
  <c r="O130" i="15"/>
  <c r="AE130" i="14"/>
  <c r="AA130" i="10"/>
  <c r="AC133" i="8"/>
  <c r="V126" i="10"/>
  <c r="Y129" i="8"/>
  <c r="Z129" i="8"/>
  <c r="G129" i="6"/>
  <c r="H129" i="6"/>
  <c r="F129" i="6"/>
  <c r="P129" i="14"/>
  <c r="I132" i="15"/>
  <c r="I131" i="15"/>
  <c r="K130" i="10"/>
  <c r="H130" i="10"/>
  <c r="H130" i="14"/>
  <c r="D130" i="15"/>
  <c r="N128" i="15"/>
  <c r="AD128" i="14"/>
  <c r="Z128" i="10"/>
  <c r="AB131" i="8"/>
  <c r="W128" i="10"/>
  <c r="S124" i="15"/>
  <c r="AE124" i="10"/>
  <c r="AI127" i="8"/>
  <c r="AK124" i="14"/>
  <c r="AN124" i="14"/>
  <c r="AM124" i="14"/>
  <c r="U124" i="15"/>
  <c r="AG124" i="10"/>
  <c r="AK127" i="8"/>
  <c r="Q118" i="14"/>
  <c r="T118" i="10"/>
  <c r="I121" i="7"/>
  <c r="J118" i="15"/>
  <c r="M122" i="15"/>
  <c r="Y122" i="10"/>
  <c r="AA125" i="8"/>
  <c r="AC122" i="14"/>
  <c r="B115" i="15"/>
  <c r="F115" i="10"/>
  <c r="E115" i="14"/>
  <c r="J122" i="14"/>
  <c r="L122" i="10"/>
  <c r="F122" i="15"/>
  <c r="O154" i="12"/>
  <c r="L120" i="15"/>
  <c r="AA120" i="14"/>
  <c r="D119" i="15"/>
  <c r="H119" i="10"/>
  <c r="H119" i="14"/>
  <c r="P119" i="15"/>
  <c r="AB119" i="10"/>
  <c r="AD122" i="8"/>
  <c r="AF119" i="14"/>
  <c r="W123" i="10"/>
  <c r="M121" i="15"/>
  <c r="AC121" i="14"/>
  <c r="Y121" i="10"/>
  <c r="AA124" i="8"/>
  <c r="X121" i="10"/>
  <c r="M121" i="10"/>
  <c r="W127" i="6"/>
  <c r="X127" i="6"/>
  <c r="Y127" i="6"/>
  <c r="C119" i="15"/>
  <c r="G119" i="10"/>
  <c r="F119" i="14"/>
  <c r="N117" i="15"/>
  <c r="Z117" i="10"/>
  <c r="AB120" i="8"/>
  <c r="AD117" i="14"/>
  <c r="J117" i="10"/>
  <c r="AF117" i="14"/>
  <c r="P117" i="15"/>
  <c r="AB117" i="10"/>
  <c r="AD120" i="8"/>
  <c r="AE113" i="10"/>
  <c r="AI116" i="8"/>
  <c r="AL116" i="8"/>
  <c r="AK113" i="14"/>
  <c r="AN113" i="14"/>
  <c r="S113" i="15"/>
  <c r="AD113" i="14"/>
  <c r="AG113" i="14"/>
  <c r="Z113" i="10"/>
  <c r="AB116" i="8"/>
  <c r="AE116" i="8"/>
  <c r="N113" i="15"/>
  <c r="N106" i="14"/>
  <c r="M106" i="14"/>
  <c r="Q106" i="10"/>
  <c r="F109" i="7"/>
  <c r="L109" i="7"/>
  <c r="G106" i="15"/>
  <c r="F119" i="10"/>
  <c r="B119" i="15"/>
  <c r="E119" i="14"/>
  <c r="AL116" i="14"/>
  <c r="T116" i="15"/>
  <c r="AF116" i="10"/>
  <c r="AJ119" i="8"/>
  <c r="C119" i="8"/>
  <c r="C119" i="6"/>
  <c r="C118" i="3"/>
  <c r="C119" i="7"/>
  <c r="O119" i="7"/>
  <c r="Q123" i="15"/>
  <c r="AC123" i="10"/>
  <c r="AF126" i="8"/>
  <c r="AH123" i="14"/>
  <c r="K123" i="10"/>
  <c r="AE120" i="10"/>
  <c r="AI123" i="8"/>
  <c r="S120" i="15"/>
  <c r="AK120" i="14"/>
  <c r="AB120" i="10"/>
  <c r="AD123" i="8"/>
  <c r="AF120" i="14"/>
  <c r="P120" i="15"/>
  <c r="S118" i="10"/>
  <c r="H121" i="7"/>
  <c r="AB114" i="10"/>
  <c r="AD117" i="8"/>
  <c r="AF114" i="14"/>
  <c r="P114" i="15"/>
  <c r="E114" i="14"/>
  <c r="F114" i="10"/>
  <c r="B114" i="15"/>
  <c r="U114" i="10"/>
  <c r="J117" i="7"/>
  <c r="R114" i="14"/>
  <c r="K114" i="15"/>
  <c r="AG114" i="10"/>
  <c r="AK117" i="8"/>
  <c r="AM114" i="14"/>
  <c r="U114" i="15"/>
  <c r="L112" i="15"/>
  <c r="AA112" i="14"/>
  <c r="J112" i="14"/>
  <c r="K112" i="14"/>
  <c r="F112" i="15"/>
  <c r="L112" i="10"/>
  <c r="K111" i="10"/>
  <c r="AH111" i="14"/>
  <c r="AJ111" i="14"/>
  <c r="Q111" i="15"/>
  <c r="AC111" i="10"/>
  <c r="AF114" i="8"/>
  <c r="AH114" i="8"/>
  <c r="N110" i="14"/>
  <c r="G110" i="15"/>
  <c r="Q110" i="10"/>
  <c r="F113" i="7"/>
  <c r="L113" i="7"/>
  <c r="S106" i="10"/>
  <c r="H109" i="7"/>
  <c r="O146" i="12"/>
  <c r="G114" i="6"/>
  <c r="H114" i="6"/>
  <c r="I114" i="6"/>
  <c r="F114" i="6"/>
  <c r="V113" i="10"/>
  <c r="Y116" i="8"/>
  <c r="Z116" i="8"/>
  <c r="D104" i="15"/>
  <c r="H104" i="10"/>
  <c r="H104" i="14"/>
  <c r="O104" i="14"/>
  <c r="H104" i="15"/>
  <c r="R104" i="10"/>
  <c r="G107" i="7"/>
  <c r="J100" i="15"/>
  <c r="Q100" i="14"/>
  <c r="T100" i="10"/>
  <c r="I103" i="7"/>
  <c r="AI100" i="14"/>
  <c r="R100" i="15"/>
  <c r="AD100" i="10"/>
  <c r="AG103" i="8"/>
  <c r="AN110" i="14"/>
  <c r="O113" i="6"/>
  <c r="P113" i="6"/>
  <c r="Q113" i="6"/>
  <c r="T113" i="6"/>
  <c r="U113" i="6"/>
  <c r="V113" i="6"/>
  <c r="G110" i="6"/>
  <c r="H110" i="6"/>
  <c r="F110" i="6"/>
  <c r="J115" i="6"/>
  <c r="AJ112" i="14"/>
  <c r="E109" i="14"/>
  <c r="B109" i="15"/>
  <c r="F109" i="10"/>
  <c r="C112" i="8"/>
  <c r="C112" i="7"/>
  <c r="C112" i="6"/>
  <c r="C111" i="3"/>
  <c r="AA105" i="10"/>
  <c r="AC108" i="8"/>
  <c r="AE105" i="14"/>
  <c r="O105" i="15"/>
  <c r="X105" i="10"/>
  <c r="Z98" i="10"/>
  <c r="AB101" i="8"/>
  <c r="N98" i="15"/>
  <c r="AD98" i="14"/>
  <c r="F97" i="14"/>
  <c r="C97" i="15"/>
  <c r="G97" i="10"/>
  <c r="P100" i="6"/>
  <c r="Q100" i="6"/>
  <c r="R100" i="6"/>
  <c r="AE95" i="14"/>
  <c r="AG95" i="14"/>
  <c r="AA95" i="10"/>
  <c r="AC98" i="8"/>
  <c r="O95" i="15"/>
  <c r="AE110" i="8"/>
  <c r="AH109" i="8"/>
  <c r="L98" i="15"/>
  <c r="AA98" i="14"/>
  <c r="E95" i="15"/>
  <c r="I95" i="14"/>
  <c r="I95" i="10"/>
  <c r="H82" i="14"/>
  <c r="L82" i="14"/>
  <c r="D82" i="14"/>
  <c r="H82" i="10"/>
  <c r="D82" i="15"/>
  <c r="V82" i="15"/>
  <c r="G82" i="11"/>
  <c r="D82" i="11"/>
  <c r="G109" i="6"/>
  <c r="H109" i="6"/>
  <c r="F109" i="6"/>
  <c r="V104" i="10"/>
  <c r="Y107" i="8"/>
  <c r="Z107" i="8"/>
  <c r="AE108" i="10"/>
  <c r="AI111" i="8"/>
  <c r="AK108" i="14"/>
  <c r="S108" i="15"/>
  <c r="I108" i="10"/>
  <c r="S111" i="6"/>
  <c r="I108" i="14"/>
  <c r="E108" i="15"/>
  <c r="AI108" i="14"/>
  <c r="R108" i="15"/>
  <c r="AD108" i="10"/>
  <c r="AG111" i="8"/>
  <c r="M103" i="10"/>
  <c r="AD103" i="14"/>
  <c r="Z103" i="10"/>
  <c r="AB106" i="8"/>
  <c r="N103" i="15"/>
  <c r="V97" i="10"/>
  <c r="Y100" i="8"/>
  <c r="Z100" i="8"/>
  <c r="C100" i="8"/>
  <c r="C100" i="7"/>
  <c r="C100" i="6"/>
  <c r="C99" i="3"/>
  <c r="J96" i="15"/>
  <c r="Q96" i="14"/>
  <c r="T96" i="10"/>
  <c r="I99" i="7"/>
  <c r="O99" i="7"/>
  <c r="E92" i="14"/>
  <c r="B92" i="15"/>
  <c r="F92" i="10"/>
  <c r="Q96" i="15"/>
  <c r="AH96" i="14"/>
  <c r="AC96" i="10"/>
  <c r="AF99" i="8"/>
  <c r="W92" i="10"/>
  <c r="W91" i="14"/>
  <c r="X91" i="14"/>
  <c r="T91" i="14"/>
  <c r="M85" i="7"/>
  <c r="R96" i="15"/>
  <c r="AI96" i="14"/>
  <c r="AD96" i="10"/>
  <c r="AG99" i="8"/>
  <c r="O91" i="10"/>
  <c r="K101" i="10"/>
  <c r="I101" i="14"/>
  <c r="I101" i="10"/>
  <c r="S104" i="6"/>
  <c r="E101" i="15"/>
  <c r="W101" i="14"/>
  <c r="X101" i="14"/>
  <c r="T101" i="14"/>
  <c r="J143" i="12"/>
  <c r="Q104" i="8"/>
  <c r="S95" i="10"/>
  <c r="H98" i="7"/>
  <c r="J89" i="10"/>
  <c r="R89" i="15"/>
  <c r="AI89" i="14"/>
  <c r="AD89" i="10"/>
  <c r="AG92" i="8"/>
  <c r="AH92" i="8"/>
  <c r="V87" i="10"/>
  <c r="Y90" i="8"/>
  <c r="Z90" i="8"/>
  <c r="P81" i="10"/>
  <c r="C84" i="8"/>
  <c r="C84" i="7"/>
  <c r="O84" i="7"/>
  <c r="C84" i="6"/>
  <c r="C83" i="3"/>
  <c r="K79" i="10"/>
  <c r="I78" i="14"/>
  <c r="K78" i="14"/>
  <c r="L78" i="14"/>
  <c r="E78" i="15"/>
  <c r="I78" i="10"/>
  <c r="P69" i="10"/>
  <c r="I93" i="15"/>
  <c r="AH84" i="14"/>
  <c r="AJ84" i="14"/>
  <c r="Q84" i="15"/>
  <c r="AC84" i="10"/>
  <c r="AF87" i="8"/>
  <c r="AH87" i="8"/>
  <c r="G93" i="15"/>
  <c r="Q93" i="10"/>
  <c r="F96" i="7"/>
  <c r="N93" i="14"/>
  <c r="M93" i="15"/>
  <c r="Y93" i="10"/>
  <c r="AA96" i="8"/>
  <c r="AC93" i="14"/>
  <c r="C96" i="8"/>
  <c r="C96" i="7"/>
  <c r="C96" i="6"/>
  <c r="C95" i="3"/>
  <c r="AD94" i="10"/>
  <c r="AG97" i="8"/>
  <c r="AH97" i="8"/>
  <c r="R94" i="15"/>
  <c r="AI94" i="14"/>
  <c r="C94" i="15"/>
  <c r="G94" i="10"/>
  <c r="F94" i="14"/>
  <c r="G94" i="14"/>
  <c r="AH87" i="14"/>
  <c r="AC87" i="10"/>
  <c r="AF90" i="8"/>
  <c r="Q87" i="15"/>
  <c r="J84" i="10"/>
  <c r="AJ94" i="14"/>
  <c r="E85" i="15"/>
  <c r="I85" i="14"/>
  <c r="I85" i="10"/>
  <c r="S88" i="6"/>
  <c r="K83" i="10"/>
  <c r="C86" i="8"/>
  <c r="C86" i="6"/>
  <c r="C86" i="7"/>
  <c r="C85" i="3"/>
  <c r="H93" i="15"/>
  <c r="R93" i="10"/>
  <c r="G96" i="7"/>
  <c r="O93" i="14"/>
  <c r="G88" i="15"/>
  <c r="N88" i="14"/>
  <c r="Q88" i="10"/>
  <c r="F91" i="7"/>
  <c r="R88" i="14"/>
  <c r="U88" i="10"/>
  <c r="J91" i="7"/>
  <c r="K88" i="15"/>
  <c r="C91" i="8"/>
  <c r="C91" i="6"/>
  <c r="C91" i="7"/>
  <c r="C90" i="3"/>
  <c r="P85" i="10"/>
  <c r="C88" i="8"/>
  <c r="C88" i="7"/>
  <c r="C88" i="6"/>
  <c r="C87" i="3"/>
  <c r="P81" i="14"/>
  <c r="S78" i="10"/>
  <c r="H81" i="7"/>
  <c r="Q74" i="15"/>
  <c r="AC74" i="10"/>
  <c r="AF77" i="8"/>
  <c r="AH77" i="8"/>
  <c r="AH74" i="14"/>
  <c r="AJ74" i="14"/>
  <c r="U74" i="15"/>
  <c r="AM74" i="14"/>
  <c r="AG74" i="10"/>
  <c r="AK77" i="8"/>
  <c r="AL77" i="8"/>
  <c r="F72" i="14"/>
  <c r="G72" i="14"/>
  <c r="D72" i="14"/>
  <c r="C72" i="15"/>
  <c r="G72" i="10"/>
  <c r="N63" i="15"/>
  <c r="AD63" i="14"/>
  <c r="AG63" i="14"/>
  <c r="Z63" i="10"/>
  <c r="AB66" i="8"/>
  <c r="AE66" i="8"/>
  <c r="P55" i="10"/>
  <c r="P85" i="7"/>
  <c r="P83" i="14"/>
  <c r="K82" i="6"/>
  <c r="L82" i="6"/>
  <c r="J82" i="6"/>
  <c r="P82" i="6"/>
  <c r="Q82" i="6"/>
  <c r="R82" i="6"/>
  <c r="G82" i="6"/>
  <c r="H82" i="6"/>
  <c r="F82" i="6"/>
  <c r="F70" i="14"/>
  <c r="C70" i="15"/>
  <c r="G70" i="10"/>
  <c r="F67" i="14"/>
  <c r="G67" i="14"/>
  <c r="C67" i="15"/>
  <c r="G67" i="10"/>
  <c r="W77" i="10"/>
  <c r="T77" i="15"/>
  <c r="AL77" i="14"/>
  <c r="AN77" i="14"/>
  <c r="AF77" i="10"/>
  <c r="AJ80" i="8"/>
  <c r="AL80" i="8"/>
  <c r="I69" i="15"/>
  <c r="AC64" i="14"/>
  <c r="Y64" i="10"/>
  <c r="AA67" i="8"/>
  <c r="M64" i="15"/>
  <c r="AI76" i="14"/>
  <c r="AJ76" i="14"/>
  <c r="AD76" i="10"/>
  <c r="AG79" i="8"/>
  <c r="R76" i="15"/>
  <c r="AD76" i="14"/>
  <c r="AG76" i="14"/>
  <c r="Z76" i="10"/>
  <c r="AB79" i="8"/>
  <c r="AE79" i="8"/>
  <c r="N76" i="15"/>
  <c r="M70" i="10"/>
  <c r="AE68" i="8"/>
  <c r="AM68" i="8"/>
  <c r="K61" i="10"/>
  <c r="N58" i="15"/>
  <c r="AD58" i="14"/>
  <c r="AG58" i="14"/>
  <c r="Z58" i="10"/>
  <c r="AB61" i="8"/>
  <c r="S55" i="10"/>
  <c r="H58" i="7"/>
  <c r="AE50" i="8"/>
  <c r="AK39" i="14"/>
  <c r="AN39" i="14"/>
  <c r="AB39" i="14"/>
  <c r="Z39" i="14"/>
  <c r="S39" i="14"/>
  <c r="S39" i="15"/>
  <c r="AE39" i="10"/>
  <c r="AI42" i="8"/>
  <c r="AL42" i="8"/>
  <c r="AK31" i="14"/>
  <c r="AN31" i="14"/>
  <c r="AB31" i="14"/>
  <c r="Z31" i="14"/>
  <c r="S31" i="14"/>
  <c r="S31" i="15"/>
  <c r="AE31" i="10"/>
  <c r="AI34" i="8"/>
  <c r="AL34" i="8"/>
  <c r="Q80" i="10"/>
  <c r="F83" i="7"/>
  <c r="N80" i="14"/>
  <c r="G80" i="15"/>
  <c r="W80" i="10"/>
  <c r="AD80" i="10"/>
  <c r="AG83" i="8"/>
  <c r="R80" i="15"/>
  <c r="AI80" i="14"/>
  <c r="C83" i="8"/>
  <c r="C83" i="7"/>
  <c r="C83" i="6"/>
  <c r="C82" i="3"/>
  <c r="P72" i="7"/>
  <c r="Q66" i="15"/>
  <c r="AC66" i="10"/>
  <c r="AF69" i="8"/>
  <c r="AH69" i="8"/>
  <c r="AH66" i="14"/>
  <c r="AJ66" i="14"/>
  <c r="C69" i="8"/>
  <c r="C69" i="7"/>
  <c r="C68" i="3"/>
  <c r="C69" i="6"/>
  <c r="AF58" i="10"/>
  <c r="AJ61" i="8"/>
  <c r="AL58" i="14"/>
  <c r="AN58" i="14"/>
  <c r="T58" i="15"/>
  <c r="W48" i="10"/>
  <c r="AK32" i="14"/>
  <c r="AN32" i="14"/>
  <c r="AE32" i="10"/>
  <c r="AI35" i="8"/>
  <c r="AL35" i="8"/>
  <c r="S32" i="15"/>
  <c r="P75" i="10"/>
  <c r="K71" i="15"/>
  <c r="U71" i="10"/>
  <c r="J74" i="7"/>
  <c r="R71" i="14"/>
  <c r="U68" i="15"/>
  <c r="AG68" i="10"/>
  <c r="AK71" i="8"/>
  <c r="AM68" i="14"/>
  <c r="P68" i="7"/>
  <c r="N64" i="15"/>
  <c r="Z64" i="10"/>
  <c r="AB67" i="8"/>
  <c r="AD64" i="14"/>
  <c r="AE49" i="10"/>
  <c r="AI52" i="8"/>
  <c r="AL52" i="8"/>
  <c r="AK49" i="14"/>
  <c r="AN49" i="14"/>
  <c r="S49" i="15"/>
  <c r="AI71" i="14"/>
  <c r="R71" i="15"/>
  <c r="AD71" i="10"/>
  <c r="AG74" i="8"/>
  <c r="AF70" i="10"/>
  <c r="AJ73" i="8"/>
  <c r="T70" i="15"/>
  <c r="AL70" i="14"/>
  <c r="C75" i="15"/>
  <c r="G75" i="10"/>
  <c r="F75" i="14"/>
  <c r="G75" i="14"/>
  <c r="K71" i="10"/>
  <c r="P73" i="10"/>
  <c r="AN61" i="14"/>
  <c r="K63" i="6"/>
  <c r="L63" i="6"/>
  <c r="J63" i="6"/>
  <c r="W58" i="6"/>
  <c r="P52" i="10"/>
  <c r="P65" i="14"/>
  <c r="M65" i="14"/>
  <c r="U52" i="10"/>
  <c r="J55" i="7"/>
  <c r="R52" i="14"/>
  <c r="K52" i="15"/>
  <c r="C55" i="8"/>
  <c r="C55" i="6"/>
  <c r="C55" i="7"/>
  <c r="C54" i="3"/>
  <c r="P63" i="7"/>
  <c r="N52" i="10"/>
  <c r="W61" i="6"/>
  <c r="E56" i="14"/>
  <c r="B56" i="15"/>
  <c r="F56" i="10"/>
  <c r="AE56" i="10"/>
  <c r="AI59" i="8"/>
  <c r="AK56" i="14"/>
  <c r="S56" i="15"/>
  <c r="AI56" i="14"/>
  <c r="AJ56" i="14"/>
  <c r="R56" i="15"/>
  <c r="AD56" i="10"/>
  <c r="AG59" i="8"/>
  <c r="AH59" i="8"/>
  <c r="O54" i="10"/>
  <c r="N36" i="10"/>
  <c r="J30" i="10"/>
  <c r="AL30" i="14"/>
  <c r="T30" i="15"/>
  <c r="AF30" i="10"/>
  <c r="AJ33" i="8"/>
  <c r="S68" i="6"/>
  <c r="T68" i="6"/>
  <c r="U68" i="6"/>
  <c r="O66" i="7"/>
  <c r="K66" i="7"/>
  <c r="P65" i="3"/>
  <c r="U59" i="10"/>
  <c r="J62" i="7"/>
  <c r="R59" i="14"/>
  <c r="K59" i="15"/>
  <c r="J59" i="14"/>
  <c r="K59" i="14"/>
  <c r="L59" i="14"/>
  <c r="F59" i="15"/>
  <c r="L59" i="10"/>
  <c r="F52" i="10"/>
  <c r="E52" i="14"/>
  <c r="B52" i="15"/>
  <c r="S64" i="10"/>
  <c r="H67" i="7"/>
  <c r="U62" i="15"/>
  <c r="AM62" i="14"/>
  <c r="AG62" i="10"/>
  <c r="AK65" i="8"/>
  <c r="Z62" i="10"/>
  <c r="AB65" i="8"/>
  <c r="AD62" i="14"/>
  <c r="N62" i="15"/>
  <c r="I62" i="14"/>
  <c r="E62" i="15"/>
  <c r="I62" i="10"/>
  <c r="S65" i="6"/>
  <c r="O57" i="7"/>
  <c r="K54" i="14"/>
  <c r="L54" i="14"/>
  <c r="D54" i="14"/>
  <c r="I50" i="10"/>
  <c r="S53" i="6"/>
  <c r="I50" i="14"/>
  <c r="E50" i="15"/>
  <c r="M50" i="15"/>
  <c r="AC50" i="14"/>
  <c r="Y50" i="10"/>
  <c r="AA53" i="8"/>
  <c r="N50" i="10"/>
  <c r="W50" i="6"/>
  <c r="J38" i="10"/>
  <c r="AL38" i="14"/>
  <c r="T38" i="15"/>
  <c r="AF38" i="10"/>
  <c r="AJ41" i="8"/>
  <c r="J78" i="12"/>
  <c r="Q47" i="8"/>
  <c r="R47" i="8"/>
  <c r="W44" i="14"/>
  <c r="X44" i="14"/>
  <c r="T44" i="14"/>
  <c r="O53" i="10"/>
  <c r="H50" i="10"/>
  <c r="H50" i="14"/>
  <c r="D50" i="15"/>
  <c r="X43" i="10"/>
  <c r="L37" i="10"/>
  <c r="F37" i="15"/>
  <c r="J37" i="14"/>
  <c r="K37" i="14"/>
  <c r="O37" i="14"/>
  <c r="R37" i="10"/>
  <c r="G40" i="7"/>
  <c r="H37" i="15"/>
  <c r="T45" i="15"/>
  <c r="AL45" i="14"/>
  <c r="AF45" i="10"/>
  <c r="AJ48" i="8"/>
  <c r="O45" i="14"/>
  <c r="R45" i="10"/>
  <c r="G48" i="7"/>
  <c r="H45" i="15"/>
  <c r="G43" i="6"/>
  <c r="H43" i="6"/>
  <c r="I43" i="6"/>
  <c r="F43" i="6"/>
  <c r="O58" i="12"/>
  <c r="K39" i="6"/>
  <c r="L39" i="6"/>
  <c r="M39" i="6"/>
  <c r="K29" i="10"/>
  <c r="P57" i="7"/>
  <c r="O75" i="12"/>
  <c r="AA41" i="14"/>
  <c r="L41" i="15"/>
  <c r="L43" i="7"/>
  <c r="AA38" i="10"/>
  <c r="AC41" i="8"/>
  <c r="AE38" i="14"/>
  <c r="O38" i="15"/>
  <c r="O37" i="10"/>
  <c r="P29" i="10"/>
  <c r="W15" i="10"/>
  <c r="AB53" i="10"/>
  <c r="AD56" i="8"/>
  <c r="AF53" i="14"/>
  <c r="P53" i="15"/>
  <c r="F44" i="10"/>
  <c r="E44" i="14"/>
  <c r="B44" i="15"/>
  <c r="O44" i="10"/>
  <c r="AD44" i="14"/>
  <c r="N44" i="15"/>
  <c r="Z44" i="10"/>
  <c r="AB47" i="8"/>
  <c r="AC42" i="14"/>
  <c r="Y42" i="10"/>
  <c r="AA45" i="8"/>
  <c r="M42" i="15"/>
  <c r="N42" i="10"/>
  <c r="AF41" i="10"/>
  <c r="AJ44" i="8"/>
  <c r="T41" i="15"/>
  <c r="AL41" i="14"/>
  <c r="T53" i="15"/>
  <c r="AF53" i="10"/>
  <c r="AJ56" i="8"/>
  <c r="AL53" i="14"/>
  <c r="L53" i="10"/>
  <c r="J53" i="14"/>
  <c r="F53" i="15"/>
  <c r="AC53" i="14"/>
  <c r="M53" i="15"/>
  <c r="Y53" i="10"/>
  <c r="AA56" i="8"/>
  <c r="G51" i="10"/>
  <c r="F51" i="14"/>
  <c r="C51" i="15"/>
  <c r="K51" i="10"/>
  <c r="J86" i="12"/>
  <c r="Q54" i="8"/>
  <c r="R54" i="8"/>
  <c r="W51" i="14"/>
  <c r="X51" i="14"/>
  <c r="T51" i="14"/>
  <c r="AE51" i="14"/>
  <c r="O51" i="15"/>
  <c r="AA51" i="10"/>
  <c r="AC54" i="8"/>
  <c r="R46" i="15"/>
  <c r="AD46" i="10"/>
  <c r="AG49" i="8"/>
  <c r="AI46" i="14"/>
  <c r="O46" i="14"/>
  <c r="H46" i="15"/>
  <c r="R46" i="10"/>
  <c r="G49" i="7"/>
  <c r="M49" i="7"/>
  <c r="C49" i="8"/>
  <c r="C49" i="7"/>
  <c r="C48" i="3"/>
  <c r="C49" i="6"/>
  <c r="J41" i="10"/>
  <c r="M34" i="15"/>
  <c r="Y34" i="10"/>
  <c r="AA37" i="8"/>
  <c r="AC34" i="14"/>
  <c r="AE34" i="10"/>
  <c r="AI37" i="8"/>
  <c r="AK34" i="14"/>
  <c r="S34" i="15"/>
  <c r="AH34" i="14"/>
  <c r="AC34" i="10"/>
  <c r="AF37" i="8"/>
  <c r="Q34" i="15"/>
  <c r="AH32" i="8"/>
  <c r="D26" i="15"/>
  <c r="H26" i="10"/>
  <c r="H26" i="14"/>
  <c r="J25" i="14"/>
  <c r="F25" i="15"/>
  <c r="L25" i="10"/>
  <c r="I33" i="15"/>
  <c r="S31" i="10"/>
  <c r="H34" i="7"/>
  <c r="O55" i="12"/>
  <c r="J33" i="10"/>
  <c r="N33" i="10"/>
  <c r="I32" i="15"/>
  <c r="W33" i="6"/>
  <c r="X33" i="6"/>
  <c r="Y33" i="6"/>
  <c r="B16" i="15"/>
  <c r="E16" i="14"/>
  <c r="F16" i="10"/>
  <c r="K26" i="10"/>
  <c r="AA24" i="14"/>
  <c r="L24" i="15"/>
  <c r="J34" i="10"/>
  <c r="X26" i="10"/>
  <c r="F20" i="10"/>
  <c r="E20" i="14"/>
  <c r="B20" i="15"/>
  <c r="W17" i="14"/>
  <c r="X17" i="14"/>
  <c r="T17" i="14"/>
  <c r="O13" i="14"/>
  <c r="R13" i="10"/>
  <c r="G16" i="7"/>
  <c r="H13" i="15"/>
  <c r="E10" i="14"/>
  <c r="F10" i="10"/>
  <c r="B10" i="15"/>
  <c r="X6" i="10"/>
  <c r="W16" i="6"/>
  <c r="X16" i="6"/>
  <c r="Y16" i="6"/>
  <c r="J26" i="15"/>
  <c r="T26" i="10"/>
  <c r="I29" i="7"/>
  <c r="Q26" i="14"/>
  <c r="M26" i="7"/>
  <c r="E21" i="14"/>
  <c r="B21" i="15"/>
  <c r="F21" i="10"/>
  <c r="H22" i="14"/>
  <c r="H22" i="10"/>
  <c r="D22" i="15"/>
  <c r="F22" i="15"/>
  <c r="L22" i="10"/>
  <c r="J22" i="14"/>
  <c r="F22" i="14"/>
  <c r="C22" i="15"/>
  <c r="G22" i="10"/>
  <c r="I16" i="15"/>
  <c r="V13" i="10"/>
  <c r="Y16" i="8"/>
  <c r="Z16" i="8"/>
  <c r="AA12" i="14"/>
  <c r="L12" i="15"/>
  <c r="P12" i="10"/>
  <c r="W8" i="10"/>
  <c r="O26" i="7"/>
  <c r="K31" i="6"/>
  <c r="L31" i="6"/>
  <c r="M31" i="6"/>
  <c r="J31" i="6"/>
  <c r="K8" i="10"/>
  <c r="O119" i="8"/>
  <c r="O64" i="8"/>
  <c r="S25" i="10"/>
  <c r="H28" i="7"/>
  <c r="P19" i="10"/>
  <c r="N18" i="10"/>
  <c r="H18" i="15"/>
  <c r="O18" i="14"/>
  <c r="R18" i="10"/>
  <c r="G21" i="7"/>
  <c r="R18" i="14"/>
  <c r="U18" i="10"/>
  <c r="J21" i="7"/>
  <c r="K18" i="15"/>
  <c r="G17" i="14"/>
  <c r="P16" i="14"/>
  <c r="O11" i="10"/>
  <c r="O9" i="12"/>
  <c r="O140" i="8"/>
  <c r="J27" i="10"/>
  <c r="AA27" i="14"/>
  <c r="L27" i="15"/>
  <c r="Q27" i="14"/>
  <c r="J27" i="15"/>
  <c r="T27" i="10"/>
  <c r="I30" i="7"/>
  <c r="S5" i="15"/>
  <c r="AE5" i="10"/>
  <c r="AI8" i="8"/>
  <c r="AK5" i="14"/>
  <c r="N82" i="8"/>
  <c r="O82" i="8"/>
  <c r="X82" i="8"/>
  <c r="S81" i="3"/>
  <c r="N67" i="8"/>
  <c r="N54" i="8"/>
  <c r="S23" i="10"/>
  <c r="H26" i="7"/>
  <c r="F19" i="10"/>
  <c r="E19" i="14"/>
  <c r="B19" i="15"/>
  <c r="L17" i="14"/>
  <c r="V15" i="10"/>
  <c r="Y18" i="8"/>
  <c r="Z18" i="8"/>
  <c r="AE12" i="14"/>
  <c r="O12" i="15"/>
  <c r="AA12" i="10"/>
  <c r="AC15" i="8"/>
  <c r="AL13" i="8"/>
  <c r="O134" i="8"/>
  <c r="N118" i="8"/>
  <c r="O118" i="8"/>
  <c r="X118" i="8"/>
  <c r="S117" i="3"/>
  <c r="S19" i="15"/>
  <c r="AK19" i="14"/>
  <c r="AN19" i="14"/>
  <c r="AE19" i="10"/>
  <c r="AI22" i="8"/>
  <c r="AL22" i="8"/>
  <c r="N19" i="15"/>
  <c r="Z19" i="10"/>
  <c r="AB22" i="8"/>
  <c r="AD19" i="14"/>
  <c r="I14" i="14"/>
  <c r="I14" i="10"/>
  <c r="S17" i="6"/>
  <c r="E14" i="15"/>
  <c r="I8" i="10"/>
  <c r="S11" i="6"/>
  <c r="E8" i="15"/>
  <c r="I8" i="14"/>
  <c r="O5" i="10"/>
  <c r="H153" i="8"/>
  <c r="T37" i="5"/>
  <c r="H4" i="10"/>
  <c r="H4" i="14"/>
  <c r="D4" i="15"/>
  <c r="X6" i="6"/>
  <c r="Y6" i="6"/>
  <c r="W6" i="6"/>
  <c r="W110" i="8"/>
  <c r="O40" i="8"/>
  <c r="T131" i="4"/>
  <c r="T73" i="4"/>
  <c r="T58" i="4"/>
  <c r="H129" i="8"/>
  <c r="R10" i="8"/>
  <c r="Z9" i="10"/>
  <c r="AB12" i="8"/>
  <c r="AD9" i="14"/>
  <c r="N9" i="15"/>
  <c r="T9" i="15"/>
  <c r="AF9" i="10"/>
  <c r="AJ12" i="8"/>
  <c r="AL9" i="14"/>
  <c r="J9" i="10"/>
  <c r="W9" i="14"/>
  <c r="X9" i="14"/>
  <c r="T9" i="14"/>
  <c r="J18" i="12"/>
  <c r="Q12" i="8"/>
  <c r="R12" i="8"/>
  <c r="J4" i="15"/>
  <c r="T4" i="10"/>
  <c r="I7" i="7"/>
  <c r="Q4" i="14"/>
  <c r="G4" i="15"/>
  <c r="Q4" i="10"/>
  <c r="F7" i="7"/>
  <c r="N4" i="14"/>
  <c r="J4" i="10"/>
  <c r="C7" i="7"/>
  <c r="C7" i="8"/>
  <c r="C6" i="3"/>
  <c r="C7" i="6"/>
  <c r="H155" i="8"/>
  <c r="W57" i="8"/>
  <c r="W7" i="8"/>
  <c r="T64" i="4"/>
  <c r="K76" i="8"/>
  <c r="O53" i="8"/>
  <c r="H24" i="8"/>
  <c r="O24" i="8"/>
  <c r="O21" i="8"/>
  <c r="P58" i="7"/>
  <c r="T129" i="4"/>
  <c r="W99" i="8"/>
  <c r="T135" i="4"/>
  <c r="K144" i="8"/>
  <c r="H49" i="8"/>
  <c r="W42" i="8"/>
  <c r="W41" i="8"/>
  <c r="O34" i="7"/>
  <c r="T78" i="5"/>
  <c r="T20" i="5"/>
  <c r="L18" i="7"/>
  <c r="T31" i="5"/>
  <c r="I111" i="3"/>
  <c r="T126" i="4"/>
  <c r="T14" i="4"/>
  <c r="AK150" i="14"/>
  <c r="S150" i="15"/>
  <c r="AE150" i="10"/>
  <c r="AI153" i="8"/>
  <c r="W152" i="10"/>
  <c r="AL152" i="14"/>
  <c r="T152" i="15"/>
  <c r="AF152" i="10"/>
  <c r="AJ155" i="8"/>
  <c r="J153" i="10"/>
  <c r="R152" i="15"/>
  <c r="AD152" i="10"/>
  <c r="AG155" i="8"/>
  <c r="AI152" i="14"/>
  <c r="AJ152" i="14"/>
  <c r="O153" i="10"/>
  <c r="P152" i="10"/>
  <c r="AA151" i="14"/>
  <c r="L151" i="15"/>
  <c r="L147" i="15"/>
  <c r="AA147" i="14"/>
  <c r="W146" i="10"/>
  <c r="P145" i="10"/>
  <c r="L148" i="15"/>
  <c r="AA148" i="14"/>
  <c r="N148" i="15"/>
  <c r="Z148" i="10"/>
  <c r="AB151" i="8"/>
  <c r="AD148" i="14"/>
  <c r="R148" i="14"/>
  <c r="U148" i="10"/>
  <c r="J151" i="7"/>
  <c r="K148" i="15"/>
  <c r="K148" i="10"/>
  <c r="L144" i="15"/>
  <c r="AA144" i="14"/>
  <c r="X144" i="10"/>
  <c r="S141" i="10"/>
  <c r="H144" i="7"/>
  <c r="G139" i="14"/>
  <c r="L152" i="15"/>
  <c r="AA152" i="14"/>
  <c r="O151" i="10"/>
  <c r="AE152" i="8"/>
  <c r="AM152" i="8"/>
  <c r="AN152" i="8"/>
  <c r="T151" i="3"/>
  <c r="P148" i="10"/>
  <c r="S148" i="15"/>
  <c r="AK148" i="14"/>
  <c r="AE148" i="10"/>
  <c r="AI151" i="8"/>
  <c r="AF148" i="14"/>
  <c r="AB148" i="10"/>
  <c r="AD151" i="8"/>
  <c r="P148" i="15"/>
  <c r="C148" i="15"/>
  <c r="F148" i="14"/>
  <c r="G148" i="10"/>
  <c r="S144" i="10"/>
  <c r="H147" i="7"/>
  <c r="R144" i="15"/>
  <c r="AI144" i="14"/>
  <c r="AD144" i="10"/>
  <c r="AG147" i="8"/>
  <c r="AL144" i="14"/>
  <c r="AF144" i="10"/>
  <c r="AJ147" i="8"/>
  <c r="AL147" i="8"/>
  <c r="T144" i="15"/>
  <c r="M148" i="7"/>
  <c r="I146" i="15"/>
  <c r="W132" i="10"/>
  <c r="I143" i="15"/>
  <c r="AA140" i="10"/>
  <c r="AC143" i="8"/>
  <c r="AE140" i="14"/>
  <c r="O140" i="15"/>
  <c r="R139" i="14"/>
  <c r="K139" i="15"/>
  <c r="U139" i="10"/>
  <c r="J142" i="7"/>
  <c r="P142" i="7"/>
  <c r="W140" i="10"/>
  <c r="AB136" i="10"/>
  <c r="AD139" i="8"/>
  <c r="P136" i="15"/>
  <c r="AF136" i="14"/>
  <c r="E134" i="14"/>
  <c r="G134" i="14"/>
  <c r="F134" i="10"/>
  <c r="B134" i="15"/>
  <c r="R131" i="15"/>
  <c r="AD131" i="10"/>
  <c r="AG134" i="8"/>
  <c r="AH134" i="8"/>
  <c r="AI131" i="14"/>
  <c r="AJ131" i="14"/>
  <c r="AB131" i="14"/>
  <c r="Z131" i="14"/>
  <c r="P137" i="14"/>
  <c r="N125" i="14"/>
  <c r="G125" i="15"/>
  <c r="Q125" i="10"/>
  <c r="F128" i="7"/>
  <c r="K133" i="14"/>
  <c r="L133" i="14"/>
  <c r="N129" i="10"/>
  <c r="C132" i="8"/>
  <c r="C132" i="7"/>
  <c r="L132" i="7"/>
  <c r="C132" i="6"/>
  <c r="C131" i="3"/>
  <c r="AE127" i="14"/>
  <c r="AA127" i="10"/>
  <c r="AC130" i="8"/>
  <c r="O127" i="15"/>
  <c r="AE129" i="8"/>
  <c r="AM129" i="8"/>
  <c r="Q125" i="14"/>
  <c r="J125" i="15"/>
  <c r="T125" i="10"/>
  <c r="I128" i="7"/>
  <c r="G135" i="6"/>
  <c r="H135" i="6"/>
  <c r="F135" i="6"/>
  <c r="K138" i="6"/>
  <c r="L138" i="6"/>
  <c r="J138" i="6"/>
  <c r="AE135" i="8"/>
  <c r="AM135" i="8"/>
  <c r="V130" i="10"/>
  <c r="Y133" i="8"/>
  <c r="Z133" i="8"/>
  <c r="AL130" i="14"/>
  <c r="AF130" i="10"/>
  <c r="AJ133" i="8"/>
  <c r="T130" i="15"/>
  <c r="S131" i="10"/>
  <c r="H134" i="7"/>
  <c r="M135" i="7"/>
  <c r="S130" i="10"/>
  <c r="H133" i="7"/>
  <c r="G130" i="15"/>
  <c r="N130" i="14"/>
  <c r="Q130" i="10"/>
  <c r="F133" i="7"/>
  <c r="AD130" i="14"/>
  <c r="N130" i="15"/>
  <c r="Z130" i="10"/>
  <c r="AB133" i="8"/>
  <c r="O128" i="10"/>
  <c r="Q128" i="15"/>
  <c r="AH128" i="14"/>
  <c r="AJ128" i="14"/>
  <c r="AC128" i="10"/>
  <c r="AF131" i="8"/>
  <c r="AH131" i="8"/>
  <c r="AK128" i="14"/>
  <c r="AE128" i="10"/>
  <c r="AI131" i="8"/>
  <c r="S128" i="15"/>
  <c r="F124" i="14"/>
  <c r="C124" i="15"/>
  <c r="G124" i="10"/>
  <c r="C127" i="8"/>
  <c r="C127" i="6"/>
  <c r="C126" i="3"/>
  <c r="C127" i="7"/>
  <c r="L127" i="7"/>
  <c r="AE118" i="14"/>
  <c r="AG118" i="14"/>
  <c r="AB118" i="14"/>
  <c r="Z118" i="14"/>
  <c r="S118" i="14"/>
  <c r="O118" i="15"/>
  <c r="AA118" i="10"/>
  <c r="AC121" i="8"/>
  <c r="P122" i="10"/>
  <c r="F115" i="14"/>
  <c r="G115" i="14"/>
  <c r="C115" i="15"/>
  <c r="G115" i="10"/>
  <c r="T122" i="15"/>
  <c r="AF122" i="10"/>
  <c r="AJ125" i="8"/>
  <c r="AL125" i="8"/>
  <c r="AL122" i="14"/>
  <c r="AN122" i="14"/>
  <c r="Q122" i="14"/>
  <c r="T122" i="10"/>
  <c r="I125" i="7"/>
  <c r="O125" i="7"/>
  <c r="J122" i="15"/>
  <c r="L125" i="7"/>
  <c r="M119" i="10"/>
  <c r="I120" i="14"/>
  <c r="I120" i="10"/>
  <c r="S123" i="6"/>
  <c r="E120" i="15"/>
  <c r="G120" i="10"/>
  <c r="C120" i="15"/>
  <c r="F120" i="14"/>
  <c r="AG120" i="10"/>
  <c r="AK123" i="8"/>
  <c r="U120" i="15"/>
  <c r="AM120" i="14"/>
  <c r="Z119" i="10"/>
  <c r="AB122" i="8"/>
  <c r="N119" i="15"/>
  <c r="AD119" i="14"/>
  <c r="AK119" i="14"/>
  <c r="S119" i="15"/>
  <c r="AE119" i="10"/>
  <c r="AI122" i="8"/>
  <c r="W123" i="14"/>
  <c r="X123" i="14"/>
  <c r="T123" i="14"/>
  <c r="F121" i="15"/>
  <c r="J121" i="14"/>
  <c r="K121" i="14"/>
  <c r="L121" i="14"/>
  <c r="L121" i="10"/>
  <c r="S121" i="15"/>
  <c r="AE121" i="10"/>
  <c r="AI124" i="8"/>
  <c r="AL124" i="8"/>
  <c r="AK121" i="14"/>
  <c r="R121" i="14"/>
  <c r="U121" i="10"/>
  <c r="J124" i="7"/>
  <c r="K121" i="15"/>
  <c r="D123" i="15"/>
  <c r="H123" i="14"/>
  <c r="H123" i="10"/>
  <c r="O125" i="6"/>
  <c r="P125" i="6"/>
  <c r="Q125" i="6"/>
  <c r="R125" i="6"/>
  <c r="AA117" i="14"/>
  <c r="L117" i="15"/>
  <c r="H117" i="15"/>
  <c r="R117" i="10"/>
  <c r="G120" i="7"/>
  <c r="O117" i="14"/>
  <c r="M117" i="14"/>
  <c r="C120" i="8"/>
  <c r="C120" i="7"/>
  <c r="C120" i="6"/>
  <c r="C119" i="3"/>
  <c r="N13" i="13"/>
  <c r="W113" i="14"/>
  <c r="X113" i="14"/>
  <c r="T113" i="14"/>
  <c r="C116" i="8"/>
  <c r="C116" i="7"/>
  <c r="L116" i="7"/>
  <c r="C116" i="6"/>
  <c r="K116" i="6"/>
  <c r="L116" i="6"/>
  <c r="M116" i="6"/>
  <c r="C115" i="3"/>
  <c r="O153" i="12"/>
  <c r="E123" i="15"/>
  <c r="I123" i="10"/>
  <c r="S126" i="6"/>
  <c r="I123" i="14"/>
  <c r="R123" i="15"/>
  <c r="AI123" i="14"/>
  <c r="AD123" i="10"/>
  <c r="AG126" i="8"/>
  <c r="O120" i="15"/>
  <c r="AE120" i="14"/>
  <c r="AA120" i="10"/>
  <c r="AC123" i="8"/>
  <c r="AH119" i="14"/>
  <c r="AC119" i="10"/>
  <c r="AF122" i="8"/>
  <c r="Q119" i="15"/>
  <c r="L123" i="10"/>
  <c r="J123" i="14"/>
  <c r="K123" i="14"/>
  <c r="F123" i="15"/>
  <c r="AE119" i="14"/>
  <c r="AA119" i="10"/>
  <c r="AC122" i="8"/>
  <c r="O119" i="15"/>
  <c r="T114" i="10"/>
  <c r="I117" i="7"/>
  <c r="J114" i="15"/>
  <c r="Q114" i="14"/>
  <c r="K114" i="10"/>
  <c r="AK114" i="14"/>
  <c r="AN114" i="14"/>
  <c r="AE114" i="10"/>
  <c r="AI117" i="8"/>
  <c r="AL117" i="8"/>
  <c r="S114" i="15"/>
  <c r="S115" i="10"/>
  <c r="H118" i="7"/>
  <c r="AG115" i="14"/>
  <c r="AF112" i="10"/>
  <c r="AJ115" i="8"/>
  <c r="AL115" i="8"/>
  <c r="T112" i="15"/>
  <c r="AL112" i="14"/>
  <c r="AN112" i="14"/>
  <c r="Q112" i="14"/>
  <c r="J112" i="15"/>
  <c r="T112" i="10"/>
  <c r="I115" i="7"/>
  <c r="O115" i="7"/>
  <c r="N111" i="10"/>
  <c r="F11" i="13"/>
  <c r="K114" i="6"/>
  <c r="L114" i="6"/>
  <c r="M114" i="6"/>
  <c r="N114" i="6"/>
  <c r="M113" i="3"/>
  <c r="O110" i="15"/>
  <c r="AE110" i="14"/>
  <c r="AG110" i="14"/>
  <c r="AA110" i="10"/>
  <c r="AC113" i="8"/>
  <c r="M102" i="10"/>
  <c r="K120" i="7"/>
  <c r="P119" i="3"/>
  <c r="P118" i="6"/>
  <c r="Q118" i="6"/>
  <c r="R118" i="6"/>
  <c r="O118" i="6"/>
  <c r="T118" i="6"/>
  <c r="U118" i="6"/>
  <c r="V118" i="6"/>
  <c r="O114" i="7"/>
  <c r="G104" i="10"/>
  <c r="F104" i="14"/>
  <c r="G104" i="14"/>
  <c r="C104" i="15"/>
  <c r="AC104" i="14"/>
  <c r="AG104" i="14"/>
  <c r="Y104" i="10"/>
  <c r="AA107" i="8"/>
  <c r="M104" i="15"/>
  <c r="K100" i="10"/>
  <c r="N100" i="10"/>
  <c r="S112" i="10"/>
  <c r="H115" i="7"/>
  <c r="X109" i="10"/>
  <c r="N109" i="10"/>
  <c r="J105" i="10"/>
  <c r="AL105" i="14"/>
  <c r="T105" i="15"/>
  <c r="AF105" i="10"/>
  <c r="AJ108" i="8"/>
  <c r="T103" i="6"/>
  <c r="U103" i="6"/>
  <c r="V103" i="6"/>
  <c r="S103" i="6"/>
  <c r="I98" i="14"/>
  <c r="E98" i="15"/>
  <c r="I98" i="10"/>
  <c r="S101" i="6"/>
  <c r="X95" i="10"/>
  <c r="C98" i="8"/>
  <c r="C98" i="6"/>
  <c r="C97" i="3"/>
  <c r="C98" i="7"/>
  <c r="P98" i="7"/>
  <c r="T105" i="6"/>
  <c r="U105" i="6"/>
  <c r="S105" i="6"/>
  <c r="O98" i="10"/>
  <c r="AK90" i="14"/>
  <c r="AN90" i="14"/>
  <c r="S90" i="15"/>
  <c r="AE90" i="10"/>
  <c r="AI93" i="8"/>
  <c r="AL93" i="8"/>
  <c r="AF108" i="10"/>
  <c r="AJ111" i="8"/>
  <c r="T108" i="15"/>
  <c r="AL108" i="14"/>
  <c r="Q108" i="10"/>
  <c r="F111" i="7"/>
  <c r="L111" i="7"/>
  <c r="N108" i="14"/>
  <c r="M108" i="14"/>
  <c r="G108" i="15"/>
  <c r="E108" i="14"/>
  <c r="B108" i="15"/>
  <c r="F108" i="10"/>
  <c r="F3" i="13"/>
  <c r="U103" i="10"/>
  <c r="J106" i="7"/>
  <c r="R103" i="14"/>
  <c r="K103" i="15"/>
  <c r="C106" i="8"/>
  <c r="C106" i="6"/>
  <c r="C106" i="7"/>
  <c r="M106" i="7"/>
  <c r="C105" i="3"/>
  <c r="W102" i="6"/>
  <c r="X102" i="6"/>
  <c r="Y102" i="6"/>
  <c r="Z102" i="6"/>
  <c r="K98" i="6"/>
  <c r="L98" i="6"/>
  <c r="M98" i="6"/>
  <c r="P98" i="6"/>
  <c r="Q98" i="6"/>
  <c r="R98" i="6"/>
  <c r="J98" i="6"/>
  <c r="N92" i="10"/>
  <c r="O138" i="12"/>
  <c r="K99" i="6"/>
  <c r="L99" i="6"/>
  <c r="M99" i="6"/>
  <c r="N99" i="6"/>
  <c r="M98" i="3"/>
  <c r="AF92" i="14"/>
  <c r="AG92" i="14"/>
  <c r="P92" i="15"/>
  <c r="AB92" i="10"/>
  <c r="AD95" i="8"/>
  <c r="F86" i="10"/>
  <c r="B86" i="15"/>
  <c r="E86" i="14"/>
  <c r="R92" i="14"/>
  <c r="U92" i="10"/>
  <c r="J95" i="7"/>
  <c r="P95" i="7"/>
  <c r="K92" i="15"/>
  <c r="K91" i="10"/>
  <c r="AJ97" i="14"/>
  <c r="AL98" i="8"/>
  <c r="S100" i="10"/>
  <c r="H103" i="7"/>
  <c r="AB96" i="10"/>
  <c r="AD99" i="8"/>
  <c r="AF96" i="14"/>
  <c r="P96" i="15"/>
  <c r="AA91" i="14"/>
  <c r="L91" i="15"/>
  <c r="X101" i="10"/>
  <c r="O101" i="15"/>
  <c r="AE101" i="14"/>
  <c r="AA101" i="10"/>
  <c r="AC104" i="8"/>
  <c r="AH101" i="14"/>
  <c r="AJ101" i="14"/>
  <c r="AC101" i="10"/>
  <c r="AF104" i="8"/>
  <c r="Q101" i="15"/>
  <c r="R89" i="10"/>
  <c r="G92" i="7"/>
  <c r="O89" i="14"/>
  <c r="H89" i="15"/>
  <c r="AM89" i="14"/>
  <c r="U89" i="15"/>
  <c r="AG89" i="10"/>
  <c r="AK92" i="8"/>
  <c r="M98" i="7"/>
  <c r="W81" i="10"/>
  <c r="Q79" i="15"/>
  <c r="AH79" i="14"/>
  <c r="AJ79" i="14"/>
  <c r="AC79" i="10"/>
  <c r="AF82" i="8"/>
  <c r="AH82" i="8"/>
  <c r="H69" i="14"/>
  <c r="H69" i="10"/>
  <c r="X72" i="6"/>
  <c r="Y72" i="6"/>
  <c r="Z72" i="6"/>
  <c r="D69" i="15"/>
  <c r="V69" i="15"/>
  <c r="G69" i="11"/>
  <c r="D69" i="11"/>
  <c r="AE84" i="10"/>
  <c r="AI87" i="8"/>
  <c r="AL87" i="8"/>
  <c r="S84" i="15"/>
  <c r="AK84" i="14"/>
  <c r="C87" i="8"/>
  <c r="C87" i="7"/>
  <c r="C87" i="6"/>
  <c r="C86" i="3"/>
  <c r="N93" i="15"/>
  <c r="Z93" i="10"/>
  <c r="AB96" i="8"/>
  <c r="AD93" i="14"/>
  <c r="O136" i="12"/>
  <c r="AB90" i="14"/>
  <c r="Z90" i="14"/>
  <c r="S90" i="14"/>
  <c r="Z89" i="10"/>
  <c r="AB92" i="8"/>
  <c r="N89" i="15"/>
  <c r="AD89" i="14"/>
  <c r="D94" i="15"/>
  <c r="H94" i="10"/>
  <c r="H94" i="14"/>
  <c r="AD94" i="14"/>
  <c r="Z94" i="10"/>
  <c r="AB97" i="8"/>
  <c r="N94" i="15"/>
  <c r="AE89" i="14"/>
  <c r="AA89" i="10"/>
  <c r="AC92" i="8"/>
  <c r="O89" i="15"/>
  <c r="O128" i="12"/>
  <c r="K93" i="6"/>
  <c r="L93" i="6"/>
  <c r="M93" i="6"/>
  <c r="N93" i="6"/>
  <c r="M92" i="3"/>
  <c r="G92" i="14"/>
  <c r="W89" i="14"/>
  <c r="X89" i="14"/>
  <c r="T89" i="14"/>
  <c r="W84" i="10"/>
  <c r="L83" i="10"/>
  <c r="J83" i="14"/>
  <c r="K83" i="14"/>
  <c r="L83" i="14"/>
  <c r="F83" i="15"/>
  <c r="X94" i="6"/>
  <c r="Y94" i="6"/>
  <c r="W94" i="6"/>
  <c r="S88" i="15"/>
  <c r="AK88" i="14"/>
  <c r="AN88" i="14"/>
  <c r="AE88" i="10"/>
  <c r="AI91" i="8"/>
  <c r="AL91" i="8"/>
  <c r="L89" i="7"/>
  <c r="N85" i="15"/>
  <c r="AD85" i="14"/>
  <c r="Z85" i="10"/>
  <c r="AB88" i="8"/>
  <c r="W85" i="10"/>
  <c r="AL84" i="14"/>
  <c r="AF84" i="10"/>
  <c r="AJ87" i="8"/>
  <c r="T84" i="15"/>
  <c r="AN81" i="14"/>
  <c r="S81" i="10"/>
  <c r="H84" i="7"/>
  <c r="AE74" i="14"/>
  <c r="O74" i="15"/>
  <c r="AA74" i="10"/>
  <c r="AC77" i="8"/>
  <c r="O121" i="12"/>
  <c r="K79" i="6"/>
  <c r="L79" i="6"/>
  <c r="M79" i="6"/>
  <c r="N79" i="6"/>
  <c r="M78" i="3"/>
  <c r="O72" i="10"/>
  <c r="X65" i="10"/>
  <c r="H63" i="14"/>
  <c r="L63" i="14"/>
  <c r="D63" i="15"/>
  <c r="V63" i="15"/>
  <c r="G63" i="11"/>
  <c r="D63" i="11"/>
  <c r="H63" i="10"/>
  <c r="H55" i="14"/>
  <c r="H55" i="10"/>
  <c r="X58" i="6"/>
  <c r="Y58" i="6"/>
  <c r="Z58" i="6"/>
  <c r="D55" i="15"/>
  <c r="V55" i="15"/>
  <c r="G55" i="11"/>
  <c r="D55" i="11"/>
  <c r="AG83" i="14"/>
  <c r="AJ89" i="14"/>
  <c r="I83" i="15"/>
  <c r="O70" i="10"/>
  <c r="P67" i="15"/>
  <c r="AB67" i="10"/>
  <c r="AD70" i="8"/>
  <c r="AF67" i="14"/>
  <c r="AA77" i="10"/>
  <c r="AC80" i="8"/>
  <c r="O77" i="15"/>
  <c r="AE77" i="14"/>
  <c r="O77" i="10"/>
  <c r="S74" i="10"/>
  <c r="H77" i="7"/>
  <c r="X70" i="10"/>
  <c r="AH64" i="14"/>
  <c r="AJ64" i="14"/>
  <c r="Q64" i="15"/>
  <c r="AC64" i="10"/>
  <c r="AF67" i="8"/>
  <c r="AH67" i="8"/>
  <c r="J76" i="10"/>
  <c r="C79" i="8"/>
  <c r="C79" i="6"/>
  <c r="C78" i="3"/>
  <c r="C79" i="7"/>
  <c r="O79" i="7"/>
  <c r="Q71" i="15"/>
  <c r="AC71" i="10"/>
  <c r="AF74" i="8"/>
  <c r="AH74" i="8"/>
  <c r="AH71" i="14"/>
  <c r="AJ71" i="14"/>
  <c r="F70" i="10"/>
  <c r="E70" i="14"/>
  <c r="B70" i="15"/>
  <c r="C68" i="15"/>
  <c r="G68" i="10"/>
  <c r="F68" i="14"/>
  <c r="O66" i="15"/>
  <c r="AA66" i="10"/>
  <c r="AC69" i="8"/>
  <c r="AE66" i="14"/>
  <c r="AA64" i="14"/>
  <c r="L64" i="15"/>
  <c r="D61" i="15"/>
  <c r="H61" i="14"/>
  <c r="L61" i="14"/>
  <c r="H61" i="10"/>
  <c r="H58" i="14"/>
  <c r="L58" i="14"/>
  <c r="D58" i="15"/>
  <c r="H58" i="10"/>
  <c r="X61" i="6"/>
  <c r="Y61" i="6"/>
  <c r="I57" i="14"/>
  <c r="K57" i="14"/>
  <c r="L57" i="14"/>
  <c r="E57" i="15"/>
  <c r="I57" i="10"/>
  <c r="S60" i="6"/>
  <c r="AA48" i="14"/>
  <c r="L48" i="15"/>
  <c r="W47" i="10"/>
  <c r="W39" i="10"/>
  <c r="W31" i="10"/>
  <c r="O80" i="10"/>
  <c r="I80" i="10"/>
  <c r="S83" i="6"/>
  <c r="E80" i="15"/>
  <c r="I80" i="14"/>
  <c r="N80" i="10"/>
  <c r="K68" i="15"/>
  <c r="U68" i="10"/>
  <c r="J71" i="7"/>
  <c r="P71" i="7"/>
  <c r="R68" i="14"/>
  <c r="G69" i="6"/>
  <c r="H69" i="6"/>
  <c r="I69" i="6"/>
  <c r="F69" i="6"/>
  <c r="J109" i="12"/>
  <c r="Q64" i="8"/>
  <c r="W61" i="14"/>
  <c r="X61" i="14"/>
  <c r="T61" i="14"/>
  <c r="J101" i="12"/>
  <c r="W58" i="14"/>
  <c r="X58" i="14"/>
  <c r="T58" i="14"/>
  <c r="P48" i="10"/>
  <c r="W32" i="10"/>
  <c r="AA73" i="14"/>
  <c r="L73" i="15"/>
  <c r="I68" i="14"/>
  <c r="E68" i="15"/>
  <c r="I68" i="10"/>
  <c r="M66" i="7"/>
  <c r="F61" i="10"/>
  <c r="B61" i="15"/>
  <c r="E61" i="14"/>
  <c r="W49" i="10"/>
  <c r="AG47" i="14"/>
  <c r="E71" i="14"/>
  <c r="B71" i="15"/>
  <c r="F71" i="10"/>
  <c r="W70" i="10"/>
  <c r="M75" i="15"/>
  <c r="Y75" i="10"/>
  <c r="AA78" i="8"/>
  <c r="AC75" i="14"/>
  <c r="W75" i="14"/>
  <c r="X75" i="14"/>
  <c r="T75" i="14"/>
  <c r="AC70" i="14"/>
  <c r="M70" i="15"/>
  <c r="Y70" i="10"/>
  <c r="AA73" i="8"/>
  <c r="V65" i="10"/>
  <c r="Y68" i="8"/>
  <c r="Z68" i="8"/>
  <c r="G74" i="14"/>
  <c r="X76" i="6"/>
  <c r="Y76" i="6"/>
  <c r="W76" i="6"/>
  <c r="K73" i="15"/>
  <c r="R73" i="14"/>
  <c r="U73" i="10"/>
  <c r="J76" i="7"/>
  <c r="P76" i="7"/>
  <c r="G65" i="6"/>
  <c r="H65" i="6"/>
  <c r="I65" i="6"/>
  <c r="F65" i="6"/>
  <c r="T62" i="6"/>
  <c r="U62" i="6"/>
  <c r="V62" i="6"/>
  <c r="O62" i="6"/>
  <c r="V61" i="10"/>
  <c r="Y64" i="8"/>
  <c r="Z64" i="8"/>
  <c r="W59" i="14"/>
  <c r="X59" i="14"/>
  <c r="T59" i="14"/>
  <c r="M43" i="7"/>
  <c r="AB52" i="10"/>
  <c r="AD55" i="8"/>
  <c r="AF52" i="14"/>
  <c r="P52" i="15"/>
  <c r="X64" i="6"/>
  <c r="Y64" i="6"/>
  <c r="W64" i="6"/>
  <c r="O61" i="7"/>
  <c r="S56" i="10"/>
  <c r="H59" i="7"/>
  <c r="E52" i="15"/>
  <c r="I52" i="10"/>
  <c r="S55" i="6"/>
  <c r="I52" i="14"/>
  <c r="O62" i="10"/>
  <c r="K59" i="10"/>
  <c r="M56" i="10"/>
  <c r="AC56" i="14"/>
  <c r="AG56" i="14"/>
  <c r="Y56" i="10"/>
  <c r="AA59" i="8"/>
  <c r="M56" i="15"/>
  <c r="C59" i="8"/>
  <c r="C59" i="6"/>
  <c r="C58" i="3"/>
  <c r="C59" i="7"/>
  <c r="K54" i="10"/>
  <c r="N54" i="14"/>
  <c r="G54" i="15"/>
  <c r="Q54" i="10"/>
  <c r="F57" i="7"/>
  <c r="L57" i="7"/>
  <c r="AM42" i="8"/>
  <c r="AN42" i="8"/>
  <c r="T41" i="3"/>
  <c r="AE42" i="8"/>
  <c r="J36" i="14"/>
  <c r="K36" i="14"/>
  <c r="L36" i="14"/>
  <c r="D36" i="14"/>
  <c r="F36" i="15"/>
  <c r="L36" i="10"/>
  <c r="O30" i="14"/>
  <c r="R30" i="10"/>
  <c r="G33" i="7"/>
  <c r="M33" i="7"/>
  <c r="H30" i="15"/>
  <c r="C33" i="8"/>
  <c r="C33" i="6"/>
  <c r="C33" i="7"/>
  <c r="C32" i="3"/>
  <c r="F59" i="10"/>
  <c r="B59" i="15"/>
  <c r="E59" i="14"/>
  <c r="AE59" i="10"/>
  <c r="AI62" i="8"/>
  <c r="AL62" i="8"/>
  <c r="AK59" i="14"/>
  <c r="AN59" i="14"/>
  <c r="S59" i="15"/>
  <c r="Q59" i="14"/>
  <c r="J59" i="15"/>
  <c r="T59" i="10"/>
  <c r="I62" i="7"/>
  <c r="AL66" i="8"/>
  <c r="H62" i="10"/>
  <c r="D62" i="15"/>
  <c r="H62" i="14"/>
  <c r="M62" i="10"/>
  <c r="Q50" i="10"/>
  <c r="F53" i="7"/>
  <c r="N50" i="14"/>
  <c r="G50" i="15"/>
  <c r="N50" i="15"/>
  <c r="AD50" i="14"/>
  <c r="Z50" i="10"/>
  <c r="AB53" i="8"/>
  <c r="W50" i="14"/>
  <c r="X50" i="14"/>
  <c r="T50" i="14"/>
  <c r="AF46" i="14"/>
  <c r="P46" i="15"/>
  <c r="AB46" i="10"/>
  <c r="AD49" i="8"/>
  <c r="J42" i="10"/>
  <c r="O38" i="14"/>
  <c r="H38" i="15"/>
  <c r="R38" i="10"/>
  <c r="G41" i="7"/>
  <c r="C41" i="8"/>
  <c r="C41" i="7"/>
  <c r="O41" i="7"/>
  <c r="C40" i="3"/>
  <c r="C41" i="6"/>
  <c r="J44" i="10"/>
  <c r="I43" i="15"/>
  <c r="K57" i="6"/>
  <c r="L57" i="6"/>
  <c r="J57" i="6"/>
  <c r="J43" i="10"/>
  <c r="M43" i="10"/>
  <c r="AL42" i="14"/>
  <c r="T42" i="15"/>
  <c r="AF42" i="10"/>
  <c r="AJ45" i="8"/>
  <c r="AC37" i="14"/>
  <c r="M37" i="15"/>
  <c r="Y37" i="10"/>
  <c r="AA40" i="8"/>
  <c r="AE51" i="10"/>
  <c r="AI54" i="8"/>
  <c r="AK51" i="14"/>
  <c r="S51" i="15"/>
  <c r="V47" i="10"/>
  <c r="Y50" i="8"/>
  <c r="Z50" i="8"/>
  <c r="P45" i="10"/>
  <c r="E45" i="15"/>
  <c r="I45" i="14"/>
  <c r="I45" i="10"/>
  <c r="S48" i="6"/>
  <c r="AC45" i="14"/>
  <c r="Y45" i="10"/>
  <c r="AA48" i="8"/>
  <c r="M45" i="15"/>
  <c r="E43" i="15"/>
  <c r="I43" i="10"/>
  <c r="S46" i="6"/>
  <c r="I43" i="14"/>
  <c r="M35" i="10"/>
  <c r="AI41" i="14"/>
  <c r="AD41" i="10"/>
  <c r="AG44" i="8"/>
  <c r="R41" i="15"/>
  <c r="N51" i="15"/>
  <c r="AD51" i="14"/>
  <c r="Z51" i="10"/>
  <c r="AB54" i="8"/>
  <c r="AK43" i="14"/>
  <c r="AN43" i="14"/>
  <c r="S43" i="15"/>
  <c r="AE43" i="10"/>
  <c r="AI46" i="8"/>
  <c r="AL46" i="8"/>
  <c r="W38" i="10"/>
  <c r="G35" i="10"/>
  <c r="P38" i="6"/>
  <c r="Q38" i="6"/>
  <c r="C35" i="15"/>
  <c r="F35" i="14"/>
  <c r="G35" i="14"/>
  <c r="G29" i="10"/>
  <c r="C29" i="15"/>
  <c r="F29" i="14"/>
  <c r="AD28" i="14"/>
  <c r="AG28" i="14"/>
  <c r="N28" i="15"/>
  <c r="Z28" i="10"/>
  <c r="AB31" i="8"/>
  <c r="AE31" i="8"/>
  <c r="P23" i="10"/>
  <c r="P15" i="10"/>
  <c r="P53" i="10"/>
  <c r="P44" i="10"/>
  <c r="L44" i="15"/>
  <c r="AA44" i="14"/>
  <c r="C47" i="8"/>
  <c r="C47" i="7"/>
  <c r="C46" i="3"/>
  <c r="C47" i="6"/>
  <c r="K42" i="10"/>
  <c r="W42" i="14"/>
  <c r="X42" i="14"/>
  <c r="T42" i="14"/>
  <c r="J77" i="12"/>
  <c r="M41" i="10"/>
  <c r="D53" i="15"/>
  <c r="H53" i="14"/>
  <c r="H53" i="10"/>
  <c r="T53" i="10"/>
  <c r="I56" i="7"/>
  <c r="Q53" i="14"/>
  <c r="J53" i="15"/>
  <c r="AM53" i="14"/>
  <c r="U53" i="15"/>
  <c r="AG53" i="10"/>
  <c r="AK56" i="8"/>
  <c r="AL51" i="14"/>
  <c r="T51" i="15"/>
  <c r="AF51" i="10"/>
  <c r="AJ54" i="8"/>
  <c r="P51" i="10"/>
  <c r="AC51" i="10"/>
  <c r="AF54" i="8"/>
  <c r="AH54" i="8"/>
  <c r="AH51" i="14"/>
  <c r="Q51" i="15"/>
  <c r="C54" i="8"/>
  <c r="C54" i="6"/>
  <c r="C53" i="3"/>
  <c r="C54" i="7"/>
  <c r="E46" i="14"/>
  <c r="F46" i="10"/>
  <c r="B46" i="15"/>
  <c r="AC46" i="14"/>
  <c r="Y46" i="10"/>
  <c r="AA49" i="8"/>
  <c r="M46" i="15"/>
  <c r="I41" i="10"/>
  <c r="S44" i="6"/>
  <c r="I41" i="14"/>
  <c r="E41" i="15"/>
  <c r="H34" i="10"/>
  <c r="D34" i="15"/>
  <c r="H34" i="14"/>
  <c r="J34" i="15"/>
  <c r="Q34" i="14"/>
  <c r="T34" i="10"/>
  <c r="I37" i="7"/>
  <c r="O37" i="7"/>
  <c r="O56" i="12"/>
  <c r="N25" i="15"/>
  <c r="Z25" i="10"/>
  <c r="AB28" i="8"/>
  <c r="AD25" i="14"/>
  <c r="Q25" i="14"/>
  <c r="J25" i="15"/>
  <c r="T25" i="10"/>
  <c r="I28" i="7"/>
  <c r="S33" i="10"/>
  <c r="H36" i="7"/>
  <c r="T38" i="6"/>
  <c r="U38" i="6"/>
  <c r="V38" i="6"/>
  <c r="O38" i="6"/>
  <c r="I33" i="10"/>
  <c r="S36" i="6"/>
  <c r="E33" i="15"/>
  <c r="I33" i="14"/>
  <c r="K33" i="14"/>
  <c r="H33" i="15"/>
  <c r="O33" i="14"/>
  <c r="R33" i="10"/>
  <c r="G36" i="7"/>
  <c r="W33" i="14"/>
  <c r="X33" i="14"/>
  <c r="T33" i="14"/>
  <c r="J55" i="12"/>
  <c r="Q36" i="8"/>
  <c r="R36" i="8"/>
  <c r="X36" i="8"/>
  <c r="S35" i="3"/>
  <c r="M25" i="10"/>
  <c r="T21" i="15"/>
  <c r="AL21" i="14"/>
  <c r="AF21" i="10"/>
  <c r="AJ24" i="8"/>
  <c r="F16" i="14"/>
  <c r="G16" i="10"/>
  <c r="C16" i="15"/>
  <c r="O26" i="14"/>
  <c r="R26" i="10"/>
  <c r="G29" i="7"/>
  <c r="H26" i="15"/>
  <c r="N24" i="15"/>
  <c r="AD24" i="14"/>
  <c r="Z24" i="10"/>
  <c r="AB27" i="8"/>
  <c r="AD24" i="10"/>
  <c r="AG27" i="8"/>
  <c r="AH27" i="8"/>
  <c r="AI24" i="14"/>
  <c r="AJ24" i="14"/>
  <c r="R24" i="15"/>
  <c r="G26" i="15"/>
  <c r="Q26" i="10"/>
  <c r="F29" i="7"/>
  <c r="N26" i="14"/>
  <c r="W24" i="10"/>
  <c r="K20" i="10"/>
  <c r="O17" i="15"/>
  <c r="AA17" i="10"/>
  <c r="AC20" i="8"/>
  <c r="AE20" i="8"/>
  <c r="AM20" i="8"/>
  <c r="AN20" i="8"/>
  <c r="T19" i="3"/>
  <c r="AE17" i="14"/>
  <c r="AH17" i="14"/>
  <c r="AJ17" i="14"/>
  <c r="Q17" i="15"/>
  <c r="AC17" i="10"/>
  <c r="AF20" i="8"/>
  <c r="AH20" i="8"/>
  <c r="AC13" i="14"/>
  <c r="Y13" i="10"/>
  <c r="AA16" i="8"/>
  <c r="M13" i="15"/>
  <c r="O26" i="12"/>
  <c r="AL6" i="14"/>
  <c r="T6" i="15"/>
  <c r="AF6" i="10"/>
  <c r="AJ9" i="8"/>
  <c r="AL9" i="8"/>
  <c r="E3" i="14"/>
  <c r="B3" i="15"/>
  <c r="F3" i="10"/>
  <c r="G37" i="14"/>
  <c r="W31" i="6"/>
  <c r="X31" i="6"/>
  <c r="Y31" i="6"/>
  <c r="G31" i="14"/>
  <c r="J21" i="10"/>
  <c r="M22" i="10"/>
  <c r="J22" i="15"/>
  <c r="T22" i="10"/>
  <c r="I25" i="7"/>
  <c r="Q22" i="14"/>
  <c r="O22" i="10"/>
  <c r="R12" i="10"/>
  <c r="G15" i="7"/>
  <c r="O12" i="14"/>
  <c r="H12" i="15"/>
  <c r="AM12" i="14"/>
  <c r="U12" i="15"/>
  <c r="AG12" i="10"/>
  <c r="AK15" i="8"/>
  <c r="K26" i="6"/>
  <c r="L26" i="6"/>
  <c r="M26" i="6"/>
  <c r="N26" i="6"/>
  <c r="M25" i="3"/>
  <c r="J26" i="6"/>
  <c r="J12" i="14"/>
  <c r="K12" i="14"/>
  <c r="L12" i="10"/>
  <c r="F12" i="15"/>
  <c r="P11" i="10"/>
  <c r="F8" i="14"/>
  <c r="C8" i="15"/>
  <c r="G8" i="10"/>
  <c r="G10" i="6"/>
  <c r="H10" i="6"/>
  <c r="F10" i="6"/>
  <c r="G28" i="14"/>
  <c r="G12" i="15"/>
  <c r="N12" i="14"/>
  <c r="Q12" i="10"/>
  <c r="F15" i="7"/>
  <c r="O38" i="12"/>
  <c r="AK18" i="14"/>
  <c r="AE18" i="10"/>
  <c r="AI21" i="8"/>
  <c r="S18" i="15"/>
  <c r="AF18" i="14"/>
  <c r="P18" i="15"/>
  <c r="AB18" i="10"/>
  <c r="AD21" i="8"/>
  <c r="F11" i="10"/>
  <c r="B11" i="15"/>
  <c r="E11" i="14"/>
  <c r="J6" i="6"/>
  <c r="M27" i="10"/>
  <c r="X27" i="10"/>
  <c r="G27" i="10"/>
  <c r="F27" i="14"/>
  <c r="C27" i="15"/>
  <c r="AE27" i="14"/>
  <c r="O27" i="15"/>
  <c r="AA27" i="10"/>
  <c r="AC30" i="8"/>
  <c r="T12" i="15"/>
  <c r="AL12" i="14"/>
  <c r="AF12" i="10"/>
  <c r="AJ15" i="8"/>
  <c r="N11" i="10"/>
  <c r="AA5" i="10"/>
  <c r="AC8" i="8"/>
  <c r="O5" i="15"/>
  <c r="AE5" i="14"/>
  <c r="K129" i="8"/>
  <c r="AG17" i="14"/>
  <c r="G18" i="6"/>
  <c r="H18" i="6"/>
  <c r="I18" i="6"/>
  <c r="F18" i="6"/>
  <c r="M12" i="10"/>
  <c r="P8" i="15"/>
  <c r="AF8" i="14"/>
  <c r="AB8" i="10"/>
  <c r="AD11" i="8"/>
  <c r="G19" i="10"/>
  <c r="F19" i="14"/>
  <c r="G19" i="14"/>
  <c r="C19" i="15"/>
  <c r="AC19" i="10"/>
  <c r="AF22" i="8"/>
  <c r="AH22" i="8"/>
  <c r="AH19" i="14"/>
  <c r="Q19" i="15"/>
  <c r="M14" i="15"/>
  <c r="AC14" i="14"/>
  <c r="Y14" i="10"/>
  <c r="AA17" i="8"/>
  <c r="AA5" i="14"/>
  <c r="L5" i="15"/>
  <c r="W153" i="8"/>
  <c r="AE14" i="8"/>
  <c r="O141" i="8"/>
  <c r="W84" i="8"/>
  <c r="L85" i="7"/>
  <c r="T17" i="4"/>
  <c r="E6" i="8"/>
  <c r="E6" i="7"/>
  <c r="E5" i="3"/>
  <c r="E6" i="6"/>
  <c r="R40" i="8"/>
  <c r="T88" i="4"/>
  <c r="R15" i="8"/>
  <c r="L42" i="7"/>
  <c r="T121" i="4"/>
  <c r="I9" i="14"/>
  <c r="E9" i="15"/>
  <c r="I9" i="10"/>
  <c r="S12" i="6"/>
  <c r="O9" i="10"/>
  <c r="O9" i="14"/>
  <c r="H9" i="15"/>
  <c r="R9" i="10"/>
  <c r="G12" i="7"/>
  <c r="AH9" i="14"/>
  <c r="AJ9" i="14"/>
  <c r="Q9" i="15"/>
  <c r="AC9" i="10"/>
  <c r="AF12" i="8"/>
  <c r="AH12" i="8"/>
  <c r="AB4" i="10"/>
  <c r="AD7" i="8"/>
  <c r="AF4" i="14"/>
  <c r="P4" i="15"/>
  <c r="AC4" i="14"/>
  <c r="Y4" i="10"/>
  <c r="AA7" i="8"/>
  <c r="M4" i="15"/>
  <c r="M4" i="10"/>
  <c r="R104" i="8"/>
  <c r="L152" i="7"/>
  <c r="T73" i="5"/>
  <c r="R124" i="8"/>
  <c r="O120" i="8"/>
  <c r="O92" i="8"/>
  <c r="K49" i="8"/>
  <c r="R14" i="8"/>
  <c r="O59" i="8"/>
  <c r="O37" i="8"/>
  <c r="W21" i="8"/>
  <c r="T77" i="4"/>
  <c r="T62" i="4"/>
  <c r="H152" i="8"/>
  <c r="O152" i="8"/>
  <c r="X152" i="8"/>
  <c r="S151" i="3"/>
  <c r="H75" i="8"/>
  <c r="H44" i="8"/>
  <c r="O44" i="8"/>
  <c r="R19" i="8"/>
  <c r="T120" i="4"/>
  <c r="T39" i="5"/>
  <c r="T37" i="4"/>
  <c r="T90" i="4"/>
  <c r="M155" i="7"/>
  <c r="AM150" i="14"/>
  <c r="U150" i="15"/>
  <c r="AG150" i="10"/>
  <c r="AK153" i="8"/>
  <c r="C156" i="8"/>
  <c r="C156" i="7"/>
  <c r="L156" i="7"/>
  <c r="C156" i="6"/>
  <c r="C155" i="3"/>
  <c r="R153" i="10"/>
  <c r="G156" i="7"/>
  <c r="O153" i="14"/>
  <c r="H153" i="15"/>
  <c r="AE152" i="14"/>
  <c r="O152" i="15"/>
  <c r="AA152" i="10"/>
  <c r="AC155" i="8"/>
  <c r="AE155" i="8"/>
  <c r="AB152" i="10"/>
  <c r="AD155" i="8"/>
  <c r="AF152" i="14"/>
  <c r="P152" i="15"/>
  <c r="J143" i="10"/>
  <c r="O149" i="7"/>
  <c r="AH147" i="14"/>
  <c r="AJ147" i="14"/>
  <c r="Q147" i="15"/>
  <c r="AC147" i="10"/>
  <c r="AF150" i="8"/>
  <c r="AH150" i="8"/>
  <c r="J144" i="10"/>
  <c r="C141" i="8"/>
  <c r="C141" i="6"/>
  <c r="C141" i="7"/>
  <c r="C140" i="3"/>
  <c r="P140" i="10"/>
  <c r="C143" i="8"/>
  <c r="C143" i="7"/>
  <c r="C142" i="3"/>
  <c r="C143" i="6"/>
  <c r="S153" i="15"/>
  <c r="AK153" i="14"/>
  <c r="AE153" i="10"/>
  <c r="AI156" i="8"/>
  <c r="AL156" i="8"/>
  <c r="X152" i="10"/>
  <c r="J152" i="14"/>
  <c r="K152" i="14"/>
  <c r="F152" i="15"/>
  <c r="L152" i="10"/>
  <c r="M152" i="10"/>
  <c r="P149" i="10"/>
  <c r="H152" i="14"/>
  <c r="D152" i="15"/>
  <c r="H152" i="10"/>
  <c r="E150" i="14"/>
  <c r="B150" i="15"/>
  <c r="F150" i="10"/>
  <c r="I151" i="10"/>
  <c r="S154" i="6"/>
  <c r="I151" i="14"/>
  <c r="E151" i="15"/>
  <c r="E151" i="14"/>
  <c r="G151" i="14"/>
  <c r="B151" i="15"/>
  <c r="F151" i="10"/>
  <c r="AA151" i="10"/>
  <c r="AC154" i="8"/>
  <c r="AE151" i="14"/>
  <c r="O151" i="15"/>
  <c r="K154" i="6"/>
  <c r="L154" i="6"/>
  <c r="J154" i="6"/>
  <c r="F150" i="14"/>
  <c r="G150" i="14"/>
  <c r="C150" i="15"/>
  <c r="G150" i="10"/>
  <c r="M153" i="7"/>
  <c r="AA148" i="10"/>
  <c r="AC151" i="8"/>
  <c r="O148" i="15"/>
  <c r="AE148" i="14"/>
  <c r="F146" i="10"/>
  <c r="B146" i="15"/>
  <c r="E146" i="14"/>
  <c r="AC147" i="14"/>
  <c r="M147" i="15"/>
  <c r="Y147" i="10"/>
  <c r="AA150" i="8"/>
  <c r="N147" i="14"/>
  <c r="G147" i="15"/>
  <c r="Q147" i="10"/>
  <c r="F150" i="7"/>
  <c r="AA142" i="10"/>
  <c r="AC145" i="8"/>
  <c r="AE142" i="14"/>
  <c r="O142" i="15"/>
  <c r="X142" i="10"/>
  <c r="Z138" i="10"/>
  <c r="AB141" i="8"/>
  <c r="AE141" i="8"/>
  <c r="AD138" i="14"/>
  <c r="AG138" i="14"/>
  <c r="N138" i="15"/>
  <c r="X139" i="10"/>
  <c r="C142" i="8"/>
  <c r="C142" i="6"/>
  <c r="C142" i="7"/>
  <c r="C141" i="3"/>
  <c r="P144" i="6"/>
  <c r="Q144" i="6"/>
  <c r="O144" i="6"/>
  <c r="T144" i="6"/>
  <c r="U144" i="6"/>
  <c r="V144" i="6"/>
  <c r="I137" i="14"/>
  <c r="I137" i="10"/>
  <c r="S140" i="6"/>
  <c r="E137" i="15"/>
  <c r="K137" i="15"/>
  <c r="U137" i="10"/>
  <c r="J140" i="7"/>
  <c r="R137" i="14"/>
  <c r="AM137" i="14"/>
  <c r="U137" i="15"/>
  <c r="AG137" i="10"/>
  <c r="AK140" i="8"/>
  <c r="O135" i="10"/>
  <c r="W133" i="14"/>
  <c r="X133" i="14"/>
  <c r="T133" i="14"/>
  <c r="AD133" i="14"/>
  <c r="N133" i="15"/>
  <c r="Z133" i="10"/>
  <c r="AB136" i="8"/>
  <c r="S131" i="15"/>
  <c r="AK131" i="14"/>
  <c r="AN131" i="14"/>
  <c r="AE131" i="10"/>
  <c r="AI134" i="8"/>
  <c r="AL134" i="8"/>
  <c r="I131" i="14"/>
  <c r="E131" i="15"/>
  <c r="I131" i="10"/>
  <c r="W153" i="10"/>
  <c r="N152" i="14"/>
  <c r="G152" i="15"/>
  <c r="Q152" i="10"/>
  <c r="F155" i="7"/>
  <c r="L155" i="7"/>
  <c r="AA153" i="10"/>
  <c r="AC156" i="8"/>
  <c r="AE153" i="14"/>
  <c r="O153" i="15"/>
  <c r="O194" i="12"/>
  <c r="O152" i="10"/>
  <c r="AH155" i="8"/>
  <c r="AG149" i="14"/>
  <c r="AB149" i="14"/>
  <c r="Z149" i="14"/>
  <c r="N151" i="10"/>
  <c r="J151" i="10"/>
  <c r="M150" i="10"/>
  <c r="Q150" i="15"/>
  <c r="AC150" i="10"/>
  <c r="AF153" i="8"/>
  <c r="AH150" i="14"/>
  <c r="S149" i="10"/>
  <c r="H152" i="7"/>
  <c r="O150" i="10"/>
  <c r="P146" i="10"/>
  <c r="H145" i="14"/>
  <c r="L145" i="14"/>
  <c r="D145" i="14"/>
  <c r="H145" i="10"/>
  <c r="D145" i="15"/>
  <c r="V145" i="15"/>
  <c r="G145" i="11"/>
  <c r="D145" i="11"/>
  <c r="AH148" i="14"/>
  <c r="AJ148" i="14"/>
  <c r="AC148" i="10"/>
  <c r="AF151" i="8"/>
  <c r="AH151" i="8"/>
  <c r="Q148" i="15"/>
  <c r="AF143" i="14"/>
  <c r="P143" i="15"/>
  <c r="AB143" i="10"/>
  <c r="AD146" i="8"/>
  <c r="O148" i="10"/>
  <c r="I148" i="14"/>
  <c r="E148" i="15"/>
  <c r="I148" i="10"/>
  <c r="S151" i="6"/>
  <c r="C151" i="8"/>
  <c r="C150" i="3"/>
  <c r="C151" i="7"/>
  <c r="C151" i="6"/>
  <c r="AL149" i="8"/>
  <c r="AA147" i="10"/>
  <c r="AC150" i="8"/>
  <c r="AE147" i="14"/>
  <c r="O147" i="15"/>
  <c r="AM147" i="14"/>
  <c r="AN147" i="14"/>
  <c r="U147" i="15"/>
  <c r="AG147" i="10"/>
  <c r="AK150" i="8"/>
  <c r="AL150" i="8"/>
  <c r="K146" i="14"/>
  <c r="L146" i="14"/>
  <c r="S143" i="15"/>
  <c r="AK143" i="14"/>
  <c r="AE143" i="10"/>
  <c r="AI146" i="8"/>
  <c r="AC144" i="10"/>
  <c r="AF147" i="8"/>
  <c r="AH147" i="8"/>
  <c r="Q144" i="15"/>
  <c r="AH144" i="14"/>
  <c r="AJ144" i="14"/>
  <c r="F141" i="10"/>
  <c r="B141" i="15"/>
  <c r="E141" i="14"/>
  <c r="P144" i="15"/>
  <c r="AB144" i="10"/>
  <c r="AD147" i="8"/>
  <c r="AF144" i="14"/>
  <c r="J144" i="14"/>
  <c r="K144" i="14"/>
  <c r="L144" i="14"/>
  <c r="D144" i="14"/>
  <c r="L144" i="10"/>
  <c r="F144" i="15"/>
  <c r="V144" i="15"/>
  <c r="G144" i="11"/>
  <c r="D144" i="11"/>
  <c r="C147" i="8"/>
  <c r="C147" i="6"/>
  <c r="C147" i="7"/>
  <c r="C146" i="3"/>
  <c r="O151" i="7"/>
  <c r="P150" i="6"/>
  <c r="Q150" i="6"/>
  <c r="R150" i="6"/>
  <c r="O150" i="6"/>
  <c r="T150" i="6"/>
  <c r="U150" i="6"/>
  <c r="V150" i="6"/>
  <c r="V143" i="10"/>
  <c r="Y146" i="8"/>
  <c r="Z146" i="8"/>
  <c r="M143" i="14"/>
  <c r="Q142" i="15"/>
  <c r="AC142" i="10"/>
  <c r="AF145" i="8"/>
  <c r="AH145" i="8"/>
  <c r="AH142" i="14"/>
  <c r="AJ142" i="14"/>
  <c r="P132" i="10"/>
  <c r="G146" i="6"/>
  <c r="H146" i="6"/>
  <c r="I146" i="6"/>
  <c r="F146" i="6"/>
  <c r="T142" i="15"/>
  <c r="AL142" i="14"/>
  <c r="AF142" i="10"/>
  <c r="AJ145" i="8"/>
  <c r="AL145" i="8"/>
  <c r="AG138" i="10"/>
  <c r="AK141" i="8"/>
  <c r="U138" i="15"/>
  <c r="AM138" i="14"/>
  <c r="AN142" i="14"/>
  <c r="N140" i="15"/>
  <c r="AD140" i="14"/>
  <c r="Z140" i="10"/>
  <c r="AB143" i="8"/>
  <c r="AB142" i="10"/>
  <c r="AD145" i="8"/>
  <c r="AF142" i="14"/>
  <c r="P142" i="15"/>
  <c r="P145" i="6"/>
  <c r="Q145" i="6"/>
  <c r="R145" i="6"/>
  <c r="K145" i="6"/>
  <c r="L145" i="6"/>
  <c r="M145" i="6"/>
  <c r="N145" i="6"/>
  <c r="M144" i="3"/>
  <c r="J145" i="6"/>
  <c r="O178" i="12"/>
  <c r="W138" i="10"/>
  <c r="AG141" i="14"/>
  <c r="AB141" i="14"/>
  <c r="Z141" i="14"/>
  <c r="S141" i="14"/>
  <c r="G140" i="10"/>
  <c r="C140" i="15"/>
  <c r="F140" i="14"/>
  <c r="K142" i="6"/>
  <c r="L142" i="6"/>
  <c r="M142" i="6"/>
  <c r="J142" i="6"/>
  <c r="W141" i="6"/>
  <c r="X141" i="6"/>
  <c r="Y141" i="6"/>
  <c r="N136" i="10"/>
  <c r="N134" i="10"/>
  <c r="AK126" i="14"/>
  <c r="AN126" i="14"/>
  <c r="AB126" i="14"/>
  <c r="Z126" i="14"/>
  <c r="S126" i="14"/>
  <c r="AE126" i="10"/>
  <c r="AI129" i="8"/>
  <c r="AL129" i="8"/>
  <c r="S126" i="15"/>
  <c r="AL143" i="8"/>
  <c r="N137" i="14"/>
  <c r="Q137" i="10"/>
  <c r="F140" i="7"/>
  <c r="G137" i="15"/>
  <c r="R137" i="15"/>
  <c r="AD137" i="10"/>
  <c r="AG140" i="8"/>
  <c r="AI137" i="14"/>
  <c r="C140" i="8"/>
  <c r="C140" i="7"/>
  <c r="C140" i="6"/>
  <c r="C139" i="3"/>
  <c r="K137" i="10"/>
  <c r="H135" i="15"/>
  <c r="R135" i="10"/>
  <c r="G138" i="7"/>
  <c r="M138" i="7"/>
  <c r="O135" i="14"/>
  <c r="L135" i="15"/>
  <c r="AA135" i="14"/>
  <c r="F133" i="14"/>
  <c r="G133" i="10"/>
  <c r="C133" i="15"/>
  <c r="Z131" i="10"/>
  <c r="AB134" i="8"/>
  <c r="AE134" i="8"/>
  <c r="N131" i="15"/>
  <c r="AD131" i="14"/>
  <c r="AG131" i="14"/>
  <c r="AF137" i="10"/>
  <c r="AJ140" i="8"/>
  <c r="AL137" i="14"/>
  <c r="T137" i="15"/>
  <c r="X125" i="10"/>
  <c r="X136" i="6"/>
  <c r="Y136" i="6"/>
  <c r="W136" i="6"/>
  <c r="Z127" i="10"/>
  <c r="AB130" i="8"/>
  <c r="AE130" i="8"/>
  <c r="AD127" i="14"/>
  <c r="AG127" i="14"/>
  <c r="N127" i="15"/>
  <c r="F127" i="14"/>
  <c r="G127" i="14"/>
  <c r="G127" i="10"/>
  <c r="C127" i="15"/>
  <c r="L125" i="10"/>
  <c r="F125" i="15"/>
  <c r="V125" i="15"/>
  <c r="G125" i="11"/>
  <c r="D125" i="11"/>
  <c r="J125" i="14"/>
  <c r="K125" i="14"/>
  <c r="L125" i="14"/>
  <c r="K137" i="6"/>
  <c r="L137" i="6"/>
  <c r="J137" i="6"/>
  <c r="P137" i="7"/>
  <c r="V134" i="15"/>
  <c r="G134" i="11"/>
  <c r="D134" i="11"/>
  <c r="P135" i="7"/>
  <c r="F132" i="6"/>
  <c r="G132" i="6"/>
  <c r="H132" i="6"/>
  <c r="AH130" i="8"/>
  <c r="G128" i="15"/>
  <c r="N128" i="14"/>
  <c r="Q128" i="10"/>
  <c r="F131" i="7"/>
  <c r="S130" i="15"/>
  <c r="AE130" i="10"/>
  <c r="AI133" i="8"/>
  <c r="AL133" i="8"/>
  <c r="AK130" i="14"/>
  <c r="AN130" i="14"/>
  <c r="F130" i="15"/>
  <c r="J130" i="14"/>
  <c r="L130" i="10"/>
  <c r="E130" i="14"/>
  <c r="B130" i="15"/>
  <c r="F130" i="10"/>
  <c r="S125" i="10"/>
  <c r="H128" i="7"/>
  <c r="L128" i="15"/>
  <c r="AA128" i="14"/>
  <c r="AL128" i="14"/>
  <c r="AF128" i="10"/>
  <c r="AJ131" i="8"/>
  <c r="T128" i="15"/>
  <c r="C131" i="8"/>
  <c r="C131" i="7"/>
  <c r="C131" i="6"/>
  <c r="C130" i="3"/>
  <c r="I124" i="14"/>
  <c r="K124" i="14"/>
  <c r="L124" i="14"/>
  <c r="E124" i="15"/>
  <c r="I124" i="10"/>
  <c r="S127" i="6"/>
  <c r="AF124" i="14"/>
  <c r="AB124" i="10"/>
  <c r="AD127" i="8"/>
  <c r="P124" i="15"/>
  <c r="J159" i="12"/>
  <c r="W122" i="14"/>
  <c r="X122" i="14"/>
  <c r="T122" i="14"/>
  <c r="C121" i="8"/>
  <c r="C121" i="6"/>
  <c r="C120" i="3"/>
  <c r="C121" i="7"/>
  <c r="M121" i="7"/>
  <c r="G130" i="6"/>
  <c r="H130" i="6"/>
  <c r="F130" i="6"/>
  <c r="M129" i="7"/>
  <c r="O159" i="12"/>
  <c r="O115" i="10"/>
  <c r="N122" i="10"/>
  <c r="AE122" i="14"/>
  <c r="O122" i="15"/>
  <c r="AA122" i="10"/>
  <c r="AC125" i="8"/>
  <c r="V118" i="10"/>
  <c r="Y121" i="8"/>
  <c r="Z121" i="8"/>
  <c r="N120" i="15"/>
  <c r="AD120" i="14"/>
  <c r="Z120" i="10"/>
  <c r="AB123" i="8"/>
  <c r="N120" i="14"/>
  <c r="G120" i="15"/>
  <c r="Q120" i="10"/>
  <c r="F123" i="7"/>
  <c r="E120" i="14"/>
  <c r="B120" i="15"/>
  <c r="F120" i="10"/>
  <c r="AG119" i="10"/>
  <c r="AK122" i="8"/>
  <c r="U119" i="15"/>
  <c r="AM119" i="14"/>
  <c r="AA119" i="14"/>
  <c r="L119" i="15"/>
  <c r="Q121" i="10"/>
  <c r="F124" i="7"/>
  <c r="G121" i="15"/>
  <c r="N121" i="14"/>
  <c r="K121" i="10"/>
  <c r="AF121" i="14"/>
  <c r="P121" i="15"/>
  <c r="AB121" i="10"/>
  <c r="AD124" i="8"/>
  <c r="P127" i="7"/>
  <c r="S117" i="15"/>
  <c r="AE117" i="10"/>
  <c r="AI120" i="8"/>
  <c r="AL120" i="8"/>
  <c r="AK117" i="14"/>
  <c r="AN117" i="14"/>
  <c r="AD116" i="10"/>
  <c r="AG119" i="8"/>
  <c r="R116" i="15"/>
  <c r="AI116" i="14"/>
  <c r="N113" i="10"/>
  <c r="AK107" i="14"/>
  <c r="AN107" i="14"/>
  <c r="AB107" i="14"/>
  <c r="Z107" i="14"/>
  <c r="S107" i="14"/>
  <c r="S107" i="15"/>
  <c r="AE107" i="10"/>
  <c r="AI110" i="8"/>
  <c r="AL110" i="8"/>
  <c r="I106" i="14"/>
  <c r="E106" i="15"/>
  <c r="I106" i="10"/>
  <c r="S109" i="6"/>
  <c r="AH124" i="8"/>
  <c r="H116" i="10"/>
  <c r="H116" i="14"/>
  <c r="L116" i="14"/>
  <c r="D116" i="15"/>
  <c r="M123" i="10"/>
  <c r="O123" i="10"/>
  <c r="AD123" i="14"/>
  <c r="Z123" i="10"/>
  <c r="AB126" i="8"/>
  <c r="N123" i="15"/>
  <c r="U120" i="10"/>
  <c r="J123" i="7"/>
  <c r="P123" i="7"/>
  <c r="R120" i="14"/>
  <c r="K120" i="15"/>
  <c r="J119" i="10"/>
  <c r="E119" i="15"/>
  <c r="I119" i="14"/>
  <c r="I119" i="10"/>
  <c r="S122" i="6"/>
  <c r="M116" i="7"/>
  <c r="K115" i="14"/>
  <c r="N114" i="10"/>
  <c r="O149" i="12"/>
  <c r="C117" i="8"/>
  <c r="C117" i="7"/>
  <c r="C116" i="3"/>
  <c r="C117" i="6"/>
  <c r="I115" i="15"/>
  <c r="H112" i="14"/>
  <c r="L112" i="14"/>
  <c r="D112" i="14"/>
  <c r="B112" i="14"/>
  <c r="F112" i="11"/>
  <c r="C112" i="11"/>
  <c r="D112" i="15"/>
  <c r="H112" i="10"/>
  <c r="AE112" i="14"/>
  <c r="AA112" i="10"/>
  <c r="AC115" i="8"/>
  <c r="O112" i="15"/>
  <c r="M111" i="10"/>
  <c r="F10" i="13"/>
  <c r="K113" i="6"/>
  <c r="L113" i="6"/>
  <c r="AI110" i="14"/>
  <c r="R110" i="15"/>
  <c r="AD110" i="10"/>
  <c r="AG113" i="8"/>
  <c r="R102" i="14"/>
  <c r="U102" i="10"/>
  <c r="J105" i="7"/>
  <c r="P105" i="7"/>
  <c r="K102" i="15"/>
  <c r="P114" i="10"/>
  <c r="AM104" i="14"/>
  <c r="AG104" i="10"/>
  <c r="AK107" i="8"/>
  <c r="U104" i="15"/>
  <c r="F100" i="15"/>
  <c r="L100" i="10"/>
  <c r="J100" i="14"/>
  <c r="K100" i="14"/>
  <c r="L100" i="14"/>
  <c r="D100" i="14"/>
  <c r="W100" i="14"/>
  <c r="X100" i="14"/>
  <c r="T100" i="14"/>
  <c r="J142" i="12"/>
  <c r="Q103" i="8"/>
  <c r="R103" i="8"/>
  <c r="W109" i="10"/>
  <c r="P112" i="14"/>
  <c r="O109" i="10"/>
  <c r="W109" i="14"/>
  <c r="X109" i="14"/>
  <c r="T109" i="14"/>
  <c r="N9" i="13"/>
  <c r="O105" i="14"/>
  <c r="R105" i="10"/>
  <c r="G108" i="7"/>
  <c r="M108" i="7"/>
  <c r="H105" i="15"/>
  <c r="C108" i="8"/>
  <c r="C108" i="7"/>
  <c r="C108" i="6"/>
  <c r="K108" i="6"/>
  <c r="L108" i="6"/>
  <c r="M108" i="6"/>
  <c r="C107" i="3"/>
  <c r="S107" i="10"/>
  <c r="H110" i="7"/>
  <c r="S97" i="15"/>
  <c r="AE97" i="10"/>
  <c r="AI100" i="8"/>
  <c r="AL100" i="8"/>
  <c r="AK97" i="14"/>
  <c r="AN97" i="14"/>
  <c r="W90" i="10"/>
  <c r="L110" i="7"/>
  <c r="AG106" i="14"/>
  <c r="AN104" i="14"/>
  <c r="K108" i="15"/>
  <c r="U108" i="10"/>
  <c r="J111" i="7"/>
  <c r="P111" i="7"/>
  <c r="R108" i="14"/>
  <c r="J108" i="10"/>
  <c r="AD108" i="14"/>
  <c r="N108" i="15"/>
  <c r="Z108" i="10"/>
  <c r="AB111" i="8"/>
  <c r="N108" i="10"/>
  <c r="J103" i="10"/>
  <c r="AD103" i="10"/>
  <c r="AG106" i="8"/>
  <c r="AH106" i="8"/>
  <c r="R103" i="15"/>
  <c r="AI103" i="14"/>
  <c r="AJ103" i="14"/>
  <c r="G103" i="6"/>
  <c r="H103" i="6"/>
  <c r="F103" i="6"/>
  <c r="AC98" i="14"/>
  <c r="AG98" i="14"/>
  <c r="Y98" i="10"/>
  <c r="AA101" i="8"/>
  <c r="M98" i="15"/>
  <c r="W92" i="14"/>
  <c r="X92" i="14"/>
  <c r="T92" i="14"/>
  <c r="J129" i="12"/>
  <c r="Q95" i="8"/>
  <c r="R95" i="8"/>
  <c r="P96" i="10"/>
  <c r="J101" i="15"/>
  <c r="T101" i="10"/>
  <c r="I104" i="7"/>
  <c r="O104" i="7"/>
  <c r="Q101" i="14"/>
  <c r="O92" i="14"/>
  <c r="R92" i="10"/>
  <c r="G95" i="7"/>
  <c r="H92" i="15"/>
  <c r="J86" i="14"/>
  <c r="K86" i="14"/>
  <c r="L86" i="14"/>
  <c r="L86" i="10"/>
  <c r="F86" i="15"/>
  <c r="AN100" i="14"/>
  <c r="AE102" i="8"/>
  <c r="S92" i="10"/>
  <c r="H95" i="7"/>
  <c r="Z92" i="10"/>
  <c r="AB95" i="8"/>
  <c r="AD92" i="14"/>
  <c r="N92" i="15"/>
  <c r="N91" i="10"/>
  <c r="I100" i="15"/>
  <c r="AE96" i="14"/>
  <c r="AG96" i="14"/>
  <c r="AA96" i="10"/>
  <c r="AC99" i="8"/>
  <c r="O96" i="15"/>
  <c r="AI91" i="14"/>
  <c r="AD91" i="10"/>
  <c r="AG94" i="8"/>
  <c r="R91" i="15"/>
  <c r="F101" i="15"/>
  <c r="J101" i="14"/>
  <c r="K101" i="14"/>
  <c r="L101" i="10"/>
  <c r="AE101" i="10"/>
  <c r="AI104" i="8"/>
  <c r="AL104" i="8"/>
  <c r="S101" i="15"/>
  <c r="AK101" i="14"/>
  <c r="AN101" i="14"/>
  <c r="O143" i="12"/>
  <c r="P95" i="14"/>
  <c r="AB89" i="10"/>
  <c r="AD92" i="8"/>
  <c r="P89" i="15"/>
  <c r="AF89" i="14"/>
  <c r="I89" i="14"/>
  <c r="E89" i="15"/>
  <c r="I89" i="10"/>
  <c r="S92" i="6"/>
  <c r="AM94" i="14"/>
  <c r="AG94" i="10"/>
  <c r="AK97" i="8"/>
  <c r="U94" i="15"/>
  <c r="U87" i="15"/>
  <c r="AM87" i="14"/>
  <c r="AG87" i="10"/>
  <c r="AK90" i="8"/>
  <c r="O87" i="10"/>
  <c r="AC85" i="10"/>
  <c r="AF88" i="8"/>
  <c r="AH88" i="8"/>
  <c r="Q85" i="15"/>
  <c r="AH85" i="14"/>
  <c r="AJ85" i="14"/>
  <c r="AG82" i="14"/>
  <c r="Z81" i="10"/>
  <c r="AB84" i="8"/>
  <c r="AE84" i="8"/>
  <c r="N81" i="15"/>
  <c r="AD81" i="14"/>
  <c r="L79" i="15"/>
  <c r="AA79" i="14"/>
  <c r="AD79" i="14"/>
  <c r="N79" i="15"/>
  <c r="Z79" i="10"/>
  <c r="AB82" i="8"/>
  <c r="AE82" i="8"/>
  <c r="AM82" i="8"/>
  <c r="N78" i="14"/>
  <c r="M78" i="14"/>
  <c r="G78" i="15"/>
  <c r="Q78" i="10"/>
  <c r="F81" i="7"/>
  <c r="L81" i="7"/>
  <c r="K84" i="10"/>
  <c r="AL92" i="8"/>
  <c r="AC93" i="10"/>
  <c r="AF96" i="8"/>
  <c r="AH96" i="8"/>
  <c r="Q93" i="15"/>
  <c r="AH93" i="14"/>
  <c r="AJ93" i="14"/>
  <c r="N93" i="10"/>
  <c r="M93" i="10"/>
  <c r="N89" i="10"/>
  <c r="W91" i="6"/>
  <c r="X91" i="6"/>
  <c r="Y91" i="6"/>
  <c r="AL89" i="8"/>
  <c r="T94" i="15"/>
  <c r="AF94" i="10"/>
  <c r="AJ97" i="8"/>
  <c r="AL94" i="14"/>
  <c r="M94" i="15"/>
  <c r="Y94" i="10"/>
  <c r="AA97" i="8"/>
  <c r="AC94" i="14"/>
  <c r="AG94" i="14"/>
  <c r="X94" i="10"/>
  <c r="C97" i="8"/>
  <c r="C96" i="3"/>
  <c r="C97" i="6"/>
  <c r="C97" i="7"/>
  <c r="M93" i="7"/>
  <c r="W89" i="10"/>
  <c r="O87" i="14"/>
  <c r="H87" i="15"/>
  <c r="R87" i="10"/>
  <c r="G90" i="7"/>
  <c r="M90" i="7"/>
  <c r="P87" i="10"/>
  <c r="I86" i="15"/>
  <c r="V86" i="15"/>
  <c r="G86" i="11"/>
  <c r="D86" i="11"/>
  <c r="Q84" i="10"/>
  <c r="F87" i="7"/>
  <c r="G84" i="15"/>
  <c r="N84" i="14"/>
  <c r="J83" i="15"/>
  <c r="V83" i="15"/>
  <c r="G83" i="11"/>
  <c r="D83" i="11"/>
  <c r="T83" i="10"/>
  <c r="I86" i="7"/>
  <c r="Q83" i="14"/>
  <c r="F88" i="14"/>
  <c r="G88" i="14"/>
  <c r="D88" i="14"/>
  <c r="G88" i="10"/>
  <c r="C88" i="15"/>
  <c r="AG87" i="14"/>
  <c r="AA85" i="14"/>
  <c r="L85" i="15"/>
  <c r="G85" i="10"/>
  <c r="C85" i="15"/>
  <c r="F85" i="14"/>
  <c r="G85" i="14"/>
  <c r="AC84" i="14"/>
  <c r="AG84" i="14"/>
  <c r="M84" i="15"/>
  <c r="Y84" i="10"/>
  <c r="AA87" i="8"/>
  <c r="I74" i="14"/>
  <c r="I74" i="10"/>
  <c r="E74" i="15"/>
  <c r="M74" i="10"/>
  <c r="AA72" i="14"/>
  <c r="L72" i="15"/>
  <c r="N63" i="10"/>
  <c r="AE86" i="8"/>
  <c r="AG81" i="14"/>
  <c r="AH70" i="14"/>
  <c r="Q70" i="15"/>
  <c r="AC70" i="10"/>
  <c r="AF73" i="8"/>
  <c r="AA70" i="14"/>
  <c r="L70" i="15"/>
  <c r="J67" i="10"/>
  <c r="P80" i="14"/>
  <c r="P77" i="15"/>
  <c r="AB77" i="10"/>
  <c r="AD80" i="8"/>
  <c r="AF77" i="14"/>
  <c r="K77" i="10"/>
  <c r="AA77" i="14"/>
  <c r="L77" i="15"/>
  <c r="Y68" i="10"/>
  <c r="AA71" i="8"/>
  <c r="AC68" i="14"/>
  <c r="AG68" i="14"/>
  <c r="M68" i="15"/>
  <c r="AA67" i="14"/>
  <c r="L67" i="15"/>
  <c r="AE64" i="14"/>
  <c r="AA64" i="10"/>
  <c r="AC67" i="8"/>
  <c r="O64" i="15"/>
  <c r="M64" i="10"/>
  <c r="K81" i="6"/>
  <c r="L81" i="6"/>
  <c r="J81" i="6"/>
  <c r="P81" i="6"/>
  <c r="Q81" i="6"/>
  <c r="R81" i="6"/>
  <c r="M76" i="10"/>
  <c r="X75" i="10"/>
  <c r="AD73" i="14"/>
  <c r="Z73" i="10"/>
  <c r="AB76" i="8"/>
  <c r="N73" i="15"/>
  <c r="R71" i="10"/>
  <c r="G74" i="7"/>
  <c r="M74" i="7"/>
  <c r="H71" i="15"/>
  <c r="O71" i="14"/>
  <c r="Y66" i="10"/>
  <c r="AA69" i="8"/>
  <c r="AC66" i="14"/>
  <c r="AG66" i="14"/>
  <c r="M66" i="15"/>
  <c r="P66" i="7"/>
  <c r="E60" i="14"/>
  <c r="B60" i="15"/>
  <c r="F60" i="10"/>
  <c r="E57" i="14"/>
  <c r="F57" i="10"/>
  <c r="B57" i="15"/>
  <c r="AH49" i="14"/>
  <c r="Q49" i="15"/>
  <c r="AC49" i="10"/>
  <c r="AF52" i="8"/>
  <c r="L51" i="7"/>
  <c r="P47" i="10"/>
  <c r="P39" i="10"/>
  <c r="P31" i="10"/>
  <c r="P80" i="10"/>
  <c r="AD80" i="14"/>
  <c r="Z80" i="10"/>
  <c r="AB83" i="8"/>
  <c r="N80" i="15"/>
  <c r="W80" i="14"/>
  <c r="X80" i="14"/>
  <c r="T80" i="14"/>
  <c r="AI77" i="14"/>
  <c r="AD77" i="10"/>
  <c r="AG80" i="8"/>
  <c r="R77" i="15"/>
  <c r="W75" i="10"/>
  <c r="AF71" i="10"/>
  <c r="AJ74" i="8"/>
  <c r="T71" i="15"/>
  <c r="AL71" i="14"/>
  <c r="O113" i="12"/>
  <c r="X64" i="10"/>
  <c r="N61" i="10"/>
  <c r="H48" i="14"/>
  <c r="L48" i="14"/>
  <c r="D48" i="15"/>
  <c r="V48" i="15"/>
  <c r="G48" i="11"/>
  <c r="D48" i="11"/>
  <c r="H48" i="10"/>
  <c r="P32" i="10"/>
  <c r="E71" i="15"/>
  <c r="I71" i="10"/>
  <c r="S74" i="6"/>
  <c r="I71" i="14"/>
  <c r="K68" i="10"/>
  <c r="G63" i="14"/>
  <c r="F58" i="10"/>
  <c r="B58" i="15"/>
  <c r="E58" i="14"/>
  <c r="P49" i="10"/>
  <c r="Q71" i="10"/>
  <c r="F74" i="7"/>
  <c r="L74" i="7"/>
  <c r="G71" i="15"/>
  <c r="N71" i="14"/>
  <c r="Q70" i="10"/>
  <c r="F73" i="7"/>
  <c r="G70" i="15"/>
  <c r="N70" i="14"/>
  <c r="H75" i="14"/>
  <c r="H75" i="10"/>
  <c r="D75" i="15"/>
  <c r="T75" i="15"/>
  <c r="AL75" i="14"/>
  <c r="AF75" i="10"/>
  <c r="AJ78" i="8"/>
  <c r="P77" i="6"/>
  <c r="Q77" i="6"/>
  <c r="R77" i="6"/>
  <c r="K77" i="6"/>
  <c r="L77" i="6"/>
  <c r="J77" i="6"/>
  <c r="E73" i="15"/>
  <c r="I73" i="10"/>
  <c r="S76" i="6"/>
  <c r="I73" i="14"/>
  <c r="K73" i="14"/>
  <c r="W73" i="10"/>
  <c r="G75" i="6"/>
  <c r="H75" i="6"/>
  <c r="F75" i="6"/>
  <c r="L59" i="7"/>
  <c r="L62" i="15"/>
  <c r="AA62" i="14"/>
  <c r="L52" i="15"/>
  <c r="AA52" i="14"/>
  <c r="J52" i="14"/>
  <c r="K52" i="14"/>
  <c r="L52" i="14"/>
  <c r="F52" i="15"/>
  <c r="L52" i="10"/>
  <c r="I56" i="15"/>
  <c r="P56" i="10"/>
  <c r="J56" i="14"/>
  <c r="K56" i="14"/>
  <c r="L56" i="14"/>
  <c r="L56" i="10"/>
  <c r="F56" i="15"/>
  <c r="X54" i="10"/>
  <c r="AE52" i="8"/>
  <c r="Q36" i="14"/>
  <c r="J36" i="15"/>
  <c r="T36" i="10"/>
  <c r="I39" i="7"/>
  <c r="O39" i="7"/>
  <c r="AC30" i="14"/>
  <c r="AG30" i="14"/>
  <c r="M30" i="15"/>
  <c r="Y30" i="10"/>
  <c r="AA33" i="8"/>
  <c r="J110" i="12"/>
  <c r="Q65" i="8"/>
  <c r="R65" i="8"/>
  <c r="W62" i="14"/>
  <c r="X62" i="14"/>
  <c r="T62" i="14"/>
  <c r="F59" i="14"/>
  <c r="G59" i="14"/>
  <c r="C59" i="15"/>
  <c r="G59" i="10"/>
  <c r="AE59" i="14"/>
  <c r="O59" i="15"/>
  <c r="AA59" i="10"/>
  <c r="AC62" i="8"/>
  <c r="L61" i="7"/>
  <c r="M55" i="14"/>
  <c r="P64" i="14"/>
  <c r="K62" i="10"/>
  <c r="R62" i="14"/>
  <c r="U62" i="10"/>
  <c r="J65" i="7"/>
  <c r="K62" i="15"/>
  <c r="N62" i="14"/>
  <c r="G62" i="15"/>
  <c r="Q62" i="10"/>
  <c r="F65" i="7"/>
  <c r="W57" i="6"/>
  <c r="X57" i="6"/>
  <c r="Y57" i="6"/>
  <c r="Z57" i="6"/>
  <c r="J50" i="10"/>
  <c r="AE50" i="10"/>
  <c r="AI53" i="8"/>
  <c r="S50" i="15"/>
  <c r="AK50" i="14"/>
  <c r="AH50" i="14"/>
  <c r="AJ50" i="14"/>
  <c r="Q50" i="15"/>
  <c r="AC50" i="10"/>
  <c r="AF53" i="8"/>
  <c r="AD41" i="14"/>
  <c r="N41" i="15"/>
  <c r="Z41" i="10"/>
  <c r="AB44" i="8"/>
  <c r="R38" i="15"/>
  <c r="AD38" i="10"/>
  <c r="AG41" i="8"/>
  <c r="AI38" i="14"/>
  <c r="AC38" i="14"/>
  <c r="AG38" i="14"/>
  <c r="M38" i="15"/>
  <c r="Y38" i="10"/>
  <c r="AA41" i="8"/>
  <c r="M51" i="15"/>
  <c r="AC51" i="14"/>
  <c r="AG51" i="14"/>
  <c r="Y51" i="10"/>
  <c r="AA54" i="8"/>
  <c r="J80" i="12"/>
  <c r="Q49" i="8"/>
  <c r="R49" i="8"/>
  <c r="W46" i="14"/>
  <c r="X46" i="14"/>
  <c r="T46" i="14"/>
  <c r="P48" i="6"/>
  <c r="Q48" i="6"/>
  <c r="O48" i="6"/>
  <c r="T48" i="6"/>
  <c r="U48" i="6"/>
  <c r="V48" i="6"/>
  <c r="H43" i="15"/>
  <c r="O43" i="14"/>
  <c r="M43" i="14"/>
  <c r="R43" i="10"/>
  <c r="G46" i="7"/>
  <c r="M46" i="7"/>
  <c r="R43" i="14"/>
  <c r="U43" i="10"/>
  <c r="J46" i="7"/>
  <c r="P46" i="7"/>
  <c r="K43" i="15"/>
  <c r="W42" i="10"/>
  <c r="D37" i="15"/>
  <c r="H37" i="10"/>
  <c r="H37" i="14"/>
  <c r="AM37" i="14"/>
  <c r="AN37" i="14"/>
  <c r="U37" i="15"/>
  <c r="AG37" i="10"/>
  <c r="AK40" i="8"/>
  <c r="AL40" i="8"/>
  <c r="O50" i="15"/>
  <c r="AE50" i="14"/>
  <c r="AA50" i="10"/>
  <c r="AC53" i="8"/>
  <c r="AG48" i="14"/>
  <c r="L45" i="10"/>
  <c r="F45" i="15"/>
  <c r="J45" i="14"/>
  <c r="K45" i="14"/>
  <c r="L45" i="14"/>
  <c r="D45" i="14"/>
  <c r="G45" i="15"/>
  <c r="N45" i="14"/>
  <c r="Q45" i="10"/>
  <c r="F48" i="7"/>
  <c r="AM45" i="14"/>
  <c r="U45" i="15"/>
  <c r="AG45" i="10"/>
  <c r="AK48" i="8"/>
  <c r="AL48" i="8"/>
  <c r="G42" i="15"/>
  <c r="Q42" i="10"/>
  <c r="F45" i="7"/>
  <c r="N42" i="14"/>
  <c r="R35" i="14"/>
  <c r="K35" i="15"/>
  <c r="U35" i="10"/>
  <c r="J38" i="7"/>
  <c r="P38" i="7"/>
  <c r="AD29" i="14"/>
  <c r="Z29" i="10"/>
  <c r="AB32" i="8"/>
  <c r="N29" i="15"/>
  <c r="X41" i="10"/>
  <c r="E41" i="14"/>
  <c r="B41" i="15"/>
  <c r="F41" i="10"/>
  <c r="AM50" i="14"/>
  <c r="AG50" i="10"/>
  <c r="AK53" i="8"/>
  <c r="U50" i="15"/>
  <c r="N38" i="10"/>
  <c r="C31" i="6"/>
  <c r="C30" i="3"/>
  <c r="C31" i="7"/>
  <c r="C31" i="8"/>
  <c r="H15" i="14"/>
  <c r="L15" i="14"/>
  <c r="D15" i="14"/>
  <c r="H15" i="10"/>
  <c r="D15" i="15"/>
  <c r="V15" i="15"/>
  <c r="G15" i="11"/>
  <c r="D15" i="11"/>
  <c r="W44" i="10"/>
  <c r="T44" i="15"/>
  <c r="AL44" i="14"/>
  <c r="AF44" i="10"/>
  <c r="AJ47" i="8"/>
  <c r="AH42" i="14"/>
  <c r="Q42" i="15"/>
  <c r="AC42" i="10"/>
  <c r="AF45" i="8"/>
  <c r="F41" i="15"/>
  <c r="J41" i="14"/>
  <c r="K41" i="14"/>
  <c r="L41" i="10"/>
  <c r="M53" i="10"/>
  <c r="AA53" i="10"/>
  <c r="AC56" i="8"/>
  <c r="AE53" i="14"/>
  <c r="O53" i="15"/>
  <c r="C56" i="8"/>
  <c r="C56" i="7"/>
  <c r="C56" i="6"/>
  <c r="C55" i="3"/>
  <c r="H51" i="10"/>
  <c r="D51" i="15"/>
  <c r="H51" i="14"/>
  <c r="O86" i="12"/>
  <c r="P47" i="14"/>
  <c r="M47" i="14"/>
  <c r="P46" i="10"/>
  <c r="AM46" i="14"/>
  <c r="U46" i="15"/>
  <c r="AG46" i="10"/>
  <c r="AK49" i="8"/>
  <c r="H41" i="10"/>
  <c r="D41" i="15"/>
  <c r="H41" i="14"/>
  <c r="L41" i="14"/>
  <c r="P34" i="10"/>
  <c r="M34" i="10"/>
  <c r="G25" i="15"/>
  <c r="Q25" i="10"/>
  <c r="F28" i="7"/>
  <c r="N25" i="14"/>
  <c r="AE25" i="14"/>
  <c r="O25" i="15"/>
  <c r="AA25" i="10"/>
  <c r="AC28" i="8"/>
  <c r="AE33" i="10"/>
  <c r="AI36" i="8"/>
  <c r="S33" i="15"/>
  <c r="AK33" i="14"/>
  <c r="AN33" i="14"/>
  <c r="O33" i="15"/>
  <c r="AA33" i="10"/>
  <c r="AC36" i="8"/>
  <c r="AE36" i="8"/>
  <c r="AE33" i="14"/>
  <c r="AG33" i="14"/>
  <c r="AH33" i="14"/>
  <c r="AJ33" i="14"/>
  <c r="AC33" i="10"/>
  <c r="AF36" i="8"/>
  <c r="AH36" i="8"/>
  <c r="Q33" i="15"/>
  <c r="F26" i="15"/>
  <c r="J26" i="14"/>
  <c r="L26" i="10"/>
  <c r="H25" i="10"/>
  <c r="H25" i="14"/>
  <c r="D25" i="15"/>
  <c r="K21" i="15"/>
  <c r="R21" i="14"/>
  <c r="U21" i="10"/>
  <c r="J24" i="7"/>
  <c r="P24" i="7"/>
  <c r="O16" i="10"/>
  <c r="AH38" i="8"/>
  <c r="AC26" i="14"/>
  <c r="M26" i="15"/>
  <c r="Y26" i="10"/>
  <c r="AA29" i="8"/>
  <c r="AK26" i="14"/>
  <c r="S26" i="15"/>
  <c r="AE26" i="10"/>
  <c r="AI29" i="8"/>
  <c r="J48" i="12"/>
  <c r="W24" i="14"/>
  <c r="X24" i="14"/>
  <c r="T24" i="14"/>
  <c r="O48" i="12"/>
  <c r="AH31" i="8"/>
  <c r="E26" i="15"/>
  <c r="I26" i="10"/>
  <c r="S29" i="6"/>
  <c r="I26" i="14"/>
  <c r="P24" i="10"/>
  <c r="AE20" i="14"/>
  <c r="AA20" i="10"/>
  <c r="AC23" i="8"/>
  <c r="O20" i="15"/>
  <c r="C20" i="7"/>
  <c r="C20" i="6"/>
  <c r="L19" i="5"/>
  <c r="C20" i="8"/>
  <c r="C19" i="3"/>
  <c r="C40" i="5"/>
  <c r="AM13" i="14"/>
  <c r="AN13" i="14"/>
  <c r="AG13" i="10"/>
  <c r="AK16" i="8"/>
  <c r="U13" i="15"/>
  <c r="M10" i="10"/>
  <c r="C9" i="8"/>
  <c r="C9" i="7"/>
  <c r="O71" i="5"/>
  <c r="C8" i="3"/>
  <c r="C9" i="6"/>
  <c r="O4" i="12"/>
  <c r="W135" i="8"/>
  <c r="W21" i="14"/>
  <c r="X21" i="14"/>
  <c r="T21" i="14"/>
  <c r="J40" i="12"/>
  <c r="AE16" i="10"/>
  <c r="AI19" i="8"/>
  <c r="AL19" i="8"/>
  <c r="S16" i="15"/>
  <c r="AK16" i="14"/>
  <c r="AN16" i="14"/>
  <c r="V38" i="10"/>
  <c r="Y41" i="8"/>
  <c r="Z41" i="8"/>
  <c r="K40" i="6"/>
  <c r="L40" i="6"/>
  <c r="M40" i="6"/>
  <c r="N40" i="6"/>
  <c r="M39" i="3"/>
  <c r="J40" i="6"/>
  <c r="K34" i="6"/>
  <c r="L34" i="6"/>
  <c r="J34" i="6"/>
  <c r="G32" i="6"/>
  <c r="H32" i="6"/>
  <c r="F32" i="6"/>
  <c r="O21" i="14"/>
  <c r="H21" i="15"/>
  <c r="R21" i="10"/>
  <c r="G24" i="7"/>
  <c r="M24" i="7"/>
  <c r="K22" i="15"/>
  <c r="U22" i="10"/>
  <c r="J25" i="7"/>
  <c r="R22" i="14"/>
  <c r="Q22" i="15"/>
  <c r="AC22" i="10"/>
  <c r="AF25" i="8"/>
  <c r="AH22" i="14"/>
  <c r="AA22" i="14"/>
  <c r="L22" i="15"/>
  <c r="K12" i="10"/>
  <c r="O13" i="7"/>
  <c r="AE22" i="10"/>
  <c r="AI25" i="8"/>
  <c r="AL25" i="8"/>
  <c r="AK22" i="14"/>
  <c r="AN22" i="14"/>
  <c r="S22" i="15"/>
  <c r="R11" i="15"/>
  <c r="AI11" i="14"/>
  <c r="AD11" i="10"/>
  <c r="AG14" i="8"/>
  <c r="W11" i="10"/>
  <c r="O17" i="12"/>
  <c r="O8" i="10"/>
  <c r="E22" i="14"/>
  <c r="F22" i="10"/>
  <c r="B22" i="15"/>
  <c r="AE18" i="8"/>
  <c r="AM18" i="8"/>
  <c r="P10" i="14"/>
  <c r="X5" i="10"/>
  <c r="R129" i="8"/>
  <c r="V26" i="10"/>
  <c r="Y29" i="8"/>
  <c r="Z29" i="8"/>
  <c r="W18" i="14"/>
  <c r="X18" i="14"/>
  <c r="T18" i="14"/>
  <c r="I18" i="10"/>
  <c r="S21" i="6"/>
  <c r="E18" i="15"/>
  <c r="I18" i="14"/>
  <c r="K18" i="14"/>
  <c r="C21" i="8"/>
  <c r="C21" i="7"/>
  <c r="O21" i="7"/>
  <c r="C20" i="3"/>
  <c r="C54" i="5"/>
  <c r="C21" i="6"/>
  <c r="X12" i="10"/>
  <c r="U8" i="15"/>
  <c r="AG8" i="10"/>
  <c r="AK11" i="8"/>
  <c r="AL11" i="8"/>
  <c r="AM8" i="14"/>
  <c r="AN8" i="14"/>
  <c r="N147" i="8"/>
  <c r="H139" i="8"/>
  <c r="W93" i="8"/>
  <c r="W49" i="8"/>
  <c r="AE27" i="10"/>
  <c r="AI30" i="8"/>
  <c r="S27" i="15"/>
  <c r="AK27" i="14"/>
  <c r="K27" i="10"/>
  <c r="M27" i="15"/>
  <c r="Y27" i="10"/>
  <c r="AA30" i="8"/>
  <c r="AC27" i="14"/>
  <c r="C30" i="6"/>
  <c r="C30" i="8"/>
  <c r="C30" i="7"/>
  <c r="C29" i="3"/>
  <c r="M14" i="10"/>
  <c r="W12" i="10"/>
  <c r="K8" i="14"/>
  <c r="W133" i="8"/>
  <c r="W26" i="6"/>
  <c r="X20" i="6"/>
  <c r="Y20" i="6"/>
  <c r="Z20" i="6"/>
  <c r="P20" i="6"/>
  <c r="Q20" i="6"/>
  <c r="R20" i="6"/>
  <c r="O20" i="6"/>
  <c r="R14" i="15"/>
  <c r="AD14" i="10"/>
  <c r="AG17" i="8"/>
  <c r="AI14" i="14"/>
  <c r="M7" i="14"/>
  <c r="J9" i="6"/>
  <c r="K9" i="6"/>
  <c r="L9" i="6"/>
  <c r="P9" i="6"/>
  <c r="Q9" i="6"/>
  <c r="R9" i="6"/>
  <c r="I5" i="14"/>
  <c r="K5" i="14"/>
  <c r="E5" i="15"/>
  <c r="I5" i="10"/>
  <c r="S8" i="6"/>
  <c r="W97" i="8"/>
  <c r="O56" i="8"/>
  <c r="L26" i="7"/>
  <c r="M19" i="15"/>
  <c r="Y19" i="10"/>
  <c r="AA22" i="8"/>
  <c r="AC19" i="14"/>
  <c r="J19" i="14"/>
  <c r="F19" i="15"/>
  <c r="L19" i="10"/>
  <c r="N14" i="10"/>
  <c r="N14" i="14"/>
  <c r="Q14" i="10"/>
  <c r="F17" i="7"/>
  <c r="L17" i="7"/>
  <c r="G14" i="15"/>
  <c r="E11" i="15"/>
  <c r="I11" i="14"/>
  <c r="I11" i="10"/>
  <c r="S14" i="6"/>
  <c r="J5" i="10"/>
  <c r="N151" i="8"/>
  <c r="N139" i="8"/>
  <c r="K10" i="6"/>
  <c r="L10" i="6"/>
  <c r="M10" i="6"/>
  <c r="J10" i="6"/>
  <c r="P6" i="14"/>
  <c r="W141" i="8"/>
  <c r="N49" i="8"/>
  <c r="L72" i="7"/>
  <c r="T7" i="5"/>
  <c r="C7" i="5"/>
  <c r="N11" i="8"/>
  <c r="W102" i="8"/>
  <c r="W98" i="8"/>
  <c r="H33" i="8"/>
  <c r="O33" i="8"/>
  <c r="T23" i="4"/>
  <c r="N126" i="8"/>
  <c r="W101" i="8"/>
  <c r="W12" i="8"/>
  <c r="M9" i="10"/>
  <c r="X9" i="10"/>
  <c r="P9" i="15"/>
  <c r="AB9" i="10"/>
  <c r="AD12" i="8"/>
  <c r="AF9" i="14"/>
  <c r="C12" i="7"/>
  <c r="C12" i="6"/>
  <c r="C12" i="8"/>
  <c r="C11" i="3"/>
  <c r="T4" i="15"/>
  <c r="AF4" i="10"/>
  <c r="AJ7" i="8"/>
  <c r="AL4" i="14"/>
  <c r="F4" i="15"/>
  <c r="J4" i="14"/>
  <c r="K4" i="14"/>
  <c r="L4" i="10"/>
  <c r="O4" i="14"/>
  <c r="H4" i="15"/>
  <c r="R4" i="10"/>
  <c r="G7" i="7"/>
  <c r="M7" i="7"/>
  <c r="K156" i="8"/>
  <c r="O156" i="8"/>
  <c r="X156" i="8"/>
  <c r="S155" i="3"/>
  <c r="R155" i="8"/>
  <c r="K105" i="8"/>
  <c r="K89" i="8"/>
  <c r="O89" i="8"/>
  <c r="H88" i="8"/>
  <c r="O88" i="8"/>
  <c r="W88" i="8"/>
  <c r="W87" i="8"/>
  <c r="H57" i="8"/>
  <c r="AN6" i="14"/>
  <c r="O154" i="8"/>
  <c r="W100" i="8"/>
  <c r="O66" i="8"/>
  <c r="N131" i="8"/>
  <c r="O131" i="8"/>
  <c r="X131" i="8"/>
  <c r="S130" i="3"/>
  <c r="R89" i="8"/>
  <c r="R9" i="8"/>
  <c r="T24" i="4"/>
  <c r="N155" i="8"/>
  <c r="R59" i="8"/>
  <c r="W22" i="8"/>
  <c r="L50" i="7"/>
  <c r="T49" i="4"/>
  <c r="H65" i="8"/>
  <c r="O65" i="8"/>
  <c r="W46" i="8"/>
  <c r="W44" i="8"/>
  <c r="H41" i="8"/>
  <c r="O41" i="8"/>
  <c r="T68" i="5"/>
  <c r="T80" i="4"/>
  <c r="T108" i="4"/>
  <c r="X150" i="10"/>
  <c r="M146" i="10"/>
  <c r="H148" i="10"/>
  <c r="H148" i="14"/>
  <c r="D148" i="15"/>
  <c r="C150" i="8"/>
  <c r="C150" i="6"/>
  <c r="C149" i="3"/>
  <c r="C150" i="7"/>
  <c r="P150" i="7"/>
  <c r="W143" i="10"/>
  <c r="AG148" i="10"/>
  <c r="AK151" i="8"/>
  <c r="AM148" i="14"/>
  <c r="U148" i="15"/>
  <c r="L149" i="7"/>
  <c r="J141" i="14"/>
  <c r="K141" i="14"/>
  <c r="L141" i="14"/>
  <c r="L141" i="10"/>
  <c r="F141" i="15"/>
  <c r="V141" i="15"/>
  <c r="G141" i="11"/>
  <c r="D141" i="11"/>
  <c r="Q144" i="14"/>
  <c r="T144" i="10"/>
  <c r="I147" i="7"/>
  <c r="J144" i="15"/>
  <c r="O149" i="6"/>
  <c r="P149" i="6"/>
  <c r="Q149" i="6"/>
  <c r="R149" i="6"/>
  <c r="T149" i="6"/>
  <c r="U149" i="6"/>
  <c r="V149" i="6"/>
  <c r="H132" i="14"/>
  <c r="L132" i="14"/>
  <c r="D132" i="14"/>
  <c r="D132" i="15"/>
  <c r="V132" i="15"/>
  <c r="G132" i="11"/>
  <c r="D132" i="11"/>
  <c r="H132" i="10"/>
  <c r="P142" i="10"/>
  <c r="K142" i="10"/>
  <c r="I138" i="14"/>
  <c r="E138" i="15"/>
  <c r="I138" i="10"/>
  <c r="S141" i="6"/>
  <c r="X140" i="10"/>
  <c r="H139" i="15"/>
  <c r="R139" i="10"/>
  <c r="G142" i="7"/>
  <c r="M142" i="7"/>
  <c r="O139" i="14"/>
  <c r="G147" i="6"/>
  <c r="H147" i="6"/>
  <c r="F147" i="6"/>
  <c r="F139" i="15"/>
  <c r="L139" i="10"/>
  <c r="J139" i="14"/>
  <c r="K139" i="14"/>
  <c r="H139" i="10"/>
  <c r="D139" i="15"/>
  <c r="H139" i="14"/>
  <c r="O138" i="14"/>
  <c r="R138" i="10"/>
  <c r="G141" i="7"/>
  <c r="H138" i="15"/>
  <c r="K140" i="10"/>
  <c r="M140" i="15"/>
  <c r="AC140" i="14"/>
  <c r="AG140" i="14"/>
  <c r="Y140" i="10"/>
  <c r="AA143" i="8"/>
  <c r="W136" i="14"/>
  <c r="X136" i="14"/>
  <c r="T136" i="14"/>
  <c r="F135" i="10"/>
  <c r="B135" i="15"/>
  <c r="E135" i="14"/>
  <c r="G135" i="14"/>
  <c r="W134" i="14"/>
  <c r="X134" i="14"/>
  <c r="T134" i="14"/>
  <c r="J172" i="12"/>
  <c r="W126" i="10"/>
  <c r="K138" i="14"/>
  <c r="L138" i="14"/>
  <c r="D138" i="14"/>
  <c r="AL138" i="8"/>
  <c r="AM138" i="8"/>
  <c r="AF137" i="14"/>
  <c r="P137" i="15"/>
  <c r="AB137" i="10"/>
  <c r="AD140" i="8"/>
  <c r="L137" i="10"/>
  <c r="J137" i="14"/>
  <c r="K137" i="14"/>
  <c r="F137" i="15"/>
  <c r="N135" i="14"/>
  <c r="M135" i="14"/>
  <c r="Q135" i="10"/>
  <c r="F138" i="7"/>
  <c r="L138" i="7"/>
  <c r="G135" i="15"/>
  <c r="U135" i="15"/>
  <c r="AG135" i="10"/>
  <c r="AK138" i="8"/>
  <c r="AM135" i="14"/>
  <c r="AN135" i="14"/>
  <c r="Q133" i="10"/>
  <c r="F136" i="7"/>
  <c r="L136" i="7"/>
  <c r="G133" i="15"/>
  <c r="N133" i="14"/>
  <c r="O133" i="10"/>
  <c r="W131" i="14"/>
  <c r="X131" i="14"/>
  <c r="T131" i="14"/>
  <c r="N131" i="14"/>
  <c r="M131" i="14"/>
  <c r="G131" i="15"/>
  <c r="Q131" i="10"/>
  <c r="F134" i="7"/>
  <c r="L134" i="7"/>
  <c r="L137" i="15"/>
  <c r="AA137" i="14"/>
  <c r="W139" i="6"/>
  <c r="X139" i="6"/>
  <c r="Y139" i="6"/>
  <c r="Z139" i="6"/>
  <c r="G134" i="6"/>
  <c r="H134" i="6"/>
  <c r="F134" i="6"/>
  <c r="AL125" i="14"/>
  <c r="AN125" i="14"/>
  <c r="T125" i="15"/>
  <c r="AF125" i="10"/>
  <c r="AJ128" i="8"/>
  <c r="AL128" i="8"/>
  <c r="H129" i="15"/>
  <c r="O129" i="14"/>
  <c r="R129" i="10"/>
  <c r="G132" i="7"/>
  <c r="M132" i="7"/>
  <c r="J170" i="12"/>
  <c r="W129" i="14"/>
  <c r="X129" i="14"/>
  <c r="T129" i="14"/>
  <c r="J167" i="12"/>
  <c r="Q130" i="8"/>
  <c r="R130" i="8"/>
  <c r="W127" i="14"/>
  <c r="X127" i="14"/>
  <c r="T127" i="14"/>
  <c r="O127" i="10"/>
  <c r="O136" i="7"/>
  <c r="O137" i="6"/>
  <c r="T137" i="6"/>
  <c r="U137" i="6"/>
  <c r="V137" i="6"/>
  <c r="P137" i="6"/>
  <c r="Q137" i="6"/>
  <c r="R137" i="6"/>
  <c r="I130" i="14"/>
  <c r="E130" i="15"/>
  <c r="I130" i="10"/>
  <c r="S133" i="6"/>
  <c r="M126" i="14"/>
  <c r="S132" i="10"/>
  <c r="H135" i="7"/>
  <c r="O132" i="7"/>
  <c r="P130" i="14"/>
  <c r="L135" i="7"/>
  <c r="J130" i="15"/>
  <c r="Q130" i="14"/>
  <c r="T130" i="10"/>
  <c r="I133" i="7"/>
  <c r="P130" i="10"/>
  <c r="N130" i="10"/>
  <c r="Y128" i="10"/>
  <c r="AA131" i="8"/>
  <c r="M128" i="15"/>
  <c r="AC128" i="14"/>
  <c r="H128" i="10"/>
  <c r="H128" i="14"/>
  <c r="L128" i="14"/>
  <c r="D128" i="15"/>
  <c r="E128" i="14"/>
  <c r="G128" i="14"/>
  <c r="F128" i="10"/>
  <c r="B128" i="15"/>
  <c r="S127" i="10"/>
  <c r="H130" i="7"/>
  <c r="F124" i="10"/>
  <c r="B124" i="15"/>
  <c r="E124" i="14"/>
  <c r="O124" i="10"/>
  <c r="H122" i="15"/>
  <c r="O122" i="14"/>
  <c r="R122" i="10"/>
  <c r="G125" i="7"/>
  <c r="M125" i="7"/>
  <c r="G118" i="15"/>
  <c r="Q118" i="10"/>
  <c r="F121" i="7"/>
  <c r="N118" i="14"/>
  <c r="M118" i="14"/>
  <c r="AA115" i="14"/>
  <c r="L115" i="15"/>
  <c r="E122" i="15"/>
  <c r="I122" i="14"/>
  <c r="I122" i="10"/>
  <c r="S125" i="6"/>
  <c r="M120" i="10"/>
  <c r="Y120" i="10"/>
  <c r="AA123" i="8"/>
  <c r="M120" i="15"/>
  <c r="AC120" i="14"/>
  <c r="N120" i="10"/>
  <c r="AI119" i="14"/>
  <c r="R119" i="15"/>
  <c r="AD119" i="10"/>
  <c r="AG122" i="8"/>
  <c r="W121" i="10"/>
  <c r="N121" i="10"/>
  <c r="C124" i="8"/>
  <c r="C124" i="7"/>
  <c r="O124" i="7"/>
  <c r="C124" i="6"/>
  <c r="C123" i="3"/>
  <c r="AK106" i="14"/>
  <c r="AN106" i="14"/>
  <c r="AB106" i="14"/>
  <c r="Z106" i="14"/>
  <c r="S106" i="14"/>
  <c r="S106" i="15"/>
  <c r="AE106" i="10"/>
  <c r="AI109" i="8"/>
  <c r="AL109" i="8"/>
  <c r="AE121" i="8"/>
  <c r="AM121" i="8"/>
  <c r="P121" i="7"/>
  <c r="G117" i="10"/>
  <c r="L120" i="7"/>
  <c r="F117" i="14"/>
  <c r="G117" i="14"/>
  <c r="C117" i="15"/>
  <c r="M116" i="10"/>
  <c r="J113" i="14"/>
  <c r="K113" i="14"/>
  <c r="L113" i="14"/>
  <c r="D113" i="14"/>
  <c r="F113" i="15"/>
  <c r="L113" i="10"/>
  <c r="W107" i="10"/>
  <c r="AK99" i="14"/>
  <c r="AN99" i="14"/>
  <c r="AB99" i="14"/>
  <c r="Z99" i="14"/>
  <c r="S99" i="15"/>
  <c r="AE99" i="10"/>
  <c r="AI102" i="8"/>
  <c r="AL102" i="8"/>
  <c r="AM102" i="8"/>
  <c r="AN102" i="8"/>
  <c r="T101" i="3"/>
  <c r="AD116" i="14"/>
  <c r="AG116" i="14"/>
  <c r="N116" i="15"/>
  <c r="Z116" i="10"/>
  <c r="AB119" i="8"/>
  <c r="T123" i="10"/>
  <c r="I126" i="7"/>
  <c r="O126" i="7"/>
  <c r="J123" i="15"/>
  <c r="Q123" i="14"/>
  <c r="AA123" i="14"/>
  <c r="L123" i="15"/>
  <c r="J123" i="10"/>
  <c r="J119" i="15"/>
  <c r="Q119" i="14"/>
  <c r="T119" i="10"/>
  <c r="I122" i="7"/>
  <c r="I118" i="15"/>
  <c r="L115" i="14"/>
  <c r="D115" i="14"/>
  <c r="O114" i="10"/>
  <c r="AD114" i="14"/>
  <c r="N114" i="15"/>
  <c r="Z114" i="10"/>
  <c r="AB117" i="8"/>
  <c r="P115" i="14"/>
  <c r="M112" i="15"/>
  <c r="AC112" i="14"/>
  <c r="AG112" i="14"/>
  <c r="Y112" i="10"/>
  <c r="AA115" i="8"/>
  <c r="C115" i="8"/>
  <c r="C115" i="7"/>
  <c r="C115" i="6"/>
  <c r="G115" i="6"/>
  <c r="H115" i="6"/>
  <c r="C114" i="3"/>
  <c r="N11" i="13"/>
  <c r="W111" i="14"/>
  <c r="X111" i="14"/>
  <c r="T111" i="14"/>
  <c r="R111" i="14"/>
  <c r="K111" i="15"/>
  <c r="U111" i="10"/>
  <c r="J114" i="7"/>
  <c r="P114" i="7"/>
  <c r="M110" i="10"/>
  <c r="W110" i="14"/>
  <c r="X110" i="14"/>
  <c r="T110" i="14"/>
  <c r="N10" i="13"/>
  <c r="AF102" i="14"/>
  <c r="AB102" i="10"/>
  <c r="AD105" i="8"/>
  <c r="P102" i="15"/>
  <c r="AE118" i="8"/>
  <c r="AM118" i="8"/>
  <c r="L114" i="10"/>
  <c r="F114" i="15"/>
  <c r="J114" i="14"/>
  <c r="K114" i="14"/>
  <c r="X104" i="10"/>
  <c r="C107" i="8"/>
  <c r="C107" i="6"/>
  <c r="G107" i="6"/>
  <c r="H107" i="6"/>
  <c r="I107" i="6"/>
  <c r="C107" i="7"/>
  <c r="O107" i="7"/>
  <c r="C106" i="3"/>
  <c r="Q100" i="10"/>
  <c r="F103" i="7"/>
  <c r="G100" i="15"/>
  <c r="N100" i="14"/>
  <c r="AH100" i="14"/>
  <c r="AJ100" i="14"/>
  <c r="Q100" i="15"/>
  <c r="AC100" i="10"/>
  <c r="AF103" i="8"/>
  <c r="AH103" i="8"/>
  <c r="AL113" i="8"/>
  <c r="F115" i="6"/>
  <c r="P109" i="14"/>
  <c r="AJ114" i="14"/>
  <c r="O109" i="15"/>
  <c r="AE109" i="14"/>
  <c r="AG109" i="14"/>
  <c r="AA109" i="10"/>
  <c r="AC112" i="8"/>
  <c r="AE112" i="8"/>
  <c r="AA109" i="14"/>
  <c r="L109" i="15"/>
  <c r="AH109" i="14"/>
  <c r="AJ109" i="14"/>
  <c r="Q109" i="15"/>
  <c r="AC109" i="10"/>
  <c r="AF112" i="8"/>
  <c r="AH112" i="8"/>
  <c r="AC105" i="14"/>
  <c r="AG105" i="14"/>
  <c r="M105" i="15"/>
  <c r="Y105" i="10"/>
  <c r="AA108" i="8"/>
  <c r="M104" i="10"/>
  <c r="V105" i="10"/>
  <c r="Y108" i="8"/>
  <c r="Z108" i="8"/>
  <c r="G105" i="6"/>
  <c r="H105" i="6"/>
  <c r="I105" i="6"/>
  <c r="F105" i="6"/>
  <c r="N98" i="14"/>
  <c r="G98" i="15"/>
  <c r="Q98" i="10"/>
  <c r="F101" i="7"/>
  <c r="L101" i="7"/>
  <c r="AL107" i="8"/>
  <c r="P105" i="6"/>
  <c r="Q105" i="6"/>
  <c r="R105" i="6"/>
  <c r="K105" i="6"/>
  <c r="L105" i="6"/>
  <c r="J105" i="6"/>
  <c r="N105" i="7"/>
  <c r="U97" i="10"/>
  <c r="J100" i="7"/>
  <c r="P100" i="7"/>
  <c r="K97" i="15"/>
  <c r="V97" i="15"/>
  <c r="G97" i="11"/>
  <c r="D97" i="11"/>
  <c r="R97" i="14"/>
  <c r="P90" i="10"/>
  <c r="AG102" i="14"/>
  <c r="M105" i="7"/>
  <c r="AG103" i="14"/>
  <c r="AJ102" i="14"/>
  <c r="P108" i="10"/>
  <c r="H108" i="10"/>
  <c r="D108" i="15"/>
  <c r="H108" i="14"/>
  <c r="W108" i="14"/>
  <c r="X108" i="14"/>
  <c r="T108" i="14"/>
  <c r="N8" i="13"/>
  <c r="M110" i="7"/>
  <c r="G108" i="6"/>
  <c r="H108" i="6"/>
  <c r="F108" i="6"/>
  <c r="N103" i="10"/>
  <c r="J103" i="14"/>
  <c r="K103" i="14"/>
  <c r="L103" i="14"/>
  <c r="D103" i="14"/>
  <c r="F103" i="15"/>
  <c r="L103" i="10"/>
  <c r="B97" i="15"/>
  <c r="E97" i="14"/>
  <c r="F97" i="10"/>
  <c r="S97" i="10"/>
  <c r="H100" i="7"/>
  <c r="AH92" i="14"/>
  <c r="AC92" i="10"/>
  <c r="AF95" i="8"/>
  <c r="Q92" i="15"/>
  <c r="M99" i="7"/>
  <c r="AB95" i="14"/>
  <c r="W96" i="10"/>
  <c r="J92" i="10"/>
  <c r="Q86" i="14"/>
  <c r="J86" i="15"/>
  <c r="P101" i="7"/>
  <c r="P92" i="10"/>
  <c r="AE99" i="8"/>
  <c r="AE98" i="8"/>
  <c r="AM98" i="8"/>
  <c r="AA91" i="10"/>
  <c r="AC94" i="8"/>
  <c r="O91" i="15"/>
  <c r="AE91" i="14"/>
  <c r="C94" i="8"/>
  <c r="C94" i="6"/>
  <c r="C93" i="3"/>
  <c r="C94" i="7"/>
  <c r="P94" i="7"/>
  <c r="N101" i="14"/>
  <c r="Q101" i="10"/>
  <c r="F104" i="7"/>
  <c r="L104" i="7"/>
  <c r="G101" i="15"/>
  <c r="O101" i="10"/>
  <c r="M101" i="10"/>
  <c r="O89" i="10"/>
  <c r="AM85" i="8"/>
  <c r="AE85" i="8"/>
  <c r="I81" i="14"/>
  <c r="K81" i="14"/>
  <c r="L81" i="14"/>
  <c r="D81" i="14"/>
  <c r="E81" i="15"/>
  <c r="V81" i="15"/>
  <c r="G81" i="11"/>
  <c r="D81" i="11"/>
  <c r="I81" i="10"/>
  <c r="S84" i="6"/>
  <c r="E79" i="15"/>
  <c r="I79" i="14"/>
  <c r="I79" i="10"/>
  <c r="C82" i="8"/>
  <c r="C82" i="6"/>
  <c r="C81" i="3"/>
  <c r="C82" i="7"/>
  <c r="P82" i="7"/>
  <c r="X78" i="10"/>
  <c r="AL95" i="8"/>
  <c r="Z95" i="14"/>
  <c r="S95" i="14"/>
  <c r="P93" i="10"/>
  <c r="J136" i="12"/>
  <c r="W93" i="14"/>
  <c r="X93" i="14"/>
  <c r="T93" i="14"/>
  <c r="R93" i="14"/>
  <c r="K93" i="15"/>
  <c r="U93" i="10"/>
  <c r="J96" i="7"/>
  <c r="P96" i="7"/>
  <c r="K89" i="10"/>
  <c r="P90" i="7"/>
  <c r="M94" i="10"/>
  <c r="J94" i="14"/>
  <c r="K94" i="14"/>
  <c r="F94" i="15"/>
  <c r="L94" i="10"/>
  <c r="E93" i="14"/>
  <c r="B93" i="15"/>
  <c r="F93" i="10"/>
  <c r="U89" i="10"/>
  <c r="J92" i="7"/>
  <c r="R89" i="14"/>
  <c r="K89" i="15"/>
  <c r="H87" i="14"/>
  <c r="D87" i="15"/>
  <c r="H87" i="10"/>
  <c r="W87" i="10"/>
  <c r="P86" i="14"/>
  <c r="M86" i="14"/>
  <c r="M94" i="7"/>
  <c r="E89" i="14"/>
  <c r="F89" i="10"/>
  <c r="B89" i="15"/>
  <c r="AK85" i="14"/>
  <c r="AN85" i="14"/>
  <c r="S85" i="15"/>
  <c r="AE85" i="10"/>
  <c r="AI88" i="8"/>
  <c r="AL88" i="8"/>
  <c r="F84" i="15"/>
  <c r="L84" i="10"/>
  <c r="J84" i="14"/>
  <c r="K84" i="14"/>
  <c r="L84" i="14"/>
  <c r="D84" i="14"/>
  <c r="AM83" i="14"/>
  <c r="U83" i="15"/>
  <c r="AG83" i="10"/>
  <c r="AK86" i="8"/>
  <c r="P90" i="14"/>
  <c r="M90" i="14"/>
  <c r="AN89" i="14"/>
  <c r="AF88" i="14"/>
  <c r="AB88" i="10"/>
  <c r="AD91" i="8"/>
  <c r="P88" i="15"/>
  <c r="M85" i="15"/>
  <c r="Y85" i="10"/>
  <c r="AA88" i="8"/>
  <c r="AC85" i="14"/>
  <c r="F84" i="14"/>
  <c r="G84" i="14"/>
  <c r="C84" i="15"/>
  <c r="G84" i="10"/>
  <c r="P87" i="6"/>
  <c r="Q87" i="6"/>
  <c r="M84" i="7"/>
  <c r="R74" i="14"/>
  <c r="U74" i="10"/>
  <c r="J77" i="7"/>
  <c r="P77" i="7"/>
  <c r="K74" i="15"/>
  <c r="AI72" i="14"/>
  <c r="AD72" i="10"/>
  <c r="AG75" i="8"/>
  <c r="R72" i="15"/>
  <c r="F65" i="10"/>
  <c r="E65" i="14"/>
  <c r="B65" i="15"/>
  <c r="W63" i="14"/>
  <c r="X63" i="14"/>
  <c r="T63" i="14"/>
  <c r="J111" i="12"/>
  <c r="K90" i="6"/>
  <c r="L90" i="6"/>
  <c r="J90" i="6"/>
  <c r="O87" i="7"/>
  <c r="G84" i="6"/>
  <c r="H84" i="6"/>
  <c r="F84" i="6"/>
  <c r="K70" i="15"/>
  <c r="R70" i="14"/>
  <c r="U70" i="10"/>
  <c r="J73" i="7"/>
  <c r="AI70" i="14"/>
  <c r="R70" i="15"/>
  <c r="AD70" i="10"/>
  <c r="AG73" i="8"/>
  <c r="O67" i="14"/>
  <c r="R67" i="10"/>
  <c r="G70" i="7"/>
  <c r="M70" i="7"/>
  <c r="H67" i="15"/>
  <c r="N77" i="14"/>
  <c r="Q77" i="10"/>
  <c r="F80" i="7"/>
  <c r="G77" i="15"/>
  <c r="J77" i="10"/>
  <c r="AH79" i="8"/>
  <c r="W68" i="10"/>
  <c r="M67" i="10"/>
  <c r="R64" i="14"/>
  <c r="U64" i="10"/>
  <c r="J67" i="7"/>
  <c r="P67" i="7"/>
  <c r="K64" i="15"/>
  <c r="R76" i="10"/>
  <c r="G79" i="7"/>
  <c r="M79" i="7"/>
  <c r="H76" i="15"/>
  <c r="O76" i="14"/>
  <c r="N67" i="15"/>
  <c r="Z67" i="10"/>
  <c r="AB70" i="8"/>
  <c r="AD67" i="14"/>
  <c r="F66" i="14"/>
  <c r="G66" i="14"/>
  <c r="C66" i="15"/>
  <c r="G66" i="10"/>
  <c r="K64" i="10"/>
  <c r="AA60" i="10"/>
  <c r="AC63" i="8"/>
  <c r="AE63" i="8"/>
  <c r="AM63" i="8"/>
  <c r="AE60" i="14"/>
  <c r="AG60" i="14"/>
  <c r="AB60" i="14"/>
  <c r="Z60" i="14"/>
  <c r="S60" i="14"/>
  <c r="O60" i="15"/>
  <c r="K60" i="10"/>
  <c r="AD57" i="10"/>
  <c r="AG60" i="8"/>
  <c r="AI57" i="14"/>
  <c r="R57" i="15"/>
  <c r="N57" i="10"/>
  <c r="W49" i="14"/>
  <c r="X49" i="14"/>
  <c r="T49" i="14"/>
  <c r="O48" i="10"/>
  <c r="H47" i="14"/>
  <c r="D47" i="15"/>
  <c r="V47" i="15"/>
  <c r="G47" i="11"/>
  <c r="D47" i="11"/>
  <c r="H47" i="10"/>
  <c r="X50" i="6"/>
  <c r="Y50" i="6"/>
  <c r="Z50" i="6"/>
  <c r="H39" i="14"/>
  <c r="L39" i="14"/>
  <c r="D39" i="14"/>
  <c r="D39" i="15"/>
  <c r="V39" i="15"/>
  <c r="G39" i="11"/>
  <c r="D39" i="11"/>
  <c r="H39" i="10"/>
  <c r="H31" i="14"/>
  <c r="L31" i="14"/>
  <c r="D31" i="14"/>
  <c r="H31" i="10"/>
  <c r="D31" i="15"/>
  <c r="V31" i="15"/>
  <c r="G31" i="11"/>
  <c r="D31" i="11"/>
  <c r="T80" i="10"/>
  <c r="I83" i="7"/>
  <c r="O83" i="7"/>
  <c r="Q80" i="14"/>
  <c r="J80" i="15"/>
  <c r="B80" i="15"/>
  <c r="E80" i="14"/>
  <c r="F80" i="10"/>
  <c r="AF80" i="10"/>
  <c r="AJ83" i="8"/>
  <c r="AL80" i="14"/>
  <c r="T80" i="15"/>
  <c r="L75" i="15"/>
  <c r="AA75" i="14"/>
  <c r="Y73" i="10"/>
  <c r="AA76" i="8"/>
  <c r="M73" i="15"/>
  <c r="AC73" i="14"/>
  <c r="T67" i="10"/>
  <c r="I70" i="7"/>
  <c r="O70" i="7"/>
  <c r="J67" i="15"/>
  <c r="Q67" i="14"/>
  <c r="U66" i="10"/>
  <c r="J69" i="7"/>
  <c r="P69" i="7"/>
  <c r="R66" i="14"/>
  <c r="K66" i="15"/>
  <c r="P66" i="10"/>
  <c r="H64" i="15"/>
  <c r="R64" i="10"/>
  <c r="G67" i="7"/>
  <c r="M67" i="7"/>
  <c r="O64" i="14"/>
  <c r="M64" i="14"/>
  <c r="N58" i="10"/>
  <c r="AI49" i="14"/>
  <c r="R49" i="15"/>
  <c r="AD49" i="10"/>
  <c r="AG52" i="8"/>
  <c r="AL47" i="14"/>
  <c r="T47" i="15"/>
  <c r="AF47" i="10"/>
  <c r="AJ50" i="8"/>
  <c r="H32" i="14"/>
  <c r="L32" i="14"/>
  <c r="H32" i="10"/>
  <c r="D32" i="15"/>
  <c r="V32" i="15"/>
  <c r="G32" i="11"/>
  <c r="D32" i="11"/>
  <c r="G77" i="14"/>
  <c r="P70" i="15"/>
  <c r="AB70" i="10"/>
  <c r="AD73" i="8"/>
  <c r="AF70" i="14"/>
  <c r="N68" i="14"/>
  <c r="Q68" i="10"/>
  <c r="F71" i="7"/>
  <c r="L71" i="7"/>
  <c r="G68" i="15"/>
  <c r="M69" i="7"/>
  <c r="J61" i="10"/>
  <c r="O101" i="12"/>
  <c r="K61" i="6"/>
  <c r="L61" i="6"/>
  <c r="M61" i="6"/>
  <c r="H49" i="10"/>
  <c r="H49" i="14"/>
  <c r="L49" i="14"/>
  <c r="D49" i="15"/>
  <c r="O79" i="6"/>
  <c r="T79" i="6"/>
  <c r="U79" i="6"/>
  <c r="V79" i="6"/>
  <c r="P79" i="6"/>
  <c r="Q79" i="6"/>
  <c r="R79" i="6"/>
  <c r="O71" i="15"/>
  <c r="AE71" i="14"/>
  <c r="AA71" i="10"/>
  <c r="AC74" i="8"/>
  <c r="F70" i="15"/>
  <c r="L70" i="10"/>
  <c r="J70" i="14"/>
  <c r="K70" i="14"/>
  <c r="J75" i="14"/>
  <c r="K75" i="14"/>
  <c r="L75" i="10"/>
  <c r="F75" i="15"/>
  <c r="N70" i="10"/>
  <c r="AL67" i="14"/>
  <c r="AN67" i="14"/>
  <c r="T67" i="15"/>
  <c r="AF67" i="10"/>
  <c r="AJ70" i="8"/>
  <c r="AL70" i="8"/>
  <c r="AG79" i="14"/>
  <c r="O73" i="15"/>
  <c r="AA73" i="10"/>
  <c r="AC76" i="8"/>
  <c r="AE73" i="14"/>
  <c r="E73" i="14"/>
  <c r="B73" i="15"/>
  <c r="F73" i="10"/>
  <c r="I71" i="15"/>
  <c r="AA67" i="10"/>
  <c r="AC70" i="8"/>
  <c r="AE67" i="14"/>
  <c r="O67" i="15"/>
  <c r="AN64" i="14"/>
  <c r="N59" i="10"/>
  <c r="M60" i="7"/>
  <c r="O74" i="7"/>
  <c r="W69" i="6"/>
  <c r="X69" i="6"/>
  <c r="Y69" i="6"/>
  <c r="M63" i="7"/>
  <c r="H52" i="15"/>
  <c r="O52" i="14"/>
  <c r="R52" i="10"/>
  <c r="G55" i="7"/>
  <c r="M55" i="7"/>
  <c r="Q52" i="14"/>
  <c r="J52" i="15"/>
  <c r="T52" i="10"/>
  <c r="I55" i="7"/>
  <c r="O55" i="7"/>
  <c r="I57" i="15"/>
  <c r="V57" i="15"/>
  <c r="G57" i="11"/>
  <c r="D57" i="11"/>
  <c r="J61" i="6"/>
  <c r="K56" i="15"/>
  <c r="U56" i="10"/>
  <c r="J59" i="7"/>
  <c r="P59" i="7"/>
  <c r="R56" i="14"/>
  <c r="Q56" i="14"/>
  <c r="M56" i="14"/>
  <c r="T56" i="10"/>
  <c r="I59" i="7"/>
  <c r="O59" i="7"/>
  <c r="J56" i="15"/>
  <c r="Z54" i="10"/>
  <c r="AB57" i="8"/>
  <c r="AD54" i="14"/>
  <c r="N54" i="15"/>
  <c r="AH54" i="14"/>
  <c r="AJ54" i="14"/>
  <c r="Q54" i="15"/>
  <c r="AC54" i="10"/>
  <c r="AF57" i="8"/>
  <c r="AH57" i="8"/>
  <c r="AE36" i="14"/>
  <c r="AA36" i="10"/>
  <c r="AC39" i="8"/>
  <c r="O36" i="15"/>
  <c r="AM30" i="14"/>
  <c r="AG30" i="10"/>
  <c r="AK33" i="8"/>
  <c r="U30" i="15"/>
  <c r="K74" i="7"/>
  <c r="P73" i="3"/>
  <c r="N74" i="7"/>
  <c r="P59" i="10"/>
  <c r="M59" i="15"/>
  <c r="AC59" i="14"/>
  <c r="Y59" i="10"/>
  <c r="AA62" i="8"/>
  <c r="C62" i="8"/>
  <c r="C62" i="6"/>
  <c r="C62" i="7"/>
  <c r="L62" i="7"/>
  <c r="C61" i="3"/>
  <c r="AK62" i="14"/>
  <c r="S62" i="15"/>
  <c r="AE62" i="10"/>
  <c r="AI65" i="8"/>
  <c r="X62" i="10"/>
  <c r="R50" i="10"/>
  <c r="G53" i="7"/>
  <c r="H50" i="15"/>
  <c r="O50" i="14"/>
  <c r="G50" i="10"/>
  <c r="F50" i="14"/>
  <c r="G50" i="14"/>
  <c r="C50" i="15"/>
  <c r="O51" i="7"/>
  <c r="O41" i="14"/>
  <c r="H41" i="15"/>
  <c r="R41" i="10"/>
  <c r="G44" i="7"/>
  <c r="M44" i="7"/>
  <c r="L38" i="10"/>
  <c r="J38" i="14"/>
  <c r="F38" i="15"/>
  <c r="AM38" i="14"/>
  <c r="U38" i="15"/>
  <c r="AG38" i="10"/>
  <c r="AK41" i="8"/>
  <c r="F53" i="10"/>
  <c r="B53" i="15"/>
  <c r="E53" i="14"/>
  <c r="S49" i="10"/>
  <c r="H52" i="7"/>
  <c r="N43" i="7"/>
  <c r="K43" i="7"/>
  <c r="P42" i="3"/>
  <c r="AE35" i="8"/>
  <c r="O55" i="6"/>
  <c r="P55" i="6"/>
  <c r="Q55" i="6"/>
  <c r="R55" i="6"/>
  <c r="K48" i="6"/>
  <c r="L48" i="6"/>
  <c r="J48" i="6"/>
  <c r="AC43" i="10"/>
  <c r="AF46" i="8"/>
  <c r="AH46" i="8"/>
  <c r="Q43" i="15"/>
  <c r="AH43" i="14"/>
  <c r="AJ43" i="14"/>
  <c r="AF43" i="14"/>
  <c r="AG43" i="14"/>
  <c r="P43" i="15"/>
  <c r="AB43" i="10"/>
  <c r="AD46" i="8"/>
  <c r="AC38" i="10"/>
  <c r="AF41" i="8"/>
  <c r="AH41" i="8"/>
  <c r="Q38" i="15"/>
  <c r="AH38" i="14"/>
  <c r="AJ38" i="14"/>
  <c r="AA37" i="10"/>
  <c r="AC40" i="8"/>
  <c r="AE37" i="14"/>
  <c r="O37" i="15"/>
  <c r="C40" i="8"/>
  <c r="C40" i="7"/>
  <c r="O40" i="7"/>
  <c r="C40" i="6"/>
  <c r="C39" i="3"/>
  <c r="T45" i="10"/>
  <c r="I48" i="7"/>
  <c r="J45" i="15"/>
  <c r="Q45" i="14"/>
  <c r="AB45" i="10"/>
  <c r="AD48" i="8"/>
  <c r="AF45" i="14"/>
  <c r="P45" i="15"/>
  <c r="C48" i="8"/>
  <c r="C48" i="7"/>
  <c r="C48" i="6"/>
  <c r="C47" i="3"/>
  <c r="K41" i="15"/>
  <c r="U41" i="10"/>
  <c r="J44" i="7"/>
  <c r="P44" i="7"/>
  <c r="R41" i="14"/>
  <c r="O38" i="10"/>
  <c r="AF35" i="14"/>
  <c r="P35" i="15"/>
  <c r="AB35" i="10"/>
  <c r="AD38" i="8"/>
  <c r="L29" i="10"/>
  <c r="F29" i="15"/>
  <c r="J29" i="14"/>
  <c r="K29" i="14"/>
  <c r="J29" i="10"/>
  <c r="S53" i="15"/>
  <c r="AE53" i="10"/>
  <c r="AI56" i="8"/>
  <c r="AL56" i="8"/>
  <c r="AK53" i="14"/>
  <c r="AN53" i="14"/>
  <c r="K41" i="10"/>
  <c r="N41" i="10"/>
  <c r="Z46" i="10"/>
  <c r="AB49" i="8"/>
  <c r="AD46" i="14"/>
  <c r="N46" i="15"/>
  <c r="M44" i="15"/>
  <c r="Y44" i="10"/>
  <c r="AA47" i="8"/>
  <c r="AC44" i="14"/>
  <c r="AA43" i="14"/>
  <c r="L43" i="15"/>
  <c r="U28" i="10"/>
  <c r="J31" i="7"/>
  <c r="P31" i="7"/>
  <c r="K28" i="15"/>
  <c r="R28" i="14"/>
  <c r="AE23" i="10"/>
  <c r="AI26" i="8"/>
  <c r="AL26" i="8"/>
  <c r="AK23" i="14"/>
  <c r="AN23" i="14"/>
  <c r="S23" i="15"/>
  <c r="AK7" i="14"/>
  <c r="AN7" i="14"/>
  <c r="AB7" i="14"/>
  <c r="Z7" i="14"/>
  <c r="S7" i="14"/>
  <c r="S7" i="15"/>
  <c r="AE7" i="10"/>
  <c r="AI10" i="8"/>
  <c r="AL10" i="8"/>
  <c r="O57" i="6"/>
  <c r="P57" i="6"/>
  <c r="Q57" i="6"/>
  <c r="T57" i="6"/>
  <c r="U57" i="6"/>
  <c r="V57" i="6"/>
  <c r="U44" i="15"/>
  <c r="AM44" i="14"/>
  <c r="AG44" i="10"/>
  <c r="AK47" i="8"/>
  <c r="J44" i="14"/>
  <c r="L44" i="10"/>
  <c r="F44" i="15"/>
  <c r="AD42" i="10"/>
  <c r="AG45" i="8"/>
  <c r="R42" i="15"/>
  <c r="AI42" i="14"/>
  <c r="O77" i="12"/>
  <c r="X53" i="10"/>
  <c r="U53" i="10"/>
  <c r="J56" i="7"/>
  <c r="K53" i="15"/>
  <c r="R53" i="14"/>
  <c r="K53" i="10"/>
  <c r="U51" i="15"/>
  <c r="AG51" i="10"/>
  <c r="AK54" i="8"/>
  <c r="AM51" i="14"/>
  <c r="W51" i="10"/>
  <c r="M51" i="10"/>
  <c r="S47" i="10"/>
  <c r="H50" i="7"/>
  <c r="W46" i="10"/>
  <c r="I46" i="14"/>
  <c r="E46" i="15"/>
  <c r="I46" i="10"/>
  <c r="S49" i="6"/>
  <c r="M40" i="14"/>
  <c r="AD34" i="10"/>
  <c r="AG37" i="8"/>
  <c r="R34" i="15"/>
  <c r="AI34" i="14"/>
  <c r="W34" i="10"/>
  <c r="R34" i="14"/>
  <c r="K34" i="15"/>
  <c r="U34" i="10"/>
  <c r="J37" i="7"/>
  <c r="P37" i="7"/>
  <c r="E25" i="15"/>
  <c r="I25" i="10"/>
  <c r="S28" i="6"/>
  <c r="I25" i="14"/>
  <c r="C28" i="7"/>
  <c r="C28" i="6"/>
  <c r="C28" i="8"/>
  <c r="C27" i="3"/>
  <c r="T21" i="10"/>
  <c r="I24" i="7"/>
  <c r="O24" i="7"/>
  <c r="J21" i="15"/>
  <c r="Q21" i="14"/>
  <c r="AL41" i="8"/>
  <c r="S30" i="10"/>
  <c r="H33" i="7"/>
  <c r="K42" i="6"/>
  <c r="L42" i="6"/>
  <c r="J42" i="6"/>
  <c r="AM38" i="8"/>
  <c r="AE38" i="8"/>
  <c r="Q33" i="10"/>
  <c r="F36" i="7"/>
  <c r="N33" i="14"/>
  <c r="G33" i="15"/>
  <c r="J33" i="15"/>
  <c r="T33" i="10"/>
  <c r="I36" i="7"/>
  <c r="O36" i="7"/>
  <c r="Q33" i="14"/>
  <c r="F33" i="14"/>
  <c r="G33" i="14"/>
  <c r="C33" i="15"/>
  <c r="G33" i="10"/>
  <c r="C36" i="7"/>
  <c r="C36" i="6"/>
  <c r="C36" i="8"/>
  <c r="C35" i="3"/>
  <c r="G26" i="10"/>
  <c r="F26" i="14"/>
  <c r="G26" i="14"/>
  <c r="C26" i="15"/>
  <c r="AK24" i="14"/>
  <c r="AE24" i="10"/>
  <c r="AI27" i="8"/>
  <c r="S24" i="15"/>
  <c r="M21" i="10"/>
  <c r="AA16" i="14"/>
  <c r="L16" i="15"/>
  <c r="N26" i="10"/>
  <c r="R26" i="14"/>
  <c r="K26" i="15"/>
  <c r="U26" i="10"/>
  <c r="J29" i="7"/>
  <c r="Q24" i="10"/>
  <c r="F27" i="7"/>
  <c r="L27" i="7"/>
  <c r="N24" i="14"/>
  <c r="G24" i="15"/>
  <c r="M24" i="10"/>
  <c r="AD20" i="14"/>
  <c r="AG20" i="14"/>
  <c r="AB20" i="14"/>
  <c r="Z20" i="14"/>
  <c r="S20" i="14"/>
  <c r="N20" i="15"/>
  <c r="Z20" i="10"/>
  <c r="AB23" i="8"/>
  <c r="AE23" i="8"/>
  <c r="AM23" i="8"/>
  <c r="Q17" i="10"/>
  <c r="F20" i="7"/>
  <c r="N17" i="14"/>
  <c r="M17" i="14"/>
  <c r="G17" i="15"/>
  <c r="V17" i="15"/>
  <c r="G17" i="11"/>
  <c r="D17" i="11"/>
  <c r="AA13" i="10"/>
  <c r="AC16" i="8"/>
  <c r="AE13" i="14"/>
  <c r="O13" i="15"/>
  <c r="C16" i="7"/>
  <c r="C16" i="6"/>
  <c r="C16" i="8"/>
  <c r="C15" i="3"/>
  <c r="C101" i="4"/>
  <c r="R10" i="14"/>
  <c r="K10" i="15"/>
  <c r="U10" i="10"/>
  <c r="J13" i="7"/>
  <c r="P13" i="7"/>
  <c r="AE6" i="14"/>
  <c r="O6" i="15"/>
  <c r="AA6" i="10"/>
  <c r="AC9" i="8"/>
  <c r="AE9" i="8"/>
  <c r="AL3" i="14"/>
  <c r="AN3" i="14"/>
  <c r="T3" i="15"/>
  <c r="AF3" i="10"/>
  <c r="AJ6" i="8"/>
  <c r="AL6" i="8"/>
  <c r="M3" i="10"/>
  <c r="W90" i="8"/>
  <c r="N34" i="15"/>
  <c r="Z34" i="10"/>
  <c r="AB37" i="8"/>
  <c r="AD34" i="14"/>
  <c r="AF26" i="10"/>
  <c r="AJ29" i="8"/>
  <c r="T26" i="15"/>
  <c r="AL26" i="14"/>
  <c r="F25" i="14"/>
  <c r="C25" i="15"/>
  <c r="G25" i="10"/>
  <c r="N21" i="10"/>
  <c r="P16" i="15"/>
  <c r="AF16" i="14"/>
  <c r="AB16" i="10"/>
  <c r="AD19" i="8"/>
  <c r="AE19" i="8"/>
  <c r="AM19" i="8"/>
  <c r="AC21" i="14"/>
  <c r="AG21" i="14"/>
  <c r="Y21" i="10"/>
  <c r="AA24" i="8"/>
  <c r="M21" i="15"/>
  <c r="N22" i="10"/>
  <c r="K22" i="10"/>
  <c r="I22" i="10"/>
  <c r="S25" i="6"/>
  <c r="I22" i="14"/>
  <c r="E22" i="15"/>
  <c r="AI22" i="14"/>
  <c r="R22" i="15"/>
  <c r="AD22" i="10"/>
  <c r="AG25" i="8"/>
  <c r="D12" i="15"/>
  <c r="H12" i="14"/>
  <c r="L12" i="14"/>
  <c r="H12" i="10"/>
  <c r="V21" i="10"/>
  <c r="Y24" i="8"/>
  <c r="Z24" i="8"/>
  <c r="W11" i="14"/>
  <c r="X11" i="14"/>
  <c r="T11" i="14"/>
  <c r="J11" i="14"/>
  <c r="F11" i="15"/>
  <c r="L11" i="10"/>
  <c r="H8" i="10"/>
  <c r="H8" i="14"/>
  <c r="D8" i="15"/>
  <c r="AA8" i="14"/>
  <c r="L8" i="15"/>
  <c r="D28" i="14"/>
  <c r="B28" i="14"/>
  <c r="F28" i="11"/>
  <c r="C28" i="11"/>
  <c r="B5" i="15"/>
  <c r="F5" i="10"/>
  <c r="E5" i="14"/>
  <c r="N130" i="8"/>
  <c r="K23" i="14"/>
  <c r="Y18" i="10"/>
  <c r="AA21" i="8"/>
  <c r="AC18" i="14"/>
  <c r="M18" i="15"/>
  <c r="T18" i="15"/>
  <c r="AL18" i="14"/>
  <c r="AF18" i="10"/>
  <c r="AJ21" i="8"/>
  <c r="Q18" i="10"/>
  <c r="F21" i="7"/>
  <c r="G18" i="15"/>
  <c r="N18" i="14"/>
  <c r="J12" i="10"/>
  <c r="X8" i="10"/>
  <c r="X10" i="6"/>
  <c r="Y10" i="6"/>
  <c r="Z10" i="6"/>
  <c r="W10" i="6"/>
  <c r="T5" i="15"/>
  <c r="AL5" i="14"/>
  <c r="AF5" i="10"/>
  <c r="AJ8" i="8"/>
  <c r="O123" i="8"/>
  <c r="N48" i="8"/>
  <c r="O51" i="12"/>
  <c r="O27" i="10"/>
  <c r="P27" i="15"/>
  <c r="AB27" i="10"/>
  <c r="AD30" i="8"/>
  <c r="AF27" i="14"/>
  <c r="O18" i="7"/>
  <c r="K18" i="6"/>
  <c r="L18" i="6"/>
  <c r="M18" i="6"/>
  <c r="N18" i="6"/>
  <c r="M17" i="3"/>
  <c r="J18" i="6"/>
  <c r="Q12" i="14"/>
  <c r="J12" i="15"/>
  <c r="T12" i="10"/>
  <c r="I15" i="7"/>
  <c r="F8" i="10"/>
  <c r="B8" i="15"/>
  <c r="E8" i="14"/>
  <c r="M5" i="10"/>
  <c r="K147" i="8"/>
  <c r="O147" i="8"/>
  <c r="R51" i="8"/>
  <c r="K48" i="8"/>
  <c r="O48" i="8"/>
  <c r="X48" i="8"/>
  <c r="S47" i="3"/>
  <c r="N32" i="8"/>
  <c r="N23" i="8"/>
  <c r="O23" i="8"/>
  <c r="X23" i="8"/>
  <c r="S22" i="3"/>
  <c r="Z14" i="10"/>
  <c r="AB17" i="8"/>
  <c r="AD14" i="14"/>
  <c r="N14" i="15"/>
  <c r="AL14" i="8"/>
  <c r="J8" i="15"/>
  <c r="Q8" i="14"/>
  <c r="T8" i="10"/>
  <c r="I11" i="7"/>
  <c r="N133" i="8"/>
  <c r="O133" i="8"/>
  <c r="N96" i="8"/>
  <c r="O96" i="8"/>
  <c r="O71" i="8"/>
  <c r="K50" i="8"/>
  <c r="O50" i="8"/>
  <c r="X50" i="8"/>
  <c r="S49" i="3"/>
  <c r="AF19" i="14"/>
  <c r="AB19" i="10"/>
  <c r="AD22" i="8"/>
  <c r="P19" i="15"/>
  <c r="Q19" i="14"/>
  <c r="J19" i="15"/>
  <c r="T19" i="10"/>
  <c r="I22" i="7"/>
  <c r="O19" i="7"/>
  <c r="P17" i="7"/>
  <c r="W14" i="14"/>
  <c r="X14" i="14"/>
  <c r="T14" i="14"/>
  <c r="J34" i="12"/>
  <c r="Q17" i="8"/>
  <c r="R17" i="8"/>
  <c r="X14" i="10"/>
  <c r="P13" i="6"/>
  <c r="Q13" i="6"/>
  <c r="R13" i="6"/>
  <c r="K13" i="6"/>
  <c r="L13" i="6"/>
  <c r="M13" i="6"/>
  <c r="J13" i="6"/>
  <c r="O5" i="14"/>
  <c r="R5" i="10"/>
  <c r="G8" i="7"/>
  <c r="M8" i="7"/>
  <c r="H5" i="15"/>
  <c r="AG3" i="14"/>
  <c r="O152" i="7"/>
  <c r="O42" i="7"/>
  <c r="T45" i="4"/>
  <c r="K110" i="8"/>
  <c r="N95" i="8"/>
  <c r="O95" i="8"/>
  <c r="X95" i="8"/>
  <c r="O102" i="7"/>
  <c r="V3" i="10"/>
  <c r="Y6" i="8"/>
  <c r="Z6" i="8"/>
  <c r="R147" i="8"/>
  <c r="K99" i="8"/>
  <c r="H74" i="8"/>
  <c r="O74" i="8"/>
  <c r="H58" i="8"/>
  <c r="O58" i="8"/>
  <c r="H43" i="8"/>
  <c r="O43" i="8"/>
  <c r="H28" i="8"/>
  <c r="O28" i="8"/>
  <c r="K12" i="8"/>
  <c r="H9" i="8"/>
  <c r="O9" i="8"/>
  <c r="X9" i="8"/>
  <c r="S8" i="3"/>
  <c r="C10" i="5"/>
  <c r="T10" i="5"/>
  <c r="AM9" i="14"/>
  <c r="U9" i="15"/>
  <c r="AG9" i="10"/>
  <c r="AK12" i="8"/>
  <c r="AE9" i="10"/>
  <c r="AI12" i="8"/>
  <c r="S9" i="15"/>
  <c r="AK9" i="14"/>
  <c r="AN9" i="14"/>
  <c r="AA4" i="14"/>
  <c r="L4" i="15"/>
  <c r="B4" i="15"/>
  <c r="E4" i="14"/>
  <c r="F4" i="10"/>
  <c r="J5" i="12"/>
  <c r="Q7" i="8"/>
  <c r="R7" i="8"/>
  <c r="W4" i="14"/>
  <c r="X4" i="14"/>
  <c r="T4" i="14"/>
  <c r="U4" i="10"/>
  <c r="J7" i="7"/>
  <c r="P7" i="7"/>
  <c r="R4" i="14"/>
  <c r="K4" i="15"/>
  <c r="W155" i="8"/>
  <c r="R88" i="8"/>
  <c r="T56" i="4"/>
  <c r="O72" i="8"/>
  <c r="T109" i="4"/>
  <c r="K124" i="8"/>
  <c r="K103" i="8"/>
  <c r="H45" i="8"/>
  <c r="O45" i="8"/>
  <c r="T29" i="4"/>
  <c r="H39" i="8"/>
  <c r="O39" i="8"/>
  <c r="X39" i="8"/>
  <c r="S38" i="3"/>
  <c r="R37" i="8"/>
  <c r="H22" i="8"/>
  <c r="O22" i="8"/>
  <c r="P6" i="6"/>
  <c r="Q6" i="6"/>
  <c r="R6" i="6"/>
  <c r="K149" i="8"/>
  <c r="O149" i="8"/>
  <c r="X149" i="8"/>
  <c r="S148" i="3"/>
  <c r="H145" i="8"/>
  <c r="O145" i="8"/>
  <c r="N104" i="8"/>
  <c r="K80" i="8"/>
  <c r="O80" i="8"/>
  <c r="R64" i="8"/>
  <c r="K46" i="8"/>
  <c r="O46" i="8"/>
  <c r="R41" i="8"/>
  <c r="H35" i="8"/>
  <c r="O35" i="8"/>
  <c r="X35" i="8"/>
  <c r="S34" i="3"/>
  <c r="O13" i="8"/>
  <c r="X13" i="8"/>
  <c r="S12" i="3"/>
  <c r="K16" i="7"/>
  <c r="P15" i="3"/>
  <c r="C5" i="5"/>
  <c r="T5" i="5"/>
  <c r="T27" i="5"/>
  <c r="T133" i="4"/>
  <c r="T81" i="4"/>
  <c r="T96" i="4"/>
  <c r="X151" i="10"/>
  <c r="AC151" i="10"/>
  <c r="AF154" i="8"/>
  <c r="AH154" i="8"/>
  <c r="AH151" i="14"/>
  <c r="AJ151" i="14"/>
  <c r="Q151" i="15"/>
  <c r="D150" i="15"/>
  <c r="H150" i="10"/>
  <c r="H150" i="14"/>
  <c r="G151" i="15"/>
  <c r="N151" i="14"/>
  <c r="Q151" i="10"/>
  <c r="F154" i="7"/>
  <c r="L154" i="7"/>
  <c r="J150" i="15"/>
  <c r="T150" i="10"/>
  <c r="I153" i="7"/>
  <c r="O153" i="7"/>
  <c r="Q150" i="14"/>
  <c r="AI150" i="14"/>
  <c r="AD150" i="10"/>
  <c r="AG153" i="8"/>
  <c r="R150" i="15"/>
  <c r="O147" i="10"/>
  <c r="AM143" i="14"/>
  <c r="AG143" i="10"/>
  <c r="AK146" i="8"/>
  <c r="U143" i="15"/>
  <c r="G152" i="6"/>
  <c r="H152" i="6"/>
  <c r="F152" i="6"/>
  <c r="R146" i="14"/>
  <c r="K146" i="15"/>
  <c r="U146" i="10"/>
  <c r="J149" i="7"/>
  <c r="P149" i="7"/>
  <c r="V146" i="10"/>
  <c r="Y149" i="8"/>
  <c r="Z149" i="8"/>
  <c r="B148" i="15"/>
  <c r="E148" i="14"/>
  <c r="F148" i="10"/>
  <c r="AG144" i="14"/>
  <c r="X141" i="10"/>
  <c r="Q141" i="14"/>
  <c r="M141" i="14"/>
  <c r="T141" i="10"/>
  <c r="I144" i="7"/>
  <c r="O144" i="7"/>
  <c r="J141" i="15"/>
  <c r="AB146" i="14"/>
  <c r="Z146" i="14"/>
  <c r="S146" i="14"/>
  <c r="X146" i="6"/>
  <c r="Y146" i="6"/>
  <c r="W146" i="6"/>
  <c r="J140" i="14"/>
  <c r="K140" i="14"/>
  <c r="F140" i="15"/>
  <c r="L140" i="10"/>
  <c r="N139" i="14"/>
  <c r="Q139" i="10"/>
  <c r="F142" i="7"/>
  <c r="L142" i="7"/>
  <c r="G139" i="15"/>
  <c r="AE144" i="8"/>
  <c r="AM144" i="8"/>
  <c r="O139" i="10"/>
  <c r="N139" i="15"/>
  <c r="Z139" i="10"/>
  <c r="AB142" i="8"/>
  <c r="AE142" i="8"/>
  <c r="AD139" i="14"/>
  <c r="AG139" i="14"/>
  <c r="P138" i="10"/>
  <c r="V140" i="10"/>
  <c r="Y143" i="8"/>
  <c r="Z143" i="8"/>
  <c r="C128" i="8"/>
  <c r="C128" i="7"/>
  <c r="P128" i="7"/>
  <c r="C128" i="6"/>
  <c r="C127" i="3"/>
  <c r="AE138" i="8"/>
  <c r="I127" i="15"/>
  <c r="K122" i="10"/>
  <c r="J125" i="6"/>
  <c r="K125" i="6"/>
  <c r="L125" i="6"/>
  <c r="R120" i="10"/>
  <c r="G123" i="7"/>
  <c r="M123" i="7"/>
  <c r="H120" i="15"/>
  <c r="O120" i="14"/>
  <c r="T120" i="15"/>
  <c r="AL120" i="14"/>
  <c r="AF120" i="10"/>
  <c r="AJ123" i="8"/>
  <c r="W120" i="14"/>
  <c r="X120" i="14"/>
  <c r="T120" i="14"/>
  <c r="J154" i="12"/>
  <c r="Q123" i="8"/>
  <c r="R123" i="8"/>
  <c r="P119" i="10"/>
  <c r="C122" i="8"/>
  <c r="C122" i="6"/>
  <c r="C121" i="3"/>
  <c r="C122" i="7"/>
  <c r="O121" i="10"/>
  <c r="O119" i="14"/>
  <c r="R119" i="10"/>
  <c r="G122" i="7"/>
  <c r="M122" i="7"/>
  <c r="H119" i="15"/>
  <c r="W106" i="10"/>
  <c r="K121" i="6"/>
  <c r="L121" i="6"/>
  <c r="M121" i="6"/>
  <c r="J121" i="6"/>
  <c r="P121" i="6"/>
  <c r="Q121" i="6"/>
  <c r="R121" i="6"/>
  <c r="Q113" i="14"/>
  <c r="T113" i="10"/>
  <c r="I116" i="7"/>
  <c r="O116" i="7"/>
  <c r="J113" i="15"/>
  <c r="P107" i="10"/>
  <c r="W99" i="10"/>
  <c r="AE119" i="8"/>
  <c r="M118" i="7"/>
  <c r="O120" i="7"/>
  <c r="L114" i="15"/>
  <c r="AA114" i="14"/>
  <c r="J114" i="10"/>
  <c r="F12" i="13"/>
  <c r="W111" i="10"/>
  <c r="AF111" i="14"/>
  <c r="AB111" i="10"/>
  <c r="AD114" i="8"/>
  <c r="P111" i="15"/>
  <c r="J110" i="15"/>
  <c r="Q110" i="14"/>
  <c r="T110" i="10"/>
  <c r="I113" i="7"/>
  <c r="O113" i="7"/>
  <c r="AH110" i="14"/>
  <c r="AJ110" i="14"/>
  <c r="AB110" i="14"/>
  <c r="Q110" i="15"/>
  <c r="AC110" i="10"/>
  <c r="AF113" i="8"/>
  <c r="AH113" i="8"/>
  <c r="J102" i="14"/>
  <c r="F102" i="15"/>
  <c r="V102" i="15"/>
  <c r="G102" i="11"/>
  <c r="D102" i="11"/>
  <c r="L102" i="10"/>
  <c r="AE113" i="8"/>
  <c r="Q105" i="15"/>
  <c r="AC105" i="10"/>
  <c r="AF108" i="8"/>
  <c r="AH108" i="8"/>
  <c r="AH105" i="14"/>
  <c r="AJ105" i="14"/>
  <c r="K104" i="10"/>
  <c r="V102" i="10"/>
  <c r="Y105" i="8"/>
  <c r="Z105" i="8"/>
  <c r="Z100" i="10"/>
  <c r="AB103" i="8"/>
  <c r="AE103" i="8"/>
  <c r="AM103" i="8"/>
  <c r="N100" i="15"/>
  <c r="AD100" i="14"/>
  <c r="AG100" i="14"/>
  <c r="C103" i="8"/>
  <c r="C103" i="7"/>
  <c r="M103" i="7"/>
  <c r="C103" i="6"/>
  <c r="C102" i="3"/>
  <c r="I112" i="15"/>
  <c r="V111" i="10"/>
  <c r="Y114" i="8"/>
  <c r="Z114" i="8"/>
  <c r="P113" i="7"/>
  <c r="AL109" i="14"/>
  <c r="AF109" i="10"/>
  <c r="AJ112" i="8"/>
  <c r="T109" i="15"/>
  <c r="F9" i="13"/>
  <c r="AM105" i="14"/>
  <c r="AG105" i="10"/>
  <c r="AK108" i="8"/>
  <c r="U105" i="15"/>
  <c r="E104" i="15"/>
  <c r="I104" i="10"/>
  <c r="S107" i="6"/>
  <c r="I104" i="14"/>
  <c r="X98" i="10"/>
  <c r="M97" i="10"/>
  <c r="H90" i="14"/>
  <c r="L90" i="14"/>
  <c r="D90" i="14"/>
  <c r="D90" i="15"/>
  <c r="V90" i="15"/>
  <c r="G90" i="11"/>
  <c r="D90" i="11"/>
  <c r="H90" i="10"/>
  <c r="P107" i="14"/>
  <c r="M107" i="14"/>
  <c r="K106" i="14"/>
  <c r="AE109" i="8"/>
  <c r="AM109" i="8"/>
  <c r="AN109" i="8"/>
  <c r="T108" i="3"/>
  <c r="R108" i="3"/>
  <c r="F108" i="15"/>
  <c r="L108" i="10"/>
  <c r="J108" i="14"/>
  <c r="K108" i="14"/>
  <c r="O108" i="15"/>
  <c r="AA108" i="10"/>
  <c r="AC111" i="8"/>
  <c r="AE108" i="14"/>
  <c r="M108" i="15"/>
  <c r="AC108" i="14"/>
  <c r="Y108" i="10"/>
  <c r="AA111" i="8"/>
  <c r="AH108" i="14"/>
  <c r="AJ108" i="14"/>
  <c r="Q108" i="15"/>
  <c r="AC108" i="10"/>
  <c r="AF111" i="8"/>
  <c r="AH111" i="8"/>
  <c r="T103" i="15"/>
  <c r="AF103" i="10"/>
  <c r="AJ106" i="8"/>
  <c r="AL103" i="14"/>
  <c r="Q103" i="14"/>
  <c r="T103" i="10"/>
  <c r="I106" i="7"/>
  <c r="O106" i="7"/>
  <c r="J103" i="15"/>
  <c r="K98" i="10"/>
  <c r="J97" i="10"/>
  <c r="AC101" i="14"/>
  <c r="M101" i="15"/>
  <c r="Y101" i="10"/>
  <c r="AA104" i="8"/>
  <c r="R92" i="15"/>
  <c r="AI92" i="14"/>
  <c r="AD92" i="10"/>
  <c r="AG95" i="8"/>
  <c r="C95" i="8"/>
  <c r="C95" i="7"/>
  <c r="C94" i="3"/>
  <c r="C95" i="6"/>
  <c r="O96" i="10"/>
  <c r="K96" i="10"/>
  <c r="N102" i="7"/>
  <c r="Q102" i="7"/>
  <c r="K102" i="7"/>
  <c r="P101" i="3"/>
  <c r="AD91" i="14"/>
  <c r="Z91" i="10"/>
  <c r="AB94" i="8"/>
  <c r="N91" i="15"/>
  <c r="AE86" i="14"/>
  <c r="AG86" i="14"/>
  <c r="O86" i="15"/>
  <c r="AA86" i="10"/>
  <c r="AC89" i="8"/>
  <c r="AE89" i="8"/>
  <c r="AM89" i="8"/>
  <c r="M92" i="10"/>
  <c r="N101" i="15"/>
  <c r="Z101" i="10"/>
  <c r="AB104" i="8"/>
  <c r="AD101" i="14"/>
  <c r="P97" i="14"/>
  <c r="Q91" i="10"/>
  <c r="F94" i="7"/>
  <c r="L94" i="7"/>
  <c r="G91" i="15"/>
  <c r="N91" i="14"/>
  <c r="AE93" i="8"/>
  <c r="AM93" i="8"/>
  <c r="W101" i="10"/>
  <c r="L101" i="15"/>
  <c r="AA101" i="14"/>
  <c r="R101" i="14"/>
  <c r="U101" i="10"/>
  <c r="J104" i="7"/>
  <c r="P104" i="7"/>
  <c r="K101" i="15"/>
  <c r="P93" i="14"/>
  <c r="AN91" i="14"/>
  <c r="L89" i="15"/>
  <c r="AA89" i="14"/>
  <c r="N89" i="14"/>
  <c r="G89" i="15"/>
  <c r="Q89" i="10"/>
  <c r="F92" i="7"/>
  <c r="W94" i="14"/>
  <c r="X94" i="14"/>
  <c r="T94" i="14"/>
  <c r="P88" i="14"/>
  <c r="R87" i="15"/>
  <c r="AD87" i="10"/>
  <c r="AG90" i="8"/>
  <c r="AI87" i="14"/>
  <c r="F87" i="15"/>
  <c r="L87" i="10"/>
  <c r="J87" i="14"/>
  <c r="K87" i="14"/>
  <c r="J85" i="14"/>
  <c r="K85" i="14"/>
  <c r="F85" i="15"/>
  <c r="L85" i="10"/>
  <c r="AC81" i="10"/>
  <c r="AF84" i="8"/>
  <c r="AH84" i="8"/>
  <c r="Q81" i="15"/>
  <c r="AH81" i="14"/>
  <c r="AJ81" i="14"/>
  <c r="AB81" i="14"/>
  <c r="Z81" i="14"/>
  <c r="S81" i="14"/>
  <c r="F79" i="15"/>
  <c r="L79" i="10"/>
  <c r="J79" i="14"/>
  <c r="AE78" i="14"/>
  <c r="AG78" i="14"/>
  <c r="O78" i="15"/>
  <c r="AA78" i="10"/>
  <c r="AC81" i="8"/>
  <c r="AE81" i="8"/>
  <c r="AK78" i="14"/>
  <c r="AN78" i="14"/>
  <c r="AE78" i="10"/>
  <c r="AI81" i="8"/>
  <c r="AL81" i="8"/>
  <c r="S78" i="15"/>
  <c r="S93" i="10"/>
  <c r="H96" i="7"/>
  <c r="X84" i="10"/>
  <c r="W93" i="10"/>
  <c r="AK93" i="14"/>
  <c r="AN93" i="14"/>
  <c r="S93" i="15"/>
  <c r="AE93" i="10"/>
  <c r="AI96" i="8"/>
  <c r="AL96" i="8"/>
  <c r="AF93" i="14"/>
  <c r="P93" i="15"/>
  <c r="AB93" i="10"/>
  <c r="AD96" i="8"/>
  <c r="AE95" i="8"/>
  <c r="N94" i="10"/>
  <c r="U94" i="10"/>
  <c r="J97" i="7"/>
  <c r="P97" i="7"/>
  <c r="R94" i="14"/>
  <c r="K94" i="15"/>
  <c r="Q94" i="14"/>
  <c r="J94" i="15"/>
  <c r="T94" i="10"/>
  <c r="I97" i="7"/>
  <c r="O97" i="7"/>
  <c r="K87" i="10"/>
  <c r="AA88" i="14"/>
  <c r="L88" i="15"/>
  <c r="V88" i="15"/>
  <c r="G88" i="11"/>
  <c r="D88" i="11"/>
  <c r="AE85" i="14"/>
  <c r="O85" i="15"/>
  <c r="AA85" i="10"/>
  <c r="AC88" i="8"/>
  <c r="AE83" i="10"/>
  <c r="AI86" i="8"/>
  <c r="S83" i="15"/>
  <c r="AK83" i="14"/>
  <c r="AN83" i="14"/>
  <c r="F83" i="14"/>
  <c r="G83" i="14"/>
  <c r="G83" i="10"/>
  <c r="C83" i="15"/>
  <c r="S90" i="10"/>
  <c r="H93" i="7"/>
  <c r="P88" i="10"/>
  <c r="J88" i="10"/>
  <c r="G90" i="6"/>
  <c r="H90" i="6"/>
  <c r="F90" i="6"/>
  <c r="S84" i="10"/>
  <c r="H87" i="7"/>
  <c r="G86" i="6"/>
  <c r="H86" i="6"/>
  <c r="I86" i="6"/>
  <c r="F86" i="6"/>
  <c r="L74" i="10"/>
  <c r="F74" i="15"/>
  <c r="J74" i="14"/>
  <c r="K74" i="14"/>
  <c r="L74" i="14"/>
  <c r="D74" i="14"/>
  <c r="AF74" i="14"/>
  <c r="AG74" i="14"/>
  <c r="AB74" i="10"/>
  <c r="AD77" i="8"/>
  <c r="AE77" i="8"/>
  <c r="P74" i="15"/>
  <c r="K72" i="10"/>
  <c r="C75" i="8"/>
  <c r="C75" i="7"/>
  <c r="P75" i="7"/>
  <c r="C75" i="6"/>
  <c r="C74" i="3"/>
  <c r="J65" i="14"/>
  <c r="K65" i="14"/>
  <c r="L65" i="14"/>
  <c r="L65" i="10"/>
  <c r="F65" i="15"/>
  <c r="V65" i="15"/>
  <c r="G65" i="11"/>
  <c r="D65" i="11"/>
  <c r="AH63" i="14"/>
  <c r="AJ63" i="14"/>
  <c r="AB63" i="14"/>
  <c r="Z63" i="14"/>
  <c r="S63" i="14"/>
  <c r="Q63" i="15"/>
  <c r="AC63" i="10"/>
  <c r="AF66" i="8"/>
  <c r="AH66" i="8"/>
  <c r="G85" i="6"/>
  <c r="H85" i="6"/>
  <c r="F85" i="6"/>
  <c r="N85" i="7"/>
  <c r="Q85" i="7"/>
  <c r="K85" i="7"/>
  <c r="P84" i="3"/>
  <c r="N89" i="7"/>
  <c r="K70" i="10"/>
  <c r="C73" i="8"/>
  <c r="C73" i="7"/>
  <c r="C73" i="6"/>
  <c r="C72" i="3"/>
  <c r="AC67" i="14"/>
  <c r="AG67" i="14"/>
  <c r="M67" i="15"/>
  <c r="Y67" i="10"/>
  <c r="AA70" i="8"/>
  <c r="U77" i="10"/>
  <c r="J80" i="7"/>
  <c r="R77" i="14"/>
  <c r="K77" i="15"/>
  <c r="O77" i="14"/>
  <c r="R77" i="10"/>
  <c r="G80" i="7"/>
  <c r="M80" i="7"/>
  <c r="H77" i="15"/>
  <c r="AN74" i="14"/>
  <c r="AF64" i="14"/>
  <c r="P64" i="15"/>
  <c r="AB64" i="10"/>
  <c r="AD67" i="8"/>
  <c r="G78" i="14"/>
  <c r="L76" i="15"/>
  <c r="AA76" i="14"/>
  <c r="U76" i="10"/>
  <c r="J79" i="7"/>
  <c r="P79" i="7"/>
  <c r="R76" i="14"/>
  <c r="K76" i="15"/>
  <c r="L77" i="7"/>
  <c r="O75" i="6"/>
  <c r="P75" i="6"/>
  <c r="Q75" i="6"/>
  <c r="T75" i="6"/>
  <c r="U75" i="6"/>
  <c r="V75" i="6"/>
  <c r="M71" i="10"/>
  <c r="S69" i="10"/>
  <c r="H72" i="7"/>
  <c r="X67" i="10"/>
  <c r="V66" i="10"/>
  <c r="Y69" i="8"/>
  <c r="Z69" i="8"/>
  <c r="X60" i="10"/>
  <c r="O57" i="15"/>
  <c r="AE57" i="14"/>
  <c r="AG57" i="14"/>
  <c r="AA57" i="10"/>
  <c r="AC60" i="8"/>
  <c r="AE60" i="8"/>
  <c r="W57" i="14"/>
  <c r="X57" i="14"/>
  <c r="T57" i="14"/>
  <c r="N49" i="10"/>
  <c r="AI40" i="14"/>
  <c r="AJ40" i="14"/>
  <c r="AB40" i="14"/>
  <c r="AD40" i="10"/>
  <c r="AG43" i="8"/>
  <c r="AH43" i="8"/>
  <c r="R40" i="15"/>
  <c r="AI32" i="14"/>
  <c r="AJ32" i="14"/>
  <c r="AB32" i="14"/>
  <c r="R32" i="15"/>
  <c r="AD32" i="10"/>
  <c r="AG35" i="8"/>
  <c r="AH35" i="8"/>
  <c r="K80" i="10"/>
  <c r="K80" i="15"/>
  <c r="R80" i="14"/>
  <c r="U80" i="10"/>
  <c r="J83" i="7"/>
  <c r="P83" i="7"/>
  <c r="M80" i="10"/>
  <c r="J80" i="10"/>
  <c r="I74" i="15"/>
  <c r="X73" i="10"/>
  <c r="P71" i="14"/>
  <c r="AL71" i="8"/>
  <c r="P68" i="10"/>
  <c r="O67" i="10"/>
  <c r="W66" i="10"/>
  <c r="K58" i="10"/>
  <c r="AA49" i="14"/>
  <c r="L49" i="15"/>
  <c r="AK40" i="14"/>
  <c r="AN40" i="14"/>
  <c r="S40" i="15"/>
  <c r="AE40" i="10"/>
  <c r="AI43" i="8"/>
  <c r="AL43" i="8"/>
  <c r="W75" i="6"/>
  <c r="X75" i="6"/>
  <c r="Y75" i="6"/>
  <c r="J118" i="12"/>
  <c r="W70" i="14"/>
  <c r="X70" i="14"/>
  <c r="T70" i="14"/>
  <c r="G71" i="6"/>
  <c r="H71" i="6"/>
  <c r="I71" i="6"/>
  <c r="F71" i="6"/>
  <c r="X68" i="10"/>
  <c r="O64" i="10"/>
  <c r="AA61" i="10"/>
  <c r="AC64" i="8"/>
  <c r="O61" i="15"/>
  <c r="AE61" i="14"/>
  <c r="O61" i="14"/>
  <c r="H61" i="15"/>
  <c r="R61" i="10"/>
  <c r="G64" i="7"/>
  <c r="M64" i="7"/>
  <c r="M58" i="10"/>
  <c r="J79" i="6"/>
  <c r="P71" i="10"/>
  <c r="R67" i="15"/>
  <c r="AD67" i="10"/>
  <c r="AG70" i="8"/>
  <c r="AI67" i="14"/>
  <c r="AK75" i="14"/>
  <c r="AN75" i="14"/>
  <c r="S75" i="15"/>
  <c r="AE75" i="10"/>
  <c r="AI78" i="8"/>
  <c r="AL78" i="8"/>
  <c r="AD75" i="14"/>
  <c r="N75" i="15"/>
  <c r="Z75" i="10"/>
  <c r="AB78" i="8"/>
  <c r="Q75" i="14"/>
  <c r="T75" i="10"/>
  <c r="I78" i="7"/>
  <c r="O78" i="7"/>
  <c r="J75" i="15"/>
  <c r="K80" i="6"/>
  <c r="L80" i="6"/>
  <c r="J80" i="6"/>
  <c r="G77" i="6"/>
  <c r="H77" i="6"/>
  <c r="I77" i="6"/>
  <c r="F77" i="6"/>
  <c r="J73" i="10"/>
  <c r="N73" i="10"/>
  <c r="H71" i="10"/>
  <c r="H71" i="14"/>
  <c r="D71" i="15"/>
  <c r="V71" i="15"/>
  <c r="G71" i="11"/>
  <c r="D71" i="11"/>
  <c r="Z69" i="14"/>
  <c r="S69" i="14"/>
  <c r="AN68" i="14"/>
  <c r="R67" i="14"/>
  <c r="K67" i="15"/>
  <c r="U67" i="10"/>
  <c r="J70" i="7"/>
  <c r="P70" i="7"/>
  <c r="AE61" i="8"/>
  <c r="AM61" i="8"/>
  <c r="S65" i="10"/>
  <c r="H68" i="7"/>
  <c r="AL61" i="8"/>
  <c r="O52" i="10"/>
  <c r="AE52" i="14"/>
  <c r="AG52" i="14"/>
  <c r="O52" i="15"/>
  <c r="AA52" i="10"/>
  <c r="AC55" i="8"/>
  <c r="AJ75" i="14"/>
  <c r="J83" i="6"/>
  <c r="K83" i="6"/>
  <c r="L83" i="6"/>
  <c r="W56" i="10"/>
  <c r="AM56" i="14"/>
  <c r="AG56" i="10"/>
  <c r="AK59" i="8"/>
  <c r="U56" i="15"/>
  <c r="AM58" i="8"/>
  <c r="AN58" i="8"/>
  <c r="T57" i="3"/>
  <c r="AE58" i="8"/>
  <c r="S54" i="15"/>
  <c r="AK54" i="14"/>
  <c r="AE54" i="10"/>
  <c r="AI57" i="8"/>
  <c r="J54" i="10"/>
  <c r="AL54" i="14"/>
  <c r="T54" i="15"/>
  <c r="AF54" i="10"/>
  <c r="AJ57" i="8"/>
  <c r="S39" i="10"/>
  <c r="H42" i="7"/>
  <c r="K36" i="10"/>
  <c r="L35" i="7"/>
  <c r="I30" i="14"/>
  <c r="E30" i="15"/>
  <c r="V30" i="15"/>
  <c r="G30" i="11"/>
  <c r="D30" i="11"/>
  <c r="I30" i="10"/>
  <c r="S33" i="6"/>
  <c r="V33" i="6"/>
  <c r="W59" i="10"/>
  <c r="AB59" i="10"/>
  <c r="AD62" i="8"/>
  <c r="AF59" i="14"/>
  <c r="P59" i="15"/>
  <c r="X60" i="6"/>
  <c r="Y60" i="6"/>
  <c r="Z60" i="6"/>
  <c r="O60" i="6"/>
  <c r="T60" i="6"/>
  <c r="U60" i="6"/>
  <c r="V60" i="6"/>
  <c r="P60" i="6"/>
  <c r="Q60" i="6"/>
  <c r="M51" i="7"/>
  <c r="AN70" i="14"/>
  <c r="AC62" i="10"/>
  <c r="AF65" i="8"/>
  <c r="AH65" i="8"/>
  <c r="Q62" i="15"/>
  <c r="AH62" i="14"/>
  <c r="AJ62" i="14"/>
  <c r="C62" i="15"/>
  <c r="F62" i="14"/>
  <c r="G62" i="14"/>
  <c r="G62" i="10"/>
  <c r="AL62" i="14"/>
  <c r="AF62" i="10"/>
  <c r="AJ65" i="8"/>
  <c r="T62" i="15"/>
  <c r="W53" i="10"/>
  <c r="F50" i="15"/>
  <c r="L50" i="10"/>
  <c r="J50" i="14"/>
  <c r="K50" i="14"/>
  <c r="O50" i="10"/>
  <c r="M50" i="10"/>
  <c r="D38" i="15"/>
  <c r="H38" i="14"/>
  <c r="H38" i="10"/>
  <c r="I38" i="14"/>
  <c r="I38" i="10"/>
  <c r="S41" i="6"/>
  <c r="E38" i="15"/>
  <c r="P49" i="14"/>
  <c r="M49" i="14"/>
  <c r="F43" i="10"/>
  <c r="B43" i="15"/>
  <c r="E43" i="14"/>
  <c r="J43" i="14"/>
  <c r="K43" i="14"/>
  <c r="L43" i="10"/>
  <c r="F43" i="15"/>
  <c r="O43" i="7"/>
  <c r="K38" i="15"/>
  <c r="U38" i="10"/>
  <c r="J41" i="7"/>
  <c r="P41" i="7"/>
  <c r="R38" i="14"/>
  <c r="K37" i="10"/>
  <c r="V29" i="10"/>
  <c r="Y32" i="8"/>
  <c r="Z32" i="8"/>
  <c r="AE51" i="8"/>
  <c r="AM51" i="8"/>
  <c r="S46" i="15"/>
  <c r="AE46" i="10"/>
  <c r="AI49" i="8"/>
  <c r="AL49" i="8"/>
  <c r="AK46" i="14"/>
  <c r="AN46" i="14"/>
  <c r="AH45" i="14"/>
  <c r="AJ45" i="14"/>
  <c r="AC45" i="10"/>
  <c r="AF48" i="8"/>
  <c r="AH48" i="8"/>
  <c r="Q45" i="15"/>
  <c r="K45" i="10"/>
  <c r="AK44" i="14"/>
  <c r="AN44" i="14"/>
  <c r="AE44" i="10"/>
  <c r="AI47" i="8"/>
  <c r="AL47" i="8"/>
  <c r="S44" i="15"/>
  <c r="J35" i="14"/>
  <c r="K35" i="14"/>
  <c r="L35" i="14"/>
  <c r="D35" i="14"/>
  <c r="F35" i="15"/>
  <c r="L35" i="10"/>
  <c r="D29" i="15"/>
  <c r="H29" i="10"/>
  <c r="H29" i="14"/>
  <c r="O29" i="14"/>
  <c r="H29" i="15"/>
  <c r="R29" i="10"/>
  <c r="G32" i="7"/>
  <c r="M32" i="7"/>
  <c r="AA53" i="14"/>
  <c r="L53" i="15"/>
  <c r="P48" i="7"/>
  <c r="W41" i="14"/>
  <c r="X41" i="14"/>
  <c r="T41" i="14"/>
  <c r="J75" i="12"/>
  <c r="Q44" i="8"/>
  <c r="N46" i="10"/>
  <c r="H23" i="10"/>
  <c r="H23" i="14"/>
  <c r="D23" i="15"/>
  <c r="V23" i="15"/>
  <c r="G23" i="11"/>
  <c r="D23" i="11"/>
  <c r="W7" i="10"/>
  <c r="I51" i="10"/>
  <c r="S54" i="6"/>
  <c r="E51" i="15"/>
  <c r="I51" i="14"/>
  <c r="AA46" i="10"/>
  <c r="AC49" i="8"/>
  <c r="AE46" i="14"/>
  <c r="O46" i="15"/>
  <c r="E44" i="15"/>
  <c r="I44" i="14"/>
  <c r="I44" i="10"/>
  <c r="S47" i="6"/>
  <c r="Q44" i="14"/>
  <c r="J44" i="15"/>
  <c r="T44" i="10"/>
  <c r="I47" i="7"/>
  <c r="O47" i="7"/>
  <c r="O42" i="15"/>
  <c r="AA42" i="10"/>
  <c r="AC45" i="8"/>
  <c r="AE42" i="14"/>
  <c r="G42" i="10"/>
  <c r="M45" i="7"/>
  <c r="F42" i="14"/>
  <c r="C42" i="15"/>
  <c r="M42" i="10"/>
  <c r="AC53" i="10"/>
  <c r="AF56" i="8"/>
  <c r="AH56" i="8"/>
  <c r="AH53" i="14"/>
  <c r="AJ53" i="14"/>
  <c r="Q53" i="15"/>
  <c r="E53" i="15"/>
  <c r="I53" i="14"/>
  <c r="I53" i="10"/>
  <c r="S56" i="6"/>
  <c r="J51" i="10"/>
  <c r="R51" i="14"/>
  <c r="K51" i="15"/>
  <c r="U51" i="10"/>
  <c r="J54" i="7"/>
  <c r="P54" i="7"/>
  <c r="L46" i="10"/>
  <c r="F46" i="15"/>
  <c r="J46" i="14"/>
  <c r="K46" i="14"/>
  <c r="P47" i="7"/>
  <c r="X34" i="10"/>
  <c r="E34" i="15"/>
  <c r="I34" i="10"/>
  <c r="S37" i="6"/>
  <c r="I34" i="14"/>
  <c r="AM34" i="14"/>
  <c r="AG34" i="10"/>
  <c r="AK37" i="8"/>
  <c r="U34" i="15"/>
  <c r="AF34" i="14"/>
  <c r="AB34" i="10"/>
  <c r="AD37" i="8"/>
  <c r="P34" i="15"/>
  <c r="F25" i="10"/>
  <c r="E25" i="14"/>
  <c r="B25" i="15"/>
  <c r="AF24" i="10"/>
  <c r="AJ27" i="8"/>
  <c r="T24" i="15"/>
  <c r="AL24" i="14"/>
  <c r="G21" i="15"/>
  <c r="Q21" i="10"/>
  <c r="F24" i="7"/>
  <c r="L24" i="7"/>
  <c r="N21" i="14"/>
  <c r="W33" i="10"/>
  <c r="O33" i="10"/>
  <c r="J24" i="15"/>
  <c r="Q24" i="14"/>
  <c r="T24" i="10"/>
  <c r="I27" i="7"/>
  <c r="O27" i="7"/>
  <c r="AI16" i="14"/>
  <c r="AJ16" i="14"/>
  <c r="AD16" i="10"/>
  <c r="AG19" i="8"/>
  <c r="AH19" i="8"/>
  <c r="R16" i="15"/>
  <c r="AF26" i="14"/>
  <c r="P26" i="15"/>
  <c r="AB26" i="10"/>
  <c r="AD29" i="8"/>
  <c r="N24" i="10"/>
  <c r="R24" i="14"/>
  <c r="K24" i="15"/>
  <c r="U24" i="10"/>
  <c r="J27" i="7"/>
  <c r="P27" i="7"/>
  <c r="V30" i="10"/>
  <c r="Y33" i="8"/>
  <c r="Z33" i="8"/>
  <c r="Q21" i="15"/>
  <c r="AC21" i="10"/>
  <c r="AF24" i="8"/>
  <c r="AH24" i="8"/>
  <c r="AH21" i="14"/>
  <c r="AJ21" i="14"/>
  <c r="X20" i="10"/>
  <c r="C23" i="8"/>
  <c r="C23" i="7"/>
  <c r="P23" i="7"/>
  <c r="C22" i="3"/>
  <c r="C23" i="6"/>
  <c r="X13" i="10"/>
  <c r="X10" i="10"/>
  <c r="AF10" i="14"/>
  <c r="AG10" i="14"/>
  <c r="AB10" i="14"/>
  <c r="Z10" i="14"/>
  <c r="S10" i="14"/>
  <c r="AB10" i="10"/>
  <c r="AD13" i="8"/>
  <c r="AE13" i="8"/>
  <c r="AM13" i="8"/>
  <c r="P10" i="15"/>
  <c r="E6" i="14"/>
  <c r="B6" i="15"/>
  <c r="F6" i="10"/>
  <c r="J4" i="12"/>
  <c r="W3" i="14"/>
  <c r="X3" i="14"/>
  <c r="T3" i="14"/>
  <c r="Q3" i="14"/>
  <c r="T3" i="10"/>
  <c r="I6" i="7"/>
  <c r="O6" i="7"/>
  <c r="J3" i="15"/>
  <c r="M39" i="7"/>
  <c r="P26" i="10"/>
  <c r="H16" i="15"/>
  <c r="O16" i="14"/>
  <c r="R16" i="10"/>
  <c r="G19" i="7"/>
  <c r="M19" i="7"/>
  <c r="AG21" i="10"/>
  <c r="AK24" i="8"/>
  <c r="AM21" i="14"/>
  <c r="U21" i="15"/>
  <c r="AG25" i="14"/>
  <c r="P22" i="10"/>
  <c r="C25" i="8"/>
  <c r="R113" i="4"/>
  <c r="C25" i="7"/>
  <c r="C24" i="3"/>
  <c r="C25" i="6"/>
  <c r="C12" i="15"/>
  <c r="G12" i="10"/>
  <c r="F12" i="14"/>
  <c r="AD12" i="14"/>
  <c r="Z12" i="10"/>
  <c r="AB15" i="8"/>
  <c r="N12" i="15"/>
  <c r="M27" i="7"/>
  <c r="G17" i="6"/>
  <c r="H17" i="6"/>
  <c r="I17" i="6"/>
  <c r="F17" i="6"/>
  <c r="Q11" i="14"/>
  <c r="J11" i="15"/>
  <c r="T11" i="10"/>
  <c r="I14" i="7"/>
  <c r="O14" i="7"/>
  <c r="AD8" i="14"/>
  <c r="N8" i="15"/>
  <c r="Z8" i="10"/>
  <c r="AB11" i="8"/>
  <c r="AI8" i="14"/>
  <c r="AJ8" i="14"/>
  <c r="R8" i="15"/>
  <c r="AD8" i="10"/>
  <c r="AG11" i="8"/>
  <c r="AH11" i="8"/>
  <c r="V20" i="10"/>
  <c r="Y23" i="8"/>
  <c r="Z23" i="8"/>
  <c r="AG16" i="14"/>
  <c r="O17" i="7"/>
  <c r="G11" i="15"/>
  <c r="Q11" i="10"/>
  <c r="F14" i="7"/>
  <c r="L14" i="7"/>
  <c r="N11" i="14"/>
  <c r="I10" i="15"/>
  <c r="V10" i="15"/>
  <c r="G10" i="11"/>
  <c r="D10" i="11"/>
  <c r="I25" i="15"/>
  <c r="AG23" i="14"/>
  <c r="H18" i="10"/>
  <c r="H18" i="14"/>
  <c r="L18" i="14"/>
  <c r="D18" i="14"/>
  <c r="D18" i="15"/>
  <c r="O18" i="15"/>
  <c r="AA18" i="10"/>
  <c r="AC21" i="8"/>
  <c r="AE18" i="14"/>
  <c r="W14" i="10"/>
  <c r="B12" i="15"/>
  <c r="F12" i="10"/>
  <c r="E12" i="14"/>
  <c r="W5" i="10"/>
  <c r="O138" i="8"/>
  <c r="N27" i="10"/>
  <c r="U27" i="15"/>
  <c r="AM27" i="14"/>
  <c r="AG27" i="10"/>
  <c r="AK30" i="8"/>
  <c r="E27" i="15"/>
  <c r="I27" i="10"/>
  <c r="S30" i="6"/>
  <c r="I27" i="14"/>
  <c r="AL16" i="8"/>
  <c r="N12" i="10"/>
  <c r="N52" i="8"/>
  <c r="O52" i="8"/>
  <c r="X52" i="8"/>
  <c r="S51" i="3"/>
  <c r="X19" i="10"/>
  <c r="H14" i="15"/>
  <c r="O14" i="14"/>
  <c r="R14" i="10"/>
  <c r="G17" i="7"/>
  <c r="M17" i="7"/>
  <c r="V11" i="10"/>
  <c r="Y14" i="8"/>
  <c r="Z14" i="8"/>
  <c r="N8" i="10"/>
  <c r="AG6" i="14"/>
  <c r="N117" i="8"/>
  <c r="O117" i="8"/>
  <c r="X117" i="8"/>
  <c r="S116" i="3"/>
  <c r="N81" i="8"/>
  <c r="O81" i="8"/>
  <c r="R71" i="8"/>
  <c r="J19" i="10"/>
  <c r="I19" i="10"/>
  <c r="S22" i="6"/>
  <c r="E19" i="15"/>
  <c r="I19" i="14"/>
  <c r="AE19" i="14"/>
  <c r="O19" i="15"/>
  <c r="AA19" i="10"/>
  <c r="AC22" i="8"/>
  <c r="H14" i="14"/>
  <c r="D14" i="15"/>
  <c r="H14" i="10"/>
  <c r="AL14" i="14"/>
  <c r="T14" i="15"/>
  <c r="AF14" i="10"/>
  <c r="AJ17" i="8"/>
  <c r="AE10" i="8"/>
  <c r="AM10" i="8"/>
  <c r="AN10" i="8"/>
  <c r="T9" i="3"/>
  <c r="AC5" i="14"/>
  <c r="AG5" i="14"/>
  <c r="M5" i="15"/>
  <c r="Y5" i="10"/>
  <c r="AA8" i="8"/>
  <c r="S6" i="10"/>
  <c r="H9" i="7"/>
  <c r="R141" i="8"/>
  <c r="O128" i="8"/>
  <c r="X128" i="8"/>
  <c r="S127" i="3"/>
  <c r="P129" i="7"/>
  <c r="O102" i="8"/>
  <c r="X102" i="8"/>
  <c r="S101" i="3"/>
  <c r="R53" i="8"/>
  <c r="W25" i="8"/>
  <c r="P93" i="7"/>
  <c r="C14" i="5"/>
  <c r="T14" i="5"/>
  <c r="T101" i="4"/>
  <c r="H101" i="8"/>
  <c r="O101" i="8"/>
  <c r="H93" i="8"/>
  <c r="O93" i="8"/>
  <c r="R43" i="8"/>
  <c r="H30" i="8"/>
  <c r="O30" i="8"/>
  <c r="X30" i="8"/>
  <c r="S29" i="3"/>
  <c r="W15" i="8"/>
  <c r="O14" i="8"/>
  <c r="T40" i="5"/>
  <c r="C113" i="4"/>
  <c r="T113" i="4"/>
  <c r="C8" i="4"/>
  <c r="T8" i="4"/>
  <c r="P9" i="10"/>
  <c r="O9" i="15"/>
  <c r="AE9" i="14"/>
  <c r="AA9" i="10"/>
  <c r="AC12" i="8"/>
  <c r="K9" i="10"/>
  <c r="F9" i="14"/>
  <c r="G9" i="10"/>
  <c r="C9" i="15"/>
  <c r="O4" i="10"/>
  <c r="R4" i="15"/>
  <c r="AI4" i="14"/>
  <c r="AD4" i="10"/>
  <c r="AG7" i="8"/>
  <c r="AK4" i="14"/>
  <c r="AN4" i="14"/>
  <c r="S4" i="15"/>
  <c r="AE4" i="10"/>
  <c r="AI7" i="8"/>
  <c r="H87" i="8"/>
  <c r="N84" i="8"/>
  <c r="O84" i="8"/>
  <c r="X84" i="8"/>
  <c r="S83" i="3"/>
  <c r="N20" i="8"/>
  <c r="O20" i="8"/>
  <c r="X20" i="8"/>
  <c r="S19" i="3"/>
  <c r="H100" i="8"/>
  <c r="O100" i="8"/>
  <c r="X100" i="8"/>
  <c r="S99" i="3"/>
  <c r="R72" i="8"/>
  <c r="W16" i="8"/>
  <c r="X16" i="8"/>
  <c r="S15" i="3"/>
  <c r="T54" i="5"/>
  <c r="T117" i="4"/>
  <c r="T94" i="4"/>
  <c r="C94" i="4"/>
  <c r="P23" i="6"/>
  <c r="Q23" i="6"/>
  <c r="R23" i="6"/>
  <c r="AB23" i="6"/>
  <c r="N22" i="3"/>
  <c r="K125" i="8"/>
  <c r="O125" i="8"/>
  <c r="H86" i="8"/>
  <c r="O86" i="8"/>
  <c r="X86" i="8"/>
  <c r="S85" i="3"/>
  <c r="H77" i="8"/>
  <c r="O77" i="8"/>
  <c r="W77" i="8"/>
  <c r="W76" i="8"/>
  <c r="W24" i="8"/>
  <c r="U15" i="5"/>
  <c r="C15" i="5"/>
  <c r="T15" i="5"/>
  <c r="O99" i="8"/>
  <c r="N87" i="8"/>
  <c r="T71" i="5"/>
  <c r="T7" i="4"/>
  <c r="C7" i="4"/>
  <c r="O144" i="8"/>
  <c r="K57" i="8"/>
  <c r="R44" i="8"/>
  <c r="O42" i="8"/>
  <c r="X42" i="8"/>
  <c r="S41" i="3"/>
  <c r="O8" i="8"/>
  <c r="X8" i="8"/>
  <c r="S7" i="3"/>
  <c r="T48" i="5"/>
  <c r="T55" i="4"/>
  <c r="T56" i="5"/>
  <c r="U19" i="5"/>
  <c r="T19" i="5"/>
  <c r="C12" i="4"/>
  <c r="T12" i="4"/>
  <c r="O122" i="8"/>
  <c r="X122" i="8"/>
  <c r="S121" i="3"/>
  <c r="C19" i="5"/>
  <c r="AA57" i="6"/>
  <c r="V84" i="15"/>
  <c r="G84" i="11"/>
  <c r="D84" i="11"/>
  <c r="T20" i="6"/>
  <c r="U20" i="6"/>
  <c r="V20" i="6"/>
  <c r="AN153" i="14"/>
  <c r="V146" i="15"/>
  <c r="G146" i="11"/>
  <c r="D146" i="11"/>
  <c r="O67" i="8"/>
  <c r="AL73" i="8"/>
  <c r="AH99" i="8"/>
  <c r="AE106" i="8"/>
  <c r="AB140" i="14"/>
  <c r="Z140" i="14"/>
  <c r="S140" i="14"/>
  <c r="X55" i="8"/>
  <c r="S54" i="3"/>
  <c r="AB82" i="14"/>
  <c r="Z82" i="14"/>
  <c r="S82" i="14"/>
  <c r="B82" i="14"/>
  <c r="F82" i="11"/>
  <c r="C82" i="11"/>
  <c r="W32" i="8"/>
  <c r="N75" i="8"/>
  <c r="O78" i="8"/>
  <c r="X78" i="8"/>
  <c r="X101" i="8"/>
  <c r="S100" i="3"/>
  <c r="B15" i="14"/>
  <c r="F15" i="11"/>
  <c r="C15" i="11"/>
  <c r="X22" i="8"/>
  <c r="S21" i="3"/>
  <c r="AM26" i="8"/>
  <c r="R87" i="6"/>
  <c r="O133" i="7"/>
  <c r="L37" i="14"/>
  <c r="D37" i="14"/>
  <c r="C71" i="5"/>
  <c r="L15" i="5"/>
  <c r="AM81" i="8"/>
  <c r="AM113" i="8"/>
  <c r="Z146" i="6"/>
  <c r="I152" i="6"/>
  <c r="N152" i="6"/>
  <c r="M151" i="3"/>
  <c r="X147" i="8"/>
  <c r="S146" i="3"/>
  <c r="K11" i="14"/>
  <c r="M42" i="6"/>
  <c r="N42" i="6"/>
  <c r="M41" i="3"/>
  <c r="AE46" i="8"/>
  <c r="AM46" i="8"/>
  <c r="T55" i="6"/>
  <c r="U55" i="6"/>
  <c r="V55" i="6"/>
  <c r="AG120" i="14"/>
  <c r="V131" i="15"/>
  <c r="G131" i="11"/>
  <c r="D131" i="11"/>
  <c r="X89" i="8"/>
  <c r="S88" i="3"/>
  <c r="C37" i="5"/>
  <c r="AL36" i="8"/>
  <c r="AM84" i="8"/>
  <c r="AN84" i="8"/>
  <c r="T83" i="3"/>
  <c r="R83" i="3"/>
  <c r="M113" i="6"/>
  <c r="G140" i="14"/>
  <c r="M154" i="6"/>
  <c r="O141" i="7"/>
  <c r="O75" i="8"/>
  <c r="G27" i="14"/>
  <c r="Z61" i="6"/>
  <c r="M92" i="7"/>
  <c r="L76" i="7"/>
  <c r="AJ96" i="14"/>
  <c r="AM110" i="8"/>
  <c r="AN110" i="8"/>
  <c r="T109" i="3"/>
  <c r="AM116" i="8"/>
  <c r="AG11" i="14"/>
  <c r="AB28" i="14"/>
  <c r="Z28" i="14"/>
  <c r="S28" i="14"/>
  <c r="M89" i="6"/>
  <c r="B105" i="14"/>
  <c r="F105" i="11"/>
  <c r="C105" i="11"/>
  <c r="AH125" i="8"/>
  <c r="O90" i="8"/>
  <c r="AH76" i="8"/>
  <c r="L64" i="14"/>
  <c r="M146" i="14"/>
  <c r="I156" i="6"/>
  <c r="N156" i="6"/>
  <c r="M155" i="3"/>
  <c r="K109" i="14"/>
  <c r="L109" i="14"/>
  <c r="D109" i="14"/>
  <c r="B109" i="14"/>
  <c r="F109" i="11"/>
  <c r="C109" i="11"/>
  <c r="K142" i="14"/>
  <c r="L142" i="14"/>
  <c r="D142" i="14"/>
  <c r="Z149" i="6"/>
  <c r="AM130" i="8"/>
  <c r="C56" i="5"/>
  <c r="M53" i="7"/>
  <c r="L80" i="7"/>
  <c r="M90" i="6"/>
  <c r="I108" i="6"/>
  <c r="AB102" i="14"/>
  <c r="Z102" i="14"/>
  <c r="S102" i="14"/>
  <c r="L121" i="7"/>
  <c r="AG128" i="14"/>
  <c r="I134" i="6"/>
  <c r="AH53" i="8"/>
  <c r="R144" i="6"/>
  <c r="C145" i="14"/>
  <c r="H145" i="11"/>
  <c r="E145" i="11"/>
  <c r="AJ51" i="14"/>
  <c r="AH104" i="8"/>
  <c r="X140" i="8"/>
  <c r="S139" i="3"/>
  <c r="L96" i="7"/>
  <c r="O100" i="7"/>
  <c r="M139" i="7"/>
  <c r="Z8" i="6"/>
  <c r="L44" i="7"/>
  <c r="L42" i="14"/>
  <c r="L46" i="7"/>
  <c r="AB48" i="14"/>
  <c r="AL99" i="8"/>
  <c r="AE114" i="8"/>
  <c r="AM114" i="8"/>
  <c r="L129" i="14"/>
  <c r="D129" i="14"/>
  <c r="AL141" i="8"/>
  <c r="G34" i="14"/>
  <c r="L52" i="7"/>
  <c r="AE147" i="8"/>
  <c r="AM147" i="8"/>
  <c r="M20" i="6"/>
  <c r="I88" i="6"/>
  <c r="K151" i="8"/>
  <c r="H32" i="8"/>
  <c r="H54" i="8"/>
  <c r="O54" i="8"/>
  <c r="X54" i="8"/>
  <c r="B90" i="14"/>
  <c r="F90" i="11"/>
  <c r="C90" i="11"/>
  <c r="AN116" i="8"/>
  <c r="T115" i="3"/>
  <c r="X38" i="8"/>
  <c r="S37" i="3"/>
  <c r="U71" i="5"/>
  <c r="C117" i="4"/>
  <c r="R60" i="6"/>
  <c r="I85" i="6"/>
  <c r="N85" i="6"/>
  <c r="M84" i="3"/>
  <c r="AL86" i="8"/>
  <c r="K79" i="14"/>
  <c r="L79" i="14"/>
  <c r="D79" i="14"/>
  <c r="O104" i="8"/>
  <c r="X104" i="8"/>
  <c r="S103" i="3"/>
  <c r="O22" i="7"/>
  <c r="L21" i="7"/>
  <c r="AB3" i="14"/>
  <c r="Z3" i="14"/>
  <c r="S3" i="14"/>
  <c r="L20" i="7"/>
  <c r="M33" i="14"/>
  <c r="P56" i="7"/>
  <c r="AM35" i="8"/>
  <c r="M100" i="14"/>
  <c r="M141" i="7"/>
  <c r="L117" i="7"/>
  <c r="C106" i="14"/>
  <c r="H106" i="11"/>
  <c r="E106" i="11"/>
  <c r="M57" i="6"/>
  <c r="N57" i="6"/>
  <c r="M56" i="3"/>
  <c r="Z94" i="6"/>
  <c r="L133" i="7"/>
  <c r="I135" i="6"/>
  <c r="N135" i="6"/>
  <c r="M134" i="3"/>
  <c r="AN144" i="14"/>
  <c r="C124" i="4"/>
  <c r="L83" i="7"/>
  <c r="M83" i="14"/>
  <c r="AB113" i="14"/>
  <c r="Z113" i="14"/>
  <c r="S113" i="14"/>
  <c r="AM132" i="8"/>
  <c r="AG150" i="14"/>
  <c r="AN138" i="14"/>
  <c r="L8" i="7"/>
  <c r="T147" i="6"/>
  <c r="U147" i="6"/>
  <c r="V147" i="6"/>
  <c r="H124" i="8"/>
  <c r="B39" i="14"/>
  <c r="F39" i="11"/>
  <c r="C39" i="11"/>
  <c r="AA149" i="6"/>
  <c r="AB149" i="6"/>
  <c r="U45" i="4"/>
  <c r="C24" i="4"/>
  <c r="R55" i="4"/>
  <c r="R8" i="4"/>
  <c r="X14" i="8"/>
  <c r="S13" i="3"/>
  <c r="AB16" i="14"/>
  <c r="L29" i="14"/>
  <c r="AA60" i="6"/>
  <c r="Z75" i="6"/>
  <c r="AA75" i="6"/>
  <c r="L92" i="7"/>
  <c r="O103" i="8"/>
  <c r="X103" i="8"/>
  <c r="S102" i="3"/>
  <c r="L8" i="14"/>
  <c r="AM9" i="8"/>
  <c r="L38" i="7"/>
  <c r="AM99" i="8"/>
  <c r="I115" i="6"/>
  <c r="M129" i="14"/>
  <c r="B129" i="14"/>
  <c r="F129" i="11"/>
  <c r="C129" i="11"/>
  <c r="I147" i="6"/>
  <c r="M25" i="14"/>
  <c r="Z141" i="6"/>
  <c r="P147" i="7"/>
  <c r="AN105" i="14"/>
  <c r="V13" i="15"/>
  <c r="G13" i="11"/>
  <c r="D13" i="11"/>
  <c r="AN45" i="14"/>
  <c r="AM34" i="8"/>
  <c r="AN34" i="8"/>
  <c r="AM128" i="8"/>
  <c r="AM148" i="8"/>
  <c r="M133" i="7"/>
  <c r="AJ153" i="14"/>
  <c r="M52" i="7"/>
  <c r="G116" i="14"/>
  <c r="Z134" i="6"/>
  <c r="V127" i="15"/>
  <c r="G127" i="11"/>
  <c r="D127" i="11"/>
  <c r="M134" i="6"/>
  <c r="AN76" i="14"/>
  <c r="H68" i="8"/>
  <c r="O68" i="8"/>
  <c r="N60" i="8"/>
  <c r="O60" i="8"/>
  <c r="X60" i="8"/>
  <c r="K153" i="8"/>
  <c r="O153" i="8"/>
  <c r="C55" i="4"/>
  <c r="X99" i="8"/>
  <c r="S98" i="3"/>
  <c r="AL7" i="8"/>
  <c r="G42" i="14"/>
  <c r="P80" i="7"/>
  <c r="M97" i="14"/>
  <c r="O124" i="8"/>
  <c r="X124" i="8"/>
  <c r="S123" i="3"/>
  <c r="C7" i="14"/>
  <c r="H7" i="11"/>
  <c r="E7" i="11"/>
  <c r="O11" i="7"/>
  <c r="O32" i="8"/>
  <c r="AG44" i="14"/>
  <c r="L107" i="7"/>
  <c r="O147" i="7"/>
  <c r="U23" i="4"/>
  <c r="O11" i="8"/>
  <c r="X11" i="8"/>
  <c r="S10" i="3"/>
  <c r="K26" i="14"/>
  <c r="AN50" i="14"/>
  <c r="V56" i="15"/>
  <c r="G56" i="11"/>
  <c r="D56" i="11"/>
  <c r="M137" i="14"/>
  <c r="AN121" i="14"/>
  <c r="S131" i="14"/>
  <c r="G51" i="14"/>
  <c r="AN38" i="14"/>
  <c r="M96" i="7"/>
  <c r="O61" i="8"/>
  <c r="O52" i="7"/>
  <c r="I113" i="6"/>
  <c r="G9" i="14"/>
  <c r="AB23" i="14"/>
  <c r="Z23" i="14"/>
  <c r="S23" i="14"/>
  <c r="D49" i="14"/>
  <c r="I84" i="6"/>
  <c r="P92" i="7"/>
  <c r="R101" i="3"/>
  <c r="M9" i="6"/>
  <c r="M81" i="6"/>
  <c r="M84" i="14"/>
  <c r="D116" i="14"/>
  <c r="L123" i="7"/>
  <c r="I130" i="6"/>
  <c r="X19" i="8"/>
  <c r="S18" i="3"/>
  <c r="K6" i="6"/>
  <c r="L6" i="6"/>
  <c r="M6" i="6"/>
  <c r="AJ19" i="14"/>
  <c r="G16" i="14"/>
  <c r="D16" i="14"/>
  <c r="M87" i="7"/>
  <c r="Z6" i="6"/>
  <c r="AA6" i="6"/>
  <c r="AB6" i="6"/>
  <c r="M13" i="14"/>
  <c r="P74" i="7"/>
  <c r="I109" i="6"/>
  <c r="N109" i="6"/>
  <c r="M108" i="3"/>
  <c r="O143" i="8"/>
  <c r="V6" i="15"/>
  <c r="G6" i="11"/>
  <c r="D6" i="11"/>
  <c r="AE55" i="8"/>
  <c r="AM55" i="8"/>
  <c r="M84" i="6"/>
  <c r="O92" i="7"/>
  <c r="M74" i="14"/>
  <c r="I141" i="6"/>
  <c r="AM6" i="8"/>
  <c r="AN6" i="8"/>
  <c r="AM72" i="8"/>
  <c r="O85" i="8"/>
  <c r="X85" i="8"/>
  <c r="K136" i="8"/>
  <c r="O136" i="8"/>
  <c r="R10" i="5"/>
  <c r="AM77" i="8"/>
  <c r="R19" i="3"/>
  <c r="S94" i="3"/>
  <c r="R56" i="5"/>
  <c r="S99" i="14"/>
  <c r="C99" i="14"/>
  <c r="H99" i="11"/>
  <c r="E99" i="11"/>
  <c r="S149" i="14"/>
  <c r="C149" i="14"/>
  <c r="H149" i="11"/>
  <c r="E149" i="11"/>
  <c r="S17" i="3"/>
  <c r="R15" i="5"/>
  <c r="B149" i="14"/>
  <c r="F149" i="11"/>
  <c r="C149" i="11"/>
  <c r="B149" i="11"/>
  <c r="S25" i="3"/>
  <c r="R19" i="5"/>
  <c r="AB86" i="14"/>
  <c r="AM142" i="8"/>
  <c r="D134" i="14"/>
  <c r="AB138" i="14"/>
  <c r="Z138" i="14"/>
  <c r="S138" i="14"/>
  <c r="B99" i="14"/>
  <c r="F99" i="11"/>
  <c r="C99" i="11"/>
  <c r="B99" i="11"/>
  <c r="X77" i="8"/>
  <c r="S76" i="3"/>
  <c r="AN23" i="8"/>
  <c r="T22" i="3"/>
  <c r="R22" i="3"/>
  <c r="G9" i="6"/>
  <c r="H9" i="6"/>
  <c r="I9" i="6"/>
  <c r="F9" i="6"/>
  <c r="O26" i="6"/>
  <c r="T26" i="6"/>
  <c r="U26" i="6"/>
  <c r="V26" i="6"/>
  <c r="P26" i="6"/>
  <c r="Q26" i="6"/>
  <c r="AB60" i="6"/>
  <c r="M53" i="4"/>
  <c r="M83" i="6"/>
  <c r="I67" i="15"/>
  <c r="P60" i="14"/>
  <c r="M60" i="14"/>
  <c r="AE104" i="8"/>
  <c r="AM104" i="8"/>
  <c r="V4" i="10"/>
  <c r="Y7" i="8"/>
  <c r="Z7" i="8"/>
  <c r="S12" i="10"/>
  <c r="H15" i="7"/>
  <c r="W47" i="6"/>
  <c r="X47" i="6"/>
  <c r="Y47" i="6"/>
  <c r="Z47" i="6"/>
  <c r="X32" i="6"/>
  <c r="Y32" i="6"/>
  <c r="Z32" i="6"/>
  <c r="W32" i="6"/>
  <c r="I35" i="15"/>
  <c r="V35" i="15"/>
  <c r="G35" i="11"/>
  <c r="D35" i="11"/>
  <c r="L75" i="7"/>
  <c r="O75" i="7"/>
  <c r="G83" i="6"/>
  <c r="H83" i="6"/>
  <c r="I83" i="6"/>
  <c r="F83" i="6"/>
  <c r="C65" i="14"/>
  <c r="H65" i="11"/>
  <c r="E65" i="11"/>
  <c r="G65" i="14"/>
  <c r="Q96" i="8"/>
  <c r="R96" i="8"/>
  <c r="X96" i="8"/>
  <c r="Q97" i="8"/>
  <c r="R97" i="8"/>
  <c r="T86" i="10"/>
  <c r="I89" i="7"/>
  <c r="S98" i="10"/>
  <c r="H101" i="7"/>
  <c r="W117" i="6"/>
  <c r="X117" i="6"/>
  <c r="Y117" i="6"/>
  <c r="S122" i="10"/>
  <c r="H125" i="7"/>
  <c r="V115" i="10"/>
  <c r="Y118" i="8"/>
  <c r="Z118" i="8"/>
  <c r="AN118" i="8"/>
  <c r="T117" i="3"/>
  <c r="R117" i="3"/>
  <c r="N130" i="7"/>
  <c r="K130" i="7"/>
  <c r="P129" i="3"/>
  <c r="K135" i="7"/>
  <c r="P134" i="3"/>
  <c r="N135" i="7"/>
  <c r="Q135" i="7"/>
  <c r="P119" i="4"/>
  <c r="Q137" i="8"/>
  <c r="R137" i="8"/>
  <c r="X137" i="8"/>
  <c r="S136" i="3"/>
  <c r="Q139" i="8"/>
  <c r="R139" i="8"/>
  <c r="Q138" i="8"/>
  <c r="R138" i="8"/>
  <c r="C108" i="4"/>
  <c r="AG27" i="14"/>
  <c r="AL30" i="8"/>
  <c r="U20" i="3"/>
  <c r="AL29" i="8"/>
  <c r="AB33" i="14"/>
  <c r="L28" i="7"/>
  <c r="T44" i="6"/>
  <c r="U44" i="6"/>
  <c r="V44" i="6"/>
  <c r="P44" i="6"/>
  <c r="Q44" i="6"/>
  <c r="O44" i="6"/>
  <c r="AH45" i="8"/>
  <c r="S42" i="10"/>
  <c r="H45" i="7"/>
  <c r="L48" i="7"/>
  <c r="P40" i="6"/>
  <c r="Q40" i="6"/>
  <c r="O40" i="6"/>
  <c r="T40" i="6"/>
  <c r="U40" i="6"/>
  <c r="V40" i="6"/>
  <c r="L65" i="7"/>
  <c r="P65" i="7"/>
  <c r="C60" i="14"/>
  <c r="H60" i="11"/>
  <c r="E60" i="11"/>
  <c r="G60" i="14"/>
  <c r="D60" i="14"/>
  <c r="V67" i="10"/>
  <c r="Y70" i="8"/>
  <c r="Z70" i="8"/>
  <c r="AJ70" i="14"/>
  <c r="K88" i="6"/>
  <c r="L88" i="6"/>
  <c r="J88" i="6"/>
  <c r="P89" i="14"/>
  <c r="U96" i="3"/>
  <c r="Z91" i="6"/>
  <c r="P114" i="14"/>
  <c r="M114" i="14"/>
  <c r="V119" i="10"/>
  <c r="Y122" i="8"/>
  <c r="Z122" i="8"/>
  <c r="AN121" i="8"/>
  <c r="T120" i="3"/>
  <c r="G133" i="6"/>
  <c r="H133" i="6"/>
  <c r="F133" i="6"/>
  <c r="X128" i="6"/>
  <c r="Y128" i="6"/>
  <c r="W128" i="6"/>
  <c r="P139" i="14"/>
  <c r="M139" i="14"/>
  <c r="AB144" i="14"/>
  <c r="U150" i="3"/>
  <c r="L150" i="7"/>
  <c r="AE150" i="8"/>
  <c r="AM150" i="8"/>
  <c r="U140" i="3"/>
  <c r="P138" i="14"/>
  <c r="C90" i="4"/>
  <c r="C37" i="4"/>
  <c r="C120" i="4"/>
  <c r="C62" i="4"/>
  <c r="X59" i="8"/>
  <c r="S58" i="3"/>
  <c r="O17" i="4"/>
  <c r="AG14" i="14"/>
  <c r="G6" i="6"/>
  <c r="H6" i="6"/>
  <c r="F6" i="6"/>
  <c r="AB17" i="14"/>
  <c r="Z17" i="14"/>
  <c r="S17" i="14"/>
  <c r="L29" i="7"/>
  <c r="I29" i="15"/>
  <c r="AN68" i="8"/>
  <c r="T67" i="3"/>
  <c r="G74" i="6"/>
  <c r="H74" i="6"/>
  <c r="I74" i="6"/>
  <c r="F74" i="6"/>
  <c r="G61" i="14"/>
  <c r="V64" i="10"/>
  <c r="Y67" i="8"/>
  <c r="Z67" i="8"/>
  <c r="D83" i="14"/>
  <c r="U74" i="4"/>
  <c r="U86" i="3"/>
  <c r="P79" i="14"/>
  <c r="U105" i="3"/>
  <c r="AE107" i="8"/>
  <c r="AM107" i="8"/>
  <c r="AN107" i="8"/>
  <c r="O117" i="7"/>
  <c r="L123" i="14"/>
  <c r="D123" i="14"/>
  <c r="AL122" i="8"/>
  <c r="K118" i="6"/>
  <c r="L118" i="6"/>
  <c r="J118" i="6"/>
  <c r="K134" i="7"/>
  <c r="P133" i="3"/>
  <c r="N134" i="7"/>
  <c r="AN148" i="14"/>
  <c r="V151" i="10"/>
  <c r="Y154" i="8"/>
  <c r="Z154" i="8"/>
  <c r="C78" i="5"/>
  <c r="R129" i="4"/>
  <c r="U129" i="4"/>
  <c r="AN5" i="14"/>
  <c r="AB5" i="14"/>
  <c r="M21" i="7"/>
  <c r="X64" i="8"/>
  <c r="S63" i="3"/>
  <c r="K25" i="6"/>
  <c r="L25" i="6"/>
  <c r="J25" i="6"/>
  <c r="M16" i="7"/>
  <c r="C39" i="14"/>
  <c r="H39" i="11"/>
  <c r="E39" i="11"/>
  <c r="B39" i="11"/>
  <c r="U48" i="3"/>
  <c r="K53" i="14"/>
  <c r="P28" i="14"/>
  <c r="C31" i="14"/>
  <c r="H31" i="11"/>
  <c r="E31" i="11"/>
  <c r="W62" i="6"/>
  <c r="X62" i="6"/>
  <c r="Y62" i="6"/>
  <c r="Z62" i="6"/>
  <c r="V68" i="6"/>
  <c r="AN56" i="14"/>
  <c r="U68" i="3"/>
  <c r="AB76" i="14"/>
  <c r="G70" i="14"/>
  <c r="AH90" i="8"/>
  <c r="AM90" i="8"/>
  <c r="AN90" i="8"/>
  <c r="V78" i="15"/>
  <c r="G78" i="11"/>
  <c r="D78" i="11"/>
  <c r="G112" i="6"/>
  <c r="H112" i="6"/>
  <c r="I112" i="6"/>
  <c r="F112" i="6"/>
  <c r="K115" i="6"/>
  <c r="L115" i="6"/>
  <c r="M115" i="6"/>
  <c r="N115" i="6"/>
  <c r="M107" i="7"/>
  <c r="O107" i="6"/>
  <c r="T107" i="6"/>
  <c r="U107" i="6"/>
  <c r="V107" i="6"/>
  <c r="P107" i="6"/>
  <c r="Q107" i="6"/>
  <c r="AJ123" i="14"/>
  <c r="U118" i="3"/>
  <c r="W125" i="6"/>
  <c r="X125" i="6"/>
  <c r="Y125" i="6"/>
  <c r="U138" i="3"/>
  <c r="S104" i="4"/>
  <c r="K9" i="14"/>
  <c r="V14" i="10"/>
  <c r="Y17" i="8"/>
  <c r="Z17" i="8"/>
  <c r="S27" i="10"/>
  <c r="H30" i="7"/>
  <c r="P24" i="6"/>
  <c r="Q24" i="6"/>
  <c r="O24" i="6"/>
  <c r="T24" i="6"/>
  <c r="U24" i="6"/>
  <c r="V24" i="6"/>
  <c r="T19" i="6"/>
  <c r="U19" i="6"/>
  <c r="V19" i="6"/>
  <c r="AA19" i="6"/>
  <c r="S19" i="6"/>
  <c r="G45" i="6"/>
  <c r="H45" i="6"/>
  <c r="F45" i="6"/>
  <c r="AN41" i="14"/>
  <c r="U37" i="3"/>
  <c r="U45" i="3"/>
  <c r="D66" i="14"/>
  <c r="U75" i="3"/>
  <c r="I73" i="15"/>
  <c r="L78" i="7"/>
  <c r="U60" i="3"/>
  <c r="O43" i="6"/>
  <c r="T43" i="6"/>
  <c r="U43" i="6"/>
  <c r="V43" i="6"/>
  <c r="X43" i="6"/>
  <c r="Y43" i="6"/>
  <c r="Z43" i="6"/>
  <c r="P43" i="6"/>
  <c r="Q43" i="6"/>
  <c r="G67" i="6"/>
  <c r="H67" i="6"/>
  <c r="F67" i="6"/>
  <c r="K80" i="14"/>
  <c r="K35" i="6"/>
  <c r="L35" i="6"/>
  <c r="J35" i="6"/>
  <c r="S76" i="10"/>
  <c r="H79" i="7"/>
  <c r="Q80" i="8"/>
  <c r="R80" i="8"/>
  <c r="Q81" i="8"/>
  <c r="R81" i="8"/>
  <c r="X81" i="8"/>
  <c r="M82" i="7"/>
  <c r="O88" i="6"/>
  <c r="P88" i="6"/>
  <c r="Q88" i="6"/>
  <c r="R88" i="6"/>
  <c r="T88" i="6"/>
  <c r="U88" i="6"/>
  <c r="V88" i="6"/>
  <c r="V93" i="15"/>
  <c r="G93" i="11"/>
  <c r="D93" i="11"/>
  <c r="U91" i="3"/>
  <c r="AH94" i="8"/>
  <c r="P103" i="14"/>
  <c r="M103" i="14"/>
  <c r="K112" i="6"/>
  <c r="L112" i="6"/>
  <c r="M112" i="6"/>
  <c r="J112" i="6"/>
  <c r="W107" i="6"/>
  <c r="X107" i="6"/>
  <c r="Y107" i="6"/>
  <c r="X114" i="6"/>
  <c r="Y114" i="6"/>
  <c r="Z114" i="6"/>
  <c r="W114" i="6"/>
  <c r="AH119" i="8"/>
  <c r="I116" i="15"/>
  <c r="P113" i="14"/>
  <c r="M113" i="14"/>
  <c r="B113" i="14"/>
  <c r="F113" i="11"/>
  <c r="C113" i="11"/>
  <c r="D117" i="14"/>
  <c r="V116" i="10"/>
  <c r="Y119" i="8"/>
  <c r="Z119" i="8"/>
  <c r="G121" i="14"/>
  <c r="D121" i="14"/>
  <c r="O123" i="7"/>
  <c r="X130" i="6"/>
  <c r="Y130" i="6"/>
  <c r="Z130" i="6"/>
  <c r="W130" i="6"/>
  <c r="AE149" i="8"/>
  <c r="AM149" i="8"/>
  <c r="AN149" i="8"/>
  <c r="S147" i="10"/>
  <c r="H150" i="7"/>
  <c r="W151" i="6"/>
  <c r="X151" i="6"/>
  <c r="Y151" i="6"/>
  <c r="V150" i="10"/>
  <c r="Y153" i="8"/>
  <c r="Z153" i="8"/>
  <c r="C112" i="4"/>
  <c r="C64" i="5"/>
  <c r="X10" i="8"/>
  <c r="S9" i="3"/>
  <c r="R9" i="3"/>
  <c r="P8" i="14"/>
  <c r="M8" i="14"/>
  <c r="I14" i="15"/>
  <c r="AE25" i="8"/>
  <c r="O27" i="6"/>
  <c r="T27" i="6"/>
  <c r="U27" i="6"/>
  <c r="V27" i="6"/>
  <c r="P27" i="6"/>
  <c r="Q27" i="6"/>
  <c r="R27" i="6"/>
  <c r="AE44" i="8"/>
  <c r="T47" i="6"/>
  <c r="U47" i="6"/>
  <c r="V47" i="6"/>
  <c r="AA47" i="6"/>
  <c r="AB47" i="6"/>
  <c r="X54" i="6"/>
  <c r="Y54" i="6"/>
  <c r="W54" i="6"/>
  <c r="M54" i="7"/>
  <c r="P40" i="7"/>
  <c r="V35" i="10"/>
  <c r="Y38" i="8"/>
  <c r="Z38" i="8"/>
  <c r="AN38" i="8"/>
  <c r="T37" i="3"/>
  <c r="R37" i="3"/>
  <c r="S38" i="10"/>
  <c r="H41" i="7"/>
  <c r="P52" i="14"/>
  <c r="M52" i="14"/>
  <c r="AL74" i="8"/>
  <c r="U70" i="3"/>
  <c r="AG80" i="14"/>
  <c r="L63" i="7"/>
  <c r="O63" i="7"/>
  <c r="U69" i="3"/>
  <c r="N86" i="7"/>
  <c r="K86" i="7"/>
  <c r="V83" i="10"/>
  <c r="Y86" i="8"/>
  <c r="Z86" i="8"/>
  <c r="S85" i="10"/>
  <c r="H88" i="7"/>
  <c r="K96" i="6"/>
  <c r="L96" i="6"/>
  <c r="J96" i="6"/>
  <c r="M92" i="14"/>
  <c r="M95" i="14"/>
  <c r="K98" i="14"/>
  <c r="L98" i="14"/>
  <c r="P110" i="14"/>
  <c r="M110" i="14"/>
  <c r="L111" i="14"/>
  <c r="D111" i="14"/>
  <c r="V106" i="15"/>
  <c r="G106" i="11"/>
  <c r="D106" i="11"/>
  <c r="AN116" i="14"/>
  <c r="AG119" i="14"/>
  <c r="M115" i="14"/>
  <c r="AG130" i="14"/>
  <c r="U133" i="3"/>
  <c r="D135" i="14"/>
  <c r="S136" i="10"/>
  <c r="H139" i="7"/>
  <c r="I150" i="15"/>
  <c r="P156" i="7"/>
  <c r="AG153" i="14"/>
  <c r="AB153" i="14"/>
  <c r="Z153" i="14"/>
  <c r="S153" i="14"/>
  <c r="R154" i="6"/>
  <c r="V153" i="10"/>
  <c r="Y156" i="8"/>
  <c r="Z156" i="8"/>
  <c r="AE120" i="8"/>
  <c r="AM120" i="8"/>
  <c r="V124" i="10"/>
  <c r="Y127" i="8"/>
  <c r="Z127" i="8"/>
  <c r="M127" i="14"/>
  <c r="L151" i="7"/>
  <c r="O156" i="7"/>
  <c r="C69" i="5"/>
  <c r="U92" i="4"/>
  <c r="C79" i="5"/>
  <c r="P12" i="6"/>
  <c r="Q12" i="6"/>
  <c r="O12" i="6"/>
  <c r="T12" i="6"/>
  <c r="U12" i="6"/>
  <c r="V12" i="6"/>
  <c r="C12" i="5"/>
  <c r="L22" i="7"/>
  <c r="X47" i="8"/>
  <c r="S46" i="3"/>
  <c r="AN14" i="14"/>
  <c r="M23" i="7"/>
  <c r="M11" i="7"/>
  <c r="L25" i="7"/>
  <c r="I3" i="15"/>
  <c r="G3" i="15"/>
  <c r="I21" i="15"/>
  <c r="V21" i="15"/>
  <c r="G21" i="11"/>
  <c r="D21" i="11"/>
  <c r="U18" i="3"/>
  <c r="V33" i="10"/>
  <c r="Y36" i="8"/>
  <c r="Z36" i="8"/>
  <c r="AN36" i="8"/>
  <c r="T35" i="3"/>
  <c r="R35" i="3"/>
  <c r="S34" i="10"/>
  <c r="H37" i="7"/>
  <c r="L47" i="7"/>
  <c r="C28" i="14"/>
  <c r="H28" i="11"/>
  <c r="E28" i="11"/>
  <c r="AG29" i="14"/>
  <c r="G38" i="14"/>
  <c r="AJ44" i="14"/>
  <c r="AB44" i="14"/>
  <c r="P53" i="7"/>
  <c r="U64" i="3"/>
  <c r="I36" i="15"/>
  <c r="I80" i="6"/>
  <c r="O70" i="6"/>
  <c r="T70" i="6"/>
  <c r="U70" i="6"/>
  <c r="V70" i="6"/>
  <c r="P70" i="6"/>
  <c r="Q70" i="6"/>
  <c r="K76" i="6"/>
  <c r="L76" i="6"/>
  <c r="J76" i="6"/>
  <c r="G52" i="6"/>
  <c r="H52" i="6"/>
  <c r="F52" i="6"/>
  <c r="AG77" i="14"/>
  <c r="AH70" i="8"/>
  <c r="I72" i="15"/>
  <c r="V72" i="15"/>
  <c r="G72" i="11"/>
  <c r="D72" i="11"/>
  <c r="S87" i="10"/>
  <c r="H90" i="7"/>
  <c r="O81" i="7"/>
  <c r="M81" i="7"/>
  <c r="M81" i="14"/>
  <c r="B81" i="14"/>
  <c r="F81" i="11"/>
  <c r="C81" i="11"/>
  <c r="V84" i="10"/>
  <c r="Y87" i="8"/>
  <c r="Z87" i="8"/>
  <c r="AG89" i="14"/>
  <c r="L100" i="7"/>
  <c r="V92" i="15"/>
  <c r="G92" i="11"/>
  <c r="D92" i="11"/>
  <c r="P113" i="8"/>
  <c r="R113" i="8"/>
  <c r="M113" i="8"/>
  <c r="U113" i="8"/>
  <c r="J113" i="8"/>
  <c r="T113" i="8"/>
  <c r="I113" i="8"/>
  <c r="Q113" i="8"/>
  <c r="F113" i="8"/>
  <c r="L113" i="8"/>
  <c r="S113" i="8"/>
  <c r="G113" i="8"/>
  <c r="V113" i="8"/>
  <c r="U113" i="3"/>
  <c r="P116" i="7"/>
  <c r="T127" i="6"/>
  <c r="U127" i="6"/>
  <c r="V127" i="6"/>
  <c r="AE126" i="8"/>
  <c r="AJ130" i="14"/>
  <c r="M134" i="7"/>
  <c r="K132" i="6"/>
  <c r="L132" i="6"/>
  <c r="J132" i="6"/>
  <c r="I140" i="15"/>
  <c r="V140" i="15"/>
  <c r="G140" i="11"/>
  <c r="D140" i="11"/>
  <c r="G142" i="6"/>
  <c r="H142" i="6"/>
  <c r="F142" i="6"/>
  <c r="V143" i="15"/>
  <c r="G143" i="11"/>
  <c r="D143" i="11"/>
  <c r="O140" i="7"/>
  <c r="P142" i="14"/>
  <c r="I152" i="15"/>
  <c r="P77" i="14"/>
  <c r="X68" i="6"/>
  <c r="Y68" i="6"/>
  <c r="Z68" i="6"/>
  <c r="W68" i="6"/>
  <c r="W77" i="6"/>
  <c r="X77" i="6"/>
  <c r="Y77" i="6"/>
  <c r="O93" i="6"/>
  <c r="T93" i="6"/>
  <c r="U93" i="6"/>
  <c r="V93" i="6"/>
  <c r="AA93" i="6"/>
  <c r="P93" i="6"/>
  <c r="Q93" i="6"/>
  <c r="X93" i="6"/>
  <c r="Y93" i="6"/>
  <c r="Z93" i="6"/>
  <c r="V114" i="10"/>
  <c r="Y117" i="8"/>
  <c r="Z117" i="8"/>
  <c r="P121" i="14"/>
  <c r="W143" i="6"/>
  <c r="X143" i="6"/>
  <c r="Y143" i="6"/>
  <c r="S27" i="5"/>
  <c r="C29" i="4"/>
  <c r="U29" i="4"/>
  <c r="C109" i="4"/>
  <c r="G7" i="6"/>
  <c r="H7" i="6"/>
  <c r="F7" i="6"/>
  <c r="P9" i="14"/>
  <c r="M9" i="14"/>
  <c r="L45" i="4"/>
  <c r="X71" i="8"/>
  <c r="S70" i="3"/>
  <c r="O15" i="7"/>
  <c r="AN24" i="14"/>
  <c r="N33" i="7"/>
  <c r="Q33" i="7"/>
  <c r="K33" i="7"/>
  <c r="P32" i="3"/>
  <c r="U39" i="3"/>
  <c r="G56" i="6"/>
  <c r="H56" i="6"/>
  <c r="F56" i="6"/>
  <c r="W41" i="6"/>
  <c r="X41" i="6"/>
  <c r="Y41" i="6"/>
  <c r="Z41" i="6"/>
  <c r="AE62" i="8"/>
  <c r="AM62" i="8"/>
  <c r="T52" i="6"/>
  <c r="U52" i="6"/>
  <c r="V52" i="6"/>
  <c r="AA52" i="6"/>
  <c r="X52" i="6"/>
  <c r="Y52" i="6"/>
  <c r="Z52" i="6"/>
  <c r="P52" i="6"/>
  <c r="Q52" i="6"/>
  <c r="R52" i="6"/>
  <c r="O52" i="6"/>
  <c r="G68" i="6"/>
  <c r="H68" i="6"/>
  <c r="I68" i="6"/>
  <c r="F68" i="6"/>
  <c r="AG85" i="14"/>
  <c r="G92" i="6"/>
  <c r="H92" i="6"/>
  <c r="F92" i="6"/>
  <c r="T90" i="6"/>
  <c r="U90" i="6"/>
  <c r="V90" i="6"/>
  <c r="O90" i="6"/>
  <c r="P90" i="6"/>
  <c r="Q90" i="6"/>
  <c r="AJ92" i="14"/>
  <c r="AB92" i="14"/>
  <c r="Z92" i="14"/>
  <c r="S92" i="14"/>
  <c r="O122" i="7"/>
  <c r="I122" i="15"/>
  <c r="V122" i="15"/>
  <c r="G122" i="11"/>
  <c r="D122" i="11"/>
  <c r="V137" i="10"/>
  <c r="Y140" i="8"/>
  <c r="Z140" i="8"/>
  <c r="R49" i="4"/>
  <c r="U11" i="3"/>
  <c r="X22" i="6"/>
  <c r="Y22" i="6"/>
  <c r="W22" i="6"/>
  <c r="P20" i="14"/>
  <c r="M20" i="14"/>
  <c r="S51" i="10"/>
  <c r="H54" i="7"/>
  <c r="P42" i="14"/>
  <c r="T18" i="6"/>
  <c r="U18" i="6"/>
  <c r="V18" i="6"/>
  <c r="O18" i="6"/>
  <c r="X18" i="6"/>
  <c r="Y18" i="6"/>
  <c r="Z18" i="6"/>
  <c r="P18" i="6"/>
  <c r="Q18" i="6"/>
  <c r="R18" i="6"/>
  <c r="G44" i="6"/>
  <c r="H44" i="6"/>
  <c r="F44" i="6"/>
  <c r="K62" i="6"/>
  <c r="L62" i="6"/>
  <c r="M62" i="6"/>
  <c r="J62" i="6"/>
  <c r="I54" i="15"/>
  <c r="V54" i="15"/>
  <c r="G54" i="11"/>
  <c r="D54" i="11"/>
  <c r="O78" i="6"/>
  <c r="P78" i="6"/>
  <c r="Q78" i="6"/>
  <c r="R78" i="6"/>
  <c r="T78" i="6"/>
  <c r="U78" i="6"/>
  <c r="V78" i="6"/>
  <c r="G61" i="6"/>
  <c r="H61" i="6"/>
  <c r="F61" i="6"/>
  <c r="V72" i="10"/>
  <c r="Y75" i="8"/>
  <c r="Z75" i="8"/>
  <c r="W103" i="6"/>
  <c r="X103" i="6"/>
  <c r="Y103" i="6"/>
  <c r="P111" i="14"/>
  <c r="M111" i="14"/>
  <c r="C111" i="14"/>
  <c r="H111" i="11"/>
  <c r="E111" i="11"/>
  <c r="O119" i="6"/>
  <c r="P119" i="6"/>
  <c r="Q119" i="6"/>
  <c r="T119" i="6"/>
  <c r="U119" i="6"/>
  <c r="V119" i="6"/>
  <c r="V128" i="10"/>
  <c r="Y131" i="8"/>
  <c r="Z131" i="8"/>
  <c r="K130" i="14"/>
  <c r="T148" i="6"/>
  <c r="U148" i="6"/>
  <c r="V148" i="6"/>
  <c r="P148" i="6"/>
  <c r="Q148" i="6"/>
  <c r="O148" i="6"/>
  <c r="X148" i="6"/>
  <c r="Y148" i="6"/>
  <c r="Z148" i="6"/>
  <c r="S135" i="10"/>
  <c r="H138" i="7"/>
  <c r="G149" i="6"/>
  <c r="H149" i="6"/>
  <c r="I149" i="6"/>
  <c r="F149" i="6"/>
  <c r="S138" i="10"/>
  <c r="H141" i="7"/>
  <c r="S37" i="4"/>
  <c r="U37" i="4"/>
  <c r="L88" i="4"/>
  <c r="V5" i="10"/>
  <c r="Y8" i="8"/>
  <c r="Z8" i="8"/>
  <c r="I18" i="15"/>
  <c r="C15" i="14"/>
  <c r="H15" i="11"/>
  <c r="E15" i="11"/>
  <c r="B15" i="11"/>
  <c r="AG13" i="14"/>
  <c r="AB13" i="14"/>
  <c r="Z13" i="14"/>
  <c r="K36" i="7"/>
  <c r="P35" i="3"/>
  <c r="N36" i="7"/>
  <c r="AE49" i="8"/>
  <c r="O56" i="7"/>
  <c r="U32" i="5"/>
  <c r="U46" i="3"/>
  <c r="K32" i="6"/>
  <c r="L32" i="6"/>
  <c r="J32" i="6"/>
  <c r="S29" i="10"/>
  <c r="H32" i="7"/>
  <c r="AE48" i="8"/>
  <c r="AM48" i="8"/>
  <c r="AG37" i="14"/>
  <c r="AB37" i="14"/>
  <c r="Z37" i="14"/>
  <c r="S37" i="14"/>
  <c r="O62" i="7"/>
  <c r="R41" i="3"/>
  <c r="U58" i="3"/>
  <c r="C63" i="14"/>
  <c r="H63" i="11"/>
  <c r="E63" i="11"/>
  <c r="G80" i="14"/>
  <c r="AG75" i="14"/>
  <c r="L69" i="14"/>
  <c r="D69" i="14"/>
  <c r="B69" i="14"/>
  <c r="F69" i="11"/>
  <c r="C69" i="11"/>
  <c r="C69" i="14"/>
  <c r="H69" i="11"/>
  <c r="E69" i="11"/>
  <c r="P106" i="7"/>
  <c r="AH122" i="8"/>
  <c r="S123" i="10"/>
  <c r="H126" i="7"/>
  <c r="T125" i="6"/>
  <c r="U125" i="6"/>
  <c r="V125" i="6"/>
  <c r="X124" i="6"/>
  <c r="Y124" i="6"/>
  <c r="W124" i="6"/>
  <c r="K127" i="6"/>
  <c r="L127" i="6"/>
  <c r="J127" i="6"/>
  <c r="AL131" i="8"/>
  <c r="O128" i="7"/>
  <c r="U131" i="3"/>
  <c r="K144" i="7"/>
  <c r="P143" i="3"/>
  <c r="N144" i="7"/>
  <c r="P73" i="4"/>
  <c r="L4" i="14"/>
  <c r="S11" i="10"/>
  <c r="H14" i="7"/>
  <c r="AN18" i="8"/>
  <c r="G22" i="6"/>
  <c r="H22" i="6"/>
  <c r="F22" i="6"/>
  <c r="V27" i="10"/>
  <c r="Y30" i="8"/>
  <c r="Z30" i="8"/>
  <c r="W25" i="6"/>
  <c r="X25" i="6"/>
  <c r="Y25" i="6"/>
  <c r="N34" i="7"/>
  <c r="Q34" i="7"/>
  <c r="K34" i="7"/>
  <c r="P33" i="3"/>
  <c r="AJ34" i="14"/>
  <c r="X56" i="6"/>
  <c r="Y56" i="6"/>
  <c r="W56" i="6"/>
  <c r="AE45" i="8"/>
  <c r="AM45" i="8"/>
  <c r="V41" i="10"/>
  <c r="Y44" i="8"/>
  <c r="Z44" i="8"/>
  <c r="O53" i="6"/>
  <c r="T53" i="6"/>
  <c r="U53" i="6"/>
  <c r="V53" i="6"/>
  <c r="P53" i="6"/>
  <c r="Q53" i="6"/>
  <c r="AE53" i="8"/>
  <c r="I59" i="15"/>
  <c r="V59" i="15"/>
  <c r="G59" i="11"/>
  <c r="D59" i="11"/>
  <c r="B65" i="14"/>
  <c r="F65" i="11"/>
  <c r="C65" i="11"/>
  <c r="B65" i="11"/>
  <c r="S75" i="10"/>
  <c r="H78" i="7"/>
  <c r="L69" i="7"/>
  <c r="M80" i="14"/>
  <c r="O88" i="7"/>
  <c r="L88" i="7"/>
  <c r="I94" i="15"/>
  <c r="O85" i="6"/>
  <c r="X85" i="6"/>
  <c r="Y85" i="6"/>
  <c r="Z85" i="6"/>
  <c r="P85" i="6"/>
  <c r="Q85" i="6"/>
  <c r="T85" i="6"/>
  <c r="U85" i="6"/>
  <c r="V85" i="6"/>
  <c r="K109" i="7"/>
  <c r="P108" i="3"/>
  <c r="N109" i="7"/>
  <c r="Q109" i="7"/>
  <c r="W115" i="6"/>
  <c r="X115" i="6"/>
  <c r="Y115" i="6"/>
  <c r="P117" i="7"/>
  <c r="V120" i="10"/>
  <c r="Y123" i="8"/>
  <c r="Z123" i="8"/>
  <c r="O133" i="6"/>
  <c r="T133" i="6"/>
  <c r="U133" i="6"/>
  <c r="V133" i="6"/>
  <c r="P133" i="6"/>
  <c r="Q133" i="6"/>
  <c r="R133" i="6"/>
  <c r="I133" i="15"/>
  <c r="AB135" i="14"/>
  <c r="T141" i="6"/>
  <c r="U141" i="6"/>
  <c r="V141" i="6"/>
  <c r="AA141" i="6"/>
  <c r="AE137" i="8"/>
  <c r="AM137" i="8"/>
  <c r="AN137" i="8"/>
  <c r="AB139" i="14"/>
  <c r="P153" i="7"/>
  <c r="P151" i="14"/>
  <c r="K151" i="14"/>
  <c r="L151" i="14"/>
  <c r="D151" i="14"/>
  <c r="C32" i="5"/>
  <c r="R49" i="5"/>
  <c r="C76" i="5"/>
  <c r="U9" i="5"/>
  <c r="R9" i="4"/>
  <c r="R104" i="4"/>
  <c r="K7" i="6"/>
  <c r="L7" i="6"/>
  <c r="M7" i="6"/>
  <c r="J7" i="6"/>
  <c r="X15" i="8"/>
  <c r="S14" i="3"/>
  <c r="R76" i="4"/>
  <c r="U42" i="5"/>
  <c r="C40" i="4"/>
  <c r="AL15" i="8"/>
  <c r="I27" i="15"/>
  <c r="V27" i="15"/>
  <c r="G27" i="11"/>
  <c r="D27" i="11"/>
  <c r="L11" i="7"/>
  <c r="AJ11" i="14"/>
  <c r="AB11" i="14"/>
  <c r="Z11" i="14"/>
  <c r="S11" i="14"/>
  <c r="K30" i="14"/>
  <c r="L30" i="14"/>
  <c r="D30" i="14"/>
  <c r="B30" i="14"/>
  <c r="F30" i="11"/>
  <c r="C30" i="11"/>
  <c r="K34" i="14"/>
  <c r="L34" i="14"/>
  <c r="D34" i="14"/>
  <c r="O54" i="7"/>
  <c r="J49" i="6"/>
  <c r="K49" i="6"/>
  <c r="L49" i="6"/>
  <c r="M49" i="6"/>
  <c r="L40" i="7"/>
  <c r="V45" i="10"/>
  <c r="Y48" i="8"/>
  <c r="Z48" i="8"/>
  <c r="I50" i="15"/>
  <c r="U38" i="3"/>
  <c r="S73" i="10"/>
  <c r="H76" i="7"/>
  <c r="K43" i="6"/>
  <c r="L43" i="6"/>
  <c r="J43" i="6"/>
  <c r="AN47" i="14"/>
  <c r="AB47" i="14"/>
  <c r="Z47" i="14"/>
  <c r="S47" i="14"/>
  <c r="I61" i="15"/>
  <c r="V80" i="15"/>
  <c r="G80" i="11"/>
  <c r="D80" i="11"/>
  <c r="C81" i="14"/>
  <c r="H81" i="11"/>
  <c r="E81" i="11"/>
  <c r="V74" i="10"/>
  <c r="Y77" i="8"/>
  <c r="Z77" i="8"/>
  <c r="AN77" i="8"/>
  <c r="T76" i="3"/>
  <c r="R76" i="3"/>
  <c r="L85" i="14"/>
  <c r="D85" i="14"/>
  <c r="K91" i="7"/>
  <c r="P90" i="3"/>
  <c r="N91" i="7"/>
  <c r="S101" i="10"/>
  <c r="H104" i="7"/>
  <c r="P99" i="7"/>
  <c r="V108" i="10"/>
  <c r="Y111" i="8"/>
  <c r="Z111" i="8"/>
  <c r="AL112" i="8"/>
  <c r="AM112" i="8"/>
  <c r="K110" i="14"/>
  <c r="L110" i="14"/>
  <c r="D110" i="14"/>
  <c r="P116" i="14"/>
  <c r="L122" i="7"/>
  <c r="K132" i="7"/>
  <c r="P131" i="3"/>
  <c r="N132" i="7"/>
  <c r="M140" i="7"/>
  <c r="M143" i="7"/>
  <c r="W135" i="6"/>
  <c r="X135" i="6"/>
  <c r="Y135" i="6"/>
  <c r="AH156" i="8"/>
  <c r="AM156" i="8"/>
  <c r="C122" i="4"/>
  <c r="U124" i="4"/>
  <c r="P4" i="14"/>
  <c r="M4" i="14"/>
  <c r="O12" i="8"/>
  <c r="X12" i="8"/>
  <c r="S11" i="3"/>
  <c r="C74" i="5"/>
  <c r="K14" i="14"/>
  <c r="L14" i="14"/>
  <c r="D14" i="14"/>
  <c r="I21" i="6"/>
  <c r="M25" i="7"/>
  <c r="G16" i="6"/>
  <c r="H16" i="6"/>
  <c r="F16" i="6"/>
  <c r="AG41" i="14"/>
  <c r="O44" i="7"/>
  <c r="AL45" i="8"/>
  <c r="AG54" i="14"/>
  <c r="M75" i="7"/>
  <c r="K52" i="6"/>
  <c r="L52" i="6"/>
  <c r="J52" i="6"/>
  <c r="M60" i="6"/>
  <c r="S66" i="10"/>
  <c r="H69" i="7"/>
  <c r="AN72" i="8"/>
  <c r="T71" i="3"/>
  <c r="AN80" i="14"/>
  <c r="V80" i="10"/>
  <c r="Y83" i="8"/>
  <c r="Z83" i="8"/>
  <c r="U55" i="4"/>
  <c r="U62" i="3"/>
  <c r="S68" i="10"/>
  <c r="H71" i="7"/>
  <c r="Z79" i="6"/>
  <c r="AA79" i="6"/>
  <c r="AB79" i="6"/>
  <c r="AN72" i="14"/>
  <c r="AN94" i="14"/>
  <c r="K89" i="14"/>
  <c r="AE100" i="8"/>
  <c r="AM100" i="8"/>
  <c r="AN100" i="8"/>
  <c r="X98" i="6"/>
  <c r="Y98" i="6"/>
  <c r="W98" i="6"/>
  <c r="T112" i="6"/>
  <c r="U112" i="6"/>
  <c r="V112" i="6"/>
  <c r="P112" i="6"/>
  <c r="Q112" i="6"/>
  <c r="R112" i="6"/>
  <c r="O112" i="6"/>
  <c r="AM117" i="8"/>
  <c r="AE117" i="8"/>
  <c r="O109" i="6"/>
  <c r="T109" i="6"/>
  <c r="U109" i="6"/>
  <c r="V109" i="6"/>
  <c r="AA109" i="6"/>
  <c r="P109" i="6"/>
  <c r="Q109" i="6"/>
  <c r="U122" i="3"/>
  <c r="U108" i="4"/>
  <c r="AB115" i="14"/>
  <c r="C118" i="14"/>
  <c r="H118" i="11"/>
  <c r="E118" i="11"/>
  <c r="G118" i="14"/>
  <c r="D118" i="14"/>
  <c r="B118" i="14"/>
  <c r="F118" i="11"/>
  <c r="C118" i="11"/>
  <c r="M127" i="7"/>
  <c r="I124" i="15"/>
  <c r="V124" i="15"/>
  <c r="G124" i="11"/>
  <c r="D124" i="11"/>
  <c r="G128" i="6"/>
  <c r="H128" i="6"/>
  <c r="F128" i="6"/>
  <c r="U148" i="3"/>
  <c r="AE156" i="8"/>
  <c r="T154" i="6"/>
  <c r="U154" i="6"/>
  <c r="V154" i="6"/>
  <c r="M119" i="7"/>
  <c r="X132" i="6"/>
  <c r="Y132" i="6"/>
  <c r="W132" i="6"/>
  <c r="X138" i="6"/>
  <c r="Y138" i="6"/>
  <c r="W138" i="6"/>
  <c r="M134" i="14"/>
  <c r="C134" i="14"/>
  <c r="H134" i="11"/>
  <c r="E134" i="11"/>
  <c r="G147" i="14"/>
  <c r="D147" i="14"/>
  <c r="U33" i="4"/>
  <c r="L83" i="5"/>
  <c r="R83" i="5"/>
  <c r="C93" i="4"/>
  <c r="U21" i="3"/>
  <c r="L11" i="14"/>
  <c r="M30" i="7"/>
  <c r="G29" i="6"/>
  <c r="H29" i="6"/>
  <c r="F29" i="6"/>
  <c r="P21" i="14"/>
  <c r="M21" i="14"/>
  <c r="W27" i="6"/>
  <c r="X27" i="6"/>
  <c r="Y27" i="6"/>
  <c r="K21" i="14"/>
  <c r="G37" i="6"/>
  <c r="H37" i="6"/>
  <c r="I37" i="6"/>
  <c r="F37" i="6"/>
  <c r="O45" i="7"/>
  <c r="G41" i="6"/>
  <c r="H41" i="6"/>
  <c r="F41" i="6"/>
  <c r="S45" i="10"/>
  <c r="H48" i="7"/>
  <c r="L54" i="7"/>
  <c r="P36" i="14"/>
  <c r="M36" i="14"/>
  <c r="K60" i="7"/>
  <c r="N60" i="7"/>
  <c r="Q60" i="7"/>
  <c r="AG61" i="14"/>
  <c r="AB61" i="14"/>
  <c r="Z61" i="14"/>
  <c r="W71" i="6"/>
  <c r="X71" i="6"/>
  <c r="Y71" i="6"/>
  <c r="K51" i="6"/>
  <c r="L51" i="6"/>
  <c r="J51" i="6"/>
  <c r="V73" i="15"/>
  <c r="G73" i="11"/>
  <c r="D73" i="11"/>
  <c r="U65" i="3"/>
  <c r="O91" i="7"/>
  <c r="P87" i="14"/>
  <c r="P84" i="7"/>
  <c r="U88" i="3"/>
  <c r="L91" i="14"/>
  <c r="D91" i="14"/>
  <c r="I96" i="15"/>
  <c r="K111" i="6"/>
  <c r="L111" i="6"/>
  <c r="J111" i="6"/>
  <c r="K108" i="7"/>
  <c r="N108" i="7"/>
  <c r="Q108" i="7"/>
  <c r="X112" i="6"/>
  <c r="Y112" i="6"/>
  <c r="W112" i="6"/>
  <c r="T102" i="10"/>
  <c r="I105" i="7"/>
  <c r="O117" i="6"/>
  <c r="P117" i="6"/>
  <c r="Q117" i="6"/>
  <c r="R117" i="6"/>
  <c r="T117" i="6"/>
  <c r="U117" i="6"/>
  <c r="V117" i="6"/>
  <c r="P127" i="6"/>
  <c r="Q127" i="6"/>
  <c r="R127" i="6"/>
  <c r="W123" i="6"/>
  <c r="X123" i="6"/>
  <c r="Y123" i="6"/>
  <c r="Z123" i="6"/>
  <c r="U117" i="3"/>
  <c r="AN128" i="8"/>
  <c r="AL140" i="8"/>
  <c r="P141" i="7"/>
  <c r="W156" i="6"/>
  <c r="X156" i="6"/>
  <c r="Y156" i="6"/>
  <c r="Z156" i="6"/>
  <c r="P152" i="14"/>
  <c r="L153" i="14"/>
  <c r="D153" i="14"/>
  <c r="K12" i="6"/>
  <c r="L12" i="6"/>
  <c r="M12" i="6"/>
  <c r="J12" i="6"/>
  <c r="S53" i="10"/>
  <c r="H56" i="7"/>
  <c r="R54" i="5"/>
  <c r="N9" i="7"/>
  <c r="Q9" i="7"/>
  <c r="K9" i="7"/>
  <c r="O8" i="5"/>
  <c r="G12" i="14"/>
  <c r="D12" i="14"/>
  <c r="S24" i="10"/>
  <c r="H27" i="7"/>
  <c r="G28" i="6"/>
  <c r="H28" i="6"/>
  <c r="I28" i="6"/>
  <c r="F28" i="6"/>
  <c r="S41" i="10"/>
  <c r="H44" i="7"/>
  <c r="W46" i="6"/>
  <c r="X46" i="6"/>
  <c r="Y46" i="6"/>
  <c r="N42" i="7"/>
  <c r="Q42" i="7"/>
  <c r="K42" i="7"/>
  <c r="P41" i="3"/>
  <c r="AB75" i="14"/>
  <c r="Z75" i="14"/>
  <c r="S75" i="14"/>
  <c r="M80" i="6"/>
  <c r="N80" i="6"/>
  <c r="M79" i="3"/>
  <c r="P67" i="14"/>
  <c r="I77" i="15"/>
  <c r="K72" i="7"/>
  <c r="P71" i="3"/>
  <c r="N72" i="7"/>
  <c r="Q72" i="7"/>
  <c r="U48" i="5"/>
  <c r="U72" i="3"/>
  <c r="R85" i="7"/>
  <c r="O84" i="3"/>
  <c r="Q84" i="3"/>
  <c r="D65" i="14"/>
  <c r="X88" i="6"/>
  <c r="Y88" i="6"/>
  <c r="Z88" i="6"/>
  <c r="W88" i="6"/>
  <c r="X90" i="6"/>
  <c r="Y90" i="6"/>
  <c r="W90" i="6"/>
  <c r="AN105" i="8"/>
  <c r="T104" i="3"/>
  <c r="M151" i="14"/>
  <c r="L133" i="4"/>
  <c r="X72" i="8"/>
  <c r="S71" i="3"/>
  <c r="G8" i="6"/>
  <c r="H8" i="6"/>
  <c r="F8" i="6"/>
  <c r="V8" i="10"/>
  <c r="Y11" i="8"/>
  <c r="Z11" i="8"/>
  <c r="X14" i="6"/>
  <c r="Y14" i="6"/>
  <c r="Z14" i="6"/>
  <c r="W14" i="6"/>
  <c r="K28" i="6"/>
  <c r="L28" i="6"/>
  <c r="J28" i="6"/>
  <c r="U14" i="4"/>
  <c r="U15" i="3"/>
  <c r="L36" i="7"/>
  <c r="U27" i="3"/>
  <c r="O34" i="6"/>
  <c r="T34" i="6"/>
  <c r="U34" i="6"/>
  <c r="V34" i="6"/>
  <c r="P34" i="6"/>
  <c r="Q34" i="6"/>
  <c r="X34" i="6"/>
  <c r="Y34" i="6"/>
  <c r="Z34" i="6"/>
  <c r="L47" i="14"/>
  <c r="D47" i="14"/>
  <c r="C47" i="14"/>
  <c r="H47" i="11"/>
  <c r="E47" i="11"/>
  <c r="Q67" i="8"/>
  <c r="R67" i="8"/>
  <c r="X67" i="8"/>
  <c r="Q68" i="8"/>
  <c r="R68" i="8"/>
  <c r="Q66" i="8"/>
  <c r="R66" i="8"/>
  <c r="X66" i="8"/>
  <c r="X106" i="6"/>
  <c r="Y106" i="6"/>
  <c r="W106" i="6"/>
  <c r="V109" i="10"/>
  <c r="Y112" i="8"/>
  <c r="Z112" i="8"/>
  <c r="V107" i="8"/>
  <c r="J107" i="8"/>
  <c r="T107" i="8"/>
  <c r="I107" i="8"/>
  <c r="Q107" i="8"/>
  <c r="G107" i="8"/>
  <c r="P107" i="8"/>
  <c r="M107" i="8"/>
  <c r="F107" i="8"/>
  <c r="H107" i="8"/>
  <c r="S107" i="8"/>
  <c r="L107" i="8"/>
  <c r="U107" i="8"/>
  <c r="V115" i="8"/>
  <c r="L115" i="8"/>
  <c r="T115" i="8"/>
  <c r="Q115" i="8"/>
  <c r="P115" i="8"/>
  <c r="I115" i="8"/>
  <c r="G115" i="8"/>
  <c r="M115" i="8"/>
  <c r="U115" i="8"/>
  <c r="S115" i="8"/>
  <c r="J115" i="8"/>
  <c r="F115" i="8"/>
  <c r="H115" i="8"/>
  <c r="U109" i="4"/>
  <c r="U123" i="3"/>
  <c r="AE123" i="8"/>
  <c r="Z115" i="14"/>
  <c r="S115" i="14"/>
  <c r="G127" i="6"/>
  <c r="H127" i="6"/>
  <c r="I127" i="6"/>
  <c r="F127" i="6"/>
  <c r="D128" i="14"/>
  <c r="R68" i="5"/>
  <c r="X41" i="8"/>
  <c r="S40" i="3"/>
  <c r="L23" i="4"/>
  <c r="R7" i="5"/>
  <c r="AA20" i="6"/>
  <c r="AB20" i="6"/>
  <c r="S5" i="10"/>
  <c r="H8" i="7"/>
  <c r="AJ22" i="14"/>
  <c r="P25" i="7"/>
  <c r="M34" i="6"/>
  <c r="N34" i="6"/>
  <c r="M33" i="3"/>
  <c r="O20" i="7"/>
  <c r="P20" i="7"/>
  <c r="W29" i="6"/>
  <c r="X29" i="6"/>
  <c r="Y29" i="6"/>
  <c r="Z29" i="6"/>
  <c r="W44" i="6"/>
  <c r="X44" i="6"/>
  <c r="Y44" i="6"/>
  <c r="P54" i="14"/>
  <c r="M54" i="14"/>
  <c r="S70" i="10"/>
  <c r="H73" i="7"/>
  <c r="O51" i="6"/>
  <c r="T51" i="6"/>
  <c r="U51" i="6"/>
  <c r="V51" i="6"/>
  <c r="P51" i="6"/>
  <c r="Q51" i="6"/>
  <c r="X51" i="6"/>
  <c r="Y51" i="6"/>
  <c r="Z51" i="6"/>
  <c r="G57" i="14"/>
  <c r="C90" i="14"/>
  <c r="H90" i="11"/>
  <c r="E90" i="11"/>
  <c r="B90" i="11"/>
  <c r="I89" i="15"/>
  <c r="I103" i="6"/>
  <c r="U94" i="4"/>
  <c r="U107" i="3"/>
  <c r="I114" i="15"/>
  <c r="V114" i="15"/>
  <c r="G114" i="11"/>
  <c r="D114" i="11"/>
  <c r="L124" i="7"/>
  <c r="Z136" i="6"/>
  <c r="K152" i="7"/>
  <c r="P151" i="3"/>
  <c r="N152" i="7"/>
  <c r="Q152" i="7"/>
  <c r="C131" i="14"/>
  <c r="H131" i="11"/>
  <c r="E131" i="11"/>
  <c r="O155" i="6"/>
  <c r="T155" i="6"/>
  <c r="U155" i="6"/>
  <c r="V155" i="6"/>
  <c r="P155" i="6"/>
  <c r="Q155" i="6"/>
  <c r="R155" i="6"/>
  <c r="R90" i="4"/>
  <c r="R73" i="5"/>
  <c r="AE7" i="8"/>
  <c r="R88" i="4"/>
  <c r="U88" i="4"/>
  <c r="X141" i="8"/>
  <c r="S140" i="3"/>
  <c r="K30" i="6"/>
  <c r="L30" i="6"/>
  <c r="J30" i="6"/>
  <c r="K11" i="6"/>
  <c r="L11" i="6"/>
  <c r="J11" i="6"/>
  <c r="W15" i="6"/>
  <c r="X15" i="6"/>
  <c r="Y15" i="6"/>
  <c r="Z15" i="6"/>
  <c r="O32" i="7"/>
  <c r="AE28" i="8"/>
  <c r="AM28" i="8"/>
  <c r="AN28" i="8"/>
  <c r="Q46" i="8"/>
  <c r="R46" i="8"/>
  <c r="X46" i="8"/>
  <c r="Q45" i="8"/>
  <c r="R45" i="8"/>
  <c r="X45" i="8"/>
  <c r="S44" i="3"/>
  <c r="K38" i="6"/>
  <c r="L38" i="6"/>
  <c r="J38" i="6"/>
  <c r="N59" i="7"/>
  <c r="K59" i="7"/>
  <c r="P58" i="3"/>
  <c r="P62" i="6"/>
  <c r="Q62" i="6"/>
  <c r="R62" i="6"/>
  <c r="T71" i="6"/>
  <c r="U71" i="6"/>
  <c r="V71" i="6"/>
  <c r="S71" i="6"/>
  <c r="Q61" i="8"/>
  <c r="R61" i="8"/>
  <c r="X61" i="8"/>
  <c r="Q62" i="8"/>
  <c r="R62" i="8"/>
  <c r="V61" i="15"/>
  <c r="G61" i="11"/>
  <c r="D61" i="11"/>
  <c r="G68" i="14"/>
  <c r="T66" i="6"/>
  <c r="U66" i="6"/>
  <c r="V66" i="6"/>
  <c r="P66" i="6"/>
  <c r="Q66" i="6"/>
  <c r="O66" i="6"/>
  <c r="X66" i="6"/>
  <c r="Y66" i="6"/>
  <c r="Z66" i="6"/>
  <c r="AB79" i="14"/>
  <c r="K106" i="6"/>
  <c r="L106" i="6"/>
  <c r="M106" i="6"/>
  <c r="G111" i="6"/>
  <c r="H111" i="6"/>
  <c r="I111" i="6"/>
  <c r="F111" i="6"/>
  <c r="U97" i="3"/>
  <c r="K123" i="6"/>
  <c r="L123" i="6"/>
  <c r="M123" i="6"/>
  <c r="J123" i="6"/>
  <c r="K151" i="6"/>
  <c r="L151" i="6"/>
  <c r="J151" i="6"/>
  <c r="P151" i="7"/>
  <c r="C31" i="5"/>
  <c r="C135" i="4"/>
  <c r="X21" i="8"/>
  <c r="S20" i="3"/>
  <c r="R131" i="4"/>
  <c r="X40" i="8"/>
  <c r="S39" i="3"/>
  <c r="G13" i="6"/>
  <c r="H13" i="6"/>
  <c r="I13" i="6"/>
  <c r="N13" i="6"/>
  <c r="M12" i="3"/>
  <c r="F13" i="6"/>
  <c r="K25" i="14"/>
  <c r="AG34" i="14"/>
  <c r="G47" i="6"/>
  <c r="H47" i="6"/>
  <c r="F47" i="6"/>
  <c r="I28" i="15"/>
  <c r="V28" i="15"/>
  <c r="G28" i="11"/>
  <c r="D28" i="11"/>
  <c r="B28" i="11"/>
  <c r="AL59" i="8"/>
  <c r="K78" i="6"/>
  <c r="L78" i="6"/>
  <c r="M78" i="6"/>
  <c r="J78" i="6"/>
  <c r="AG64" i="14"/>
  <c r="U90" i="3"/>
  <c r="AJ87" i="14"/>
  <c r="AB87" i="14"/>
  <c r="Z87" i="14"/>
  <c r="S87" i="14"/>
  <c r="P94" i="14"/>
  <c r="U95" i="3"/>
  <c r="G95" i="6"/>
  <c r="H95" i="6"/>
  <c r="F95" i="6"/>
  <c r="I110" i="6"/>
  <c r="N110" i="6"/>
  <c r="M109" i="3"/>
  <c r="N121" i="7"/>
  <c r="K121" i="7"/>
  <c r="P120" i="3"/>
  <c r="AH126" i="8"/>
  <c r="I128" i="15"/>
  <c r="V128" i="15"/>
  <c r="G128" i="11"/>
  <c r="D128" i="11"/>
  <c r="K131" i="14"/>
  <c r="L131" i="14"/>
  <c r="D131" i="14"/>
  <c r="B131" i="14"/>
  <c r="F131" i="11"/>
  <c r="C131" i="11"/>
  <c r="I129" i="6"/>
  <c r="N129" i="6"/>
  <c r="AB141" i="6"/>
  <c r="N140" i="3"/>
  <c r="AG137" i="14"/>
  <c r="V142" i="10"/>
  <c r="Y145" i="8"/>
  <c r="Z145" i="8"/>
  <c r="U152" i="3"/>
  <c r="U84" i="5"/>
  <c r="X154" i="6"/>
  <c r="Y154" i="6"/>
  <c r="Z154" i="6"/>
  <c r="W154" i="6"/>
  <c r="S49" i="5"/>
  <c r="Q49" i="5"/>
  <c r="R52" i="5"/>
  <c r="O9" i="4"/>
  <c r="O29" i="5"/>
  <c r="X17" i="8"/>
  <c r="AH7" i="8"/>
  <c r="AM7" i="8"/>
  <c r="P27" i="14"/>
  <c r="G30" i="6"/>
  <c r="H30" i="6"/>
  <c r="F30" i="6"/>
  <c r="P11" i="7"/>
  <c r="M38" i="7"/>
  <c r="P28" i="7"/>
  <c r="I39" i="6"/>
  <c r="AB25" i="14"/>
  <c r="Z25" i="14"/>
  <c r="S25" i="14"/>
  <c r="U44" i="3"/>
  <c r="O45" i="6"/>
  <c r="T45" i="6"/>
  <c r="U45" i="6"/>
  <c r="V45" i="6"/>
  <c r="P45" i="6"/>
  <c r="Q45" i="6"/>
  <c r="P44" i="14"/>
  <c r="M44" i="14"/>
  <c r="G46" i="14"/>
  <c r="AL44" i="8"/>
  <c r="AB29" i="14"/>
  <c r="Z29" i="14"/>
  <c r="S29" i="14"/>
  <c r="I58" i="6"/>
  <c r="N58" i="6"/>
  <c r="AJ80" i="14"/>
  <c r="AB80" i="14"/>
  <c r="Z80" i="14"/>
  <c r="S80" i="14"/>
  <c r="G40" i="14"/>
  <c r="U67" i="3"/>
  <c r="V94" i="10"/>
  <c r="Y97" i="8"/>
  <c r="Z97" i="8"/>
  <c r="U98" i="3"/>
  <c r="U59" i="5"/>
  <c r="V96" i="15"/>
  <c r="G96" i="11"/>
  <c r="D96" i="11"/>
  <c r="AN103" i="14"/>
  <c r="AB103" i="14"/>
  <c r="Z103" i="14"/>
  <c r="S103" i="14"/>
  <c r="U104" i="3"/>
  <c r="S113" i="10"/>
  <c r="H116" i="7"/>
  <c r="V117" i="15"/>
  <c r="G117" i="11"/>
  <c r="D117" i="11"/>
  <c r="X122" i="6"/>
  <c r="Y122" i="6"/>
  <c r="W122" i="6"/>
  <c r="M128" i="7"/>
  <c r="AE127" i="8"/>
  <c r="M131" i="7"/>
  <c r="P136" i="7"/>
  <c r="U41" i="5"/>
  <c r="U65" i="4"/>
  <c r="C59" i="5"/>
  <c r="C34" i="5"/>
  <c r="C8" i="5"/>
  <c r="O105" i="8"/>
  <c r="X105" i="8"/>
  <c r="S104" i="3"/>
  <c r="G12" i="6"/>
  <c r="H12" i="6"/>
  <c r="F12" i="6"/>
  <c r="U7" i="3"/>
  <c r="G5" i="14"/>
  <c r="S8" i="10"/>
  <c r="H11" i="7"/>
  <c r="W17" i="6"/>
  <c r="X17" i="6"/>
  <c r="Y17" i="6"/>
  <c r="AJ27" i="14"/>
  <c r="G20" i="6"/>
  <c r="H20" i="6"/>
  <c r="F20" i="6"/>
  <c r="M16" i="14"/>
  <c r="AH49" i="8"/>
  <c r="AM49" i="8"/>
  <c r="K44" i="6"/>
  <c r="L44" i="6"/>
  <c r="J44" i="6"/>
  <c r="P32" i="7"/>
  <c r="AG35" i="14"/>
  <c r="AB35" i="14"/>
  <c r="Z35" i="14"/>
  <c r="S35" i="14"/>
  <c r="N46" i="7"/>
  <c r="M65" i="7"/>
  <c r="V59" i="10"/>
  <c r="Y62" i="8"/>
  <c r="Z62" i="8"/>
  <c r="AG36" i="14"/>
  <c r="AB36" i="14"/>
  <c r="Z36" i="14"/>
  <c r="S36" i="14"/>
  <c r="P66" i="14"/>
  <c r="M66" i="14"/>
  <c r="L77" i="14"/>
  <c r="D77" i="14"/>
  <c r="AJ72" i="14"/>
  <c r="AB72" i="14"/>
  <c r="AE91" i="8"/>
  <c r="AM91" i="8"/>
  <c r="P87" i="7"/>
  <c r="V86" i="10"/>
  <c r="Y89" i="8"/>
  <c r="Z89" i="8"/>
  <c r="AN89" i="8"/>
  <c r="T88" i="3"/>
  <c r="R88" i="3"/>
  <c r="L95" i="7"/>
  <c r="L98" i="7"/>
  <c r="K95" i="14"/>
  <c r="L95" i="14"/>
  <c r="P114" i="6"/>
  <c r="Q114" i="6"/>
  <c r="O114" i="6"/>
  <c r="T114" i="6"/>
  <c r="U114" i="6"/>
  <c r="V114" i="6"/>
  <c r="AA114" i="6"/>
  <c r="AL126" i="8"/>
  <c r="Q122" i="8"/>
  <c r="R122" i="8"/>
  <c r="Q121" i="8"/>
  <c r="R121" i="8"/>
  <c r="Q120" i="8"/>
  <c r="R120" i="8"/>
  <c r="Q119" i="8"/>
  <c r="R119" i="8"/>
  <c r="X119" i="8"/>
  <c r="T102" i="6"/>
  <c r="U102" i="6"/>
  <c r="V102" i="6"/>
  <c r="AA102" i="6"/>
  <c r="P102" i="6"/>
  <c r="Q102" i="6"/>
  <c r="R102" i="6"/>
  <c r="O102" i="6"/>
  <c r="L118" i="7"/>
  <c r="G121" i="6"/>
  <c r="H121" i="6"/>
  <c r="F121" i="6"/>
  <c r="AE133" i="8"/>
  <c r="V137" i="15"/>
  <c r="G137" i="11"/>
  <c r="D137" i="11"/>
  <c r="P136" i="14"/>
  <c r="M136" i="14"/>
  <c r="P143" i="7"/>
  <c r="U144" i="3"/>
  <c r="M151" i="7"/>
  <c r="AL155" i="8"/>
  <c r="AM155" i="8"/>
  <c r="P154" i="7"/>
  <c r="K126" i="6"/>
  <c r="L126" i="6"/>
  <c r="J126" i="6"/>
  <c r="L130" i="7"/>
  <c r="AE151" i="8"/>
  <c r="C125" i="4"/>
  <c r="P72" i="4"/>
  <c r="C72" i="4"/>
  <c r="C19" i="4"/>
  <c r="R33" i="4"/>
  <c r="AG9" i="14"/>
  <c r="AB9" i="14"/>
  <c r="Z9" i="14"/>
  <c r="U136" i="4"/>
  <c r="R81" i="5"/>
  <c r="AB16" i="6"/>
  <c r="N15" i="3"/>
  <c r="L30" i="7"/>
  <c r="O14" i="6"/>
  <c r="P14" i="6"/>
  <c r="Q14" i="6"/>
  <c r="T14" i="6"/>
  <c r="U14" i="6"/>
  <c r="V14" i="6"/>
  <c r="AA14" i="6"/>
  <c r="I22" i="15"/>
  <c r="AL24" i="8"/>
  <c r="AE27" i="8"/>
  <c r="L33" i="14"/>
  <c r="D33" i="14"/>
  <c r="B33" i="14"/>
  <c r="F33" i="11"/>
  <c r="C33" i="11"/>
  <c r="U36" i="3"/>
  <c r="I34" i="15"/>
  <c r="V34" i="15"/>
  <c r="G34" i="11"/>
  <c r="D34" i="11"/>
  <c r="P46" i="14"/>
  <c r="M46" i="14"/>
  <c r="G31" i="6"/>
  <c r="H31" i="6"/>
  <c r="F31" i="6"/>
  <c r="AE32" i="8"/>
  <c r="AM32" i="8"/>
  <c r="AN32" i="8"/>
  <c r="O38" i="7"/>
  <c r="S37" i="10"/>
  <c r="H40" i="7"/>
  <c r="L43" i="14"/>
  <c r="V46" i="10"/>
  <c r="Y49" i="8"/>
  <c r="Z49" i="8"/>
  <c r="L70" i="7"/>
  <c r="V32" i="10"/>
  <c r="Y35" i="8"/>
  <c r="Z35" i="8"/>
  <c r="AN35" i="8"/>
  <c r="T34" i="3"/>
  <c r="R34" i="3"/>
  <c r="AJ57" i="14"/>
  <c r="AB57" i="14"/>
  <c r="Z57" i="14"/>
  <c r="S57" i="14"/>
  <c r="AM80" i="8"/>
  <c r="AE80" i="8"/>
  <c r="N66" i="7"/>
  <c r="Q66" i="7"/>
  <c r="L66" i="7"/>
  <c r="O68" i="7"/>
  <c r="T92" i="6"/>
  <c r="U92" i="6"/>
  <c r="V92" i="6"/>
  <c r="P92" i="6"/>
  <c r="Q92" i="6"/>
  <c r="O92" i="6"/>
  <c r="X96" i="6"/>
  <c r="Y96" i="6"/>
  <c r="W96" i="6"/>
  <c r="G87" i="6"/>
  <c r="H87" i="6"/>
  <c r="F87" i="6"/>
  <c r="L84" i="7"/>
  <c r="AE92" i="8"/>
  <c r="AM92" i="8"/>
  <c r="L92" i="14"/>
  <c r="D92" i="14"/>
  <c r="K104" i="6"/>
  <c r="L104" i="6"/>
  <c r="J104" i="6"/>
  <c r="M100" i="7"/>
  <c r="I104" i="15"/>
  <c r="V104" i="15"/>
  <c r="G104" i="11"/>
  <c r="D104" i="11"/>
  <c r="Z118" i="6"/>
  <c r="AA118" i="6"/>
  <c r="AB118" i="6"/>
  <c r="AG123" i="14"/>
  <c r="O127" i="7"/>
  <c r="P118" i="7"/>
  <c r="G130" i="14"/>
  <c r="K137" i="7"/>
  <c r="P136" i="3"/>
  <c r="N137" i="7"/>
  <c r="Q137" i="7"/>
  <c r="AN137" i="14"/>
  <c r="L126" i="14"/>
  <c r="D126" i="14"/>
  <c r="B126" i="14"/>
  <c r="F126" i="11"/>
  <c r="C126" i="11"/>
  <c r="C126" i="14"/>
  <c r="H126" i="11"/>
  <c r="E126" i="11"/>
  <c r="T146" i="6"/>
  <c r="U146" i="6"/>
  <c r="V146" i="6"/>
  <c r="AA146" i="6"/>
  <c r="P146" i="6"/>
  <c r="Q146" i="6"/>
  <c r="R146" i="6"/>
  <c r="O146" i="6"/>
  <c r="P148" i="14"/>
  <c r="M148" i="14"/>
  <c r="AE146" i="8"/>
  <c r="S152" i="10"/>
  <c r="H155" i="7"/>
  <c r="M154" i="7"/>
  <c r="K155" i="6"/>
  <c r="L155" i="6"/>
  <c r="J155" i="6"/>
  <c r="V14" i="15"/>
  <c r="G14" i="11"/>
  <c r="D14" i="11"/>
  <c r="V18" i="15"/>
  <c r="G18" i="11"/>
  <c r="D18" i="11"/>
  <c r="U24" i="3"/>
  <c r="R12" i="4"/>
  <c r="C48" i="5"/>
  <c r="O87" i="8"/>
  <c r="X87" i="8"/>
  <c r="S86" i="3"/>
  <c r="AE8" i="8"/>
  <c r="X138" i="8"/>
  <c r="S137" i="3"/>
  <c r="K15" i="6"/>
  <c r="L15" i="6"/>
  <c r="J15" i="6"/>
  <c r="P24" i="14"/>
  <c r="M24" i="14"/>
  <c r="U22" i="3"/>
  <c r="P41" i="14"/>
  <c r="M41" i="14"/>
  <c r="X38" i="6"/>
  <c r="Y38" i="6"/>
  <c r="W38" i="6"/>
  <c r="G46" i="6"/>
  <c r="H46" i="6"/>
  <c r="F46" i="6"/>
  <c r="K65" i="6"/>
  <c r="L65" i="6"/>
  <c r="M65" i="6"/>
  <c r="N65" i="6"/>
  <c r="M64" i="3"/>
  <c r="J65" i="6"/>
  <c r="AL57" i="8"/>
  <c r="K68" i="7"/>
  <c r="P67" i="3"/>
  <c r="N68" i="7"/>
  <c r="Q68" i="7"/>
  <c r="V49" i="10"/>
  <c r="Y52" i="8"/>
  <c r="Z52" i="8"/>
  <c r="S60" i="10"/>
  <c r="H63" i="7"/>
  <c r="R75" i="6"/>
  <c r="U74" i="3"/>
  <c r="V88" i="10"/>
  <c r="Y91" i="8"/>
  <c r="Z91" i="8"/>
  <c r="K96" i="7"/>
  <c r="P95" i="3"/>
  <c r="N96" i="7"/>
  <c r="V101" i="10"/>
  <c r="Y104" i="8"/>
  <c r="Z104" i="8"/>
  <c r="P103" i="7"/>
  <c r="AG101" i="14"/>
  <c r="AN114" i="8"/>
  <c r="T113" i="3"/>
  <c r="K102" i="14"/>
  <c r="L102" i="14"/>
  <c r="D102" i="14"/>
  <c r="C102" i="14"/>
  <c r="H102" i="11"/>
  <c r="E102" i="11"/>
  <c r="S121" i="10"/>
  <c r="H124" i="7"/>
  <c r="G151" i="6"/>
  <c r="H151" i="6"/>
  <c r="F151" i="6"/>
  <c r="O153" i="6"/>
  <c r="P153" i="6"/>
  <c r="Q153" i="6"/>
  <c r="T153" i="6"/>
  <c r="U153" i="6"/>
  <c r="V153" i="6"/>
  <c r="U96" i="4"/>
  <c r="R27" i="5"/>
  <c r="U56" i="4"/>
  <c r="G11" i="6"/>
  <c r="H11" i="6"/>
  <c r="I11" i="6"/>
  <c r="F11" i="6"/>
  <c r="AG18" i="14"/>
  <c r="P29" i="7"/>
  <c r="U35" i="3"/>
  <c r="K50" i="7"/>
  <c r="P49" i="3"/>
  <c r="N50" i="7"/>
  <c r="Q50" i="7"/>
  <c r="P45" i="4"/>
  <c r="K44" i="14"/>
  <c r="L44" i="14"/>
  <c r="AB43" i="14"/>
  <c r="M48" i="6"/>
  <c r="N48" i="6"/>
  <c r="M47" i="3"/>
  <c r="Q43" i="7"/>
  <c r="P29" i="5"/>
  <c r="S62" i="10"/>
  <c r="H65" i="7"/>
  <c r="O35" i="6"/>
  <c r="T35" i="6"/>
  <c r="U35" i="6"/>
  <c r="V35" i="6"/>
  <c r="AA35" i="6"/>
  <c r="P35" i="6"/>
  <c r="Q35" i="6"/>
  <c r="X35" i="6"/>
  <c r="Y35" i="6"/>
  <c r="Z35" i="6"/>
  <c r="U81" i="3"/>
  <c r="K100" i="7"/>
  <c r="P99" i="3"/>
  <c r="N100" i="7"/>
  <c r="Q100" i="7"/>
  <c r="P60" i="5"/>
  <c r="L108" i="14"/>
  <c r="F138" i="6"/>
  <c r="G138" i="6"/>
  <c r="H138" i="6"/>
  <c r="L139" i="14"/>
  <c r="D139" i="14"/>
  <c r="C68" i="5"/>
  <c r="AB6" i="14"/>
  <c r="Z6" i="14"/>
  <c r="S6" i="14"/>
  <c r="W7" i="6"/>
  <c r="X7" i="6"/>
  <c r="Y7" i="6"/>
  <c r="AG19" i="14"/>
  <c r="G25" i="6"/>
  <c r="H25" i="6"/>
  <c r="F25" i="6"/>
  <c r="V22" i="10"/>
  <c r="Y25" i="8"/>
  <c r="Z25" i="8"/>
  <c r="AH25" i="8"/>
  <c r="AM25" i="8"/>
  <c r="S20" i="10"/>
  <c r="H23" i="7"/>
  <c r="AG26" i="14"/>
  <c r="V25" i="15"/>
  <c r="G25" i="11"/>
  <c r="D25" i="11"/>
  <c r="P51" i="14"/>
  <c r="T54" i="6"/>
  <c r="U54" i="6"/>
  <c r="V54" i="6"/>
  <c r="P54" i="6"/>
  <c r="Q54" i="6"/>
  <c r="R54" i="6"/>
  <c r="O54" i="6"/>
  <c r="R48" i="6"/>
  <c r="S54" i="10"/>
  <c r="H57" i="7"/>
  <c r="I70" i="15"/>
  <c r="V70" i="15"/>
  <c r="G70" i="11"/>
  <c r="D70" i="11"/>
  <c r="P58" i="14"/>
  <c r="M58" i="14"/>
  <c r="AJ49" i="14"/>
  <c r="AB49" i="14"/>
  <c r="Z49" i="14"/>
  <c r="S49" i="14"/>
  <c r="B49" i="14"/>
  <c r="F49" i="11"/>
  <c r="C49" i="11"/>
  <c r="G63" i="6"/>
  <c r="H63" i="6"/>
  <c r="F63" i="6"/>
  <c r="V77" i="10"/>
  <c r="Y80" i="8"/>
  <c r="Z80" i="8"/>
  <c r="AH73" i="8"/>
  <c r="O86" i="7"/>
  <c r="N95" i="7"/>
  <c r="Q95" i="7"/>
  <c r="K95" i="7"/>
  <c r="AE101" i="8"/>
  <c r="AM101" i="8"/>
  <c r="N108" i="6"/>
  <c r="M107" i="3"/>
  <c r="V100" i="15"/>
  <c r="G100" i="11"/>
  <c r="D100" i="11"/>
  <c r="G123" i="6"/>
  <c r="H123" i="6"/>
  <c r="F123" i="6"/>
  <c r="U120" i="3"/>
  <c r="Q125" i="8"/>
  <c r="R125" i="8"/>
  <c r="X125" i="8"/>
  <c r="Q126" i="8"/>
  <c r="R126" i="8"/>
  <c r="Q127" i="8"/>
  <c r="R127" i="8"/>
  <c r="X127" i="8"/>
  <c r="U130" i="3"/>
  <c r="M137" i="6"/>
  <c r="K136" i="6"/>
  <c r="L136" i="6"/>
  <c r="J136" i="6"/>
  <c r="P136" i="6"/>
  <c r="Q136" i="6"/>
  <c r="R136" i="6"/>
  <c r="Z135" i="14"/>
  <c r="S135" i="14"/>
  <c r="L140" i="7"/>
  <c r="S139" i="10"/>
  <c r="H142" i="7"/>
  <c r="AN143" i="14"/>
  <c r="AJ150" i="14"/>
  <c r="P135" i="14"/>
  <c r="G153" i="6"/>
  <c r="H153" i="6"/>
  <c r="I153" i="6"/>
  <c r="F153" i="6"/>
  <c r="I153" i="15"/>
  <c r="V153" i="15"/>
  <c r="G153" i="11"/>
  <c r="D153" i="11"/>
  <c r="C39" i="5"/>
  <c r="X44" i="8"/>
  <c r="S43" i="3"/>
  <c r="C73" i="5"/>
  <c r="M12" i="7"/>
  <c r="V6" i="8"/>
  <c r="M6" i="8"/>
  <c r="U6" i="8"/>
  <c r="L6" i="8"/>
  <c r="J6" i="8"/>
  <c r="G6" i="8"/>
  <c r="F6" i="8"/>
  <c r="S6" i="8"/>
  <c r="P6" i="8"/>
  <c r="T6" i="8"/>
  <c r="Q6" i="8"/>
  <c r="I6" i="8"/>
  <c r="K6" i="8"/>
  <c r="C17" i="4"/>
  <c r="F14" i="6"/>
  <c r="G14" i="6"/>
  <c r="H14" i="6"/>
  <c r="P18" i="14"/>
  <c r="M18" i="14"/>
  <c r="M15" i="7"/>
  <c r="Z31" i="6"/>
  <c r="AA31" i="6"/>
  <c r="AB31" i="6"/>
  <c r="N30" i="3"/>
  <c r="G3" i="14"/>
  <c r="D3" i="14"/>
  <c r="O28" i="7"/>
  <c r="P56" i="6"/>
  <c r="Q56" i="6"/>
  <c r="O56" i="6"/>
  <c r="T56" i="6"/>
  <c r="U56" i="6"/>
  <c r="V56" i="6"/>
  <c r="AG45" i="14"/>
  <c r="AB45" i="14"/>
  <c r="Z45" i="14"/>
  <c r="S45" i="14"/>
  <c r="U40" i="3"/>
  <c r="W39" i="6"/>
  <c r="X39" i="6"/>
  <c r="Y39" i="6"/>
  <c r="Z39" i="6"/>
  <c r="AA39" i="6"/>
  <c r="AB39" i="6"/>
  <c r="N38" i="3"/>
  <c r="AA62" i="6"/>
  <c r="AE78" i="8"/>
  <c r="AM78" i="8"/>
  <c r="D57" i="14"/>
  <c r="B57" i="14"/>
  <c r="F57" i="11"/>
  <c r="C57" i="11"/>
  <c r="O94" i="7"/>
  <c r="I79" i="15"/>
  <c r="V79" i="15"/>
  <c r="G79" i="11"/>
  <c r="D79" i="11"/>
  <c r="G89" i="6"/>
  <c r="H89" i="6"/>
  <c r="F89" i="6"/>
  <c r="F106" i="8"/>
  <c r="H106" i="8"/>
  <c r="P106" i="8"/>
  <c r="G106" i="8"/>
  <c r="V106" i="8"/>
  <c r="M106" i="8"/>
  <c r="L106" i="8"/>
  <c r="N106" i="8"/>
  <c r="U106" i="8"/>
  <c r="J106" i="8"/>
  <c r="T106" i="8"/>
  <c r="Q106" i="8"/>
  <c r="S106" i="8"/>
  <c r="I106" i="8"/>
  <c r="K106" i="8"/>
  <c r="K115" i="7"/>
  <c r="N115" i="7"/>
  <c r="Q115" i="7"/>
  <c r="G137" i="6"/>
  <c r="H137" i="6"/>
  <c r="F137" i="6"/>
  <c r="V148" i="10"/>
  <c r="Y151" i="8"/>
  <c r="Z151" i="8"/>
  <c r="V147" i="10"/>
  <c r="Y150" i="8"/>
  <c r="Z150" i="8"/>
  <c r="AN150" i="14"/>
  <c r="O126" i="4"/>
  <c r="C20" i="5"/>
  <c r="C64" i="4"/>
  <c r="L7" i="7"/>
  <c r="O7" i="7"/>
  <c r="I11" i="15"/>
  <c r="D17" i="14"/>
  <c r="B17" i="14"/>
  <c r="F17" i="11"/>
  <c r="C17" i="11"/>
  <c r="O30" i="7"/>
  <c r="P21" i="7"/>
  <c r="Z16" i="6"/>
  <c r="AA16" i="6"/>
  <c r="G10" i="14"/>
  <c r="D10" i="14"/>
  <c r="L26" i="14"/>
  <c r="D26" i="14"/>
  <c r="K54" i="6"/>
  <c r="L54" i="6"/>
  <c r="J54" i="6"/>
  <c r="AG53" i="14"/>
  <c r="AB53" i="14"/>
  <c r="Z53" i="14"/>
  <c r="AG42" i="14"/>
  <c r="N39" i="6"/>
  <c r="M38" i="3"/>
  <c r="AG50" i="14"/>
  <c r="P75" i="14"/>
  <c r="J73" i="6"/>
  <c r="K73" i="6"/>
  <c r="L73" i="6"/>
  <c r="M73" i="6"/>
  <c r="I82" i="6"/>
  <c r="N81" i="7"/>
  <c r="Q81" i="7"/>
  <c r="K81" i="7"/>
  <c r="P80" i="3"/>
  <c r="U54" i="5"/>
  <c r="U85" i="3"/>
  <c r="D78" i="14"/>
  <c r="U72" i="4"/>
  <c r="U83" i="3"/>
  <c r="S91" i="10"/>
  <c r="H94" i="7"/>
  <c r="L106" i="7"/>
  <c r="G97" i="14"/>
  <c r="D97" i="14"/>
  <c r="U111" i="3"/>
  <c r="V112" i="10"/>
  <c r="Y115" i="8"/>
  <c r="Z115" i="8"/>
  <c r="AN120" i="14"/>
  <c r="G119" i="14"/>
  <c r="Z127" i="6"/>
  <c r="K122" i="14"/>
  <c r="L122" i="14"/>
  <c r="D122" i="14"/>
  <c r="AN129" i="8"/>
  <c r="T128" i="3"/>
  <c r="S133" i="10"/>
  <c r="H136" i="7"/>
  <c r="R32" i="5"/>
  <c r="R76" i="5"/>
  <c r="C9" i="4"/>
  <c r="U9" i="4"/>
  <c r="P22" i="5"/>
  <c r="N20" i="7"/>
  <c r="C29" i="5"/>
  <c r="C47" i="5"/>
  <c r="G4" i="14"/>
  <c r="V9" i="10"/>
  <c r="Y12" i="8"/>
  <c r="Z12" i="8"/>
  <c r="X97" i="8"/>
  <c r="S96" i="3"/>
  <c r="M17" i="6"/>
  <c r="N17" i="6"/>
  <c r="G11" i="14"/>
  <c r="AN26" i="8"/>
  <c r="T25" i="3"/>
  <c r="R25" i="3"/>
  <c r="V16" i="15"/>
  <c r="G16" i="11"/>
  <c r="D16" i="11"/>
  <c r="N35" i="7"/>
  <c r="K35" i="7"/>
  <c r="P34" i="3"/>
  <c r="P36" i="7"/>
  <c r="I26" i="15"/>
  <c r="P50" i="14"/>
  <c r="P78" i="7"/>
  <c r="G32" i="14"/>
  <c r="D32" i="14"/>
  <c r="B32" i="14"/>
  <c r="F32" i="11"/>
  <c r="C32" i="11"/>
  <c r="P61" i="14"/>
  <c r="P76" i="14"/>
  <c r="M76" i="14"/>
  <c r="U79" i="3"/>
  <c r="AJ91" i="14"/>
  <c r="V100" i="10"/>
  <c r="Y103" i="8"/>
  <c r="Z103" i="8"/>
  <c r="AN103" i="8"/>
  <c r="T102" i="3"/>
  <c r="R102" i="3"/>
  <c r="Z129" i="14"/>
  <c r="S129" i="14"/>
  <c r="O132" i="6"/>
  <c r="P132" i="6"/>
  <c r="Q132" i="6"/>
  <c r="T132" i="6"/>
  <c r="U132" i="6"/>
  <c r="V132" i="6"/>
  <c r="L140" i="14"/>
  <c r="D140" i="14"/>
  <c r="I147" i="15"/>
  <c r="V147" i="15"/>
  <c r="G147" i="11"/>
  <c r="D147" i="11"/>
  <c r="K148" i="14"/>
  <c r="U122" i="4"/>
  <c r="S106" i="4"/>
  <c r="O105" i="4"/>
  <c r="C32" i="4"/>
  <c r="L59" i="5"/>
  <c r="R64" i="5"/>
  <c r="O76" i="8"/>
  <c r="C39" i="4"/>
  <c r="P8" i="5"/>
  <c r="U51" i="5"/>
  <c r="X29" i="8"/>
  <c r="S28" i="3"/>
  <c r="U74" i="5"/>
  <c r="P14" i="14"/>
  <c r="M14" i="14"/>
  <c r="U13" i="3"/>
  <c r="U12" i="4"/>
  <c r="G13" i="14"/>
  <c r="D13" i="14"/>
  <c r="I33" i="6"/>
  <c r="N33" i="6"/>
  <c r="M32" i="3"/>
  <c r="AJ46" i="14"/>
  <c r="U43" i="3"/>
  <c r="K46" i="6"/>
  <c r="L46" i="6"/>
  <c r="J46" i="6"/>
  <c r="K51" i="7"/>
  <c r="P50" i="3"/>
  <c r="N51" i="7"/>
  <c r="Q51" i="7"/>
  <c r="AE57" i="8"/>
  <c r="S52" i="10"/>
  <c r="H55" i="7"/>
  <c r="AJ68" i="14"/>
  <c r="AB68" i="14"/>
  <c r="Z68" i="14"/>
  <c r="S68" i="14"/>
  <c r="AL83" i="8"/>
  <c r="AG71" i="14"/>
  <c r="C82" i="14"/>
  <c r="H82" i="11"/>
  <c r="E82" i="11"/>
  <c r="B82" i="11"/>
  <c r="I85" i="15"/>
  <c r="AL97" i="8"/>
  <c r="O82" i="7"/>
  <c r="G94" i="6"/>
  <c r="H94" i="6"/>
  <c r="F94" i="6"/>
  <c r="P108" i="14"/>
  <c r="U100" i="3"/>
  <c r="K119" i="6"/>
  <c r="L119" i="6"/>
  <c r="M119" i="6"/>
  <c r="J119" i="6"/>
  <c r="AE122" i="8"/>
  <c r="AM122" i="8"/>
  <c r="M128" i="6"/>
  <c r="P124" i="14"/>
  <c r="M124" i="14"/>
  <c r="U135" i="3"/>
  <c r="V133" i="15"/>
  <c r="G133" i="11"/>
  <c r="D133" i="11"/>
  <c r="AG133" i="14"/>
  <c r="AB133" i="14"/>
  <c r="Z133" i="14"/>
  <c r="S133" i="14"/>
  <c r="L139" i="7"/>
  <c r="R147" i="6"/>
  <c r="N146" i="7"/>
  <c r="Q146" i="7"/>
  <c r="K146" i="7"/>
  <c r="P145" i="3"/>
  <c r="X150" i="6"/>
  <c r="Y150" i="6"/>
  <c r="W150" i="6"/>
  <c r="AN152" i="14"/>
  <c r="AB152" i="14"/>
  <c r="Z152" i="14"/>
  <c r="AG117" i="14"/>
  <c r="AB117" i="14"/>
  <c r="Z117" i="14"/>
  <c r="G140" i="6"/>
  <c r="H140" i="6"/>
  <c r="I140" i="6"/>
  <c r="F140" i="6"/>
  <c r="AB134" i="14"/>
  <c r="Z134" i="14"/>
  <c r="S134" i="14"/>
  <c r="R72" i="4"/>
  <c r="S33" i="4"/>
  <c r="C83" i="5"/>
  <c r="X98" i="8"/>
  <c r="S97" i="3"/>
  <c r="Z13" i="6"/>
  <c r="AA13" i="6"/>
  <c r="AB13" i="6"/>
  <c r="I19" i="15"/>
  <c r="V19" i="15"/>
  <c r="G19" i="11"/>
  <c r="D19" i="11"/>
  <c r="P8" i="7"/>
  <c r="V11" i="15"/>
  <c r="G11" i="11"/>
  <c r="D11" i="11"/>
  <c r="P3" i="14"/>
  <c r="M3" i="14"/>
  <c r="B3" i="14"/>
  <c r="F3" i="11"/>
  <c r="C3" i="11"/>
  <c r="T36" i="6"/>
  <c r="U36" i="6"/>
  <c r="V36" i="6"/>
  <c r="AA36" i="6"/>
  <c r="P36" i="6"/>
  <c r="Q36" i="6"/>
  <c r="O36" i="6"/>
  <c r="O49" i="6"/>
  <c r="P49" i="6"/>
  <c r="Q49" i="6"/>
  <c r="T49" i="6"/>
  <c r="U49" i="6"/>
  <c r="V49" i="6"/>
  <c r="S46" i="10"/>
  <c r="H49" i="7"/>
  <c r="AJ41" i="14"/>
  <c r="P45" i="14"/>
  <c r="M45" i="14"/>
  <c r="P37" i="14"/>
  <c r="M37" i="14"/>
  <c r="P46" i="6"/>
  <c r="Q46" i="6"/>
  <c r="R46" i="6"/>
  <c r="T46" i="6"/>
  <c r="U46" i="6"/>
  <c r="V46" i="6"/>
  <c r="O46" i="6"/>
  <c r="W65" i="6"/>
  <c r="X65" i="6"/>
  <c r="Y65" i="6"/>
  <c r="K59" i="6"/>
  <c r="L59" i="6"/>
  <c r="J59" i="6"/>
  <c r="AE64" i="8"/>
  <c r="AM64" i="8"/>
  <c r="G71" i="14"/>
  <c r="M83" i="7"/>
  <c r="F70" i="6"/>
  <c r="G70" i="6"/>
  <c r="H70" i="6"/>
  <c r="L73" i="14"/>
  <c r="F78" i="6"/>
  <c r="G78" i="6"/>
  <c r="H78" i="6"/>
  <c r="U66" i="3"/>
  <c r="AH80" i="8"/>
  <c r="AJ67" i="14"/>
  <c r="AB67" i="14"/>
  <c r="U76" i="3"/>
  <c r="V93" i="10"/>
  <c r="Y96" i="8"/>
  <c r="Z96" i="8"/>
  <c r="L101" i="14"/>
  <c r="S96" i="10"/>
  <c r="H99" i="7"/>
  <c r="U110" i="3"/>
  <c r="U97" i="4"/>
  <c r="G106" i="6"/>
  <c r="H106" i="6"/>
  <c r="I106" i="6"/>
  <c r="J103" i="6"/>
  <c r="P103" i="6"/>
  <c r="Q103" i="6"/>
  <c r="R103" i="6"/>
  <c r="K103" i="6"/>
  <c r="L103" i="6"/>
  <c r="P104" i="14"/>
  <c r="M104" i="14"/>
  <c r="F114" i="8"/>
  <c r="Q114" i="8"/>
  <c r="P114" i="8"/>
  <c r="G114" i="8"/>
  <c r="V114" i="8"/>
  <c r="S114" i="8"/>
  <c r="I114" i="8"/>
  <c r="J114" i="8"/>
  <c r="M114" i="8"/>
  <c r="U114" i="8"/>
  <c r="L114" i="8"/>
  <c r="N114" i="8"/>
  <c r="T114" i="8"/>
  <c r="G126" i="6"/>
  <c r="H126" i="6"/>
  <c r="I126" i="6"/>
  <c r="F126" i="6"/>
  <c r="T110" i="6"/>
  <c r="U110" i="6"/>
  <c r="V110" i="6"/>
  <c r="P110" i="6"/>
  <c r="Q110" i="6"/>
  <c r="R110" i="6"/>
  <c r="O110" i="6"/>
  <c r="K120" i="14"/>
  <c r="O123" i="6"/>
  <c r="T123" i="6"/>
  <c r="U123" i="6"/>
  <c r="V123" i="6"/>
  <c r="AA123" i="6"/>
  <c r="P123" i="6"/>
  <c r="Q123" i="6"/>
  <c r="U136" i="3"/>
  <c r="P140" i="14"/>
  <c r="M140" i="14"/>
  <c r="AG142" i="14"/>
  <c r="AB142" i="14"/>
  <c r="Z142" i="14"/>
  <c r="S142" i="14"/>
  <c r="S148" i="10"/>
  <c r="H151" i="7"/>
  <c r="T145" i="6"/>
  <c r="U145" i="6"/>
  <c r="S145" i="6"/>
  <c r="T156" i="6"/>
  <c r="U156" i="6"/>
  <c r="V156" i="6"/>
  <c r="AA156" i="6"/>
  <c r="P156" i="6"/>
  <c r="Q156" i="6"/>
  <c r="O156" i="6"/>
  <c r="X62" i="8"/>
  <c r="S61" i="3"/>
  <c r="X121" i="8"/>
  <c r="S120" i="3"/>
  <c r="O17" i="6"/>
  <c r="T17" i="6"/>
  <c r="U17" i="6"/>
  <c r="V17" i="6"/>
  <c r="P17" i="6"/>
  <c r="Q17" i="6"/>
  <c r="O21" i="6"/>
  <c r="X21" i="6"/>
  <c r="Y21" i="6"/>
  <c r="Z21" i="6"/>
  <c r="T21" i="6"/>
  <c r="U21" i="6"/>
  <c r="V21" i="6"/>
  <c r="P21" i="6"/>
  <c r="Q21" i="6"/>
  <c r="C6" i="14"/>
  <c r="H6" i="11"/>
  <c r="E6" i="11"/>
  <c r="G6" i="14"/>
  <c r="D6" i="14"/>
  <c r="B6" i="14"/>
  <c r="F6" i="11"/>
  <c r="C6" i="11"/>
  <c r="L23" i="7"/>
  <c r="O23" i="7"/>
  <c r="P53" i="14"/>
  <c r="I41" i="15"/>
  <c r="V53" i="10"/>
  <c r="Y56" i="8"/>
  <c r="Z56" i="8"/>
  <c r="AN54" i="14"/>
  <c r="AB54" i="14"/>
  <c r="Z54" i="14"/>
  <c r="S54" i="14"/>
  <c r="Q75" i="8"/>
  <c r="R75" i="8"/>
  <c r="Q73" i="8"/>
  <c r="R73" i="8"/>
  <c r="X73" i="8"/>
  <c r="Q76" i="8"/>
  <c r="R76" i="8"/>
  <c r="Q74" i="8"/>
  <c r="R74" i="8"/>
  <c r="AE70" i="8"/>
  <c r="AM70" i="8"/>
  <c r="M89" i="14"/>
  <c r="Q101" i="3"/>
  <c r="R102" i="7"/>
  <c r="O101" i="3"/>
  <c r="AE111" i="8"/>
  <c r="W111" i="6"/>
  <c r="X111" i="6"/>
  <c r="Y111" i="6"/>
  <c r="AB105" i="14"/>
  <c r="Z105" i="14"/>
  <c r="U113" i="4"/>
  <c r="U127" i="3"/>
  <c r="R133" i="4"/>
  <c r="O133" i="4"/>
  <c r="R29" i="4"/>
  <c r="R109" i="4"/>
  <c r="I9" i="15"/>
  <c r="V9" i="15"/>
  <c r="G9" i="11"/>
  <c r="D9" i="11"/>
  <c r="X43" i="8"/>
  <c r="S42" i="3"/>
  <c r="AE21" i="8"/>
  <c r="I12" i="15"/>
  <c r="V12" i="15"/>
  <c r="G12" i="11"/>
  <c r="D12" i="11"/>
  <c r="V16" i="10"/>
  <c r="Y19" i="8"/>
  <c r="Z19" i="8"/>
  <c r="AN19" i="8"/>
  <c r="T18" i="3"/>
  <c r="R18" i="3"/>
  <c r="R57" i="6"/>
  <c r="AB57" i="6"/>
  <c r="N56" i="3"/>
  <c r="L56" i="3"/>
  <c r="AE47" i="8"/>
  <c r="AN62" i="14"/>
  <c r="AG59" i="14"/>
  <c r="AB59" i="14"/>
  <c r="Z59" i="14"/>
  <c r="W73" i="6"/>
  <c r="X73" i="6"/>
  <c r="Y73" i="6"/>
  <c r="Z73" i="6"/>
  <c r="AG73" i="14"/>
  <c r="P69" i="6"/>
  <c r="Q69" i="6"/>
  <c r="R69" i="6"/>
  <c r="K69" i="6"/>
  <c r="L69" i="6"/>
  <c r="M69" i="6"/>
  <c r="N69" i="6"/>
  <c r="M68" i="3"/>
  <c r="J69" i="6"/>
  <c r="K87" i="6"/>
  <c r="L87" i="6"/>
  <c r="J87" i="6"/>
  <c r="U81" i="4"/>
  <c r="U93" i="3"/>
  <c r="F100" i="6"/>
  <c r="G100" i="6"/>
  <c r="H100" i="6"/>
  <c r="P98" i="14"/>
  <c r="M98" i="14"/>
  <c r="P107" i="7"/>
  <c r="P122" i="14"/>
  <c r="M122" i="14"/>
  <c r="G131" i="6"/>
  <c r="H131" i="6"/>
  <c r="F131" i="6"/>
  <c r="AE131" i="8"/>
  <c r="AM131" i="8"/>
  <c r="X140" i="6"/>
  <c r="Y140" i="6"/>
  <c r="Z140" i="6"/>
  <c r="W140" i="6"/>
  <c r="X142" i="6"/>
  <c r="Y142" i="6"/>
  <c r="W142" i="6"/>
  <c r="X144" i="6"/>
  <c r="Y144" i="6"/>
  <c r="W144" i="6"/>
  <c r="U80" i="4"/>
  <c r="C80" i="4"/>
  <c r="O57" i="8"/>
  <c r="R23" i="4"/>
  <c r="AE22" i="8"/>
  <c r="AM22" i="8"/>
  <c r="AN22" i="8"/>
  <c r="X26" i="6"/>
  <c r="Y26" i="6"/>
  <c r="Z26" i="6"/>
  <c r="I5" i="15"/>
  <c r="V5" i="15"/>
  <c r="G5" i="11"/>
  <c r="D5" i="11"/>
  <c r="U29" i="3"/>
  <c r="AE30" i="8"/>
  <c r="AM30" i="8"/>
  <c r="M10" i="14"/>
  <c r="B10" i="14"/>
  <c r="F10" i="11"/>
  <c r="C10" i="11"/>
  <c r="Q27" i="8"/>
  <c r="R27" i="8"/>
  <c r="X27" i="8"/>
  <c r="Q29" i="8"/>
  <c r="R29" i="8"/>
  <c r="Q28" i="8"/>
  <c r="R28" i="8"/>
  <c r="X28" i="8"/>
  <c r="AN26" i="14"/>
  <c r="M42" i="14"/>
  <c r="X48" i="6"/>
  <c r="Y48" i="6"/>
  <c r="W48" i="6"/>
  <c r="AE54" i="8"/>
  <c r="AL53" i="8"/>
  <c r="V62" i="10"/>
  <c r="Y65" i="8"/>
  <c r="Z65" i="8"/>
  <c r="L75" i="14"/>
  <c r="D75" i="14"/>
  <c r="L73" i="7"/>
  <c r="V70" i="10"/>
  <c r="Y73" i="8"/>
  <c r="Z73" i="8"/>
  <c r="K91" i="6"/>
  <c r="L91" i="6"/>
  <c r="J91" i="6"/>
  <c r="L87" i="7"/>
  <c r="S89" i="10"/>
  <c r="H92" i="7"/>
  <c r="AE97" i="8"/>
  <c r="AB85" i="14"/>
  <c r="Z85" i="14"/>
  <c r="S85" i="14"/>
  <c r="W89" i="6"/>
  <c r="X89" i="6"/>
  <c r="Y89" i="6"/>
  <c r="Z89" i="6"/>
  <c r="AA89" i="6"/>
  <c r="AB89" i="6"/>
  <c r="S114" i="10"/>
  <c r="H117" i="7"/>
  <c r="I132" i="6"/>
  <c r="V135" i="10"/>
  <c r="Y138" i="8"/>
  <c r="Z138" i="8"/>
  <c r="AN138" i="8"/>
  <c r="T137" i="3"/>
  <c r="R137" i="3"/>
  <c r="C141" i="14"/>
  <c r="H141" i="11"/>
  <c r="E141" i="11"/>
  <c r="M152" i="14"/>
  <c r="S134" i="6"/>
  <c r="T134" i="6"/>
  <c r="U134" i="6"/>
  <c r="V134" i="6"/>
  <c r="AA134" i="6"/>
  <c r="AB134" i="6"/>
  <c r="P153" i="14"/>
  <c r="M153" i="14"/>
  <c r="M156" i="7"/>
  <c r="X75" i="8"/>
  <c r="S74" i="3"/>
  <c r="U62" i="4"/>
  <c r="C77" i="4"/>
  <c r="AG4" i="14"/>
  <c r="C121" i="4"/>
  <c r="N88" i="4"/>
  <c r="C88" i="4"/>
  <c r="R17" i="4"/>
  <c r="Z5" i="14"/>
  <c r="S5" i="14"/>
  <c r="S18" i="10"/>
  <c r="H21" i="7"/>
  <c r="K19" i="6"/>
  <c r="L19" i="6"/>
  <c r="M19" i="6"/>
  <c r="J19" i="6"/>
  <c r="P19" i="6"/>
  <c r="Q19" i="6"/>
  <c r="R19" i="6"/>
  <c r="AB19" i="6"/>
  <c r="N18" i="3"/>
  <c r="O37" i="6"/>
  <c r="T37" i="6"/>
  <c r="U37" i="6"/>
  <c r="V37" i="6"/>
  <c r="P37" i="6"/>
  <c r="Q37" i="6"/>
  <c r="AG46" i="14"/>
  <c r="L53" i="14"/>
  <c r="Z44" i="14"/>
  <c r="S44" i="14"/>
  <c r="G62" i="6"/>
  <c r="H62" i="6"/>
  <c r="F62" i="6"/>
  <c r="V36" i="15"/>
  <c r="G36" i="11"/>
  <c r="D36" i="11"/>
  <c r="AE73" i="8"/>
  <c r="G64" i="6"/>
  <c r="H64" i="6"/>
  <c r="I64" i="6"/>
  <c r="N64" i="6"/>
  <c r="M63" i="3"/>
  <c r="F64" i="6"/>
  <c r="V73" i="10"/>
  <c r="Y76" i="8"/>
  <c r="Z76" i="8"/>
  <c r="T64" i="6"/>
  <c r="U64" i="6"/>
  <c r="V64" i="6"/>
  <c r="P64" i="6"/>
  <c r="Q64" i="6"/>
  <c r="O64" i="6"/>
  <c r="AB64" i="14"/>
  <c r="K84" i="7"/>
  <c r="P83" i="3"/>
  <c r="N84" i="7"/>
  <c r="Q84" i="7"/>
  <c r="X86" i="6"/>
  <c r="Y86" i="6"/>
  <c r="Z86" i="6"/>
  <c r="AA86" i="6"/>
  <c r="W86" i="6"/>
  <c r="L94" i="14"/>
  <c r="D94" i="14"/>
  <c r="B94" i="14"/>
  <c r="F94" i="11"/>
  <c r="C94" i="11"/>
  <c r="AN84" i="14"/>
  <c r="AB84" i="14"/>
  <c r="Z84" i="14"/>
  <c r="N103" i="7"/>
  <c r="K103" i="7"/>
  <c r="P102" i="3"/>
  <c r="K118" i="7"/>
  <c r="P117" i="3"/>
  <c r="N118" i="7"/>
  <c r="U115" i="3"/>
  <c r="AN119" i="14"/>
  <c r="K133" i="7"/>
  <c r="N133" i="7"/>
  <c r="M125" i="14"/>
  <c r="G148" i="14"/>
  <c r="R151" i="3"/>
  <c r="V144" i="10"/>
  <c r="Y147" i="8"/>
  <c r="Z147" i="8"/>
  <c r="AN147" i="8"/>
  <c r="T146" i="3"/>
  <c r="R146" i="3"/>
  <c r="C129" i="4"/>
  <c r="X53" i="8"/>
  <c r="S52" i="3"/>
  <c r="O155" i="8"/>
  <c r="X155" i="8"/>
  <c r="S154" i="3"/>
  <c r="C58" i="4"/>
  <c r="L73" i="4"/>
  <c r="C131" i="4"/>
  <c r="O7" i="6"/>
  <c r="T7" i="6"/>
  <c r="U7" i="6"/>
  <c r="V7" i="6"/>
  <c r="P7" i="6"/>
  <c r="Q7" i="6"/>
  <c r="N26" i="7"/>
  <c r="Q26" i="7"/>
  <c r="P23" i="4"/>
  <c r="K26" i="7"/>
  <c r="AL8" i="8"/>
  <c r="AM8" i="8"/>
  <c r="V12" i="10"/>
  <c r="Y15" i="8"/>
  <c r="Z15" i="8"/>
  <c r="AE37" i="8"/>
  <c r="M40" i="7"/>
  <c r="X40" i="6"/>
  <c r="Y40" i="6"/>
  <c r="W40" i="6"/>
  <c r="V50" i="15"/>
  <c r="G50" i="11"/>
  <c r="D50" i="11"/>
  <c r="P62" i="7"/>
  <c r="AB56" i="14"/>
  <c r="Z56" i="14"/>
  <c r="P59" i="14"/>
  <c r="M59" i="14"/>
  <c r="AB66" i="14"/>
  <c r="Z66" i="14"/>
  <c r="S66" i="14"/>
  <c r="U82" i="3"/>
  <c r="K70" i="6"/>
  <c r="L70" i="6"/>
  <c r="J70" i="6"/>
  <c r="AB74" i="14"/>
  <c r="Z74" i="14"/>
  <c r="S74" i="14"/>
  <c r="B74" i="14"/>
  <c r="F74" i="11"/>
  <c r="C74" i="11"/>
  <c r="P86" i="7"/>
  <c r="S94" i="10"/>
  <c r="H97" i="7"/>
  <c r="K97" i="6"/>
  <c r="L97" i="6"/>
  <c r="M97" i="6"/>
  <c r="J97" i="6"/>
  <c r="AB96" i="14"/>
  <c r="AN108" i="14"/>
  <c r="R113" i="6"/>
  <c r="AE124" i="8"/>
  <c r="AM124" i="8"/>
  <c r="AN124" i="8"/>
  <c r="T122" i="6"/>
  <c r="U122" i="6"/>
  <c r="V122" i="6"/>
  <c r="P122" i="6"/>
  <c r="Q122" i="6"/>
  <c r="O122" i="6"/>
  <c r="AL127" i="8"/>
  <c r="P128" i="14"/>
  <c r="AE140" i="8"/>
  <c r="S151" i="10"/>
  <c r="H154" i="7"/>
  <c r="AE153" i="8"/>
  <c r="C49" i="5"/>
  <c r="R9" i="5"/>
  <c r="O9" i="5"/>
  <c r="S9" i="4"/>
  <c r="Q9" i="4"/>
  <c r="L137" i="4"/>
  <c r="C84" i="5"/>
  <c r="L47" i="5"/>
  <c r="O130" i="8"/>
  <c r="X130" i="8"/>
  <c r="S129" i="3"/>
  <c r="U76" i="4"/>
  <c r="O110" i="8"/>
  <c r="X110" i="8"/>
  <c r="S109" i="3"/>
  <c r="R109" i="3"/>
  <c r="P22" i="6"/>
  <c r="Q22" i="6"/>
  <c r="T22" i="6"/>
  <c r="U22" i="6"/>
  <c r="V22" i="6"/>
  <c r="O22" i="6"/>
  <c r="B31" i="14"/>
  <c r="F31" i="11"/>
  <c r="C31" i="11"/>
  <c r="B31" i="11"/>
  <c r="V51" i="10"/>
  <c r="Y54" i="8"/>
  <c r="Z54" i="8"/>
  <c r="I44" i="15"/>
  <c r="V44" i="15"/>
  <c r="G44" i="11"/>
  <c r="D44" i="11"/>
  <c r="G44" i="14"/>
  <c r="G52" i="14"/>
  <c r="D52" i="14"/>
  <c r="V54" i="10"/>
  <c r="Y57" i="8"/>
  <c r="Z57" i="8"/>
  <c r="L55" i="7"/>
  <c r="AE65" i="8"/>
  <c r="M75" i="14"/>
  <c r="U63" i="3"/>
  <c r="AL50" i="8"/>
  <c r="AM50" i="8"/>
  <c r="AN50" i="8"/>
  <c r="AB58" i="14"/>
  <c r="Z58" i="14"/>
  <c r="S58" i="14"/>
  <c r="M73" i="7"/>
  <c r="AN98" i="8"/>
  <c r="T97" i="3"/>
  <c r="K94" i="6"/>
  <c r="L94" i="6"/>
  <c r="J94" i="6"/>
  <c r="W99" i="6"/>
  <c r="X99" i="6"/>
  <c r="Y99" i="6"/>
  <c r="P101" i="14"/>
  <c r="M101" i="14"/>
  <c r="S103" i="10"/>
  <c r="H106" i="7"/>
  <c r="O98" i="7"/>
  <c r="V105" i="15"/>
  <c r="G105" i="11"/>
  <c r="D105" i="11"/>
  <c r="G109" i="14"/>
  <c r="K104" i="14"/>
  <c r="AG111" i="14"/>
  <c r="G114" i="14"/>
  <c r="AJ116" i="14"/>
  <c r="AB116" i="14"/>
  <c r="Z116" i="14"/>
  <c r="S116" i="14"/>
  <c r="O120" i="6"/>
  <c r="T120" i="6"/>
  <c r="U120" i="6"/>
  <c r="V120" i="6"/>
  <c r="P120" i="6"/>
  <c r="Q120" i="6"/>
  <c r="K124" i="6"/>
  <c r="L124" i="6"/>
  <c r="J124" i="6"/>
  <c r="S119" i="10"/>
  <c r="H122" i="7"/>
  <c r="P120" i="14"/>
  <c r="M120" i="14"/>
  <c r="U117" i="4"/>
  <c r="U132" i="3"/>
  <c r="D127" i="14"/>
  <c r="Z137" i="6"/>
  <c r="AA137" i="6"/>
  <c r="AB137" i="6"/>
  <c r="U137" i="3"/>
  <c r="U121" i="4"/>
  <c r="K139" i="6"/>
  <c r="L139" i="6"/>
  <c r="M139" i="6"/>
  <c r="N139" i="6"/>
  <c r="M138" i="3"/>
  <c r="J139" i="6"/>
  <c r="P139" i="6"/>
  <c r="Q139" i="6"/>
  <c r="R139" i="6"/>
  <c r="L147" i="7"/>
  <c r="C105" i="4"/>
  <c r="U32" i="4"/>
  <c r="O35" i="7"/>
  <c r="I4" i="15"/>
  <c r="P12" i="7"/>
  <c r="C78" i="4"/>
  <c r="S14" i="10"/>
  <c r="H17" i="7"/>
  <c r="M14" i="7"/>
  <c r="U21" i="4"/>
  <c r="U23" i="3"/>
  <c r="G27" i="6"/>
  <c r="H27" i="6"/>
  <c r="F27" i="6"/>
  <c r="R31" i="4"/>
  <c r="R62" i="5"/>
  <c r="R30" i="5"/>
  <c r="R15" i="4"/>
  <c r="S85" i="4"/>
  <c r="S20" i="4"/>
  <c r="S100" i="4"/>
  <c r="R34" i="4"/>
  <c r="R95" i="4"/>
  <c r="S61" i="5"/>
  <c r="R70" i="5"/>
  <c r="R28" i="5"/>
  <c r="S63" i="5"/>
  <c r="R10" i="4"/>
  <c r="S65" i="5"/>
  <c r="R23" i="5"/>
  <c r="R67" i="4"/>
  <c r="R25" i="5"/>
  <c r="R75" i="5"/>
  <c r="S80" i="5"/>
  <c r="S31" i="4"/>
  <c r="R84" i="4"/>
  <c r="R86" i="5"/>
  <c r="R36" i="4"/>
  <c r="R71" i="4"/>
  <c r="R13" i="5"/>
  <c r="R77" i="5"/>
  <c r="S51" i="4"/>
  <c r="R123" i="4"/>
  <c r="R35" i="5"/>
  <c r="R65" i="5"/>
  <c r="S114" i="4"/>
  <c r="R26" i="4"/>
  <c r="R38" i="5"/>
  <c r="S17" i="5"/>
  <c r="R30" i="4"/>
  <c r="R20" i="4"/>
  <c r="R130" i="4"/>
  <c r="S102" i="4"/>
  <c r="R52" i="4"/>
  <c r="R16" i="4"/>
  <c r="R61" i="5"/>
  <c r="R18" i="4"/>
  <c r="S91" i="4"/>
  <c r="R43" i="4"/>
  <c r="R103" i="4"/>
  <c r="R60" i="5"/>
  <c r="R35" i="4"/>
  <c r="S53" i="5"/>
  <c r="S30" i="4"/>
  <c r="R80" i="5"/>
  <c r="R70" i="4"/>
  <c r="R11" i="4"/>
  <c r="R24" i="5"/>
  <c r="R63" i="5"/>
  <c r="R54" i="4"/>
  <c r="S95" i="4"/>
  <c r="R60" i="4"/>
  <c r="R21" i="5"/>
  <c r="R42" i="4"/>
  <c r="R87" i="4"/>
  <c r="S59" i="4"/>
  <c r="R91" i="4"/>
  <c r="S24" i="5"/>
  <c r="S70" i="5"/>
  <c r="Q70" i="5"/>
  <c r="S28" i="5"/>
  <c r="R33" i="5"/>
  <c r="R38" i="4"/>
  <c r="R11" i="5"/>
  <c r="R82" i="4"/>
  <c r="R46" i="4"/>
  <c r="R17" i="5"/>
  <c r="R116" i="4"/>
  <c r="R16" i="5"/>
  <c r="S25" i="5"/>
  <c r="R46" i="5"/>
  <c r="C17" i="14"/>
  <c r="H17" i="11"/>
  <c r="E17" i="11"/>
  <c r="G54" i="6"/>
  <c r="H54" i="6"/>
  <c r="I54" i="6"/>
  <c r="F54" i="6"/>
  <c r="M53" i="14"/>
  <c r="AN42" i="14"/>
  <c r="I38" i="15"/>
  <c r="V38" i="15"/>
  <c r="G38" i="11"/>
  <c r="D38" i="11"/>
  <c r="U77" i="3"/>
  <c r="X70" i="6"/>
  <c r="Y70" i="6"/>
  <c r="Z70" i="6"/>
  <c r="W70" i="6"/>
  <c r="AN71" i="14"/>
  <c r="O67" i="6"/>
  <c r="X67" i="6"/>
  <c r="Y67" i="6"/>
  <c r="Z67" i="6"/>
  <c r="P67" i="6"/>
  <c r="Q67" i="6"/>
  <c r="R67" i="6"/>
  <c r="T67" i="6"/>
  <c r="U67" i="6"/>
  <c r="V67" i="6"/>
  <c r="U59" i="3"/>
  <c r="U40" i="5"/>
  <c r="L70" i="14"/>
  <c r="D70" i="14"/>
  <c r="AH75" i="8"/>
  <c r="AL75" i="8"/>
  <c r="G81" i="6"/>
  <c r="H81" i="6"/>
  <c r="F81" i="6"/>
  <c r="G104" i="6"/>
  <c r="H104" i="6"/>
  <c r="F104" i="6"/>
  <c r="G101" i="6"/>
  <c r="H101" i="6"/>
  <c r="F101" i="6"/>
  <c r="W108" i="6"/>
  <c r="X108" i="6"/>
  <c r="Y108" i="6"/>
  <c r="Z108" i="6"/>
  <c r="AL119" i="8"/>
  <c r="Q129" i="7"/>
  <c r="P114" i="4"/>
  <c r="P133" i="7"/>
  <c r="U129" i="3"/>
  <c r="U115" i="4"/>
  <c r="S136" i="6"/>
  <c r="T136" i="6"/>
  <c r="U136" i="6"/>
  <c r="V136" i="6"/>
  <c r="AA136" i="6"/>
  <c r="P140" i="6"/>
  <c r="Q140" i="6"/>
  <c r="R140" i="6"/>
  <c r="O140" i="6"/>
  <c r="T140" i="6"/>
  <c r="U140" i="6"/>
  <c r="V140" i="6"/>
  <c r="AA140" i="6"/>
  <c r="Z139" i="14"/>
  <c r="S139" i="14"/>
  <c r="O143" i="7"/>
  <c r="L153" i="7"/>
  <c r="G119" i="6"/>
  <c r="H119" i="6"/>
  <c r="F119" i="6"/>
  <c r="N134" i="6"/>
  <c r="M133" i="3"/>
  <c r="G150" i="6"/>
  <c r="H150" i="6"/>
  <c r="F150" i="6"/>
  <c r="AG151" i="14"/>
  <c r="AB151" i="14"/>
  <c r="Z151" i="14"/>
  <c r="S151" i="14"/>
  <c r="C97" i="4"/>
  <c r="U19" i="4"/>
  <c r="C136" i="4"/>
  <c r="S83" i="5"/>
  <c r="Q83" i="5"/>
  <c r="C81" i="5"/>
  <c r="L5" i="14"/>
  <c r="D5" i="14"/>
  <c r="U14" i="5"/>
  <c r="U16" i="3"/>
  <c r="S19" i="10"/>
  <c r="H22" i="7"/>
  <c r="AG8" i="14"/>
  <c r="AB8" i="14"/>
  <c r="Z8" i="14"/>
  <c r="S8" i="14"/>
  <c r="G21" i="14"/>
  <c r="AN9" i="8"/>
  <c r="AG12" i="14"/>
  <c r="P22" i="14"/>
  <c r="M20" i="7"/>
  <c r="S9" i="6"/>
  <c r="T9" i="6"/>
  <c r="U9" i="6"/>
  <c r="U12" i="3"/>
  <c r="U12" i="5"/>
  <c r="U25" i="4"/>
  <c r="U28" i="3"/>
  <c r="AB52" i="14"/>
  <c r="Z52" i="14"/>
  <c r="V43" i="15"/>
  <c r="G43" i="11"/>
  <c r="D43" i="11"/>
  <c r="AH47" i="8"/>
  <c r="AM47" i="8"/>
  <c r="V50" i="10"/>
  <c r="Y53" i="8"/>
  <c r="Z53" i="8"/>
  <c r="K62" i="14"/>
  <c r="L62" i="14"/>
  <c r="D62" i="14"/>
  <c r="AL33" i="8"/>
  <c r="U56" i="3"/>
  <c r="G56" i="14"/>
  <c r="D56" i="14"/>
  <c r="V67" i="15"/>
  <c r="G67" i="11"/>
  <c r="D67" i="11"/>
  <c r="G48" i="14"/>
  <c r="D48" i="14"/>
  <c r="B48" i="14"/>
  <c r="F48" i="11"/>
  <c r="C48" i="11"/>
  <c r="AN63" i="8"/>
  <c r="S42" i="5"/>
  <c r="P76" i="6"/>
  <c r="Q76" i="6"/>
  <c r="O76" i="6"/>
  <c r="T76" i="6"/>
  <c r="U76" i="6"/>
  <c r="V76" i="6"/>
  <c r="AJ77" i="14"/>
  <c r="AB77" i="14"/>
  <c r="Z77" i="14"/>
  <c r="S77" i="14"/>
  <c r="AN85" i="8"/>
  <c r="T84" i="3"/>
  <c r="I87" i="15"/>
  <c r="V87" i="15"/>
  <c r="G87" i="11"/>
  <c r="D87" i="11"/>
  <c r="L89" i="14"/>
  <c r="G97" i="6"/>
  <c r="H97" i="6"/>
  <c r="I97" i="6"/>
  <c r="F97" i="6"/>
  <c r="P96" i="14"/>
  <c r="M96" i="14"/>
  <c r="AG91" i="14"/>
  <c r="AA100" i="6"/>
  <c r="AB100" i="6"/>
  <c r="G108" i="14"/>
  <c r="AB104" i="14"/>
  <c r="Z104" i="14"/>
  <c r="S104" i="14"/>
  <c r="L114" i="14"/>
  <c r="D114" i="14"/>
  <c r="W119" i="6"/>
  <c r="X119" i="6"/>
  <c r="Y119" i="6"/>
  <c r="AH123" i="8"/>
  <c r="AH133" i="8"/>
  <c r="O129" i="6"/>
  <c r="P129" i="6"/>
  <c r="Q129" i="6"/>
  <c r="T129" i="6"/>
  <c r="U129" i="6"/>
  <c r="V129" i="6"/>
  <c r="AA129" i="6"/>
  <c r="Q148" i="7"/>
  <c r="AG143" i="14"/>
  <c r="M116" i="14"/>
  <c r="O131" i="7"/>
  <c r="I142" i="15"/>
  <c r="V142" i="15"/>
  <c r="G142" i="11"/>
  <c r="D142" i="11"/>
  <c r="P32" i="6"/>
  <c r="Q32" i="6"/>
  <c r="R32" i="6"/>
  <c r="AB32" i="6"/>
  <c r="N31" i="3"/>
  <c r="O32" i="6"/>
  <c r="T32" i="6"/>
  <c r="U32" i="6"/>
  <c r="V32" i="6"/>
  <c r="AA32" i="6"/>
  <c r="V76" i="10"/>
  <c r="Y79" i="8"/>
  <c r="Z79" i="8"/>
  <c r="X82" i="6"/>
  <c r="Y82" i="6"/>
  <c r="W82" i="6"/>
  <c r="U56" i="5"/>
  <c r="U94" i="3"/>
  <c r="B102" i="14"/>
  <c r="F102" i="11"/>
  <c r="C102" i="11"/>
  <c r="B102" i="11"/>
  <c r="V150" i="15"/>
  <c r="G150" i="11"/>
  <c r="D150" i="11"/>
  <c r="C133" i="4"/>
  <c r="P133" i="4"/>
  <c r="C27" i="5"/>
  <c r="C56" i="4"/>
  <c r="AL12" i="8"/>
  <c r="R45" i="4"/>
  <c r="P12" i="14"/>
  <c r="G25" i="14"/>
  <c r="L16" i="7"/>
  <c r="N16" i="7"/>
  <c r="P16" i="7"/>
  <c r="Z16" i="14"/>
  <c r="S16" i="14"/>
  <c r="S35" i="10"/>
  <c r="H38" i="7"/>
  <c r="AB38" i="14"/>
  <c r="Z38" i="14"/>
  <c r="S38" i="14"/>
  <c r="K52" i="7"/>
  <c r="P51" i="3"/>
  <c r="N52" i="7"/>
  <c r="U61" i="3"/>
  <c r="P73" i="7"/>
  <c r="W87" i="6"/>
  <c r="X87" i="6"/>
  <c r="Y87" i="6"/>
  <c r="Z87" i="6"/>
  <c r="AA87" i="6"/>
  <c r="AB87" i="6"/>
  <c r="L87" i="14"/>
  <c r="D87" i="14"/>
  <c r="W97" i="6"/>
  <c r="X97" i="6"/>
  <c r="Y97" i="6"/>
  <c r="L103" i="7"/>
  <c r="AE115" i="8"/>
  <c r="AM115" i="8"/>
  <c r="X116" i="6"/>
  <c r="Y116" i="6"/>
  <c r="W116" i="6"/>
  <c r="K120" i="6"/>
  <c r="L120" i="6"/>
  <c r="M120" i="6"/>
  <c r="N120" i="6"/>
  <c r="M119" i="3"/>
  <c r="J120" i="6"/>
  <c r="O131" i="6"/>
  <c r="P131" i="6"/>
  <c r="Q131" i="6"/>
  <c r="R131" i="6"/>
  <c r="T131" i="6"/>
  <c r="U131" i="6"/>
  <c r="V131" i="6"/>
  <c r="B135" i="14"/>
  <c r="F135" i="11"/>
  <c r="C135" i="11"/>
  <c r="O135" i="6"/>
  <c r="T135" i="6"/>
  <c r="U135" i="6"/>
  <c r="V135" i="6"/>
  <c r="P135" i="6"/>
  <c r="Q135" i="6"/>
  <c r="R135" i="6"/>
  <c r="U68" i="5"/>
  <c r="X65" i="8"/>
  <c r="S64" i="3"/>
  <c r="C23" i="4"/>
  <c r="N9" i="6"/>
  <c r="L8" i="5"/>
  <c r="I20" i="15"/>
  <c r="V20" i="15"/>
  <c r="G20" i="11"/>
  <c r="D20" i="11"/>
  <c r="AE29" i="8"/>
  <c r="L25" i="14"/>
  <c r="I42" i="15"/>
  <c r="V42" i="15"/>
  <c r="G42" i="11"/>
  <c r="D42" i="11"/>
  <c r="U30" i="3"/>
  <c r="L45" i="7"/>
  <c r="P70" i="14"/>
  <c r="C58" i="14"/>
  <c r="H58" i="11"/>
  <c r="E58" i="11"/>
  <c r="G58" i="14"/>
  <c r="D58" i="14"/>
  <c r="S58" i="10"/>
  <c r="H61" i="7"/>
  <c r="AH52" i="8"/>
  <c r="AM52" i="8"/>
  <c r="F60" i="6"/>
  <c r="G60" i="6"/>
  <c r="H60" i="6"/>
  <c r="AE71" i="8"/>
  <c r="Z72" i="14"/>
  <c r="S72" i="14"/>
  <c r="V74" i="15"/>
  <c r="G74" i="11"/>
  <c r="D74" i="11"/>
  <c r="M87" i="14"/>
  <c r="V79" i="10"/>
  <c r="Y82" i="8"/>
  <c r="Z82" i="8"/>
  <c r="AN82" i="8"/>
  <c r="T81" i="3"/>
  <c r="R81" i="3"/>
  <c r="Q108" i="8"/>
  <c r="M108" i="8"/>
  <c r="F108" i="8"/>
  <c r="U108" i="8"/>
  <c r="J108" i="8"/>
  <c r="T108" i="8"/>
  <c r="S108" i="8"/>
  <c r="W108" i="8"/>
  <c r="I108" i="8"/>
  <c r="P108" i="8"/>
  <c r="R108" i="8"/>
  <c r="G108" i="8"/>
  <c r="V108" i="8"/>
  <c r="L108" i="8"/>
  <c r="C113" i="14"/>
  <c r="H113" i="11"/>
  <c r="E113" i="11"/>
  <c r="I111" i="15"/>
  <c r="O115" i="6"/>
  <c r="P115" i="6"/>
  <c r="Q115" i="6"/>
  <c r="T115" i="6"/>
  <c r="U115" i="6"/>
  <c r="V115" i="6"/>
  <c r="L131" i="7"/>
  <c r="U139" i="3"/>
  <c r="I139" i="15"/>
  <c r="I135" i="15"/>
  <c r="V135" i="15"/>
  <c r="G135" i="11"/>
  <c r="D135" i="11"/>
  <c r="AG147" i="14"/>
  <c r="AB147" i="14"/>
  <c r="Z147" i="14"/>
  <c r="S147" i="14"/>
  <c r="V152" i="15"/>
  <c r="G152" i="11"/>
  <c r="D152" i="11"/>
  <c r="U142" i="3"/>
  <c r="U79" i="5"/>
  <c r="S153" i="10"/>
  <c r="H156" i="7"/>
  <c r="X120" i="8"/>
  <c r="S119" i="3"/>
  <c r="S121" i="4"/>
  <c r="O88" i="4"/>
  <c r="S88" i="4"/>
  <c r="Q88" i="4"/>
  <c r="S17" i="4"/>
  <c r="AB19" i="14"/>
  <c r="Z19" i="14"/>
  <c r="S19" i="14"/>
  <c r="L15" i="7"/>
  <c r="G8" i="14"/>
  <c r="D8" i="14"/>
  <c r="M29" i="7"/>
  <c r="U53" i="3"/>
  <c r="AE40" i="8"/>
  <c r="AM40" i="8"/>
  <c r="AN40" i="8"/>
  <c r="T39" i="3"/>
  <c r="R39" i="3"/>
  <c r="M50" i="14"/>
  <c r="AE59" i="8"/>
  <c r="AM59" i="8"/>
  <c r="V68" i="15"/>
  <c r="G68" i="11"/>
  <c r="D68" i="11"/>
  <c r="Z48" i="14"/>
  <c r="S48" i="14"/>
  <c r="O61" i="6"/>
  <c r="T61" i="6"/>
  <c r="U61" i="6"/>
  <c r="V61" i="6"/>
  <c r="AA61" i="6"/>
  <c r="P61" i="6"/>
  <c r="Q61" i="6"/>
  <c r="R61" i="6"/>
  <c r="K71" i="6"/>
  <c r="L71" i="6"/>
  <c r="J71" i="6"/>
  <c r="P71" i="6"/>
  <c r="Q71" i="6"/>
  <c r="R71" i="6"/>
  <c r="G73" i="6"/>
  <c r="H73" i="6"/>
  <c r="I73" i="6"/>
  <c r="F73" i="6"/>
  <c r="S79" i="10"/>
  <c r="H82" i="7"/>
  <c r="K107" i="6"/>
  <c r="L107" i="6"/>
  <c r="J107" i="6"/>
  <c r="N120" i="7"/>
  <c r="AJ119" i="14"/>
  <c r="AB119" i="14"/>
  <c r="Z119" i="14"/>
  <c r="S119" i="14"/>
  <c r="I123" i="15"/>
  <c r="V123" i="15"/>
  <c r="G123" i="11"/>
  <c r="D123" i="11"/>
  <c r="N116" i="6"/>
  <c r="M115" i="3"/>
  <c r="G120" i="14"/>
  <c r="G124" i="14"/>
  <c r="D124" i="14"/>
  <c r="O150" i="7"/>
  <c r="U31" i="5"/>
  <c r="U135" i="4"/>
  <c r="L129" i="4"/>
  <c r="O129" i="8"/>
  <c r="X129" i="8"/>
  <c r="S128" i="3"/>
  <c r="N73" i="4"/>
  <c r="U73" i="4"/>
  <c r="G22" i="14"/>
  <c r="W28" i="6"/>
  <c r="X28" i="6"/>
  <c r="Y28" i="6"/>
  <c r="Z28" i="6"/>
  <c r="O29" i="6"/>
  <c r="T29" i="6"/>
  <c r="U29" i="6"/>
  <c r="V29" i="6"/>
  <c r="P29" i="6"/>
  <c r="Q29" i="6"/>
  <c r="M48" i="7"/>
  <c r="G55" i="6"/>
  <c r="H55" i="6"/>
  <c r="F55" i="6"/>
  <c r="G59" i="6"/>
  <c r="H59" i="6"/>
  <c r="F59" i="6"/>
  <c r="U38" i="5"/>
  <c r="U54" i="3"/>
  <c r="AB94" i="14"/>
  <c r="Z94" i="14"/>
  <c r="P91" i="14"/>
  <c r="S98" i="6"/>
  <c r="T98" i="6"/>
  <c r="U98" i="6"/>
  <c r="V98" i="6"/>
  <c r="K100" i="6"/>
  <c r="L100" i="6"/>
  <c r="J100" i="6"/>
  <c r="L104" i="14"/>
  <c r="D104" i="14"/>
  <c r="K122" i="6"/>
  <c r="L122" i="6"/>
  <c r="J122" i="6"/>
  <c r="AG121" i="14"/>
  <c r="AB121" i="14"/>
  <c r="Z121" i="14"/>
  <c r="S121" i="14"/>
  <c r="C115" i="14"/>
  <c r="H115" i="11"/>
  <c r="E115" i="11"/>
  <c r="AG122" i="14"/>
  <c r="O130" i="7"/>
  <c r="P133" i="14"/>
  <c r="M133" i="14"/>
  <c r="L143" i="7"/>
  <c r="G143" i="6"/>
  <c r="H143" i="6"/>
  <c r="F143" i="6"/>
  <c r="M142" i="14"/>
  <c r="AB132" i="14"/>
  <c r="Z132" i="14"/>
  <c r="S132" i="14"/>
  <c r="B132" i="14"/>
  <c r="F132" i="11"/>
  <c r="C132" i="11"/>
  <c r="U76" i="5"/>
  <c r="C9" i="5"/>
  <c r="P9" i="5"/>
  <c r="R137" i="4"/>
  <c r="U104" i="4"/>
  <c r="U47" i="5"/>
  <c r="X12" i="6"/>
  <c r="Y12" i="6"/>
  <c r="W12" i="6"/>
  <c r="R42" i="5"/>
  <c r="AJ14" i="14"/>
  <c r="AB14" i="14"/>
  <c r="Z14" i="14"/>
  <c r="S14" i="14"/>
  <c r="P22" i="7"/>
  <c r="N19" i="7"/>
  <c r="K19" i="7"/>
  <c r="P18" i="3"/>
  <c r="K27" i="14"/>
  <c r="L27" i="14"/>
  <c r="D27" i="14"/>
  <c r="P30" i="6"/>
  <c r="Q30" i="6"/>
  <c r="R30" i="6"/>
  <c r="AH14" i="8"/>
  <c r="AM14" i="8"/>
  <c r="AN14" i="8"/>
  <c r="G36" i="6"/>
  <c r="H36" i="6"/>
  <c r="F36" i="6"/>
  <c r="S26" i="10"/>
  <c r="H29" i="7"/>
  <c r="G53" i="14"/>
  <c r="K47" i="6"/>
  <c r="L47" i="6"/>
  <c r="J47" i="6"/>
  <c r="U28" i="4"/>
  <c r="U31" i="3"/>
  <c r="S50" i="10"/>
  <c r="H53" i="7"/>
  <c r="V42" i="10"/>
  <c r="Y45" i="8"/>
  <c r="Z45" i="8"/>
  <c r="P73" i="14"/>
  <c r="M73" i="14"/>
  <c r="D40" i="14"/>
  <c r="W83" i="6"/>
  <c r="X83" i="6"/>
  <c r="Y83" i="6"/>
  <c r="S61" i="10"/>
  <c r="H64" i="7"/>
  <c r="O83" i="6"/>
  <c r="P83" i="6"/>
  <c r="Q83" i="6"/>
  <c r="T83" i="6"/>
  <c r="U83" i="6"/>
  <c r="V83" i="6"/>
  <c r="U89" i="3"/>
  <c r="U77" i="4"/>
  <c r="AL90" i="8"/>
  <c r="G89" i="14"/>
  <c r="O99" i="6"/>
  <c r="T99" i="6"/>
  <c r="U99" i="6"/>
  <c r="V99" i="6"/>
  <c r="P99" i="6"/>
  <c r="Q99" i="6"/>
  <c r="I103" i="15"/>
  <c r="V103" i="15"/>
  <c r="G103" i="11"/>
  <c r="D103" i="11"/>
  <c r="AL106" i="8"/>
  <c r="AM106" i="8"/>
  <c r="AN109" i="14"/>
  <c r="AB109" i="14"/>
  <c r="Z109" i="14"/>
  <c r="W113" i="6"/>
  <c r="X113" i="6"/>
  <c r="Y113" i="6"/>
  <c r="Z113" i="6"/>
  <c r="AA113" i="6"/>
  <c r="K117" i="6"/>
  <c r="L117" i="6"/>
  <c r="J117" i="6"/>
  <c r="U125" i="3"/>
  <c r="S116" i="10"/>
  <c r="H119" i="7"/>
  <c r="P119" i="14"/>
  <c r="V115" i="15"/>
  <c r="G115" i="11"/>
  <c r="D115" i="11"/>
  <c r="C132" i="14"/>
  <c r="H132" i="11"/>
  <c r="E132" i="11"/>
  <c r="V129" i="10"/>
  <c r="Y132" i="8"/>
  <c r="Z132" i="8"/>
  <c r="G136" i="14"/>
  <c r="D136" i="14"/>
  <c r="N149" i="7"/>
  <c r="Q149" i="7"/>
  <c r="P130" i="4"/>
  <c r="K149" i="7"/>
  <c r="P148" i="3"/>
  <c r="C106" i="4"/>
  <c r="R89" i="4"/>
  <c r="R8" i="5"/>
  <c r="M22" i="7"/>
  <c r="J21" i="6"/>
  <c r="K21" i="6"/>
  <c r="L21" i="6"/>
  <c r="P28" i="5"/>
  <c r="O23" i="5"/>
  <c r="P98" i="4"/>
  <c r="P63" i="4"/>
  <c r="O59" i="4"/>
  <c r="O50" i="5"/>
  <c r="P23" i="5"/>
  <c r="O57" i="5"/>
  <c r="O45" i="5"/>
  <c r="O69" i="4"/>
  <c r="O98" i="4"/>
  <c r="O30" i="4"/>
  <c r="O128" i="4"/>
  <c r="O115" i="4"/>
  <c r="N53" i="5"/>
  <c r="P6" i="7"/>
  <c r="P50" i="5"/>
  <c r="P59" i="4"/>
  <c r="O95" i="4"/>
  <c r="O114" i="4"/>
  <c r="O61" i="5"/>
  <c r="O118" i="4"/>
  <c r="O28" i="5"/>
  <c r="P53" i="4"/>
  <c r="O35" i="5"/>
  <c r="P35" i="5"/>
  <c r="P45" i="5"/>
  <c r="O16" i="4"/>
  <c r="O53" i="4"/>
  <c r="P53" i="5"/>
  <c r="M6" i="7"/>
  <c r="O82" i="4"/>
  <c r="O13" i="5"/>
  <c r="L6" i="7"/>
  <c r="O38" i="4"/>
  <c r="P75" i="5"/>
  <c r="N98" i="4"/>
  <c r="O52" i="4"/>
  <c r="O36" i="5"/>
  <c r="O83" i="4"/>
  <c r="O63" i="4"/>
  <c r="O60" i="5"/>
  <c r="O53" i="5"/>
  <c r="P95" i="4"/>
  <c r="P82" i="4"/>
  <c r="P69" i="4"/>
  <c r="O119" i="4"/>
  <c r="P128" i="4"/>
  <c r="U20" i="5"/>
  <c r="U26" i="3"/>
  <c r="G41" i="14"/>
  <c r="D41" i="14"/>
  <c r="M59" i="7"/>
  <c r="AB73" i="14"/>
  <c r="Z73" i="14"/>
  <c r="S73" i="14"/>
  <c r="M78" i="7"/>
  <c r="K71" i="14"/>
  <c r="L71" i="14"/>
  <c r="D71" i="14"/>
  <c r="V64" i="15"/>
  <c r="G64" i="11"/>
  <c r="D64" i="11"/>
  <c r="AH71" i="8"/>
  <c r="I66" i="15"/>
  <c r="V66" i="15"/>
  <c r="G66" i="11"/>
  <c r="D66" i="11"/>
  <c r="T69" i="6"/>
  <c r="U69" i="6"/>
  <c r="V69" i="6"/>
  <c r="S69" i="6"/>
  <c r="AE83" i="8"/>
  <c r="I68" i="15"/>
  <c r="V77" i="15"/>
  <c r="G77" i="11"/>
  <c r="D77" i="11"/>
  <c r="O73" i="6"/>
  <c r="P73" i="6"/>
  <c r="Q73" i="6"/>
  <c r="T73" i="6"/>
  <c r="U73" i="6"/>
  <c r="V73" i="6"/>
  <c r="O96" i="7"/>
  <c r="G93" i="14"/>
  <c r="U90" i="4"/>
  <c r="U103" i="3"/>
  <c r="AG97" i="14"/>
  <c r="AB97" i="14"/>
  <c r="Z97" i="14"/>
  <c r="S108" i="10"/>
  <c r="H111" i="7"/>
  <c r="W101" i="6"/>
  <c r="X101" i="6"/>
  <c r="Y101" i="6"/>
  <c r="G98" i="14"/>
  <c r="V109" i="15"/>
  <c r="G109" i="11"/>
  <c r="D109" i="11"/>
  <c r="V111" i="15"/>
  <c r="G111" i="11"/>
  <c r="D111" i="11"/>
  <c r="AG114" i="14"/>
  <c r="AB114" i="14"/>
  <c r="Z114" i="14"/>
  <c r="S124" i="10"/>
  <c r="H127" i="7"/>
  <c r="M130" i="7"/>
  <c r="P130" i="7"/>
  <c r="S130" i="6"/>
  <c r="T130" i="6"/>
  <c r="U130" i="6"/>
  <c r="G125" i="14"/>
  <c r="D125" i="14"/>
  <c r="M136" i="7"/>
  <c r="T138" i="6"/>
  <c r="U138" i="6"/>
  <c r="V138" i="6"/>
  <c r="P138" i="6"/>
  <c r="Q138" i="6"/>
  <c r="O138" i="6"/>
  <c r="L137" i="14"/>
  <c r="D137" i="14"/>
  <c r="Q146" i="8"/>
  <c r="R146" i="8"/>
  <c r="X146" i="8"/>
  <c r="S145" i="3"/>
  <c r="Q145" i="8"/>
  <c r="R145" i="8"/>
  <c r="X145" i="8"/>
  <c r="Q144" i="8"/>
  <c r="R144" i="8"/>
  <c r="X144" i="8"/>
  <c r="Q143" i="8"/>
  <c r="R143" i="8"/>
  <c r="X143" i="8"/>
  <c r="V139" i="10"/>
  <c r="Y142" i="8"/>
  <c r="Z142" i="8"/>
  <c r="AN142" i="8"/>
  <c r="T141" i="3"/>
  <c r="U143" i="3"/>
  <c r="U126" i="4"/>
  <c r="M147" i="7"/>
  <c r="P150" i="14"/>
  <c r="M150" i="14"/>
  <c r="K150" i="14"/>
  <c r="L150" i="14"/>
  <c r="D150" i="14"/>
  <c r="U153" i="3"/>
  <c r="M126" i="7"/>
  <c r="V133" i="10"/>
  <c r="Y136" i="8"/>
  <c r="Z136" i="8"/>
  <c r="I155" i="6"/>
  <c r="M150" i="7"/>
  <c r="C21" i="4"/>
  <c r="C33" i="4"/>
  <c r="L12" i="7"/>
  <c r="L9" i="14"/>
  <c r="D9" i="14"/>
  <c r="T8" i="6"/>
  <c r="U8" i="6"/>
  <c r="V8" i="6"/>
  <c r="AA8" i="6"/>
  <c r="P8" i="6"/>
  <c r="Q8" i="6"/>
  <c r="O8" i="6"/>
  <c r="P19" i="14"/>
  <c r="M19" i="14"/>
  <c r="M27" i="14"/>
  <c r="O8" i="7"/>
  <c r="S22" i="10"/>
  <c r="H25" i="7"/>
  <c r="L13" i="7"/>
  <c r="M13" i="7"/>
  <c r="N13" i="7"/>
  <c r="K24" i="14"/>
  <c r="L24" i="14"/>
  <c r="D24" i="14"/>
  <c r="AN31" i="8"/>
  <c r="T30" i="3"/>
  <c r="R30" i="3"/>
  <c r="P34" i="14"/>
  <c r="L49" i="7"/>
  <c r="L46" i="14"/>
  <c r="D46" i="14"/>
  <c r="P45" i="7"/>
  <c r="P39" i="7"/>
  <c r="T43" i="10"/>
  <c r="I46" i="7"/>
  <c r="AN61" i="8"/>
  <c r="T60" i="3"/>
  <c r="AA63" i="6"/>
  <c r="AB63" i="6"/>
  <c r="P61" i="7"/>
  <c r="K68" i="14"/>
  <c r="L68" i="14"/>
  <c r="D68" i="14"/>
  <c r="G73" i="14"/>
  <c r="Z40" i="14"/>
  <c r="S40" i="14"/>
  <c r="L67" i="7"/>
  <c r="S72" i="10"/>
  <c r="H75" i="7"/>
  <c r="M88" i="7"/>
  <c r="AJ83" i="14"/>
  <c r="AB83" i="14"/>
  <c r="Z83" i="14"/>
  <c r="M79" i="14"/>
  <c r="O95" i="6"/>
  <c r="X95" i="6"/>
  <c r="Y95" i="6"/>
  <c r="Z95" i="6"/>
  <c r="P95" i="6"/>
  <c r="Q95" i="6"/>
  <c r="R95" i="6"/>
  <c r="T95" i="6"/>
  <c r="U95" i="6"/>
  <c r="V95" i="6"/>
  <c r="AA95" i="6"/>
  <c r="M101" i="6"/>
  <c r="V96" i="10"/>
  <c r="Y99" i="8"/>
  <c r="Z99" i="8"/>
  <c r="AN99" i="8"/>
  <c r="T98" i="3"/>
  <c r="G101" i="14"/>
  <c r="O101" i="6"/>
  <c r="T101" i="6"/>
  <c r="U101" i="6"/>
  <c r="V101" i="6"/>
  <c r="P101" i="6"/>
  <c r="Q101" i="6"/>
  <c r="R101" i="6"/>
  <c r="T111" i="8"/>
  <c r="I111" i="8"/>
  <c r="Q111" i="8"/>
  <c r="G111" i="8"/>
  <c r="P111" i="8"/>
  <c r="F111" i="8"/>
  <c r="M111" i="8"/>
  <c r="J111" i="8"/>
  <c r="V111" i="8"/>
  <c r="S111" i="8"/>
  <c r="L111" i="8"/>
  <c r="N111" i="8"/>
  <c r="U111" i="8"/>
  <c r="T106" i="6"/>
  <c r="U106" i="6"/>
  <c r="V106" i="6"/>
  <c r="G116" i="6"/>
  <c r="H116" i="6"/>
  <c r="I116" i="6"/>
  <c r="Z110" i="14"/>
  <c r="S110" i="14"/>
  <c r="L107" i="14"/>
  <c r="D107" i="14"/>
  <c r="B107" i="14"/>
  <c r="F107" i="11"/>
  <c r="C107" i="11"/>
  <c r="C107" i="14"/>
  <c r="H107" i="11"/>
  <c r="E107" i="11"/>
  <c r="M124" i="7"/>
  <c r="K140" i="7"/>
  <c r="P139" i="3"/>
  <c r="N140" i="7"/>
  <c r="AJ137" i="14"/>
  <c r="AB137" i="14"/>
  <c r="Z137" i="14"/>
  <c r="S140" i="10"/>
  <c r="H143" i="7"/>
  <c r="M138" i="14"/>
  <c r="B138" i="14"/>
  <c r="F138" i="11"/>
  <c r="C138" i="11"/>
  <c r="W145" i="6"/>
  <c r="X145" i="6"/>
  <c r="Y145" i="6"/>
  <c r="Z145" i="6"/>
  <c r="L119" i="7"/>
  <c r="T121" i="6"/>
  <c r="U121" i="6"/>
  <c r="S121" i="6"/>
  <c r="X51" i="8"/>
  <c r="S50" i="3"/>
  <c r="K13" i="7"/>
  <c r="P12" i="3"/>
  <c r="G15" i="6"/>
  <c r="H15" i="6"/>
  <c r="F15" i="6"/>
  <c r="M11" i="14"/>
  <c r="W49" i="6"/>
  <c r="X49" i="6"/>
  <c r="Y49" i="6"/>
  <c r="I53" i="15"/>
  <c r="V53" i="15"/>
  <c r="G53" i="11"/>
  <c r="D53" i="11"/>
  <c r="S67" i="10"/>
  <c r="H70" i="7"/>
  <c r="I60" i="15"/>
  <c r="V60" i="15"/>
  <c r="G60" i="11"/>
  <c r="D60" i="11"/>
  <c r="K86" i="6"/>
  <c r="L86" i="6"/>
  <c r="J86" i="6"/>
  <c r="AB78" i="14"/>
  <c r="Z78" i="14"/>
  <c r="S78" i="14"/>
  <c r="B78" i="14"/>
  <c r="F78" i="11"/>
  <c r="C78" i="11"/>
  <c r="V89" i="10"/>
  <c r="Y92" i="8"/>
  <c r="Z92" i="8"/>
  <c r="AG108" i="14"/>
  <c r="AB108" i="14"/>
  <c r="Z108" i="14"/>
  <c r="W105" i="6"/>
  <c r="X105" i="6"/>
  <c r="Y105" i="6"/>
  <c r="I121" i="15"/>
  <c r="M125" i="6"/>
  <c r="L96" i="4"/>
  <c r="C96" i="4"/>
  <c r="S133" i="4"/>
  <c r="X80" i="8"/>
  <c r="S79" i="3"/>
  <c r="L29" i="4"/>
  <c r="X74" i="8"/>
  <c r="S73" i="3"/>
  <c r="O11" i="6"/>
  <c r="P11" i="6"/>
  <c r="Q11" i="6"/>
  <c r="T11" i="6"/>
  <c r="U11" i="6"/>
  <c r="V11" i="6"/>
  <c r="X11" i="6"/>
  <c r="Y11" i="6"/>
  <c r="Z11" i="6"/>
  <c r="O15" i="6"/>
  <c r="T15" i="6"/>
  <c r="U15" i="6"/>
  <c r="V15" i="6"/>
  <c r="AA15" i="6"/>
  <c r="P15" i="6"/>
  <c r="Q15" i="6"/>
  <c r="AE24" i="8"/>
  <c r="AM24" i="8"/>
  <c r="AN24" i="8"/>
  <c r="T23" i="3"/>
  <c r="AL27" i="8"/>
  <c r="AM27" i="8"/>
  <c r="Z43" i="14"/>
  <c r="S43" i="14"/>
  <c r="P35" i="14"/>
  <c r="M35" i="14"/>
  <c r="P62" i="14"/>
  <c r="X78" i="6"/>
  <c r="Y78" i="6"/>
  <c r="W78" i="6"/>
  <c r="V49" i="15"/>
  <c r="G49" i="11"/>
  <c r="D49" i="11"/>
  <c r="V75" i="10"/>
  <c r="Y78" i="8"/>
  <c r="Z78" i="8"/>
  <c r="T42" i="6"/>
  <c r="U42" i="6"/>
  <c r="V42" i="6"/>
  <c r="AA42" i="6"/>
  <c r="P42" i="6"/>
  <c r="Q42" i="6"/>
  <c r="R42" i="6"/>
  <c r="O42" i="6"/>
  <c r="X42" i="6"/>
  <c r="Y42" i="6"/>
  <c r="Z42" i="6"/>
  <c r="M77" i="14"/>
  <c r="AE88" i="8"/>
  <c r="AM88" i="8"/>
  <c r="G96" i="6"/>
  <c r="H96" i="6"/>
  <c r="F96" i="6"/>
  <c r="AH95" i="8"/>
  <c r="AM95" i="8"/>
  <c r="AN95" i="8"/>
  <c r="I98" i="15"/>
  <c r="V98" i="15"/>
  <c r="G98" i="11"/>
  <c r="D98" i="11"/>
  <c r="M105" i="6"/>
  <c r="N105" i="6"/>
  <c r="M104" i="3"/>
  <c r="V123" i="10"/>
  <c r="Y126" i="8"/>
  <c r="Z126" i="8"/>
  <c r="C135" i="14"/>
  <c r="H135" i="11"/>
  <c r="E135" i="11"/>
  <c r="AE143" i="8"/>
  <c r="AM143" i="8"/>
  <c r="AN143" i="8"/>
  <c r="V139" i="15"/>
  <c r="G139" i="11"/>
  <c r="D139" i="11"/>
  <c r="U131" i="4"/>
  <c r="U149" i="3"/>
  <c r="L148" i="14"/>
  <c r="D148" i="14"/>
  <c r="C49" i="4"/>
  <c r="AN27" i="14"/>
  <c r="Q25" i="8"/>
  <c r="R25" i="8"/>
  <c r="X25" i="8"/>
  <c r="Q24" i="8"/>
  <c r="R24" i="8"/>
  <c r="X24" i="8"/>
  <c r="U8" i="4"/>
  <c r="U8" i="3"/>
  <c r="P28" i="6"/>
  <c r="Q28" i="6"/>
  <c r="O28" i="6"/>
  <c r="T28" i="6"/>
  <c r="U28" i="6"/>
  <c r="V28" i="6"/>
  <c r="AJ42" i="14"/>
  <c r="AB42" i="14"/>
  <c r="Z42" i="14"/>
  <c r="AB50" i="14"/>
  <c r="Z50" i="14"/>
  <c r="S50" i="14"/>
  <c r="M62" i="14"/>
  <c r="M71" i="14"/>
  <c r="Z67" i="14"/>
  <c r="S67" i="14"/>
  <c r="T77" i="6"/>
  <c r="U77" i="6"/>
  <c r="V77" i="6"/>
  <c r="S77" i="6"/>
  <c r="AE87" i="8"/>
  <c r="AM87" i="8"/>
  <c r="Z79" i="14"/>
  <c r="S79" i="14"/>
  <c r="V112" i="15"/>
  <c r="G112" i="11"/>
  <c r="D112" i="11"/>
  <c r="M121" i="14"/>
  <c r="K128" i="7"/>
  <c r="O70" i="5"/>
  <c r="N128" i="7"/>
  <c r="Q128" i="7"/>
  <c r="M128" i="14"/>
  <c r="U146" i="3"/>
  <c r="U80" i="5"/>
  <c r="W147" i="6"/>
  <c r="X147" i="6"/>
  <c r="Y147" i="6"/>
  <c r="G144" i="6"/>
  <c r="H144" i="6"/>
  <c r="I144" i="6"/>
  <c r="N144" i="6"/>
  <c r="F144" i="6"/>
  <c r="AH153" i="8"/>
  <c r="AM153" i="8"/>
  <c r="P140" i="7"/>
  <c r="U125" i="4"/>
  <c r="U141" i="3"/>
  <c r="AM141" i="8"/>
  <c r="AN141" i="8"/>
  <c r="C146" i="14"/>
  <c r="H146" i="11"/>
  <c r="E146" i="11"/>
  <c r="G146" i="14"/>
  <c r="D146" i="14"/>
  <c r="B146" i="14"/>
  <c r="F146" i="11"/>
  <c r="C146" i="11"/>
  <c r="B146" i="11"/>
  <c r="K153" i="6"/>
  <c r="L153" i="6"/>
  <c r="M153" i="6"/>
  <c r="J153" i="6"/>
  <c r="L152" i="14"/>
  <c r="D152" i="14"/>
  <c r="U86" i="5"/>
  <c r="U155" i="3"/>
  <c r="L37" i="4"/>
  <c r="O37" i="4"/>
  <c r="U39" i="5"/>
  <c r="U120" i="4"/>
  <c r="L62" i="4"/>
  <c r="P88" i="4"/>
  <c r="AE17" i="8"/>
  <c r="AM17" i="8"/>
  <c r="AL21" i="8"/>
  <c r="M12" i="14"/>
  <c r="I10" i="6"/>
  <c r="N10" i="6"/>
  <c r="R38" i="6"/>
  <c r="G49" i="6"/>
  <c r="H49" i="6"/>
  <c r="I49" i="6"/>
  <c r="F49" i="6"/>
  <c r="V44" i="10"/>
  <c r="Y47" i="8"/>
  <c r="Z47" i="8"/>
  <c r="G29" i="14"/>
  <c r="D29" i="14"/>
  <c r="P29" i="14"/>
  <c r="M29" i="14"/>
  <c r="AN51" i="14"/>
  <c r="AB51" i="14"/>
  <c r="Z51" i="14"/>
  <c r="M41" i="7"/>
  <c r="L53" i="7"/>
  <c r="O65" i="6"/>
  <c r="T65" i="6"/>
  <c r="U65" i="6"/>
  <c r="V65" i="6"/>
  <c r="P65" i="6"/>
  <c r="Q65" i="6"/>
  <c r="U22" i="5"/>
  <c r="U32" i="3"/>
  <c r="Z64" i="6"/>
  <c r="Z76" i="6"/>
  <c r="N77" i="7"/>
  <c r="Q77" i="7"/>
  <c r="P49" i="5"/>
  <c r="K77" i="7"/>
  <c r="P76" i="3"/>
  <c r="AB89" i="14"/>
  <c r="Z89" i="14"/>
  <c r="S89" i="14"/>
  <c r="P58" i="6"/>
  <c r="Q58" i="6"/>
  <c r="R58" i="6"/>
  <c r="O58" i="6"/>
  <c r="T58" i="6"/>
  <c r="U58" i="6"/>
  <c r="V58" i="6"/>
  <c r="AA58" i="6"/>
  <c r="D63" i="14"/>
  <c r="B63" i="14"/>
  <c r="F63" i="11"/>
  <c r="C63" i="11"/>
  <c r="B63" i="11"/>
  <c r="O97" i="6"/>
  <c r="P97" i="6"/>
  <c r="Q97" i="6"/>
  <c r="T97" i="6"/>
  <c r="U97" i="6"/>
  <c r="V97" i="6"/>
  <c r="AB101" i="14"/>
  <c r="Z101" i="14"/>
  <c r="S101" i="14"/>
  <c r="G86" i="14"/>
  <c r="D86" i="14"/>
  <c r="B86" i="14"/>
  <c r="F86" i="11"/>
  <c r="C86" i="11"/>
  <c r="X126" i="6"/>
  <c r="Y126" i="6"/>
  <c r="W126" i="6"/>
  <c r="P123" i="14"/>
  <c r="M123" i="14"/>
  <c r="M120" i="7"/>
  <c r="P124" i="7"/>
  <c r="V121" i="15"/>
  <c r="G121" i="11"/>
  <c r="D121" i="11"/>
  <c r="U112" i="4"/>
  <c r="U126" i="3"/>
  <c r="AN128" i="14"/>
  <c r="AB128" i="14"/>
  <c r="Z128" i="14"/>
  <c r="M130" i="14"/>
  <c r="AB127" i="14"/>
  <c r="Z127" i="14"/>
  <c r="M138" i="6"/>
  <c r="L128" i="7"/>
  <c r="AL151" i="8"/>
  <c r="Z144" i="14"/>
  <c r="S144" i="14"/>
  <c r="AL153" i="8"/>
  <c r="R14" i="4"/>
  <c r="C126" i="4"/>
  <c r="O49" i="8"/>
  <c r="X49" i="8"/>
  <c r="S48" i="3"/>
  <c r="O129" i="4"/>
  <c r="U64" i="4"/>
  <c r="U6" i="4"/>
  <c r="U6" i="3"/>
  <c r="U58" i="4"/>
  <c r="O73" i="4"/>
  <c r="V4" i="15"/>
  <c r="G4" i="11"/>
  <c r="D4" i="11"/>
  <c r="P11" i="14"/>
  <c r="K28" i="7"/>
  <c r="P27" i="3"/>
  <c r="N28" i="7"/>
  <c r="V22" i="15"/>
  <c r="G22" i="11"/>
  <c r="D22" i="11"/>
  <c r="G24" i="6"/>
  <c r="H24" i="6"/>
  <c r="F24" i="6"/>
  <c r="O29" i="7"/>
  <c r="L32" i="7"/>
  <c r="C20" i="14"/>
  <c r="H20" i="11"/>
  <c r="E20" i="11"/>
  <c r="G20" i="14"/>
  <c r="D20" i="14"/>
  <c r="V24" i="10"/>
  <c r="Y27" i="8"/>
  <c r="Z27" i="8"/>
  <c r="Z33" i="6"/>
  <c r="AA33" i="6"/>
  <c r="AB33" i="6"/>
  <c r="V26" i="15"/>
  <c r="G26" i="11"/>
  <c r="D26" i="11"/>
  <c r="AH37" i="8"/>
  <c r="AN34" i="14"/>
  <c r="S28" i="10"/>
  <c r="H31" i="7"/>
  <c r="D59" i="14"/>
  <c r="S59" i="10"/>
  <c r="H62" i="7"/>
  <c r="P55" i="7"/>
  <c r="M63" i="6"/>
  <c r="I75" i="15"/>
  <c r="V75" i="15"/>
  <c r="G75" i="11"/>
  <c r="D75" i="11"/>
  <c r="N58" i="7"/>
  <c r="Q58" i="7"/>
  <c r="K58" i="7"/>
  <c r="P57" i="3"/>
  <c r="AE67" i="8"/>
  <c r="AM67" i="8"/>
  <c r="M82" i="6"/>
  <c r="N82" i="6"/>
  <c r="M81" i="3"/>
  <c r="AM66" i="8"/>
  <c r="AN66" i="8"/>
  <c r="M86" i="7"/>
  <c r="L91" i="7"/>
  <c r="AG93" i="14"/>
  <c r="AB93" i="14"/>
  <c r="Z93" i="14"/>
  <c r="S93" i="14"/>
  <c r="M93" i="14"/>
  <c r="C92" i="14"/>
  <c r="H92" i="11"/>
  <c r="E92" i="11"/>
  <c r="F112" i="8"/>
  <c r="L112" i="8"/>
  <c r="U112" i="8"/>
  <c r="J112" i="8"/>
  <c r="T112" i="8"/>
  <c r="P112" i="8"/>
  <c r="I112" i="8"/>
  <c r="M112" i="8"/>
  <c r="S112" i="8"/>
  <c r="G112" i="8"/>
  <c r="Q112" i="8"/>
  <c r="V112" i="8"/>
  <c r="AB112" i="14"/>
  <c r="Z112" i="14"/>
  <c r="G117" i="6"/>
  <c r="H117" i="6"/>
  <c r="I117" i="6"/>
  <c r="F117" i="6"/>
  <c r="F122" i="6"/>
  <c r="G122" i="6"/>
  <c r="H122" i="6"/>
  <c r="V130" i="15"/>
  <c r="G130" i="11"/>
  <c r="D130" i="11"/>
  <c r="AB125" i="14"/>
  <c r="Z125" i="14"/>
  <c r="S125" i="14"/>
  <c r="AM139" i="8"/>
  <c r="AN139" i="8"/>
  <c r="T138" i="3"/>
  <c r="AE139" i="8"/>
  <c r="U49" i="5"/>
  <c r="S9" i="5"/>
  <c r="Q9" i="5"/>
  <c r="U52" i="5"/>
  <c r="C22" i="5"/>
  <c r="C61" i="4"/>
  <c r="U61" i="4"/>
  <c r="C76" i="4"/>
  <c r="O72" i="5"/>
  <c r="K14" i="6"/>
  <c r="L14" i="6"/>
  <c r="M14" i="6"/>
  <c r="J14" i="6"/>
  <c r="T30" i="6"/>
  <c r="U30" i="6"/>
  <c r="V30" i="6"/>
  <c r="N18" i="7"/>
  <c r="Q18" i="7"/>
  <c r="K18" i="7"/>
  <c r="V56" i="10"/>
  <c r="Y59" i="8"/>
  <c r="Z59" i="8"/>
  <c r="V68" i="10"/>
  <c r="Y71" i="8"/>
  <c r="Z71" i="8"/>
  <c r="AH83" i="8"/>
  <c r="L79" i="7"/>
  <c r="G64" i="14"/>
  <c r="D64" i="14"/>
  <c r="N84" i="6"/>
  <c r="M83" i="3"/>
  <c r="I101" i="15"/>
  <c r="V101" i="15"/>
  <c r="G101" i="11"/>
  <c r="D101" i="11"/>
  <c r="T108" i="6"/>
  <c r="U108" i="6"/>
  <c r="V108" i="6"/>
  <c r="AA108" i="6"/>
  <c r="P108" i="6"/>
  <c r="Q108" i="6"/>
  <c r="O108" i="6"/>
  <c r="P119" i="7"/>
  <c r="P120" i="7"/>
  <c r="G124" i="6"/>
  <c r="H124" i="6"/>
  <c r="F124" i="6"/>
  <c r="I120" i="15"/>
  <c r="V120" i="15"/>
  <c r="G120" i="11"/>
  <c r="D120" i="11"/>
  <c r="AJ122" i="14"/>
  <c r="X131" i="6"/>
  <c r="Y131" i="6"/>
  <c r="Z131" i="6"/>
  <c r="V129" i="15"/>
  <c r="G129" i="11"/>
  <c r="D129" i="11"/>
  <c r="G141" i="14"/>
  <c r="D141" i="14"/>
  <c r="B141" i="14"/>
  <c r="F141" i="11"/>
  <c r="C141" i="11"/>
  <c r="B141" i="11"/>
  <c r="K141" i="6"/>
  <c r="L141" i="6"/>
  <c r="J141" i="6"/>
  <c r="M144" i="14"/>
  <c r="AN148" i="8"/>
  <c r="T147" i="3"/>
  <c r="R147" i="3"/>
  <c r="C41" i="5"/>
  <c r="C65" i="4"/>
  <c r="O126" i="8"/>
  <c r="X126" i="8"/>
  <c r="S125" i="3"/>
  <c r="U39" i="4"/>
  <c r="O89" i="4"/>
  <c r="U34" i="5"/>
  <c r="R51" i="5"/>
  <c r="K8" i="6"/>
  <c r="L8" i="6"/>
  <c r="M8" i="6"/>
  <c r="J8" i="6"/>
  <c r="I8" i="15"/>
  <c r="V8" i="15"/>
  <c r="G8" i="11"/>
  <c r="D8" i="11"/>
  <c r="AG22" i="14"/>
  <c r="P15" i="7"/>
  <c r="M20" i="4"/>
  <c r="L33" i="5"/>
  <c r="L23" i="5"/>
  <c r="L43" i="4"/>
  <c r="L114" i="4"/>
  <c r="M34" i="4"/>
  <c r="L34" i="4"/>
  <c r="M16" i="4"/>
  <c r="L53" i="5"/>
  <c r="L15" i="4"/>
  <c r="L70" i="4"/>
  <c r="L50" i="4"/>
  <c r="M17" i="5"/>
  <c r="M50" i="4"/>
  <c r="L68" i="4"/>
  <c r="M27" i="4"/>
  <c r="L127" i="4"/>
  <c r="L46" i="5"/>
  <c r="L35" i="5"/>
  <c r="L35" i="4"/>
  <c r="L119" i="4"/>
  <c r="L86" i="4"/>
  <c r="L45" i="5"/>
  <c r="L67" i="4"/>
  <c r="L86" i="5"/>
  <c r="L100" i="4"/>
  <c r="K27" i="6"/>
  <c r="L27" i="6"/>
  <c r="M27" i="6"/>
  <c r="J27" i="6"/>
  <c r="L19" i="7"/>
  <c r="K37" i="6"/>
  <c r="L37" i="6"/>
  <c r="J37" i="6"/>
  <c r="K51" i="14"/>
  <c r="L51" i="14"/>
  <c r="D51" i="14"/>
  <c r="L56" i="7"/>
  <c r="Q32" i="8"/>
  <c r="R32" i="8"/>
  <c r="Q33" i="8"/>
  <c r="R33" i="8"/>
  <c r="X33" i="8"/>
  <c r="Q31" i="8"/>
  <c r="R31" i="8"/>
  <c r="X31" i="8"/>
  <c r="S30" i="3"/>
  <c r="P38" i="14"/>
  <c r="M38" i="14"/>
  <c r="O53" i="7"/>
  <c r="O76" i="7"/>
  <c r="X74" i="6"/>
  <c r="Y74" i="6"/>
  <c r="W74" i="6"/>
  <c r="O71" i="7"/>
  <c r="O73" i="7"/>
  <c r="P68" i="14"/>
  <c r="M68" i="14"/>
  <c r="P86" i="6"/>
  <c r="Q86" i="6"/>
  <c r="R86" i="6"/>
  <c r="X92" i="6"/>
  <c r="Y92" i="6"/>
  <c r="Z92" i="6"/>
  <c r="W92" i="6"/>
  <c r="Z86" i="14"/>
  <c r="S86" i="14"/>
  <c r="I108" i="15"/>
  <c r="V108" i="15"/>
  <c r="G108" i="11"/>
  <c r="D108" i="11"/>
  <c r="I110" i="15"/>
  <c r="V110" i="15"/>
  <c r="G110" i="11"/>
  <c r="D110" i="11"/>
  <c r="P124" i="6"/>
  <c r="Q124" i="6"/>
  <c r="R124" i="6"/>
  <c r="AN123" i="14"/>
  <c r="L106" i="14"/>
  <c r="D106" i="14"/>
  <c r="B106" i="14"/>
  <c r="F106" i="11"/>
  <c r="C106" i="11"/>
  <c r="B106" i="11"/>
  <c r="K147" i="6"/>
  <c r="L147" i="6"/>
  <c r="J147" i="6"/>
  <c r="P126" i="7"/>
  <c r="V127" i="10"/>
  <c r="Y130" i="8"/>
  <c r="Z130" i="8"/>
  <c r="AN130" i="8"/>
  <c r="T129" i="3"/>
  <c r="R129" i="3"/>
  <c r="AG148" i="14"/>
  <c r="AE154" i="8"/>
  <c r="AM154" i="8"/>
  <c r="C110" i="4"/>
  <c r="R19" i="4"/>
  <c r="C74" i="4"/>
  <c r="C92" i="4"/>
  <c r="AM12" i="8"/>
  <c r="AE12" i="8"/>
  <c r="O83" i="5"/>
  <c r="R12" i="5"/>
  <c r="X142" i="8"/>
  <c r="S141" i="3"/>
  <c r="AL17" i="8"/>
  <c r="P30" i="7"/>
  <c r="U14" i="3"/>
  <c r="AE15" i="8"/>
  <c r="AM15" i="8"/>
  <c r="L37" i="7"/>
  <c r="M23" i="6"/>
  <c r="S21" i="10"/>
  <c r="H24" i="7"/>
  <c r="Z33" i="14"/>
  <c r="S33" i="14"/>
  <c r="X24" i="6"/>
  <c r="Y24" i="6"/>
  <c r="Z24" i="6"/>
  <c r="W24" i="6"/>
  <c r="I46" i="15"/>
  <c r="I45" i="15"/>
  <c r="V45" i="15"/>
  <c r="G45" i="11"/>
  <c r="D45" i="11"/>
  <c r="I37" i="15"/>
  <c r="V37" i="15"/>
  <c r="G37" i="11"/>
  <c r="D37" i="11"/>
  <c r="W45" i="6"/>
  <c r="X45" i="6"/>
  <c r="Y45" i="6"/>
  <c r="M51" i="14"/>
  <c r="M67" i="14"/>
  <c r="C67" i="14"/>
  <c r="H67" i="11"/>
  <c r="E67" i="11"/>
  <c r="Z32" i="14"/>
  <c r="S32" i="14"/>
  <c r="AH60" i="8"/>
  <c r="AM60" i="8"/>
  <c r="AN60" i="8"/>
  <c r="P91" i="6"/>
  <c r="Q91" i="6"/>
  <c r="R91" i="6"/>
  <c r="P104" i="6"/>
  <c r="Q104" i="6"/>
  <c r="O104" i="6"/>
  <c r="T104" i="6"/>
  <c r="U104" i="6"/>
  <c r="V104" i="6"/>
  <c r="Z96" i="14"/>
  <c r="S96" i="14"/>
  <c r="AE94" i="8"/>
  <c r="AM94" i="8"/>
  <c r="R106" i="6"/>
  <c r="C95" i="14"/>
  <c r="H95" i="11"/>
  <c r="E95" i="11"/>
  <c r="G95" i="14"/>
  <c r="S104" i="10"/>
  <c r="H107" i="7"/>
  <c r="U112" i="3"/>
  <c r="M117" i="7"/>
  <c r="I125" i="6"/>
  <c r="K133" i="6"/>
  <c r="L133" i="6"/>
  <c r="M133" i="6"/>
  <c r="J133" i="6"/>
  <c r="M131" i="6"/>
  <c r="AN135" i="8"/>
  <c r="T134" i="3"/>
  <c r="AE145" i="8"/>
  <c r="AM145" i="8"/>
  <c r="AN144" i="8"/>
  <c r="T143" i="3"/>
  <c r="L143" i="14"/>
  <c r="D143" i="14"/>
  <c r="I148" i="15"/>
  <c r="V148" i="15"/>
  <c r="G148" i="11"/>
  <c r="D148" i="11"/>
  <c r="V118" i="15"/>
  <c r="G118" i="11"/>
  <c r="D118" i="11"/>
  <c r="S142" i="10"/>
  <c r="H145" i="7"/>
  <c r="P145" i="7"/>
  <c r="M149" i="6"/>
  <c r="N149" i="6"/>
  <c r="M148" i="3"/>
  <c r="I24" i="15"/>
  <c r="V24" i="15"/>
  <c r="G24" i="11"/>
  <c r="D24" i="11"/>
  <c r="J45" i="6"/>
  <c r="K45" i="6"/>
  <c r="L45" i="6"/>
  <c r="L23" i="14"/>
  <c r="D23" i="14"/>
  <c r="B23" i="14"/>
  <c r="F23" i="11"/>
  <c r="C23" i="11"/>
  <c r="C23" i="14"/>
  <c r="H23" i="11"/>
  <c r="E23" i="11"/>
  <c r="V29" i="15"/>
  <c r="G29" i="11"/>
  <c r="D29" i="11"/>
  <c r="O41" i="6"/>
  <c r="P41" i="6"/>
  <c r="Q41" i="6"/>
  <c r="T41" i="6"/>
  <c r="U41" i="6"/>
  <c r="V41" i="6"/>
  <c r="AA41" i="6"/>
  <c r="W53" i="6"/>
  <c r="X53" i="6"/>
  <c r="Y53" i="6"/>
  <c r="P74" i="6"/>
  <c r="Q74" i="6"/>
  <c r="O74" i="6"/>
  <c r="T74" i="6"/>
  <c r="U74" i="6"/>
  <c r="V74" i="6"/>
  <c r="S77" i="10"/>
  <c r="H80" i="7"/>
  <c r="Z76" i="14"/>
  <c r="S76" i="14"/>
  <c r="N87" i="7"/>
  <c r="Q87" i="7"/>
  <c r="P74" i="4"/>
  <c r="K87" i="7"/>
  <c r="P86" i="3"/>
  <c r="I90" i="6"/>
  <c r="K93" i="7"/>
  <c r="P92" i="3"/>
  <c r="N93" i="7"/>
  <c r="Q93" i="7"/>
  <c r="M91" i="14"/>
  <c r="U89" i="4"/>
  <c r="U102" i="3"/>
  <c r="U121" i="3"/>
  <c r="S96" i="4"/>
  <c r="C81" i="4"/>
  <c r="U133" i="4"/>
  <c r="U27" i="5"/>
  <c r="S9" i="10"/>
  <c r="H12" i="7"/>
  <c r="C45" i="4"/>
  <c r="X123" i="8"/>
  <c r="S122" i="3"/>
  <c r="K29" i="6"/>
  <c r="L29" i="6"/>
  <c r="J29" i="6"/>
  <c r="K36" i="6"/>
  <c r="L36" i="6"/>
  <c r="M36" i="6"/>
  <c r="J36" i="6"/>
  <c r="V43" i="10"/>
  <c r="Y46" i="8"/>
  <c r="Z46" i="8"/>
  <c r="AN46" i="8"/>
  <c r="T45" i="3"/>
  <c r="U43" i="4"/>
  <c r="U47" i="3"/>
  <c r="O48" i="7"/>
  <c r="K38" i="14"/>
  <c r="L38" i="14"/>
  <c r="K53" i="6"/>
  <c r="L53" i="6"/>
  <c r="J53" i="6"/>
  <c r="AL65" i="8"/>
  <c r="I62" i="15"/>
  <c r="V62" i="15"/>
  <c r="G62" i="11"/>
  <c r="D62" i="11"/>
  <c r="Q74" i="7"/>
  <c r="Z69" i="6"/>
  <c r="G76" i="6"/>
  <c r="H76" i="6"/>
  <c r="F76" i="6"/>
  <c r="AM76" i="8"/>
  <c r="AE76" i="8"/>
  <c r="O50" i="6"/>
  <c r="P50" i="6"/>
  <c r="Q50" i="6"/>
  <c r="T50" i="6"/>
  <c r="U50" i="6"/>
  <c r="V50" i="6"/>
  <c r="AA50" i="6"/>
  <c r="S82" i="6"/>
  <c r="T82" i="6"/>
  <c r="U82" i="6"/>
  <c r="O111" i="6"/>
  <c r="T111" i="6"/>
  <c r="U111" i="6"/>
  <c r="V111" i="6"/>
  <c r="P111" i="6"/>
  <c r="Q111" i="6"/>
  <c r="AE108" i="8"/>
  <c r="AB100" i="14"/>
  <c r="Z100" i="14"/>
  <c r="U106" i="3"/>
  <c r="U93" i="4"/>
  <c r="U114" i="3"/>
  <c r="U101" i="4"/>
  <c r="Q136" i="8"/>
  <c r="R136" i="8"/>
  <c r="Q134" i="8"/>
  <c r="R134" i="8"/>
  <c r="X134" i="8"/>
  <c r="Q132" i="8"/>
  <c r="R132" i="8"/>
  <c r="X132" i="8"/>
  <c r="S131" i="3"/>
  <c r="Q133" i="8"/>
  <c r="R133" i="8"/>
  <c r="X133" i="8"/>
  <c r="Q135" i="8"/>
  <c r="R135" i="8"/>
  <c r="X135" i="8"/>
  <c r="P142" i="6"/>
  <c r="Q142" i="6"/>
  <c r="O142" i="6"/>
  <c r="T142" i="6"/>
  <c r="U142" i="6"/>
  <c r="V142" i="6"/>
  <c r="O151" i="6"/>
  <c r="P151" i="6"/>
  <c r="Q151" i="6"/>
  <c r="T151" i="6"/>
  <c r="U151" i="6"/>
  <c r="V151" i="6"/>
  <c r="L80" i="4"/>
  <c r="U24" i="4"/>
  <c r="X88" i="8"/>
  <c r="S87" i="3"/>
  <c r="K19" i="14"/>
  <c r="L19" i="14"/>
  <c r="D19" i="14"/>
  <c r="B7" i="14"/>
  <c r="F7" i="11"/>
  <c r="C7" i="11"/>
  <c r="B7" i="11"/>
  <c r="P5" i="14"/>
  <c r="M5" i="14"/>
  <c r="O139" i="8"/>
  <c r="X139" i="8"/>
  <c r="S138" i="3"/>
  <c r="I32" i="6"/>
  <c r="U19" i="3"/>
  <c r="V41" i="15"/>
  <c r="G41" i="11"/>
  <c r="D41" i="11"/>
  <c r="I51" i="15"/>
  <c r="V51" i="15"/>
  <c r="G51" i="11"/>
  <c r="D51" i="11"/>
  <c r="U55" i="3"/>
  <c r="AM41" i="8"/>
  <c r="AN41" i="8"/>
  <c r="AE41" i="8"/>
  <c r="B55" i="14"/>
  <c r="F55" i="11"/>
  <c r="C55" i="11"/>
  <c r="B55" i="11"/>
  <c r="AM33" i="8"/>
  <c r="AN33" i="8"/>
  <c r="AE33" i="8"/>
  <c r="W59" i="6"/>
  <c r="X59" i="6"/>
  <c r="Y59" i="6"/>
  <c r="W55" i="6"/>
  <c r="X55" i="6"/>
  <c r="Y55" i="6"/>
  <c r="Z55" i="6"/>
  <c r="AA55" i="6"/>
  <c r="AB55" i="6"/>
  <c r="V52" i="10"/>
  <c r="Y55" i="8"/>
  <c r="Z55" i="8"/>
  <c r="AN55" i="8"/>
  <c r="T54" i="3"/>
  <c r="R54" i="3"/>
  <c r="I75" i="6"/>
  <c r="M77" i="6"/>
  <c r="N77" i="6"/>
  <c r="M76" i="3"/>
  <c r="M70" i="14"/>
  <c r="I58" i="15"/>
  <c r="V58" i="15"/>
  <c r="G58" i="11"/>
  <c r="D58" i="11"/>
  <c r="AE69" i="8"/>
  <c r="AM69" i="8"/>
  <c r="AN69" i="8"/>
  <c r="V85" i="10"/>
  <c r="Y88" i="8"/>
  <c r="Z88" i="8"/>
  <c r="X104" i="6"/>
  <c r="Y104" i="6"/>
  <c r="Z104" i="6"/>
  <c r="W104" i="6"/>
  <c r="M95" i="7"/>
  <c r="K110" i="7"/>
  <c r="P109" i="3"/>
  <c r="N110" i="7"/>
  <c r="Q110" i="7"/>
  <c r="S111" i="10"/>
  <c r="H114" i="7"/>
  <c r="U103" i="4"/>
  <c r="U116" i="3"/>
  <c r="V116" i="15"/>
  <c r="G116" i="11"/>
  <c r="D116" i="11"/>
  <c r="W133" i="6"/>
  <c r="X133" i="6"/>
  <c r="Y133" i="6"/>
  <c r="K130" i="6"/>
  <c r="L130" i="6"/>
  <c r="P130" i="6"/>
  <c r="Q130" i="6"/>
  <c r="R130" i="6"/>
  <c r="J130" i="6"/>
  <c r="AM134" i="8"/>
  <c r="AN134" i="8"/>
  <c r="G133" i="14"/>
  <c r="D133" i="14"/>
  <c r="K143" i="6"/>
  <c r="L143" i="6"/>
  <c r="M143" i="6"/>
  <c r="J143" i="6"/>
  <c r="AL146" i="8"/>
  <c r="AM146" i="8"/>
  <c r="AN146" i="8"/>
  <c r="F154" i="6"/>
  <c r="G154" i="6"/>
  <c r="H154" i="6"/>
  <c r="W155" i="6"/>
  <c r="X155" i="6"/>
  <c r="Y155" i="6"/>
  <c r="I138" i="15"/>
  <c r="V138" i="15"/>
  <c r="G138" i="11"/>
  <c r="D138" i="11"/>
  <c r="R37" i="4"/>
  <c r="P37" i="4"/>
  <c r="X37" i="8"/>
  <c r="S36" i="3"/>
  <c r="U73" i="5"/>
  <c r="U17" i="4"/>
  <c r="K22" i="6"/>
  <c r="L22" i="6"/>
  <c r="M22" i="6"/>
  <c r="J22" i="6"/>
  <c r="AN18" i="14"/>
  <c r="O25" i="7"/>
  <c r="AE16" i="8"/>
  <c r="AM16" i="8"/>
  <c r="AN16" i="8"/>
  <c r="M36" i="7"/>
  <c r="AM31" i="8"/>
  <c r="AL54" i="8"/>
  <c r="AM54" i="8"/>
  <c r="AN64" i="8"/>
  <c r="T63" i="3"/>
  <c r="R63" i="3"/>
  <c r="AG70" i="14"/>
  <c r="M71" i="7"/>
  <c r="V48" i="10"/>
  <c r="Y51" i="8"/>
  <c r="Z51" i="8"/>
  <c r="AN51" i="8"/>
  <c r="T50" i="3"/>
  <c r="R50" i="3"/>
  <c r="D61" i="14"/>
  <c r="B61" i="14"/>
  <c r="F61" i="11"/>
  <c r="C61" i="11"/>
  <c r="Z64" i="14"/>
  <c r="S64" i="14"/>
  <c r="AB71" i="14"/>
  <c r="Z71" i="14"/>
  <c r="S71" i="14"/>
  <c r="U78" i="3"/>
  <c r="U67" i="4"/>
  <c r="L86" i="7"/>
  <c r="L55" i="14"/>
  <c r="D55" i="14"/>
  <c r="C55" i="14"/>
  <c r="H55" i="11"/>
  <c r="E55" i="11"/>
  <c r="V94" i="15"/>
  <c r="G94" i="11"/>
  <c r="D94" i="11"/>
  <c r="T72" i="6"/>
  <c r="U72" i="6"/>
  <c r="V72" i="6"/>
  <c r="AA72" i="6"/>
  <c r="P72" i="6"/>
  <c r="Q72" i="6"/>
  <c r="O72" i="6"/>
  <c r="V91" i="10"/>
  <c r="Y94" i="8"/>
  <c r="Z94" i="8"/>
  <c r="V105" i="6"/>
  <c r="AL108" i="8"/>
  <c r="M116" i="8"/>
  <c r="V116" i="8"/>
  <c r="J116" i="8"/>
  <c r="I116" i="8"/>
  <c r="K116" i="8"/>
  <c r="G116" i="8"/>
  <c r="F116" i="8"/>
  <c r="T116" i="8"/>
  <c r="Q116" i="8"/>
  <c r="P116" i="8"/>
  <c r="S116" i="8"/>
  <c r="L116" i="8"/>
  <c r="N116" i="8"/>
  <c r="U116" i="8"/>
  <c r="U105" i="4"/>
  <c r="U119" i="3"/>
  <c r="V117" i="10"/>
  <c r="Y120" i="8"/>
  <c r="Z120" i="8"/>
  <c r="AN120" i="8"/>
  <c r="T119" i="3"/>
  <c r="R119" i="3"/>
  <c r="P126" i="6"/>
  <c r="Q126" i="6"/>
  <c r="O126" i="6"/>
  <c r="T126" i="6"/>
  <c r="U126" i="6"/>
  <c r="V126" i="6"/>
  <c r="N147" i="7"/>
  <c r="Q147" i="7"/>
  <c r="K147" i="7"/>
  <c r="P146" i="3"/>
  <c r="V152" i="10"/>
  <c r="Y155" i="8"/>
  <c r="Z155" i="8"/>
  <c r="C14" i="4"/>
  <c r="O14" i="4"/>
  <c r="P129" i="4"/>
  <c r="C73" i="4"/>
  <c r="U37" i="5"/>
  <c r="K22" i="14"/>
  <c r="L22" i="14"/>
  <c r="O25" i="6"/>
  <c r="P25" i="6"/>
  <c r="Q25" i="6"/>
  <c r="T25" i="6"/>
  <c r="U25" i="6"/>
  <c r="V25" i="6"/>
  <c r="G23" i="6"/>
  <c r="H23" i="6"/>
  <c r="F23" i="6"/>
  <c r="G19" i="6"/>
  <c r="H19" i="6"/>
  <c r="F19" i="6"/>
  <c r="AL37" i="8"/>
  <c r="AE56" i="8"/>
  <c r="AM56" i="8"/>
  <c r="L50" i="14"/>
  <c r="D50" i="14"/>
  <c r="N67" i="7"/>
  <c r="K67" i="7"/>
  <c r="P66" i="3"/>
  <c r="K75" i="6"/>
  <c r="L75" i="6"/>
  <c r="J75" i="6"/>
  <c r="U75" i="4"/>
  <c r="U87" i="3"/>
  <c r="P91" i="7"/>
  <c r="M88" i="14"/>
  <c r="AE96" i="8"/>
  <c r="AM96" i="8"/>
  <c r="T81" i="6"/>
  <c r="U81" i="6"/>
  <c r="S81" i="6"/>
  <c r="N98" i="7"/>
  <c r="K98" i="7"/>
  <c r="P97" i="3"/>
  <c r="I91" i="15"/>
  <c r="V91" i="15"/>
  <c r="G91" i="11"/>
  <c r="D91" i="11"/>
  <c r="U60" i="5"/>
  <c r="U99" i="3"/>
  <c r="AL111" i="8"/>
  <c r="V98" i="10"/>
  <c r="Y101" i="8"/>
  <c r="Z101" i="8"/>
  <c r="O103" i="7"/>
  <c r="AB111" i="14"/>
  <c r="Z111" i="14"/>
  <c r="S111" i="14"/>
  <c r="AL123" i="8"/>
  <c r="G118" i="6"/>
  <c r="H118" i="6"/>
  <c r="F118" i="6"/>
  <c r="AE125" i="8"/>
  <c r="AM125" i="8"/>
  <c r="AN125" i="8"/>
  <c r="O121" i="7"/>
  <c r="S128" i="10"/>
  <c r="H131" i="7"/>
  <c r="L130" i="14"/>
  <c r="D130" i="14"/>
  <c r="V139" i="6"/>
  <c r="AA139" i="6"/>
  <c r="K140" i="6"/>
  <c r="L140" i="6"/>
  <c r="J140" i="6"/>
  <c r="AG136" i="14"/>
  <c r="AB136" i="14"/>
  <c r="Z136" i="14"/>
  <c r="I151" i="15"/>
  <c r="V151" i="15"/>
  <c r="G151" i="11"/>
  <c r="D151" i="11"/>
  <c r="X7" i="8"/>
  <c r="S6" i="3"/>
  <c r="C52" i="5"/>
  <c r="P9" i="4"/>
  <c r="C137" i="4"/>
  <c r="U137" i="4"/>
  <c r="L22" i="5"/>
  <c r="C104" i="4"/>
  <c r="U29" i="5"/>
  <c r="AJ4" i="14"/>
  <c r="AB4" i="14"/>
  <c r="Z4" i="14"/>
  <c r="S4" i="14"/>
  <c r="S76" i="4"/>
  <c r="Q76" i="4"/>
  <c r="C42" i="5"/>
  <c r="C72" i="5"/>
  <c r="U40" i="4"/>
  <c r="R10" i="7"/>
  <c r="O9" i="3"/>
  <c r="Q9" i="3"/>
  <c r="AH17" i="8"/>
  <c r="P19" i="7"/>
  <c r="AN12" i="14"/>
  <c r="X30" i="6"/>
  <c r="Y30" i="6"/>
  <c r="W30" i="6"/>
  <c r="L21" i="14"/>
  <c r="D21" i="14"/>
  <c r="P26" i="14"/>
  <c r="M26" i="14"/>
  <c r="W37" i="6"/>
  <c r="X37" i="6"/>
  <c r="Y37" i="6"/>
  <c r="M56" i="7"/>
  <c r="Q56" i="8"/>
  <c r="R56" i="8"/>
  <c r="X56" i="8"/>
  <c r="Q58" i="8"/>
  <c r="R58" i="8"/>
  <c r="X58" i="8"/>
  <c r="Q57" i="8"/>
  <c r="R57" i="8"/>
  <c r="K56" i="6"/>
  <c r="L56" i="6"/>
  <c r="J56" i="6"/>
  <c r="D42" i="14"/>
  <c r="S44" i="10"/>
  <c r="H47" i="7"/>
  <c r="U47" i="4"/>
  <c r="U52" i="3"/>
  <c r="G53" i="6"/>
  <c r="H53" i="6"/>
  <c r="F53" i="6"/>
  <c r="M62" i="7"/>
  <c r="J55" i="6"/>
  <c r="K55" i="6"/>
  <c r="L55" i="6"/>
  <c r="AG62" i="14"/>
  <c r="U73" i="3"/>
  <c r="W80" i="6"/>
  <c r="X80" i="6"/>
  <c r="Y80" i="6"/>
  <c r="I76" i="15"/>
  <c r="V76" i="15"/>
  <c r="G76" i="11"/>
  <c r="D76" i="11"/>
  <c r="L80" i="14"/>
  <c r="D80" i="14"/>
  <c r="J67" i="6"/>
  <c r="K67" i="6"/>
  <c r="L67" i="6"/>
  <c r="V85" i="15"/>
  <c r="G85" i="11"/>
  <c r="D85" i="11"/>
  <c r="P96" i="6"/>
  <c r="Q96" i="6"/>
  <c r="O96" i="6"/>
  <c r="T96" i="6"/>
  <c r="U96" i="6"/>
  <c r="V96" i="6"/>
  <c r="K92" i="6"/>
  <c r="L92" i="6"/>
  <c r="J92" i="6"/>
  <c r="L96" i="14"/>
  <c r="D96" i="14"/>
  <c r="Z110" i="6"/>
  <c r="I113" i="15"/>
  <c r="V113" i="15"/>
  <c r="G113" i="11"/>
  <c r="D113" i="11"/>
  <c r="M119" i="14"/>
  <c r="I119" i="15"/>
  <c r="V119" i="15"/>
  <c r="G119" i="11"/>
  <c r="D119" i="11"/>
  <c r="K119" i="14"/>
  <c r="L119" i="14"/>
  <c r="D119" i="14"/>
  <c r="S120" i="10"/>
  <c r="H123" i="7"/>
  <c r="W121" i="6"/>
  <c r="X121" i="6"/>
  <c r="Y121" i="6"/>
  <c r="AG124" i="14"/>
  <c r="AB124" i="14"/>
  <c r="Z124" i="14"/>
  <c r="S124" i="14"/>
  <c r="P132" i="7"/>
  <c r="S128" i="6"/>
  <c r="T128" i="6"/>
  <c r="U128" i="6"/>
  <c r="V128" i="6"/>
  <c r="O143" i="6"/>
  <c r="P143" i="6"/>
  <c r="Q143" i="6"/>
  <c r="T143" i="6"/>
  <c r="U143" i="6"/>
  <c r="V143" i="6"/>
  <c r="M146" i="6"/>
  <c r="N146" i="6"/>
  <c r="M145" i="3"/>
  <c r="B145" i="14"/>
  <c r="F145" i="11"/>
  <c r="C145" i="11"/>
  <c r="B145" i="11"/>
  <c r="P147" i="14"/>
  <c r="M147" i="14"/>
  <c r="P152" i="6"/>
  <c r="Q152" i="6"/>
  <c r="X152" i="6"/>
  <c r="Y152" i="6"/>
  <c r="Z152" i="6"/>
  <c r="O152" i="6"/>
  <c r="T152" i="6"/>
  <c r="U152" i="6"/>
  <c r="V152" i="6"/>
  <c r="Q154" i="8"/>
  <c r="R154" i="8"/>
  <c r="X154" i="8"/>
  <c r="Q153" i="8"/>
  <c r="R153" i="8"/>
  <c r="U106" i="4"/>
  <c r="R124" i="4"/>
  <c r="S59" i="5"/>
  <c r="C89" i="4"/>
  <c r="C51" i="5"/>
  <c r="P35" i="7"/>
  <c r="S4" i="10"/>
  <c r="H7" i="7"/>
  <c r="O12" i="7"/>
  <c r="C13" i="4"/>
  <c r="U13" i="4"/>
  <c r="U78" i="4"/>
  <c r="O16" i="7"/>
  <c r="AR245" i="17"/>
  <c r="D245" i="17"/>
  <c r="AR237" i="17"/>
  <c r="D237" i="17"/>
  <c r="AR233" i="17"/>
  <c r="D233" i="17"/>
  <c r="AR229" i="17"/>
  <c r="D229" i="17"/>
  <c r="AR217" i="17"/>
  <c r="D217" i="17"/>
  <c r="AR213" i="17"/>
  <c r="D213" i="17"/>
  <c r="AR193" i="17"/>
  <c r="D193" i="17"/>
  <c r="AR189" i="17"/>
  <c r="D189" i="17"/>
  <c r="AR169" i="17"/>
  <c r="D169" i="17"/>
  <c r="AR165" i="17"/>
  <c r="D165" i="17"/>
  <c r="AR157" i="17"/>
  <c r="D157" i="17"/>
  <c r="AR145" i="17"/>
  <c r="D145" i="17"/>
  <c r="AR137" i="17"/>
  <c r="D137" i="17"/>
  <c r="AR133" i="17"/>
  <c r="D133" i="17"/>
  <c r="AR129" i="17"/>
  <c r="D129" i="17"/>
  <c r="AR239" i="17"/>
  <c r="D239" i="17"/>
  <c r="AR235" i="17"/>
  <c r="D235" i="17"/>
  <c r="AR231" i="17"/>
  <c r="D231" i="17"/>
  <c r="AR203" i="17"/>
  <c r="D203" i="17"/>
  <c r="AR191" i="17"/>
  <c r="D191" i="17"/>
  <c r="AR171" i="17"/>
  <c r="D171" i="17"/>
  <c r="AR167" i="17"/>
  <c r="D167" i="17"/>
  <c r="AR155" i="17"/>
  <c r="D155" i="17"/>
  <c r="AR147" i="17"/>
  <c r="D147" i="17"/>
  <c r="AR131" i="17"/>
  <c r="D131" i="17"/>
  <c r="AR113" i="17"/>
  <c r="D113" i="17"/>
  <c r="AR102" i="17"/>
  <c r="D102" i="17"/>
  <c r="AR97" i="17"/>
  <c r="D97" i="17"/>
  <c r="AR91" i="17"/>
  <c r="D91" i="17"/>
  <c r="AR81" i="17"/>
  <c r="D81" i="17"/>
  <c r="AR75" i="17"/>
  <c r="D75" i="17"/>
  <c r="AR38" i="17"/>
  <c r="D38" i="17"/>
  <c r="AR28" i="17"/>
  <c r="D28" i="17"/>
  <c r="AR20" i="17"/>
  <c r="D20" i="17"/>
  <c r="AR16" i="17"/>
  <c r="D16" i="17"/>
  <c r="AR12" i="17"/>
  <c r="D12" i="17"/>
  <c r="AR8" i="17"/>
  <c r="D8" i="17"/>
  <c r="AR4" i="17"/>
  <c r="D4" i="17"/>
  <c r="AR240" i="17"/>
  <c r="D240" i="17"/>
  <c r="AR208" i="17"/>
  <c r="D208" i="17"/>
  <c r="AR200" i="17"/>
  <c r="D200" i="17"/>
  <c r="AR168" i="17"/>
  <c r="D168" i="17"/>
  <c r="AR100" i="17"/>
  <c r="D100" i="17"/>
  <c r="AR84" i="17"/>
  <c r="D84" i="17"/>
  <c r="AR127" i="17"/>
  <c r="D127" i="17"/>
  <c r="AR99" i="17"/>
  <c r="D99" i="17"/>
  <c r="AR83" i="17"/>
  <c r="D83" i="17"/>
  <c r="AR78" i="17"/>
  <c r="D78" i="17"/>
  <c r="AR73" i="17"/>
  <c r="D73" i="17"/>
  <c r="AR67" i="17"/>
  <c r="D67" i="17"/>
  <c r="AR41" i="17"/>
  <c r="D41" i="17"/>
  <c r="AR30" i="17"/>
  <c r="D30" i="17"/>
  <c r="AR22" i="17"/>
  <c r="D22" i="17"/>
  <c r="AR6" i="17"/>
  <c r="D6" i="17"/>
  <c r="AR126" i="17"/>
  <c r="D126" i="17"/>
  <c r="AR119" i="17"/>
  <c r="D119" i="17"/>
  <c r="AR114" i="17"/>
  <c r="D114" i="17"/>
  <c r="AR98" i="17"/>
  <c r="D98" i="17"/>
  <c r="AR93" i="17"/>
  <c r="D93" i="17"/>
  <c r="AR82" i="17"/>
  <c r="D82" i="17"/>
  <c r="AR77" i="17"/>
  <c r="D77" i="17"/>
  <c r="AR50" i="17"/>
  <c r="D50" i="17"/>
  <c r="AR45" i="17"/>
  <c r="D45" i="17"/>
  <c r="AR21" i="17"/>
  <c r="D21" i="17"/>
  <c r="AR17" i="17"/>
  <c r="D17" i="17"/>
  <c r="AR13" i="17"/>
  <c r="D13" i="17"/>
  <c r="AR5" i="17"/>
  <c r="D5" i="17"/>
  <c r="AR246" i="17"/>
  <c r="D246" i="17"/>
  <c r="AR230" i="17"/>
  <c r="D230" i="17"/>
  <c r="AR166" i="17"/>
  <c r="D166" i="17"/>
  <c r="AR150" i="17"/>
  <c r="D150" i="17"/>
  <c r="AR228" i="17"/>
  <c r="D228" i="17"/>
  <c r="AR164" i="17"/>
  <c r="D164" i="17"/>
  <c r="AR76" i="17"/>
  <c r="D76" i="17"/>
  <c r="AR44" i="17"/>
  <c r="D44" i="17"/>
  <c r="AR130" i="17"/>
  <c r="D130" i="17"/>
  <c r="AR64" i="17"/>
  <c r="D64" i="17"/>
  <c r="AR85" i="17"/>
  <c r="D85" i="17"/>
  <c r="AR31" i="17"/>
  <c r="D31" i="17"/>
  <c r="AR23" i="17"/>
  <c r="D23" i="17"/>
  <c r="AR15" i="17"/>
  <c r="D15" i="17"/>
  <c r="AR238" i="17"/>
  <c r="D238" i="17"/>
  <c r="AR190" i="17"/>
  <c r="D190" i="17"/>
  <c r="AR158" i="17"/>
  <c r="D158" i="17"/>
  <c r="AR104" i="17"/>
  <c r="D104" i="17"/>
  <c r="AR40" i="17"/>
  <c r="D40" i="17"/>
  <c r="AR60" i="17"/>
  <c r="D60" i="17"/>
  <c r="AR154" i="17"/>
  <c r="D154" i="17"/>
  <c r="AR112" i="17"/>
  <c r="D112" i="17"/>
  <c r="AR79" i="17"/>
  <c r="D79" i="17"/>
  <c r="AR69" i="17"/>
  <c r="D69" i="17"/>
  <c r="AR37" i="17"/>
  <c r="D37" i="17"/>
  <c r="AR19" i="17"/>
  <c r="D19" i="17"/>
  <c r="U66" i="5"/>
  <c r="C33" i="5"/>
  <c r="C28" i="5"/>
  <c r="U26" i="5"/>
  <c r="C23" i="5"/>
  <c r="U119" i="4"/>
  <c r="C98" i="4"/>
  <c r="U66" i="4"/>
  <c r="U46" i="4"/>
  <c r="C43" i="4"/>
  <c r="U36" i="4"/>
  <c r="U11" i="4"/>
  <c r="U77" i="5"/>
  <c r="U114" i="4"/>
  <c r="U59" i="4"/>
  <c r="U132" i="4"/>
  <c r="U82" i="5"/>
  <c r="C77" i="5"/>
  <c r="U43" i="5"/>
  <c r="U13" i="5"/>
  <c r="C6" i="5"/>
  <c r="C114" i="4"/>
  <c r="U82" i="4"/>
  <c r="C59" i="4"/>
  <c r="U52" i="4"/>
  <c r="U27" i="4"/>
  <c r="U11" i="5"/>
  <c r="U130" i="4"/>
  <c r="U5" i="3"/>
  <c r="U55" i="5"/>
  <c r="U20" i="4"/>
  <c r="C50" i="5"/>
  <c r="U23" i="5"/>
  <c r="C11" i="5"/>
  <c r="C130" i="4"/>
  <c r="U98" i="4"/>
  <c r="C75" i="4"/>
  <c r="C55" i="5"/>
  <c r="C58" i="5"/>
  <c r="U21" i="5"/>
  <c r="C115" i="4"/>
  <c r="C42" i="4"/>
  <c r="U22" i="4"/>
  <c r="C25" i="4"/>
  <c r="U102" i="4"/>
  <c r="C57" i="4"/>
  <c r="C67" i="4"/>
  <c r="U65" i="5"/>
  <c r="C80" i="5"/>
  <c r="C6" i="4"/>
  <c r="U26" i="4"/>
  <c r="U41" i="4"/>
  <c r="C111" i="4"/>
  <c r="C86" i="5"/>
  <c r="C46" i="4"/>
  <c r="C51" i="4"/>
  <c r="U63" i="4"/>
  <c r="C26" i="5"/>
  <c r="U15" i="4"/>
  <c r="C18" i="4"/>
  <c r="U53" i="4"/>
  <c r="U70" i="4"/>
  <c r="C85" i="4"/>
  <c r="C20" i="4"/>
  <c r="U91" i="4"/>
  <c r="C18" i="5"/>
  <c r="C100" i="4"/>
  <c r="C52" i="4"/>
  <c r="U54" i="4"/>
  <c r="C79" i="4"/>
  <c r="U100" i="4"/>
  <c r="C16" i="4"/>
  <c r="C99" i="4"/>
  <c r="U87" i="4"/>
  <c r="C119" i="4"/>
  <c r="C68" i="4"/>
  <c r="U95" i="4"/>
  <c r="U30" i="5"/>
  <c r="C22" i="4"/>
  <c r="U57" i="5"/>
  <c r="C60" i="5"/>
  <c r="C102" i="4"/>
  <c r="U44" i="5"/>
  <c r="U46" i="5"/>
  <c r="C82" i="5"/>
  <c r="C45" i="5"/>
  <c r="C26" i="4"/>
  <c r="C63" i="4"/>
  <c r="C69" i="4"/>
  <c r="C15" i="4"/>
  <c r="C71" i="4"/>
  <c r="U24" i="5"/>
  <c r="U36" i="5"/>
  <c r="C70" i="5"/>
  <c r="C70" i="4"/>
  <c r="U83" i="4"/>
  <c r="C44" i="5"/>
  <c r="C21" i="5"/>
  <c r="U53" i="5"/>
  <c r="U28" i="5"/>
  <c r="C48" i="4"/>
  <c r="U70" i="5"/>
  <c r="U128" i="4"/>
  <c r="U30" i="4"/>
  <c r="C54" i="4"/>
  <c r="C11" i="4"/>
  <c r="C36" i="5"/>
  <c r="C66" i="5"/>
  <c r="U118" i="4"/>
  <c r="C28" i="4"/>
  <c r="C95" i="4"/>
  <c r="U25" i="5"/>
  <c r="C62" i="5"/>
  <c r="C60" i="4"/>
  <c r="U60" i="4"/>
  <c r="C30" i="4"/>
  <c r="C50" i="4"/>
  <c r="C103" i="4"/>
  <c r="C123" i="4"/>
  <c r="C57" i="5"/>
  <c r="U67" i="5"/>
  <c r="U68" i="4"/>
  <c r="U127" i="4"/>
  <c r="U18" i="5"/>
  <c r="C34" i="4"/>
  <c r="C87" i="4"/>
  <c r="U134" i="4"/>
  <c r="C75" i="5"/>
  <c r="U17" i="5"/>
  <c r="U34" i="4"/>
  <c r="U107" i="4"/>
  <c r="U45" i="5"/>
  <c r="C91" i="4"/>
  <c r="C116" i="4"/>
  <c r="C83" i="4"/>
  <c r="U35" i="5"/>
  <c r="U35" i="4"/>
  <c r="U58" i="5"/>
  <c r="U48" i="4"/>
  <c r="C85" i="5"/>
  <c r="U57" i="4"/>
  <c r="U16" i="5"/>
  <c r="C27" i="4"/>
  <c r="U31" i="4"/>
  <c r="C132" i="4"/>
  <c r="U86" i="4"/>
  <c r="U38" i="4"/>
  <c r="C41" i="4"/>
  <c r="C24" i="5"/>
  <c r="C38" i="5"/>
  <c r="U75" i="5"/>
  <c r="C118" i="4"/>
  <c r="C25" i="5"/>
  <c r="U62" i="5"/>
  <c r="C53" i="5"/>
  <c r="U42" i="4"/>
  <c r="C47" i="4"/>
  <c r="C53" i="4"/>
  <c r="C16" i="5"/>
  <c r="C46" i="5"/>
  <c r="U63" i="5"/>
  <c r="C67" i="5"/>
  <c r="C127" i="4"/>
  <c r="C82" i="4"/>
  <c r="C13" i="5"/>
  <c r="U85" i="5"/>
  <c r="C107" i="4"/>
  <c r="C134" i="4"/>
  <c r="C84" i="4"/>
  <c r="U111" i="4"/>
  <c r="C17" i="5"/>
  <c r="C36" i="4"/>
  <c r="U51" i="4"/>
  <c r="C128" i="4"/>
  <c r="C35" i="5"/>
  <c r="C35" i="4"/>
  <c r="U85" i="4"/>
  <c r="U18" i="4"/>
  <c r="U71" i="4"/>
  <c r="U116" i="4"/>
  <c r="C65" i="5"/>
  <c r="U50" i="4"/>
  <c r="U79" i="4"/>
  <c r="U123" i="4"/>
  <c r="C43" i="5"/>
  <c r="C31" i="4"/>
  <c r="C44" i="4"/>
  <c r="C86" i="4"/>
  <c r="U99" i="4"/>
  <c r="C38" i="4"/>
  <c r="C66" i="4"/>
  <c r="C61" i="5"/>
  <c r="U16" i="4"/>
  <c r="U44" i="4"/>
  <c r="U84" i="4"/>
  <c r="C63" i="5"/>
  <c r="C10" i="4"/>
  <c r="C30" i="5"/>
  <c r="I38" i="6"/>
  <c r="V34" i="10"/>
  <c r="Y37" i="8"/>
  <c r="Z37" i="8"/>
  <c r="P10" i="6"/>
  <c r="Q10" i="6"/>
  <c r="O10" i="6"/>
  <c r="T10" i="6"/>
  <c r="U10" i="6"/>
  <c r="V10" i="6"/>
  <c r="AA10" i="6"/>
  <c r="G43" i="14"/>
  <c r="L41" i="7"/>
  <c r="O65" i="7"/>
  <c r="AE39" i="8"/>
  <c r="AM39" i="8"/>
  <c r="AN39" i="8"/>
  <c r="T38" i="3"/>
  <c r="R38" i="3"/>
  <c r="I52" i="15"/>
  <c r="V52" i="15"/>
  <c r="G52" i="11"/>
  <c r="D52" i="11"/>
  <c r="K67" i="14"/>
  <c r="L67" i="14"/>
  <c r="D67" i="14"/>
  <c r="AE74" i="8"/>
  <c r="AM74" i="8"/>
  <c r="AN74" i="8"/>
  <c r="T73" i="3"/>
  <c r="R73" i="3"/>
  <c r="T80" i="6"/>
  <c r="U80" i="6"/>
  <c r="V80" i="6"/>
  <c r="P80" i="6"/>
  <c r="Q80" i="6"/>
  <c r="R80" i="6"/>
  <c r="O80" i="6"/>
  <c r="N83" i="7"/>
  <c r="Q83" i="7"/>
  <c r="K83" i="7"/>
  <c r="P82" i="3"/>
  <c r="P88" i="7"/>
  <c r="AG88" i="14"/>
  <c r="AB88" i="14"/>
  <c r="Z88" i="14"/>
  <c r="S88" i="14"/>
  <c r="P85" i="14"/>
  <c r="M85" i="14"/>
  <c r="Q94" i="8"/>
  <c r="R94" i="8"/>
  <c r="X94" i="8"/>
  <c r="S93" i="3"/>
  <c r="Q92" i="8"/>
  <c r="R92" i="8"/>
  <c r="X92" i="8"/>
  <c r="Q91" i="8"/>
  <c r="R91" i="8"/>
  <c r="X91" i="8"/>
  <c r="Q93" i="8"/>
  <c r="R93" i="8"/>
  <c r="X93" i="8"/>
  <c r="Q90" i="8"/>
  <c r="R90" i="8"/>
  <c r="X90" i="8"/>
  <c r="V103" i="10"/>
  <c r="Y106" i="8"/>
  <c r="Z106" i="8"/>
  <c r="S110" i="10"/>
  <c r="H113" i="7"/>
  <c r="P122" i="7"/>
  <c r="O118" i="7"/>
  <c r="X120" i="6"/>
  <c r="Y120" i="6"/>
  <c r="Z120" i="6"/>
  <c r="P139" i="7"/>
  <c r="AE136" i="8"/>
  <c r="AM136" i="8"/>
  <c r="I136" i="15"/>
  <c r="V136" i="15"/>
  <c r="G136" i="11"/>
  <c r="D136" i="11"/>
  <c r="L144" i="7"/>
  <c r="P144" i="7"/>
  <c r="S150" i="10"/>
  <c r="H153" i="7"/>
  <c r="W153" i="6"/>
  <c r="X153" i="6"/>
  <c r="Y153" i="6"/>
  <c r="AG152" i="14"/>
  <c r="U83" i="5"/>
  <c r="P83" i="5"/>
  <c r="S12" i="5"/>
  <c r="Q12" i="5"/>
  <c r="O151" i="8"/>
  <c r="X151" i="8"/>
  <c r="S150" i="3"/>
  <c r="AE11" i="8"/>
  <c r="AM11" i="8"/>
  <c r="AN13" i="8"/>
  <c r="T12" i="3"/>
  <c r="R12" i="3"/>
  <c r="U10" i="3"/>
  <c r="U10" i="5"/>
  <c r="M22" i="14"/>
  <c r="AN21" i="14"/>
  <c r="AB21" i="14"/>
  <c r="Z21" i="14"/>
  <c r="S21" i="14"/>
  <c r="AG24" i="14"/>
  <c r="M34" i="14"/>
  <c r="S3" i="10"/>
  <c r="H6" i="7"/>
  <c r="M28" i="7"/>
  <c r="V33" i="15"/>
  <c r="G33" i="11"/>
  <c r="D33" i="11"/>
  <c r="V46" i="15"/>
  <c r="G46" i="11"/>
  <c r="D46" i="11"/>
  <c r="M47" i="7"/>
  <c r="AH44" i="8"/>
  <c r="K41" i="6"/>
  <c r="L41" i="6"/>
  <c r="J41" i="6"/>
  <c r="AN30" i="14"/>
  <c r="AB30" i="14"/>
  <c r="Z30" i="14"/>
  <c r="S30" i="14"/>
  <c r="S36" i="10"/>
  <c r="H39" i="7"/>
  <c r="K74" i="6"/>
  <c r="L74" i="6"/>
  <c r="J74" i="6"/>
  <c r="V40" i="10"/>
  <c r="Y43" i="8"/>
  <c r="Z43" i="8"/>
  <c r="AN43" i="8"/>
  <c r="T42" i="3"/>
  <c r="R42" i="3"/>
  <c r="M68" i="6"/>
  <c r="N68" i="6"/>
  <c r="M67" i="3"/>
  <c r="AL79" i="8"/>
  <c r="AM79" i="8"/>
  <c r="AN81" i="8"/>
  <c r="T80" i="3"/>
  <c r="T84" i="6"/>
  <c r="U84" i="6"/>
  <c r="V84" i="6"/>
  <c r="AA84" i="6"/>
  <c r="AB84" i="6"/>
  <c r="P72" i="14"/>
  <c r="M72" i="14"/>
  <c r="B72" i="14"/>
  <c r="F72" i="11"/>
  <c r="C72" i="11"/>
  <c r="M91" i="7"/>
  <c r="AH86" i="8"/>
  <c r="V89" i="15"/>
  <c r="G89" i="11"/>
  <c r="D89" i="11"/>
  <c r="AA91" i="6"/>
  <c r="K93" i="14"/>
  <c r="L93" i="14"/>
  <c r="D93" i="14"/>
  <c r="U50" i="5"/>
  <c r="U80" i="3"/>
  <c r="L82" i="7"/>
  <c r="AN93" i="8"/>
  <c r="T92" i="3"/>
  <c r="P94" i="6"/>
  <c r="Q94" i="6"/>
  <c r="O94" i="6"/>
  <c r="T94" i="6"/>
  <c r="U94" i="6"/>
  <c r="V94" i="6"/>
  <c r="AA94" i="6"/>
  <c r="F98" i="6"/>
  <c r="G98" i="6"/>
  <c r="H98" i="6"/>
  <c r="AB98" i="14"/>
  <c r="Z98" i="14"/>
  <c r="S98" i="14"/>
  <c r="V110" i="10"/>
  <c r="Y113" i="8"/>
  <c r="Z113" i="8"/>
  <c r="AN113" i="8"/>
  <c r="T112" i="3"/>
  <c r="AJ120" i="14"/>
  <c r="AB120" i="14"/>
  <c r="Z120" i="14"/>
  <c r="S120" i="14"/>
  <c r="L120" i="14"/>
  <c r="D120" i="14"/>
  <c r="U69" i="5"/>
  <c r="U124" i="3"/>
  <c r="P131" i="7"/>
  <c r="V126" i="15"/>
  <c r="G126" i="11"/>
  <c r="D126" i="11"/>
  <c r="AH140" i="8"/>
  <c r="L141" i="7"/>
  <c r="M144" i="7"/>
  <c r="S53" i="3"/>
  <c r="R37" i="5"/>
  <c r="R48" i="4"/>
  <c r="B139" i="14"/>
  <c r="F139" i="11"/>
  <c r="C139" i="11"/>
  <c r="C139" i="14"/>
  <c r="H139" i="11"/>
  <c r="E139" i="11"/>
  <c r="B139" i="11"/>
  <c r="N5" i="3"/>
  <c r="M5" i="5"/>
  <c r="M5" i="4"/>
  <c r="S60" i="3"/>
  <c r="R41" i="5"/>
  <c r="T33" i="3"/>
  <c r="R33" i="3"/>
  <c r="S23" i="5"/>
  <c r="S29" i="4"/>
  <c r="Q29" i="4"/>
  <c r="T106" i="3"/>
  <c r="S93" i="4"/>
  <c r="B140" i="14"/>
  <c r="F140" i="11"/>
  <c r="C140" i="11"/>
  <c r="C140" i="14"/>
  <c r="H140" i="11"/>
  <c r="E140" i="11"/>
  <c r="S84" i="3"/>
  <c r="R53" i="5"/>
  <c r="R73" i="4"/>
  <c r="N148" i="3"/>
  <c r="L148" i="3"/>
  <c r="M130" i="4"/>
  <c r="T27" i="3"/>
  <c r="S24" i="4"/>
  <c r="S59" i="3"/>
  <c r="R53" i="4"/>
  <c r="R40" i="5"/>
  <c r="S77" i="3"/>
  <c r="R66" i="4"/>
  <c r="AA73" i="6"/>
  <c r="B75" i="14"/>
  <c r="F75" i="11"/>
  <c r="C75" i="11"/>
  <c r="R37" i="6"/>
  <c r="AM111" i="8"/>
  <c r="B17" i="11"/>
  <c r="R107" i="8"/>
  <c r="R74" i="4"/>
  <c r="R85" i="6"/>
  <c r="AN101" i="8"/>
  <c r="T100" i="3"/>
  <c r="R100" i="3"/>
  <c r="AN94" i="8"/>
  <c r="T93" i="3"/>
  <c r="R93" i="3"/>
  <c r="AB18" i="14"/>
  <c r="Z18" i="14"/>
  <c r="S18" i="14"/>
  <c r="Q133" i="4"/>
  <c r="R60" i="3"/>
  <c r="O31" i="4"/>
  <c r="AM29" i="8"/>
  <c r="AN29" i="8"/>
  <c r="AM86" i="8"/>
  <c r="O104" i="4"/>
  <c r="M75" i="6"/>
  <c r="N75" i="6"/>
  <c r="M74" i="3"/>
  <c r="I19" i="6"/>
  <c r="AN88" i="8"/>
  <c r="T87" i="3"/>
  <c r="R56" i="4"/>
  <c r="C43" i="14"/>
  <c r="H43" i="11"/>
  <c r="E43" i="11"/>
  <c r="AA104" i="6"/>
  <c r="M147" i="6"/>
  <c r="N147" i="6"/>
  <c r="B64" i="14"/>
  <c r="F64" i="11"/>
  <c r="C64" i="11"/>
  <c r="I24" i="6"/>
  <c r="N24" i="6"/>
  <c r="Z126" i="6"/>
  <c r="I96" i="6"/>
  <c r="AN78" i="8"/>
  <c r="T77" i="3"/>
  <c r="R77" i="3"/>
  <c r="R11" i="6"/>
  <c r="W111" i="8"/>
  <c r="Q13" i="7"/>
  <c r="P12" i="5"/>
  <c r="R8" i="6"/>
  <c r="AB8" i="6"/>
  <c r="O75" i="5"/>
  <c r="O25" i="5"/>
  <c r="AN132" i="8"/>
  <c r="T131" i="3"/>
  <c r="M117" i="6"/>
  <c r="N117" i="6"/>
  <c r="M100" i="6"/>
  <c r="M14" i="4"/>
  <c r="B87" i="14"/>
  <c r="F87" i="11"/>
  <c r="C87" i="11"/>
  <c r="R129" i="6"/>
  <c r="R84" i="3"/>
  <c r="AA67" i="6"/>
  <c r="R97" i="3"/>
  <c r="AM65" i="8"/>
  <c r="AN65" i="8"/>
  <c r="AM73" i="8"/>
  <c r="M91" i="6"/>
  <c r="N91" i="6"/>
  <c r="M90" i="3"/>
  <c r="B6" i="11"/>
  <c r="I78" i="6"/>
  <c r="R36" i="6"/>
  <c r="AB36" i="6"/>
  <c r="R6" i="8"/>
  <c r="D108" i="14"/>
  <c r="B108" i="14"/>
  <c r="F108" i="11"/>
  <c r="C108" i="11"/>
  <c r="C57" i="14"/>
  <c r="H57" i="11"/>
  <c r="E57" i="11"/>
  <c r="B57" i="11"/>
  <c r="N115" i="8"/>
  <c r="AA117" i="6"/>
  <c r="AB117" i="6"/>
  <c r="O62" i="4"/>
  <c r="R90" i="6"/>
  <c r="M76" i="6"/>
  <c r="Z54" i="6"/>
  <c r="Z151" i="6"/>
  <c r="AA151" i="6"/>
  <c r="M25" i="6"/>
  <c r="Z117" i="6"/>
  <c r="N113" i="6"/>
  <c r="AB12" i="14"/>
  <c r="Z12" i="14"/>
  <c r="S12" i="14"/>
  <c r="Q67" i="7"/>
  <c r="D38" i="14"/>
  <c r="R74" i="6"/>
  <c r="L28" i="5"/>
  <c r="H112" i="8"/>
  <c r="AA65" i="6"/>
  <c r="AA28" i="6"/>
  <c r="B107" i="11"/>
  <c r="AB95" i="6"/>
  <c r="M82" i="4"/>
  <c r="P38" i="4"/>
  <c r="Z12" i="6"/>
  <c r="AA12" i="6"/>
  <c r="B132" i="11"/>
  <c r="AA76" i="6"/>
  <c r="R25" i="4"/>
  <c r="S70" i="4"/>
  <c r="R43" i="5"/>
  <c r="S86" i="4"/>
  <c r="Q86" i="4"/>
  <c r="R64" i="4"/>
  <c r="R64" i="6"/>
  <c r="Z48" i="6"/>
  <c r="AA48" i="6"/>
  <c r="AB41" i="14"/>
  <c r="Z41" i="14"/>
  <c r="S41" i="14"/>
  <c r="S72" i="4"/>
  <c r="Q72" i="4"/>
  <c r="AB46" i="14"/>
  <c r="Z46" i="14"/>
  <c r="S46" i="14"/>
  <c r="I14" i="6"/>
  <c r="H6" i="8"/>
  <c r="I123" i="6"/>
  <c r="AN104" i="8"/>
  <c r="AM127" i="8"/>
  <c r="M151" i="6"/>
  <c r="M30" i="6"/>
  <c r="R51" i="6"/>
  <c r="M28" i="6"/>
  <c r="N28" i="6"/>
  <c r="AN48" i="8"/>
  <c r="Z115" i="6"/>
  <c r="V3" i="15"/>
  <c r="X157" i="15"/>
  <c r="AM44" i="8"/>
  <c r="I6" i="6"/>
  <c r="N6" i="6"/>
  <c r="R26" i="6"/>
  <c r="AB67" i="6"/>
  <c r="AN150" i="8"/>
  <c r="AB75" i="6"/>
  <c r="L72" i="4"/>
  <c r="R152" i="6"/>
  <c r="C119" i="14"/>
  <c r="H119" i="11"/>
  <c r="E119" i="11"/>
  <c r="R96" i="6"/>
  <c r="S126" i="4"/>
  <c r="R142" i="6"/>
  <c r="I76" i="6"/>
  <c r="N90" i="6"/>
  <c r="Z53" i="6"/>
  <c r="B23" i="11"/>
  <c r="I23" i="11"/>
  <c r="AB148" i="14"/>
  <c r="Z148" i="14"/>
  <c r="L44" i="5"/>
  <c r="K34" i="4"/>
  <c r="R108" i="6"/>
  <c r="AM83" i="8"/>
  <c r="N9" i="5"/>
  <c r="R15" i="6"/>
  <c r="AB15" i="6"/>
  <c r="N14" i="3"/>
  <c r="S56" i="4"/>
  <c r="Q56" i="4"/>
  <c r="M86" i="6"/>
  <c r="N86" i="6"/>
  <c r="I15" i="6"/>
  <c r="B40" i="14"/>
  <c r="F40" i="11"/>
  <c r="C40" i="11"/>
  <c r="M47" i="6"/>
  <c r="AM71" i="8"/>
  <c r="AM123" i="8"/>
  <c r="I119" i="6"/>
  <c r="R36" i="5"/>
  <c r="R85" i="5"/>
  <c r="AM140" i="8"/>
  <c r="Z40" i="6"/>
  <c r="AM21" i="8"/>
  <c r="AN21" i="8"/>
  <c r="AA21" i="6"/>
  <c r="I70" i="6"/>
  <c r="Z65" i="6"/>
  <c r="Z150" i="6"/>
  <c r="AA150" i="6"/>
  <c r="AB150" i="6"/>
  <c r="N149" i="3"/>
  <c r="AB146" i="6"/>
  <c r="AM151" i="8"/>
  <c r="AB102" i="6"/>
  <c r="R39" i="4"/>
  <c r="B131" i="11"/>
  <c r="AA51" i="6"/>
  <c r="X68" i="8"/>
  <c r="Z27" i="6"/>
  <c r="AA27" i="6"/>
  <c r="AB27" i="6"/>
  <c r="AM53" i="8"/>
  <c r="AA18" i="6"/>
  <c r="K113" i="8"/>
  <c r="N112" i="6"/>
  <c r="X136" i="8"/>
  <c r="M74" i="6"/>
  <c r="N74" i="6"/>
  <c r="M73" i="3"/>
  <c r="I98" i="6"/>
  <c r="N98" i="6"/>
  <c r="Z153" i="6"/>
  <c r="AA153" i="6"/>
  <c r="R25" i="6"/>
  <c r="M28" i="4"/>
  <c r="M13" i="5"/>
  <c r="AB122" i="14"/>
  <c r="Z122" i="14"/>
  <c r="S122" i="14"/>
  <c r="N14" i="6"/>
  <c r="R97" i="6"/>
  <c r="Z105" i="6"/>
  <c r="O46" i="4"/>
  <c r="O24" i="5"/>
  <c r="C73" i="14"/>
  <c r="H73" i="11"/>
  <c r="E73" i="11"/>
  <c r="I60" i="6"/>
  <c r="Q52" i="7"/>
  <c r="P46" i="4"/>
  <c r="Z119" i="6"/>
  <c r="R76" i="6"/>
  <c r="AB76" i="6"/>
  <c r="N75" i="3"/>
  <c r="Q28" i="5"/>
  <c r="R58" i="5"/>
  <c r="Q65" i="5"/>
  <c r="R86" i="4"/>
  <c r="Z99" i="6"/>
  <c r="AM97" i="8"/>
  <c r="AB26" i="14"/>
  <c r="Z26" i="14"/>
  <c r="S26" i="14"/>
  <c r="AB62" i="14"/>
  <c r="Z62" i="14"/>
  <c r="S62" i="14"/>
  <c r="R123" i="6"/>
  <c r="AB123" i="6"/>
  <c r="AM57" i="8"/>
  <c r="AN57" i="8"/>
  <c r="Z71" i="6"/>
  <c r="B47" i="14"/>
  <c r="F47" i="11"/>
  <c r="C47" i="11"/>
  <c r="B47" i="11"/>
  <c r="AB24" i="14"/>
  <c r="Z24" i="14"/>
  <c r="S24" i="14"/>
  <c r="R59" i="5"/>
  <c r="Q59" i="5"/>
  <c r="R43" i="6"/>
  <c r="S41" i="5"/>
  <c r="Q41" i="5"/>
  <c r="M55" i="6"/>
  <c r="O47" i="5"/>
  <c r="AM108" i="8"/>
  <c r="AN108" i="8"/>
  <c r="R62" i="4"/>
  <c r="X32" i="8"/>
  <c r="R111" i="8"/>
  <c r="AA29" i="6"/>
  <c r="AA115" i="6"/>
  <c r="Q30" i="4"/>
  <c r="R85" i="4"/>
  <c r="R111" i="4"/>
  <c r="AM37" i="8"/>
  <c r="X76" i="8"/>
  <c r="L38" i="3"/>
  <c r="R35" i="6"/>
  <c r="AB35" i="6"/>
  <c r="I20" i="6"/>
  <c r="N20" i="6"/>
  <c r="M19" i="3"/>
  <c r="R13" i="4"/>
  <c r="Z122" i="6"/>
  <c r="AA122" i="6"/>
  <c r="AM126" i="8"/>
  <c r="R104" i="3"/>
  <c r="R44" i="6"/>
  <c r="X153" i="8"/>
  <c r="Z121" i="6"/>
  <c r="Q98" i="7"/>
  <c r="P85" i="4"/>
  <c r="D22" i="14"/>
  <c r="R50" i="6"/>
  <c r="AB50" i="6"/>
  <c r="N49" i="3"/>
  <c r="L49" i="3"/>
  <c r="R41" i="6"/>
  <c r="AB41" i="6"/>
  <c r="N40" i="3"/>
  <c r="L95" i="4"/>
  <c r="M77" i="5"/>
  <c r="L57" i="4"/>
  <c r="B144" i="14"/>
  <c r="F144" i="11"/>
  <c r="C144" i="11"/>
  <c r="N153" i="6"/>
  <c r="AB42" i="6"/>
  <c r="N41" i="3"/>
  <c r="L41" i="3"/>
  <c r="Q140" i="7"/>
  <c r="R98" i="3"/>
  <c r="S52" i="5"/>
  <c r="Q52" i="5"/>
  <c r="R115" i="6"/>
  <c r="Q24" i="5"/>
  <c r="Q53" i="5"/>
  <c r="Q20" i="7"/>
  <c r="I89" i="6"/>
  <c r="N89" i="6"/>
  <c r="I63" i="6"/>
  <c r="N63" i="6"/>
  <c r="AA54" i="6"/>
  <c r="AB54" i="6"/>
  <c r="I138" i="6"/>
  <c r="N138" i="6"/>
  <c r="AN91" i="8"/>
  <c r="B126" i="11"/>
  <c r="AM133" i="8"/>
  <c r="AN133" i="8"/>
  <c r="T132" i="3"/>
  <c r="R132" i="3"/>
  <c r="M124" i="4"/>
  <c r="B118" i="11"/>
  <c r="M43" i="6"/>
  <c r="N43" i="6"/>
  <c r="I52" i="6"/>
  <c r="AA43" i="6"/>
  <c r="R24" i="6"/>
  <c r="Q95" i="4"/>
  <c r="Q31" i="4"/>
  <c r="Q80" i="5"/>
  <c r="Q42" i="5"/>
  <c r="Q17" i="5"/>
  <c r="K50" i="4"/>
  <c r="Q61" i="5"/>
  <c r="Q70" i="4"/>
  <c r="B133" i="14"/>
  <c r="F133" i="11"/>
  <c r="C133" i="11"/>
  <c r="C133" i="14"/>
  <c r="H133" i="11"/>
  <c r="E133" i="11"/>
  <c r="I6" i="11"/>
  <c r="K8" i="3"/>
  <c r="I90" i="11"/>
  <c r="J80" i="4"/>
  <c r="K92" i="3"/>
  <c r="S65" i="3"/>
  <c r="R45" i="5"/>
  <c r="S13" i="14"/>
  <c r="C13" i="14"/>
  <c r="H13" i="11"/>
  <c r="E13" i="11"/>
  <c r="T32" i="3"/>
  <c r="S22" i="5"/>
  <c r="N32" i="3"/>
  <c r="L32" i="3"/>
  <c r="M22" i="5"/>
  <c r="K22" i="5"/>
  <c r="M23" i="3"/>
  <c r="L21" i="4"/>
  <c r="L18" i="5"/>
  <c r="S127" i="14"/>
  <c r="C127" i="14"/>
  <c r="H127" i="11"/>
  <c r="E127" i="11"/>
  <c r="S143" i="3"/>
  <c r="R126" i="4"/>
  <c r="Q126" i="4"/>
  <c r="S52" i="14"/>
  <c r="C52" i="14"/>
  <c r="H52" i="11"/>
  <c r="E52" i="11"/>
  <c r="T49" i="3"/>
  <c r="R49" i="3"/>
  <c r="S45" i="4"/>
  <c r="Q45" i="4"/>
  <c r="S35" i="5"/>
  <c r="Q35" i="5"/>
  <c r="T123" i="3"/>
  <c r="R123" i="3"/>
  <c r="S68" i="5"/>
  <c r="Q68" i="5"/>
  <c r="S109" i="4"/>
  <c r="Q109" i="4"/>
  <c r="M57" i="3"/>
  <c r="L51" i="4"/>
  <c r="S61" i="14"/>
  <c r="C61" i="14"/>
  <c r="H61" i="11"/>
  <c r="E61" i="11"/>
  <c r="I15" i="11"/>
  <c r="J15" i="5"/>
  <c r="K17" i="3"/>
  <c r="S114" i="14"/>
  <c r="C114" i="14"/>
  <c r="H114" i="11"/>
  <c r="E114" i="11"/>
  <c r="S51" i="14"/>
  <c r="C51" i="14"/>
  <c r="H51" i="11"/>
  <c r="E51" i="11"/>
  <c r="S137" i="14"/>
  <c r="B137" i="14"/>
  <c r="F137" i="11"/>
  <c r="C137" i="11"/>
  <c r="C137" i="14"/>
  <c r="H137" i="11"/>
  <c r="E137" i="11"/>
  <c r="S144" i="3"/>
  <c r="R127" i="4"/>
  <c r="I132" i="11"/>
  <c r="J119" i="4"/>
  <c r="K134" i="3"/>
  <c r="S56" i="14"/>
  <c r="C56" i="14"/>
  <c r="H56" i="11"/>
  <c r="E56" i="11"/>
  <c r="C98" i="14"/>
  <c r="H98" i="11"/>
  <c r="E98" i="11"/>
  <c r="B45" i="14"/>
  <c r="F45" i="11"/>
  <c r="C45" i="11"/>
  <c r="C45" i="14"/>
  <c r="H45" i="11"/>
  <c r="E45" i="11"/>
  <c r="N12" i="3"/>
  <c r="L12" i="3"/>
  <c r="M12" i="5"/>
  <c r="B41" i="14"/>
  <c r="F41" i="11"/>
  <c r="C41" i="11"/>
  <c r="C41" i="14"/>
  <c r="H41" i="11"/>
  <c r="E41" i="11"/>
  <c r="B46" i="14"/>
  <c r="F46" i="11"/>
  <c r="C46" i="11"/>
  <c r="C46" i="14"/>
  <c r="H46" i="11"/>
  <c r="E46" i="11"/>
  <c r="I28" i="11"/>
  <c r="J27" i="4"/>
  <c r="K30" i="3"/>
  <c r="S45" i="3"/>
  <c r="R41" i="4"/>
  <c r="B54" i="14"/>
  <c r="F54" i="11"/>
  <c r="C54" i="11"/>
  <c r="C54" i="14"/>
  <c r="H54" i="11"/>
  <c r="E54" i="11"/>
  <c r="S66" i="3"/>
  <c r="R58" i="4"/>
  <c r="N78" i="3"/>
  <c r="L78" i="3"/>
  <c r="M67" i="4"/>
  <c r="K67" i="4"/>
  <c r="N46" i="3"/>
  <c r="M42" i="4"/>
  <c r="M32" i="5"/>
  <c r="I39" i="11"/>
  <c r="K41" i="3"/>
  <c r="S148" i="14"/>
  <c r="C148" i="14"/>
  <c r="H148" i="11"/>
  <c r="E148" i="11"/>
  <c r="B19" i="14"/>
  <c r="F19" i="11"/>
  <c r="C19" i="11"/>
  <c r="C19" i="14"/>
  <c r="H19" i="11"/>
  <c r="E19" i="11"/>
  <c r="N88" i="3"/>
  <c r="M76" i="4"/>
  <c r="B147" i="14"/>
  <c r="F147" i="11"/>
  <c r="C147" i="11"/>
  <c r="C147" i="14"/>
  <c r="H147" i="11"/>
  <c r="E147" i="11"/>
  <c r="S92" i="3"/>
  <c r="R80" i="4"/>
  <c r="S152" i="3"/>
  <c r="R84" i="5"/>
  <c r="R134" i="4"/>
  <c r="S112" i="14"/>
  <c r="C112" i="14"/>
  <c r="H112" i="11"/>
  <c r="E112" i="11"/>
  <c r="S128" i="14"/>
  <c r="B128" i="14"/>
  <c r="F128" i="11"/>
  <c r="C128" i="11"/>
  <c r="B128" i="11"/>
  <c r="C128" i="14"/>
  <c r="H128" i="11"/>
  <c r="E128" i="11"/>
  <c r="S83" i="14"/>
  <c r="C83" i="14"/>
  <c r="H83" i="11"/>
  <c r="E83" i="11"/>
  <c r="B14" i="14"/>
  <c r="F14" i="11"/>
  <c r="C14" i="11"/>
  <c r="C14" i="14"/>
  <c r="H14" i="11"/>
  <c r="E14" i="11"/>
  <c r="S9" i="14"/>
  <c r="C9" i="14"/>
  <c r="H9" i="11"/>
  <c r="E9" i="11"/>
  <c r="B21" i="14"/>
  <c r="F21" i="11"/>
  <c r="C21" i="11"/>
  <c r="C21" i="14"/>
  <c r="H21" i="11"/>
  <c r="E21" i="11"/>
  <c r="I47" i="11"/>
  <c r="K49" i="3"/>
  <c r="C103" i="14"/>
  <c r="H103" i="11"/>
  <c r="E103" i="11"/>
  <c r="T89" i="3"/>
  <c r="S55" i="5"/>
  <c r="S77" i="4"/>
  <c r="S95" i="3"/>
  <c r="R57" i="5"/>
  <c r="R83" i="4"/>
  <c r="N86" i="3"/>
  <c r="M74" i="4"/>
  <c r="T133" i="3"/>
  <c r="S118" i="4"/>
  <c r="S90" i="3"/>
  <c r="R78" i="4"/>
  <c r="S153" i="3"/>
  <c r="R135" i="4"/>
  <c r="T68" i="3"/>
  <c r="R68" i="3"/>
  <c r="S46" i="5"/>
  <c r="Q46" i="5"/>
  <c r="N54" i="3"/>
  <c r="M49" i="4"/>
  <c r="M38" i="5"/>
  <c r="T40" i="3"/>
  <c r="R40" i="3"/>
  <c r="S36" i="4"/>
  <c r="Q36" i="4"/>
  <c r="S134" i="3"/>
  <c r="R119" i="4"/>
  <c r="T59" i="3"/>
  <c r="R59" i="3"/>
  <c r="S40" i="5"/>
  <c r="Q40" i="5"/>
  <c r="S53" i="4"/>
  <c r="Q53" i="4"/>
  <c r="B68" i="14"/>
  <c r="F68" i="11"/>
  <c r="C68" i="11"/>
  <c r="C68" i="14"/>
  <c r="H68" i="11"/>
  <c r="E68" i="11"/>
  <c r="B38" i="14"/>
  <c r="F38" i="11"/>
  <c r="C38" i="11"/>
  <c r="C38" i="14"/>
  <c r="H38" i="11"/>
  <c r="E38" i="11"/>
  <c r="I141" i="11"/>
  <c r="J126" i="4"/>
  <c r="K143" i="3"/>
  <c r="B29" i="14"/>
  <c r="F29" i="11"/>
  <c r="C29" i="11"/>
  <c r="C29" i="14"/>
  <c r="H29" i="11"/>
  <c r="E29" i="11"/>
  <c r="M9" i="3"/>
  <c r="L9" i="5"/>
  <c r="L9" i="4"/>
  <c r="I146" i="11"/>
  <c r="J130" i="4"/>
  <c r="K148" i="3"/>
  <c r="M143" i="3"/>
  <c r="L126" i="4"/>
  <c r="S23" i="3"/>
  <c r="R18" i="5"/>
  <c r="R21" i="4"/>
  <c r="T94" i="3"/>
  <c r="R94" i="3"/>
  <c r="S56" i="5"/>
  <c r="Q56" i="5"/>
  <c r="S82" i="4"/>
  <c r="Q82" i="4"/>
  <c r="N62" i="3"/>
  <c r="M55" i="4"/>
  <c r="M42" i="5"/>
  <c r="S117" i="14"/>
  <c r="B117" i="14"/>
  <c r="F117" i="11"/>
  <c r="C117" i="11"/>
  <c r="C117" i="14"/>
  <c r="H117" i="11"/>
  <c r="E117" i="11"/>
  <c r="B18" i="14"/>
  <c r="F18" i="11"/>
  <c r="C18" i="11"/>
  <c r="C18" i="14"/>
  <c r="H18" i="11"/>
  <c r="E18" i="11"/>
  <c r="S126" i="3"/>
  <c r="R112" i="4"/>
  <c r="T136" i="3"/>
  <c r="R136" i="3"/>
  <c r="S75" i="5"/>
  <c r="Q75" i="5"/>
  <c r="B110" i="14"/>
  <c r="F110" i="11"/>
  <c r="C110" i="11"/>
  <c r="C110" i="14"/>
  <c r="H110" i="11"/>
  <c r="E110" i="11"/>
  <c r="M5" i="3"/>
  <c r="L5" i="3"/>
  <c r="L5" i="4"/>
  <c r="L5" i="5"/>
  <c r="K5" i="5"/>
  <c r="B56" i="14"/>
  <c r="F56" i="11"/>
  <c r="C56" i="11"/>
  <c r="T20" i="3"/>
  <c r="R20" i="3"/>
  <c r="S18" i="4"/>
  <c r="Q18" i="4"/>
  <c r="S89" i="3"/>
  <c r="R77" i="4"/>
  <c r="R55" i="5"/>
  <c r="M97" i="3"/>
  <c r="L58" i="5"/>
  <c r="L85" i="4"/>
  <c r="N83" i="3"/>
  <c r="L83" i="3"/>
  <c r="M52" i="5"/>
  <c r="M72" i="4"/>
  <c r="K72" i="4"/>
  <c r="S57" i="3"/>
  <c r="R57" i="3"/>
  <c r="R51" i="4"/>
  <c r="T107" i="3"/>
  <c r="S94" i="4"/>
  <c r="T15" i="3"/>
  <c r="R15" i="3"/>
  <c r="S13" i="5"/>
  <c r="Q13" i="5"/>
  <c r="S14" i="4"/>
  <c r="Q14" i="4"/>
  <c r="S132" i="3"/>
  <c r="R117" i="4"/>
  <c r="S100" i="14"/>
  <c r="B100" i="14"/>
  <c r="F100" i="11"/>
  <c r="C100" i="11"/>
  <c r="C100" i="14"/>
  <c r="H100" i="11"/>
  <c r="E100" i="11"/>
  <c r="M89" i="3"/>
  <c r="L77" i="4"/>
  <c r="L55" i="5"/>
  <c r="T65" i="3"/>
  <c r="S45" i="5"/>
  <c r="Q45" i="5"/>
  <c r="C12" i="14"/>
  <c r="H12" i="11"/>
  <c r="E12" i="11"/>
  <c r="B112" i="11"/>
  <c r="S24" i="3"/>
  <c r="R22" i="4"/>
  <c r="T142" i="3"/>
  <c r="S79" i="5"/>
  <c r="B120" i="14"/>
  <c r="F120" i="11"/>
  <c r="C120" i="11"/>
  <c r="B120" i="11"/>
  <c r="C120" i="14"/>
  <c r="H120" i="11"/>
  <c r="E120" i="11"/>
  <c r="S27" i="3"/>
  <c r="R27" i="3"/>
  <c r="R24" i="4"/>
  <c r="S72" i="3"/>
  <c r="R48" i="5"/>
  <c r="B104" i="14"/>
  <c r="F104" i="11"/>
  <c r="C104" i="11"/>
  <c r="B104" i="11"/>
  <c r="C104" i="14"/>
  <c r="H104" i="11"/>
  <c r="E104" i="11"/>
  <c r="S152" i="14"/>
  <c r="C152" i="14"/>
  <c r="H152" i="11"/>
  <c r="E152" i="11"/>
  <c r="S53" i="14"/>
  <c r="B53" i="14"/>
  <c r="F53" i="11"/>
  <c r="C53" i="11"/>
  <c r="B53" i="11"/>
  <c r="C53" i="14"/>
  <c r="H53" i="11"/>
  <c r="E53" i="11"/>
  <c r="I17" i="11"/>
  <c r="J17" i="4"/>
  <c r="K19" i="3"/>
  <c r="I131" i="11"/>
  <c r="J118" i="4"/>
  <c r="K133" i="3"/>
  <c r="C4" i="14"/>
  <c r="H4" i="11"/>
  <c r="E4" i="11"/>
  <c r="S80" i="3"/>
  <c r="R50" i="5"/>
  <c r="R69" i="4"/>
  <c r="S135" i="3"/>
  <c r="R120" i="4"/>
  <c r="S142" i="3"/>
  <c r="R79" i="5"/>
  <c r="I82" i="11"/>
  <c r="K84" i="3"/>
  <c r="S55" i="3"/>
  <c r="R39" i="5"/>
  <c r="S136" i="14"/>
  <c r="C136" i="14"/>
  <c r="H136" i="11"/>
  <c r="E136" i="11"/>
  <c r="T145" i="3"/>
  <c r="R145" i="3"/>
  <c r="S128" i="4"/>
  <c r="S32" i="3"/>
  <c r="R22" i="5"/>
  <c r="T140" i="3"/>
  <c r="R140" i="3"/>
  <c r="S77" i="5"/>
  <c r="Q77" i="5"/>
  <c r="S124" i="4"/>
  <c r="Q124" i="4"/>
  <c r="S42" i="14"/>
  <c r="C42" i="14"/>
  <c r="H42" i="11"/>
  <c r="E42" i="11"/>
  <c r="S109" i="14"/>
  <c r="C109" i="14"/>
  <c r="H109" i="11"/>
  <c r="E109" i="11"/>
  <c r="B109" i="11"/>
  <c r="S94" i="14"/>
  <c r="C94" i="14"/>
  <c r="H94" i="11"/>
  <c r="E94" i="11"/>
  <c r="S84" i="14"/>
  <c r="B84" i="14"/>
  <c r="F84" i="11"/>
  <c r="C84" i="11"/>
  <c r="C84" i="14"/>
  <c r="H84" i="11"/>
  <c r="E84" i="11"/>
  <c r="B153" i="14"/>
  <c r="F153" i="11"/>
  <c r="C153" i="11"/>
  <c r="C153" i="14"/>
  <c r="H153" i="11"/>
  <c r="E153" i="11"/>
  <c r="S124" i="3"/>
  <c r="R69" i="5"/>
  <c r="R110" i="4"/>
  <c r="B24" i="14"/>
  <c r="F24" i="11"/>
  <c r="C24" i="11"/>
  <c r="C24" i="14"/>
  <c r="H24" i="11"/>
  <c r="E24" i="11"/>
  <c r="T31" i="3"/>
  <c r="S28" i="4"/>
  <c r="S118" i="3"/>
  <c r="R66" i="5"/>
  <c r="N19" i="3"/>
  <c r="M17" i="4"/>
  <c r="T99" i="3"/>
  <c r="R99" i="3"/>
  <c r="S60" i="5"/>
  <c r="Q60" i="5"/>
  <c r="S97" i="14"/>
  <c r="B97" i="14"/>
  <c r="F97" i="11"/>
  <c r="C97" i="11"/>
  <c r="B97" i="11"/>
  <c r="C97" i="14"/>
  <c r="H97" i="11"/>
  <c r="E97" i="11"/>
  <c r="T13" i="3"/>
  <c r="R13" i="3"/>
  <c r="S12" i="4"/>
  <c r="Q12" i="4"/>
  <c r="N136" i="3"/>
  <c r="M75" i="5"/>
  <c r="B37" i="14"/>
  <c r="F37" i="11"/>
  <c r="C37" i="11"/>
  <c r="C37" i="14"/>
  <c r="H37" i="11"/>
  <c r="E37" i="11"/>
  <c r="S91" i="3"/>
  <c r="R79" i="4"/>
  <c r="T124" i="3"/>
  <c r="R124" i="3"/>
  <c r="S110" i="4"/>
  <c r="S69" i="5"/>
  <c r="Q69" i="5"/>
  <c r="B5" i="14"/>
  <c r="F5" i="11"/>
  <c r="C5" i="11"/>
  <c r="C5" i="14"/>
  <c r="H5" i="11"/>
  <c r="E5" i="11"/>
  <c r="S133" i="3"/>
  <c r="R118" i="4"/>
  <c r="S31" i="3"/>
  <c r="R28" i="4"/>
  <c r="S108" i="14"/>
  <c r="C108" i="14"/>
  <c r="H108" i="11"/>
  <c r="E108" i="11"/>
  <c r="B108" i="11"/>
  <c r="I107" i="11"/>
  <c r="J96" i="4"/>
  <c r="K109" i="3"/>
  <c r="T28" i="3"/>
  <c r="R28" i="3"/>
  <c r="S25" i="4"/>
  <c r="Q25" i="4"/>
  <c r="N99" i="3"/>
  <c r="M60" i="5"/>
  <c r="C101" i="14"/>
  <c r="H101" i="11"/>
  <c r="E101" i="11"/>
  <c r="N133" i="3"/>
  <c r="L133" i="3"/>
  <c r="M118" i="4"/>
  <c r="S26" i="3"/>
  <c r="R20" i="5"/>
  <c r="T21" i="3"/>
  <c r="R21" i="3"/>
  <c r="S16" i="5"/>
  <c r="Q16" i="5"/>
  <c r="S19" i="4"/>
  <c r="Q19" i="4"/>
  <c r="B122" i="14"/>
  <c r="F122" i="11"/>
  <c r="C122" i="11"/>
  <c r="C122" i="14"/>
  <c r="H122" i="11"/>
  <c r="E122" i="11"/>
  <c r="S59" i="14"/>
  <c r="C59" i="14"/>
  <c r="H59" i="11"/>
  <c r="E59" i="11"/>
  <c r="B13" i="14"/>
  <c r="F13" i="11"/>
  <c r="C13" i="11"/>
  <c r="B13" i="11"/>
  <c r="I126" i="11"/>
  <c r="K128" i="3"/>
  <c r="N117" i="3"/>
  <c r="M65" i="5"/>
  <c r="M104" i="4"/>
  <c r="L17" i="4"/>
  <c r="I118" i="11"/>
  <c r="J106" i="4"/>
  <c r="K120" i="3"/>
  <c r="T148" i="3"/>
  <c r="R148" i="3"/>
  <c r="S130" i="4"/>
  <c r="Q130" i="4"/>
  <c r="B83" i="14"/>
  <c r="F83" i="11"/>
  <c r="C83" i="11"/>
  <c r="B83" i="11"/>
  <c r="B79" i="14"/>
  <c r="F79" i="11"/>
  <c r="C79" i="11"/>
  <c r="Q12" i="3"/>
  <c r="R13" i="7"/>
  <c r="K119" i="7"/>
  <c r="N119" i="7"/>
  <c r="Q119" i="7"/>
  <c r="U72" i="5"/>
  <c r="B135" i="11"/>
  <c r="AN79" i="8"/>
  <c r="S43" i="5"/>
  <c r="Q43" i="5"/>
  <c r="R82" i="5"/>
  <c r="R75" i="4"/>
  <c r="S38" i="5"/>
  <c r="Q38" i="5"/>
  <c r="R120" i="6"/>
  <c r="AN54" i="8"/>
  <c r="R7" i="6"/>
  <c r="B124" i="14"/>
  <c r="F124" i="11"/>
  <c r="C124" i="11"/>
  <c r="N55" i="7"/>
  <c r="Q55" i="7"/>
  <c r="K55" i="7"/>
  <c r="M16" i="3"/>
  <c r="L14" i="5"/>
  <c r="AN12" i="8"/>
  <c r="R20" i="7"/>
  <c r="Q19" i="3"/>
  <c r="K94" i="7"/>
  <c r="N94" i="7"/>
  <c r="Q94" i="7"/>
  <c r="C10" i="14"/>
  <c r="H10" i="11"/>
  <c r="E10" i="11"/>
  <c r="R115" i="7"/>
  <c r="Q114" i="3"/>
  <c r="P101" i="4"/>
  <c r="C3" i="14"/>
  <c r="H3" i="11"/>
  <c r="E3" i="11"/>
  <c r="N6" i="8"/>
  <c r="L94" i="4"/>
  <c r="U7" i="5"/>
  <c r="U7" i="4"/>
  <c r="R106" i="4"/>
  <c r="Q106" i="4"/>
  <c r="AN97" i="8"/>
  <c r="R45" i="6"/>
  <c r="C33" i="14"/>
  <c r="H33" i="11"/>
  <c r="E33" i="11"/>
  <c r="B33" i="11"/>
  <c r="R29" i="5"/>
  <c r="AN145" i="8"/>
  <c r="AA66" i="6"/>
  <c r="AA71" i="6"/>
  <c r="AB71" i="6"/>
  <c r="Q24" i="4"/>
  <c r="R72" i="7"/>
  <c r="Q71" i="3"/>
  <c r="C25" i="14"/>
  <c r="H25" i="11"/>
  <c r="E25" i="11"/>
  <c r="B36" i="14"/>
  <c r="F36" i="11"/>
  <c r="C36" i="11"/>
  <c r="C36" i="14"/>
  <c r="H36" i="11"/>
  <c r="E36" i="11"/>
  <c r="S125" i="4"/>
  <c r="R109" i="6"/>
  <c r="AB109" i="6"/>
  <c r="AN111" i="8"/>
  <c r="B80" i="14"/>
  <c r="F80" i="11"/>
  <c r="C80" i="11"/>
  <c r="N14" i="7"/>
  <c r="Q14" i="7"/>
  <c r="K14" i="7"/>
  <c r="R31" i="5"/>
  <c r="AB52" i="6"/>
  <c r="R70" i="6"/>
  <c r="Q134" i="7"/>
  <c r="M37" i="4"/>
  <c r="K37" i="4"/>
  <c r="AN70" i="8"/>
  <c r="C124" i="14"/>
  <c r="H124" i="11"/>
  <c r="E124" i="11"/>
  <c r="I99" i="11"/>
  <c r="J88" i="4"/>
  <c r="K101" i="3"/>
  <c r="C79" i="14"/>
  <c r="H79" i="11"/>
  <c r="E79" i="11"/>
  <c r="C138" i="14"/>
  <c r="H138" i="11"/>
  <c r="E138" i="11"/>
  <c r="Z30" i="6"/>
  <c r="M140" i="6"/>
  <c r="N140" i="6"/>
  <c r="R74" i="7"/>
  <c r="Q73" i="3"/>
  <c r="M29" i="6"/>
  <c r="R93" i="7"/>
  <c r="Q92" i="3"/>
  <c r="K80" i="7"/>
  <c r="N80" i="7"/>
  <c r="Q80" i="7"/>
  <c r="M37" i="6"/>
  <c r="N37" i="6"/>
  <c r="M28" i="5"/>
  <c r="K28" i="5"/>
  <c r="K112" i="8"/>
  <c r="N62" i="7"/>
  <c r="Q62" i="7"/>
  <c r="K62" i="7"/>
  <c r="R108" i="4"/>
  <c r="Z49" i="6"/>
  <c r="V121" i="6"/>
  <c r="AA121" i="6"/>
  <c r="AB121" i="6"/>
  <c r="R140" i="7"/>
  <c r="Q139" i="3"/>
  <c r="N127" i="7"/>
  <c r="Q127" i="7"/>
  <c r="K127" i="7"/>
  <c r="H98" i="4"/>
  <c r="R131" i="3"/>
  <c r="M122" i="6"/>
  <c r="I55" i="6"/>
  <c r="Q120" i="7"/>
  <c r="C71" i="14"/>
  <c r="H71" i="11"/>
  <c r="E71" i="11"/>
  <c r="AA131" i="6"/>
  <c r="AN53" i="8"/>
  <c r="I101" i="6"/>
  <c r="AM75" i="8"/>
  <c r="R57" i="4"/>
  <c r="S58" i="5"/>
  <c r="S41" i="4"/>
  <c r="Q41" i="4"/>
  <c r="R115" i="4"/>
  <c r="R44" i="4"/>
  <c r="S50" i="5"/>
  <c r="Q51" i="4"/>
  <c r="S75" i="4"/>
  <c r="R47" i="4"/>
  <c r="AA120" i="6"/>
  <c r="M94" i="6"/>
  <c r="S72" i="5"/>
  <c r="O76" i="5"/>
  <c r="N154" i="7"/>
  <c r="Q154" i="7"/>
  <c r="K154" i="7"/>
  <c r="R122" i="6"/>
  <c r="M70" i="6"/>
  <c r="N70" i="6"/>
  <c r="AN15" i="8"/>
  <c r="Q83" i="3"/>
  <c r="R84" i="7"/>
  <c r="B42" i="14"/>
  <c r="F42" i="11"/>
  <c r="C42" i="11"/>
  <c r="B42" i="11"/>
  <c r="Z144" i="6"/>
  <c r="AA144" i="6"/>
  <c r="AB144" i="6"/>
  <c r="I131" i="6"/>
  <c r="N131" i="6"/>
  <c r="I100" i="6"/>
  <c r="R156" i="6"/>
  <c r="AB156" i="6"/>
  <c r="H114" i="8"/>
  <c r="Q33" i="4"/>
  <c r="R132" i="6"/>
  <c r="C32" i="14"/>
  <c r="H32" i="11"/>
  <c r="E32" i="11"/>
  <c r="B32" i="11"/>
  <c r="Q80" i="3"/>
  <c r="R81" i="7"/>
  <c r="P114" i="3"/>
  <c r="O101" i="4"/>
  <c r="AB150" i="14"/>
  <c r="Z150" i="14"/>
  <c r="S150" i="14"/>
  <c r="B150" i="14"/>
  <c r="F150" i="11"/>
  <c r="C150" i="11"/>
  <c r="M136" i="6"/>
  <c r="N136" i="6"/>
  <c r="AN25" i="8"/>
  <c r="Z7" i="6"/>
  <c r="AA7" i="6"/>
  <c r="K124" i="7"/>
  <c r="N124" i="7"/>
  <c r="Q124" i="7"/>
  <c r="M104" i="6"/>
  <c r="I87" i="6"/>
  <c r="R114" i="6"/>
  <c r="AB114" i="6"/>
  <c r="AN62" i="8"/>
  <c r="M44" i="6"/>
  <c r="AB27" i="14"/>
  <c r="Z27" i="14"/>
  <c r="S27" i="14"/>
  <c r="I95" i="6"/>
  <c r="N95" i="6"/>
  <c r="AB62" i="6"/>
  <c r="C144" i="14"/>
  <c r="H144" i="11"/>
  <c r="E144" i="11"/>
  <c r="Z44" i="6"/>
  <c r="AA44" i="6"/>
  <c r="AB44" i="6"/>
  <c r="AB22" i="14"/>
  <c r="Z22" i="14"/>
  <c r="S22" i="14"/>
  <c r="K107" i="8"/>
  <c r="O107" i="8"/>
  <c r="X107" i="8"/>
  <c r="Z106" i="6"/>
  <c r="AA106" i="6"/>
  <c r="AB106" i="6"/>
  <c r="R42" i="7"/>
  <c r="Q41" i="3"/>
  <c r="Z112" i="6"/>
  <c r="M51" i="6"/>
  <c r="N51" i="6"/>
  <c r="I29" i="6"/>
  <c r="Z138" i="6"/>
  <c r="AA138" i="6"/>
  <c r="Z98" i="6"/>
  <c r="R61" i="4"/>
  <c r="N9" i="4"/>
  <c r="R53" i="6"/>
  <c r="Z56" i="6"/>
  <c r="L64" i="4"/>
  <c r="R121" i="4"/>
  <c r="Q121" i="4"/>
  <c r="I92" i="6"/>
  <c r="I56" i="6"/>
  <c r="I7" i="6"/>
  <c r="N7" i="6"/>
  <c r="R96" i="4"/>
  <c r="AN117" i="8"/>
  <c r="AB130" i="14"/>
  <c r="Z130" i="14"/>
  <c r="S130" i="14"/>
  <c r="AN87" i="8"/>
  <c r="AA70" i="6"/>
  <c r="N37" i="7"/>
  <c r="Q37" i="7"/>
  <c r="K37" i="7"/>
  <c r="R12" i="6"/>
  <c r="M96" i="6"/>
  <c r="N96" i="6"/>
  <c r="L105" i="4"/>
  <c r="Z107" i="6"/>
  <c r="I67" i="6"/>
  <c r="I45" i="6"/>
  <c r="O49" i="5"/>
  <c r="Z125" i="6"/>
  <c r="AA125" i="6"/>
  <c r="AB125" i="6"/>
  <c r="R107" i="6"/>
  <c r="AA68" i="6"/>
  <c r="AB68" i="6"/>
  <c r="S73" i="4"/>
  <c r="Q73" i="4"/>
  <c r="AN122" i="8"/>
  <c r="AA40" i="6"/>
  <c r="N101" i="7"/>
  <c r="Q101" i="7"/>
  <c r="K101" i="7"/>
  <c r="U81" i="5"/>
  <c r="C87" i="14"/>
  <c r="H87" i="11"/>
  <c r="E87" i="11"/>
  <c r="B87" i="11"/>
  <c r="R87" i="3"/>
  <c r="R134" i="3"/>
  <c r="C72" i="14"/>
  <c r="H72" i="11"/>
  <c r="E72" i="11"/>
  <c r="AN59" i="8"/>
  <c r="B62" i="14"/>
  <c r="F62" i="11"/>
  <c r="C62" i="11"/>
  <c r="U10" i="4"/>
  <c r="U6" i="5"/>
  <c r="U64" i="5"/>
  <c r="M35" i="5"/>
  <c r="K35" i="5"/>
  <c r="L63" i="4"/>
  <c r="AB108" i="6"/>
  <c r="L84" i="5"/>
  <c r="R112" i="8"/>
  <c r="B93" i="14"/>
  <c r="F93" i="11"/>
  <c r="C93" i="11"/>
  <c r="C86" i="14"/>
  <c r="H86" i="11"/>
  <c r="E86" i="11"/>
  <c r="B86" i="11"/>
  <c r="AB58" i="6"/>
  <c r="B26" i="14"/>
  <c r="F26" i="11"/>
  <c r="C26" i="11"/>
  <c r="AN126" i="8"/>
  <c r="AN136" i="8"/>
  <c r="K111" i="7"/>
  <c r="N111" i="7"/>
  <c r="Q111" i="7"/>
  <c r="R73" i="6"/>
  <c r="AB73" i="6"/>
  <c r="AA69" i="6"/>
  <c r="AB69" i="6"/>
  <c r="O71" i="4"/>
  <c r="K64" i="7"/>
  <c r="N64" i="7"/>
  <c r="Q64" i="7"/>
  <c r="AN45" i="8"/>
  <c r="B8" i="14"/>
  <c r="F8" i="11"/>
  <c r="C8" i="11"/>
  <c r="N61" i="7"/>
  <c r="Q61" i="7"/>
  <c r="K61" i="7"/>
  <c r="S80" i="4"/>
  <c r="Q80" i="4"/>
  <c r="AB131" i="6"/>
  <c r="I102" i="11"/>
  <c r="K104" i="3"/>
  <c r="B116" i="14"/>
  <c r="F116" i="11"/>
  <c r="C116" i="11"/>
  <c r="AB140" i="6"/>
  <c r="Q128" i="3"/>
  <c r="R129" i="7"/>
  <c r="P71" i="5"/>
  <c r="S27" i="4"/>
  <c r="Q20" i="4"/>
  <c r="I31" i="11"/>
  <c r="K33" i="3"/>
  <c r="S29" i="5"/>
  <c r="Q29" i="5"/>
  <c r="N97" i="6"/>
  <c r="D53" i="14"/>
  <c r="N19" i="6"/>
  <c r="B152" i="14"/>
  <c r="F152" i="11"/>
  <c r="C152" i="11"/>
  <c r="B152" i="11"/>
  <c r="K117" i="7"/>
  <c r="N117" i="7"/>
  <c r="Q117" i="7"/>
  <c r="K92" i="7"/>
  <c r="N92" i="7"/>
  <c r="Q92" i="7"/>
  <c r="D73" i="14"/>
  <c r="B73" i="14"/>
  <c r="F73" i="11"/>
  <c r="C73" i="11"/>
  <c r="B73" i="11"/>
  <c r="K49" i="7"/>
  <c r="N49" i="7"/>
  <c r="Q49" i="7"/>
  <c r="AA56" i="6"/>
  <c r="AB143" i="14"/>
  <c r="Z143" i="14"/>
  <c r="N65" i="7"/>
  <c r="Q65" i="7"/>
  <c r="K65" i="7"/>
  <c r="Q96" i="7"/>
  <c r="R137" i="7"/>
  <c r="Q136" i="3"/>
  <c r="Q65" i="3"/>
  <c r="R66" i="7"/>
  <c r="U110" i="4"/>
  <c r="D95" i="14"/>
  <c r="Z17" i="6"/>
  <c r="AA17" i="6"/>
  <c r="L122" i="4"/>
  <c r="N123" i="6"/>
  <c r="U49" i="4"/>
  <c r="N107" i="8"/>
  <c r="L56" i="4"/>
  <c r="K27" i="7"/>
  <c r="N27" i="7"/>
  <c r="Q27" i="7"/>
  <c r="R71" i="5"/>
  <c r="Q107" i="3"/>
  <c r="R108" i="7"/>
  <c r="P94" i="4"/>
  <c r="R71" i="3"/>
  <c r="K76" i="7"/>
  <c r="N76" i="7"/>
  <c r="Q76" i="7"/>
  <c r="S47" i="5"/>
  <c r="L52" i="5"/>
  <c r="AA53" i="6"/>
  <c r="AB34" i="14"/>
  <c r="Z34" i="14"/>
  <c r="S34" i="14"/>
  <c r="AN30" i="8"/>
  <c r="D4" i="14"/>
  <c r="B4" i="14"/>
  <c r="F4" i="11"/>
  <c r="C4" i="11"/>
  <c r="B4" i="11"/>
  <c r="S129" i="4"/>
  <c r="Q129" i="4"/>
  <c r="N126" i="7"/>
  <c r="Q126" i="7"/>
  <c r="K126" i="7"/>
  <c r="Q37" i="4"/>
  <c r="K138" i="7"/>
  <c r="N138" i="7"/>
  <c r="Q138" i="7"/>
  <c r="AN131" i="8"/>
  <c r="B111" i="14"/>
  <c r="F111" i="11"/>
  <c r="C111" i="11"/>
  <c r="B111" i="11"/>
  <c r="B20" i="14"/>
  <c r="F20" i="11"/>
  <c r="C20" i="11"/>
  <c r="B20" i="11"/>
  <c r="B9" i="14"/>
  <c r="F9" i="11"/>
  <c r="C9" i="11"/>
  <c r="B9" i="11"/>
  <c r="B127" i="14"/>
  <c r="F127" i="11"/>
  <c r="C127" i="11"/>
  <c r="B127" i="11"/>
  <c r="N30" i="7"/>
  <c r="Q30" i="7"/>
  <c r="K30" i="7"/>
  <c r="AA107" i="6"/>
  <c r="B60" i="14"/>
  <c r="F60" i="11"/>
  <c r="C60" i="11"/>
  <c r="B60" i="11"/>
  <c r="AA26" i="6"/>
  <c r="AB26" i="6"/>
  <c r="C129" i="14"/>
  <c r="H129" i="11"/>
  <c r="E129" i="11"/>
  <c r="R94" i="6"/>
  <c r="AB94" i="6"/>
  <c r="U69" i="4"/>
  <c r="U5" i="5"/>
  <c r="U5" i="4"/>
  <c r="K47" i="7"/>
  <c r="N47" i="7"/>
  <c r="Q47" i="7"/>
  <c r="Z37" i="6"/>
  <c r="I106" i="11"/>
  <c r="J95" i="4"/>
  <c r="K108" i="3"/>
  <c r="V81" i="6"/>
  <c r="AA81" i="6"/>
  <c r="AB81" i="6"/>
  <c r="R126" i="6"/>
  <c r="W116" i="8"/>
  <c r="R72" i="6"/>
  <c r="AB72" i="6"/>
  <c r="Z133" i="6"/>
  <c r="AA133" i="6"/>
  <c r="AB133" i="6"/>
  <c r="Q109" i="3"/>
  <c r="R110" i="7"/>
  <c r="I55" i="11"/>
  <c r="J51" i="4"/>
  <c r="K57" i="3"/>
  <c r="I7" i="11"/>
  <c r="K9" i="3"/>
  <c r="R111" i="6"/>
  <c r="N107" i="7"/>
  <c r="Q107" i="7"/>
  <c r="K107" i="7"/>
  <c r="K24" i="7"/>
  <c r="N24" i="7"/>
  <c r="Q24" i="7"/>
  <c r="M36" i="4"/>
  <c r="P17" i="3"/>
  <c r="O15" i="5"/>
  <c r="R58" i="7"/>
  <c r="Q57" i="3"/>
  <c r="AN27" i="8"/>
  <c r="R65" i="6"/>
  <c r="AB65" i="6"/>
  <c r="Z147" i="6"/>
  <c r="AA147" i="6"/>
  <c r="AB147" i="6"/>
  <c r="Q127" i="3"/>
  <c r="R128" i="7"/>
  <c r="P113" i="4"/>
  <c r="B35" i="14"/>
  <c r="F35" i="11"/>
  <c r="C35" i="11"/>
  <c r="AN92" i="8"/>
  <c r="K70" i="7"/>
  <c r="N70" i="7"/>
  <c r="Q70" i="7"/>
  <c r="K111" i="8"/>
  <c r="N101" i="6"/>
  <c r="N7" i="3"/>
  <c r="M7" i="5"/>
  <c r="M7" i="4"/>
  <c r="C125" i="14"/>
  <c r="H125" i="11"/>
  <c r="E125" i="11"/>
  <c r="S122" i="4"/>
  <c r="Z83" i="6"/>
  <c r="L49" i="5"/>
  <c r="R29" i="6"/>
  <c r="AB29" i="6"/>
  <c r="M107" i="6"/>
  <c r="N107" i="6"/>
  <c r="M71" i="6"/>
  <c r="N71" i="6"/>
  <c r="K156" i="7"/>
  <c r="N156" i="7"/>
  <c r="Q156" i="7"/>
  <c r="N108" i="8"/>
  <c r="B96" i="14"/>
  <c r="F96" i="11"/>
  <c r="C96" i="11"/>
  <c r="C96" i="14"/>
  <c r="H96" i="11"/>
  <c r="E96" i="11"/>
  <c r="T8" i="3"/>
  <c r="R8" i="3"/>
  <c r="S8" i="4"/>
  <c r="Q8" i="4"/>
  <c r="R26" i="5"/>
  <c r="R114" i="4"/>
  <c r="Q114" i="4"/>
  <c r="S36" i="5"/>
  <c r="Q85" i="4"/>
  <c r="N17" i="7"/>
  <c r="Q17" i="7"/>
  <c r="K17" i="7"/>
  <c r="R122" i="4"/>
  <c r="N106" i="7"/>
  <c r="Q106" i="7"/>
  <c r="K106" i="7"/>
  <c r="X57" i="8"/>
  <c r="Z142" i="6"/>
  <c r="S105" i="14"/>
  <c r="C105" i="14"/>
  <c r="H105" i="11"/>
  <c r="E105" i="11"/>
  <c r="B105" i="11"/>
  <c r="R17" i="6"/>
  <c r="AA110" i="6"/>
  <c r="AB110" i="6"/>
  <c r="K114" i="8"/>
  <c r="AA49" i="6"/>
  <c r="O12" i="5"/>
  <c r="O74" i="4"/>
  <c r="R51" i="7"/>
  <c r="Q50" i="3"/>
  <c r="N73" i="6"/>
  <c r="AN151" i="8"/>
  <c r="W106" i="8"/>
  <c r="P94" i="3"/>
  <c r="O56" i="5"/>
  <c r="N57" i="7"/>
  <c r="Q57" i="7"/>
  <c r="K57" i="7"/>
  <c r="C93" i="14"/>
  <c r="H93" i="11"/>
  <c r="E93" i="11"/>
  <c r="Q42" i="3"/>
  <c r="R43" i="7"/>
  <c r="O45" i="4"/>
  <c r="N63" i="7"/>
  <c r="Q63" i="7"/>
  <c r="K63" i="7"/>
  <c r="Z96" i="6"/>
  <c r="AA96" i="6"/>
  <c r="AB96" i="6"/>
  <c r="AN49" i="8"/>
  <c r="B16" i="14"/>
  <c r="F16" i="11"/>
  <c r="C16" i="11"/>
  <c r="R74" i="5"/>
  <c r="R32" i="4"/>
  <c r="R72" i="5"/>
  <c r="N106" i="6"/>
  <c r="Q59" i="7"/>
  <c r="K8" i="7"/>
  <c r="N8" i="7"/>
  <c r="Q8" i="7"/>
  <c r="S49" i="4"/>
  <c r="Q49" i="4"/>
  <c r="K115" i="8"/>
  <c r="O115" i="8"/>
  <c r="W107" i="8"/>
  <c r="R34" i="6"/>
  <c r="AN11" i="8"/>
  <c r="B151" i="14"/>
  <c r="F151" i="11"/>
  <c r="C151" i="11"/>
  <c r="Z46" i="6"/>
  <c r="AA46" i="6"/>
  <c r="AB46" i="6"/>
  <c r="S71" i="5"/>
  <c r="P107" i="3"/>
  <c r="O94" i="4"/>
  <c r="K48" i="7"/>
  <c r="N48" i="7"/>
  <c r="Q48" i="7"/>
  <c r="D11" i="14"/>
  <c r="B11" i="14"/>
  <c r="F11" i="11"/>
  <c r="C11" i="11"/>
  <c r="Z132" i="6"/>
  <c r="AA132" i="6"/>
  <c r="K71" i="7"/>
  <c r="N71" i="7"/>
  <c r="Q71" i="7"/>
  <c r="R34" i="5"/>
  <c r="M65" i="4"/>
  <c r="Z135" i="6"/>
  <c r="P52" i="5"/>
  <c r="N78" i="7"/>
  <c r="Q78" i="7"/>
  <c r="K78" i="7"/>
  <c r="Z103" i="6"/>
  <c r="AA103" i="6"/>
  <c r="I61" i="6"/>
  <c r="N61" i="6"/>
  <c r="AN140" i="8"/>
  <c r="M45" i="4"/>
  <c r="K45" i="4"/>
  <c r="I142" i="6"/>
  <c r="N142" i="6"/>
  <c r="W113" i="8"/>
  <c r="B81" i="11"/>
  <c r="AN127" i="8"/>
  <c r="K88" i="7"/>
  <c r="N88" i="7"/>
  <c r="Q88" i="7"/>
  <c r="O78" i="4"/>
  <c r="S89" i="4"/>
  <c r="Q89" i="4"/>
  <c r="B113" i="11"/>
  <c r="AN17" i="8"/>
  <c r="O22" i="5"/>
  <c r="AN154" i="8"/>
  <c r="P62" i="4"/>
  <c r="R40" i="6"/>
  <c r="AB40" i="6"/>
  <c r="O89" i="7"/>
  <c r="Q89" i="7"/>
  <c r="K89" i="7"/>
  <c r="S23" i="4"/>
  <c r="Q23" i="4"/>
  <c r="R78" i="5"/>
  <c r="N123" i="7"/>
  <c r="Q123" i="7"/>
  <c r="K123" i="7"/>
  <c r="R147" i="7"/>
  <c r="Q146" i="3"/>
  <c r="AA126" i="6"/>
  <c r="R92" i="3"/>
  <c r="R10" i="6"/>
  <c r="AB10" i="6"/>
  <c r="U33" i="5"/>
  <c r="M92" i="6"/>
  <c r="N92" i="6"/>
  <c r="N55" i="6"/>
  <c r="I118" i="6"/>
  <c r="M130" i="6"/>
  <c r="N130" i="6"/>
  <c r="K114" i="7"/>
  <c r="N114" i="7"/>
  <c r="Q114" i="7"/>
  <c r="B129" i="11"/>
  <c r="M41" i="6"/>
  <c r="K6" i="7"/>
  <c r="N6" i="7"/>
  <c r="Q6" i="7"/>
  <c r="R125" i="4"/>
  <c r="K113" i="7"/>
  <c r="N113" i="7"/>
  <c r="Q113" i="7"/>
  <c r="R83" i="7"/>
  <c r="Q82" i="3"/>
  <c r="AN37" i="8"/>
  <c r="B34" i="14"/>
  <c r="F34" i="11"/>
  <c r="C34" i="11"/>
  <c r="AN106" i="8"/>
  <c r="N7" i="7"/>
  <c r="Q7" i="7"/>
  <c r="K7" i="7"/>
  <c r="I145" i="11"/>
  <c r="J129" i="4"/>
  <c r="K147" i="3"/>
  <c r="B119" i="14"/>
  <c r="F119" i="11"/>
  <c r="C119" i="11"/>
  <c r="B119" i="11"/>
  <c r="Z80" i="6"/>
  <c r="R116" i="8"/>
  <c r="Z155" i="6"/>
  <c r="AA155" i="6"/>
  <c r="AB155" i="6"/>
  <c r="R151" i="6"/>
  <c r="R45" i="3"/>
  <c r="R143" i="3"/>
  <c r="L91" i="4"/>
  <c r="B144" i="11"/>
  <c r="Q17" i="3"/>
  <c r="R18" i="7"/>
  <c r="P15" i="5"/>
  <c r="R138" i="3"/>
  <c r="Q28" i="7"/>
  <c r="B130" i="14"/>
  <c r="F130" i="11"/>
  <c r="C130" i="11"/>
  <c r="B12" i="14"/>
  <c r="F12" i="11"/>
  <c r="C12" i="11"/>
  <c r="P127" i="3"/>
  <c r="O113" i="4"/>
  <c r="AA11" i="6"/>
  <c r="AB11" i="6"/>
  <c r="N25" i="7"/>
  <c r="Q25" i="7"/>
  <c r="K25" i="7"/>
  <c r="V130" i="6"/>
  <c r="AA130" i="6"/>
  <c r="AB130" i="6"/>
  <c r="P71" i="4"/>
  <c r="P70" i="5"/>
  <c r="O58" i="5"/>
  <c r="O80" i="5"/>
  <c r="AB61" i="6"/>
  <c r="B50" i="14"/>
  <c r="F50" i="11"/>
  <c r="C50" i="11"/>
  <c r="C130" i="14"/>
  <c r="H130" i="11"/>
  <c r="E130" i="11"/>
  <c r="H108" i="8"/>
  <c r="Z97" i="6"/>
  <c r="AA97" i="6"/>
  <c r="AB97" i="6"/>
  <c r="N38" i="7"/>
  <c r="Q38" i="7"/>
  <c r="K38" i="7"/>
  <c r="R23" i="3"/>
  <c r="R148" i="7"/>
  <c r="Q147" i="3"/>
  <c r="V9" i="6"/>
  <c r="AA9" i="6"/>
  <c r="AB9" i="6"/>
  <c r="I104" i="6"/>
  <c r="Q25" i="5"/>
  <c r="S87" i="4"/>
  <c r="Q87" i="4"/>
  <c r="Q91" i="4"/>
  <c r="S115" i="4"/>
  <c r="Q115" i="4"/>
  <c r="S119" i="4"/>
  <c r="Q119" i="4"/>
  <c r="R27" i="4"/>
  <c r="S16" i="4"/>
  <c r="Q16" i="4"/>
  <c r="R63" i="4"/>
  <c r="I27" i="6"/>
  <c r="N27" i="6"/>
  <c r="R105" i="4"/>
  <c r="K97" i="7"/>
  <c r="N97" i="7"/>
  <c r="Q97" i="7"/>
  <c r="U78" i="5"/>
  <c r="Q103" i="7"/>
  <c r="Z111" i="6"/>
  <c r="AA111" i="6"/>
  <c r="AN56" i="8"/>
  <c r="V145" i="6"/>
  <c r="AA145" i="6"/>
  <c r="AB145" i="6"/>
  <c r="W114" i="8"/>
  <c r="M103" i="6"/>
  <c r="N103" i="6"/>
  <c r="N99" i="7"/>
  <c r="Q99" i="7"/>
  <c r="K99" i="7"/>
  <c r="M59" i="6"/>
  <c r="R49" i="6"/>
  <c r="AB49" i="6"/>
  <c r="I94" i="6"/>
  <c r="B52" i="14"/>
  <c r="F52" i="11"/>
  <c r="C52" i="11"/>
  <c r="B52" i="11"/>
  <c r="Q35" i="7"/>
  <c r="B140" i="11"/>
  <c r="AN115" i="8"/>
  <c r="M54" i="6"/>
  <c r="N54" i="6"/>
  <c r="R106" i="8"/>
  <c r="R56" i="6"/>
  <c r="AB56" i="6"/>
  <c r="W6" i="8"/>
  <c r="K142" i="7"/>
  <c r="N142" i="7"/>
  <c r="Q142" i="7"/>
  <c r="R95" i="7"/>
  <c r="Q94" i="3"/>
  <c r="P56" i="5"/>
  <c r="AB48" i="6"/>
  <c r="I25" i="6"/>
  <c r="N25" i="6"/>
  <c r="R153" i="6"/>
  <c r="AN52" i="8"/>
  <c r="I46" i="6"/>
  <c r="M155" i="6"/>
  <c r="N155" i="6"/>
  <c r="I31" i="6"/>
  <c r="N31" i="6"/>
  <c r="R14" i="6"/>
  <c r="AB14" i="6"/>
  <c r="I121" i="6"/>
  <c r="N121" i="6"/>
  <c r="M128" i="3"/>
  <c r="L71" i="5"/>
  <c r="I47" i="6"/>
  <c r="N47" i="6"/>
  <c r="R115" i="8"/>
  <c r="AA34" i="6"/>
  <c r="T127" i="3"/>
  <c r="R127" i="3"/>
  <c r="S113" i="4"/>
  <c r="Q113" i="4"/>
  <c r="K69" i="7"/>
  <c r="N69" i="7"/>
  <c r="Q69" i="7"/>
  <c r="L78" i="4"/>
  <c r="K104" i="7"/>
  <c r="N104" i="7"/>
  <c r="Q104" i="7"/>
  <c r="R109" i="7"/>
  <c r="Q108" i="3"/>
  <c r="I65" i="11"/>
  <c r="J59" i="4"/>
  <c r="K67" i="3"/>
  <c r="AN44" i="8"/>
  <c r="R34" i="7"/>
  <c r="Q33" i="3"/>
  <c r="Q144" i="7"/>
  <c r="Z143" i="6"/>
  <c r="R93" i="6"/>
  <c r="AB93" i="6"/>
  <c r="AA127" i="6"/>
  <c r="AB127" i="6"/>
  <c r="N113" i="8"/>
  <c r="AN86" i="8"/>
  <c r="N79" i="7"/>
  <c r="Q79" i="7"/>
  <c r="K79" i="7"/>
  <c r="M118" i="6"/>
  <c r="Z128" i="6"/>
  <c r="AA128" i="6"/>
  <c r="AB128" i="6"/>
  <c r="B114" i="14"/>
  <c r="F114" i="11"/>
  <c r="C114" i="11"/>
  <c r="B114" i="11"/>
  <c r="Q134" i="3"/>
  <c r="R135" i="7"/>
  <c r="N125" i="7"/>
  <c r="Q125" i="7"/>
  <c r="K125" i="7"/>
  <c r="C8" i="14"/>
  <c r="H8" i="11"/>
  <c r="E8" i="11"/>
  <c r="O29" i="4"/>
  <c r="AN155" i="8"/>
  <c r="B77" i="14"/>
  <c r="F77" i="11"/>
  <c r="C77" i="11"/>
  <c r="C77" i="14"/>
  <c r="H77" i="11"/>
  <c r="E77" i="11"/>
  <c r="N125" i="6"/>
  <c r="B138" i="11"/>
  <c r="N94" i="3"/>
  <c r="M56" i="5"/>
  <c r="K75" i="7"/>
  <c r="N75" i="7"/>
  <c r="Q75" i="7"/>
  <c r="N82" i="7"/>
  <c r="Q82" i="7"/>
  <c r="K82" i="7"/>
  <c r="AB135" i="6"/>
  <c r="S81" i="4"/>
  <c r="L12" i="5"/>
  <c r="S63" i="4"/>
  <c r="S35" i="4"/>
  <c r="Q35" i="4"/>
  <c r="S99" i="4"/>
  <c r="S38" i="4"/>
  <c r="Q38" i="4"/>
  <c r="N122" i="7"/>
  <c r="Q122" i="7"/>
  <c r="K122" i="7"/>
  <c r="B76" i="14"/>
  <c r="F76" i="11"/>
  <c r="C76" i="11"/>
  <c r="C76" i="14"/>
  <c r="H76" i="11"/>
  <c r="E76" i="11"/>
  <c r="P25" i="3"/>
  <c r="O19" i="5"/>
  <c r="B125" i="14"/>
  <c r="F125" i="11"/>
  <c r="C125" i="11"/>
  <c r="B125" i="11"/>
  <c r="Q118" i="7"/>
  <c r="N21" i="7"/>
  <c r="Q21" i="7"/>
  <c r="K21" i="7"/>
  <c r="AB103" i="6"/>
  <c r="D101" i="14"/>
  <c r="B101" i="14"/>
  <c r="F101" i="11"/>
  <c r="C101" i="11"/>
  <c r="B101" i="11"/>
  <c r="C49" i="14"/>
  <c r="H49" i="11"/>
  <c r="E49" i="11"/>
  <c r="B49" i="11"/>
  <c r="B148" i="14"/>
  <c r="F148" i="11"/>
  <c r="C148" i="11"/>
  <c r="B148" i="11"/>
  <c r="N119" i="6"/>
  <c r="O106" i="8"/>
  <c r="O6" i="8"/>
  <c r="X6" i="8"/>
  <c r="B58" i="14"/>
  <c r="F58" i="11"/>
  <c r="C58" i="11"/>
  <c r="B58" i="11"/>
  <c r="P80" i="4"/>
  <c r="D43" i="14"/>
  <c r="B43" i="14"/>
  <c r="F43" i="11"/>
  <c r="C43" i="11"/>
  <c r="B43" i="11"/>
  <c r="N11" i="7"/>
  <c r="Q11" i="7"/>
  <c r="K11" i="7"/>
  <c r="C40" i="14"/>
  <c r="H40" i="11"/>
  <c r="E40" i="11"/>
  <c r="B40" i="11"/>
  <c r="Q121" i="7"/>
  <c r="AN112" i="8"/>
  <c r="P8" i="3"/>
  <c r="O8" i="4"/>
  <c r="S19" i="5"/>
  <c r="Q19" i="5"/>
  <c r="M111" i="6"/>
  <c r="N111" i="6"/>
  <c r="Q59" i="3"/>
  <c r="R60" i="7"/>
  <c r="P40" i="5"/>
  <c r="I41" i="6"/>
  <c r="AA154" i="6"/>
  <c r="AB154" i="6"/>
  <c r="I128" i="6"/>
  <c r="N128" i="6"/>
  <c r="N60" i="6"/>
  <c r="Q91" i="7"/>
  <c r="N49" i="6"/>
  <c r="C16" i="14"/>
  <c r="H16" i="11"/>
  <c r="E16" i="11"/>
  <c r="I22" i="6"/>
  <c r="N22" i="6"/>
  <c r="O58" i="4"/>
  <c r="M127" i="6"/>
  <c r="N127" i="6"/>
  <c r="K32" i="7"/>
  <c r="N32" i="7"/>
  <c r="Q32" i="7"/>
  <c r="AN8" i="8"/>
  <c r="K141" i="7"/>
  <c r="N141" i="7"/>
  <c r="Q141" i="7"/>
  <c r="R148" i="6"/>
  <c r="O24" i="4"/>
  <c r="T5" i="3"/>
  <c r="S5" i="5"/>
  <c r="S5" i="4"/>
  <c r="H113" i="8"/>
  <c r="O113" i="8"/>
  <c r="X113" i="8"/>
  <c r="B115" i="14"/>
  <c r="F115" i="11"/>
  <c r="C115" i="11"/>
  <c r="B115" i="11"/>
  <c r="B95" i="14"/>
  <c r="F95" i="11"/>
  <c r="C95" i="11"/>
  <c r="B95" i="11"/>
  <c r="N150" i="7"/>
  <c r="Q150" i="7"/>
  <c r="K150" i="7"/>
  <c r="AA88" i="6"/>
  <c r="AB88" i="6"/>
  <c r="R47" i="5"/>
  <c r="M114" i="3"/>
  <c r="L101" i="4"/>
  <c r="AN67" i="8"/>
  <c r="N83" i="6"/>
  <c r="S8" i="5"/>
  <c r="Q8" i="5"/>
  <c r="S81" i="5"/>
  <c r="Q81" i="5"/>
  <c r="B72" i="11"/>
  <c r="B85" i="14"/>
  <c r="F85" i="11"/>
  <c r="C85" i="11"/>
  <c r="N131" i="7"/>
  <c r="Q131" i="7"/>
  <c r="K131" i="7"/>
  <c r="P80" i="5"/>
  <c r="O123" i="4"/>
  <c r="S105" i="4"/>
  <c r="C64" i="14"/>
  <c r="H64" i="11"/>
  <c r="E64" i="11"/>
  <c r="B64" i="11"/>
  <c r="K53" i="7"/>
  <c r="N53" i="7"/>
  <c r="Q53" i="7"/>
  <c r="N29" i="7"/>
  <c r="Q29" i="7"/>
  <c r="K29" i="7"/>
  <c r="Q19" i="7"/>
  <c r="B142" i="14"/>
  <c r="F142" i="11"/>
  <c r="C142" i="11"/>
  <c r="C142" i="14"/>
  <c r="H142" i="11"/>
  <c r="E142" i="11"/>
  <c r="N100" i="6"/>
  <c r="N153" i="7"/>
  <c r="Q153" i="7"/>
  <c r="K153" i="7"/>
  <c r="AA80" i="6"/>
  <c r="AB80" i="6"/>
  <c r="AA152" i="6"/>
  <c r="AA143" i="6"/>
  <c r="I53" i="6"/>
  <c r="M56" i="6"/>
  <c r="N56" i="6"/>
  <c r="B88" i="14"/>
  <c r="F88" i="11"/>
  <c r="C88" i="11"/>
  <c r="R67" i="7"/>
  <c r="Q66" i="3"/>
  <c r="I23" i="6"/>
  <c r="N23" i="6"/>
  <c r="AA105" i="6"/>
  <c r="AB105" i="6"/>
  <c r="B61" i="11"/>
  <c r="AA142" i="6"/>
  <c r="AB142" i="6"/>
  <c r="M53" i="6"/>
  <c r="Q96" i="4"/>
  <c r="M45" i="6"/>
  <c r="K145" i="7"/>
  <c r="N145" i="7"/>
  <c r="Q145" i="7"/>
  <c r="R104" i="6"/>
  <c r="AB104" i="6"/>
  <c r="B51" i="14"/>
  <c r="F51" i="11"/>
  <c r="C51" i="11"/>
  <c r="S21" i="4"/>
  <c r="C78" i="14"/>
  <c r="H78" i="11"/>
  <c r="E78" i="11"/>
  <c r="B78" i="11"/>
  <c r="Z74" i="6"/>
  <c r="AA74" i="6"/>
  <c r="AB74" i="6"/>
  <c r="L59" i="4"/>
  <c r="L130" i="4"/>
  <c r="K130" i="4"/>
  <c r="M13" i="4"/>
  <c r="M141" i="6"/>
  <c r="N141" i="6"/>
  <c r="I124" i="6"/>
  <c r="AN71" i="8"/>
  <c r="N112" i="8"/>
  <c r="N31" i="7"/>
  <c r="Q31" i="7"/>
  <c r="K31" i="7"/>
  <c r="C11" i="14"/>
  <c r="H11" i="11"/>
  <c r="E11" i="11"/>
  <c r="B121" i="14"/>
  <c r="F121" i="11"/>
  <c r="C121" i="11"/>
  <c r="R28" i="6"/>
  <c r="AB28" i="6"/>
  <c r="Z78" i="6"/>
  <c r="AA78" i="6"/>
  <c r="AB78" i="6"/>
  <c r="O46" i="7"/>
  <c r="Q46" i="7"/>
  <c r="K46" i="7"/>
  <c r="B27" i="14"/>
  <c r="F27" i="11"/>
  <c r="C27" i="11"/>
  <c r="O51" i="4"/>
  <c r="O130" i="4"/>
  <c r="P51" i="4"/>
  <c r="L51" i="5"/>
  <c r="R149" i="7"/>
  <c r="Q148" i="3"/>
  <c r="R99" i="6"/>
  <c r="AA83" i="6"/>
  <c r="AA98" i="6"/>
  <c r="AB98" i="6"/>
  <c r="AB115" i="6"/>
  <c r="M8" i="3"/>
  <c r="L8" i="4"/>
  <c r="AA135" i="6"/>
  <c r="P96" i="4"/>
  <c r="AB129" i="6"/>
  <c r="D89" i="14"/>
  <c r="B89" i="14"/>
  <c r="F89" i="11"/>
  <c r="C89" i="11"/>
  <c r="B89" i="11"/>
  <c r="T62" i="3"/>
  <c r="R62" i="3"/>
  <c r="S55" i="4"/>
  <c r="Q55" i="4"/>
  <c r="C26" i="14"/>
  <c r="H26" i="11"/>
  <c r="E26" i="11"/>
  <c r="I81" i="6"/>
  <c r="N81" i="6"/>
  <c r="S18" i="5"/>
  <c r="Q18" i="5"/>
  <c r="R68" i="4"/>
  <c r="Q23" i="5"/>
  <c r="R107" i="4"/>
  <c r="R6" i="4"/>
  <c r="AB139" i="6"/>
  <c r="AB113" i="6"/>
  <c r="R26" i="7"/>
  <c r="Q25" i="3"/>
  <c r="P19" i="5"/>
  <c r="Q133" i="7"/>
  <c r="B94" i="11"/>
  <c r="AA64" i="6"/>
  <c r="AA37" i="6"/>
  <c r="AB37" i="6"/>
  <c r="AN73" i="8"/>
  <c r="B10" i="11"/>
  <c r="R81" i="4"/>
  <c r="N151" i="7"/>
  <c r="Q151" i="7"/>
  <c r="K151" i="7"/>
  <c r="AN96" i="8"/>
  <c r="C34" i="14"/>
  <c r="H34" i="11"/>
  <c r="E34" i="11"/>
  <c r="M46" i="6"/>
  <c r="N46" i="6"/>
  <c r="S74" i="5"/>
  <c r="K136" i="7"/>
  <c r="N136" i="7"/>
  <c r="Q136" i="7"/>
  <c r="I137" i="6"/>
  <c r="N137" i="6"/>
  <c r="R100" i="7"/>
  <c r="Q99" i="3"/>
  <c r="D44" i="14"/>
  <c r="R68" i="7"/>
  <c r="Q67" i="3"/>
  <c r="Z38" i="6"/>
  <c r="AA38" i="6"/>
  <c r="AB38" i="6"/>
  <c r="R92" i="6"/>
  <c r="C75" i="14"/>
  <c r="H75" i="11"/>
  <c r="E75" i="11"/>
  <c r="B75" i="11"/>
  <c r="M126" i="6"/>
  <c r="N126" i="6"/>
  <c r="B66" i="14"/>
  <c r="F66" i="11"/>
  <c r="C66" i="11"/>
  <c r="C66" i="14"/>
  <c r="H66" i="11"/>
  <c r="E66" i="11"/>
  <c r="I30" i="6"/>
  <c r="N30" i="6"/>
  <c r="S16" i="3"/>
  <c r="R14" i="5"/>
  <c r="N78" i="6"/>
  <c r="M38" i="6"/>
  <c r="N38" i="6"/>
  <c r="M11" i="6"/>
  <c r="N11" i="6"/>
  <c r="Q151" i="3"/>
  <c r="R152" i="7"/>
  <c r="K73" i="7"/>
  <c r="N73" i="7"/>
  <c r="Q73" i="7"/>
  <c r="O80" i="4"/>
  <c r="I8" i="6"/>
  <c r="N8" i="6"/>
  <c r="P29" i="4"/>
  <c r="Z90" i="6"/>
  <c r="AA90" i="6"/>
  <c r="AB90" i="6"/>
  <c r="K44" i="7"/>
  <c r="N44" i="7"/>
  <c r="Q44" i="7"/>
  <c r="Q8" i="3"/>
  <c r="R9" i="7"/>
  <c r="P8" i="4"/>
  <c r="P59" i="3"/>
  <c r="O40" i="5"/>
  <c r="B44" i="14"/>
  <c r="F44" i="11"/>
  <c r="C44" i="11"/>
  <c r="AA85" i="6"/>
  <c r="T17" i="3"/>
  <c r="R17" i="3"/>
  <c r="S15" i="5"/>
  <c r="Q15" i="5"/>
  <c r="P58" i="4"/>
  <c r="S78" i="5"/>
  <c r="Q78" i="5"/>
  <c r="B69" i="11"/>
  <c r="S62" i="4"/>
  <c r="Q62" i="4"/>
  <c r="C151" i="14"/>
  <c r="H151" i="11"/>
  <c r="E151" i="11"/>
  <c r="AA148" i="6"/>
  <c r="AA119" i="6"/>
  <c r="AN75" i="8"/>
  <c r="I44" i="6"/>
  <c r="Z22" i="6"/>
  <c r="AA22" i="6"/>
  <c r="C80" i="14"/>
  <c r="H80" i="11"/>
  <c r="E80" i="11"/>
  <c r="Q32" i="3"/>
  <c r="R33" i="7"/>
  <c r="B92" i="14"/>
  <c r="F92" i="11"/>
  <c r="C92" i="11"/>
  <c r="B92" i="11"/>
  <c r="P85" i="3"/>
  <c r="O54" i="5"/>
  <c r="N41" i="7"/>
  <c r="Q41" i="7"/>
  <c r="K41" i="7"/>
  <c r="S51" i="5"/>
  <c r="Q51" i="5"/>
  <c r="C121" i="14"/>
  <c r="H121" i="11"/>
  <c r="E121" i="11"/>
  <c r="AM119" i="8"/>
  <c r="B103" i="14"/>
  <c r="F103" i="11"/>
  <c r="C103" i="11"/>
  <c r="B103" i="11"/>
  <c r="M35" i="6"/>
  <c r="N35" i="6"/>
  <c r="AA24" i="6"/>
  <c r="AB24" i="6"/>
  <c r="R40" i="4"/>
  <c r="P47" i="5"/>
  <c r="AB123" i="14"/>
  <c r="Z123" i="14"/>
  <c r="C88" i="14"/>
  <c r="H88" i="11"/>
  <c r="E88" i="11"/>
  <c r="I133" i="6"/>
  <c r="N133" i="6"/>
  <c r="M88" i="6"/>
  <c r="N88" i="6"/>
  <c r="K45" i="7"/>
  <c r="N45" i="7"/>
  <c r="Q45" i="7"/>
  <c r="O23" i="4"/>
  <c r="C30" i="14"/>
  <c r="H30" i="11"/>
  <c r="E30" i="11"/>
  <c r="B30" i="11"/>
  <c r="C74" i="14"/>
  <c r="H74" i="11"/>
  <c r="E74" i="11"/>
  <c r="B74" i="11"/>
  <c r="Q86" i="3"/>
  <c r="R87" i="7"/>
  <c r="B67" i="14"/>
  <c r="F67" i="11"/>
  <c r="C67" i="11"/>
  <c r="B67" i="11"/>
  <c r="L128" i="4"/>
  <c r="AA30" i="6"/>
  <c r="AB30" i="6"/>
  <c r="R77" i="7"/>
  <c r="Q76" i="3"/>
  <c r="AN47" i="8"/>
  <c r="R80" i="3"/>
  <c r="N39" i="7"/>
  <c r="Q39" i="7"/>
  <c r="K39" i="7"/>
  <c r="B22" i="14"/>
  <c r="F22" i="11"/>
  <c r="C22" i="11"/>
  <c r="U61" i="5"/>
  <c r="R143" i="6"/>
  <c r="AB143" i="6"/>
  <c r="M67" i="6"/>
  <c r="N67" i="6"/>
  <c r="H116" i="8"/>
  <c r="O116" i="8"/>
  <c r="I154" i="6"/>
  <c r="N154" i="6"/>
  <c r="Z59" i="6"/>
  <c r="AA59" i="6"/>
  <c r="AB59" i="6"/>
  <c r="V82" i="6"/>
  <c r="K12" i="7"/>
  <c r="N12" i="7"/>
  <c r="Q12" i="7"/>
  <c r="D98" i="14"/>
  <c r="B98" i="14"/>
  <c r="F98" i="11"/>
  <c r="C98" i="11"/>
  <c r="B98" i="11"/>
  <c r="AB91" i="6"/>
  <c r="Z45" i="6"/>
  <c r="AA45" i="6"/>
  <c r="C116" i="14"/>
  <c r="H116" i="11"/>
  <c r="E116" i="11"/>
  <c r="AB86" i="6"/>
  <c r="L63" i="5"/>
  <c r="L118" i="4"/>
  <c r="L102" i="4"/>
  <c r="L43" i="5"/>
  <c r="M13" i="3"/>
  <c r="L12" i="4"/>
  <c r="I122" i="6"/>
  <c r="W112" i="8"/>
  <c r="O112" i="8"/>
  <c r="I63" i="11"/>
  <c r="J45" i="5"/>
  <c r="K65" i="3"/>
  <c r="B71" i="14"/>
  <c r="F71" i="11"/>
  <c r="C71" i="11"/>
  <c r="B71" i="11"/>
  <c r="M85" i="3"/>
  <c r="L54" i="5"/>
  <c r="N143" i="7"/>
  <c r="Q143" i="7"/>
  <c r="K143" i="7"/>
  <c r="H111" i="8"/>
  <c r="O111" i="8"/>
  <c r="X111" i="8"/>
  <c r="C35" i="14"/>
  <c r="H35" i="11"/>
  <c r="E35" i="11"/>
  <c r="R141" i="3"/>
  <c r="R138" i="6"/>
  <c r="Z101" i="6"/>
  <c r="AA101" i="6"/>
  <c r="AB101" i="6"/>
  <c r="P36" i="5"/>
  <c r="O65" i="5"/>
  <c r="O85" i="4"/>
  <c r="M21" i="6"/>
  <c r="N21" i="6"/>
  <c r="AA99" i="6"/>
  <c r="R83" i="6"/>
  <c r="I36" i="6"/>
  <c r="N36" i="6"/>
  <c r="I143" i="6"/>
  <c r="N143" i="6"/>
  <c r="I59" i="6"/>
  <c r="Q17" i="4"/>
  <c r="K108" i="8"/>
  <c r="D25" i="14"/>
  <c r="B25" i="14"/>
  <c r="F25" i="11"/>
  <c r="C25" i="11"/>
  <c r="B25" i="11"/>
  <c r="Z116" i="6"/>
  <c r="AA116" i="6"/>
  <c r="AB116" i="6"/>
  <c r="C89" i="14"/>
  <c r="H89" i="11"/>
  <c r="E89" i="11"/>
  <c r="R52" i="7"/>
  <c r="Q51" i="3"/>
  <c r="Q16" i="7"/>
  <c r="Z82" i="6"/>
  <c r="C48" i="14"/>
  <c r="H48" i="11"/>
  <c r="E48" i="11"/>
  <c r="B48" i="11"/>
  <c r="N22" i="7"/>
  <c r="Q22" i="7"/>
  <c r="K22" i="7"/>
  <c r="I150" i="6"/>
  <c r="N150" i="6"/>
  <c r="R6" i="5"/>
  <c r="S34" i="4"/>
  <c r="Q34" i="4"/>
  <c r="R44" i="5"/>
  <c r="S69" i="4"/>
  <c r="Q69" i="4"/>
  <c r="R67" i="5"/>
  <c r="R128" i="4"/>
  <c r="Q63" i="5"/>
  <c r="R132" i="4"/>
  <c r="M124" i="6"/>
  <c r="N124" i="6"/>
  <c r="R22" i="6"/>
  <c r="B59" i="14"/>
  <c r="F59" i="11"/>
  <c r="C59" i="11"/>
  <c r="B59" i="11"/>
  <c r="P132" i="3"/>
  <c r="O117" i="4"/>
  <c r="AN76" i="8"/>
  <c r="I62" i="6"/>
  <c r="N62" i="6"/>
  <c r="M87" i="6"/>
  <c r="N87" i="6"/>
  <c r="O96" i="4"/>
  <c r="R21" i="6"/>
  <c r="AB21" i="6"/>
  <c r="R114" i="8"/>
  <c r="R146" i="7"/>
  <c r="Q145" i="3"/>
  <c r="AB91" i="14"/>
  <c r="Z91" i="14"/>
  <c r="S91" i="14"/>
  <c r="B91" i="14"/>
  <c r="F91" i="11"/>
  <c r="C91" i="11"/>
  <c r="R128" i="3"/>
  <c r="AB136" i="6"/>
  <c r="AN80" i="8"/>
  <c r="N23" i="7"/>
  <c r="Q23" i="7"/>
  <c r="K23" i="7"/>
  <c r="R50" i="7"/>
  <c r="Q49" i="3"/>
  <c r="I151" i="6"/>
  <c r="N151" i="6"/>
  <c r="M15" i="6"/>
  <c r="N15" i="6"/>
  <c r="N155" i="7"/>
  <c r="Q155" i="7"/>
  <c r="K155" i="7"/>
  <c r="AA92" i="6"/>
  <c r="K40" i="7"/>
  <c r="N40" i="7"/>
  <c r="Q40" i="7"/>
  <c r="R136" i="4"/>
  <c r="B136" i="14"/>
  <c r="F136" i="11"/>
  <c r="C136" i="11"/>
  <c r="B136" i="11"/>
  <c r="I12" i="6"/>
  <c r="N12" i="6"/>
  <c r="O106" i="4"/>
  <c r="K116" i="7"/>
  <c r="N116" i="7"/>
  <c r="Q116" i="7"/>
  <c r="R66" i="6"/>
  <c r="AB66" i="6"/>
  <c r="W115" i="8"/>
  <c r="C85" i="14"/>
  <c r="H85" i="11"/>
  <c r="E85" i="11"/>
  <c r="K56" i="7"/>
  <c r="N56" i="7"/>
  <c r="Q56" i="7"/>
  <c r="O105" i="7"/>
  <c r="Q105" i="7"/>
  <c r="K105" i="7"/>
  <c r="O72" i="4"/>
  <c r="B134" i="14"/>
  <c r="F134" i="11"/>
  <c r="C134" i="11"/>
  <c r="B134" i="11"/>
  <c r="AA112" i="6"/>
  <c r="AB112" i="6"/>
  <c r="AN83" i="8"/>
  <c r="M52" i="6"/>
  <c r="N52" i="6"/>
  <c r="I16" i="6"/>
  <c r="N16" i="6"/>
  <c r="K5" i="4"/>
  <c r="Q132" i="7"/>
  <c r="C50" i="14"/>
  <c r="H50" i="11"/>
  <c r="E50" i="11"/>
  <c r="AN123" i="8"/>
  <c r="AB85" i="6"/>
  <c r="Z25" i="6"/>
  <c r="AA25" i="6"/>
  <c r="AB25" i="6"/>
  <c r="Z124" i="6"/>
  <c r="AA124" i="6"/>
  <c r="AB124" i="6"/>
  <c r="M32" i="6"/>
  <c r="N32" i="6"/>
  <c r="Q36" i="7"/>
  <c r="P17" i="4"/>
  <c r="R119" i="6"/>
  <c r="AB119" i="6"/>
  <c r="AB18" i="6"/>
  <c r="K54" i="7"/>
  <c r="N54" i="7"/>
  <c r="Q54" i="7"/>
  <c r="Q27" i="5"/>
  <c r="Z77" i="6"/>
  <c r="AA77" i="6"/>
  <c r="AB77" i="6"/>
  <c r="M132" i="6"/>
  <c r="N132" i="6"/>
  <c r="K90" i="7"/>
  <c r="N90" i="7"/>
  <c r="Q90" i="7"/>
  <c r="N76" i="6"/>
  <c r="AN156" i="8"/>
  <c r="K139" i="7"/>
  <c r="N139" i="7"/>
  <c r="Q139" i="7"/>
  <c r="Q86" i="7"/>
  <c r="U8" i="5"/>
  <c r="AN153" i="8"/>
  <c r="AN119" i="8"/>
  <c r="Q104" i="4"/>
  <c r="O52" i="5"/>
  <c r="C62" i="14"/>
  <c r="H62" i="11"/>
  <c r="E62" i="11"/>
  <c r="C44" i="14"/>
  <c r="H44" i="11"/>
  <c r="E44" i="11"/>
  <c r="R120" i="3"/>
  <c r="AB70" i="14"/>
  <c r="Z70" i="14"/>
  <c r="S70" i="14"/>
  <c r="B70" i="14"/>
  <c r="F70" i="11"/>
  <c r="C70" i="11"/>
  <c r="Q130" i="7"/>
  <c r="N15" i="7"/>
  <c r="Q15" i="7"/>
  <c r="K15" i="7"/>
  <c r="AN7" i="8"/>
  <c r="N59" i="3"/>
  <c r="M40" i="5"/>
  <c r="I149" i="11"/>
  <c r="K151" i="3"/>
  <c r="O74" i="5"/>
  <c r="L42" i="5"/>
  <c r="M62" i="3"/>
  <c r="L55" i="4"/>
  <c r="N116" i="3"/>
  <c r="M103" i="4"/>
  <c r="M64" i="5"/>
  <c r="M137" i="3"/>
  <c r="L121" i="4"/>
  <c r="I57" i="11"/>
  <c r="K59" i="3"/>
  <c r="N53" i="3"/>
  <c r="M48" i="4"/>
  <c r="M37" i="5"/>
  <c r="X158" i="15"/>
  <c r="B37" i="11"/>
  <c r="B24" i="11"/>
  <c r="M88" i="3"/>
  <c r="L76" i="4"/>
  <c r="C91" i="14"/>
  <c r="H91" i="11"/>
  <c r="E91" i="11"/>
  <c r="AB83" i="6"/>
  <c r="N45" i="6"/>
  <c r="AB153" i="6"/>
  <c r="M134" i="4"/>
  <c r="K134" i="4"/>
  <c r="B12" i="11"/>
  <c r="M152" i="3"/>
  <c r="L134" i="4"/>
  <c r="N145" i="3"/>
  <c r="L145" i="3"/>
  <c r="M128" i="4"/>
  <c r="T103" i="3"/>
  <c r="R103" i="3"/>
  <c r="S90" i="4"/>
  <c r="Q90" i="4"/>
  <c r="S62" i="5"/>
  <c r="Q62" i="5"/>
  <c r="X112" i="8"/>
  <c r="N53" i="6"/>
  <c r="Q58" i="5"/>
  <c r="B122" i="11"/>
  <c r="K25" i="3"/>
  <c r="B147" i="11"/>
  <c r="N34" i="3"/>
  <c r="M24" i="5"/>
  <c r="M30" i="4"/>
  <c r="N122" i="3"/>
  <c r="M108" i="4"/>
  <c r="M67" i="5"/>
  <c r="S67" i="3"/>
  <c r="R67" i="3"/>
  <c r="R59" i="4"/>
  <c r="Q59" i="4"/>
  <c r="Q74" i="5"/>
  <c r="Q21" i="4"/>
  <c r="S66" i="4"/>
  <c r="Q66" i="4"/>
  <c r="B11" i="11"/>
  <c r="K13" i="3"/>
  <c r="Q97" i="3"/>
  <c r="S117" i="4"/>
  <c r="Q117" i="4"/>
  <c r="R65" i="3"/>
  <c r="K42" i="5"/>
  <c r="Q55" i="5"/>
  <c r="K76" i="4"/>
  <c r="T90" i="3"/>
  <c r="R90" i="3"/>
  <c r="S78" i="4"/>
  <c r="Q78" i="4"/>
  <c r="N74" i="3"/>
  <c r="L74" i="3"/>
  <c r="M64" i="4"/>
  <c r="K64" i="4"/>
  <c r="T47" i="3"/>
  <c r="R47" i="3"/>
  <c r="S33" i="5"/>
  <c r="Q33" i="5"/>
  <c r="S43" i="4"/>
  <c r="Q43" i="4"/>
  <c r="N35" i="3"/>
  <c r="M25" i="5"/>
  <c r="M31" i="4"/>
  <c r="K128" i="4"/>
  <c r="B121" i="11"/>
  <c r="B51" i="11"/>
  <c r="P58" i="5"/>
  <c r="AB122" i="6"/>
  <c r="R98" i="7"/>
  <c r="O97" i="3"/>
  <c r="M81" i="5"/>
  <c r="B153" i="11"/>
  <c r="B29" i="11"/>
  <c r="L88" i="3"/>
  <c r="AB43" i="6"/>
  <c r="T149" i="3"/>
  <c r="R149" i="3"/>
  <c r="S131" i="4"/>
  <c r="Q131" i="4"/>
  <c r="M27" i="3"/>
  <c r="L24" i="4"/>
  <c r="B91" i="11"/>
  <c r="I91" i="11"/>
  <c r="J81" i="4"/>
  <c r="X116" i="8"/>
  <c r="AB64" i="6"/>
  <c r="AB152" i="6"/>
  <c r="AB151" i="6"/>
  <c r="Q36" i="5"/>
  <c r="G3" i="11"/>
  <c r="D3" i="11"/>
  <c r="B3" i="11"/>
  <c r="I3" i="11"/>
  <c r="M131" i="4"/>
  <c r="B56" i="11"/>
  <c r="B14" i="11"/>
  <c r="S75" i="3"/>
  <c r="R65" i="4"/>
  <c r="M111" i="3"/>
  <c r="L98" i="4"/>
  <c r="N66" i="3"/>
  <c r="M58" i="4"/>
  <c r="AB51" i="6"/>
  <c r="Q50" i="5"/>
  <c r="M42" i="3"/>
  <c r="L29" i="5"/>
  <c r="L38" i="4"/>
  <c r="P76" i="5"/>
  <c r="P123" i="4"/>
  <c r="N101" i="3"/>
  <c r="L101" i="3"/>
  <c r="G101" i="3"/>
  <c r="M88" i="4"/>
  <c r="K88" i="4"/>
  <c r="F88" i="4"/>
  <c r="G88" i="4"/>
  <c r="H88" i="4"/>
  <c r="M112" i="3"/>
  <c r="L99" i="4"/>
  <c r="M146" i="3"/>
  <c r="L80" i="5"/>
  <c r="Q28" i="4"/>
  <c r="Q71" i="5"/>
  <c r="Q105" i="4"/>
  <c r="N123" i="3"/>
  <c r="M68" i="5"/>
  <c r="M109" i="4"/>
  <c r="I64" i="11"/>
  <c r="J58" i="4"/>
  <c r="K66" i="3"/>
  <c r="N111" i="3"/>
  <c r="L111" i="3"/>
  <c r="G111" i="3"/>
  <c r="M98" i="4"/>
  <c r="I48" i="11"/>
  <c r="J36" i="5"/>
  <c r="K50" i="3"/>
  <c r="M132" i="3"/>
  <c r="L117" i="4"/>
  <c r="M21" i="3"/>
  <c r="L19" i="4"/>
  <c r="L16" i="5"/>
  <c r="N129" i="3"/>
  <c r="M72" i="5"/>
  <c r="M115" i="4"/>
  <c r="N45" i="3"/>
  <c r="M41" i="4"/>
  <c r="N73" i="3"/>
  <c r="L73" i="3"/>
  <c r="M63" i="4"/>
  <c r="K63" i="4"/>
  <c r="N141" i="3"/>
  <c r="M125" i="4"/>
  <c r="M78" i="5"/>
  <c r="M29" i="3"/>
  <c r="L26" i="4"/>
  <c r="L21" i="5"/>
  <c r="N36" i="3"/>
  <c r="M26" i="5"/>
  <c r="M32" i="4"/>
  <c r="N154" i="3"/>
  <c r="M136" i="4"/>
  <c r="M85" i="5"/>
  <c r="N95" i="3"/>
  <c r="M83" i="4"/>
  <c r="M57" i="5"/>
  <c r="I4" i="11"/>
  <c r="K6" i="3"/>
  <c r="I108" i="11"/>
  <c r="J97" i="4"/>
  <c r="K110" i="3"/>
  <c r="I74" i="11"/>
  <c r="J49" i="5"/>
  <c r="K76" i="3"/>
  <c r="N63" i="3"/>
  <c r="L63" i="3"/>
  <c r="M56" i="4"/>
  <c r="K56" i="4"/>
  <c r="M43" i="5"/>
  <c r="K43" i="5"/>
  <c r="N151" i="3"/>
  <c r="L151" i="3"/>
  <c r="M83" i="5"/>
  <c r="K83" i="5"/>
  <c r="M133" i="4"/>
  <c r="K133" i="4"/>
  <c r="I11" i="11"/>
  <c r="J12" i="4"/>
  <c r="N146" i="3"/>
  <c r="L146" i="3"/>
  <c r="M80" i="5"/>
  <c r="K80" i="5"/>
  <c r="M150" i="3"/>
  <c r="L82" i="5"/>
  <c r="L132" i="4"/>
  <c r="N24" i="3"/>
  <c r="M22" i="4"/>
  <c r="M142" i="3"/>
  <c r="L79" i="5"/>
  <c r="N89" i="3"/>
  <c r="L89" i="3"/>
  <c r="M77" i="4"/>
  <c r="K77" i="4"/>
  <c r="M55" i="5"/>
  <c r="K55" i="5"/>
  <c r="N79" i="3"/>
  <c r="L79" i="3"/>
  <c r="M68" i="4"/>
  <c r="K68" i="4"/>
  <c r="I40" i="11"/>
  <c r="K42" i="3"/>
  <c r="M46" i="3"/>
  <c r="L32" i="5"/>
  <c r="L42" i="4"/>
  <c r="N10" i="3"/>
  <c r="M10" i="5"/>
  <c r="M10" i="4"/>
  <c r="N43" i="3"/>
  <c r="M39" i="4"/>
  <c r="M30" i="5"/>
  <c r="I73" i="11"/>
  <c r="J65" i="4"/>
  <c r="K75" i="3"/>
  <c r="Q45" i="3"/>
  <c r="R46" i="7"/>
  <c r="P41" i="4"/>
  <c r="N100" i="3"/>
  <c r="M87" i="4"/>
  <c r="I30" i="11"/>
  <c r="J22" i="5"/>
  <c r="K32" i="3"/>
  <c r="M22" i="3"/>
  <c r="L22" i="3"/>
  <c r="L17" i="5"/>
  <c r="K17" i="5"/>
  <c r="L20" i="4"/>
  <c r="K20" i="4"/>
  <c r="M35" i="3"/>
  <c r="L25" i="5"/>
  <c r="K25" i="5"/>
  <c r="L31" i="4"/>
  <c r="I98" i="11"/>
  <c r="J87" i="4"/>
  <c r="K100" i="3"/>
  <c r="I89" i="11"/>
  <c r="J79" i="4"/>
  <c r="K91" i="3"/>
  <c r="N25" i="3"/>
  <c r="L25" i="3"/>
  <c r="M19" i="5"/>
  <c r="K19" i="5"/>
  <c r="M23" i="4"/>
  <c r="K23" i="4"/>
  <c r="K93" i="3"/>
  <c r="N76" i="3"/>
  <c r="L76" i="3"/>
  <c r="M49" i="5"/>
  <c r="K49" i="5"/>
  <c r="M11" i="3"/>
  <c r="L11" i="5"/>
  <c r="L11" i="4"/>
  <c r="M61" i="3"/>
  <c r="L54" i="4"/>
  <c r="N29" i="3"/>
  <c r="M21" i="5"/>
  <c r="M26" i="4"/>
  <c r="M7" i="3"/>
  <c r="L7" i="5"/>
  <c r="K7" i="5"/>
  <c r="L7" i="4"/>
  <c r="I75" i="11"/>
  <c r="J66" i="4"/>
  <c r="K77" i="3"/>
  <c r="M136" i="3"/>
  <c r="L75" i="5"/>
  <c r="N126" i="3"/>
  <c r="M112" i="4"/>
  <c r="M26" i="3"/>
  <c r="L20" i="5"/>
  <c r="N26" i="3"/>
  <c r="M20" i="5"/>
  <c r="I87" i="11"/>
  <c r="K89" i="3"/>
  <c r="M6" i="3"/>
  <c r="L6" i="5"/>
  <c r="L6" i="4"/>
  <c r="N105" i="3"/>
  <c r="M92" i="4"/>
  <c r="I97" i="11"/>
  <c r="J60" i="5"/>
  <c r="K99" i="3"/>
  <c r="M127" i="3"/>
  <c r="L113" i="4"/>
  <c r="L70" i="5"/>
  <c r="M24" i="3"/>
  <c r="L22" i="4"/>
  <c r="I86" i="11"/>
  <c r="J76" i="4"/>
  <c r="K88" i="3"/>
  <c r="N124" i="3"/>
  <c r="M69" i="5"/>
  <c r="M110" i="4"/>
  <c r="I32" i="11"/>
  <c r="K34" i="3"/>
  <c r="N70" i="3"/>
  <c r="M61" i="4"/>
  <c r="N23" i="3"/>
  <c r="L23" i="3"/>
  <c r="M18" i="5"/>
  <c r="K18" i="5"/>
  <c r="M21" i="4"/>
  <c r="K21" i="4"/>
  <c r="I49" i="11"/>
  <c r="J46" i="4"/>
  <c r="K51" i="3"/>
  <c r="N37" i="3"/>
  <c r="M27" i="5"/>
  <c r="M33" i="4"/>
  <c r="N77" i="3"/>
  <c r="M66" i="4"/>
  <c r="I78" i="11"/>
  <c r="K80" i="3"/>
  <c r="N153" i="3"/>
  <c r="M135" i="4"/>
  <c r="I101" i="11"/>
  <c r="K103" i="3"/>
  <c r="N127" i="3"/>
  <c r="M113" i="4"/>
  <c r="M70" i="5"/>
  <c r="N96" i="3"/>
  <c r="M84" i="4"/>
  <c r="N109" i="3"/>
  <c r="L109" i="3"/>
  <c r="M96" i="4"/>
  <c r="K96" i="4"/>
  <c r="R139" i="7"/>
  <c r="Q138" i="3"/>
  <c r="P122" i="4"/>
  <c r="Q35" i="3"/>
  <c r="R36" i="7"/>
  <c r="P31" i="4"/>
  <c r="P25" i="5"/>
  <c r="Q104" i="3"/>
  <c r="R105" i="7"/>
  <c r="P63" i="5"/>
  <c r="P91" i="4"/>
  <c r="Q154" i="3"/>
  <c r="R155" i="7"/>
  <c r="P85" i="5"/>
  <c r="P136" i="4"/>
  <c r="N135" i="3"/>
  <c r="M120" i="4"/>
  <c r="M86" i="3"/>
  <c r="L74" i="4"/>
  <c r="K74" i="4"/>
  <c r="O51" i="3"/>
  <c r="N46" i="4"/>
  <c r="AB138" i="6"/>
  <c r="I71" i="11"/>
  <c r="J63" i="4"/>
  <c r="K73" i="3"/>
  <c r="AA82" i="6"/>
  <c r="AB82" i="6"/>
  <c r="I103" i="11"/>
  <c r="J92" i="4"/>
  <c r="K105" i="3"/>
  <c r="I92" i="11"/>
  <c r="K94" i="3"/>
  <c r="P72" i="3"/>
  <c r="O48" i="5"/>
  <c r="P135" i="3"/>
  <c r="O120" i="4"/>
  <c r="I10" i="11"/>
  <c r="J12" i="5"/>
  <c r="K12" i="3"/>
  <c r="O25" i="3"/>
  <c r="N19" i="5"/>
  <c r="N23" i="4"/>
  <c r="N128" i="3"/>
  <c r="L128" i="3"/>
  <c r="M71" i="5"/>
  <c r="K71" i="5"/>
  <c r="M114" i="4"/>
  <c r="K114" i="4"/>
  <c r="N97" i="3"/>
  <c r="L97" i="3"/>
  <c r="M85" i="4"/>
  <c r="K85" i="4"/>
  <c r="M58" i="5"/>
  <c r="K58" i="5"/>
  <c r="B88" i="11"/>
  <c r="P152" i="3"/>
  <c r="O134" i="4"/>
  <c r="O84" i="5"/>
  <c r="R53" i="7"/>
  <c r="Q52" i="3"/>
  <c r="P47" i="4"/>
  <c r="R131" i="7"/>
  <c r="Q130" i="3"/>
  <c r="P116" i="4"/>
  <c r="P73" i="5"/>
  <c r="T66" i="3"/>
  <c r="R66" i="3"/>
  <c r="S58" i="4"/>
  <c r="Q58" i="4"/>
  <c r="I115" i="11"/>
  <c r="K117" i="3"/>
  <c r="AB148" i="6"/>
  <c r="T111" i="3"/>
  <c r="S98" i="4"/>
  <c r="I125" i="11"/>
  <c r="K127" i="3"/>
  <c r="I114" i="11"/>
  <c r="K116" i="3"/>
  <c r="N92" i="3"/>
  <c r="L92" i="3"/>
  <c r="M80" i="4"/>
  <c r="K80" i="4"/>
  <c r="P68" i="3"/>
  <c r="O46" i="5"/>
  <c r="T114" i="3"/>
  <c r="S101" i="4"/>
  <c r="R99" i="7"/>
  <c r="Q98" i="3"/>
  <c r="P86" i="4"/>
  <c r="P59" i="5"/>
  <c r="O108" i="8"/>
  <c r="X108" i="8"/>
  <c r="B130" i="11"/>
  <c r="I144" i="11"/>
  <c r="J80" i="5"/>
  <c r="K146" i="3"/>
  <c r="O82" i="3"/>
  <c r="N71" i="4"/>
  <c r="R114" i="7"/>
  <c r="Q113" i="3"/>
  <c r="P100" i="4"/>
  <c r="N39" i="3"/>
  <c r="L39" i="3"/>
  <c r="M35" i="4"/>
  <c r="K35" i="4"/>
  <c r="P47" i="3"/>
  <c r="O43" i="4"/>
  <c r="O33" i="5"/>
  <c r="T10" i="3"/>
  <c r="R10" i="3"/>
  <c r="S10" i="5"/>
  <c r="Q10" i="5"/>
  <c r="S10" i="4"/>
  <c r="Q10" i="4"/>
  <c r="R59" i="7"/>
  <c r="Q58" i="3"/>
  <c r="P52" i="4"/>
  <c r="P56" i="3"/>
  <c r="O50" i="4"/>
  <c r="O50" i="3"/>
  <c r="N36" i="5"/>
  <c r="AB17" i="6"/>
  <c r="M106" i="3"/>
  <c r="L93" i="4"/>
  <c r="P69" i="3"/>
  <c r="O60" i="4"/>
  <c r="T26" i="3"/>
  <c r="R26" i="3"/>
  <c r="S20" i="5"/>
  <c r="Q20" i="5"/>
  <c r="R47" i="7"/>
  <c r="Q46" i="3"/>
  <c r="P32" i="5"/>
  <c r="P42" i="4"/>
  <c r="I127" i="11"/>
  <c r="K129" i="3"/>
  <c r="T130" i="3"/>
  <c r="R130" i="3"/>
  <c r="S73" i="5"/>
  <c r="Q73" i="5"/>
  <c r="S116" i="4"/>
  <c r="Q116" i="4"/>
  <c r="P75" i="3"/>
  <c r="O65" i="4"/>
  <c r="P26" i="3"/>
  <c r="O20" i="5"/>
  <c r="P64" i="3"/>
  <c r="O44" i="5"/>
  <c r="O57" i="4"/>
  <c r="I152" i="11"/>
  <c r="K154" i="3"/>
  <c r="J23" i="5"/>
  <c r="J29" i="4"/>
  <c r="Q110" i="3"/>
  <c r="R111" i="7"/>
  <c r="P97" i="4"/>
  <c r="B93" i="11"/>
  <c r="N67" i="3"/>
  <c r="L67" i="3"/>
  <c r="M59" i="4"/>
  <c r="K59" i="4"/>
  <c r="M95" i="3"/>
  <c r="L83" i="4"/>
  <c r="L57" i="5"/>
  <c r="T116" i="3"/>
  <c r="R116" i="3"/>
  <c r="S103" i="4"/>
  <c r="Q103" i="4"/>
  <c r="S64" i="5"/>
  <c r="Q64" i="5"/>
  <c r="AB53" i="6"/>
  <c r="M94" i="3"/>
  <c r="L56" i="5"/>
  <c r="K56" i="5"/>
  <c r="L82" i="4"/>
  <c r="K82" i="4"/>
  <c r="Q72" i="5"/>
  <c r="I139" i="11"/>
  <c r="K141" i="3"/>
  <c r="O139" i="3"/>
  <c r="N123" i="4"/>
  <c r="N76" i="5"/>
  <c r="M139" i="3"/>
  <c r="L76" i="5"/>
  <c r="L123" i="4"/>
  <c r="J114" i="4"/>
  <c r="J71" i="5"/>
  <c r="I122" i="11"/>
  <c r="K124" i="3"/>
  <c r="C70" i="14"/>
  <c r="H70" i="11"/>
  <c r="E70" i="11"/>
  <c r="B70" i="11"/>
  <c r="I37" i="11"/>
  <c r="J35" i="4"/>
  <c r="K39" i="3"/>
  <c r="I24" i="11"/>
  <c r="J20" i="5"/>
  <c r="K26" i="3"/>
  <c r="I120" i="11"/>
  <c r="K122" i="3"/>
  <c r="R116" i="7"/>
  <c r="Q115" i="3"/>
  <c r="P102" i="4"/>
  <c r="M31" i="3"/>
  <c r="L31" i="3"/>
  <c r="L28" i="4"/>
  <c r="K28" i="4"/>
  <c r="M15" i="3"/>
  <c r="L15" i="3"/>
  <c r="L13" i="5"/>
  <c r="K13" i="5"/>
  <c r="L14" i="4"/>
  <c r="K14" i="4"/>
  <c r="M14" i="3"/>
  <c r="L14" i="3"/>
  <c r="L13" i="4"/>
  <c r="O32" i="3"/>
  <c r="N22" i="5"/>
  <c r="R44" i="7"/>
  <c r="Q43" i="3"/>
  <c r="P30" i="5"/>
  <c r="P39" i="4"/>
  <c r="O151" i="3"/>
  <c r="N133" i="4"/>
  <c r="N83" i="5"/>
  <c r="T72" i="3"/>
  <c r="R72" i="3"/>
  <c r="S48" i="5"/>
  <c r="Q48" i="5"/>
  <c r="N112" i="3"/>
  <c r="L112" i="3"/>
  <c r="M99" i="4"/>
  <c r="K99" i="4"/>
  <c r="M140" i="3"/>
  <c r="L140" i="3"/>
  <c r="L77" i="5"/>
  <c r="K77" i="5"/>
  <c r="L124" i="4"/>
  <c r="K124" i="4"/>
  <c r="M52" i="3"/>
  <c r="L47" i="4"/>
  <c r="R153" i="7"/>
  <c r="Q152" i="3"/>
  <c r="P134" i="4"/>
  <c r="P84" i="5"/>
  <c r="P52" i="3"/>
  <c r="O47" i="4"/>
  <c r="S112" i="3"/>
  <c r="R112" i="3"/>
  <c r="R99" i="4"/>
  <c r="Q99" i="4"/>
  <c r="R141" i="7"/>
  <c r="Q140" i="3"/>
  <c r="P77" i="5"/>
  <c r="P124" i="4"/>
  <c r="X115" i="8"/>
  <c r="N102" i="3"/>
  <c r="M61" i="5"/>
  <c r="M89" i="4"/>
  <c r="K89" i="4"/>
  <c r="L94" i="3"/>
  <c r="T154" i="3"/>
  <c r="R154" i="3"/>
  <c r="S136" i="4"/>
  <c r="Q136" i="4"/>
  <c r="S85" i="5"/>
  <c r="Q85" i="5"/>
  <c r="T51" i="3"/>
  <c r="R51" i="3"/>
  <c r="S46" i="4"/>
  <c r="Q46" i="4"/>
  <c r="O94" i="3"/>
  <c r="N56" i="5"/>
  <c r="N82" i="4"/>
  <c r="I140" i="11"/>
  <c r="J79" i="5"/>
  <c r="K142" i="3"/>
  <c r="M102" i="3"/>
  <c r="L89" i="4"/>
  <c r="L61" i="5"/>
  <c r="R97" i="7"/>
  <c r="Q96" i="3"/>
  <c r="P84" i="4"/>
  <c r="N8" i="3"/>
  <c r="L8" i="3"/>
  <c r="M8" i="4"/>
  <c r="K8" i="4"/>
  <c r="M8" i="5"/>
  <c r="K8" i="5"/>
  <c r="P24" i="3"/>
  <c r="O22" i="4"/>
  <c r="R28" i="7"/>
  <c r="Q27" i="3"/>
  <c r="P24" i="4"/>
  <c r="R113" i="7"/>
  <c r="Q112" i="3"/>
  <c r="P99" i="4"/>
  <c r="P113" i="3"/>
  <c r="O100" i="4"/>
  <c r="P122" i="3"/>
  <c r="O108" i="4"/>
  <c r="O67" i="5"/>
  <c r="T139" i="3"/>
  <c r="R139" i="3"/>
  <c r="S123" i="4"/>
  <c r="Q123" i="4"/>
  <c r="S76" i="5"/>
  <c r="Q76" i="5"/>
  <c r="AB34" i="6"/>
  <c r="M105" i="3"/>
  <c r="L92" i="4"/>
  <c r="P62" i="3"/>
  <c r="O55" i="4"/>
  <c r="O42" i="5"/>
  <c r="R57" i="7"/>
  <c r="Q56" i="3"/>
  <c r="P50" i="4"/>
  <c r="I105" i="11"/>
  <c r="J94" i="4"/>
  <c r="K107" i="3"/>
  <c r="P16" i="3"/>
  <c r="O14" i="5"/>
  <c r="O15" i="4"/>
  <c r="N28" i="3"/>
  <c r="M25" i="4"/>
  <c r="K7" i="4"/>
  <c r="T91" i="3"/>
  <c r="R91" i="3"/>
  <c r="S79" i="4"/>
  <c r="Q79" i="4"/>
  <c r="AB111" i="6"/>
  <c r="N71" i="3"/>
  <c r="L71" i="3"/>
  <c r="M62" i="4"/>
  <c r="K62" i="4"/>
  <c r="M47" i="5"/>
  <c r="K47" i="5"/>
  <c r="P46" i="3"/>
  <c r="O32" i="5"/>
  <c r="O42" i="4"/>
  <c r="I60" i="11"/>
  <c r="K62" i="3"/>
  <c r="I9" i="11"/>
  <c r="K11" i="3"/>
  <c r="R138" i="7"/>
  <c r="Q137" i="3"/>
  <c r="P121" i="4"/>
  <c r="T29" i="3"/>
  <c r="R29" i="3"/>
  <c r="S21" i="5"/>
  <c r="Q21" i="5"/>
  <c r="S26" i="4"/>
  <c r="Q26" i="4"/>
  <c r="R65" i="7"/>
  <c r="Q64" i="3"/>
  <c r="P57" i="4"/>
  <c r="P44" i="5"/>
  <c r="J91" i="4"/>
  <c r="J63" i="5"/>
  <c r="T44" i="3"/>
  <c r="R44" i="3"/>
  <c r="S31" i="5"/>
  <c r="Q31" i="5"/>
  <c r="S40" i="4"/>
  <c r="Q40" i="4"/>
  <c r="P110" i="3"/>
  <c r="O97" i="4"/>
  <c r="T58" i="3"/>
  <c r="R58" i="3"/>
  <c r="S52" i="4"/>
  <c r="Q52" i="4"/>
  <c r="AB107" i="6"/>
  <c r="O41" i="3"/>
  <c r="N37" i="4"/>
  <c r="N28" i="5"/>
  <c r="R124" i="7"/>
  <c r="Q123" i="3"/>
  <c r="P109" i="4"/>
  <c r="P68" i="5"/>
  <c r="O114" i="8"/>
  <c r="X114" i="8"/>
  <c r="N94" i="6"/>
  <c r="N120" i="3"/>
  <c r="M106" i="4"/>
  <c r="O92" i="3"/>
  <c r="N80" i="4"/>
  <c r="Q133" i="3"/>
  <c r="R134" i="7"/>
  <c r="P118" i="4"/>
  <c r="P13" i="3"/>
  <c r="O12" i="4"/>
  <c r="B36" i="11"/>
  <c r="O114" i="3"/>
  <c r="N101" i="4"/>
  <c r="H101" i="3"/>
  <c r="I101" i="3"/>
  <c r="AR170" i="17"/>
  <c r="D170" i="17"/>
  <c r="R119" i="7"/>
  <c r="Q118" i="3"/>
  <c r="P66" i="5"/>
  <c r="I13" i="11"/>
  <c r="K15" i="3"/>
  <c r="K75" i="5"/>
  <c r="K17" i="4"/>
  <c r="Q79" i="5"/>
  <c r="B110" i="11"/>
  <c r="B117" i="11"/>
  <c r="B68" i="11"/>
  <c r="B21" i="11"/>
  <c r="B45" i="11"/>
  <c r="R54" i="7"/>
  <c r="Q53" i="3"/>
  <c r="P48" i="4"/>
  <c r="P37" i="5"/>
  <c r="T82" i="3"/>
  <c r="R82" i="3"/>
  <c r="S71" i="4"/>
  <c r="Q71" i="4"/>
  <c r="Q85" i="3"/>
  <c r="R86" i="7"/>
  <c r="P54" i="5"/>
  <c r="P89" i="3"/>
  <c r="O77" i="4"/>
  <c r="O55" i="5"/>
  <c r="R23" i="7"/>
  <c r="Q22" i="3"/>
  <c r="P20" i="4"/>
  <c r="P17" i="5"/>
  <c r="T6" i="3"/>
  <c r="R6" i="3"/>
  <c r="S6" i="4"/>
  <c r="Q6" i="4"/>
  <c r="S6" i="5"/>
  <c r="Q6" i="5"/>
  <c r="P138" i="3"/>
  <c r="O122" i="4"/>
  <c r="R56" i="7"/>
  <c r="Q55" i="3"/>
  <c r="P39" i="5"/>
  <c r="M149" i="3"/>
  <c r="L131" i="4"/>
  <c r="K131" i="4"/>
  <c r="L81" i="5"/>
  <c r="N82" i="3"/>
  <c r="M71" i="4"/>
  <c r="N58" i="3"/>
  <c r="M52" i="4"/>
  <c r="P14" i="3"/>
  <c r="O13" i="4"/>
  <c r="T155" i="3"/>
  <c r="R155" i="3"/>
  <c r="S137" i="4"/>
  <c r="Q137" i="4"/>
  <c r="S86" i="5"/>
  <c r="Q86" i="5"/>
  <c r="M51" i="3"/>
  <c r="L46" i="4"/>
  <c r="P55" i="3"/>
  <c r="O39" i="5"/>
  <c r="I136" i="11"/>
  <c r="J122" i="4"/>
  <c r="K138" i="3"/>
  <c r="T75" i="3"/>
  <c r="R75" i="3"/>
  <c r="S65" i="4"/>
  <c r="Q65" i="4"/>
  <c r="P21" i="3"/>
  <c r="O19" i="4"/>
  <c r="O16" i="5"/>
  <c r="N115" i="3"/>
  <c r="L115" i="3"/>
  <c r="M102" i="4"/>
  <c r="K102" i="4"/>
  <c r="N90" i="3"/>
  <c r="L90" i="3"/>
  <c r="M78" i="4"/>
  <c r="K78" i="4"/>
  <c r="P38" i="3"/>
  <c r="O34" i="4"/>
  <c r="S123" i="14"/>
  <c r="B123" i="14"/>
  <c r="F123" i="11"/>
  <c r="C123" i="11"/>
  <c r="C123" i="14"/>
  <c r="H123" i="11"/>
  <c r="E123" i="11"/>
  <c r="P43" i="3"/>
  <c r="O39" i="4"/>
  <c r="O30" i="5"/>
  <c r="O67" i="3"/>
  <c r="N59" i="4"/>
  <c r="M45" i="3"/>
  <c r="L41" i="4"/>
  <c r="I53" i="11"/>
  <c r="J39" i="5"/>
  <c r="K55" i="3"/>
  <c r="AB99" i="6"/>
  <c r="P45" i="3"/>
  <c r="O41" i="4"/>
  <c r="P30" i="3"/>
  <c r="O27" i="4"/>
  <c r="K13" i="4"/>
  <c r="I51" i="11"/>
  <c r="K53" i="3"/>
  <c r="M99" i="3"/>
  <c r="L60" i="5"/>
  <c r="K60" i="5"/>
  <c r="P140" i="3"/>
  <c r="O124" i="4"/>
  <c r="O77" i="5"/>
  <c r="O59" i="3"/>
  <c r="N40" i="5"/>
  <c r="N53" i="4"/>
  <c r="R121" i="7"/>
  <c r="Q120" i="3"/>
  <c r="P106" i="4"/>
  <c r="I58" i="11"/>
  <c r="J41" i="5"/>
  <c r="K60" i="3"/>
  <c r="Q81" i="4"/>
  <c r="N118" i="6"/>
  <c r="O108" i="3"/>
  <c r="N95" i="4"/>
  <c r="Q141" i="3"/>
  <c r="R142" i="7"/>
  <c r="P78" i="5"/>
  <c r="P125" i="4"/>
  <c r="R35" i="7"/>
  <c r="Q34" i="3"/>
  <c r="P24" i="5"/>
  <c r="P30" i="4"/>
  <c r="P96" i="3"/>
  <c r="O84" i="4"/>
  <c r="B50" i="11"/>
  <c r="R25" i="7"/>
  <c r="Q24" i="3"/>
  <c r="P22" i="4"/>
  <c r="N150" i="3"/>
  <c r="L150" i="3"/>
  <c r="M132" i="4"/>
  <c r="M82" i="5"/>
  <c r="K82" i="5"/>
  <c r="P6" i="3"/>
  <c r="O6" i="4"/>
  <c r="O6" i="5"/>
  <c r="P112" i="3"/>
  <c r="O99" i="4"/>
  <c r="M129" i="3"/>
  <c r="L115" i="4"/>
  <c r="L72" i="5"/>
  <c r="R123" i="7"/>
  <c r="Q122" i="3"/>
  <c r="P108" i="4"/>
  <c r="P67" i="5"/>
  <c r="Q87" i="3"/>
  <c r="R88" i="7"/>
  <c r="P75" i="4"/>
  <c r="M60" i="3"/>
  <c r="L41" i="5"/>
  <c r="Q62" i="3"/>
  <c r="R63" i="7"/>
  <c r="P55" i="4"/>
  <c r="P42" i="5"/>
  <c r="R17" i="7"/>
  <c r="Q16" i="3"/>
  <c r="P14" i="5"/>
  <c r="P15" i="4"/>
  <c r="B96" i="11"/>
  <c r="B35" i="11"/>
  <c r="O57" i="3"/>
  <c r="N51" i="4"/>
  <c r="P137" i="3"/>
  <c r="O121" i="4"/>
  <c r="Q27" i="4"/>
  <c r="N130" i="3"/>
  <c r="M116" i="4"/>
  <c r="M73" i="5"/>
  <c r="Q63" i="3"/>
  <c r="R64" i="7"/>
  <c r="P43" i="5"/>
  <c r="P56" i="4"/>
  <c r="T135" i="3"/>
  <c r="R135" i="3"/>
  <c r="S120" i="4"/>
  <c r="Q120" i="4"/>
  <c r="AB12" i="6"/>
  <c r="P123" i="3"/>
  <c r="O68" i="5"/>
  <c r="O109" i="4"/>
  <c r="N155" i="3"/>
  <c r="L155" i="3"/>
  <c r="M137" i="4"/>
  <c r="K137" i="4"/>
  <c r="M86" i="5"/>
  <c r="K86" i="5"/>
  <c r="T14" i="3"/>
  <c r="R14" i="3"/>
  <c r="S13" i="4"/>
  <c r="Q13" i="4"/>
  <c r="N29" i="6"/>
  <c r="Q13" i="3"/>
  <c r="R14" i="7"/>
  <c r="P12" i="4"/>
  <c r="T144" i="3"/>
  <c r="R144" i="3"/>
  <c r="S127" i="4"/>
  <c r="Q127" i="4"/>
  <c r="P118" i="3"/>
  <c r="O66" i="5"/>
  <c r="I83" i="11"/>
  <c r="J54" i="5"/>
  <c r="K85" i="3"/>
  <c r="K81" i="5"/>
  <c r="Q110" i="4"/>
  <c r="L136" i="3"/>
  <c r="L19" i="3"/>
  <c r="I104" i="11"/>
  <c r="J93" i="4"/>
  <c r="K106" i="3"/>
  <c r="R142" i="3"/>
  <c r="K52" i="5"/>
  <c r="Q118" i="4"/>
  <c r="Q77" i="4"/>
  <c r="B46" i="11"/>
  <c r="R39" i="7"/>
  <c r="Q38" i="3"/>
  <c r="P34" i="4"/>
  <c r="I69" i="11"/>
  <c r="K71" i="3"/>
  <c r="B44" i="11"/>
  <c r="M10" i="3"/>
  <c r="L10" i="5"/>
  <c r="L10" i="4"/>
  <c r="N138" i="3"/>
  <c r="L138" i="3"/>
  <c r="M122" i="4"/>
  <c r="K122" i="4"/>
  <c r="M80" i="3"/>
  <c r="L69" i="4"/>
  <c r="L50" i="5"/>
  <c r="R31" i="7"/>
  <c r="Q30" i="3"/>
  <c r="P27" i="4"/>
  <c r="N103" i="3"/>
  <c r="M90" i="4"/>
  <c r="M62" i="5"/>
  <c r="I61" i="11"/>
  <c r="K63" i="3"/>
  <c r="M55" i="3"/>
  <c r="L39" i="5"/>
  <c r="M116" i="3"/>
  <c r="L116" i="3"/>
  <c r="L103" i="4"/>
  <c r="K103" i="4"/>
  <c r="L64" i="5"/>
  <c r="B85" i="11"/>
  <c r="T7" i="3"/>
  <c r="R7" i="3"/>
  <c r="S7" i="4"/>
  <c r="Q7" i="4"/>
  <c r="S7" i="5"/>
  <c r="Q7" i="5"/>
  <c r="M48" i="3"/>
  <c r="L44" i="4"/>
  <c r="L34" i="5"/>
  <c r="S5" i="3"/>
  <c r="R5" i="3"/>
  <c r="R5" i="4"/>
  <c r="Q5" i="4"/>
  <c r="R5" i="5"/>
  <c r="Q5" i="5"/>
  <c r="P20" i="3"/>
  <c r="O18" i="4"/>
  <c r="N134" i="3"/>
  <c r="L134" i="3"/>
  <c r="M119" i="4"/>
  <c r="K119" i="4"/>
  <c r="I138" i="11"/>
  <c r="K140" i="3"/>
  <c r="P78" i="3"/>
  <c r="O67" i="4"/>
  <c r="R144" i="7"/>
  <c r="Q143" i="3"/>
  <c r="P126" i="4"/>
  <c r="N132" i="3"/>
  <c r="L132" i="3"/>
  <c r="M117" i="4"/>
  <c r="P141" i="3"/>
  <c r="O78" i="5"/>
  <c r="O125" i="4"/>
  <c r="I52" i="11"/>
  <c r="K54" i="3"/>
  <c r="N144" i="3"/>
  <c r="L144" i="3"/>
  <c r="M127" i="4"/>
  <c r="K127" i="4"/>
  <c r="O147" i="3"/>
  <c r="N129" i="4"/>
  <c r="N60" i="3"/>
  <c r="L60" i="3"/>
  <c r="M41" i="5"/>
  <c r="K41" i="5"/>
  <c r="Q6" i="3"/>
  <c r="R7" i="7"/>
  <c r="P6" i="4"/>
  <c r="P6" i="5"/>
  <c r="T153" i="3"/>
  <c r="R153" i="3"/>
  <c r="S135" i="4"/>
  <c r="Q135" i="4"/>
  <c r="P87" i="3"/>
  <c r="O75" i="4"/>
  <c r="R71" i="7"/>
  <c r="Q70" i="3"/>
  <c r="P61" i="4"/>
  <c r="N68" i="3"/>
  <c r="L68" i="3"/>
  <c r="M46" i="5"/>
  <c r="K46" i="5"/>
  <c r="L7" i="3"/>
  <c r="J9" i="4"/>
  <c r="J9" i="5"/>
  <c r="AB126" i="6"/>
  <c r="O107" i="3"/>
  <c r="N94" i="4"/>
  <c r="O65" i="3"/>
  <c r="N45" i="5"/>
  <c r="S143" i="14"/>
  <c r="B143" i="14"/>
  <c r="F143" i="11"/>
  <c r="C143" i="11"/>
  <c r="C143" i="14"/>
  <c r="H143" i="11"/>
  <c r="E143" i="11"/>
  <c r="T64" i="3"/>
  <c r="R64" i="3"/>
  <c r="S44" i="5"/>
  <c r="Q44" i="5"/>
  <c r="S57" i="4"/>
  <c r="Q57" i="4"/>
  <c r="M18" i="3"/>
  <c r="L18" i="3"/>
  <c r="L16" i="4"/>
  <c r="K16" i="4"/>
  <c r="P63" i="3"/>
  <c r="O56" i="4"/>
  <c r="O43" i="5"/>
  <c r="T125" i="3"/>
  <c r="R125" i="3"/>
  <c r="S111" i="4"/>
  <c r="Q111" i="4"/>
  <c r="N107" i="3"/>
  <c r="L107" i="3"/>
  <c r="M94" i="4"/>
  <c r="K94" i="4"/>
  <c r="P100" i="3"/>
  <c r="O87" i="4"/>
  <c r="P36" i="3"/>
  <c r="O32" i="4"/>
  <c r="O26" i="5"/>
  <c r="N44" i="6"/>
  <c r="O80" i="3"/>
  <c r="N69" i="4"/>
  <c r="N50" i="5"/>
  <c r="M69" i="3"/>
  <c r="L60" i="4"/>
  <c r="B80" i="11"/>
  <c r="Q93" i="3"/>
  <c r="R94" i="7"/>
  <c r="P81" i="4"/>
  <c r="I33" i="11"/>
  <c r="K35" i="3"/>
  <c r="L99" i="3"/>
  <c r="K55" i="4"/>
  <c r="I29" i="11"/>
  <c r="J28" i="4"/>
  <c r="K31" i="3"/>
  <c r="R133" i="3"/>
  <c r="I147" i="11"/>
  <c r="K149" i="3"/>
  <c r="J28" i="5"/>
  <c r="J37" i="4"/>
  <c r="C150" i="14"/>
  <c r="H150" i="11"/>
  <c r="E150" i="11"/>
  <c r="B150" i="11"/>
  <c r="R22" i="7"/>
  <c r="Q21" i="3"/>
  <c r="P16" i="5"/>
  <c r="P19" i="4"/>
  <c r="M20" i="3"/>
  <c r="L18" i="4"/>
  <c r="S111" i="3"/>
  <c r="R98" i="4"/>
  <c r="R130" i="7"/>
  <c r="Q129" i="3"/>
  <c r="P72" i="5"/>
  <c r="P115" i="4"/>
  <c r="T152" i="3"/>
  <c r="R152" i="3"/>
  <c r="S134" i="4"/>
  <c r="Q134" i="4"/>
  <c r="S84" i="5"/>
  <c r="Q84" i="5"/>
  <c r="M75" i="3"/>
  <c r="L75" i="3"/>
  <c r="L65" i="4"/>
  <c r="K65" i="4"/>
  <c r="P53" i="3"/>
  <c r="O37" i="5"/>
  <c r="O48" i="4"/>
  <c r="N84" i="3"/>
  <c r="L84" i="3"/>
  <c r="M53" i="5"/>
  <c r="K53" i="5"/>
  <c r="M73" i="4"/>
  <c r="K73" i="4"/>
  <c r="Q39" i="3"/>
  <c r="R40" i="7"/>
  <c r="P35" i="4"/>
  <c r="O49" i="3"/>
  <c r="N45" i="4"/>
  <c r="N35" i="5"/>
  <c r="O145" i="3"/>
  <c r="N128" i="4"/>
  <c r="P142" i="3"/>
  <c r="O79" i="5"/>
  <c r="S115" i="3"/>
  <c r="R115" i="3"/>
  <c r="R102" i="4"/>
  <c r="Q102" i="4"/>
  <c r="R45" i="7"/>
  <c r="Q44" i="3"/>
  <c r="P31" i="5"/>
  <c r="P40" i="4"/>
  <c r="P40" i="3"/>
  <c r="O36" i="4"/>
  <c r="M37" i="3"/>
  <c r="L33" i="4"/>
  <c r="L27" i="5"/>
  <c r="B66" i="11"/>
  <c r="T95" i="3"/>
  <c r="R95" i="3"/>
  <c r="S57" i="5"/>
  <c r="Q57" i="5"/>
  <c r="S83" i="4"/>
  <c r="Q83" i="4"/>
  <c r="I94" i="11"/>
  <c r="J84" i="4"/>
  <c r="K96" i="3"/>
  <c r="O148" i="3"/>
  <c r="N130" i="4"/>
  <c r="N104" i="3"/>
  <c r="L104" i="3"/>
  <c r="M91" i="4"/>
  <c r="K91" i="4"/>
  <c r="M63" i="5"/>
  <c r="K63" i="5"/>
  <c r="B142" i="11"/>
  <c r="I72" i="11"/>
  <c r="J64" i="4"/>
  <c r="K74" i="3"/>
  <c r="Q31" i="3"/>
  <c r="R32" i="7"/>
  <c r="P28" i="4"/>
  <c r="R91" i="7"/>
  <c r="Q90" i="3"/>
  <c r="P78" i="4"/>
  <c r="M110" i="3"/>
  <c r="L97" i="4"/>
  <c r="P10" i="3"/>
  <c r="O10" i="5"/>
  <c r="O10" i="4"/>
  <c r="X106" i="8"/>
  <c r="R21" i="7"/>
  <c r="Q20" i="3"/>
  <c r="P18" i="4"/>
  <c r="B76" i="11"/>
  <c r="Q63" i="4"/>
  <c r="P81" i="3"/>
  <c r="O70" i="4"/>
  <c r="O51" i="5"/>
  <c r="M124" i="3"/>
  <c r="L69" i="5"/>
  <c r="L110" i="4"/>
  <c r="P124" i="3"/>
  <c r="O110" i="4"/>
  <c r="O69" i="5"/>
  <c r="R79" i="7"/>
  <c r="Q78" i="3"/>
  <c r="P67" i="4"/>
  <c r="Q103" i="3"/>
  <c r="R104" i="7"/>
  <c r="P62" i="5"/>
  <c r="P90" i="4"/>
  <c r="M120" i="3"/>
  <c r="L106" i="4"/>
  <c r="N152" i="3"/>
  <c r="L152" i="3"/>
  <c r="O17" i="3"/>
  <c r="N15" i="5"/>
  <c r="T105" i="3"/>
  <c r="S92" i="4"/>
  <c r="R6" i="7"/>
  <c r="Q5" i="3"/>
  <c r="P5" i="5"/>
  <c r="P5" i="4"/>
  <c r="M54" i="3"/>
  <c r="L54" i="3"/>
  <c r="L38" i="5"/>
  <c r="K38" i="5"/>
  <c r="L49" i="4"/>
  <c r="K49" i="4"/>
  <c r="T126" i="3"/>
  <c r="R126" i="3"/>
  <c r="S112" i="4"/>
  <c r="Q112" i="4"/>
  <c r="P77" i="3"/>
  <c r="O66" i="4"/>
  <c r="P70" i="3"/>
  <c r="O61" i="4"/>
  <c r="Q122" i="4"/>
  <c r="M100" i="3"/>
  <c r="L87" i="4"/>
  <c r="O127" i="3"/>
  <c r="N113" i="4"/>
  <c r="N70" i="5"/>
  <c r="Q23" i="3"/>
  <c r="R24" i="7"/>
  <c r="P21" i="4"/>
  <c r="P18" i="5"/>
  <c r="N80" i="3"/>
  <c r="M50" i="5"/>
  <c r="K50" i="5"/>
  <c r="M69" i="4"/>
  <c r="K69" i="4"/>
  <c r="P29" i="3"/>
  <c r="O26" i="4"/>
  <c r="O21" i="5"/>
  <c r="R92" i="7"/>
  <c r="Q91" i="3"/>
  <c r="P79" i="4"/>
  <c r="O128" i="3"/>
  <c r="N71" i="5"/>
  <c r="N114" i="4"/>
  <c r="P60" i="3"/>
  <c r="O41" i="5"/>
  <c r="I128" i="11"/>
  <c r="K130" i="3"/>
  <c r="R101" i="7"/>
  <c r="Q100" i="3"/>
  <c r="P87" i="4"/>
  <c r="R37" i="7"/>
  <c r="Q36" i="3"/>
  <c r="P32" i="4"/>
  <c r="P26" i="5"/>
  <c r="T61" i="3"/>
  <c r="R61" i="3"/>
  <c r="S54" i="4"/>
  <c r="Q54" i="4"/>
  <c r="T24" i="3"/>
  <c r="R24" i="3"/>
  <c r="S22" i="4"/>
  <c r="Q22" i="4"/>
  <c r="N121" i="3"/>
  <c r="M107" i="4"/>
  <c r="Q75" i="4"/>
  <c r="M36" i="3"/>
  <c r="L26" i="5"/>
  <c r="L32" i="4"/>
  <c r="O73" i="3"/>
  <c r="N63" i="4"/>
  <c r="O71" i="3"/>
  <c r="N47" i="5"/>
  <c r="N62" i="4"/>
  <c r="P93" i="3"/>
  <c r="O81" i="4"/>
  <c r="P54" i="3"/>
  <c r="O49" i="4"/>
  <c r="O38" i="5"/>
  <c r="AB7" i="6"/>
  <c r="O12" i="3"/>
  <c r="N12" i="5"/>
  <c r="L149" i="3"/>
  <c r="I56" i="11"/>
  <c r="J52" i="4"/>
  <c r="K58" i="3"/>
  <c r="L62" i="3"/>
  <c r="R89" i="3"/>
  <c r="K32" i="5"/>
  <c r="B54" i="11"/>
  <c r="B41" i="11"/>
  <c r="Q22" i="5"/>
  <c r="I25" i="11"/>
  <c r="J24" i="4"/>
  <c r="K27" i="3"/>
  <c r="S110" i="3"/>
  <c r="R97" i="4"/>
  <c r="M153" i="3"/>
  <c r="L135" i="4"/>
  <c r="R90" i="7"/>
  <c r="Q89" i="3"/>
  <c r="P55" i="5"/>
  <c r="P77" i="4"/>
  <c r="N17" i="3"/>
  <c r="L17" i="3"/>
  <c r="M15" i="5"/>
  <c r="K15" i="5"/>
  <c r="T122" i="3"/>
  <c r="R122" i="3"/>
  <c r="S67" i="5"/>
  <c r="Q67" i="5"/>
  <c r="S108" i="4"/>
  <c r="Q108" i="4"/>
  <c r="I134" i="11"/>
  <c r="J75" i="5"/>
  <c r="K136" i="3"/>
  <c r="N65" i="3"/>
  <c r="L65" i="3"/>
  <c r="M45" i="5"/>
  <c r="K45" i="5"/>
  <c r="P39" i="3"/>
  <c r="O35" i="4"/>
  <c r="P22" i="3"/>
  <c r="O17" i="5"/>
  <c r="O20" i="4"/>
  <c r="I59" i="11"/>
  <c r="J54" i="4"/>
  <c r="K61" i="3"/>
  <c r="R143" i="7"/>
  <c r="Q142" i="3"/>
  <c r="P79" i="5"/>
  <c r="R12" i="7"/>
  <c r="Q11" i="3"/>
  <c r="P11" i="5"/>
  <c r="P11" i="4"/>
  <c r="T46" i="3"/>
  <c r="R46" i="3"/>
  <c r="S42" i="4"/>
  <c r="Q42" i="4"/>
  <c r="S32" i="5"/>
  <c r="Q32" i="5"/>
  <c r="P44" i="3"/>
  <c r="O31" i="5"/>
  <c r="O40" i="4"/>
  <c r="R41" i="7"/>
  <c r="Q40" i="3"/>
  <c r="P36" i="4"/>
  <c r="M125" i="3"/>
  <c r="L111" i="4"/>
  <c r="O99" i="3"/>
  <c r="N60" i="5"/>
  <c r="P150" i="3"/>
  <c r="O82" i="5"/>
  <c r="O132" i="4"/>
  <c r="R133" i="7"/>
  <c r="Q132" i="3"/>
  <c r="P117" i="4"/>
  <c r="N114" i="3"/>
  <c r="L114" i="3"/>
  <c r="M101" i="4"/>
  <c r="K101" i="4"/>
  <c r="R145" i="7"/>
  <c r="Q144" i="3"/>
  <c r="P127" i="4"/>
  <c r="Q18" i="3"/>
  <c r="R19" i="7"/>
  <c r="P16" i="4"/>
  <c r="P149" i="3"/>
  <c r="O81" i="5"/>
  <c r="O131" i="4"/>
  <c r="P31" i="3"/>
  <c r="O28" i="4"/>
  <c r="M59" i="3"/>
  <c r="L59" i="3"/>
  <c r="L40" i="5"/>
  <c r="L53" i="4"/>
  <c r="K53" i="4"/>
  <c r="R11" i="7"/>
  <c r="Q10" i="3"/>
  <c r="P10" i="5"/>
  <c r="P10" i="4"/>
  <c r="M118" i="3"/>
  <c r="L66" i="5"/>
  <c r="P121" i="3"/>
  <c r="O107" i="4"/>
  <c r="R82" i="7"/>
  <c r="Q81" i="3"/>
  <c r="P70" i="4"/>
  <c r="P51" i="5"/>
  <c r="R125" i="7"/>
  <c r="Q124" i="3"/>
  <c r="P69" i="5"/>
  <c r="P110" i="4"/>
  <c r="T85" i="3"/>
  <c r="R85" i="3"/>
  <c r="S54" i="5"/>
  <c r="Q54" i="5"/>
  <c r="O33" i="3"/>
  <c r="N29" i="4"/>
  <c r="N23" i="5"/>
  <c r="P103" i="3"/>
  <c r="O62" i="5"/>
  <c r="O90" i="4"/>
  <c r="N13" i="3"/>
  <c r="L13" i="3"/>
  <c r="M12" i="4"/>
  <c r="K12" i="4"/>
  <c r="N55" i="3"/>
  <c r="L55" i="3"/>
  <c r="M39" i="5"/>
  <c r="K39" i="5"/>
  <c r="N48" i="3"/>
  <c r="L48" i="3"/>
  <c r="M44" i="4"/>
  <c r="K44" i="4"/>
  <c r="M34" i="5"/>
  <c r="K34" i="5"/>
  <c r="T55" i="3"/>
  <c r="R55" i="3"/>
  <c r="S39" i="5"/>
  <c r="Q39" i="5"/>
  <c r="P37" i="3"/>
  <c r="O33" i="4"/>
  <c r="O27" i="5"/>
  <c r="B34" i="11"/>
  <c r="P5" i="3"/>
  <c r="O5" i="4"/>
  <c r="O5" i="5"/>
  <c r="M91" i="3"/>
  <c r="L79" i="4"/>
  <c r="O146" i="3"/>
  <c r="N80" i="5"/>
  <c r="P88" i="3"/>
  <c r="O76" i="4"/>
  <c r="T16" i="3"/>
  <c r="R16" i="3"/>
  <c r="S14" i="5"/>
  <c r="Q14" i="5"/>
  <c r="S15" i="4"/>
  <c r="Q15" i="4"/>
  <c r="I81" i="11"/>
  <c r="K83" i="3"/>
  <c r="R78" i="7"/>
  <c r="Q77" i="3"/>
  <c r="P66" i="4"/>
  <c r="R8" i="7"/>
  <c r="Q7" i="3"/>
  <c r="P7" i="5"/>
  <c r="P7" i="4"/>
  <c r="O42" i="3"/>
  <c r="N38" i="4"/>
  <c r="N29" i="5"/>
  <c r="T150" i="3"/>
  <c r="R150" i="3"/>
  <c r="S132" i="4"/>
  <c r="Q132" i="4"/>
  <c r="S82" i="5"/>
  <c r="Q82" i="5"/>
  <c r="S56" i="3"/>
  <c r="R50" i="4"/>
  <c r="R156" i="7"/>
  <c r="Q155" i="3"/>
  <c r="P86" i="5"/>
  <c r="P137" i="4"/>
  <c r="P23" i="3"/>
  <c r="O18" i="5"/>
  <c r="O21" i="4"/>
  <c r="R30" i="7"/>
  <c r="Q29" i="3"/>
  <c r="P21" i="5"/>
  <c r="P26" i="4"/>
  <c r="I20" i="11"/>
  <c r="K22" i="3"/>
  <c r="P125" i="3"/>
  <c r="O111" i="4"/>
  <c r="R49" i="7"/>
  <c r="Q48" i="3"/>
  <c r="P34" i="5"/>
  <c r="P44" i="4"/>
  <c r="P91" i="3"/>
  <c r="O79" i="4"/>
  <c r="M96" i="3"/>
  <c r="L84" i="4"/>
  <c r="Q60" i="3"/>
  <c r="R61" i="7"/>
  <c r="P41" i="5"/>
  <c r="B26" i="11"/>
  <c r="N113" i="3"/>
  <c r="L113" i="3"/>
  <c r="M100" i="4"/>
  <c r="K100" i="4"/>
  <c r="M135" i="3"/>
  <c r="L120" i="4"/>
  <c r="N143" i="3"/>
  <c r="L143" i="3"/>
  <c r="M126" i="4"/>
  <c r="K126" i="4"/>
  <c r="P153" i="3"/>
  <c r="O135" i="4"/>
  <c r="R120" i="7"/>
  <c r="Q119" i="3"/>
  <c r="P105" i="4"/>
  <c r="P126" i="3"/>
  <c r="O112" i="4"/>
  <c r="P61" i="3"/>
  <c r="O54" i="4"/>
  <c r="M130" i="3"/>
  <c r="L116" i="4"/>
  <c r="L73" i="5"/>
  <c r="AB70" i="6"/>
  <c r="T110" i="3"/>
  <c r="S97" i="4"/>
  <c r="AB45" i="6"/>
  <c r="R55" i="7"/>
  <c r="Q54" i="3"/>
  <c r="P38" i="5"/>
  <c r="P49" i="4"/>
  <c r="T53" i="3"/>
  <c r="R53" i="3"/>
  <c r="S37" i="5"/>
  <c r="Q37" i="5"/>
  <c r="S48" i="4"/>
  <c r="Q48" i="4"/>
  <c r="T78" i="3"/>
  <c r="R78" i="3"/>
  <c r="S67" i="4"/>
  <c r="Q67" i="4"/>
  <c r="I153" i="11"/>
  <c r="K155" i="3"/>
  <c r="C27" i="14"/>
  <c r="H27" i="11"/>
  <c r="E27" i="11"/>
  <c r="B27" i="11"/>
  <c r="I112" i="11"/>
  <c r="J101" i="4"/>
  <c r="K114" i="3"/>
  <c r="L86" i="3"/>
  <c r="I14" i="11"/>
  <c r="K16" i="3"/>
  <c r="K42" i="4"/>
  <c r="R32" i="3"/>
  <c r="J8" i="5"/>
  <c r="J8" i="4"/>
  <c r="R15" i="7"/>
  <c r="Q14" i="3"/>
  <c r="P13" i="4"/>
  <c r="N118" i="3"/>
  <c r="L118" i="3"/>
  <c r="M66" i="5"/>
  <c r="K66" i="5"/>
  <c r="N20" i="3"/>
  <c r="L20" i="3"/>
  <c r="M18" i="4"/>
  <c r="N85" i="3"/>
  <c r="L85" i="3"/>
  <c r="M54" i="5"/>
  <c r="K54" i="5"/>
  <c r="P11" i="3"/>
  <c r="O11" i="4"/>
  <c r="O11" i="5"/>
  <c r="M66" i="3"/>
  <c r="L58" i="4"/>
  <c r="K58" i="4"/>
  <c r="I67" i="11"/>
  <c r="J60" i="4"/>
  <c r="K69" i="3"/>
  <c r="M87" i="3"/>
  <c r="L75" i="4"/>
  <c r="M34" i="3"/>
  <c r="L34" i="3"/>
  <c r="L30" i="4"/>
  <c r="K30" i="4"/>
  <c r="L24" i="5"/>
  <c r="T74" i="3"/>
  <c r="R74" i="3"/>
  <c r="S64" i="4"/>
  <c r="Q64" i="4"/>
  <c r="M77" i="3"/>
  <c r="L66" i="4"/>
  <c r="Q150" i="3"/>
  <c r="R151" i="7"/>
  <c r="P132" i="4"/>
  <c r="P82" i="5"/>
  <c r="N27" i="3"/>
  <c r="M24" i="4"/>
  <c r="K24" i="4"/>
  <c r="P144" i="3"/>
  <c r="O127" i="4"/>
  <c r="P28" i="3"/>
  <c r="O25" i="4"/>
  <c r="R150" i="7"/>
  <c r="Q149" i="3"/>
  <c r="P131" i="4"/>
  <c r="P81" i="5"/>
  <c r="M126" i="3"/>
  <c r="L112" i="4"/>
  <c r="I43" i="11"/>
  <c r="J41" i="4"/>
  <c r="K45" i="3"/>
  <c r="I148" i="11"/>
  <c r="K150" i="3"/>
  <c r="R122" i="7"/>
  <c r="Q121" i="3"/>
  <c r="P107" i="4"/>
  <c r="I109" i="11"/>
  <c r="J98" i="4"/>
  <c r="K111" i="3"/>
  <c r="R75" i="7"/>
  <c r="Q74" i="3"/>
  <c r="P64" i="4"/>
  <c r="O134" i="3"/>
  <c r="N119" i="4"/>
  <c r="T43" i="3"/>
  <c r="R43" i="3"/>
  <c r="S39" i="4"/>
  <c r="Q39" i="4"/>
  <c r="S30" i="5"/>
  <c r="Q30" i="5"/>
  <c r="S106" i="3"/>
  <c r="R106" i="3"/>
  <c r="R93" i="4"/>
  <c r="Q93" i="4"/>
  <c r="M30" i="3"/>
  <c r="L30" i="3"/>
  <c r="L27" i="4"/>
  <c r="K27" i="4"/>
  <c r="N47" i="3"/>
  <c r="L47" i="3"/>
  <c r="M43" i="4"/>
  <c r="K43" i="4"/>
  <c r="M33" i="5"/>
  <c r="K33" i="5"/>
  <c r="N59" i="6"/>
  <c r="R38" i="7"/>
  <c r="Q37" i="3"/>
  <c r="P27" i="5"/>
  <c r="P33" i="4"/>
  <c r="I12" i="11"/>
  <c r="J13" i="4"/>
  <c r="K14" i="3"/>
  <c r="T36" i="3"/>
  <c r="R36" i="3"/>
  <c r="S32" i="4"/>
  <c r="Q32" i="4"/>
  <c r="S26" i="5"/>
  <c r="Q26" i="5"/>
  <c r="N41" i="6"/>
  <c r="Q88" i="3"/>
  <c r="R89" i="7"/>
  <c r="P76" i="4"/>
  <c r="I113" i="11"/>
  <c r="J102" i="4"/>
  <c r="K115" i="3"/>
  <c r="P7" i="3"/>
  <c r="O7" i="4"/>
  <c r="O7" i="5"/>
  <c r="B16" i="11"/>
  <c r="M72" i="3"/>
  <c r="L48" i="5"/>
  <c r="P105" i="3"/>
  <c r="O92" i="4"/>
  <c r="P155" i="3"/>
  <c r="O137" i="4"/>
  <c r="O86" i="5"/>
  <c r="P106" i="3"/>
  <c r="O93" i="4"/>
  <c r="O109" i="3"/>
  <c r="N96" i="4"/>
  <c r="N93" i="3"/>
  <c r="M81" i="4"/>
  <c r="R126" i="7"/>
  <c r="Q125" i="3"/>
  <c r="P111" i="4"/>
  <c r="Q47" i="5"/>
  <c r="M122" i="3"/>
  <c r="L122" i="3"/>
  <c r="L108" i="4"/>
  <c r="K108" i="4"/>
  <c r="L67" i="5"/>
  <c r="K67" i="5"/>
  <c r="O136" i="3"/>
  <c r="N75" i="5"/>
  <c r="P48" i="3"/>
  <c r="O44" i="4"/>
  <c r="O34" i="5"/>
  <c r="R117" i="7"/>
  <c r="Q116" i="3"/>
  <c r="P103" i="4"/>
  <c r="P64" i="5"/>
  <c r="N139" i="3"/>
  <c r="L139" i="3"/>
  <c r="M76" i="5"/>
  <c r="M123" i="4"/>
  <c r="K123" i="4"/>
  <c r="N57" i="3"/>
  <c r="L57" i="3"/>
  <c r="M51" i="4"/>
  <c r="K51" i="4"/>
  <c r="B62" i="11"/>
  <c r="T121" i="3"/>
  <c r="R121" i="3"/>
  <c r="S107" i="4"/>
  <c r="Q107" i="4"/>
  <c r="T86" i="3"/>
  <c r="R86" i="3"/>
  <c r="S74" i="4"/>
  <c r="Q74" i="4"/>
  <c r="M50" i="3"/>
  <c r="L36" i="5"/>
  <c r="AB132" i="6"/>
  <c r="I42" i="11"/>
  <c r="K44" i="3"/>
  <c r="Q153" i="3"/>
  <c r="R154" i="7"/>
  <c r="P135" i="4"/>
  <c r="Q126" i="3"/>
  <c r="R127" i="7"/>
  <c r="P112" i="4"/>
  <c r="R62" i="7"/>
  <c r="Q61" i="3"/>
  <c r="P54" i="4"/>
  <c r="R80" i="7"/>
  <c r="Q79" i="3"/>
  <c r="P68" i="4"/>
  <c r="N51" i="3"/>
  <c r="L51" i="3"/>
  <c r="M46" i="4"/>
  <c r="N108" i="3"/>
  <c r="L108" i="3"/>
  <c r="M95" i="4"/>
  <c r="K95" i="4"/>
  <c r="T96" i="3"/>
  <c r="R96" i="3"/>
  <c r="S84" i="4"/>
  <c r="Q84" i="4"/>
  <c r="O19" i="3"/>
  <c r="N17" i="4"/>
  <c r="B124" i="11"/>
  <c r="T56" i="3"/>
  <c r="R56" i="3"/>
  <c r="S50" i="4"/>
  <c r="I135" i="11"/>
  <c r="J121" i="4"/>
  <c r="K137" i="3"/>
  <c r="B79" i="11"/>
  <c r="K118" i="4"/>
  <c r="C22" i="14"/>
  <c r="H22" i="11"/>
  <c r="E22" i="11"/>
  <c r="B22" i="11"/>
  <c r="R31" i="3"/>
  <c r="J19" i="5"/>
  <c r="J23" i="4"/>
  <c r="J53" i="5"/>
  <c r="J73" i="4"/>
  <c r="L46" i="3"/>
  <c r="K12" i="5"/>
  <c r="B137" i="11"/>
  <c r="T118" i="3"/>
  <c r="R118" i="3"/>
  <c r="S66" i="5"/>
  <c r="Q66" i="5"/>
  <c r="J133" i="4"/>
  <c r="J83" i="5"/>
  <c r="AB22" i="6"/>
  <c r="R16" i="7"/>
  <c r="Q15" i="3"/>
  <c r="P14" i="4"/>
  <c r="P13" i="5"/>
  <c r="K40" i="5"/>
  <c r="M131" i="3"/>
  <c r="L74" i="5"/>
  <c r="R132" i="7"/>
  <c r="Q131" i="3"/>
  <c r="P74" i="5"/>
  <c r="P104" i="3"/>
  <c r="O63" i="5"/>
  <c r="O91" i="4"/>
  <c r="P115" i="3"/>
  <c r="O102" i="4"/>
  <c r="P154" i="3"/>
  <c r="O85" i="5"/>
  <c r="O136" i="4"/>
  <c r="T79" i="3"/>
  <c r="R79" i="3"/>
  <c r="S68" i="4"/>
  <c r="Q68" i="4"/>
  <c r="M123" i="3"/>
  <c r="L68" i="5"/>
  <c r="L109" i="4"/>
  <c r="N142" i="3"/>
  <c r="L142" i="3"/>
  <c r="M79" i="5"/>
  <c r="O76" i="3"/>
  <c r="N49" i="5"/>
  <c r="O86" i="3"/>
  <c r="N74" i="4"/>
  <c r="N87" i="3"/>
  <c r="L87" i="3"/>
  <c r="M75" i="4"/>
  <c r="K75" i="4"/>
  <c r="O8" i="3"/>
  <c r="N8" i="4"/>
  <c r="N8" i="5"/>
  <c r="R73" i="7"/>
  <c r="Q72" i="3"/>
  <c r="P48" i="5"/>
  <c r="AB92" i="6"/>
  <c r="R136" i="7"/>
  <c r="Q135" i="3"/>
  <c r="P120" i="4"/>
  <c r="I121" i="11"/>
  <c r="K123" i="3"/>
  <c r="T70" i="3"/>
  <c r="R70" i="3"/>
  <c r="S61" i="4"/>
  <c r="Q61" i="4"/>
  <c r="M44" i="3"/>
  <c r="L31" i="5"/>
  <c r="L40" i="4"/>
  <c r="O66" i="3"/>
  <c r="N58" i="4"/>
  <c r="R29" i="7"/>
  <c r="Q28" i="3"/>
  <c r="P25" i="4"/>
  <c r="P130" i="3"/>
  <c r="O73" i="5"/>
  <c r="O116" i="4"/>
  <c r="M82" i="3"/>
  <c r="L71" i="4"/>
  <c r="I95" i="11"/>
  <c r="K97" i="3"/>
  <c r="Q117" i="3"/>
  <c r="R118" i="7"/>
  <c r="P65" i="5"/>
  <c r="P104" i="4"/>
  <c r="P74" i="3"/>
  <c r="O64" i="4"/>
  <c r="B77" i="11"/>
  <c r="Q68" i="3"/>
  <c r="R69" i="7"/>
  <c r="P46" i="5"/>
  <c r="M154" i="3"/>
  <c r="L85" i="5"/>
  <c r="L136" i="4"/>
  <c r="M53" i="3"/>
  <c r="L53" i="3"/>
  <c r="L48" i="4"/>
  <c r="K48" i="4"/>
  <c r="L37" i="5"/>
  <c r="K37" i="5"/>
  <c r="P98" i="3"/>
  <c r="O86" i="4"/>
  <c r="O59" i="5"/>
  <c r="Q102" i="3"/>
  <c r="R103" i="7"/>
  <c r="P61" i="5"/>
  <c r="P89" i="4"/>
  <c r="J53" i="4"/>
  <c r="J40" i="5"/>
  <c r="I119" i="11"/>
  <c r="J107" i="4"/>
  <c r="K121" i="3"/>
  <c r="I129" i="11"/>
  <c r="J74" i="5"/>
  <c r="K131" i="3"/>
  <c r="N9" i="3"/>
  <c r="L9" i="3"/>
  <c r="M9" i="5"/>
  <c r="K9" i="5"/>
  <c r="M9" i="4"/>
  <c r="K9" i="4"/>
  <c r="M141" i="3"/>
  <c r="L125" i="4"/>
  <c r="L78" i="5"/>
  <c r="R48" i="7"/>
  <c r="Q47" i="3"/>
  <c r="P33" i="5"/>
  <c r="P43" i="4"/>
  <c r="B151" i="11"/>
  <c r="T48" i="3"/>
  <c r="R48" i="3"/>
  <c r="S34" i="5"/>
  <c r="Q34" i="5"/>
  <c r="S44" i="4"/>
  <c r="Q44" i="4"/>
  <c r="R106" i="7"/>
  <c r="Q105" i="3"/>
  <c r="P92" i="4"/>
  <c r="M70" i="3"/>
  <c r="L61" i="4"/>
  <c r="R70" i="7"/>
  <c r="Q69" i="3"/>
  <c r="P60" i="4"/>
  <c r="N64" i="3"/>
  <c r="L64" i="3"/>
  <c r="M57" i="4"/>
  <c r="K57" i="4"/>
  <c r="M44" i="5"/>
  <c r="K44" i="5"/>
  <c r="R107" i="7"/>
  <c r="Q106" i="3"/>
  <c r="P93" i="4"/>
  <c r="I111" i="11"/>
  <c r="J100" i="4"/>
  <c r="K113" i="3"/>
  <c r="R76" i="7"/>
  <c r="Q75" i="3"/>
  <c r="P65" i="4"/>
  <c r="R27" i="7"/>
  <c r="Q26" i="3"/>
  <c r="P20" i="5"/>
  <c r="R96" i="7"/>
  <c r="Q95" i="3"/>
  <c r="P57" i="5"/>
  <c r="P83" i="4"/>
  <c r="P116" i="3"/>
  <c r="O64" i="5"/>
  <c r="O103" i="4"/>
  <c r="B116" i="11"/>
  <c r="B8" i="11"/>
  <c r="N72" i="3"/>
  <c r="L72" i="3"/>
  <c r="M48" i="5"/>
  <c r="N61" i="3"/>
  <c r="L61" i="3"/>
  <c r="M54" i="4"/>
  <c r="K54" i="4"/>
  <c r="N104" i="6"/>
  <c r="O83" i="3"/>
  <c r="N72" i="4"/>
  <c r="N52" i="5"/>
  <c r="T52" i="3"/>
  <c r="R52" i="3"/>
  <c r="S47" i="4"/>
  <c r="Q47" i="4"/>
  <c r="N122" i="6"/>
  <c r="P79" i="3"/>
  <c r="O68" i="4"/>
  <c r="N58" i="5"/>
  <c r="T69" i="3"/>
  <c r="R69" i="3"/>
  <c r="S60" i="4"/>
  <c r="Q60" i="4"/>
  <c r="Q125" i="4"/>
  <c r="T11" i="3"/>
  <c r="R11" i="3"/>
  <c r="S11" i="5"/>
  <c r="Q11" i="5"/>
  <c r="S11" i="4"/>
  <c r="Q11" i="4"/>
  <c r="AB120" i="6"/>
  <c r="B5" i="11"/>
  <c r="B84" i="11"/>
  <c r="Q128" i="4"/>
  <c r="B100" i="11"/>
  <c r="B18" i="11"/>
  <c r="B38" i="11"/>
  <c r="J35" i="5"/>
  <c r="J45" i="4"/>
  <c r="B19" i="11"/>
  <c r="B133" i="11"/>
  <c r="K98" i="4"/>
  <c r="F98" i="4"/>
  <c r="G98" i="4"/>
  <c r="Q50" i="4"/>
  <c r="K18" i="4"/>
  <c r="K26" i="4"/>
  <c r="Q97" i="4"/>
  <c r="M84" i="5"/>
  <c r="K84" i="5"/>
  <c r="N50" i="3"/>
  <c r="M36" i="5"/>
  <c r="K36" i="5"/>
  <c r="L35" i="3"/>
  <c r="N85" i="4"/>
  <c r="F85" i="4"/>
  <c r="G85" i="4"/>
  <c r="H85" i="4"/>
  <c r="K64" i="5"/>
  <c r="L27" i="3"/>
  <c r="L80" i="3"/>
  <c r="K5" i="3"/>
  <c r="K46" i="4"/>
  <c r="L50" i="3"/>
  <c r="K24" i="5"/>
  <c r="L66" i="3"/>
  <c r="K70" i="5"/>
  <c r="N42" i="3"/>
  <c r="L42" i="3"/>
  <c r="M29" i="5"/>
  <c r="K29" i="5"/>
  <c r="M38" i="4"/>
  <c r="K38" i="4"/>
  <c r="F38" i="4"/>
  <c r="G38" i="4"/>
  <c r="H38" i="4"/>
  <c r="L29" i="3"/>
  <c r="K76" i="5"/>
  <c r="K132" i="4"/>
  <c r="K31" i="4"/>
  <c r="K79" i="5"/>
  <c r="K48" i="5"/>
  <c r="K21" i="5"/>
  <c r="K117" i="4"/>
  <c r="I22" i="11"/>
  <c r="J22" i="4"/>
  <c r="K24" i="3"/>
  <c r="I70" i="11"/>
  <c r="J48" i="5"/>
  <c r="K72" i="3"/>
  <c r="I150" i="11"/>
  <c r="K152" i="3"/>
  <c r="I27" i="11"/>
  <c r="K29" i="3"/>
  <c r="O105" i="3"/>
  <c r="N92" i="4"/>
  <c r="I19" i="11"/>
  <c r="K21" i="3"/>
  <c r="I8" i="11"/>
  <c r="K10" i="3"/>
  <c r="I116" i="11"/>
  <c r="J66" i="5"/>
  <c r="K118" i="3"/>
  <c r="O117" i="3"/>
  <c r="N65" i="5"/>
  <c r="N104" i="4"/>
  <c r="N91" i="3"/>
  <c r="L91" i="3"/>
  <c r="M79" i="4"/>
  <c r="K79" i="4"/>
  <c r="G136" i="3"/>
  <c r="M58" i="3"/>
  <c r="L52" i="4"/>
  <c r="O54" i="3"/>
  <c r="N38" i="5"/>
  <c r="N49" i="4"/>
  <c r="O77" i="3"/>
  <c r="N66" i="4"/>
  <c r="F80" i="5"/>
  <c r="G80" i="5"/>
  <c r="H80" i="5"/>
  <c r="O40" i="3"/>
  <c r="N36" i="4"/>
  <c r="O100" i="3"/>
  <c r="N87" i="4"/>
  <c r="O31" i="3"/>
  <c r="N28" i="4"/>
  <c r="I66" i="11"/>
  <c r="J46" i="5"/>
  <c r="K68" i="3"/>
  <c r="F35" i="5"/>
  <c r="G35" i="5"/>
  <c r="H35" i="5"/>
  <c r="G84" i="3"/>
  <c r="F45" i="5"/>
  <c r="G45" i="5"/>
  <c r="H45" i="5"/>
  <c r="J43" i="5"/>
  <c r="J56" i="4"/>
  <c r="F95" i="4"/>
  <c r="G95" i="4"/>
  <c r="H95" i="4"/>
  <c r="O120" i="3"/>
  <c r="N106" i="4"/>
  <c r="I110" i="11"/>
  <c r="J99" i="4"/>
  <c r="K112" i="3"/>
  <c r="O118" i="3"/>
  <c r="N66" i="5"/>
  <c r="S113" i="3"/>
  <c r="R113" i="3"/>
  <c r="R100" i="4"/>
  <c r="Q100" i="4"/>
  <c r="F9" i="4"/>
  <c r="G9" i="4"/>
  <c r="H9" i="4"/>
  <c r="N110" i="3"/>
  <c r="L110" i="3"/>
  <c r="M97" i="4"/>
  <c r="K97" i="4"/>
  <c r="H82" i="4"/>
  <c r="F82" i="4"/>
  <c r="G82" i="4"/>
  <c r="F76" i="5"/>
  <c r="G76" i="5"/>
  <c r="H76" i="5"/>
  <c r="N16" i="3"/>
  <c r="L16" i="3"/>
  <c r="M14" i="5"/>
  <c r="K14" i="5"/>
  <c r="M15" i="4"/>
  <c r="K15" i="4"/>
  <c r="S107" i="3"/>
  <c r="R107" i="3"/>
  <c r="R94" i="4"/>
  <c r="Q94" i="4"/>
  <c r="Q98" i="4"/>
  <c r="F23" i="4"/>
  <c r="G23" i="4"/>
  <c r="H23" i="4"/>
  <c r="N137" i="3"/>
  <c r="L137" i="3"/>
  <c r="M121" i="4"/>
  <c r="K121" i="4"/>
  <c r="K84" i="4"/>
  <c r="L153" i="3"/>
  <c r="J30" i="4"/>
  <c r="J24" i="5"/>
  <c r="K112" i="4"/>
  <c r="L10" i="3"/>
  <c r="L154" i="3"/>
  <c r="K125" i="4"/>
  <c r="K72" i="5"/>
  <c r="O75" i="3"/>
  <c r="N65" i="4"/>
  <c r="O102" i="3"/>
  <c r="N61" i="5"/>
  <c r="N89" i="4"/>
  <c r="I84" i="11"/>
  <c r="J74" i="4"/>
  <c r="K86" i="3"/>
  <c r="O47" i="3"/>
  <c r="N43" i="4"/>
  <c r="N33" i="5"/>
  <c r="N21" i="3"/>
  <c r="L21" i="3"/>
  <c r="M16" i="5"/>
  <c r="K16" i="5"/>
  <c r="M19" i="4"/>
  <c r="K19" i="4"/>
  <c r="G19" i="3"/>
  <c r="I5" i="11"/>
  <c r="K7" i="3"/>
  <c r="G97" i="3"/>
  <c r="G83" i="3"/>
  <c r="O69" i="3"/>
  <c r="N60" i="4"/>
  <c r="O68" i="3"/>
  <c r="N46" i="5"/>
  <c r="F74" i="4"/>
  <c r="G74" i="4"/>
  <c r="H74" i="4"/>
  <c r="O14" i="3"/>
  <c r="N13" i="4"/>
  <c r="N44" i="3"/>
  <c r="L44" i="3"/>
  <c r="M40" i="4"/>
  <c r="K40" i="4"/>
  <c r="M31" i="5"/>
  <c r="K31" i="5"/>
  <c r="O60" i="3"/>
  <c r="N41" i="5"/>
  <c r="O155" i="3"/>
  <c r="N137" i="4"/>
  <c r="N86" i="5"/>
  <c r="G42" i="3"/>
  <c r="G146" i="3"/>
  <c r="O144" i="3"/>
  <c r="N127" i="4"/>
  <c r="O89" i="3"/>
  <c r="N55" i="5"/>
  <c r="N77" i="4"/>
  <c r="I41" i="11"/>
  <c r="K43" i="3"/>
  <c r="F130" i="4"/>
  <c r="G130" i="4"/>
  <c r="H130" i="4"/>
  <c r="O44" i="3"/>
  <c r="N40" i="4"/>
  <c r="N31" i="5"/>
  <c r="F45" i="4"/>
  <c r="G45" i="4"/>
  <c r="H45" i="4"/>
  <c r="J131" i="4"/>
  <c r="J81" i="5"/>
  <c r="H50" i="5"/>
  <c r="F50" i="5"/>
  <c r="G50" i="5"/>
  <c r="G65" i="3"/>
  <c r="I85" i="11"/>
  <c r="J75" i="4"/>
  <c r="K87" i="3"/>
  <c r="J47" i="5"/>
  <c r="J62" i="4"/>
  <c r="O13" i="3"/>
  <c r="N12" i="4"/>
  <c r="O63" i="3"/>
  <c r="N43" i="5"/>
  <c r="N56" i="4"/>
  <c r="F51" i="4"/>
  <c r="G51" i="4"/>
  <c r="H51" i="4"/>
  <c r="O16" i="3"/>
  <c r="N14" i="5"/>
  <c r="N15" i="4"/>
  <c r="O87" i="3"/>
  <c r="N75" i="4"/>
  <c r="G108" i="3"/>
  <c r="F53" i="4"/>
  <c r="G53" i="4"/>
  <c r="H53" i="4"/>
  <c r="N98" i="3"/>
  <c r="L98" i="3"/>
  <c r="M59" i="5"/>
  <c r="K59" i="5"/>
  <c r="M86" i="4"/>
  <c r="K86" i="4"/>
  <c r="J101" i="3"/>
  <c r="I88" i="4"/>
  <c r="O133" i="3"/>
  <c r="N118" i="4"/>
  <c r="J55" i="4"/>
  <c r="J42" i="5"/>
  <c r="F56" i="5"/>
  <c r="G56" i="5"/>
  <c r="H56" i="5"/>
  <c r="O140" i="3"/>
  <c r="N124" i="4"/>
  <c r="N77" i="5"/>
  <c r="O152" i="3"/>
  <c r="N84" i="5"/>
  <c r="N134" i="4"/>
  <c r="O115" i="3"/>
  <c r="N102" i="4"/>
  <c r="F123" i="4"/>
  <c r="G123" i="4"/>
  <c r="H123" i="4"/>
  <c r="N52" i="3"/>
  <c r="L52" i="3"/>
  <c r="M47" i="4"/>
  <c r="K47" i="4"/>
  <c r="J85" i="5"/>
  <c r="J136" i="4"/>
  <c r="O46" i="3"/>
  <c r="N42" i="4"/>
  <c r="N32" i="5"/>
  <c r="R111" i="3"/>
  <c r="I88" i="11"/>
  <c r="J78" i="4"/>
  <c r="K90" i="3"/>
  <c r="F19" i="5"/>
  <c r="G19" i="5"/>
  <c r="H19" i="5"/>
  <c r="F46" i="4"/>
  <c r="G46" i="4"/>
  <c r="H46" i="4"/>
  <c r="O154" i="3"/>
  <c r="N136" i="4"/>
  <c r="N85" i="5"/>
  <c r="O35" i="3"/>
  <c r="N31" i="4"/>
  <c r="N25" i="5"/>
  <c r="L96" i="3"/>
  <c r="K110" i="4"/>
  <c r="L126" i="3"/>
  <c r="K32" i="4"/>
  <c r="L141" i="3"/>
  <c r="L129" i="3"/>
  <c r="F52" i="5"/>
  <c r="G52" i="5"/>
  <c r="H52" i="5"/>
  <c r="O26" i="3"/>
  <c r="N20" i="5"/>
  <c r="O106" i="3"/>
  <c r="N93" i="4"/>
  <c r="I151" i="11"/>
  <c r="J135" i="4"/>
  <c r="K153" i="3"/>
  <c r="G86" i="3"/>
  <c r="O61" i="3"/>
  <c r="N54" i="4"/>
  <c r="J40" i="4"/>
  <c r="J31" i="5"/>
  <c r="I62" i="11"/>
  <c r="K64" i="3"/>
  <c r="F96" i="4"/>
  <c r="G96" i="4"/>
  <c r="H96" i="4"/>
  <c r="O48" i="3"/>
  <c r="N44" i="4"/>
  <c r="N34" i="5"/>
  <c r="O29" i="3"/>
  <c r="N26" i="4"/>
  <c r="N21" i="5"/>
  <c r="J72" i="4"/>
  <c r="J52" i="5"/>
  <c r="F60" i="5"/>
  <c r="G60" i="5"/>
  <c r="H60" i="5"/>
  <c r="O11" i="3"/>
  <c r="N11" i="4"/>
  <c r="N11" i="5"/>
  <c r="I54" i="11"/>
  <c r="J50" i="4"/>
  <c r="K56" i="3"/>
  <c r="J116" i="4"/>
  <c r="J73" i="5"/>
  <c r="O91" i="3"/>
  <c r="N79" i="4"/>
  <c r="F15" i="5"/>
  <c r="G15" i="5"/>
  <c r="H15" i="5"/>
  <c r="I76" i="11"/>
  <c r="J67" i="4"/>
  <c r="K78" i="3"/>
  <c r="G148" i="3"/>
  <c r="G49" i="3"/>
  <c r="J25" i="5"/>
  <c r="J31" i="4"/>
  <c r="F69" i="4"/>
  <c r="G69" i="4"/>
  <c r="H69" i="4"/>
  <c r="H94" i="4"/>
  <c r="F94" i="4"/>
  <c r="G94" i="4"/>
  <c r="J77" i="5"/>
  <c r="J124" i="4"/>
  <c r="G57" i="3"/>
  <c r="M117" i="3"/>
  <c r="L117" i="3"/>
  <c r="L104" i="4"/>
  <c r="K104" i="4"/>
  <c r="L65" i="5"/>
  <c r="K65" i="5"/>
  <c r="F40" i="5"/>
  <c r="G40" i="5"/>
  <c r="H40" i="5"/>
  <c r="O53" i="3"/>
  <c r="N37" i="5"/>
  <c r="N48" i="4"/>
  <c r="N106" i="3"/>
  <c r="L106" i="3"/>
  <c r="M93" i="4"/>
  <c r="K93" i="4"/>
  <c r="O27" i="3"/>
  <c r="N24" i="4"/>
  <c r="O96" i="3"/>
  <c r="N84" i="4"/>
  <c r="I94" i="3"/>
  <c r="G94" i="3"/>
  <c r="O43" i="3"/>
  <c r="N39" i="4"/>
  <c r="N30" i="5"/>
  <c r="J69" i="5"/>
  <c r="J110" i="4"/>
  <c r="G139" i="3"/>
  <c r="I93" i="11"/>
  <c r="K95" i="3"/>
  <c r="G50" i="3"/>
  <c r="O113" i="3"/>
  <c r="N100" i="4"/>
  <c r="N147" i="3"/>
  <c r="L147" i="3"/>
  <c r="G147" i="3"/>
  <c r="M129" i="4"/>
  <c r="K129" i="4"/>
  <c r="O130" i="3"/>
  <c r="N116" i="4"/>
  <c r="N73" i="5"/>
  <c r="G25" i="3"/>
  <c r="J82" i="4"/>
  <c r="J56" i="5"/>
  <c r="G51" i="3"/>
  <c r="J50" i="5"/>
  <c r="J69" i="4"/>
  <c r="K69" i="5"/>
  <c r="J6" i="4"/>
  <c r="J6" i="5"/>
  <c r="K26" i="5"/>
  <c r="H111" i="3"/>
  <c r="AR181" i="17"/>
  <c r="D181" i="17"/>
  <c r="F72" i="4"/>
  <c r="G72" i="4"/>
  <c r="H72" i="4"/>
  <c r="I38" i="11"/>
  <c r="J36" i="4"/>
  <c r="K40" i="3"/>
  <c r="M103" i="3"/>
  <c r="L62" i="5"/>
  <c r="K62" i="5"/>
  <c r="L90" i="4"/>
  <c r="K90" i="4"/>
  <c r="I18" i="11"/>
  <c r="J18" i="4"/>
  <c r="K20" i="3"/>
  <c r="F9" i="5"/>
  <c r="G9" i="5"/>
  <c r="H9" i="5"/>
  <c r="I77" i="11"/>
  <c r="J68" i="4"/>
  <c r="K79" i="3"/>
  <c r="J58" i="5"/>
  <c r="J85" i="4"/>
  <c r="O28" i="3"/>
  <c r="N25" i="4"/>
  <c r="O72" i="3"/>
  <c r="N48" i="5"/>
  <c r="F49" i="5"/>
  <c r="G49" i="5"/>
  <c r="H49" i="5"/>
  <c r="I137" i="11"/>
  <c r="K139" i="3"/>
  <c r="N131" i="3"/>
  <c r="L131" i="3"/>
  <c r="M74" i="5"/>
  <c r="K74" i="5"/>
  <c r="O116" i="3"/>
  <c r="N64" i="5"/>
  <c r="N103" i="4"/>
  <c r="G109" i="3"/>
  <c r="F119" i="4"/>
  <c r="G119" i="4"/>
  <c r="H119" i="4"/>
  <c r="R110" i="3"/>
  <c r="O81" i="3"/>
  <c r="N70" i="4"/>
  <c r="N51" i="5"/>
  <c r="O10" i="3"/>
  <c r="N10" i="5"/>
  <c r="N10" i="4"/>
  <c r="G99" i="3"/>
  <c r="F12" i="5"/>
  <c r="G12" i="5"/>
  <c r="H12" i="5"/>
  <c r="F62" i="4"/>
  <c r="G62" i="4"/>
  <c r="H62" i="4"/>
  <c r="O23" i="3"/>
  <c r="N18" i="5"/>
  <c r="N21" i="4"/>
  <c r="G17" i="3"/>
  <c r="O103" i="3"/>
  <c r="N90" i="4"/>
  <c r="N62" i="5"/>
  <c r="G80" i="3"/>
  <c r="G107" i="3"/>
  <c r="I107" i="3"/>
  <c r="J5" i="5"/>
  <c r="J5" i="4"/>
  <c r="L103" i="3"/>
  <c r="M28" i="3"/>
  <c r="L25" i="4"/>
  <c r="K25" i="4"/>
  <c r="K73" i="5"/>
  <c r="I35" i="11"/>
  <c r="K37" i="3"/>
  <c r="O34" i="3"/>
  <c r="N30" i="4"/>
  <c r="N24" i="5"/>
  <c r="G59" i="3"/>
  <c r="J48" i="4"/>
  <c r="J37" i="5"/>
  <c r="O85" i="3"/>
  <c r="N54" i="5"/>
  <c r="I45" i="11"/>
  <c r="K47" i="3"/>
  <c r="F101" i="4"/>
  <c r="G101" i="4"/>
  <c r="H101" i="4"/>
  <c r="F80" i="4"/>
  <c r="G80" i="4"/>
  <c r="H80" i="4"/>
  <c r="N33" i="3"/>
  <c r="L33" i="3"/>
  <c r="M29" i="4"/>
  <c r="K29" i="4"/>
  <c r="M23" i="5"/>
  <c r="K23" i="5"/>
  <c r="K61" i="5"/>
  <c r="H22" i="5"/>
  <c r="F22" i="5"/>
  <c r="G22" i="5"/>
  <c r="J67" i="5"/>
  <c r="J108" i="4"/>
  <c r="K113" i="4"/>
  <c r="K66" i="4"/>
  <c r="L124" i="3"/>
  <c r="J55" i="5"/>
  <c r="J77" i="4"/>
  <c r="K57" i="5"/>
  <c r="L36" i="3"/>
  <c r="I8" i="3"/>
  <c r="G8" i="3"/>
  <c r="O135" i="3"/>
  <c r="N120" i="4"/>
  <c r="N119" i="3"/>
  <c r="L119" i="3"/>
  <c r="M105" i="4"/>
  <c r="K105" i="4"/>
  <c r="I100" i="11"/>
  <c r="K102" i="3"/>
  <c r="M121" i="3"/>
  <c r="L121" i="3"/>
  <c r="L107" i="4"/>
  <c r="K107" i="4"/>
  <c r="G9" i="3"/>
  <c r="F58" i="4"/>
  <c r="G58" i="4"/>
  <c r="H58" i="4"/>
  <c r="J68" i="5"/>
  <c r="J109" i="4"/>
  <c r="F8" i="5"/>
  <c r="G8" i="5"/>
  <c r="H8" i="5"/>
  <c r="G76" i="3"/>
  <c r="I124" i="11"/>
  <c r="J112" i="4"/>
  <c r="K126" i="3"/>
  <c r="O126" i="3"/>
  <c r="N112" i="4"/>
  <c r="O88" i="3"/>
  <c r="N76" i="4"/>
  <c r="G134" i="3"/>
  <c r="O121" i="3"/>
  <c r="N107" i="4"/>
  <c r="N69" i="3"/>
  <c r="L69" i="3"/>
  <c r="M60" i="4"/>
  <c r="K60" i="4"/>
  <c r="G12" i="3"/>
  <c r="F47" i="5"/>
  <c r="G47" i="5"/>
  <c r="H47" i="5"/>
  <c r="O39" i="3"/>
  <c r="N35" i="4"/>
  <c r="O129" i="3"/>
  <c r="N115" i="4"/>
  <c r="N72" i="5"/>
  <c r="O21" i="3"/>
  <c r="N16" i="5"/>
  <c r="N19" i="4"/>
  <c r="O93" i="3"/>
  <c r="N81" i="4"/>
  <c r="M43" i="3"/>
  <c r="L30" i="5"/>
  <c r="K30" i="5"/>
  <c r="L39" i="4"/>
  <c r="N125" i="3"/>
  <c r="L125" i="3"/>
  <c r="M111" i="4"/>
  <c r="K111" i="4"/>
  <c r="O38" i="3"/>
  <c r="N34" i="4"/>
  <c r="N11" i="3"/>
  <c r="L11" i="3"/>
  <c r="M11" i="5"/>
  <c r="K11" i="5"/>
  <c r="M11" i="4"/>
  <c r="K11" i="4"/>
  <c r="K116" i="4"/>
  <c r="O62" i="3"/>
  <c r="N55" i="4"/>
  <c r="N42" i="5"/>
  <c r="O24" i="3"/>
  <c r="N22" i="4"/>
  <c r="B123" i="11"/>
  <c r="K52" i="4"/>
  <c r="I21" i="11"/>
  <c r="K23" i="3"/>
  <c r="G114" i="3"/>
  <c r="I114" i="3"/>
  <c r="G92" i="3"/>
  <c r="O123" i="3"/>
  <c r="N109" i="4"/>
  <c r="N68" i="5"/>
  <c r="L102" i="3"/>
  <c r="F83" i="5"/>
  <c r="G83" i="5"/>
  <c r="H83" i="5"/>
  <c r="I32" i="3"/>
  <c r="G32" i="3"/>
  <c r="J78" i="5"/>
  <c r="J125" i="4"/>
  <c r="O110" i="3"/>
  <c r="N97" i="4"/>
  <c r="O98" i="3"/>
  <c r="N86" i="4"/>
  <c r="N59" i="5"/>
  <c r="J103" i="4"/>
  <c r="J64" i="5"/>
  <c r="J65" i="5"/>
  <c r="J104" i="4"/>
  <c r="L127" i="3"/>
  <c r="L77" i="3"/>
  <c r="K20" i="5"/>
  <c r="K87" i="4"/>
  <c r="K39" i="4"/>
  <c r="K83" i="4"/>
  <c r="G66" i="3"/>
  <c r="H8" i="4"/>
  <c r="F8" i="4"/>
  <c r="G8" i="4"/>
  <c r="O15" i="3"/>
  <c r="N14" i="4"/>
  <c r="N13" i="5"/>
  <c r="F17" i="4"/>
  <c r="G17" i="4"/>
  <c r="H17" i="4"/>
  <c r="I16" i="11"/>
  <c r="J16" i="4"/>
  <c r="K18" i="3"/>
  <c r="O7" i="3"/>
  <c r="N7" i="5"/>
  <c r="N7" i="4"/>
  <c r="O18" i="3"/>
  <c r="N16" i="4"/>
  <c r="O142" i="3"/>
  <c r="N79" i="5"/>
  <c r="N6" i="3"/>
  <c r="L6" i="3"/>
  <c r="M6" i="5"/>
  <c r="K6" i="5"/>
  <c r="M6" i="4"/>
  <c r="K6" i="4"/>
  <c r="G71" i="3"/>
  <c r="O36" i="3"/>
  <c r="N26" i="5"/>
  <c r="N32" i="4"/>
  <c r="F114" i="4"/>
  <c r="G114" i="4"/>
  <c r="H114" i="4"/>
  <c r="F70" i="5"/>
  <c r="G70" i="5"/>
  <c r="H70" i="5"/>
  <c r="O20" i="3"/>
  <c r="N18" i="4"/>
  <c r="I142" i="11"/>
  <c r="J127" i="4"/>
  <c r="K144" i="3"/>
  <c r="O6" i="3"/>
  <c r="N6" i="5"/>
  <c r="N6" i="4"/>
  <c r="I46" i="11"/>
  <c r="K48" i="3"/>
  <c r="L130" i="3"/>
  <c r="I96" i="11"/>
  <c r="K98" i="3"/>
  <c r="I50" i="11"/>
  <c r="J47" i="4"/>
  <c r="K52" i="3"/>
  <c r="L58" i="3"/>
  <c r="O55" i="3"/>
  <c r="N39" i="5"/>
  <c r="J13" i="5"/>
  <c r="J14" i="4"/>
  <c r="I36" i="11"/>
  <c r="J34" i="4"/>
  <c r="K38" i="3"/>
  <c r="K106" i="4"/>
  <c r="F28" i="5"/>
  <c r="G28" i="5"/>
  <c r="H28" i="5"/>
  <c r="O137" i="3"/>
  <c r="N121" i="4"/>
  <c r="L28" i="3"/>
  <c r="O56" i="3"/>
  <c r="N50" i="4"/>
  <c r="S114" i="3"/>
  <c r="R101" i="4"/>
  <c r="Q101" i="4"/>
  <c r="F133" i="4"/>
  <c r="G133" i="4"/>
  <c r="H133" i="4"/>
  <c r="J115" i="4"/>
  <c r="J72" i="5"/>
  <c r="O52" i="3"/>
  <c r="N47" i="4"/>
  <c r="N81" i="3"/>
  <c r="L81" i="3"/>
  <c r="M70" i="4"/>
  <c r="K70" i="4"/>
  <c r="M51" i="5"/>
  <c r="K51" i="5"/>
  <c r="K120" i="4"/>
  <c r="O104" i="3"/>
  <c r="N91" i="4"/>
  <c r="N63" i="5"/>
  <c r="O138" i="3"/>
  <c r="N122" i="4"/>
  <c r="K33" i="4"/>
  <c r="K61" i="4"/>
  <c r="K92" i="4"/>
  <c r="L26" i="3"/>
  <c r="L100" i="3"/>
  <c r="L43" i="3"/>
  <c r="J38" i="4"/>
  <c r="J29" i="5"/>
  <c r="K22" i="4"/>
  <c r="L95" i="3"/>
  <c r="K41" i="4"/>
  <c r="K109" i="4"/>
  <c r="I133" i="11"/>
  <c r="J120" i="4"/>
  <c r="K135" i="3"/>
  <c r="M40" i="3"/>
  <c r="L40" i="3"/>
  <c r="L36" i="4"/>
  <c r="K36" i="4"/>
  <c r="J82" i="5"/>
  <c r="J132" i="4"/>
  <c r="O149" i="3"/>
  <c r="N131" i="4"/>
  <c r="N81" i="5"/>
  <c r="J86" i="5"/>
  <c r="J137" i="4"/>
  <c r="O119" i="3"/>
  <c r="N105" i="4"/>
  <c r="J17" i="5"/>
  <c r="J20" i="4"/>
  <c r="O132" i="3"/>
  <c r="N117" i="4"/>
  <c r="F63" i="4"/>
  <c r="G63" i="4"/>
  <c r="H63" i="4"/>
  <c r="F71" i="5"/>
  <c r="G71" i="5"/>
  <c r="H71" i="5"/>
  <c r="F113" i="4"/>
  <c r="G113" i="4"/>
  <c r="H113" i="4"/>
  <c r="S105" i="3"/>
  <c r="R105" i="3"/>
  <c r="R92" i="4"/>
  <c r="Q92" i="4"/>
  <c r="O90" i="3"/>
  <c r="N78" i="4"/>
  <c r="H128" i="4"/>
  <c r="F128" i="4"/>
  <c r="G128" i="4"/>
  <c r="F73" i="4"/>
  <c r="G73" i="4"/>
  <c r="H73" i="4"/>
  <c r="I80" i="11"/>
  <c r="J71" i="4"/>
  <c r="K82" i="3"/>
  <c r="O70" i="3"/>
  <c r="N61" i="4"/>
  <c r="J38" i="5"/>
  <c r="J49" i="4"/>
  <c r="O143" i="3"/>
  <c r="N126" i="4"/>
  <c r="O30" i="3"/>
  <c r="N27" i="4"/>
  <c r="O122" i="3"/>
  <c r="N67" i="5"/>
  <c r="N108" i="4"/>
  <c r="O141" i="3"/>
  <c r="N78" i="5"/>
  <c r="N125" i="4"/>
  <c r="F59" i="4"/>
  <c r="G59" i="4"/>
  <c r="H59" i="4"/>
  <c r="K71" i="4"/>
  <c r="F71" i="4"/>
  <c r="G71" i="4"/>
  <c r="O22" i="3"/>
  <c r="N20" i="4"/>
  <c r="N17" i="5"/>
  <c r="I68" i="11"/>
  <c r="J61" i="4"/>
  <c r="K70" i="3"/>
  <c r="L120" i="3"/>
  <c r="F37" i="4"/>
  <c r="G37" i="4"/>
  <c r="H37" i="4"/>
  <c r="G151" i="3"/>
  <c r="R114" i="3"/>
  <c r="L135" i="3"/>
  <c r="J62" i="5"/>
  <c r="J90" i="4"/>
  <c r="K27" i="5"/>
  <c r="L70" i="3"/>
  <c r="L105" i="3"/>
  <c r="K10" i="4"/>
  <c r="L24" i="3"/>
  <c r="K85" i="5"/>
  <c r="L45" i="3"/>
  <c r="K68" i="5"/>
  <c r="O131" i="3"/>
  <c r="N74" i="5"/>
  <c r="F58" i="5"/>
  <c r="G58" i="5"/>
  <c r="H58" i="5"/>
  <c r="O95" i="3"/>
  <c r="N57" i="5"/>
  <c r="N83" i="4"/>
  <c r="I79" i="11"/>
  <c r="K81" i="3"/>
  <c r="O79" i="3"/>
  <c r="N68" i="4"/>
  <c r="O153" i="3"/>
  <c r="N135" i="4"/>
  <c r="F75" i="5"/>
  <c r="G75" i="5"/>
  <c r="H75" i="5"/>
  <c r="O125" i="3"/>
  <c r="N111" i="4"/>
  <c r="O37" i="3"/>
  <c r="N27" i="5"/>
  <c r="N33" i="4"/>
  <c r="O74" i="3"/>
  <c r="N64" i="4"/>
  <c r="O150" i="3"/>
  <c r="N82" i="5"/>
  <c r="N132" i="4"/>
  <c r="J15" i="4"/>
  <c r="J14" i="5"/>
  <c r="I26" i="11"/>
  <c r="J25" i="4"/>
  <c r="K28" i="3"/>
  <c r="F29" i="5"/>
  <c r="G29" i="5"/>
  <c r="H29" i="5"/>
  <c r="I34" i="11"/>
  <c r="K36" i="3"/>
  <c r="F23" i="5"/>
  <c r="G23" i="5"/>
  <c r="H23" i="5"/>
  <c r="O124" i="3"/>
  <c r="N69" i="5"/>
  <c r="N110" i="4"/>
  <c r="G73" i="3"/>
  <c r="G128" i="3"/>
  <c r="O5" i="3"/>
  <c r="N5" i="5"/>
  <c r="N5" i="4"/>
  <c r="O78" i="3"/>
  <c r="N67" i="4"/>
  <c r="I145" i="3"/>
  <c r="G145" i="3"/>
  <c r="F53" i="5"/>
  <c r="G53" i="5"/>
  <c r="H53" i="5"/>
  <c r="B143" i="11"/>
  <c r="I44" i="11"/>
  <c r="K46" i="3"/>
  <c r="G67" i="3"/>
  <c r="L82" i="3"/>
  <c r="G82" i="3"/>
  <c r="I117" i="11"/>
  <c r="J105" i="4"/>
  <c r="K119" i="3"/>
  <c r="M93" i="3"/>
  <c r="L93" i="3"/>
  <c r="L81" i="4"/>
  <c r="K81" i="4"/>
  <c r="G41" i="3"/>
  <c r="O64" i="3"/>
  <c r="N44" i="5"/>
  <c r="N57" i="4"/>
  <c r="J11" i="5"/>
  <c r="J11" i="4"/>
  <c r="O112" i="3"/>
  <c r="N99" i="4"/>
  <c r="O58" i="3"/>
  <c r="N52" i="4"/>
  <c r="I130" i="11"/>
  <c r="J117" i="4"/>
  <c r="K132" i="3"/>
  <c r="J70" i="5"/>
  <c r="J113" i="4"/>
  <c r="K135" i="4"/>
  <c r="L37" i="3"/>
  <c r="O45" i="3"/>
  <c r="N41" i="4"/>
  <c r="K10" i="5"/>
  <c r="K136" i="4"/>
  <c r="K78" i="5"/>
  <c r="K115" i="4"/>
  <c r="L123" i="3"/>
  <c r="F36" i="5"/>
  <c r="G36" i="5"/>
  <c r="H36" i="5"/>
  <c r="H147" i="3"/>
  <c r="AR226" i="17"/>
  <c r="D226" i="17"/>
  <c r="I98" i="4"/>
  <c r="J111" i="3"/>
  <c r="H51" i="3"/>
  <c r="I51" i="3"/>
  <c r="AR88" i="17"/>
  <c r="D88" i="17"/>
  <c r="G130" i="3"/>
  <c r="J83" i="4"/>
  <c r="J57" i="5"/>
  <c r="H94" i="3"/>
  <c r="AR153" i="17"/>
  <c r="D153" i="17"/>
  <c r="F48" i="4"/>
  <c r="G48" i="4"/>
  <c r="H48" i="4"/>
  <c r="H148" i="3"/>
  <c r="I148" i="3"/>
  <c r="AR227" i="17"/>
  <c r="D227" i="17"/>
  <c r="H86" i="3"/>
  <c r="I86" i="3"/>
  <c r="AR142" i="17"/>
  <c r="D142" i="17"/>
  <c r="F124" i="4"/>
  <c r="G124" i="4"/>
  <c r="H124" i="4"/>
  <c r="H108" i="3"/>
  <c r="I108" i="3"/>
  <c r="AR178" i="17"/>
  <c r="D178" i="17"/>
  <c r="F56" i="4"/>
  <c r="G56" i="4"/>
  <c r="H56" i="4"/>
  <c r="G144" i="3"/>
  <c r="F137" i="4"/>
  <c r="G137" i="4"/>
  <c r="H137" i="4"/>
  <c r="G14" i="3"/>
  <c r="H83" i="3"/>
  <c r="I83" i="3"/>
  <c r="AR139" i="17"/>
  <c r="D139" i="17"/>
  <c r="F89" i="4"/>
  <c r="G89" i="4"/>
  <c r="H89" i="4"/>
  <c r="F36" i="4"/>
  <c r="G36" i="4"/>
  <c r="H36" i="4"/>
  <c r="H136" i="3"/>
  <c r="I136" i="3"/>
  <c r="AR214" i="17"/>
  <c r="D214" i="17"/>
  <c r="J26" i="4"/>
  <c r="J21" i="5"/>
  <c r="F111" i="4"/>
  <c r="G111" i="4"/>
  <c r="H111" i="4"/>
  <c r="H107" i="3"/>
  <c r="AR177" i="17"/>
  <c r="D177" i="17"/>
  <c r="G28" i="3"/>
  <c r="F82" i="5"/>
  <c r="G82" i="5"/>
  <c r="H82" i="5"/>
  <c r="I30" i="3"/>
  <c r="G30" i="3"/>
  <c r="G132" i="3"/>
  <c r="F131" i="4"/>
  <c r="G131" i="4"/>
  <c r="H131" i="4"/>
  <c r="G104" i="3"/>
  <c r="J86" i="4"/>
  <c r="J59" i="5"/>
  <c r="F26" i="5"/>
  <c r="G26" i="5"/>
  <c r="H26" i="5"/>
  <c r="F79" i="5"/>
  <c r="G79" i="5"/>
  <c r="H79" i="5"/>
  <c r="H66" i="3"/>
  <c r="I66" i="3"/>
  <c r="AR111" i="17"/>
  <c r="D111" i="17"/>
  <c r="F42" i="5"/>
  <c r="G42" i="5"/>
  <c r="H42" i="5"/>
  <c r="G38" i="3"/>
  <c r="F19" i="4"/>
  <c r="G19" i="4"/>
  <c r="H19" i="4"/>
  <c r="G121" i="3"/>
  <c r="H80" i="3"/>
  <c r="I80" i="3"/>
  <c r="AR135" i="17"/>
  <c r="D135" i="17"/>
  <c r="F18" i="5"/>
  <c r="G18" i="5"/>
  <c r="H18" i="5"/>
  <c r="F10" i="4"/>
  <c r="G10" i="4"/>
  <c r="H10" i="4"/>
  <c r="F37" i="5"/>
  <c r="G37" i="5"/>
  <c r="H37" i="5"/>
  <c r="H57" i="3"/>
  <c r="I57" i="3"/>
  <c r="AR96" i="17"/>
  <c r="D96" i="17"/>
  <c r="F32" i="5"/>
  <c r="G32" i="5"/>
  <c r="H32" i="5"/>
  <c r="G140" i="3"/>
  <c r="F75" i="4"/>
  <c r="G75" i="4"/>
  <c r="H75" i="4"/>
  <c r="H43" i="5"/>
  <c r="F43" i="5"/>
  <c r="G43" i="5"/>
  <c r="G33" i="3"/>
  <c r="G155" i="3"/>
  <c r="F61" i="5"/>
  <c r="G61" i="5"/>
  <c r="H61" i="5"/>
  <c r="F66" i="5"/>
  <c r="G66" i="5"/>
  <c r="H66" i="5"/>
  <c r="G40" i="3"/>
  <c r="F132" i="4"/>
  <c r="G132" i="4"/>
  <c r="H132" i="4"/>
  <c r="G131" i="3"/>
  <c r="F81" i="5"/>
  <c r="G81" i="5"/>
  <c r="H81" i="5"/>
  <c r="G56" i="3"/>
  <c r="F107" i="4"/>
  <c r="G107" i="4"/>
  <c r="H107" i="4"/>
  <c r="J33" i="4"/>
  <c r="J27" i="5"/>
  <c r="J26" i="5"/>
  <c r="J32" i="4"/>
  <c r="J70" i="4"/>
  <c r="J51" i="5"/>
  <c r="G112" i="3"/>
  <c r="J42" i="4"/>
  <c r="J32" i="5"/>
  <c r="F83" i="4"/>
  <c r="G83" i="4"/>
  <c r="H83" i="4"/>
  <c r="H125" i="4"/>
  <c r="F125" i="4"/>
  <c r="G125" i="4"/>
  <c r="F126" i="4"/>
  <c r="G126" i="4"/>
  <c r="H126" i="4"/>
  <c r="G149" i="3"/>
  <c r="H121" i="4"/>
  <c r="F121" i="4"/>
  <c r="G121" i="4"/>
  <c r="F18" i="4"/>
  <c r="G18" i="4"/>
  <c r="H18" i="4"/>
  <c r="G36" i="3"/>
  <c r="G142" i="3"/>
  <c r="H97" i="4"/>
  <c r="F97" i="4"/>
  <c r="G97" i="4"/>
  <c r="H114" i="3"/>
  <c r="AR184" i="17"/>
  <c r="D184" i="17"/>
  <c r="F55" i="4"/>
  <c r="G55" i="4"/>
  <c r="H55" i="4"/>
  <c r="F16" i="5"/>
  <c r="G16" i="5"/>
  <c r="H16" i="5"/>
  <c r="H134" i="3"/>
  <c r="I134" i="3"/>
  <c r="AR211" i="17"/>
  <c r="D211" i="17"/>
  <c r="H76" i="3"/>
  <c r="I76" i="3"/>
  <c r="AR125" i="17"/>
  <c r="D125" i="17"/>
  <c r="H9" i="3"/>
  <c r="I9" i="3"/>
  <c r="AR11" i="17"/>
  <c r="D11" i="17"/>
  <c r="F120" i="4"/>
  <c r="G120" i="4"/>
  <c r="H120" i="4"/>
  <c r="H59" i="3"/>
  <c r="I59" i="3"/>
  <c r="AR103" i="17"/>
  <c r="D103" i="17"/>
  <c r="G23" i="3"/>
  <c r="F10" i="5"/>
  <c r="G10" i="5"/>
  <c r="H10" i="5"/>
  <c r="H109" i="3"/>
  <c r="I109" i="3"/>
  <c r="AR179" i="17"/>
  <c r="D179" i="17"/>
  <c r="J123" i="4"/>
  <c r="J76" i="5"/>
  <c r="H139" i="3"/>
  <c r="I139" i="3"/>
  <c r="AR218" i="17"/>
  <c r="D218" i="17"/>
  <c r="H84" i="4"/>
  <c r="F84" i="4"/>
  <c r="G84" i="4"/>
  <c r="G53" i="3"/>
  <c r="F21" i="5"/>
  <c r="G21" i="5"/>
  <c r="H21" i="5"/>
  <c r="F25" i="5"/>
  <c r="G25" i="5"/>
  <c r="H25" i="5"/>
  <c r="F42" i="4"/>
  <c r="G42" i="4"/>
  <c r="H42" i="4"/>
  <c r="F102" i="4"/>
  <c r="G102" i="4"/>
  <c r="H102" i="4"/>
  <c r="G87" i="3"/>
  <c r="I63" i="3"/>
  <c r="G63" i="3"/>
  <c r="F129" i="4"/>
  <c r="G129" i="4"/>
  <c r="H129" i="4"/>
  <c r="F41" i="5"/>
  <c r="G41" i="5"/>
  <c r="H41" i="5"/>
  <c r="H97" i="3"/>
  <c r="I97" i="3"/>
  <c r="AR160" i="17"/>
  <c r="D160" i="17"/>
  <c r="G102" i="3"/>
  <c r="G118" i="3"/>
  <c r="F29" i="4"/>
  <c r="G29" i="4"/>
  <c r="H29" i="4"/>
  <c r="F49" i="4"/>
  <c r="G49" i="4"/>
  <c r="H49" i="4"/>
  <c r="J10" i="4"/>
  <c r="J10" i="5"/>
  <c r="J134" i="4"/>
  <c r="J84" i="5"/>
  <c r="G45" i="3"/>
  <c r="F91" i="4"/>
  <c r="G91" i="4"/>
  <c r="H91" i="4"/>
  <c r="F32" i="4"/>
  <c r="G32" i="4"/>
  <c r="H32" i="4"/>
  <c r="H82" i="3"/>
  <c r="I82" i="3"/>
  <c r="AR138" i="17"/>
  <c r="D138" i="17"/>
  <c r="G24" i="3"/>
  <c r="G93" i="3"/>
  <c r="G39" i="3"/>
  <c r="F99" i="4"/>
  <c r="G99" i="4"/>
  <c r="H99" i="4"/>
  <c r="G78" i="3"/>
  <c r="H73" i="3"/>
  <c r="I73" i="3"/>
  <c r="AR122" i="17"/>
  <c r="D122" i="17"/>
  <c r="G125" i="3"/>
  <c r="F5" i="4"/>
  <c r="G5" i="4"/>
  <c r="H5" i="4"/>
  <c r="G150" i="3"/>
  <c r="I143" i="11"/>
  <c r="J128" i="4"/>
  <c r="K145" i="3"/>
  <c r="F5" i="5"/>
  <c r="G5" i="5"/>
  <c r="H5" i="5"/>
  <c r="F110" i="4"/>
  <c r="G110" i="4"/>
  <c r="H110" i="4"/>
  <c r="F64" i="4"/>
  <c r="G64" i="4"/>
  <c r="H64" i="4"/>
  <c r="F57" i="5"/>
  <c r="G57" i="5"/>
  <c r="H57" i="5"/>
  <c r="H78" i="5"/>
  <c r="F78" i="5"/>
  <c r="G78" i="5"/>
  <c r="G143" i="3"/>
  <c r="I137" i="3"/>
  <c r="G137" i="3"/>
  <c r="F39" i="5"/>
  <c r="G39" i="5"/>
  <c r="H39" i="5"/>
  <c r="G20" i="3"/>
  <c r="F16" i="4"/>
  <c r="G16" i="4"/>
  <c r="H16" i="4"/>
  <c r="I110" i="3"/>
  <c r="G110" i="3"/>
  <c r="G62" i="3"/>
  <c r="G21" i="3"/>
  <c r="G135" i="3"/>
  <c r="F62" i="5"/>
  <c r="G62" i="5"/>
  <c r="H62" i="5"/>
  <c r="G10" i="3"/>
  <c r="F100" i="4"/>
  <c r="G100" i="4"/>
  <c r="H100" i="4"/>
  <c r="I96" i="3"/>
  <c r="G96" i="3"/>
  <c r="F11" i="5"/>
  <c r="G11" i="5"/>
  <c r="H11" i="5"/>
  <c r="F26" i="4"/>
  <c r="G26" i="4"/>
  <c r="H26" i="4"/>
  <c r="J44" i="5"/>
  <c r="J57" i="4"/>
  <c r="F31" i="4"/>
  <c r="G31" i="4"/>
  <c r="H31" i="4"/>
  <c r="G46" i="3"/>
  <c r="G115" i="3"/>
  <c r="F15" i="4"/>
  <c r="G15" i="4"/>
  <c r="H15" i="4"/>
  <c r="F12" i="4"/>
  <c r="G12" i="4"/>
  <c r="H12" i="4"/>
  <c r="J30" i="5"/>
  <c r="J39" i="4"/>
  <c r="H146" i="3"/>
  <c r="I146" i="3"/>
  <c r="AR225" i="17"/>
  <c r="D225" i="17"/>
  <c r="G60" i="3"/>
  <c r="F33" i="5"/>
  <c r="G33" i="5"/>
  <c r="H33" i="5"/>
  <c r="F65" i="4"/>
  <c r="G65" i="4"/>
  <c r="H65" i="4"/>
  <c r="F28" i="4"/>
  <c r="G28" i="4"/>
  <c r="H28" i="4"/>
  <c r="F38" i="5"/>
  <c r="G38" i="5"/>
  <c r="H38" i="5"/>
  <c r="H67" i="3"/>
  <c r="I67" i="3"/>
  <c r="AR115" i="17"/>
  <c r="D115" i="17"/>
  <c r="H92" i="3"/>
  <c r="I92" i="3"/>
  <c r="AR151" i="17"/>
  <c r="D151" i="17"/>
  <c r="H99" i="3"/>
  <c r="I99" i="3"/>
  <c r="AR162" i="17"/>
  <c r="D162" i="17"/>
  <c r="G5" i="3"/>
  <c r="F105" i="4"/>
  <c r="G105" i="4"/>
  <c r="H105" i="4"/>
  <c r="G55" i="3"/>
  <c r="J44" i="4"/>
  <c r="J34" i="5"/>
  <c r="H71" i="3"/>
  <c r="I71" i="3"/>
  <c r="AR120" i="17"/>
  <c r="D120" i="17"/>
  <c r="G18" i="3"/>
  <c r="F13" i="5"/>
  <c r="G13" i="5"/>
  <c r="H13" i="5"/>
  <c r="F68" i="5"/>
  <c r="G68" i="5"/>
  <c r="H68" i="5"/>
  <c r="J18" i="5"/>
  <c r="J21" i="4"/>
  <c r="F72" i="5"/>
  <c r="G72" i="5"/>
  <c r="H72" i="5"/>
  <c r="F76" i="4"/>
  <c r="G76" i="4"/>
  <c r="H76" i="4"/>
  <c r="H8" i="3"/>
  <c r="AR10" i="17"/>
  <c r="D10" i="17"/>
  <c r="F24" i="5"/>
  <c r="G24" i="5"/>
  <c r="H24" i="5"/>
  <c r="F90" i="4"/>
  <c r="G90" i="4"/>
  <c r="H90" i="4"/>
  <c r="F51" i="5"/>
  <c r="G51" i="5"/>
  <c r="H51" i="5"/>
  <c r="F103" i="4"/>
  <c r="G103" i="4"/>
  <c r="H103" i="4"/>
  <c r="H25" i="3"/>
  <c r="I25" i="3"/>
  <c r="AR46" i="17"/>
  <c r="D46" i="17"/>
  <c r="G113" i="3"/>
  <c r="F24" i="4"/>
  <c r="G24" i="4"/>
  <c r="H24" i="4"/>
  <c r="F11" i="4"/>
  <c r="G11" i="4"/>
  <c r="H11" i="4"/>
  <c r="G29" i="3"/>
  <c r="F93" i="4"/>
  <c r="G93" i="4"/>
  <c r="H93" i="4"/>
  <c r="G35" i="3"/>
  <c r="F134" i="4"/>
  <c r="G134" i="4"/>
  <c r="H134" i="4"/>
  <c r="F14" i="5"/>
  <c r="G14" i="5"/>
  <c r="H14" i="5"/>
  <c r="G13" i="3"/>
  <c r="H65" i="3"/>
  <c r="I65" i="3"/>
  <c r="AR110" i="17"/>
  <c r="D110" i="17"/>
  <c r="F31" i="5"/>
  <c r="G31" i="5"/>
  <c r="H31" i="5"/>
  <c r="F77" i="4"/>
  <c r="G77" i="4"/>
  <c r="H77" i="4"/>
  <c r="H46" i="5"/>
  <c r="F46" i="5"/>
  <c r="G46" i="5"/>
  <c r="F43" i="4"/>
  <c r="G43" i="4"/>
  <c r="H43" i="4"/>
  <c r="G75" i="3"/>
  <c r="G31" i="3"/>
  <c r="G54" i="3"/>
  <c r="F104" i="4"/>
  <c r="G104" i="4"/>
  <c r="H104" i="4"/>
  <c r="J16" i="5"/>
  <c r="J19" i="4"/>
  <c r="F67" i="4"/>
  <c r="G67" i="4"/>
  <c r="H67" i="4"/>
  <c r="H27" i="4"/>
  <c r="F27" i="4"/>
  <c r="G27" i="4"/>
  <c r="F69" i="5"/>
  <c r="G69" i="5"/>
  <c r="H69" i="5"/>
  <c r="G74" i="3"/>
  <c r="G95" i="3"/>
  <c r="G127" i="3"/>
  <c r="G124" i="3"/>
  <c r="G119" i="3"/>
  <c r="F122" i="4"/>
  <c r="G122" i="4"/>
  <c r="H122" i="4"/>
  <c r="F6" i="4"/>
  <c r="G6" i="4"/>
  <c r="H6" i="4"/>
  <c r="F7" i="4"/>
  <c r="G7" i="4"/>
  <c r="H7" i="4"/>
  <c r="F14" i="4"/>
  <c r="G14" i="4"/>
  <c r="H14" i="4"/>
  <c r="F59" i="5"/>
  <c r="G59" i="5"/>
  <c r="H59" i="5"/>
  <c r="F109" i="4"/>
  <c r="G109" i="4"/>
  <c r="H109" i="4"/>
  <c r="H115" i="4"/>
  <c r="F115" i="4"/>
  <c r="G115" i="4"/>
  <c r="H12" i="3"/>
  <c r="I12" i="3"/>
  <c r="AR24" i="17"/>
  <c r="D24" i="17"/>
  <c r="G88" i="3"/>
  <c r="J43" i="4"/>
  <c r="J33" i="5"/>
  <c r="F30" i="4"/>
  <c r="G30" i="4"/>
  <c r="H30" i="4"/>
  <c r="G103" i="3"/>
  <c r="F70" i="4"/>
  <c r="G70" i="4"/>
  <c r="H70" i="4"/>
  <c r="F64" i="5"/>
  <c r="G64" i="5"/>
  <c r="H64" i="5"/>
  <c r="H48" i="5"/>
  <c r="F48" i="5"/>
  <c r="G48" i="5"/>
  <c r="H50" i="3"/>
  <c r="I50" i="3"/>
  <c r="AR87" i="17"/>
  <c r="D87" i="17"/>
  <c r="F30" i="5"/>
  <c r="G30" i="5"/>
  <c r="H30" i="5"/>
  <c r="G27" i="3"/>
  <c r="I147" i="3"/>
  <c r="F79" i="4"/>
  <c r="G79" i="4"/>
  <c r="H79" i="4"/>
  <c r="G11" i="3"/>
  <c r="H34" i="5"/>
  <c r="F34" i="5"/>
  <c r="G34" i="5"/>
  <c r="G106" i="3"/>
  <c r="F85" i="5"/>
  <c r="G85" i="5"/>
  <c r="H85" i="5"/>
  <c r="F84" i="5"/>
  <c r="G84" i="5"/>
  <c r="H84" i="5"/>
  <c r="G16" i="3"/>
  <c r="F40" i="4"/>
  <c r="G40" i="4"/>
  <c r="H40" i="4"/>
  <c r="F55" i="5"/>
  <c r="G55" i="5"/>
  <c r="H55" i="5"/>
  <c r="H42" i="3"/>
  <c r="I42" i="3"/>
  <c r="AR66" i="17"/>
  <c r="D66" i="17"/>
  <c r="I68" i="3"/>
  <c r="G68" i="3"/>
  <c r="J7" i="4"/>
  <c r="J7" i="5"/>
  <c r="G47" i="3"/>
  <c r="F106" i="4"/>
  <c r="G106" i="4"/>
  <c r="H106" i="4"/>
  <c r="H84" i="3"/>
  <c r="I84" i="3"/>
  <c r="AR140" i="17"/>
  <c r="D140" i="17"/>
  <c r="F65" i="5"/>
  <c r="G65" i="5"/>
  <c r="H65" i="5"/>
  <c r="F92" i="4"/>
  <c r="G92" i="4"/>
  <c r="H92" i="4"/>
  <c r="G58" i="3"/>
  <c r="F117" i="4"/>
  <c r="G117" i="4"/>
  <c r="H117" i="4"/>
  <c r="F34" i="4"/>
  <c r="G34" i="4"/>
  <c r="H34" i="4"/>
  <c r="F21" i="4"/>
  <c r="G21" i="4"/>
  <c r="H21" i="4"/>
  <c r="F135" i="4"/>
  <c r="G135" i="4"/>
  <c r="H135" i="4"/>
  <c r="I141" i="3"/>
  <c r="G141" i="3"/>
  <c r="F57" i="4"/>
  <c r="G57" i="4"/>
  <c r="H57" i="4"/>
  <c r="F33" i="4"/>
  <c r="G33" i="4"/>
  <c r="H33" i="4"/>
  <c r="G153" i="3"/>
  <c r="F20" i="4"/>
  <c r="G20" i="4"/>
  <c r="H20" i="4"/>
  <c r="H145" i="3"/>
  <c r="AR224" i="17"/>
  <c r="D224" i="17"/>
  <c r="F27" i="5"/>
  <c r="G27" i="5"/>
  <c r="H27" i="5"/>
  <c r="H151" i="3"/>
  <c r="I151" i="3"/>
  <c r="AR236" i="17"/>
  <c r="D236" i="17"/>
  <c r="G22" i="3"/>
  <c r="F61" i="4"/>
  <c r="G61" i="4"/>
  <c r="H61" i="4"/>
  <c r="F78" i="4"/>
  <c r="G78" i="4"/>
  <c r="H78" i="4"/>
  <c r="G138" i="3"/>
  <c r="F47" i="4"/>
  <c r="G47" i="4"/>
  <c r="H47" i="4"/>
  <c r="F6" i="5"/>
  <c r="G6" i="5"/>
  <c r="H6" i="5"/>
  <c r="F7" i="5"/>
  <c r="G7" i="5"/>
  <c r="H7" i="5"/>
  <c r="G15" i="3"/>
  <c r="F86" i="4"/>
  <c r="G86" i="4"/>
  <c r="H86" i="4"/>
  <c r="H32" i="3"/>
  <c r="AR54" i="17"/>
  <c r="D54" i="17"/>
  <c r="G123" i="3"/>
  <c r="I123" i="11"/>
  <c r="J111" i="4"/>
  <c r="K125" i="3"/>
  <c r="G129" i="3"/>
  <c r="F112" i="4"/>
  <c r="G112" i="4"/>
  <c r="H112" i="4"/>
  <c r="H71" i="4"/>
  <c r="F54" i="5"/>
  <c r="G54" i="5"/>
  <c r="H54" i="5"/>
  <c r="G34" i="3"/>
  <c r="H17" i="3"/>
  <c r="I17" i="3"/>
  <c r="AR32" i="17"/>
  <c r="D32" i="17"/>
  <c r="G81" i="3"/>
  <c r="G116" i="3"/>
  <c r="G72" i="3"/>
  <c r="F73" i="5"/>
  <c r="G73" i="5"/>
  <c r="H73" i="5"/>
  <c r="F39" i="4"/>
  <c r="G39" i="4"/>
  <c r="H39" i="4"/>
  <c r="H49" i="3"/>
  <c r="I49" i="3"/>
  <c r="AR86" i="17"/>
  <c r="D86" i="17"/>
  <c r="G91" i="3"/>
  <c r="F44" i="4"/>
  <c r="G44" i="4"/>
  <c r="H44" i="4"/>
  <c r="F54" i="4"/>
  <c r="G54" i="4"/>
  <c r="H54" i="4"/>
  <c r="F20" i="5"/>
  <c r="G20" i="5"/>
  <c r="H20" i="5"/>
  <c r="F136" i="4"/>
  <c r="G136" i="4"/>
  <c r="H136" i="4"/>
  <c r="G152" i="3"/>
  <c r="F118" i="4"/>
  <c r="G118" i="4"/>
  <c r="H118" i="4"/>
  <c r="G44" i="3"/>
  <c r="G89" i="3"/>
  <c r="F60" i="4"/>
  <c r="G60" i="4"/>
  <c r="H60" i="4"/>
  <c r="G120" i="3"/>
  <c r="F87" i="4"/>
  <c r="G87" i="4"/>
  <c r="H87" i="4"/>
  <c r="F66" i="4"/>
  <c r="G66" i="4"/>
  <c r="H66" i="4"/>
  <c r="G117" i="3"/>
  <c r="G105" i="3"/>
  <c r="H41" i="3"/>
  <c r="I41" i="3"/>
  <c r="AR65" i="17"/>
  <c r="D65" i="17"/>
  <c r="F17" i="5"/>
  <c r="G17" i="5"/>
  <c r="H17" i="5"/>
  <c r="F108" i="4"/>
  <c r="G108" i="4"/>
  <c r="H108" i="4"/>
  <c r="F44" i="5"/>
  <c r="G44" i="5"/>
  <c r="H44" i="5"/>
  <c r="F68" i="4"/>
  <c r="G68" i="4"/>
  <c r="H68" i="4"/>
  <c r="H67" i="5"/>
  <c r="F67" i="5"/>
  <c r="G67" i="5"/>
  <c r="F41" i="4"/>
  <c r="G41" i="4"/>
  <c r="H41" i="4"/>
  <c r="F52" i="4"/>
  <c r="G52" i="4"/>
  <c r="H52" i="4"/>
  <c r="G64" i="3"/>
  <c r="H128" i="3"/>
  <c r="I128" i="3"/>
  <c r="AR204" i="17"/>
  <c r="D204" i="17"/>
  <c r="G37" i="3"/>
  <c r="G79" i="3"/>
  <c r="F74" i="5"/>
  <c r="G74" i="5"/>
  <c r="H74" i="5"/>
  <c r="G122" i="3"/>
  <c r="G70" i="3"/>
  <c r="G90" i="3"/>
  <c r="F63" i="5"/>
  <c r="G63" i="5"/>
  <c r="H63" i="5"/>
  <c r="G52" i="3"/>
  <c r="F50" i="4"/>
  <c r="G50" i="4"/>
  <c r="H50" i="4"/>
  <c r="G6" i="3"/>
  <c r="G7" i="3"/>
  <c r="G98" i="3"/>
  <c r="F22" i="4"/>
  <c r="G22" i="4"/>
  <c r="H22" i="4"/>
  <c r="H81" i="4"/>
  <c r="F81" i="4"/>
  <c r="G81" i="4"/>
  <c r="F35" i="4"/>
  <c r="G35" i="4"/>
  <c r="H35" i="4"/>
  <c r="G126" i="3"/>
  <c r="J61" i="5"/>
  <c r="J89" i="4"/>
  <c r="G85" i="3"/>
  <c r="F25" i="4"/>
  <c r="G25" i="4"/>
  <c r="H25" i="4"/>
  <c r="F116" i="4"/>
  <c r="G116" i="4"/>
  <c r="H116" i="4"/>
  <c r="G43" i="3"/>
  <c r="I48" i="3"/>
  <c r="G48" i="3"/>
  <c r="G61" i="3"/>
  <c r="G26" i="3"/>
  <c r="G154" i="3"/>
  <c r="F77" i="5"/>
  <c r="G77" i="5"/>
  <c r="H77" i="5"/>
  <c r="G133" i="3"/>
  <c r="F127" i="4"/>
  <c r="G127" i="4"/>
  <c r="H127" i="4"/>
  <c r="F86" i="5"/>
  <c r="G86" i="5"/>
  <c r="H86" i="5"/>
  <c r="F13" i="4"/>
  <c r="G13" i="4"/>
  <c r="H13" i="4"/>
  <c r="G69" i="3"/>
  <c r="I69" i="3"/>
  <c r="H19" i="3"/>
  <c r="I19" i="3"/>
  <c r="AR34" i="17"/>
  <c r="D34" i="17"/>
  <c r="G100" i="3"/>
  <c r="G77" i="3"/>
  <c r="J145" i="3"/>
  <c r="I128" i="4"/>
  <c r="H106" i="3"/>
  <c r="I106" i="3"/>
  <c r="AR176" i="17"/>
  <c r="D176" i="17"/>
  <c r="H124" i="3"/>
  <c r="I124" i="3"/>
  <c r="AR198" i="17"/>
  <c r="D198" i="17"/>
  <c r="H13" i="3"/>
  <c r="I13" i="3"/>
  <c r="AR25" i="17"/>
  <c r="D25" i="17"/>
  <c r="H18" i="3"/>
  <c r="I18" i="3"/>
  <c r="AR33" i="17"/>
  <c r="D33" i="17"/>
  <c r="I59" i="4"/>
  <c r="J67" i="3"/>
  <c r="H96" i="3"/>
  <c r="AR159" i="17"/>
  <c r="D159" i="17"/>
  <c r="H135" i="3"/>
  <c r="I135" i="3"/>
  <c r="AR212" i="17"/>
  <c r="D212" i="17"/>
  <c r="H143" i="3"/>
  <c r="I143" i="3"/>
  <c r="AR222" i="17"/>
  <c r="D222" i="17"/>
  <c r="I71" i="4"/>
  <c r="J82" i="3"/>
  <c r="H63" i="3"/>
  <c r="AR108" i="17"/>
  <c r="D108" i="17"/>
  <c r="I123" i="4"/>
  <c r="I76" i="5"/>
  <c r="J139" i="3"/>
  <c r="H23" i="3"/>
  <c r="I23" i="3"/>
  <c r="AR42" i="17"/>
  <c r="D42" i="17"/>
  <c r="I49" i="5"/>
  <c r="J76" i="3"/>
  <c r="I101" i="4"/>
  <c r="J114" i="3"/>
  <c r="H56" i="3"/>
  <c r="I56" i="3"/>
  <c r="AR95" i="17"/>
  <c r="D95" i="17"/>
  <c r="H40" i="3"/>
  <c r="I40" i="3"/>
  <c r="AR63" i="17"/>
  <c r="D63" i="17"/>
  <c r="H33" i="3"/>
  <c r="I33" i="3"/>
  <c r="AR55" i="17"/>
  <c r="D55" i="17"/>
  <c r="H132" i="3"/>
  <c r="I132" i="3"/>
  <c r="AR209" i="17"/>
  <c r="D209" i="17"/>
  <c r="H77" i="3"/>
  <c r="I77" i="3"/>
  <c r="AR128" i="17"/>
  <c r="D128" i="17"/>
  <c r="I22" i="5"/>
  <c r="J32" i="3"/>
  <c r="H154" i="3"/>
  <c r="I154" i="3"/>
  <c r="AR243" i="17"/>
  <c r="D243" i="17"/>
  <c r="H43" i="3"/>
  <c r="I43" i="3"/>
  <c r="AR68" i="17"/>
  <c r="D68" i="17"/>
  <c r="H70" i="3"/>
  <c r="I70" i="3"/>
  <c r="AR118" i="17"/>
  <c r="D118" i="17"/>
  <c r="H117" i="3"/>
  <c r="I117" i="3"/>
  <c r="AR187" i="17"/>
  <c r="D187" i="17"/>
  <c r="J17" i="3"/>
  <c r="I15" i="5"/>
  <c r="H27" i="3"/>
  <c r="I27" i="3"/>
  <c r="AR48" i="17"/>
  <c r="D48" i="17"/>
  <c r="H127" i="3"/>
  <c r="I127" i="3"/>
  <c r="AR202" i="17"/>
  <c r="D202" i="17"/>
  <c r="H54" i="3"/>
  <c r="I54" i="3"/>
  <c r="AR92" i="17"/>
  <c r="D92" i="17"/>
  <c r="H113" i="3"/>
  <c r="I113" i="3"/>
  <c r="AR183" i="17"/>
  <c r="D183" i="17"/>
  <c r="H102" i="3"/>
  <c r="I102" i="3"/>
  <c r="AR172" i="17"/>
  <c r="D172" i="17"/>
  <c r="J57" i="3"/>
  <c r="I51" i="4"/>
  <c r="I69" i="4"/>
  <c r="I50" i="5"/>
  <c r="J80" i="3"/>
  <c r="H30" i="3"/>
  <c r="AR52" i="17"/>
  <c r="D52" i="17"/>
  <c r="I74" i="4"/>
  <c r="J86" i="3"/>
  <c r="H129" i="3"/>
  <c r="I129" i="3"/>
  <c r="AR205" i="17"/>
  <c r="D205" i="17"/>
  <c r="H22" i="3"/>
  <c r="I22" i="3"/>
  <c r="AR39" i="17"/>
  <c r="D39" i="17"/>
  <c r="H141" i="3"/>
  <c r="AR220" i="17"/>
  <c r="D220" i="17"/>
  <c r="I53" i="5"/>
  <c r="J84" i="3"/>
  <c r="I73" i="4"/>
  <c r="H68" i="3"/>
  <c r="AR116" i="17"/>
  <c r="D116" i="17"/>
  <c r="H16" i="3"/>
  <c r="I16" i="3"/>
  <c r="AR29" i="17"/>
  <c r="D29" i="17"/>
  <c r="H95" i="3"/>
  <c r="I95" i="3"/>
  <c r="AR156" i="17"/>
  <c r="D156" i="17"/>
  <c r="H31" i="3"/>
  <c r="I31" i="3"/>
  <c r="AR53" i="17"/>
  <c r="D53" i="17"/>
  <c r="J25" i="3"/>
  <c r="I19" i="5"/>
  <c r="I23" i="4"/>
  <c r="J71" i="3"/>
  <c r="I47" i="5"/>
  <c r="I62" i="4"/>
  <c r="H60" i="3"/>
  <c r="I60" i="3"/>
  <c r="AR105" i="17"/>
  <c r="D105" i="17"/>
  <c r="H21" i="3"/>
  <c r="I21" i="3"/>
  <c r="AR36" i="17"/>
  <c r="D36" i="17"/>
  <c r="H20" i="3"/>
  <c r="I20" i="3"/>
  <c r="AR35" i="17"/>
  <c r="D35" i="17"/>
  <c r="H125" i="3"/>
  <c r="I125" i="3"/>
  <c r="AR199" i="17"/>
  <c r="D199" i="17"/>
  <c r="H39" i="3"/>
  <c r="I39" i="3"/>
  <c r="AR62" i="17"/>
  <c r="D62" i="17"/>
  <c r="H87" i="3"/>
  <c r="I87" i="3"/>
  <c r="AR143" i="17"/>
  <c r="D143" i="17"/>
  <c r="I53" i="4"/>
  <c r="I40" i="5"/>
  <c r="J59" i="3"/>
  <c r="I119" i="4"/>
  <c r="J134" i="3"/>
  <c r="H144" i="3"/>
  <c r="I144" i="3"/>
  <c r="AR223" i="17"/>
  <c r="D223" i="17"/>
  <c r="J147" i="3"/>
  <c r="I129" i="4"/>
  <c r="I17" i="4"/>
  <c r="J19" i="3"/>
  <c r="H126" i="3"/>
  <c r="I126" i="3"/>
  <c r="AR201" i="17"/>
  <c r="D201" i="17"/>
  <c r="H98" i="3"/>
  <c r="I98" i="3"/>
  <c r="AR161" i="17"/>
  <c r="D161" i="17"/>
  <c r="H122" i="3"/>
  <c r="I122" i="3"/>
  <c r="AR196" i="17"/>
  <c r="D196" i="17"/>
  <c r="I114" i="4"/>
  <c r="J128" i="3"/>
  <c r="I71" i="5"/>
  <c r="H89" i="3"/>
  <c r="I89" i="3"/>
  <c r="AR146" i="17"/>
  <c r="D146" i="17"/>
  <c r="H88" i="3"/>
  <c r="I88" i="3"/>
  <c r="AR144" i="17"/>
  <c r="D144" i="17"/>
  <c r="H29" i="3"/>
  <c r="I29" i="3"/>
  <c r="AR51" i="17"/>
  <c r="D51" i="17"/>
  <c r="H5" i="3"/>
  <c r="I5" i="3"/>
  <c r="AR3" i="17"/>
  <c r="D3" i="17"/>
  <c r="I58" i="5"/>
  <c r="I85" i="4"/>
  <c r="J97" i="3"/>
  <c r="H121" i="3"/>
  <c r="I121" i="3"/>
  <c r="AR195" i="17"/>
  <c r="D195" i="17"/>
  <c r="I58" i="4"/>
  <c r="J66" i="3"/>
  <c r="H104" i="3"/>
  <c r="I104" i="3"/>
  <c r="AR174" i="17"/>
  <c r="D174" i="17"/>
  <c r="I72" i="4"/>
  <c r="I52" i="5"/>
  <c r="J83" i="3"/>
  <c r="I130" i="4"/>
  <c r="J148" i="3"/>
  <c r="H130" i="3"/>
  <c r="I130" i="3"/>
  <c r="AR206" i="17"/>
  <c r="D206" i="17"/>
  <c r="H100" i="3"/>
  <c r="I100" i="3"/>
  <c r="AR163" i="17"/>
  <c r="D163" i="17"/>
  <c r="H26" i="3"/>
  <c r="I26" i="3"/>
  <c r="AR47" i="17"/>
  <c r="D47" i="17"/>
  <c r="H52" i="3"/>
  <c r="I52" i="3"/>
  <c r="AR89" i="17"/>
  <c r="D89" i="17"/>
  <c r="H91" i="3"/>
  <c r="I91" i="3"/>
  <c r="AR149" i="17"/>
  <c r="D149" i="17"/>
  <c r="H72" i="3"/>
  <c r="I72" i="3"/>
  <c r="AR121" i="17"/>
  <c r="D121" i="17"/>
  <c r="H34" i="3"/>
  <c r="I34" i="3"/>
  <c r="AR56" i="17"/>
  <c r="D56" i="17"/>
  <c r="J151" i="3"/>
  <c r="I83" i="5"/>
  <c r="I133" i="4"/>
  <c r="H58" i="3"/>
  <c r="I58" i="3"/>
  <c r="AR101" i="17"/>
  <c r="D101" i="17"/>
  <c r="J42" i="3"/>
  <c r="I38" i="4"/>
  <c r="I29" i="5"/>
  <c r="H11" i="3"/>
  <c r="I11" i="3"/>
  <c r="AR18" i="17"/>
  <c r="D18" i="17"/>
  <c r="H75" i="3"/>
  <c r="I75" i="3"/>
  <c r="AR124" i="17"/>
  <c r="D124" i="17"/>
  <c r="I8" i="4"/>
  <c r="I8" i="5"/>
  <c r="J8" i="3"/>
  <c r="I60" i="5"/>
  <c r="J99" i="3"/>
  <c r="I80" i="5"/>
  <c r="J146" i="3"/>
  <c r="H10" i="3"/>
  <c r="I10" i="3"/>
  <c r="AR14" i="17"/>
  <c r="D14" i="17"/>
  <c r="H62" i="3"/>
  <c r="I62" i="3"/>
  <c r="AR107" i="17"/>
  <c r="D107" i="17"/>
  <c r="I63" i="4"/>
  <c r="J73" i="3"/>
  <c r="H93" i="3"/>
  <c r="I93" i="3"/>
  <c r="AR152" i="17"/>
  <c r="D152" i="17"/>
  <c r="J109" i="3"/>
  <c r="I96" i="4"/>
  <c r="H142" i="3"/>
  <c r="I142" i="3"/>
  <c r="AR221" i="17"/>
  <c r="D221" i="17"/>
  <c r="H149" i="3"/>
  <c r="I149" i="3"/>
  <c r="AR232" i="17"/>
  <c r="D232" i="17"/>
  <c r="H37" i="3"/>
  <c r="I37" i="3"/>
  <c r="AR59" i="17"/>
  <c r="D59" i="17"/>
  <c r="H7" i="3"/>
  <c r="I7" i="3"/>
  <c r="AR9" i="17"/>
  <c r="D9" i="17"/>
  <c r="I12" i="5"/>
  <c r="J12" i="3"/>
  <c r="H119" i="3"/>
  <c r="I119" i="3"/>
  <c r="AR192" i="17"/>
  <c r="D192" i="17"/>
  <c r="H74" i="3"/>
  <c r="I74" i="3"/>
  <c r="AR123" i="17"/>
  <c r="D123" i="17"/>
  <c r="H115" i="3"/>
  <c r="I115" i="3"/>
  <c r="AR185" i="17"/>
  <c r="D185" i="17"/>
  <c r="H53" i="3"/>
  <c r="I53" i="3"/>
  <c r="AR90" i="17"/>
  <c r="D90" i="17"/>
  <c r="H131" i="3"/>
  <c r="I131" i="3"/>
  <c r="AR207" i="17"/>
  <c r="D207" i="17"/>
  <c r="H28" i="3"/>
  <c r="I28" i="3"/>
  <c r="AR49" i="17"/>
  <c r="D49" i="17"/>
  <c r="I75" i="5"/>
  <c r="J136" i="3"/>
  <c r="I95" i="4"/>
  <c r="J108" i="3"/>
  <c r="I46" i="4"/>
  <c r="J51" i="3"/>
  <c r="H133" i="3"/>
  <c r="I133" i="3"/>
  <c r="AR210" i="17"/>
  <c r="D210" i="17"/>
  <c r="J41" i="3"/>
  <c r="I28" i="5"/>
  <c r="I37" i="4"/>
  <c r="H15" i="3"/>
  <c r="I15" i="3"/>
  <c r="AR27" i="17"/>
  <c r="D27" i="17"/>
  <c r="H153" i="3"/>
  <c r="I153" i="3"/>
  <c r="AR242" i="17"/>
  <c r="D242" i="17"/>
  <c r="I36" i="5"/>
  <c r="J50" i="3"/>
  <c r="H103" i="3"/>
  <c r="I103" i="3"/>
  <c r="AR173" i="17"/>
  <c r="D173" i="17"/>
  <c r="H69" i="3"/>
  <c r="AR117" i="17"/>
  <c r="D117" i="17"/>
  <c r="H61" i="3"/>
  <c r="I61" i="3"/>
  <c r="AR106" i="17"/>
  <c r="D106" i="17"/>
  <c r="H44" i="3"/>
  <c r="I44" i="3"/>
  <c r="AR70" i="17"/>
  <c r="D70" i="17"/>
  <c r="H116" i="3"/>
  <c r="I116" i="3"/>
  <c r="AR186" i="17"/>
  <c r="D186" i="17"/>
  <c r="H47" i="3"/>
  <c r="I47" i="3"/>
  <c r="AR74" i="17"/>
  <c r="D74" i="17"/>
  <c r="I45" i="5"/>
  <c r="J65" i="3"/>
  <c r="H35" i="3"/>
  <c r="I35" i="3"/>
  <c r="AR57" i="17"/>
  <c r="D57" i="17"/>
  <c r="H55" i="3"/>
  <c r="I55" i="3"/>
  <c r="AR94" i="17"/>
  <c r="D94" i="17"/>
  <c r="J92" i="3"/>
  <c r="I80" i="4"/>
  <c r="H46" i="3"/>
  <c r="I46" i="3"/>
  <c r="AR72" i="17"/>
  <c r="D72" i="17"/>
  <c r="H110" i="3"/>
  <c r="AR180" i="17"/>
  <c r="D180" i="17"/>
  <c r="H137" i="3"/>
  <c r="AR215" i="17"/>
  <c r="D215" i="17"/>
  <c r="H150" i="3"/>
  <c r="I150" i="3"/>
  <c r="AR234" i="17"/>
  <c r="D234" i="17"/>
  <c r="H78" i="3"/>
  <c r="I78" i="3"/>
  <c r="AR132" i="17"/>
  <c r="D132" i="17"/>
  <c r="H24" i="3"/>
  <c r="I24" i="3"/>
  <c r="AR43" i="17"/>
  <c r="D43" i="17"/>
  <c r="J9" i="3"/>
  <c r="I9" i="4"/>
  <c r="I9" i="5"/>
  <c r="H36" i="3"/>
  <c r="I36" i="3"/>
  <c r="AR58" i="17"/>
  <c r="D58" i="17"/>
  <c r="H155" i="3"/>
  <c r="I155" i="3"/>
  <c r="AR244" i="17"/>
  <c r="D244" i="17"/>
  <c r="H140" i="3"/>
  <c r="I140" i="3"/>
  <c r="AR219" i="17"/>
  <c r="D219" i="17"/>
  <c r="H14" i="3"/>
  <c r="I14" i="3"/>
  <c r="AR26" i="17"/>
  <c r="D26" i="17"/>
  <c r="H152" i="3"/>
  <c r="I152" i="3"/>
  <c r="AR241" i="17"/>
  <c r="D241" i="17"/>
  <c r="H64" i="3"/>
  <c r="I64" i="3"/>
  <c r="AR109" i="17"/>
  <c r="D109" i="17"/>
  <c r="J49" i="3"/>
  <c r="I35" i="5"/>
  <c r="I45" i="4"/>
  <c r="H138" i="3"/>
  <c r="I138" i="3"/>
  <c r="AR216" i="17"/>
  <c r="D216" i="17"/>
  <c r="H48" i="3"/>
  <c r="AR80" i="17"/>
  <c r="D80" i="17"/>
  <c r="H85" i="3"/>
  <c r="I85" i="3"/>
  <c r="AR141" i="17"/>
  <c r="D141" i="17"/>
  <c r="H6" i="3"/>
  <c r="I6" i="3"/>
  <c r="AR7" i="17"/>
  <c r="D7" i="17"/>
  <c r="H90" i="3"/>
  <c r="I90" i="3"/>
  <c r="AR148" i="17"/>
  <c r="D148" i="17"/>
  <c r="H79" i="3"/>
  <c r="I79" i="3"/>
  <c r="AR134" i="17"/>
  <c r="D134" i="17"/>
  <c r="H105" i="3"/>
  <c r="I105" i="3"/>
  <c r="AR175" i="17"/>
  <c r="D175" i="17"/>
  <c r="H120" i="3"/>
  <c r="I120" i="3"/>
  <c r="AR194" i="17"/>
  <c r="D194" i="17"/>
  <c r="H81" i="3"/>
  <c r="I81" i="3"/>
  <c r="AR136" i="17"/>
  <c r="D136" i="17"/>
  <c r="H123" i="3"/>
  <c r="I123" i="3"/>
  <c r="AR197" i="17"/>
  <c r="D197" i="17"/>
  <c r="H45" i="3"/>
  <c r="I45" i="3"/>
  <c r="AR71" i="17"/>
  <c r="D71" i="17"/>
  <c r="H118" i="3"/>
  <c r="I118" i="3"/>
  <c r="AR188" i="17"/>
  <c r="D188" i="17"/>
  <c r="H112" i="3"/>
  <c r="I112" i="3"/>
  <c r="AR182" i="17"/>
  <c r="D182" i="17"/>
  <c r="H38" i="3"/>
  <c r="I38" i="3"/>
  <c r="AR61" i="17"/>
  <c r="D61" i="17"/>
  <c r="I94" i="4"/>
  <c r="J107" i="3"/>
  <c r="I82" i="4"/>
  <c r="I56" i="5"/>
  <c r="J94" i="3"/>
  <c r="I66" i="5"/>
  <c r="J118" i="3"/>
  <c r="I77" i="5"/>
  <c r="I124" i="4"/>
  <c r="J140" i="3"/>
  <c r="I102" i="4"/>
  <c r="J115" i="3"/>
  <c r="I7" i="4"/>
  <c r="I7" i="5"/>
  <c r="J7" i="3"/>
  <c r="I10" i="4"/>
  <c r="I10" i="5"/>
  <c r="J10" i="3"/>
  <c r="I52" i="4"/>
  <c r="J58" i="3"/>
  <c r="I63" i="5"/>
  <c r="I91" i="4"/>
  <c r="J104" i="3"/>
  <c r="I112" i="4"/>
  <c r="J126" i="3"/>
  <c r="I120" i="4"/>
  <c r="J135" i="3"/>
  <c r="I12" i="4"/>
  <c r="J13" i="3"/>
  <c r="I22" i="4"/>
  <c r="J24" i="3"/>
  <c r="I97" i="4"/>
  <c r="J110" i="3"/>
  <c r="I31" i="4"/>
  <c r="I25" i="5"/>
  <c r="J35" i="3"/>
  <c r="I31" i="5"/>
  <c r="I40" i="4"/>
  <c r="J44" i="3"/>
  <c r="I65" i="4"/>
  <c r="J75" i="3"/>
  <c r="I79" i="4"/>
  <c r="J91" i="3"/>
  <c r="I116" i="4"/>
  <c r="I73" i="5"/>
  <c r="J130" i="3"/>
  <c r="I5" i="5"/>
  <c r="I5" i="4"/>
  <c r="J5" i="3"/>
  <c r="I111" i="4"/>
  <c r="J125" i="3"/>
  <c r="I57" i="5"/>
  <c r="I83" i="4"/>
  <c r="J95" i="3"/>
  <c r="I61" i="5"/>
  <c r="I89" i="4"/>
  <c r="J102" i="3"/>
  <c r="I24" i="4"/>
  <c r="J27" i="3"/>
  <c r="I30" i="5"/>
  <c r="I39" i="4"/>
  <c r="J43" i="3"/>
  <c r="I117" i="4"/>
  <c r="J132" i="3"/>
  <c r="I54" i="5"/>
  <c r="J85" i="3"/>
  <c r="I57" i="4"/>
  <c r="I44" i="5"/>
  <c r="J64" i="3"/>
  <c r="I86" i="5"/>
  <c r="I137" i="4"/>
  <c r="J155" i="3"/>
  <c r="I118" i="4"/>
  <c r="J133" i="3"/>
  <c r="I25" i="4"/>
  <c r="J28" i="3"/>
  <c r="I64" i="4"/>
  <c r="J74" i="3"/>
  <c r="I33" i="4"/>
  <c r="I27" i="5"/>
  <c r="J37" i="3"/>
  <c r="I81" i="4"/>
  <c r="J93" i="3"/>
  <c r="I125" i="4"/>
  <c r="I78" i="5"/>
  <c r="J141" i="3"/>
  <c r="I27" i="4"/>
  <c r="J30" i="3"/>
  <c r="I43" i="5"/>
  <c r="I56" i="4"/>
  <c r="J63" i="3"/>
  <c r="I84" i="4"/>
  <c r="J96" i="3"/>
  <c r="I69" i="5"/>
  <c r="I110" i="4"/>
  <c r="J124" i="3"/>
  <c r="I34" i="4"/>
  <c r="J38" i="3"/>
  <c r="I68" i="5"/>
  <c r="I109" i="4"/>
  <c r="J123" i="3"/>
  <c r="I68" i="4"/>
  <c r="J79" i="3"/>
  <c r="I44" i="4"/>
  <c r="I34" i="5"/>
  <c r="J48" i="3"/>
  <c r="I67" i="4"/>
  <c r="J78" i="3"/>
  <c r="I42" i="4"/>
  <c r="I32" i="5"/>
  <c r="J46" i="3"/>
  <c r="I54" i="4"/>
  <c r="J61" i="3"/>
  <c r="I135" i="4"/>
  <c r="J153" i="3"/>
  <c r="I11" i="5"/>
  <c r="I11" i="4"/>
  <c r="J11" i="3"/>
  <c r="I47" i="4"/>
  <c r="J52" i="3"/>
  <c r="I26" i="4"/>
  <c r="I21" i="5"/>
  <c r="J29" i="3"/>
  <c r="I18" i="4"/>
  <c r="J20" i="3"/>
  <c r="I15" i="4"/>
  <c r="I14" i="5"/>
  <c r="J16" i="3"/>
  <c r="I100" i="4"/>
  <c r="J113" i="3"/>
  <c r="I85" i="5"/>
  <c r="J154" i="3"/>
  <c r="I136" i="4"/>
  <c r="J33" i="3"/>
  <c r="I23" i="5"/>
  <c r="I29" i="4"/>
  <c r="I92" i="4"/>
  <c r="J105" i="3"/>
  <c r="I134" i="4"/>
  <c r="I84" i="5"/>
  <c r="J152" i="3"/>
  <c r="I26" i="5"/>
  <c r="I32" i="4"/>
  <c r="J36" i="3"/>
  <c r="I74" i="5"/>
  <c r="J131" i="3"/>
  <c r="I105" i="4"/>
  <c r="J119" i="3"/>
  <c r="I81" i="5"/>
  <c r="I131" i="4"/>
  <c r="J149" i="3"/>
  <c r="I107" i="4"/>
  <c r="J121" i="3"/>
  <c r="I67" i="5"/>
  <c r="I108" i="4"/>
  <c r="J122" i="3"/>
  <c r="I17" i="5"/>
  <c r="I20" i="4"/>
  <c r="J22" i="3"/>
  <c r="I93" i="4"/>
  <c r="J106" i="3"/>
  <c r="I70" i="4"/>
  <c r="I51" i="5"/>
  <c r="J81" i="3"/>
  <c r="I78" i="4"/>
  <c r="J90" i="3"/>
  <c r="I132" i="4"/>
  <c r="I82" i="5"/>
  <c r="J150" i="3"/>
  <c r="I43" i="4"/>
  <c r="I33" i="5"/>
  <c r="J47" i="3"/>
  <c r="I60" i="4"/>
  <c r="J69" i="3"/>
  <c r="I13" i="5"/>
  <c r="I14" i="4"/>
  <c r="J15" i="3"/>
  <c r="I24" i="5"/>
  <c r="I30" i="4"/>
  <c r="J34" i="3"/>
  <c r="I20" i="5"/>
  <c r="J26" i="3"/>
  <c r="I76" i="4"/>
  <c r="J88" i="3"/>
  <c r="I75" i="4"/>
  <c r="J87" i="3"/>
  <c r="I16" i="5"/>
  <c r="I19" i="4"/>
  <c r="J21" i="3"/>
  <c r="I46" i="5"/>
  <c r="J68" i="3"/>
  <c r="I38" i="5"/>
  <c r="I49" i="4"/>
  <c r="J54" i="3"/>
  <c r="I65" i="5"/>
  <c r="I104" i="4"/>
  <c r="J117" i="3"/>
  <c r="I36" i="4"/>
  <c r="J40" i="3"/>
  <c r="I18" i="5"/>
  <c r="I21" i="4"/>
  <c r="J23" i="3"/>
  <c r="I41" i="4"/>
  <c r="J45" i="3"/>
  <c r="I99" i="4"/>
  <c r="J112" i="3"/>
  <c r="I122" i="4"/>
  <c r="J138" i="3"/>
  <c r="I13" i="4"/>
  <c r="J14" i="3"/>
  <c r="I48" i="4"/>
  <c r="I37" i="5"/>
  <c r="J53" i="3"/>
  <c r="I79" i="5"/>
  <c r="J142" i="3"/>
  <c r="I55" i="4"/>
  <c r="I42" i="5"/>
  <c r="J62" i="3"/>
  <c r="I86" i="4"/>
  <c r="I59" i="5"/>
  <c r="J98" i="3"/>
  <c r="I127" i="4"/>
  <c r="J144" i="3"/>
  <c r="I115" i="4"/>
  <c r="I72" i="5"/>
  <c r="J129" i="3"/>
  <c r="I126" i="4"/>
  <c r="J143" i="3"/>
  <c r="I16" i="4"/>
  <c r="J18" i="3"/>
  <c r="I106" i="4"/>
  <c r="J120" i="3"/>
  <c r="I6" i="4"/>
  <c r="I6" i="5"/>
  <c r="J6" i="3"/>
  <c r="I121" i="4"/>
  <c r="J137" i="3"/>
  <c r="I39" i="5"/>
  <c r="J55" i="3"/>
  <c r="I103" i="4"/>
  <c r="I64" i="5"/>
  <c r="J116" i="3"/>
  <c r="I62" i="5"/>
  <c r="I90" i="4"/>
  <c r="J103" i="3"/>
  <c r="I48" i="5"/>
  <c r="J72" i="3"/>
  <c r="I87" i="4"/>
  <c r="J100" i="3"/>
  <c r="I55" i="5"/>
  <c r="I77" i="4"/>
  <c r="J89" i="3"/>
  <c r="I35" i="4"/>
  <c r="J39" i="3"/>
  <c r="I41" i="5"/>
  <c r="J60" i="3"/>
  <c r="I28" i="4"/>
  <c r="J31" i="3"/>
  <c r="I70" i="5"/>
  <c r="I113" i="4"/>
  <c r="J127" i="3"/>
  <c r="I61" i="4"/>
  <c r="J70" i="3"/>
  <c r="I66" i="4"/>
  <c r="J77" i="3"/>
  <c r="I50" i="4"/>
  <c r="J5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<sst xmlns="http://schemas.openxmlformats.org/spreadsheetml/2006/main" count="36178" uniqueCount="9178">
  <si>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</si>
  <si>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</si>
  <si>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</si>
  <si>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</si>
  <si>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</si>
  <si>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</si>
  <si>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</si>
  <si>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</si>
  <si>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</si>
  <si>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</si>
  <si>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</si>
  <si>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</si>
  <si>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</si>
  <si>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</si>
  <si>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</si>
  <si>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</si>
  <si>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</si>
  <si>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</si>
  <si>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</si>
  <si>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</si>
  <si>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</si>
  <si>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</si>
  <si>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</si>
  <si>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</si>
  <si>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</si>
  <si>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</si>
  <si>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</si>
  <si>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</si>
  <si>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</si>
  <si>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</si>
  <si>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</si>
  <si>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</si>
  <si>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</si>
  <si>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</si>
  <si>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</si>
  <si>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</si>
  <si>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FUNIDES 11/11/2018</t>
  </si>
  <si>
    <t>http://funides.com/media/attachment/nota_prensa_segundo_monitoreo_actividades_economicas.pdf</t>
  </si>
  <si>
    <t>Economic losses as of October 2018. The number is now most likely higher, but FUNIDES stopped providing updates</t>
  </si>
  <si>
    <t>NIC001Economic Losses</t>
  </si>
  <si>
    <t>NIC001People facing limited access constraints</t>
  </si>
  <si>
    <t>NIC001People facing restricted access constraints</t>
  </si>
  <si>
    <t>Drought in Senegal</t>
  </si>
  <si>
    <t>SEN002</t>
  </si>
  <si>
    <t>Senegal</t>
  </si>
  <si>
    <t>SEN002Buildings damaged</t>
  </si>
  <si>
    <t>SEN002Buildings destroyed</t>
  </si>
  <si>
    <t>High</t>
  </si>
  <si>
    <t>IDPs, refugees, host and non-host</t>
  </si>
  <si>
    <t>SEN002Crisis affected groups</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</si>
  <si>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</si>
  <si>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</si>
  <si>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</si>
  <si>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</si>
  <si>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</si>
  <si>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</si>
  <si>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</si>
  <si>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</si>
  <si>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</si>
  <si>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</si>
  <si>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</si>
  <si>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</si>
  <si>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</si>
  <si>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</si>
  <si>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</si>
  <si>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</si>
  <si>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</si>
  <si>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</si>
  <si>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</si>
  <si>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</si>
  <si>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</si>
  <si>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</si>
  <si>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</si>
  <si>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</si>
  <si>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</si>
  <si>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</si>
  <si>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</si>
  <si>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</si>
  <si>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</si>
  <si>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</si>
  <si>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</si>
  <si>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</si>
  <si>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</si>
  <si>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</si>
  <si>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</si>
  <si>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</si>
  <si>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</si>
  <si>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</si>
  <si>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</si>
  <si>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</si>
  <si>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</si>
  <si>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</si>
  <si>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</si>
  <si>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</si>
  <si>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</si>
  <si>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</si>
  <si>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</si>
  <si>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</si>
  <si>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</si>
  <si>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</si>
  <si>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</si>
  <si>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</si>
  <si>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</si>
  <si>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</si>
  <si>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</si>
  <si>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</si>
  <si>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</si>
  <si>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</si>
  <si>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</si>
  <si>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</si>
  <si>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</si>
  <si>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</si>
  <si>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</si>
  <si>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</si>
  <si>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</si>
  <si>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</si>
  <si>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</si>
  <si>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</si>
  <si>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</si>
  <si>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</si>
  <si>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</si>
  <si>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</si>
  <si>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</si>
  <si>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</si>
  <si>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</si>
  <si>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</si>
  <si>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</si>
  <si>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</si>
  <si>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</si>
  <si>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</si>
  <si>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</si>
  <si>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</si>
  <si>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</si>
  <si>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</si>
  <si>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</si>
  <si>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</si>
  <si>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</si>
  <si>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</si>
  <si>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</si>
  <si>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</si>
  <si>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</si>
  <si>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</si>
  <si>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</si>
  <si>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</si>
  <si>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</si>
  <si>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</si>
  <si>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</si>
  <si>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</si>
  <si>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</si>
  <si>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</si>
  <si>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</si>
  <si>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</si>
  <si>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</si>
  <si>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</si>
  <si>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</si>
  <si>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</si>
  <si>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</si>
  <si>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</si>
  <si>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</si>
  <si>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</si>
  <si>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</si>
  <si>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</si>
  <si>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</si>
  <si>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</si>
  <si>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</si>
  <si>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</si>
  <si>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</si>
  <si>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</si>
  <si>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</si>
  <si>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</si>
  <si>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</si>
  <si>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</si>
  <si>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</si>
  <si>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</si>
  <si>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</si>
  <si>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</si>
  <si>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</si>
  <si>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</si>
  <si>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</si>
  <si>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</si>
  <si>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</si>
  <si>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</si>
  <si>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</si>
  <si>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</si>
  <si>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</si>
  <si>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</si>
  <si>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</si>
  <si>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</si>
  <si>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</si>
  <si>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</si>
  <si>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</si>
  <si>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</si>
  <si>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</si>
  <si>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</si>
  <si>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</si>
  <si>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</si>
  <si>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</si>
  <si>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</si>
  <si>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</si>
  <si>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</si>
  <si>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</si>
  <si>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</si>
  <si>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</si>
  <si>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</si>
  <si>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</si>
  <si>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</si>
  <si>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</si>
  <si>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</si>
  <si>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</si>
  <si>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</si>
  <si>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</si>
  <si>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</si>
  <si>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</si>
  <si>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</si>
  <si>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</si>
  <si>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</si>
  <si>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</si>
  <si>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</si>
  <si>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</si>
  <si>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</si>
  <si>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</si>
  <si>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</si>
  <si>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</si>
  <si>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</si>
  <si>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</si>
  <si>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</si>
  <si>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</si>
  <si>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</si>
  <si>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</si>
  <si>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</si>
  <si>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</si>
  <si>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</si>
  <si>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</si>
  <si>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</si>
  <si>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</si>
  <si>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</si>
  <si>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</si>
  <si>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</si>
  <si>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</si>
  <si>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</si>
  <si>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</si>
  <si>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</si>
  <si>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</si>
  <si>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</si>
  <si>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</si>
  <si>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</si>
  <si>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</si>
  <si>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</si>
  <si>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</si>
  <si>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</si>
  <si>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</si>
  <si>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</si>
  <si>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</si>
  <si>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</si>
  <si>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</si>
  <si>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</si>
  <si>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</si>
  <si>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</si>
  <si>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</si>
  <si>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</si>
  <si>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</si>
  <si>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</si>
  <si>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</si>
  <si>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</si>
  <si>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</si>
  <si>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</si>
  <si>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</si>
  <si>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</si>
  <si>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</si>
  <si>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</si>
  <si>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</si>
  <si>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</si>
  <si>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</si>
  <si>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</si>
  <si>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</si>
  <si>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</si>
  <si>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</si>
  <si>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</si>
  <si>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</si>
  <si>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</si>
  <si>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</si>
  <si>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</si>
  <si>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</si>
  <si>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</si>
  <si>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</si>
  <si>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</si>
  <si>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</si>
  <si>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</si>
  <si>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</si>
  <si>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</si>
  <si>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</si>
  <si>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</si>
  <si>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</si>
  <si>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</si>
  <si>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</si>
  <si>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</si>
  <si>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</si>
  <si>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</si>
  <si>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</si>
  <si>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</si>
  <si>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</si>
  <si>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</si>
  <si>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</si>
  <si>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</si>
  <si>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</si>
  <si>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</si>
  <si>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</si>
  <si>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</si>
  <si>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</si>
  <si>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</si>
  <si>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</si>
  <si>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</si>
  <si>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</si>
  <si>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</si>
  <si>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</si>
  <si>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</si>
  <si>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</si>
  <si>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</si>
  <si>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</si>
  <si>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</si>
  <si>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</si>
  <si>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</si>
  <si>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</si>
  <si>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</si>
  <si>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</si>
  <si>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</si>
  <si>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</si>
  <si>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</si>
  <si>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</si>
  <si>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</si>
  <si>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</si>
  <si>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</si>
  <si>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</si>
  <si>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</si>
  <si>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</si>
  <si>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</si>
  <si>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</si>
  <si>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</si>
  <si>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</si>
  <si>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</si>
  <si>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</si>
  <si>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</si>
  <si>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</si>
  <si>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</si>
  <si>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</si>
  <si>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</si>
  <si>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</si>
  <si>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</si>
  <si>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</si>
  <si>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</si>
  <si>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</si>
  <si>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</si>
  <si>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</si>
  <si>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</si>
  <si>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</si>
  <si>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</si>
  <si>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</si>
  <si>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</si>
  <si>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</si>
  <si>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</si>
  <si>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</si>
  <si>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</si>
  <si>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</si>
  <si>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</si>
  <si>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</si>
  <si>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</si>
  <si>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</si>
  <si>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</si>
  <si>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</si>
  <si>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</si>
  <si>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</si>
  <si>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</si>
  <si>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</si>
  <si>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</si>
  <si>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</si>
  <si>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</si>
  <si>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</si>
  <si>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</si>
  <si>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</si>
  <si>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</si>
  <si>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</si>
  <si>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</si>
  <si>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</si>
  <si>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</si>
  <si>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</si>
  <si>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</si>
  <si>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</si>
  <si>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</si>
  <si>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</si>
  <si>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</si>
  <si>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</si>
  <si>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</si>
  <si>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</si>
  <si>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</si>
  <si>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</si>
  <si>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</si>
  <si>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</si>
  <si>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</si>
  <si>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</si>
  <si>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</si>
  <si>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</si>
  <si>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</si>
  <si>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</si>
  <si>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</si>
  <si>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COL001Economic Losses</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</si>
  <si>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</si>
  <si>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</si>
  <si>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</si>
  <si>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</si>
  <si>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</si>
  <si>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</si>
  <si>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</si>
  <si>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</si>
  <si>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</si>
  <si>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</si>
  <si>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</si>
  <si>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</si>
  <si>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</si>
  <si>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</si>
  <si>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</si>
  <si>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</si>
  <si>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</si>
  <si>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</si>
  <si>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</si>
  <si>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</si>
  <si>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</si>
  <si>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</si>
  <si>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</si>
  <si>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</si>
  <si>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</si>
  <si>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</si>
  <si>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</si>
  <si>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</si>
  <si>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</si>
  <si>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</si>
  <si>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</si>
  <si>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</si>
  <si>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</si>
  <si>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</si>
  <si>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</si>
  <si>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</si>
  <si>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</si>
  <si>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</si>
  <si>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</si>
  <si>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</si>
  <si>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</si>
  <si>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</si>
  <si>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</si>
  <si>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</si>
  <si>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</si>
  <si>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</si>
  <si>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</si>
  <si>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</si>
  <si>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</si>
  <si>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</si>
  <si>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</si>
  <si>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</si>
  <si>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</si>
  <si>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</si>
  <si>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</si>
  <si>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</si>
  <si>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</si>
  <si>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</si>
  <si>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</si>
  <si>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</si>
  <si>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</si>
  <si>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</si>
  <si>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</si>
  <si>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</si>
  <si>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</si>
  <si>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</si>
  <si>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</si>
  <si>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</si>
  <si>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</si>
  <si>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</si>
  <si>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</si>
  <si>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</si>
  <si>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</si>
  <si>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</si>
  <si>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</si>
  <si>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</si>
  <si>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</si>
  <si>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</si>
  <si>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</si>
  <si>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</si>
  <si>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</si>
  <si>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</si>
  <si>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</si>
  <si>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</si>
  <si>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</si>
  <si>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</si>
  <si>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</si>
  <si>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</si>
  <si>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</si>
  <si>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</si>
  <si>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</si>
  <si>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</si>
  <si>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</si>
  <si>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</si>
  <si>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</si>
  <si>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</si>
  <si>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</si>
  <si>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</si>
  <si>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</si>
  <si>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</si>
  <si>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</si>
  <si>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</si>
  <si>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</si>
  <si>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</si>
  <si>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</si>
  <si>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</si>
  <si>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</si>
  <si>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</si>
  <si>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</si>
  <si>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</si>
  <si>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</si>
  <si>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</si>
  <si>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</si>
  <si>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</si>
  <si>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</si>
  <si>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</si>
  <si>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</si>
  <si>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</si>
  <si>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</si>
  <si>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</si>
  <si>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</si>
  <si>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</si>
  <si>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</si>
  <si>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</si>
  <si>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</si>
  <si>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</si>
  <si>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</si>
  <si>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</si>
  <si>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</si>
  <si>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</si>
  <si>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</si>
  <si>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</si>
  <si>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</si>
  <si>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</si>
  <si>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</si>
  <si>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</si>
  <si>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</si>
  <si>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</si>
  <si>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</si>
  <si>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</si>
  <si>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</si>
  <si>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</si>
  <si>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</si>
  <si>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</si>
  <si>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</si>
  <si>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</si>
  <si>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</si>
  <si>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</si>
  <si>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</si>
  <si>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</si>
  <si>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</si>
  <si>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</si>
  <si>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</si>
  <si>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</si>
  <si>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</si>
  <si>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</si>
  <si>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</si>
  <si>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</si>
  <si>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</si>
  <si>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</si>
  <si>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</si>
  <si>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</si>
  <si>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</si>
  <si>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</si>
  <si>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</si>
  <si>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</si>
  <si>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</si>
  <si>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</si>
  <si>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</si>
  <si>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</si>
  <si>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</si>
  <si>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</si>
  <si>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</si>
  <si>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</si>
  <si>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</si>
  <si>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</si>
  <si>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</si>
  <si>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</si>
  <si>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</si>
  <si>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</si>
  <si>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</si>
  <si>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</si>
  <si>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</si>
  <si>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</si>
  <si>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</si>
  <si>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</si>
  <si>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</si>
  <si>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</si>
  <si>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</si>
  <si>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</si>
  <si>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</si>
  <si>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</si>
  <si>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</si>
  <si>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</si>
  <si>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</si>
  <si>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</si>
  <si>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</si>
  <si>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</si>
  <si>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</si>
  <si>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</si>
  <si>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</si>
  <si>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</si>
  <si>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</si>
  <si>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Venezuela displacement in Panama</t>
  </si>
  <si>
    <t>PAN002</t>
  </si>
  <si>
    <t>Panama</t>
  </si>
  <si>
    <t>PAN002Buildings damaged</t>
  </si>
  <si>
    <t>PAN002Buildings destroyed</t>
  </si>
  <si>
    <t>PAN002Economic Losses</t>
  </si>
  <si>
    <t>PAN002People facing limited access constraints</t>
  </si>
  <si>
    <t>PAN002People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</si>
  <si>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</si>
  <si>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</si>
  <si>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</si>
  <si>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</si>
  <si>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</si>
  <si>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</si>
  <si>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</si>
  <si>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</si>
  <si>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</si>
  <si>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</si>
  <si>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</si>
  <si>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</si>
  <si>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</si>
  <si>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</si>
  <si>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</si>
  <si>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</si>
  <si>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</si>
  <si>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</si>
  <si>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</si>
  <si>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</si>
  <si>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</si>
  <si>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</si>
  <si>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</si>
  <si>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</si>
  <si>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</si>
  <si>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</si>
  <si>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</si>
  <si>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</si>
  <si>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</si>
  <si>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</si>
  <si>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</si>
  <si>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</si>
  <si>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</si>
  <si>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</si>
  <si>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</si>
  <si>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</si>
  <si>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</si>
  <si>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</si>
  <si>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</si>
  <si>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</si>
  <si>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</si>
  <si>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</si>
  <si>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</si>
  <si>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</si>
  <si>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</si>
  <si>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</si>
  <si>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</si>
  <si>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</si>
  <si>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</si>
  <si>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</si>
  <si>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</si>
  <si>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</si>
  <si>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</si>
  <si>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</si>
  <si>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</si>
  <si>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</si>
  <si>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</si>
  <si>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</si>
  <si>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</si>
  <si>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</si>
  <si>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</si>
  <si>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</si>
  <si>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</si>
  <si>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</si>
  <si>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</si>
  <si>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</si>
  <si>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</si>
  <si>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</si>
  <si>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</si>
  <si>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</si>
  <si>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</si>
  <si>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</si>
  <si>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</si>
  <si>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</si>
  <si>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</si>
  <si>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</si>
  <si>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</si>
  <si>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</si>
  <si>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</si>
  <si>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</si>
  <si>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</si>
  <si>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</si>
  <si>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</si>
  <si>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</si>
  <si>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</si>
  <si>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</si>
  <si>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</si>
  <si>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</si>
  <si>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</si>
  <si>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</si>
  <si>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</si>
  <si>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</si>
  <si>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</si>
  <si>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Extreme humanitarian conditions - Level 5</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</si>
  <si>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</si>
  <si>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</si>
  <si>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</si>
  <si>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</si>
  <si>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</si>
  <si>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</si>
  <si>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</si>
  <si>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</si>
  <si>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</si>
  <si>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</si>
  <si>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</si>
  <si>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Severe humanitarian conditions - Level 4</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</si>
  <si>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</si>
  <si>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</si>
  <si>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</si>
  <si>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</si>
  <si>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</si>
  <si>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</si>
  <si>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</si>
  <si>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</si>
  <si>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</si>
  <si>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</si>
  <si>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</si>
  <si>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</si>
  <si>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</si>
  <si>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</si>
  <si>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</si>
  <si>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</si>
  <si>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</si>
  <si>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</si>
  <si>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</si>
  <si>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</si>
  <si>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</si>
  <si>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</si>
  <si>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</si>
  <si>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</si>
  <si>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</si>
  <si>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</si>
  <si>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</si>
  <si>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</si>
  <si>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</si>
  <si>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</si>
  <si>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</si>
  <si>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</si>
  <si>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</si>
  <si>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</si>
  <si>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</si>
  <si>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</si>
  <si>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</si>
  <si>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</si>
  <si>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</si>
  <si>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</si>
  <si>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</si>
  <si>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</si>
  <si>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</si>
  <si>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</si>
  <si>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</si>
  <si>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</si>
  <si>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</si>
  <si>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</si>
  <si>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</si>
  <si>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</si>
  <si>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</si>
  <si>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</si>
  <si>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</si>
  <si>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</si>
  <si>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</si>
  <si>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</si>
  <si>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</si>
  <si>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</si>
  <si>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</si>
  <si>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</si>
  <si>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</si>
  <si>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</si>
  <si>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</si>
  <si>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</si>
  <si>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</si>
  <si>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</si>
  <si>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</si>
  <si>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</si>
  <si>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</si>
  <si>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</si>
  <si>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</si>
  <si>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</si>
  <si>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</si>
  <si>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</si>
  <si>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</si>
  <si>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</si>
  <si>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</si>
  <si>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</si>
  <si>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</si>
  <si>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</si>
  <si>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</si>
  <si>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</si>
  <si>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</si>
  <si>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</si>
  <si>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</si>
  <si>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</si>
  <si>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</si>
  <si>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</si>
  <si>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</si>
  <si>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</si>
  <si>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</si>
  <si>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</si>
  <si>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</si>
  <si>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</si>
  <si>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</si>
  <si>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</si>
  <si>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</si>
  <si>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</si>
  <si>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</si>
  <si>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</si>
  <si>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</si>
  <si>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</si>
  <si>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</si>
  <si>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</si>
  <si>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</si>
  <si>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</si>
  <si>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</si>
  <si>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</si>
  <si>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</si>
  <si>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</si>
  <si>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</si>
  <si>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</si>
  <si>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</si>
  <si>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</si>
  <si>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</si>
  <si>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</si>
  <si>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</si>
  <si>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</si>
  <si>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</si>
  <si>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</si>
  <si>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</si>
  <si>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</si>
  <si>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</si>
  <si>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</si>
  <si>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</si>
  <si>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</si>
  <si>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</si>
  <si>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</si>
  <si>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</si>
  <si>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</si>
  <si>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</si>
  <si>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</si>
  <si>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</si>
  <si>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</si>
  <si>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</si>
  <si>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</si>
  <si>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</si>
  <si>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</si>
  <si>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</si>
  <si>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</si>
  <si>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</si>
  <si>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</si>
  <si>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</si>
  <si>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</si>
  <si>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</si>
  <si>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</si>
  <si>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</si>
  <si>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</si>
  <si>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</si>
  <si>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</si>
  <si>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</si>
  <si>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</si>
  <si>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</si>
  <si>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</si>
  <si>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</si>
  <si>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</si>
  <si>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</si>
  <si>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</si>
  <si>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</si>
  <si>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</si>
  <si>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</si>
  <si>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</si>
  <si>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</si>
  <si>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</si>
  <si>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</si>
  <si>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</si>
  <si>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</si>
  <si>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</si>
  <si>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</si>
  <si>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</si>
  <si>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</si>
  <si>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</si>
  <si>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Total population</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</si>
  <si>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</si>
  <si>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</si>
  <si>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</si>
  <si>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</si>
  <si>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</si>
  <si>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</si>
  <si>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</si>
  <si>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</si>
  <si>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</si>
  <si>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</si>
  <si>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</si>
  <si>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</si>
  <si>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</si>
  <si>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</si>
  <si>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</si>
  <si>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</si>
  <si>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</si>
  <si>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</si>
  <si>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</si>
  <si>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</si>
  <si>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</si>
  <si>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</si>
  <si>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</si>
  <si>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</si>
  <si>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</si>
  <si>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</si>
  <si>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</si>
  <si>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</si>
  <si>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</si>
  <si>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</si>
  <si>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</si>
  <si>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</si>
  <si>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</si>
  <si>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</si>
  <si>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</si>
  <si>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</si>
  <si>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</si>
  <si>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</si>
  <si>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</si>
  <si>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</si>
  <si>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</si>
  <si>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</si>
  <si>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</si>
  <si>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</si>
  <si>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</si>
  <si>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</si>
  <si>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</si>
  <si>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</si>
  <si>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</si>
  <si>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</si>
  <si>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</si>
  <si>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</si>
  <si>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</si>
  <si>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</si>
  <si>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</si>
  <si>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</si>
  <si>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</si>
  <si>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</si>
  <si>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</si>
  <si>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</si>
  <si>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</si>
  <si>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</si>
  <si>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</si>
  <si>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</si>
  <si>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</si>
  <si>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</si>
  <si>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</si>
  <si>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</si>
  <si>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</si>
  <si>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</si>
  <si>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</si>
  <si>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</si>
  <si>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</si>
  <si>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</si>
  <si>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</si>
  <si>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</si>
  <si>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</si>
  <si>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</si>
  <si>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</si>
  <si>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</si>
  <si>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</si>
  <si>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</si>
  <si>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</si>
  <si>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</si>
  <si>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</si>
  <si>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</si>
  <si>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</si>
  <si>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</si>
  <si>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</si>
  <si>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</si>
  <si>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</si>
  <si>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</si>
  <si>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</si>
  <si>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</si>
  <si>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</si>
  <si>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</si>
  <si>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</si>
  <si>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</si>
  <si>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</si>
  <si>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</si>
  <si>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</si>
  <si>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</si>
  <si>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</si>
  <si>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</si>
  <si>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</si>
  <si>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</si>
  <si>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</si>
  <si>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</si>
  <si>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</si>
  <si>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</si>
  <si>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</si>
  <si>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</si>
  <si>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</si>
  <si>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</si>
  <si>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</si>
  <si>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</si>
  <si>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</si>
  <si>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</si>
  <si>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</si>
  <si>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</si>
  <si>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</si>
  <si>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</si>
  <si>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</si>
  <si>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</si>
  <si>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</si>
  <si>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</si>
  <si>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</si>
  <si>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</si>
  <si>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</si>
  <si>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</si>
  <si>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</si>
  <si>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</si>
  <si>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</si>
  <si>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</si>
  <si>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</si>
  <si>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</si>
  <si>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</si>
  <si>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</si>
  <si>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</si>
  <si>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</si>
  <si>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</si>
  <si>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</si>
  <si>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</si>
  <si>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</si>
  <si>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</si>
  <si>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</si>
  <si>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</si>
  <si>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</si>
  <si>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</si>
  <si>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</si>
  <si>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</si>
  <si>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</si>
  <si>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</si>
  <si>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</si>
  <si>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</si>
  <si>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</si>
  <si>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</si>
  <si>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</si>
  <si>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</si>
  <si>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</si>
  <si>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</si>
  <si>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</si>
  <si>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</si>
  <si>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</si>
  <si>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</si>
  <si>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</si>
  <si>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</si>
  <si>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</si>
  <si>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</si>
  <si>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</si>
  <si>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</si>
  <si>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</si>
  <si>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</si>
  <si>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</si>
  <si>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</si>
  <si>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</si>
  <si>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</si>
  <si>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</si>
  <si>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</si>
  <si>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</si>
  <si>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</si>
  <si>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</si>
  <si>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</si>
  <si>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</si>
  <si>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</si>
  <si>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</si>
  <si>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</si>
  <si>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</si>
  <si>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</si>
  <si>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</si>
  <si>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</si>
  <si>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</si>
  <si>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</si>
  <si>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</si>
  <si>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</si>
  <si>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</si>
  <si>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</si>
  <si>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</si>
  <si>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</si>
  <si>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</si>
  <si>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</si>
  <si>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</si>
  <si>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</si>
  <si>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</si>
  <si>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</si>
  <si>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</si>
  <si>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</si>
  <si>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</si>
  <si>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</si>
  <si>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</si>
  <si>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</si>
  <si>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</si>
  <si>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</si>
  <si>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</si>
  <si>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</si>
  <si>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</si>
  <si>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</si>
  <si>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</si>
  <si>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</si>
  <si>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</si>
  <si>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</si>
  <si>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</si>
  <si>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</si>
  <si>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</si>
  <si>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</si>
  <si>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</si>
  <si>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</si>
  <si>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</si>
  <si>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</si>
  <si>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</si>
  <si>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</si>
  <si>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</si>
  <si>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</si>
  <si>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</si>
  <si>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</si>
  <si>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</si>
  <si>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</si>
  <si>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</si>
  <si>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</si>
  <si>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</si>
  <si>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</si>
  <si>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</si>
  <si>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</si>
  <si>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</si>
  <si>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</si>
  <si>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</si>
  <si>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</si>
  <si>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</si>
  <si>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</si>
  <si>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</si>
  <si>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</si>
  <si>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</si>
  <si>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</si>
  <si>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</si>
  <si>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</si>
  <si>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</si>
  <si>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</si>
  <si>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</si>
  <si>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</si>
  <si>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</si>
  <si>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</si>
  <si>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</si>
  <si>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</si>
  <si>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</si>
  <si>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</si>
  <si>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</si>
  <si>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</si>
  <si>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</si>
  <si>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</si>
  <si>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</si>
  <si>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</si>
  <si>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</si>
  <si>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</si>
  <si>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</si>
  <si>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</si>
  <si>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</si>
  <si>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</si>
  <si>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</si>
  <si>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</si>
  <si>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</si>
  <si>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</si>
  <si>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</si>
  <si>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</si>
  <si>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</si>
  <si>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</si>
  <si>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</si>
  <si>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</si>
  <si>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</si>
  <si>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</si>
  <si>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</si>
  <si>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</si>
  <si>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</si>
  <si>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</si>
  <si>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</si>
  <si>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</si>
  <si>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</si>
  <si>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</si>
  <si>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</si>
  <si>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</si>
  <si>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</si>
  <si>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</si>
  <si>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</si>
  <si>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</si>
  <si>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</si>
  <si>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</si>
  <si>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</si>
  <si>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</si>
  <si>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</si>
  <si>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</si>
  <si>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</si>
  <si>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</si>
  <si>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</si>
  <si>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</si>
  <si>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</si>
  <si>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</si>
  <si>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</si>
  <si>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</si>
  <si>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</si>
  <si>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</si>
  <si>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</si>
  <si>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</si>
  <si>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</si>
  <si>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</si>
  <si>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</si>
  <si>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</si>
  <si>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</si>
  <si>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</si>
  <si>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</si>
  <si>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</si>
  <si>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</si>
  <si>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</si>
  <si>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</si>
  <si>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</si>
  <si>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</si>
  <si>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</si>
  <si>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</si>
  <si>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</si>
  <si>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</si>
  <si>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</si>
  <si>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</si>
  <si>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</si>
  <si>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</si>
  <si>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</si>
  <si>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</si>
  <si>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</si>
  <si>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</si>
  <si>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</si>
  <si>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</si>
  <si>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</si>
  <si>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</si>
  <si>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</si>
  <si>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</si>
  <si>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</si>
  <si>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</si>
  <si>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</si>
  <si>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</si>
  <si>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</si>
  <si>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</si>
  <si>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</si>
  <si>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</si>
  <si>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</si>
  <si>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</si>
  <si>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</si>
  <si>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</si>
  <si>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</si>
  <si>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</si>
  <si>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</si>
  <si>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</si>
  <si>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</si>
  <si>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</si>
  <si>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</si>
  <si>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</si>
  <si>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</si>
  <si>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</si>
  <si>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</si>
  <si>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</si>
  <si>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</si>
  <si>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</si>
  <si>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</si>
  <si>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</si>
  <si>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</si>
  <si>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</si>
  <si>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</si>
  <si>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</si>
  <si>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</si>
  <si>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</si>
  <si>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</si>
  <si>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</si>
  <si>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</si>
  <si>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</si>
  <si>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</si>
  <si>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</si>
  <si>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</si>
  <si>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</si>
  <si>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</si>
  <si>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</si>
  <si>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</si>
  <si>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</si>
  <si>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</si>
  <si>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</si>
  <si>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</si>
  <si>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</si>
  <si>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</si>
  <si>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</si>
  <si>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</si>
  <si>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</si>
  <si>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</si>
  <si>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</si>
  <si>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</si>
  <si>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</si>
  <si>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</si>
  <si>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</si>
  <si>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</si>
  <si>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</si>
  <si>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</si>
  <si>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</si>
  <si>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</si>
  <si>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</si>
  <si>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</si>
  <si>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</si>
  <si>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</si>
  <si>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</si>
  <si>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</si>
  <si>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</si>
  <si>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</si>
  <si>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</si>
  <si>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</si>
  <si>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</si>
  <si>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</si>
  <si>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</si>
  <si>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</si>
  <si>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</si>
  <si>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</si>
  <si>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</si>
  <si>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</si>
  <si>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</si>
  <si>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</si>
  <si>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</si>
  <si>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</si>
  <si>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</si>
  <si>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</si>
  <si>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</si>
  <si>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</si>
  <si>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</si>
  <si>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</si>
  <si>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</si>
  <si>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</si>
  <si>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</si>
  <si>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</si>
  <si>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</si>
  <si>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</si>
  <si>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</si>
  <si>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</si>
  <si>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</si>
  <si>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</si>
  <si>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</si>
  <si>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</si>
  <si>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</si>
  <si>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</si>
  <si>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</si>
  <si>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</si>
  <si>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</si>
  <si>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</si>
  <si>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</si>
  <si>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</si>
  <si>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</si>
  <si>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</si>
  <si>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</si>
  <si>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</si>
  <si>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</si>
  <si>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</si>
  <si>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</si>
  <si>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</si>
  <si>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</si>
  <si>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</si>
  <si>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</si>
  <si>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</si>
  <si>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</si>
  <si>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</si>
  <si>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</si>
  <si>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</si>
  <si>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</si>
  <si>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</si>
  <si>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</si>
  <si>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</si>
  <si>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</si>
  <si>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</si>
  <si>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</si>
  <si>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</si>
  <si>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</si>
  <si>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</si>
  <si>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</si>
  <si>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</si>
  <si>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</si>
  <si>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</si>
  <si>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</si>
  <si>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</si>
  <si>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</si>
  <si>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</si>
  <si>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</si>
  <si>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</si>
  <si>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</si>
  <si>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</si>
  <si>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</si>
  <si>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No sufficient data available</t>
  </si>
  <si>
    <t>REG002Economic Losses</t>
  </si>
  <si>
    <t>REG011Illness cases reported</t>
  </si>
  <si>
    <t>REG011Injuries reported</t>
  </si>
  <si>
    <t>Refugees and host communities</t>
  </si>
  <si>
    <t>TTO002Crisis affected groups</t>
  </si>
  <si>
    <t>No sufficient data available for assessment</t>
  </si>
  <si>
    <t>TTO002Injuries reported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</si>
  <si>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</si>
  <si>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</si>
  <si>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</si>
  <si>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</si>
  <si>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</si>
  <si>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</si>
  <si>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</si>
  <si>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</si>
  <si>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</si>
  <si>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</si>
  <si>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</si>
  <si>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</si>
  <si>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</si>
  <si>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</si>
  <si>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</si>
  <si>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</si>
  <si>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</si>
  <si>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</si>
  <si>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</si>
  <si>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</si>
  <si>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</si>
  <si>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</si>
  <si>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</si>
  <si>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</si>
  <si>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</si>
  <si>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</si>
  <si>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</si>
  <si>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</si>
  <si>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</si>
  <si>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</si>
  <si>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</si>
  <si>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</si>
  <si>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</si>
  <si>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</si>
  <si>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</si>
  <si>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</si>
  <si>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</si>
  <si>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</si>
  <si>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</si>
  <si>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</si>
  <si>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</si>
  <si>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</si>
  <si>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</si>
  <si>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</si>
  <si>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</si>
  <si>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</si>
  <si>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</si>
  <si>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</si>
  <si>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</si>
  <si>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</si>
  <si>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</si>
  <si>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</si>
  <si>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</si>
  <si>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</si>
  <si>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</si>
  <si>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</si>
  <si>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</si>
  <si>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</si>
  <si>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</si>
  <si>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</si>
  <si>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</si>
  <si>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</si>
  <si>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</si>
  <si>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</si>
  <si>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</si>
  <si>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</si>
  <si>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</si>
  <si>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</si>
  <si>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</si>
  <si>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</si>
  <si>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</si>
  <si>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</si>
  <si>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</si>
  <si>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</si>
  <si>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</si>
  <si>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</si>
  <si>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</si>
  <si>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</si>
  <si>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</si>
  <si>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</si>
  <si>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</si>
  <si>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</si>
  <si>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</si>
  <si>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</si>
  <si>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</si>
  <si>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</si>
  <si>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</si>
  <si>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</si>
  <si>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</si>
  <si>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</si>
  <si>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</si>
  <si>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</si>
  <si>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</si>
  <si>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</si>
  <si>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</si>
  <si>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</si>
  <si>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</si>
  <si>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</si>
  <si>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</si>
  <si>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</si>
  <si>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</si>
  <si>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</si>
  <si>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</si>
  <si>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</si>
  <si>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</si>
  <si>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</si>
  <si>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</si>
  <si>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</si>
  <si>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</si>
  <si>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</si>
  <si>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</si>
  <si>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</si>
  <si>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</si>
  <si>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</si>
  <si>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</si>
  <si>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</si>
  <si>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</si>
  <si>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</si>
  <si>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</si>
  <si>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</si>
  <si>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</si>
  <si>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</si>
  <si>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</si>
  <si>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</si>
  <si>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</si>
  <si>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</si>
  <si>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</si>
  <si>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</si>
  <si>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</si>
  <si>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</si>
  <si>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</si>
  <si>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</si>
  <si>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</si>
  <si>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</si>
  <si>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</si>
  <si>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</si>
  <si>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</si>
  <si>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</si>
  <si>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</si>
  <si>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</si>
  <si>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</si>
  <si>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</si>
  <si>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</si>
  <si>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</si>
  <si>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</si>
  <si>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</si>
  <si>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</si>
  <si>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</si>
  <si>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</si>
  <si>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</si>
  <si>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</si>
  <si>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</si>
  <si>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</si>
  <si>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</si>
  <si>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</si>
  <si>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</si>
  <si>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</si>
  <si>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</si>
  <si>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</si>
  <si>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</si>
  <si>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</si>
  <si>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</si>
  <si>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</si>
  <si>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</si>
  <si>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</si>
  <si>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</si>
  <si>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</si>
  <si>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</si>
  <si>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</si>
  <si>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</si>
  <si>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</si>
  <si>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</si>
  <si>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</si>
  <si>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</si>
  <si>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</si>
  <si>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</si>
  <si>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</si>
  <si>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</si>
  <si>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</si>
  <si>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</si>
  <si>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</si>
  <si>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</si>
  <si>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</si>
  <si>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</si>
  <si>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</si>
  <si>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</si>
  <si>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</si>
  <si>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</si>
  <si>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</si>
  <si>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</si>
  <si>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</si>
  <si>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</si>
  <si>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</si>
  <si>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</si>
  <si>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</si>
  <si>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</si>
  <si>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</si>
  <si>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</si>
  <si>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</si>
  <si>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</si>
  <si>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</si>
  <si>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</si>
  <si>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</si>
  <si>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</si>
  <si>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</si>
  <si>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</si>
  <si>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</si>
  <si>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</si>
  <si>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</si>
  <si>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</si>
  <si>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</si>
  <si>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</si>
  <si>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</si>
  <si>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</si>
  <si>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</si>
  <si>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</si>
  <si>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</si>
  <si>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</si>
  <si>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</si>
  <si>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</si>
  <si>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</si>
  <si>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</si>
  <si>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</si>
  <si>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</si>
  <si>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</si>
  <si>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</si>
  <si>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</si>
  <si>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</si>
  <si>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</si>
  <si>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</si>
  <si>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</si>
  <si>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</si>
  <si>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</si>
  <si>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</si>
  <si>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</si>
  <si>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</si>
  <si>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</si>
  <si>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</si>
  <si>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</si>
  <si>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</si>
  <si>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</si>
  <si>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</si>
  <si>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</si>
  <si>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</si>
  <si>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</si>
  <si>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</si>
  <si>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</si>
  <si>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</si>
  <si>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</si>
  <si>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</si>
  <si>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</si>
  <si>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</si>
  <si>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</si>
  <si>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</si>
  <si>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</si>
  <si>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</si>
  <si>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</si>
  <si>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</si>
  <si>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</si>
  <si>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</si>
  <si>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</si>
  <si>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</si>
  <si>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</si>
  <si>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</si>
  <si>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</si>
  <si>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</si>
  <si>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</si>
  <si>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</si>
  <si>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</si>
  <si>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</si>
  <si>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</si>
  <si>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</si>
  <si>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</si>
  <si>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</si>
  <si>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</si>
  <si>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</si>
  <si>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</si>
  <si>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</si>
  <si>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</si>
  <si>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</si>
  <si>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</si>
  <si>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</si>
  <si>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</si>
  <si>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</si>
  <si>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</si>
  <si>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</si>
  <si>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</si>
  <si>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</si>
  <si>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</si>
  <si>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</si>
  <si>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</si>
  <si>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</si>
  <si>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</si>
  <si>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</si>
  <si>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</si>
  <si>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</si>
  <si>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</si>
  <si>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</si>
  <si>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</si>
  <si>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</si>
  <si>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</si>
  <si>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</si>
  <si>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</si>
  <si>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</si>
  <si>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</si>
  <si>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</si>
  <si>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</si>
  <si>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</si>
  <si>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</si>
  <si>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</si>
  <si>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HNO 2020</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</si>
  <si>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</si>
  <si>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</si>
  <si>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</si>
  <si>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</si>
  <si>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</si>
  <si>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</si>
  <si>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</si>
  <si>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</si>
  <si>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</si>
  <si>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</si>
  <si>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</si>
  <si>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</si>
  <si>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</si>
  <si>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</si>
  <si>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</si>
  <si>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</si>
  <si>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</si>
  <si>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</si>
  <si>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</si>
  <si>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</si>
  <si>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</si>
  <si>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</si>
  <si>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</si>
  <si>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</si>
  <si>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</si>
  <si>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</si>
  <si>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</si>
  <si>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</si>
  <si>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</si>
  <si>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</si>
  <si>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</si>
  <si>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</si>
  <si>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</si>
  <si>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</si>
  <si>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</si>
  <si>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</si>
  <si>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</si>
  <si>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</si>
  <si>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</si>
  <si>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</si>
  <si>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</si>
  <si>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</si>
  <si>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</si>
  <si>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</si>
  <si>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</si>
  <si>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</si>
  <si>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</si>
  <si>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</si>
  <si>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</si>
  <si>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</si>
  <si>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</si>
  <si>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</si>
  <si>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</si>
  <si>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</si>
  <si>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</si>
  <si>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</si>
  <si>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</si>
  <si>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</si>
  <si>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</si>
  <si>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</si>
  <si>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</si>
  <si>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</si>
  <si>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</si>
  <si>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</si>
  <si>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</si>
  <si>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</si>
  <si>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</si>
  <si>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</si>
  <si>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</si>
  <si>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</si>
  <si>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</si>
  <si>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</si>
  <si>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</si>
  <si>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</si>
  <si>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</si>
  <si>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</si>
  <si>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</si>
  <si>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</si>
  <si>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</si>
  <si>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</si>
  <si>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</si>
  <si>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</si>
  <si>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</si>
  <si>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</si>
  <si>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</si>
  <si>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</si>
  <si>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</si>
  <si>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</si>
  <si>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</si>
  <si>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</si>
  <si>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</si>
  <si>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</si>
  <si>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</si>
  <si>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</si>
  <si>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</si>
  <si>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</si>
  <si>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</si>
  <si>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</si>
  <si>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</si>
  <si>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</si>
  <si>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</si>
  <si>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</si>
  <si>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</si>
  <si>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</si>
  <si>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</si>
  <si>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</si>
  <si>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</si>
  <si>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</si>
  <si>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</si>
  <si>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</si>
  <si>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</si>
  <si>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</si>
  <si>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</si>
  <si>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</si>
  <si>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</si>
  <si>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</si>
  <si>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</si>
  <si>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</si>
  <si>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</si>
  <si>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</si>
  <si>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</si>
  <si>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</si>
  <si>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</si>
  <si>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</si>
  <si>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</si>
  <si>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</si>
  <si>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</si>
  <si>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</si>
  <si>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</si>
  <si>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</si>
  <si>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</si>
  <si>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</si>
  <si>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</si>
  <si>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</si>
  <si>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</si>
  <si>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</si>
  <si>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</si>
  <si>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</si>
  <si>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</si>
  <si>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</si>
  <si>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</si>
  <si>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</si>
  <si>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</si>
  <si>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</si>
  <si>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</si>
  <si>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</si>
  <si>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</si>
  <si>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</si>
  <si>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</si>
  <si>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</si>
  <si>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</si>
  <si>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</si>
  <si>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</si>
  <si>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</si>
  <si>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</si>
  <si>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</si>
  <si>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</si>
  <si>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</si>
  <si>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</si>
  <si>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</si>
  <si>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</si>
  <si>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</si>
  <si>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</si>
  <si>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</si>
  <si>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</si>
  <si>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</si>
  <si>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</si>
  <si>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</si>
  <si>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</si>
  <si>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</si>
  <si>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</si>
  <si>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</si>
  <si>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</si>
  <si>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</si>
  <si>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</si>
  <si>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</si>
  <si>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</si>
  <si>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</si>
  <si>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</si>
  <si>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</si>
  <si>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</si>
  <si>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</si>
  <si>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</si>
  <si>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</si>
  <si>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</si>
  <si>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</si>
  <si>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</si>
  <si>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</si>
  <si>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</si>
  <si>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</si>
  <si>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</si>
  <si>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</si>
  <si>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</si>
  <si>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</si>
  <si>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</si>
  <si>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</si>
  <si>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</si>
  <si>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</si>
  <si>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</si>
  <si>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</si>
  <si>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</si>
  <si>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</si>
  <si>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</si>
  <si>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</si>
  <si>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</si>
  <si>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</si>
  <si>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</si>
  <si>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</si>
  <si>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</si>
  <si>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</si>
  <si>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</si>
  <si>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</si>
  <si>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</si>
  <si>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</si>
  <si>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</si>
  <si>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</si>
  <si>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</si>
  <si>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</si>
  <si>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</si>
  <si>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</si>
  <si>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</si>
  <si>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</si>
  <si>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</si>
  <si>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</si>
  <si>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</si>
  <si>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</si>
  <si>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</si>
  <si>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</si>
  <si>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</si>
  <si>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</si>
  <si>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</si>
  <si>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</si>
  <si>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</si>
  <si>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</si>
  <si>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</si>
  <si>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</si>
  <si>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</si>
  <si>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</si>
  <si>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</si>
  <si>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</si>
  <si>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</si>
  <si>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REG003People affected</t>
  </si>
  <si>
    <t>World Bank 2019</t>
  </si>
  <si>
    <t>https://data.worldbank.org/country/trinidad-and-tobago</t>
  </si>
  <si>
    <t>1,394,973 local population + 60,000 Venezuelan refugees</t>
  </si>
  <si>
    <t>TTO002Total population</t>
  </si>
  <si>
    <t>https://www.cia.gov/library/publications/the-world-factbook/geos/er.html</t>
  </si>
  <si>
    <t>Total landmass without water</t>
  </si>
  <si>
    <t>ERI001Landmass affected</t>
  </si>
  <si>
    <t>https://data.worldbank.org/indicator/AG.LND.TOTL.K2?view=map</t>
  </si>
  <si>
    <t>The whole country is considered to be affected by the crisis</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</si>
  <si>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</si>
  <si>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</si>
  <si>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</si>
  <si>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</si>
  <si>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</si>
  <si>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</si>
  <si>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</si>
  <si>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</si>
  <si>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</si>
  <si>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</si>
  <si>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</si>
  <si>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</si>
  <si>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</si>
  <si>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</si>
  <si>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</si>
  <si>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</si>
  <si>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</si>
  <si>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</si>
  <si>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</si>
  <si>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</si>
  <si>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</si>
  <si>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</si>
  <si>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</si>
  <si>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</si>
  <si>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</si>
  <si>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</si>
  <si>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</si>
  <si>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</si>
  <si>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</si>
  <si>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</si>
  <si>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</si>
  <si>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</si>
  <si>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</si>
  <si>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</si>
  <si>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</si>
  <si>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</si>
  <si>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</si>
  <si>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</si>
  <si>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</si>
  <si>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</si>
  <si>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</si>
  <si>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</si>
  <si>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</si>
  <si>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</si>
  <si>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</si>
  <si>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</si>
  <si>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</si>
  <si>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</si>
  <si>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</si>
  <si>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</si>
  <si>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</si>
  <si>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</si>
  <si>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</si>
  <si>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</si>
  <si>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</si>
  <si>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</si>
  <si>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</si>
  <si>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</si>
  <si>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</si>
  <si>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</si>
  <si>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</si>
  <si>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</si>
  <si>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</si>
  <si>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</si>
  <si>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</si>
  <si>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</si>
  <si>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</si>
  <si>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</si>
  <si>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</si>
  <si>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</si>
  <si>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</si>
  <si>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</si>
  <si>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</si>
  <si>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</si>
  <si>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</si>
  <si>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</si>
  <si>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</si>
  <si>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</si>
  <si>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</si>
  <si>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</si>
  <si>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</si>
  <si>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</si>
  <si>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</si>
  <si>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</si>
  <si>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</si>
  <si>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</si>
  <si>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</si>
  <si>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</si>
  <si>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</si>
  <si>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</si>
  <si>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</si>
  <si>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</si>
  <si>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</si>
  <si>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</si>
  <si>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</si>
  <si>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</si>
  <si>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</si>
  <si>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</si>
  <si>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</si>
  <si>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</si>
  <si>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</si>
  <si>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</si>
  <si>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</si>
  <si>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</si>
  <si>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</si>
  <si>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</si>
  <si>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</si>
  <si>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</si>
  <si>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</si>
  <si>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</si>
  <si>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</si>
  <si>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</si>
  <si>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</si>
  <si>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</si>
  <si>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</si>
  <si>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</si>
  <si>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</si>
  <si>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</si>
  <si>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</si>
  <si>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</si>
  <si>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</si>
  <si>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</si>
  <si>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</si>
  <si>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</si>
  <si>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</si>
  <si>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</si>
  <si>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</si>
  <si>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</si>
  <si>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</si>
  <si>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</si>
  <si>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</si>
  <si>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</si>
  <si>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</si>
  <si>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</si>
  <si>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</si>
  <si>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</si>
  <si>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</si>
  <si>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</si>
  <si>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</si>
  <si>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</si>
  <si>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</si>
  <si>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</si>
  <si>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</si>
  <si>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</si>
  <si>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</si>
  <si>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</si>
  <si>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</si>
  <si>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</si>
  <si>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</si>
  <si>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</si>
  <si>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</si>
  <si>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</si>
  <si>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</si>
  <si>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</si>
  <si>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</si>
  <si>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</si>
  <si>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</si>
  <si>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</si>
  <si>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</si>
  <si>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</si>
  <si>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</si>
  <si>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</si>
  <si>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</si>
  <si>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</si>
  <si>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</si>
  <si>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</si>
  <si>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</si>
  <si>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</si>
  <si>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</si>
  <si>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</si>
  <si>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</si>
  <si>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</si>
  <si>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</si>
  <si>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</si>
  <si>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</si>
  <si>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</si>
  <si>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</si>
  <si>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</si>
  <si>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</si>
  <si>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</si>
  <si>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</si>
  <si>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</si>
  <si>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</si>
  <si>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</si>
  <si>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</si>
  <si>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</si>
  <si>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</si>
  <si>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</si>
  <si>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</si>
  <si>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</si>
  <si>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</si>
  <si>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</si>
  <si>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</si>
  <si>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</si>
  <si>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</si>
  <si>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</si>
  <si>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</si>
  <si>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</si>
  <si>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</si>
  <si>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</si>
  <si>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</si>
  <si>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</si>
  <si>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</si>
  <si>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</si>
  <si>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</si>
  <si>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</si>
  <si>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</si>
  <si>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</si>
  <si>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</si>
  <si>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</si>
  <si>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</si>
  <si>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</si>
  <si>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</si>
  <si>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</si>
  <si>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</si>
  <si>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</si>
  <si>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</si>
  <si>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</si>
  <si>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</si>
  <si>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</si>
  <si>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</si>
  <si>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</si>
  <si>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</si>
  <si>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</si>
  <si>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</si>
  <si>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</si>
  <si>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</si>
  <si>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</si>
  <si>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</si>
  <si>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</si>
  <si>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</si>
  <si>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</si>
  <si>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</si>
  <si>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</si>
  <si>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</si>
  <si>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</si>
  <si>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</si>
  <si>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</si>
  <si>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</si>
  <si>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</si>
  <si>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</si>
  <si>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</si>
  <si>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</si>
  <si>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</si>
  <si>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</si>
  <si>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</si>
  <si>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</si>
  <si>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</si>
  <si>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</si>
  <si>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</si>
  <si>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</si>
  <si>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</si>
  <si>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</si>
  <si>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</si>
  <si>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</si>
  <si>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</si>
  <si>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</si>
  <si>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</si>
  <si>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</si>
  <si>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</si>
  <si>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</si>
  <si>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</si>
  <si>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</si>
  <si>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</si>
  <si>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</si>
  <si>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</si>
  <si>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</si>
  <si>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</si>
  <si>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</si>
  <si>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</si>
  <si>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</si>
  <si>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</si>
  <si>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</si>
  <si>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</si>
  <si>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</si>
  <si>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</si>
  <si>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</si>
  <si>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</si>
  <si>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</si>
  <si>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</si>
  <si>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</si>
  <si>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</si>
  <si>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</si>
  <si>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</si>
  <si>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</si>
  <si>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</si>
  <si>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</si>
  <si>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</si>
  <si>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</si>
  <si>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</si>
  <si>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</si>
  <si>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</si>
  <si>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</si>
  <si>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</si>
  <si>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</si>
  <si>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</si>
  <si>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</si>
  <si>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</si>
  <si>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</si>
  <si>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</si>
  <si>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</si>
  <si>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</si>
  <si>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</si>
  <si>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</si>
  <si>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</si>
  <si>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</si>
  <si>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</si>
  <si>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</si>
  <si>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</si>
  <si>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</si>
  <si>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</si>
  <si>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</si>
  <si>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</si>
  <si>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</si>
  <si>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</si>
  <si>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</si>
  <si>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</si>
  <si>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</si>
  <si>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</si>
  <si>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</si>
  <si>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</si>
  <si>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</si>
  <si>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</si>
  <si>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</si>
  <si>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</si>
  <si>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</si>
  <si>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</si>
  <si>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</si>
  <si>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</si>
  <si>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</si>
  <si>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</si>
  <si>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</si>
  <si>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</si>
  <si>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</si>
  <si>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</si>
  <si>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</si>
  <si>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</si>
  <si>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</si>
  <si>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</si>
  <si>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</si>
  <si>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</si>
  <si>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</si>
  <si>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</si>
  <si>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</si>
  <si>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</si>
  <si>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</si>
  <si>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</si>
  <si>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</si>
  <si>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</si>
  <si>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</si>
  <si>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</si>
  <si>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</si>
  <si>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</si>
  <si>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</si>
  <si>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</si>
  <si>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</si>
  <si>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</si>
  <si>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</si>
  <si>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</si>
  <si>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</si>
  <si>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</si>
  <si>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</si>
  <si>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</si>
  <si>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</si>
  <si>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</si>
  <si>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</si>
  <si>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</si>
  <si>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</si>
  <si>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</si>
  <si>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</si>
  <si>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</si>
  <si>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</si>
  <si>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</si>
  <si>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</si>
  <si>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</si>
  <si>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</si>
  <si>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</si>
  <si>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</si>
  <si>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</si>
  <si>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</si>
  <si>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</si>
  <si>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</si>
  <si>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</si>
  <si>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</si>
  <si>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</si>
  <si>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</si>
  <si>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</si>
  <si>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</si>
  <si>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</si>
  <si>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</si>
  <si>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</si>
  <si>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</si>
  <si>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</si>
  <si>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</si>
  <si>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</si>
  <si>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</si>
  <si>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</si>
  <si>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</si>
  <si>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</si>
  <si>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</si>
  <si>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</si>
  <si>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</si>
  <si>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</si>
  <si>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</si>
  <si>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</si>
  <si>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</si>
  <si>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</si>
  <si>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</si>
  <si>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</si>
  <si>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</si>
  <si>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</si>
  <si>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</si>
  <si>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</si>
  <si>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</si>
  <si>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</si>
  <si>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</si>
  <si>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</si>
  <si>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</si>
  <si>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</si>
  <si>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</si>
  <si>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</si>
  <si>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</si>
  <si>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</si>
  <si>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</si>
  <si>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</si>
  <si>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</si>
  <si>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</si>
  <si>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</si>
  <si>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</si>
  <si>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CMR004Fatalities reported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</si>
  <si>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</si>
  <si>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</si>
  <si>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</si>
  <si>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</si>
  <si>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</si>
  <si>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</si>
  <si>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</si>
  <si>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</si>
  <si>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</si>
  <si>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</si>
  <si>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</si>
  <si>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</si>
  <si>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</si>
  <si>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</si>
  <si>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</si>
  <si>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</si>
  <si>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</si>
  <si>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</si>
  <si>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</si>
  <si>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</si>
  <si>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</si>
  <si>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</si>
  <si>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</si>
  <si>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</si>
  <si>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</si>
  <si>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</si>
  <si>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</si>
  <si>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</si>
  <si>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</si>
  <si>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</si>
  <si>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</si>
  <si>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</si>
  <si>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</si>
  <si>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</si>
  <si>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</si>
  <si>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</si>
  <si>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</si>
  <si>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</si>
  <si>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</si>
  <si>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</si>
  <si>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</si>
  <si>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</si>
  <si>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</si>
  <si>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</si>
  <si>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</si>
  <si>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</si>
  <si>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</si>
  <si>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</si>
  <si>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</si>
  <si>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</si>
  <si>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</si>
  <si>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</si>
  <si>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</si>
  <si>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</si>
  <si>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</si>
  <si>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</si>
  <si>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</si>
  <si>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</si>
  <si>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</si>
  <si>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</si>
  <si>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</si>
  <si>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</si>
  <si>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</si>
  <si>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</si>
  <si>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</si>
  <si>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</si>
  <si>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</si>
  <si>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</si>
  <si>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</si>
  <si>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</si>
  <si>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</si>
  <si>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</si>
  <si>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</si>
  <si>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</si>
  <si>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</si>
  <si>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</si>
  <si>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</si>
  <si>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</si>
  <si>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</si>
  <si>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</si>
  <si>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</si>
  <si>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</si>
  <si>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</si>
  <si>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</si>
  <si>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</si>
  <si>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</si>
  <si>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</si>
  <si>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</si>
  <si>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</si>
  <si>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</si>
  <si>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</si>
  <si>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</si>
  <si>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</si>
  <si>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</si>
  <si>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</si>
  <si>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</si>
  <si>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</si>
  <si>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</si>
  <si>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</si>
  <si>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</si>
  <si>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</si>
  <si>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</si>
  <si>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</si>
  <si>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</si>
  <si>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</si>
  <si>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</si>
  <si>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</si>
  <si>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</si>
  <si>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</si>
  <si>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</si>
  <si>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</si>
  <si>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</si>
  <si>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</si>
  <si>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</si>
  <si>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</si>
  <si>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</si>
  <si>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</si>
  <si>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</si>
  <si>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</si>
  <si>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</si>
  <si>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</si>
  <si>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</si>
  <si>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</si>
  <si>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</si>
  <si>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</si>
  <si>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</si>
  <si>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</si>
  <si>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</si>
  <si>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</si>
  <si>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</si>
  <si>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</si>
  <si>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</si>
  <si>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</si>
  <si>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</si>
  <si>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</si>
  <si>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</si>
  <si>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</si>
  <si>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</si>
  <si>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</si>
  <si>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</si>
  <si>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UNHCR 28/02/2021</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</si>
  <si>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</si>
  <si>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</si>
  <si>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</si>
  <si>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</si>
  <si>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</si>
  <si>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</si>
  <si>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</si>
  <si>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</si>
  <si>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</si>
  <si>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</si>
  <si>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</si>
  <si>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</si>
  <si>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</si>
  <si>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</si>
  <si>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</si>
  <si>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</si>
  <si>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</si>
  <si>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</si>
  <si>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</si>
  <si>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</si>
  <si>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</si>
  <si>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</si>
  <si>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</si>
  <si>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</si>
  <si>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</si>
  <si>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</si>
  <si>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</si>
  <si>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</si>
  <si>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</si>
  <si>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</si>
  <si>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</si>
  <si>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</si>
  <si>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</si>
  <si>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</si>
  <si>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</si>
  <si>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</si>
  <si>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</si>
  <si>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</si>
  <si>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See individual crises</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</si>
  <si>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</si>
  <si>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</si>
  <si>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</si>
  <si>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</si>
  <si>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</si>
  <si>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</si>
  <si>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</si>
  <si>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</si>
  <si>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</si>
  <si>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</si>
  <si>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</si>
  <si>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</si>
  <si>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</si>
  <si>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</si>
  <si>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</si>
  <si>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</si>
  <si>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</si>
  <si>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</si>
  <si>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</si>
  <si>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</si>
  <si>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</si>
  <si>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</si>
  <si>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</si>
  <si>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</si>
  <si>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</si>
  <si>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</si>
  <si>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ACLED 22/03/2021</t>
  </si>
  <si>
    <t xml:space="preserve">No fatalities reported, however this has low reliability. </t>
  </si>
  <si>
    <t>MYS001Fatalities reported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</si>
  <si>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</si>
  <si>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</si>
  <si>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</si>
  <si>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</si>
  <si>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</si>
  <si>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</si>
  <si>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</si>
  <si>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</si>
  <si>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</si>
  <si>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</si>
  <si>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</si>
  <si>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</si>
  <si>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</si>
  <si>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</si>
  <si>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</si>
  <si>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</si>
  <si>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</si>
  <si>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</si>
  <si>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</si>
  <si>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</si>
  <si>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</si>
  <si>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</si>
  <si>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</si>
  <si>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</si>
  <si>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</si>
  <si>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</si>
  <si>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</si>
  <si>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</si>
  <si>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</si>
  <si>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</si>
  <si>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</si>
  <si>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</si>
  <si>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</si>
  <si>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</si>
  <si>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</si>
  <si>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</si>
  <si>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</si>
  <si>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</si>
  <si>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</si>
  <si>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</si>
  <si>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</si>
  <si>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</si>
  <si>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</si>
  <si>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</si>
  <si>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</si>
  <si>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</si>
  <si>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</si>
  <si>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</si>
  <si>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</si>
  <si>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</si>
  <si>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</si>
  <si>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</si>
  <si>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</si>
  <si>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</si>
  <si>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</si>
  <si>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</si>
  <si>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</si>
  <si>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</si>
  <si>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</si>
  <si>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</si>
  <si>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</si>
  <si>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</si>
  <si>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</si>
  <si>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</si>
  <si>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</si>
  <si>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</si>
  <si>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</si>
  <si>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</si>
  <si>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</si>
  <si>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</si>
  <si>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</si>
  <si>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</si>
  <si>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</si>
  <si>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</si>
  <si>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</si>
  <si>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</si>
  <si>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</si>
  <si>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</si>
  <si>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</si>
  <si>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</si>
  <si>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</si>
  <si>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</si>
  <si>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</si>
  <si>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</si>
  <si>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</si>
  <si>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</si>
  <si>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</si>
  <si>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</si>
  <si>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</si>
  <si>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</si>
  <si>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</si>
  <si>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</si>
  <si>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</si>
  <si>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</si>
  <si>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</si>
  <si>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</si>
  <si>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</si>
  <si>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</si>
  <si>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</si>
  <si>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</si>
  <si>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</si>
  <si>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</si>
  <si>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</si>
  <si>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</si>
  <si>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</si>
  <si>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</si>
  <si>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</si>
  <si>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Violence against personnel, facilities and assets</t>
  </si>
  <si>
    <t>ACAPS Access Methodology</t>
  </si>
  <si>
    <t>BGD002Violence against personnel, facilities and assets</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</si>
  <si>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</si>
  <si>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</si>
  <si>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</si>
  <si>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</si>
  <si>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</si>
  <si>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</si>
  <si>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</si>
  <si>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</si>
  <si>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</si>
  <si>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</si>
  <si>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</si>
  <si>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</si>
  <si>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</si>
  <si>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</si>
  <si>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</si>
  <si>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</si>
  <si>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</si>
  <si>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</si>
  <si>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</si>
  <si>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</si>
  <si>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</si>
  <si>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</si>
  <si>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</si>
  <si>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</si>
  <si>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</si>
  <si>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</si>
  <si>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</si>
  <si>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</si>
  <si>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</si>
  <si>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</si>
  <si>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</si>
  <si>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</si>
  <si>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</si>
  <si>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</si>
  <si>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</si>
  <si>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</si>
  <si>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</si>
  <si>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</si>
  <si>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</si>
  <si>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</si>
  <si>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</si>
  <si>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</si>
  <si>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</si>
  <si>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</si>
  <si>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</si>
  <si>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</si>
  <si>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</si>
  <si>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</si>
  <si>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</si>
  <si>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</si>
  <si>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</si>
  <si>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</si>
  <si>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</si>
  <si>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</si>
  <si>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</si>
  <si>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</si>
  <si>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</si>
  <si>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</si>
  <si>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</si>
  <si>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</si>
  <si>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</si>
  <si>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</si>
  <si>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</si>
  <si>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</si>
  <si>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</si>
  <si>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</si>
  <si>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</si>
  <si>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</si>
  <si>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</si>
  <si>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</si>
  <si>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</si>
  <si>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</si>
  <si>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</si>
  <si>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</si>
  <si>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</si>
  <si>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</si>
  <si>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</si>
  <si>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</si>
  <si>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</si>
  <si>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</si>
  <si>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</si>
  <si>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</si>
  <si>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</si>
  <si>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</si>
  <si>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</si>
  <si>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</si>
  <si>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</si>
  <si>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</si>
  <si>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</si>
  <si>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</si>
  <si>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</si>
  <si>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</si>
  <si>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</si>
  <si>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</si>
  <si>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</si>
  <si>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</si>
  <si>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</si>
  <si>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</si>
  <si>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</si>
  <si>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</si>
  <si>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</si>
  <si>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</si>
  <si>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</si>
  <si>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</si>
  <si>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</si>
  <si>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</si>
  <si>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</si>
  <si>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</si>
  <si>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</si>
  <si>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</si>
  <si>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</si>
  <si>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</si>
  <si>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</si>
  <si>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</si>
  <si>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</si>
  <si>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</si>
  <si>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</si>
  <si>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</si>
  <si>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</si>
  <si>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</si>
  <si>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</si>
  <si>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</si>
  <si>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</si>
  <si>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</si>
  <si>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</si>
  <si>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</si>
  <si>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</si>
  <si>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</si>
  <si>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</si>
  <si>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</si>
  <si>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</si>
  <si>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</si>
  <si>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</si>
  <si>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</si>
  <si>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</si>
  <si>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</si>
  <si>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</si>
  <si>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</si>
  <si>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</si>
  <si>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</si>
  <si>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</si>
  <si>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</si>
  <si>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</si>
  <si>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</si>
  <si>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</si>
  <si>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</si>
  <si>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</si>
  <si>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</si>
  <si>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</si>
  <si>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</si>
  <si>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</si>
  <si>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</si>
  <si>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</si>
  <si>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</si>
  <si>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</si>
  <si>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</si>
  <si>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</si>
  <si>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</si>
  <si>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</si>
  <si>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</si>
  <si>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</si>
  <si>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</si>
  <si>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</si>
  <si>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</si>
  <si>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</si>
  <si>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</si>
  <si>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</si>
  <si>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</si>
  <si>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</si>
  <si>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</si>
  <si>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</si>
  <si>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</si>
  <si>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</si>
  <si>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</si>
  <si>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</si>
  <si>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</si>
  <si>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</si>
  <si>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</si>
  <si>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</si>
  <si>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</si>
  <si>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</si>
  <si>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</si>
  <si>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</si>
  <si>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</si>
  <si>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</si>
  <si>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</si>
  <si>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</si>
  <si>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</si>
  <si>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</si>
  <si>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</si>
  <si>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</si>
  <si>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</si>
  <si>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</si>
  <si>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</si>
  <si>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</si>
  <si>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</si>
  <si>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</si>
  <si>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</si>
  <si>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</si>
  <si>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</si>
  <si>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</si>
  <si>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</si>
  <si>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</si>
  <si>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</si>
  <si>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</si>
  <si>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</si>
  <si>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</si>
  <si>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</si>
  <si>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</si>
  <si>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</si>
  <si>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</si>
  <si>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</si>
  <si>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</si>
  <si>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</si>
  <si>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</si>
  <si>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</si>
  <si>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</si>
  <si>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</si>
  <si>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</si>
  <si>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</si>
  <si>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</si>
  <si>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</si>
  <si>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</si>
  <si>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</si>
  <si>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</si>
  <si>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</si>
  <si>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</si>
  <si>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</si>
  <si>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</si>
  <si>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</si>
  <si>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</si>
  <si>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</si>
  <si>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</si>
  <si>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</si>
  <si>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</si>
  <si>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</si>
  <si>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</si>
  <si>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</si>
  <si>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</si>
  <si>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</si>
  <si>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</si>
  <si>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</si>
  <si>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</si>
  <si>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</si>
  <si>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</si>
  <si>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</si>
  <si>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</si>
  <si>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</si>
  <si>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</si>
  <si>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</si>
  <si>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</si>
  <si>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</si>
  <si>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</si>
  <si>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</si>
  <si>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</si>
  <si>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</si>
  <si>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</si>
  <si>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</si>
  <si>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</si>
  <si>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</si>
  <si>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</si>
  <si>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</si>
  <si>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</si>
  <si>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31/07/2021)</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</si>
  <si>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</si>
  <si>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</si>
  <si>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</si>
  <si>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ACLED 31/07/2021
IOM 31/07/2021</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</si>
  <si>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</si>
  <si>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</si>
  <si>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</si>
  <si>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https://missingmigrants.iom.int/region/mediterranean?migrant_route%5B%5D=1376&amp;migrant_route%5B%5D=1377</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</si>
  <si>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</si>
  <si>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</si>
  <si>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https://www.acleddata.com/data/ https://missingmigrants.iom.int/region/mediterranean?migrant_route%5B%5D=1376  http://missingmigrants.iom.int/downloads https://missingmigrants.iom.int/methodology</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</si>
  <si>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</si>
  <si>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</si>
  <si>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</si>
  <si>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</si>
  <si>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</si>
  <si>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</si>
  <si>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</si>
  <si>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</si>
  <si>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</si>
  <si>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</si>
  <si>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</si>
  <si>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</si>
  <si>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</si>
  <si>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</si>
  <si>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</si>
  <si>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</si>
  <si>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</si>
  <si>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</si>
  <si>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</si>
  <si>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</si>
  <si>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</si>
  <si>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</si>
  <si>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</si>
  <si>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</si>
  <si>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</si>
  <si>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</si>
  <si>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</si>
  <si>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</si>
  <si>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</si>
  <si>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</si>
  <si>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</si>
  <si>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</si>
  <si>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</si>
  <si>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</si>
  <si>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</si>
  <si>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</si>
  <si>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</si>
  <si>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</si>
  <si>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</si>
  <si>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</si>
  <si>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</si>
  <si>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</si>
  <si>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</si>
  <si>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</si>
  <si>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</si>
  <si>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</si>
  <si>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</si>
  <si>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</si>
  <si>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</si>
  <si>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</si>
  <si>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</si>
  <si>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</si>
  <si>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</si>
  <si>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</si>
  <si>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</si>
  <si>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</si>
  <si>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</si>
  <si>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</si>
  <si>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</si>
  <si>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</si>
  <si>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</si>
  <si>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</si>
  <si>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</si>
  <si>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MRT003Minimal humanitarian conditions - Level 1</t>
  </si>
  <si>
    <t>MRT003Stressed humanitarian conditions - Level 2</t>
  </si>
  <si>
    <t>MRT003Moderate humanitarian conditions - Level 3</t>
  </si>
  <si>
    <t>MRT003Severe humanitarian conditions - Level 4</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</si>
  <si>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</si>
  <si>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</si>
  <si>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</si>
  <si>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</si>
  <si>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</si>
  <si>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</si>
  <si>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</si>
  <si>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</si>
  <si>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</si>
  <si>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</si>
  <si>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</si>
  <si>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</si>
  <si>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</si>
  <si>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</si>
  <si>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</si>
  <si>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</si>
  <si>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</si>
  <si>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</si>
  <si>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</si>
  <si>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</si>
  <si>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</si>
  <si>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</si>
  <si>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</si>
  <si>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</si>
  <si>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</si>
  <si>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</si>
  <si>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</si>
  <si>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</si>
  <si>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</si>
  <si>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</si>
  <si>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</si>
  <si>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 xml:space="preserve">OCHA 17/08/2021; USAID 30/08/2021
</t>
  </si>
  <si>
    <t>https://data.humdata.org/dataset/haiti-subnational-population-statistics  https://reliefweb.int/sites/reliefweb.int/files/resources/2021_08_30%20USAID-BHA%20Haiti%20Earthquake%20Fact%20Sheet%20%239.pdf</t>
  </si>
  <si>
    <t>Number of people affected by the different crisis (political instability, economic crisis, violence, and the Nippes Earthquake). HNO figures adjusted adding PIN from earthquake to level 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</si>
  <si>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</si>
  <si>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</si>
  <si>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</si>
  <si>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Retrieving data. Wait a few seconds and try to cut or copy again.</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</si>
  <si>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</si>
  <si>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</si>
  <si>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</si>
  <si>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</si>
  <si>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</si>
  <si>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</si>
  <si>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</si>
  <si>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</si>
  <si>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</si>
  <si>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</si>
  <si>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</si>
  <si>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</si>
  <si>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</si>
  <si>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</si>
  <si>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</si>
  <si>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</si>
  <si>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</si>
  <si>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</si>
  <si>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</si>
  <si>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</si>
  <si>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</si>
  <si>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</si>
  <si>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</si>
  <si>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</si>
  <si>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</si>
  <si>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</si>
  <si>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</si>
  <si>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</si>
  <si>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</si>
  <si>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</si>
  <si>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</si>
  <si>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USAID 30/08/2021; USAD 30/08/2021
</t>
  </si>
  <si>
    <t>Number of people exposed according to USAID (30/08/2021).</t>
  </si>
  <si>
    <t>HTI002People exposed</t>
  </si>
  <si>
    <t>OCHA (31/08/2021)</t>
  </si>
  <si>
    <t>https://reliefweb.int/sites/reliefweb.int/files/resources/OCHA%20Haiti%20SitRep%233%20FR.pdf</t>
  </si>
  <si>
    <t>"Personnes touchées" according to OCHA.</t>
  </si>
  <si>
    <t>HTI002People affected</t>
  </si>
  <si>
    <t>HNO figures adjusted adding PIN from earthquake to level 3.</t>
  </si>
  <si>
    <t>HTI001People in Need</t>
  </si>
  <si>
    <t>HTI001Minimal humanitarian conditions - Level 1</t>
  </si>
  <si>
    <t>People affected - PIN</t>
  </si>
  <si>
    <t>HTI001Stressed humanitarian conditions - Level 2</t>
  </si>
  <si>
    <t>HTI001Moderate humanitarian conditions - Level 3</t>
  </si>
  <si>
    <t xml:space="preserve">USAID (30/08/2021); HNO (02/03/2021)
</t>
  </si>
  <si>
    <t>https://www.humanitarianresponse.info/en/operations/haiti/document/haiti-humanitarian-needs-overview-summary-2021  https://reliefweb.int/sites/reliefweb.int/files/resources/2021_08_30%20USAID-BHA%20Haiti%20Earthquake%20Fact%20Sheet%20%239.pdf</t>
  </si>
  <si>
    <t>HTI001Severe humanitarian conditions - Level 4</t>
  </si>
  <si>
    <t>HTI001Extreme humanitarian conditions - Level 5</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</si>
  <si>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</si>
  <si>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</si>
  <si>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</si>
  <si>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</si>
  <si>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</si>
  <si>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</si>
  <si>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although some areas are more affected being on the migration route, the other areas are were refugees camps are located.</t>
  </si>
  <si>
    <t>DJI002Landmass affected</t>
  </si>
  <si>
    <t>The whole country is affected by the drought crisis</t>
  </si>
  <si>
    <t>DJI003Landmass affected</t>
  </si>
  <si>
    <t>IPC 02/2021</t>
  </si>
  <si>
    <t>http://www.ipcinfo.org/fileadmin/user_upload/ipcinfo/docs/IPC_Djibouti_Acute_Food_Insecurity_2020Oct_2021Aug_English_summary.pdf</t>
  </si>
  <si>
    <t>People in IPC level 2 and above (583000) for Jan-August 2021 period.</t>
  </si>
  <si>
    <t>DJI003People affected</t>
  </si>
  <si>
    <t>No figures of people being internally displaced because of the drought crisis</t>
  </si>
  <si>
    <t>DJI003People displaced</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</si>
  <si>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</si>
  <si>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</si>
  <si>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</si>
  <si>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ACAPS methodology: Level1= Exposed population - affected population.</t>
  </si>
  <si>
    <t>DJI003Minimal humanitarian conditions - Level 1</t>
  </si>
  <si>
    <t xml:space="preserve">ACAPS methodology: Level 2 = Affected population - PIN 
</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</si>
  <si>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</si>
  <si>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</si>
  <si>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</si>
  <si>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</si>
  <si>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</si>
  <si>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There is no data available of extreme needs in Djibouti and no one is in Catastrophe (IPC-5)</t>
  </si>
  <si>
    <t>DJI003Extreme humanitarian conditions - Level 5</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</si>
  <si>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</si>
  <si>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</si>
  <si>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</si>
  <si>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</si>
  <si>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</si>
  <si>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</si>
  <si>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</si>
  <si>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</si>
  <si>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</si>
  <si>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</si>
  <si>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</si>
  <si>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</si>
  <si>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</si>
  <si>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</si>
  <si>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</si>
  <si>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</si>
  <si>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</si>
  <si>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</si>
  <si>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</si>
  <si>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</si>
  <si>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</si>
  <si>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</si>
  <si>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</si>
  <si>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</si>
  <si>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</si>
  <si>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</si>
  <si>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</si>
  <si>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</si>
  <si>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</si>
  <si>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</si>
  <si>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</si>
  <si>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</si>
  <si>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</si>
  <si>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</si>
  <si>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</si>
  <si>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</si>
  <si>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</si>
  <si>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</si>
  <si>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</si>
  <si>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</si>
  <si>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</si>
  <si>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</si>
  <si>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</si>
  <si>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</si>
  <si>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</si>
  <si>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</si>
  <si>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</si>
  <si>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</si>
  <si>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</si>
  <si>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</si>
  <si>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</si>
  <si>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</si>
  <si>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</si>
  <si>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</si>
  <si>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</si>
  <si>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</si>
  <si>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</si>
  <si>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</si>
  <si>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</si>
  <si>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</si>
  <si>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Infogap</t>
  </si>
  <si>
    <t>KEN001Injuries reported</t>
  </si>
  <si>
    <t>KEN001Fatalities reported</t>
  </si>
  <si>
    <t>KEN001Buildings damaged</t>
  </si>
  <si>
    <t>KEN001Buildings destroyed</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</si>
  <si>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</si>
  <si>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</si>
  <si>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</si>
  <si>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</si>
  <si>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</si>
  <si>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</si>
  <si>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</si>
  <si>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</si>
  <si>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</si>
  <si>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</si>
  <si>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</si>
  <si>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</si>
  <si>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KEN002Injuries reported</t>
  </si>
  <si>
    <t>KEN002Illness cases reported</t>
  </si>
  <si>
    <t>KEN002Fatalities reported</t>
  </si>
  <si>
    <t>KEN002Buildings damaged</t>
  </si>
  <si>
    <t>KEN002Buildings destroyed</t>
  </si>
  <si>
    <t>KEN002Economic Losses</t>
  </si>
  <si>
    <t>Drought in Kenya</t>
  </si>
  <si>
    <t>KEN003</t>
  </si>
  <si>
    <t>KEN003Total population</t>
  </si>
  <si>
    <t>KEN002Crisis affected groups</t>
  </si>
  <si>
    <t>KEN002Fatalities in all crises</t>
  </si>
  <si>
    <t>KEN003Landmass affected</t>
  </si>
  <si>
    <t>KEN003People displaced</t>
  </si>
  <si>
    <t>KEN003Injuries reported</t>
  </si>
  <si>
    <t>KEN003Fatalities reported</t>
  </si>
  <si>
    <t>KEN003Buildings damaged</t>
  </si>
  <si>
    <t>KEN003Buildings destroyed</t>
  </si>
  <si>
    <t>KEN003Economic Losses</t>
  </si>
  <si>
    <t>KEN003Fatalities in all crises</t>
  </si>
  <si>
    <t>Host population, Refugees</t>
  </si>
  <si>
    <t>KEN003Crisis affected groups</t>
  </si>
  <si>
    <t>KEN002People facing limited access constraints</t>
  </si>
  <si>
    <t>KEN003People facing limited access constraints</t>
  </si>
  <si>
    <t>KEN003People facing restricted access constraints</t>
  </si>
  <si>
    <t>JRP 18/05/2021</t>
  </si>
  <si>
    <t>https://reliefweb.int/sites/reliefweb.int/files/resources/2021_jrp_with_annexes.pdf</t>
  </si>
  <si>
    <t xml:space="preserve">This is the number of people in need in 2021 JRP; it includes 884,041 Rohingya refugees in Cox's Bazaar, and 472,002 people in need from the host community. </t>
  </si>
  <si>
    <t>BGD002People in Need</t>
  </si>
  <si>
    <t>BGD002Moderate humanitarian conditions - Level 3</t>
  </si>
  <si>
    <t>As per JRP 2021, all exposed are in need</t>
  </si>
  <si>
    <t>BGD002Minimal humanitarian conditions - Level 1</t>
  </si>
  <si>
    <t>All PIN are at least in Level 3</t>
  </si>
  <si>
    <t>BGD002Severe humanitarian conditions - Level 4</t>
  </si>
  <si>
    <t>BGD002Extreme humanitarian conditions - Level 5</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</si>
  <si>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</si>
  <si>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</si>
  <si>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</si>
  <si>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</si>
  <si>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</si>
  <si>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</si>
  <si>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</si>
  <si>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</si>
  <si>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</si>
  <si>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</si>
  <si>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</si>
  <si>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</si>
  <si>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</si>
  <si>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</si>
  <si>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</si>
  <si>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</si>
  <si>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</si>
  <si>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</si>
  <si>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</si>
  <si>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</si>
  <si>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</si>
  <si>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</si>
  <si>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</si>
  <si>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</si>
  <si>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</si>
  <si>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</si>
  <si>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</si>
  <si>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</si>
  <si>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</si>
  <si>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</si>
  <si>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</si>
  <si>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</si>
  <si>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</si>
  <si>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</si>
  <si>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</si>
  <si>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</si>
  <si>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</si>
  <si>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</si>
  <si>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</si>
  <si>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</si>
  <si>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</si>
  <si>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</si>
  <si>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</si>
  <si>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</si>
  <si>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</si>
  <si>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</si>
  <si>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</si>
  <si>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</si>
  <si>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</si>
  <si>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</si>
  <si>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</si>
  <si>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</si>
  <si>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</si>
  <si>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</si>
  <si>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</si>
  <si>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</si>
  <si>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</si>
  <si>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</si>
  <si>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</si>
  <si>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</si>
  <si>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</si>
  <si>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</si>
  <si>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</si>
  <si>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</si>
  <si>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</si>
  <si>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</si>
  <si>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</si>
  <si>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</si>
  <si>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https://data2.unhcr.org/en/country/ner</t>
  </si>
  <si>
    <t>Nigerian refugees in Niger</t>
  </si>
  <si>
    <t>NER004People displaced</t>
  </si>
  <si>
    <t>ACLED 28/09/2021</t>
  </si>
  <si>
    <t>From 28/03/2021 to 23/09/2021</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</si>
  <si>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</si>
  <si>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</si>
  <si>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</si>
  <si>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</si>
  <si>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</si>
  <si>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</si>
  <si>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</si>
  <si>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</si>
  <si>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</si>
  <si>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</si>
  <si>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</si>
  <si>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</si>
  <si>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Denial of existence of humanitarian needs or entitlements to assistance</t>
  </si>
  <si>
    <t>COL001Denial of existence of humanitarian needs or entitlements to assistance</t>
  </si>
  <si>
    <t>Impediments to entry into country (bureaucratic and administrative)</t>
  </si>
  <si>
    <t>COL001Impediments to entry into country (bureaucratic and administrative)</t>
  </si>
  <si>
    <t>Interference into implementation of humanitarian activities</t>
  </si>
  <si>
    <t>COL001Interference into implementation of humanitarian activities</t>
  </si>
  <si>
    <t>Ongoing insecurity/hostilities affecting humanitarian assistance</t>
  </si>
  <si>
    <t>COL001Ongoing insecurity/hostilities affecting humanitarian assistance</t>
  </si>
  <si>
    <t>Physical constraints in the environment (obstacles related to terrain, climate, lack of infrastructure, etc.)</t>
  </si>
  <si>
    <t>COL001Physical constraints in the environment (obstacles related to terrain, climate, lack of infrastructure, etc.)</t>
  </si>
  <si>
    <t>Restriction and obstruction of access to services and assistance</t>
  </si>
  <si>
    <t>COL001Restriction and obstruction of access to services and assistance</t>
  </si>
  <si>
    <t>Restriction of movement (impediments to freedom of movement and/or administrative restrictions)</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</si>
  <si>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</si>
  <si>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</si>
  <si>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</si>
  <si>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</si>
  <si>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</si>
  <si>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</si>
  <si>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</si>
  <si>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</si>
  <si>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</si>
  <si>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COL002Violence against personnel, facilities and assets</t>
  </si>
  <si>
    <t>Presence of mines and improvised explosive devices</t>
  </si>
  <si>
    <t>COL001Presence of mines and improvised explosive devices</t>
  </si>
  <si>
    <t>COL002Presence of mines and improvised explosive devices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</si>
  <si>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</si>
  <si>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</si>
  <si>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</si>
  <si>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</si>
  <si>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</si>
  <si>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</si>
  <si>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</si>
  <si>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</si>
  <si>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</si>
  <si>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THA001Stressed humanitarian conditions - Level 2</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</si>
  <si>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</si>
  <si>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</si>
  <si>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</si>
  <si>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</si>
  <si>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</si>
  <si>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</si>
  <si>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</si>
  <si>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</si>
  <si>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</si>
  <si>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</si>
  <si>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BGD002Restriction and obstruction of access to services and assistance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</si>
  <si>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</si>
  <si>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</si>
  <si>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</si>
  <si>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</si>
  <si>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</si>
  <si>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</si>
  <si>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</si>
  <si>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</si>
  <si>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</si>
  <si>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</si>
  <si>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</si>
  <si>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</si>
  <si>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</si>
  <si>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</si>
  <si>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</si>
  <si>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</si>
  <si>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</si>
  <si>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</si>
  <si>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</si>
  <si>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</si>
  <si>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</si>
  <si>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</si>
  <si>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</si>
  <si>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</si>
  <si>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</si>
  <si>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</si>
  <si>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</si>
  <si>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</si>
  <si>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</si>
  <si>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</si>
  <si>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</si>
  <si>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</si>
  <si>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</si>
  <si>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</si>
  <si>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</si>
  <si>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</si>
  <si>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</si>
  <si>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</si>
  <si>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</si>
  <si>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</si>
  <si>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</si>
  <si>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</si>
  <si>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</si>
  <si>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</si>
  <si>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</si>
  <si>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</si>
  <si>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</si>
  <si>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</si>
  <si>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</si>
  <si>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</si>
  <si>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</si>
  <si>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</si>
  <si>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</si>
  <si>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</si>
  <si>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</si>
  <si>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</si>
  <si>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</si>
  <si>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</si>
  <si>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</si>
  <si>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</si>
  <si>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</si>
  <si>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</si>
  <si>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</si>
  <si>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</si>
  <si>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</si>
  <si>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</si>
  <si>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</si>
  <si>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</si>
  <si>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</si>
  <si>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</si>
  <si>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</si>
  <si>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</si>
  <si>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</si>
  <si>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</si>
  <si>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</si>
  <si>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</si>
  <si>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</si>
  <si>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</si>
  <si>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</si>
  <si>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</si>
  <si>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</si>
  <si>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</si>
  <si>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</si>
  <si>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</si>
  <si>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</si>
  <si>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</si>
  <si>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</si>
  <si>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</si>
  <si>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</si>
  <si>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</si>
  <si>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</si>
  <si>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</si>
  <si>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</si>
  <si>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</si>
  <si>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</si>
  <si>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</si>
  <si>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</si>
  <si>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</si>
  <si>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</si>
  <si>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</si>
  <si>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</si>
  <si>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</si>
  <si>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</si>
  <si>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</si>
  <si>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</si>
  <si>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</si>
  <si>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</si>
  <si>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</si>
  <si>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</si>
  <si>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</si>
  <si>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</si>
  <si>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</si>
  <si>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</si>
  <si>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</si>
  <si>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</si>
  <si>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</si>
  <si>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</si>
  <si>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</si>
  <si>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</si>
  <si>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</si>
  <si>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</si>
  <si>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</si>
  <si>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</si>
  <si>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</si>
  <si>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</si>
  <si>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</si>
  <si>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</si>
  <si>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</si>
  <si>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</si>
  <si>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</si>
  <si>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</si>
  <si>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</si>
  <si>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</si>
  <si>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</si>
  <si>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</si>
  <si>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</si>
  <si>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</si>
  <si>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</si>
  <si>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</si>
  <si>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</si>
  <si>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</si>
  <si>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</si>
  <si>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</si>
  <si>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</si>
  <si>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</si>
  <si>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</si>
  <si>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</si>
  <si>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</si>
  <si>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</si>
  <si>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</si>
  <si>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</si>
  <si>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</si>
  <si>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</si>
  <si>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</si>
  <si>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</si>
  <si>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</si>
  <si>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</si>
  <si>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</si>
  <si>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</si>
  <si>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</si>
  <si>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</si>
  <si>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</si>
  <si>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</si>
  <si>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</si>
  <si>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</si>
  <si>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</si>
  <si>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</si>
  <si>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</si>
  <si>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</si>
  <si>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</si>
  <si>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</si>
  <si>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</si>
  <si>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</si>
  <si>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</si>
  <si>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</si>
  <si>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</si>
  <si>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</si>
  <si>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</si>
  <si>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</si>
  <si>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</si>
  <si>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</si>
  <si>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</si>
  <si>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</si>
  <si>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</si>
  <si>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</si>
  <si>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</si>
  <si>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</si>
  <si>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</si>
  <si>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</si>
  <si>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</si>
  <si>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</si>
  <si>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</si>
  <si>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</si>
  <si>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</si>
  <si>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</si>
  <si>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</si>
  <si>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</si>
  <si>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</si>
  <si>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</si>
  <si>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</si>
  <si>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</si>
  <si>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</si>
  <si>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</si>
  <si>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</si>
  <si>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</si>
  <si>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</si>
  <si>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</si>
  <si>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</si>
  <si>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</si>
  <si>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</si>
  <si>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</si>
  <si>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</si>
  <si>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</si>
  <si>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</si>
  <si>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</si>
  <si>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</si>
  <si>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</si>
  <si>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</si>
  <si>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</si>
  <si>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</si>
  <si>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</si>
  <si>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</si>
  <si>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</si>
  <si>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</si>
  <si>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</si>
  <si>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</si>
  <si>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</si>
  <si>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</si>
  <si>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</si>
  <si>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</si>
  <si>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</si>
  <si>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</si>
  <si>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</si>
  <si>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</si>
  <si>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</si>
  <si>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</si>
  <si>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</si>
  <si>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</si>
  <si>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</si>
  <si>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</si>
  <si>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</si>
  <si>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</si>
  <si>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</si>
  <si>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</si>
  <si>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</si>
  <si>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</si>
  <si>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</si>
  <si>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</si>
  <si>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of movement (impediments to freedom of movement and/or administrative restrictions)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</si>
  <si>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</si>
  <si>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</si>
  <si>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</si>
  <si>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</si>
  <si>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</si>
  <si>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</si>
  <si>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</si>
  <si>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</si>
  <si>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</si>
  <si>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</si>
  <si>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</si>
  <si>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</si>
  <si>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</si>
  <si>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</si>
  <si>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</si>
  <si>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</si>
  <si>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</si>
  <si>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</si>
  <si>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</si>
  <si>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</si>
  <si>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</si>
  <si>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</si>
  <si>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</si>
  <si>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</si>
  <si>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</si>
  <si>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</si>
  <si>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</si>
  <si>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</si>
  <si>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</si>
  <si>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</si>
  <si>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</si>
  <si>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</si>
  <si>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</si>
  <si>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</si>
  <si>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</si>
  <si>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</si>
  <si>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</si>
  <si>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</si>
  <si>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</si>
  <si>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</si>
  <si>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</si>
  <si>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</si>
  <si>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</si>
  <si>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</si>
  <si>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</si>
  <si>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</si>
  <si>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</si>
  <si>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</si>
  <si>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</si>
  <si>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</si>
  <si>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</si>
  <si>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</si>
  <si>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</si>
  <si>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</si>
  <si>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</si>
  <si>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</si>
  <si>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</si>
  <si>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</si>
  <si>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</si>
  <si>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</si>
  <si>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</si>
  <si>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</si>
  <si>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</si>
  <si>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</si>
  <si>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</si>
  <si>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</si>
  <si>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</si>
  <si>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</si>
  <si>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</si>
  <si>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</si>
  <si>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</si>
  <si>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</si>
  <si>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</si>
  <si>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</si>
  <si>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</si>
  <si>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</si>
  <si>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</si>
  <si>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</si>
  <si>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</si>
  <si>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</si>
  <si>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</si>
  <si>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</si>
  <si>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</si>
  <si>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</si>
  <si>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</si>
  <si>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</si>
  <si>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</si>
  <si>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</si>
  <si>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</si>
  <si>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</si>
  <si>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</si>
  <si>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</si>
  <si>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</si>
  <si>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</si>
  <si>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</si>
  <si>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</si>
  <si>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</si>
  <si>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</si>
  <si>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</si>
  <si>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</si>
  <si>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</si>
  <si>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</si>
  <si>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</si>
  <si>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</si>
  <si>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</si>
  <si>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</si>
  <si>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</si>
  <si>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</si>
  <si>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</si>
  <si>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</si>
  <si>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</si>
  <si>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</si>
  <si>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</si>
  <si>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</si>
  <si>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</si>
  <si>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</si>
  <si>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</si>
  <si>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</si>
  <si>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</si>
  <si>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</si>
  <si>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</si>
  <si>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</si>
  <si>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</si>
  <si>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</si>
  <si>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</si>
  <si>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</si>
  <si>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</si>
  <si>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</si>
  <si>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</si>
  <si>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</si>
  <si>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</si>
  <si>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</si>
  <si>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</si>
  <si>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</si>
  <si>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</si>
  <si>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This is the sum of people facing levels 1-5 humanitarian needs according to ACAPS methodology.</t>
  </si>
  <si>
    <t>CMR002People exposed</t>
  </si>
  <si>
    <t>This is the sum of people facing levels 2-5 humanitarian needs according to ACAPS methodology.</t>
  </si>
  <si>
    <t>CMR002People affected</t>
  </si>
  <si>
    <t>BFA002Denial of existence of humanitarian needs or entitlements to assistance</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</si>
  <si>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</si>
  <si>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</si>
  <si>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</si>
  <si>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</si>
  <si>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</si>
  <si>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</si>
  <si>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</si>
  <si>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</si>
  <si>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</si>
  <si>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</si>
  <si>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</si>
  <si>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</si>
  <si>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</si>
  <si>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</si>
  <si>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</si>
  <si>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</si>
  <si>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</si>
  <si>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</si>
  <si>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</si>
  <si>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</si>
  <si>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</si>
  <si>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</si>
  <si>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</si>
  <si>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</si>
  <si>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</si>
  <si>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</si>
  <si>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</si>
  <si>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</si>
  <si>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</si>
  <si>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</si>
  <si>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</si>
  <si>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</si>
  <si>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</si>
  <si>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</si>
  <si>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</si>
  <si>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</si>
  <si>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There is limited information available regarding humanitarian needs in Thailand's southern provinces, but protection is a concern given the possibility of attacks and violence related to the insurgency. </t>
  </si>
  <si>
    <t>THA002People affected</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</si>
  <si>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</si>
  <si>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</si>
  <si>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</si>
  <si>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</si>
  <si>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</si>
  <si>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</si>
  <si>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</si>
  <si>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</si>
  <si>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</si>
  <si>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</si>
  <si>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</si>
  <si>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</si>
  <si>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</si>
  <si>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</si>
  <si>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</si>
  <si>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</si>
  <si>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</si>
  <si>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</si>
  <si>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</si>
  <si>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</si>
  <si>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</si>
  <si>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</si>
  <si>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</si>
  <si>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</si>
  <si>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</si>
  <si>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</si>
  <si>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</si>
  <si>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</si>
  <si>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</si>
  <si>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</si>
  <si>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</si>
  <si>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</si>
  <si>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</si>
  <si>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</si>
  <si>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</si>
  <si>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</si>
  <si>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</si>
  <si>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</si>
  <si>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</si>
  <si>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</si>
  <si>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</si>
  <si>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</si>
  <si>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</si>
  <si>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</si>
  <si>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</si>
  <si>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</si>
  <si>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</si>
  <si>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</si>
  <si>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</si>
  <si>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</si>
  <si>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</si>
  <si>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</si>
  <si>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</si>
  <si>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</si>
  <si>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</si>
  <si>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</si>
  <si>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</si>
  <si>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</si>
  <si>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</si>
  <si>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</si>
  <si>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</si>
  <si>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</si>
  <si>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</si>
  <si>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</si>
  <si>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</si>
  <si>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</si>
  <si>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</si>
  <si>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</si>
  <si>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</si>
  <si>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</si>
  <si>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</si>
  <si>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</si>
  <si>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</si>
  <si>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</si>
  <si>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</si>
  <si>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</si>
  <si>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</si>
  <si>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</si>
  <si>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</si>
  <si>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</si>
  <si>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</si>
  <si>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</si>
  <si>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</si>
  <si>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</si>
  <si>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</si>
  <si>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</si>
  <si>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</si>
  <si>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</si>
  <si>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</si>
  <si>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</si>
  <si>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</si>
  <si>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</si>
  <si>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</si>
  <si>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</si>
  <si>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</si>
  <si>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</si>
  <si>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</si>
  <si>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</si>
  <si>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</si>
  <si>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</si>
  <si>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</si>
  <si>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</si>
  <si>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</si>
  <si>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</si>
  <si>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</si>
  <si>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</si>
  <si>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</si>
  <si>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</si>
  <si>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</si>
  <si>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</si>
  <si>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</si>
  <si>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</si>
  <si>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</si>
  <si>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</si>
  <si>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</si>
  <si>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</si>
  <si>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</si>
  <si>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</si>
  <si>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</si>
  <si>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</si>
  <si>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</si>
  <si>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</si>
  <si>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</si>
  <si>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</si>
  <si>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</si>
  <si>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</si>
  <si>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</si>
  <si>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</si>
  <si>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</si>
  <si>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</si>
  <si>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</si>
  <si>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</si>
  <si>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</si>
  <si>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</si>
  <si>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</si>
  <si>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</si>
  <si>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</si>
  <si>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</si>
  <si>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</si>
  <si>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</si>
  <si>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</si>
  <si>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</si>
  <si>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</si>
  <si>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</si>
  <si>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</si>
  <si>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</si>
  <si>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</si>
  <si>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</si>
  <si>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</si>
  <si>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</si>
  <si>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</si>
  <si>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</si>
  <si>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</si>
  <si>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</si>
  <si>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</si>
  <si>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</si>
  <si>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</si>
  <si>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</si>
  <si>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</si>
  <si>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</si>
  <si>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</si>
  <si>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</si>
  <si>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</si>
  <si>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</si>
  <si>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</si>
  <si>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</si>
  <si>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</si>
  <si>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</si>
  <si>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</si>
  <si>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</si>
  <si>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</si>
  <si>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</si>
  <si>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</si>
  <si>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</si>
  <si>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</si>
  <si>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</si>
  <si>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</si>
  <si>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</si>
  <si>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</si>
  <si>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</si>
  <si>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</si>
  <si>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</si>
  <si>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</si>
  <si>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</si>
  <si>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</si>
  <si>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</si>
  <si>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</si>
  <si>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</si>
  <si>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</si>
  <si>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</si>
  <si>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</si>
  <si>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</si>
  <si>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</si>
  <si>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</si>
  <si>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</si>
  <si>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</si>
  <si>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</si>
  <si>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</si>
  <si>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</si>
  <si>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</si>
  <si>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</si>
  <si>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</si>
  <si>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</si>
  <si>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</si>
  <si>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</si>
  <si>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</si>
  <si>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</si>
  <si>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</si>
  <si>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</si>
  <si>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</si>
  <si>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</si>
  <si>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</si>
  <si>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</si>
  <si>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</si>
  <si>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</si>
  <si>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</si>
  <si>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</si>
  <si>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</si>
  <si>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</si>
  <si>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</si>
  <si>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</si>
  <si>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</si>
  <si>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</si>
  <si>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</si>
  <si>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</si>
  <si>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</si>
  <si>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</si>
  <si>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</si>
  <si>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</si>
  <si>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</si>
  <si>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</si>
  <si>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</si>
  <si>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</si>
  <si>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</si>
  <si>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</si>
  <si>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</si>
  <si>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</si>
  <si>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</si>
  <si>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</si>
  <si>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</si>
  <si>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</si>
  <si>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</si>
  <si>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</si>
  <si>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</si>
  <si>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</si>
  <si>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</si>
  <si>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</si>
  <si>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</si>
  <si>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</si>
  <si>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</si>
  <si>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</si>
  <si>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</si>
  <si>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</si>
  <si>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</si>
  <si>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</si>
  <si>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</si>
  <si>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</si>
  <si>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</si>
  <si>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</si>
  <si>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</si>
  <si>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</si>
  <si>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</si>
  <si>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</si>
  <si>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</si>
  <si>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</si>
  <si>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</si>
  <si>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</si>
  <si>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</si>
  <si>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</si>
  <si>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</si>
  <si>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</si>
  <si>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</si>
  <si>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</si>
  <si>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</si>
  <si>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</si>
  <si>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</si>
  <si>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</si>
  <si>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</si>
  <si>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</si>
  <si>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</si>
  <si>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</si>
  <si>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</si>
  <si>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</si>
  <si>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</si>
  <si>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</si>
  <si>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</si>
  <si>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</si>
  <si>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</si>
  <si>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</si>
  <si>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</si>
  <si>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</si>
  <si>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</si>
  <si>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</si>
  <si>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</si>
  <si>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</si>
  <si>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</si>
  <si>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</si>
  <si>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</si>
  <si>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</si>
  <si>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</si>
  <si>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</si>
  <si>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</si>
  <si>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</si>
  <si>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</si>
  <si>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</si>
  <si>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</si>
  <si>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</si>
  <si>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</si>
  <si>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</si>
  <si>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</si>
  <si>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</si>
  <si>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</si>
  <si>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</si>
  <si>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</si>
  <si>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</si>
  <si>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</si>
  <si>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</si>
  <si>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</si>
  <si>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</si>
  <si>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</si>
  <si>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</si>
  <si>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</si>
  <si>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</si>
  <si>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</si>
  <si>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</si>
  <si>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</si>
  <si>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</si>
  <si>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</si>
  <si>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</si>
  <si>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</si>
  <si>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</si>
  <si>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</si>
  <si>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</si>
  <si>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</si>
  <si>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</si>
  <si>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</si>
  <si>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</si>
  <si>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</si>
  <si>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</si>
  <si>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</si>
  <si>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</si>
  <si>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</si>
  <si>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</si>
  <si>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</si>
  <si>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</si>
  <si>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</si>
  <si>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</si>
  <si>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</si>
  <si>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</si>
  <si>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</si>
  <si>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</si>
  <si>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</si>
  <si>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</si>
  <si>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</si>
  <si>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</si>
  <si>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</si>
  <si>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</si>
  <si>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</si>
  <si>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</si>
  <si>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</si>
  <si>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</si>
  <si>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</si>
  <si>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</si>
  <si>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</si>
  <si>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</si>
  <si>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</si>
  <si>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</si>
  <si>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</si>
  <si>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</si>
  <si>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</si>
  <si>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</si>
  <si>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</si>
  <si>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</si>
  <si>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</si>
  <si>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</si>
  <si>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</si>
  <si>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</si>
  <si>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</si>
  <si>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</si>
  <si>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</si>
  <si>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</si>
  <si>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</si>
  <si>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</si>
  <si>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</si>
  <si>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</si>
  <si>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</si>
  <si>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</si>
  <si>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</si>
  <si>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</si>
  <si>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</si>
  <si>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</si>
  <si>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</si>
  <si>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</si>
  <si>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</si>
  <si>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</si>
  <si>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</si>
  <si>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</si>
  <si>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</si>
  <si>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</si>
  <si>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</si>
  <si>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</si>
  <si>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</si>
  <si>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</si>
  <si>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</si>
  <si>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</si>
  <si>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</si>
  <si>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</si>
  <si>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</si>
  <si>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</si>
  <si>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</si>
  <si>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</si>
  <si>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</si>
  <si>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</si>
  <si>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</si>
  <si>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</si>
  <si>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</si>
  <si>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</si>
  <si>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</si>
  <si>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</si>
  <si>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</si>
  <si>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</si>
  <si>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</si>
  <si>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MOZ004Denial of existence of humanitarian needs or entitlements to assistance</t>
  </si>
  <si>
    <t>MOZ004Interference into implementation of humanitarian activities</t>
  </si>
  <si>
    <t>MOZ004Ongoing insecurity/hostilities affecting humanitarian assistance</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</si>
  <si>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</si>
  <si>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</si>
  <si>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</si>
  <si>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</si>
  <si>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</si>
  <si>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</si>
  <si>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</si>
  <si>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</si>
  <si>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</si>
  <si>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</si>
  <si>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</si>
  <si>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</si>
  <si>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</si>
  <si>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</si>
  <si>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</si>
  <si>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</si>
  <si>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</si>
  <si>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</si>
  <si>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</si>
  <si>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</si>
  <si>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</si>
  <si>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</si>
  <si>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</si>
  <si>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</si>
  <si>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</si>
  <si>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</si>
  <si>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</si>
  <si>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</si>
  <si>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</si>
  <si>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</si>
  <si>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</si>
  <si>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</si>
  <si>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</si>
  <si>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</si>
  <si>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</si>
  <si>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</si>
  <si>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</si>
  <si>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</si>
  <si>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</si>
  <si>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</si>
  <si>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</si>
  <si>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</si>
  <si>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</si>
  <si>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</si>
  <si>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</si>
  <si>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</si>
  <si>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</si>
  <si>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</si>
  <si>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</si>
  <si>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</si>
  <si>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</si>
  <si>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</si>
  <si>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</si>
  <si>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</si>
  <si>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</si>
  <si>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</si>
  <si>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</si>
  <si>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</si>
  <si>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</si>
  <si>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</si>
  <si>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</si>
  <si>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</si>
  <si>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</si>
  <si>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</si>
  <si>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</si>
  <si>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</si>
  <si>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</si>
  <si>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</si>
  <si>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</si>
  <si>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</si>
  <si>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</si>
  <si>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</si>
  <si>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</si>
  <si>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</si>
  <si>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</si>
  <si>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</si>
  <si>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</si>
  <si>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</si>
  <si>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</si>
  <si>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</si>
  <si>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</si>
  <si>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</si>
  <si>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</si>
  <si>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</si>
  <si>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</si>
  <si>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</si>
  <si>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</si>
  <si>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</si>
  <si>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</si>
  <si>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</si>
  <si>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</si>
  <si>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</si>
  <si>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</si>
  <si>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</si>
  <si>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</si>
  <si>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</si>
  <si>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</si>
  <si>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</si>
  <si>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</si>
  <si>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</si>
  <si>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</si>
  <si>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</si>
  <si>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</si>
  <si>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</si>
  <si>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</si>
  <si>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</si>
  <si>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</si>
  <si>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</si>
  <si>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</si>
  <si>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</si>
  <si>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</si>
  <si>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</si>
  <si>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</si>
  <si>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</si>
  <si>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</si>
  <si>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</si>
  <si>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</si>
  <si>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</si>
  <si>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</si>
  <si>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</si>
  <si>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</si>
  <si>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</si>
  <si>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</si>
  <si>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</si>
  <si>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</si>
  <si>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</si>
  <si>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</si>
  <si>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</si>
  <si>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</si>
  <si>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</si>
  <si>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</si>
  <si>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</si>
  <si>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</si>
  <si>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</si>
  <si>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</si>
  <si>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</si>
  <si>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</si>
  <si>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</si>
  <si>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</si>
  <si>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</si>
  <si>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</si>
  <si>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</si>
  <si>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</si>
  <si>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</si>
  <si>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</si>
  <si>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</si>
  <si>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</si>
  <si>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</si>
  <si>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</si>
  <si>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</si>
  <si>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</si>
  <si>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</si>
  <si>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</si>
  <si>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</si>
  <si>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</si>
  <si>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</si>
  <si>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</si>
  <si>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</si>
  <si>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</si>
  <si>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</si>
  <si>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</si>
  <si>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</si>
  <si>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</si>
  <si>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</si>
  <si>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</si>
  <si>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</si>
  <si>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</si>
  <si>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</si>
  <si>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</si>
  <si>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</si>
  <si>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</si>
  <si>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</si>
  <si>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</si>
  <si>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</si>
  <si>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</si>
  <si>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</si>
  <si>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</si>
  <si>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</si>
  <si>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</si>
  <si>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</si>
  <si>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</si>
  <si>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</si>
  <si>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</si>
  <si>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</si>
  <si>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</si>
  <si>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</si>
  <si>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</si>
  <si>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</si>
  <si>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</si>
  <si>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</si>
  <si>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</si>
  <si>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</si>
  <si>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</si>
  <si>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</si>
  <si>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</si>
  <si>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</si>
  <si>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</si>
  <si>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</si>
  <si>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</si>
  <si>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</si>
  <si>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</si>
  <si>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</si>
  <si>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</si>
  <si>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</si>
  <si>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</si>
  <si>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</si>
  <si>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</si>
  <si>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</si>
  <si>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</si>
  <si>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</si>
  <si>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</si>
  <si>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</si>
  <si>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</si>
  <si>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</si>
  <si>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</si>
  <si>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</si>
  <si>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</si>
  <si>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</si>
  <si>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</si>
  <si>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</si>
  <si>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</si>
  <si>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</si>
  <si>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</si>
  <si>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YEM001Restriction of movement (impediments to freedom of movement and/or administrative restrictions)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</si>
  <si>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</si>
  <si>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</si>
  <si>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</si>
  <si>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</si>
  <si>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</si>
  <si>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</si>
  <si>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</si>
  <si>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</si>
  <si>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</si>
  <si>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</si>
  <si>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</si>
  <si>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</si>
  <si>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</si>
  <si>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</si>
  <si>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</si>
  <si>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</si>
  <si>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</si>
  <si>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</si>
  <si>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</si>
  <si>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</si>
  <si>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</si>
  <si>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</si>
  <si>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</si>
  <si>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</si>
  <si>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</si>
  <si>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ETH004Crisis affected groups</t>
  </si>
  <si>
    <t>BGD002Fatalities reported</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</si>
  <si>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</si>
  <si>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</si>
  <si>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</si>
  <si>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</si>
  <si>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</si>
  <si>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</si>
  <si>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</si>
  <si>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</si>
  <si>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</si>
  <si>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</si>
  <si>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</si>
  <si>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</si>
  <si>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</si>
  <si>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</si>
  <si>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</si>
  <si>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</si>
  <si>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</si>
  <si>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</si>
  <si>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</si>
  <si>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</si>
  <si>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</si>
  <si>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</si>
  <si>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</si>
  <si>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</si>
  <si>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</si>
  <si>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</si>
  <si>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</si>
  <si>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</si>
  <si>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</si>
  <si>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</si>
  <si>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</si>
  <si>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</si>
  <si>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</si>
  <si>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</si>
  <si>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</si>
  <si>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</si>
  <si>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</si>
  <si>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</si>
  <si>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</si>
  <si>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</si>
  <si>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</si>
  <si>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</si>
  <si>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</si>
  <si>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</si>
  <si>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</si>
  <si>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</si>
  <si>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</si>
  <si>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</si>
  <si>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</si>
  <si>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</si>
  <si>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</si>
  <si>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</si>
  <si>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</si>
  <si>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</si>
  <si>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</si>
  <si>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</si>
  <si>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</si>
  <si>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</si>
  <si>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</si>
  <si>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</si>
  <si>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</si>
  <si>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</si>
  <si>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</si>
  <si>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</si>
  <si>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</si>
  <si>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</si>
  <si>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</si>
  <si>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</si>
  <si>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</si>
  <si>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</si>
  <si>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</si>
  <si>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</si>
  <si>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</si>
  <si>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</si>
  <si>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</si>
  <si>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</si>
  <si>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</si>
  <si>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</si>
  <si>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</si>
  <si>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</si>
  <si>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</si>
  <si>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</si>
  <si>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</si>
  <si>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</si>
  <si>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</si>
  <si>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</si>
  <si>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</si>
  <si>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</si>
  <si>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</si>
  <si>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</si>
  <si>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</si>
  <si>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</si>
  <si>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</si>
  <si>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</si>
  <si>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</si>
  <si>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</si>
  <si>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</si>
  <si>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</si>
  <si>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</si>
  <si>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</si>
  <si>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</si>
  <si>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</si>
  <si>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</si>
  <si>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</si>
  <si>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IPC 09/2021</t>
  </si>
  <si>
    <t>KEN003Illness cases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</si>
  <si>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</si>
  <si>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</si>
  <si>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</si>
  <si>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</si>
  <si>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</si>
  <si>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</si>
  <si>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</si>
  <si>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</si>
  <si>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OCHA 24/10/2021; UNHCR 31/10/2021; CCCM Cluster 14/11/2021; UNHCR 10/11/2021</t>
  </si>
  <si>
    <t>https://reliefweb.int/sites/reliefweb.int/files/resources/2022%20Somalia%20HNO.pdf; https://data2.unhcr.org/en/situations/horn; https://data2.unhcr.org/en/documents/details/89612; https://data2.unhcr.org/en/documents/details/89575</t>
  </si>
  <si>
    <t xml:space="preserve">Total displaced population includes IDPs, Somali refugees in neighboring countries, refugees/asylum seekers in Somalia and returnees </t>
  </si>
  <si>
    <t>SOM001People displaced</t>
  </si>
  <si>
    <t>SOM001People in Need</t>
  </si>
  <si>
    <t>Somalia's HNO Methodology for classifying severity of needs was in line with ACAPS Methodology. Number of people in each level was taken directly from the HNO</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</si>
  <si>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</si>
  <si>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</si>
  <si>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</si>
  <si>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</si>
  <si>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</si>
  <si>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ACAPS methodology: Exposed= Level 1 + Level 2 + Level 3 + Level 4 +Level 5</t>
  </si>
  <si>
    <t>ZMB002People exposed</t>
  </si>
  <si>
    <t>ACAPS methodology: Affected= Level 2 + Level 3 + Level 4 + Level 5</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</si>
  <si>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</si>
  <si>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</si>
  <si>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</si>
  <si>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</si>
  <si>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</si>
  <si>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</si>
  <si>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</si>
  <si>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</si>
  <si>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</si>
  <si>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</si>
  <si>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</si>
  <si>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</si>
  <si>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</si>
  <si>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</si>
  <si>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</si>
  <si>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</si>
  <si>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ACLED 19/11/2021</t>
  </si>
  <si>
    <t>Total Fatalities from 12/05/2021 to 12/11/2021</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</si>
  <si>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</si>
  <si>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</si>
  <si>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</si>
  <si>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</si>
  <si>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</si>
  <si>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</si>
  <si>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</si>
  <si>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</si>
  <si>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</si>
  <si>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</si>
  <si>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</si>
  <si>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</si>
  <si>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</si>
  <si>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</si>
  <si>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</si>
  <si>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</si>
  <si>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</si>
  <si>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</si>
  <si>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displaced persons, refugees and asylum seekers in the country</t>
  </si>
  <si>
    <t>PER002People displaced</t>
  </si>
  <si>
    <t>PER002Illness cases reported</t>
  </si>
  <si>
    <t>PER002Injuries reported</t>
  </si>
  <si>
    <t>PER002Fatalities reported</t>
  </si>
  <si>
    <t>PER002Fatalities in all crises</t>
  </si>
  <si>
    <t>Refugees, migrants</t>
  </si>
  <si>
    <t>PER002Crisis affected groups</t>
  </si>
  <si>
    <t>PER002People facing limited access constraints</t>
  </si>
  <si>
    <t>PER002People facing restricted access constraints</t>
  </si>
  <si>
    <t>Drought in Somalia</t>
  </si>
  <si>
    <t>SOM005</t>
  </si>
  <si>
    <t>SOM005Total population</t>
  </si>
  <si>
    <t>No reliable info on injuries due to drought</t>
  </si>
  <si>
    <t>SOM005Injuries reported</t>
  </si>
  <si>
    <t>While there may be fatalities due to drought, there is no reliable info on the cumulative figures</t>
  </si>
  <si>
    <t>SOM005Fatalities reported</t>
  </si>
  <si>
    <t xml:space="preserve">No reports of buildings damaged/destroyed due to drought
</t>
  </si>
  <si>
    <t>SOM005Buildings damaged</t>
  </si>
  <si>
    <t>SOM005Buildings destroyed</t>
  </si>
  <si>
    <t>SOM005Economic Losses</t>
  </si>
  <si>
    <t>All groups have been affected by drought</t>
  </si>
  <si>
    <t>SOM005Crisis affected groups</t>
  </si>
  <si>
    <t>UNHCR 10/11/2021</t>
  </si>
  <si>
    <t>https://data2.unhcr.org/en/documents/details/89577</t>
  </si>
  <si>
    <t>Total number of Cameroonian refugees in Nigeria</t>
  </si>
  <si>
    <t>NGA008People affected</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</si>
  <si>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</si>
  <si>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</si>
  <si>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</si>
  <si>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</si>
  <si>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</si>
  <si>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</si>
  <si>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</si>
  <si>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</si>
  <si>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</si>
  <si>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</si>
  <si>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</si>
  <si>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</si>
  <si>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</si>
  <si>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</si>
  <si>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</si>
  <si>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</si>
  <si>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</si>
  <si>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</si>
  <si>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</si>
  <si>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</si>
  <si>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</si>
  <si>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</si>
  <si>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</si>
  <si>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</si>
  <si>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</si>
  <si>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</si>
  <si>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</si>
  <si>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</si>
  <si>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</si>
  <si>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</si>
  <si>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</si>
  <si>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</si>
  <si>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</si>
  <si>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</si>
  <si>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</si>
  <si>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</si>
  <si>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SOM005Denial of existence of humanitarian needs or entitlements to assistance</t>
  </si>
  <si>
    <t>SOM005Impediments to entry into country (bureaucratic and administrative)</t>
  </si>
  <si>
    <t>SOM005Interference into implementation of humanitarian activities</t>
  </si>
  <si>
    <t>SOM005Ongoing insecurity/hostilities affecting humanitarian assistance</t>
  </si>
  <si>
    <t>SOM005Physical constraints in the environment (obstacles related to terrain, climate, lack of infrastructure, etc.)</t>
  </si>
  <si>
    <t>SOM005Presence of mines and improvised explosive devices</t>
  </si>
  <si>
    <t>SOM005Restriction and obstruction of access to services and assistance</t>
  </si>
  <si>
    <t>SOM005Restriction of movement (impediments to freedom of movement and/or administrative restrictions)</t>
  </si>
  <si>
    <t>SOM005Violence against personnel, facilities and assets</t>
  </si>
  <si>
    <t>Drought in South-West Angola</t>
  </si>
  <si>
    <t>AGO002</t>
  </si>
  <si>
    <t>Angola</t>
  </si>
  <si>
    <t>Wolrd Bank 2020</t>
  </si>
  <si>
    <t>https://data.worldbank.org/indicator/SP.POP.TOTL?locations=AO</t>
  </si>
  <si>
    <t>Total population in country according to Wolrd Bank</t>
  </si>
  <si>
    <t>AGO002Total population</t>
  </si>
  <si>
    <t>GEOREF 13/12/2021</t>
  </si>
  <si>
    <t>http://www.geo-ref.net/en/ago.htm</t>
  </si>
  <si>
    <t xml:space="preserve"> From GEO REF, Total Square kilometres of Cunene, Huila and Namibe provinces</t>
  </si>
  <si>
    <t>AGO002Landmass affected</t>
  </si>
  <si>
    <t>IPC 17/09/2021</t>
  </si>
  <si>
    <t>https://reliefweb.int/sites/reliefweb.int/files/resources/IPC_Angola_FoodSecurity%26Nutrition_2021July2022Mar_Snapshot_English.pdf</t>
  </si>
  <si>
    <t>Sum of PIN on levels 1-5</t>
  </si>
  <si>
    <t>AGO002People exposed</t>
  </si>
  <si>
    <t>Sum of PIN on levels 2-5</t>
  </si>
  <si>
    <t>AGO002People affected</t>
  </si>
  <si>
    <t>ECHO 29/10/2021</t>
  </si>
  <si>
    <t>https://reliefweb.int/report/angola/angola-severe-drought-dg-echo-wfp-unicef-echo-daily-flash-29-october-2021</t>
  </si>
  <si>
    <t>Angolan refugees in Namibia, No IDP figure yet</t>
  </si>
  <si>
    <t>AGO002People displaced</t>
  </si>
  <si>
    <t>ACLED accessed 13/12/2021</t>
  </si>
  <si>
    <t>From 13/05/2021 to 03/12/2021</t>
  </si>
  <si>
    <t>AGO002Fatalities reported</t>
  </si>
  <si>
    <t>AGO002People in Need</t>
  </si>
  <si>
    <t>AGO002Minimal humanitarian conditions - Level 1</t>
  </si>
  <si>
    <t>AGO002Stressed humanitarian conditions - Level 2</t>
  </si>
  <si>
    <t>AGO002Moderate humanitarian conditions - Level 3</t>
  </si>
  <si>
    <t>AGO002Severe humanitarian conditions - Level 4</t>
  </si>
  <si>
    <t>AGO002Extreme humanitarian conditions - Level 5</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</si>
  <si>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</si>
  <si>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</si>
  <si>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</si>
  <si>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</si>
  <si>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</si>
  <si>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</si>
  <si>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</si>
  <si>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</si>
  <si>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</si>
  <si>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</si>
  <si>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</si>
  <si>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</si>
  <si>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</si>
  <si>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</si>
  <si>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</si>
  <si>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</si>
  <si>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</si>
  <si>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</si>
  <si>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</si>
  <si>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</si>
  <si>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</si>
  <si>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</si>
  <si>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</si>
  <si>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</si>
  <si>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</si>
  <si>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</si>
  <si>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</si>
  <si>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</si>
  <si>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</si>
  <si>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</si>
  <si>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</si>
  <si>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</si>
  <si>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</si>
  <si>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</si>
  <si>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</si>
  <si>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</si>
  <si>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</si>
  <si>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</si>
  <si>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</si>
  <si>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</si>
  <si>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</si>
  <si>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</si>
  <si>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</si>
  <si>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</si>
  <si>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</si>
  <si>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</si>
  <si>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</si>
  <si>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</si>
  <si>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</si>
  <si>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</si>
  <si>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</si>
  <si>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</si>
  <si>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</si>
  <si>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</si>
  <si>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</si>
  <si>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</si>
  <si>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</si>
  <si>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Refugees, IDPs, host community</t>
  </si>
  <si>
    <t>AGO002Crisis affected groups</t>
  </si>
  <si>
    <t>IDN002Stressed humanitarian conditions - Level 2</t>
  </si>
  <si>
    <t>IDN002Severe humanitarian conditions - Level 4</t>
  </si>
  <si>
    <t>IDN002Extreme humanitarian conditions - Level 5</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</si>
  <si>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</si>
  <si>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</si>
  <si>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</si>
  <si>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</si>
  <si>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</si>
  <si>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</si>
  <si>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</si>
  <si>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</si>
  <si>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</si>
  <si>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</si>
  <si>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</si>
  <si>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</si>
  <si>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</si>
  <si>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</si>
  <si>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</si>
  <si>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</si>
  <si>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</si>
  <si>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</si>
  <si>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</si>
  <si>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</si>
  <si>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</si>
  <si>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</si>
  <si>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</si>
  <si>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ZWE001Minimal humanitarian conditions - Level 1</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</si>
  <si>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</si>
  <si>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</si>
  <si>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</si>
  <si>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</si>
  <si>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</si>
  <si>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</si>
  <si>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</si>
  <si>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</si>
  <si>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WFP 26/11/2021 ; OCHA 23/12/2021 ; IPC 10/06/2021 ; OCHA 14/12/2021 ; IOM 14/12/2021</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</si>
  <si>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</si>
  <si>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ETH004People in Need</t>
  </si>
  <si>
    <t>Levels 1 = the number of people exposed - affected population</t>
  </si>
  <si>
    <t>ETH004Minimal humanitarian conditions - Level 1</t>
  </si>
  <si>
    <t>ETH004Stressed humanitarian conditions - Level 2</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</si>
  <si>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</si>
  <si>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</si>
  <si>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(2,1 million)  = 1.8 million people in Tigray, over 542,000 in Amhara, and more than 255,000 people in Afar as at the end of September. </t>
  </si>
  <si>
    <t>ETH004Severe humanitarian conditions - Level 4</t>
  </si>
  <si>
    <t>There are 401000 peope in Catastrophe food security conditions (IPC-5)</t>
  </si>
  <si>
    <t>ETH004Extreme humanitarian conditions - Level 5</t>
  </si>
  <si>
    <t>OCHA HNO 2/12/2021</t>
  </si>
  <si>
    <t>https://reliefweb.int/report/sudan/sudan-humanitarian-needs-overview-2022-december-2021</t>
  </si>
  <si>
    <t>SDN008People in Need</t>
  </si>
  <si>
    <t>No one is facing minimal humanitarian needs in West Darfur (HNO p.46)</t>
  </si>
  <si>
    <t>SDN008Minimal humanitarian conditions - Level 1</t>
  </si>
  <si>
    <t>People facing stressed humanitarian needs as a result of violence in West Darfur including host community, IDPs, Returnees, refugees (HNO p.46)</t>
  </si>
  <si>
    <t>SDN008Stressed humanitarian conditions - Level 2</t>
  </si>
  <si>
    <t>People facing moderate humanitarian needs as a result of violence in West Darfur including host community, IDPs, Returnees, refugees (HNO p.46)</t>
  </si>
  <si>
    <t>SDN008Moderate humanitarian conditions - Level 3</t>
  </si>
  <si>
    <t>People facing severe humanitarian needs as a result of violence in West Darfur including host community, IDPs, and Returnees. (HNO p.46)</t>
  </si>
  <si>
    <t>SDN008Severe humanitarian conditions - Level 4</t>
  </si>
  <si>
    <t>Around 80,000 people in West Darfur have extreme needs including close to 400 refugees and 78,000 people of the host community because of ongoing intercommunal clashes between tribes. The highest percentage of populations in IPC Phase 3 (Crisis) or worse is in West Darfur (30%) (HNO p.46)</t>
  </si>
  <si>
    <t>SDN008Extreme humanitarian conditions - Level 5</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</si>
  <si>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</si>
  <si>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</si>
  <si>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</si>
  <si>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</si>
  <si>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</si>
  <si>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</si>
  <si>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</si>
  <si>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</si>
  <si>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</si>
  <si>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</si>
  <si>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</si>
  <si>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</si>
  <si>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</si>
  <si>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</si>
  <si>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</si>
  <si>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</si>
  <si>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</si>
  <si>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</si>
  <si>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</si>
  <si>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</si>
  <si>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</si>
  <si>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</si>
  <si>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</si>
  <si>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</si>
  <si>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</si>
  <si>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</si>
  <si>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</si>
  <si>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</si>
  <si>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</si>
  <si>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</si>
  <si>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</si>
  <si>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</si>
  <si>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</si>
  <si>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</si>
  <si>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</si>
  <si>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</si>
  <si>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</si>
  <si>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</si>
  <si>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</si>
  <si>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</si>
  <si>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</si>
  <si>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</si>
  <si>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</si>
  <si>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</si>
  <si>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</si>
  <si>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</si>
  <si>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</si>
  <si>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</si>
  <si>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</si>
  <si>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</si>
  <si>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</si>
  <si>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</si>
  <si>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</si>
  <si>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</si>
  <si>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Province population: GoT</t>
  </si>
  <si>
    <t>http://web.turkstat.gov.tr/UstMenu.do?metod=temelist</t>
  </si>
  <si>
    <t xml:space="preserve">Represents the total population of provinces affected by one or more crisis. </t>
  </si>
  <si>
    <t>TUR001People exposed</t>
  </si>
  <si>
    <t>ACAPS methodology: Exposed= Levels 1+2+3+4+5</t>
  </si>
  <si>
    <t>SDN008People exposed</t>
  </si>
  <si>
    <t>ACAPS methodology: Affected= Levels 2+3+4+5</t>
  </si>
  <si>
    <t>SDN008People affected</t>
  </si>
  <si>
    <t>OCHA 27/12/2021</t>
  </si>
  <si>
    <t>https://reliefweb.int/report/democratic-republic-congo/r-publique-d-mocratique-du-congo-aper-u-des-besoins-humanitaires-3</t>
  </si>
  <si>
    <t>COD001People exposed</t>
  </si>
  <si>
    <t>COD001People affected</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</si>
  <si>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</si>
  <si>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</si>
  <si>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</si>
  <si>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</si>
  <si>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</si>
  <si>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</si>
  <si>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</si>
  <si>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</si>
  <si>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</si>
  <si>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</si>
  <si>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</si>
  <si>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</si>
  <si>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</si>
  <si>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</si>
  <si>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</si>
  <si>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</si>
  <si>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</si>
  <si>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</si>
  <si>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</si>
  <si>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</si>
  <si>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</si>
  <si>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</si>
  <si>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</si>
  <si>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</si>
  <si>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</si>
  <si>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</si>
  <si>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</si>
  <si>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</si>
  <si>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</si>
  <si>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</si>
  <si>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</si>
  <si>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</si>
  <si>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</si>
  <si>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</si>
  <si>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</si>
  <si>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</si>
  <si>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</si>
  <si>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</si>
  <si>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</si>
  <si>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</si>
  <si>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2 (stress) + 3 (severe) + 4 (extreme) + 5 (catastrophic) = PiN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</si>
  <si>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</si>
  <si>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</si>
  <si>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</si>
  <si>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</si>
  <si>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</si>
  <si>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</si>
  <si>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</si>
  <si>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</si>
  <si>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</si>
  <si>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</si>
  <si>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</si>
  <si>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</si>
  <si>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</si>
  <si>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</si>
  <si>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</si>
  <si>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</si>
  <si>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</si>
  <si>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</si>
  <si>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</si>
  <si>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</si>
  <si>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</si>
  <si>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</si>
  <si>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</si>
  <si>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</si>
  <si>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</si>
  <si>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</si>
  <si>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</si>
  <si>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</si>
  <si>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</si>
  <si>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</si>
  <si>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</si>
  <si>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</si>
  <si>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</si>
  <si>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</si>
  <si>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</si>
  <si>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</si>
  <si>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</si>
  <si>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</si>
  <si>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</si>
  <si>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</si>
  <si>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</si>
  <si>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</si>
  <si>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</si>
  <si>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</si>
  <si>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</si>
  <si>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</si>
  <si>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</si>
  <si>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</si>
  <si>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</si>
  <si>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</si>
  <si>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</si>
  <si>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</si>
  <si>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</si>
  <si>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</si>
  <si>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</si>
  <si>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</si>
  <si>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</si>
  <si>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</si>
  <si>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</si>
  <si>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</si>
  <si>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</si>
  <si>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</si>
  <si>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</si>
  <si>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</si>
  <si>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</si>
  <si>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</si>
  <si>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</si>
  <si>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</si>
  <si>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</si>
  <si>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</si>
  <si>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</si>
  <si>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</si>
  <si>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NY Post 31/12/2021</t>
  </si>
  <si>
    <t>https://nypost.com/2021/12/31/typhoon-rai-death-toll-in-philippines-tops-400/</t>
  </si>
  <si>
    <t>Number of fatalities because of typhoon RAI</t>
  </si>
  <si>
    <t>PHL010Fatalities reported</t>
  </si>
  <si>
    <t>Govt of Philippines 2015</t>
  </si>
  <si>
    <t>This is the total area of the affected regions: regions V - XII, Caraga and MIMAROPA</t>
  </si>
  <si>
    <t>PHL010Landmass affected</t>
  </si>
  <si>
    <t xml:space="preserve">The total landmass of crisis affected areas. </t>
  </si>
  <si>
    <t>PHL001Landmass affected</t>
  </si>
  <si>
    <t>Hindustan Times 31/12/2021</t>
  </si>
  <si>
    <t>https://www.hindustantimes.com/world-news/typhoon-rai-over-400-people-dead-thousands-injured-82-missing-says-philippines-disaster-agency-101640928177369.html</t>
  </si>
  <si>
    <t>Number of crisis related in juries in the last 6 months</t>
  </si>
  <si>
    <t>PHL010Injuries reported</t>
  </si>
  <si>
    <t>PHL001Injuries reported</t>
  </si>
  <si>
    <t>Worldometer 24/01/2022 ; HNO 2022</t>
  </si>
  <si>
    <t>https://reliefweb.int/sites/reliefweb.int/files/resources/mmr_humanitarian_needs_overview_2022.pdf ; https://www.worldometers.info/world-population/myanmar-population/</t>
  </si>
  <si>
    <t xml:space="preserve">Total population in country. The last census was in 2015. According to HNO 2022, population is 54 million. HNO 2022 considers all Myanmar to be affected by the multi-dimentional humanitarian crisis. The total sum of population exposed in our dataset is (54,979,807) /According to Worldometer Myanmar population as at 24 January 2022 is slightly less (54,978,693). </t>
  </si>
  <si>
    <t>MMR001Total population</t>
  </si>
  <si>
    <t>MMR002Total population</t>
  </si>
  <si>
    <t>MMR003Total population</t>
  </si>
  <si>
    <t>MMR004Total population</t>
  </si>
  <si>
    <t>HNO 2022</t>
  </si>
  <si>
    <t>https://reliefweb.int/sites/reliefweb.int/files/resources/mmr_humanitarian_needs_overview_2022.pdf</t>
  </si>
  <si>
    <t>Total # of people affected by the crisis</t>
  </si>
  <si>
    <t>MMR002People affected</t>
  </si>
  <si>
    <t>MMR002People in Need</t>
  </si>
  <si>
    <t xml:space="preserve">Level 1 includes all people exposed to the conflict, which is considered to be the entire population of Rakhine state minus affected </t>
  </si>
  <si>
    <t>MMR002Minimal humanitarian conditions - Level 1</t>
  </si>
  <si>
    <t>Level 2 includes all people affected minus people in need. This is calculated based on ACAPS GCSI methodology and not taken directly from HNO 2022 (In HNO 2022 there is no population in level 2)</t>
  </si>
  <si>
    <t>MMR002Stressed humanitarian conditions - Level 2</t>
  </si>
  <si>
    <t>MMR002Moderate humanitarian conditions - Level 3</t>
  </si>
  <si>
    <t xml:space="preserve"> Level 4 is considered equal to HNO level 4; those in extreme need. </t>
  </si>
  <si>
    <t>MMR002Severe humanitarian conditions - Level 4</t>
  </si>
  <si>
    <t>MMR002Extreme humanitarian conditions - Level 5</t>
  </si>
  <si>
    <t xml:space="preserve"> HNO 2022</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</si>
  <si>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</si>
  <si>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</si>
  <si>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</si>
  <si>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</si>
  <si>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</si>
  <si>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</si>
  <si>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</si>
  <si>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</si>
  <si>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</si>
  <si>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</si>
  <si>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</si>
  <si>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</si>
  <si>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</si>
  <si>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</si>
  <si>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</si>
  <si>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</si>
  <si>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</si>
  <si>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</si>
  <si>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</si>
  <si>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</si>
  <si>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</si>
  <si>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</si>
  <si>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</si>
  <si>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</si>
  <si>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</si>
  <si>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</si>
  <si>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</si>
  <si>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</si>
  <si>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</si>
  <si>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 xml:space="preserve">UNHCR IOM 2022
</t>
  </si>
  <si>
    <t>https://reliefweb.int/sites/reliefweb.int/files/resources/UNHCR%20Yemen%20Operational%20Update%20-%2020%20January%202022.pdf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</si>
  <si>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</si>
  <si>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</si>
  <si>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</si>
  <si>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</si>
  <si>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</si>
  <si>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</si>
  <si>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</si>
  <si>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</si>
  <si>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</si>
  <si>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</si>
  <si>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</si>
  <si>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</si>
  <si>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</si>
  <si>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</si>
  <si>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</si>
  <si>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</si>
  <si>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</si>
  <si>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 xml:space="preserve">The number of people exposed is equivalent to the number of people affected according to HNO 2022 severity data. The </t>
  </si>
  <si>
    <t>MMR004People exposed</t>
  </si>
  <si>
    <t>This is the number of people affected in the areas most affected by the coup: Chin state + Magway and Sagaing regions + Mandalay and Yangon + Kayah, Kayin, Mon states + Bago and Tanintharyi regions and is equivalent to the PIN as per HNO 2022</t>
  </si>
  <si>
    <t>MMR004People affected</t>
  </si>
  <si>
    <t>MMR004People in Need</t>
  </si>
  <si>
    <t xml:space="preserve"> Level 1 includes people with minimal humanitarian needs as per HNO 2022 severity data</t>
  </si>
  <si>
    <t>MMR004Minimal humanitarian conditions - Level 1</t>
  </si>
  <si>
    <t>MMR004Stressed humanitarian conditions - Level 2</t>
  </si>
  <si>
    <t>Level 3 is considered equal to HNO 2022 severity data level 3 (severe needs)</t>
  </si>
  <si>
    <t>MMR004Moderate humanitarian conditions - Level 3</t>
  </si>
  <si>
    <t>Level 4 is considered equal to HNO 2022 level 4, those in extreme need.</t>
  </si>
  <si>
    <t>MMR004Severe humanitarian conditions - Level 4</t>
  </si>
  <si>
    <t>MMR004Extreme humanitarian conditions - Level 5</t>
  </si>
  <si>
    <t>CIMP data set/circulated through email</t>
  </si>
  <si>
    <t xml:space="preserve">CIMP Data , Circulated through email </t>
  </si>
  <si>
    <t>Calculated for 6 months span</t>
  </si>
  <si>
    <t>YEM002Injuries reported</t>
  </si>
  <si>
    <t>YEM002Fatalities reported</t>
  </si>
  <si>
    <t>YEM002Fatalities in all crises</t>
  </si>
  <si>
    <t>YEM001Injuries reported</t>
  </si>
  <si>
    <t>YEM001Fatalities reported</t>
  </si>
  <si>
    <t>YEM001Fatalities in all crises</t>
  </si>
  <si>
    <t>Myanmar National Census 2014; HNO 2022</t>
  </si>
  <si>
    <t>https://myanmar.unfpa.org/en/publications/union-report-volume-3k-rakhine-state-report; https://reliefweb.int/sites/reliefweb.int/files/resources/mmr_humanitarian_needs_overview_2022.pdf</t>
  </si>
  <si>
    <t>All of Rakhine state is considered affected. Population for Rakhine is 3,188,807 according to 2014 census. As the census did not count the Rohingya population, the estimated remaining 470,000 stateless Rohingya in Rakhine is added.</t>
  </si>
  <si>
    <t>MMR002People exposed</t>
  </si>
  <si>
    <t>The total population exposed to all crises in Myanmar; MMR002, MMR003, MMR004.</t>
  </si>
  <si>
    <t>MMR001People exposed</t>
  </si>
  <si>
    <t>The total population affected by all crises in Myanmar; MMR002, MMR003, MMR004.</t>
  </si>
  <si>
    <t>MMR001People affected</t>
  </si>
  <si>
    <t xml:space="preserve">Myanmar Census 2014 </t>
  </si>
  <si>
    <t>The geographic size of the states affected by all crises in Myanmar; MMR002, MMR003, MMR004.</t>
  </si>
  <si>
    <t>MMR001Landmass affected</t>
  </si>
  <si>
    <t>The landmass of the states affected by conflict and urban violence since the coup. The affected areas are: northwestern Chin state + Magway and Sagaing regions + central Mandalay and Yangon + southeastern Kayah, Kayin, Mon states and Bago and Tanintharyi regions. As per HNO 2022, Ayeyarwadi and Nay Piy Taw are added.</t>
  </si>
  <si>
    <t>MMR004Landmass affected</t>
  </si>
  <si>
    <t>MMR001People in Need</t>
  </si>
  <si>
    <t xml:space="preserve"> This is the aggregation of Level 1 from MMR2, MMR3, and MMR4</t>
  </si>
  <si>
    <t>MMR001Minimal humanitarian conditions - Level 1</t>
  </si>
  <si>
    <t>MMR001Stressed humanitarian conditions - Level 2</t>
  </si>
  <si>
    <t xml:space="preserve"> This is the aggregation of Level 3 from MMR2, MMR3, and MMR4</t>
  </si>
  <si>
    <t>MMR001Moderate humanitarian conditions - Level 3</t>
  </si>
  <si>
    <t xml:space="preserve"> This is the aggregation of Level 4 from MMR2, MMR3, and MMR4. Level 4 is equivalent to extreme in HNO 2022</t>
  </si>
  <si>
    <t>MMR001Severe humanitarian conditions - Level 4</t>
  </si>
  <si>
    <t xml:space="preserve"> Level 5 is equivalent to catastrophic in HNO 2022 and this data is from MMR003 (Kachin and Shan conflict)
</t>
  </si>
  <si>
    <t>MMR001Extreme humanitarian conditions - Level 5</t>
  </si>
  <si>
    <t>JRP 18/05/2021 ; Myanmar National Census 2014; HNO 2022</t>
  </si>
  <si>
    <t>https://reliefweb.int/sites/reliefweb.int/files/resources/mmr_humanitarian_needs_overview_2022.pdf ; https://reliefweb.int/sites/reliefweb.int/files/resources/2021_jrp_with_annexes.pdf ; https://myanmar.unfpa.org/en/publications/union-report-volume-3k-rakhine-state-report; https://reliefweb.int/sites/reliefweb.int/files/resources/mmr_humanitarian_needs_overview_2021_final.pdf</t>
  </si>
  <si>
    <t>Total population affecetd by Rohingya crisis in Bangladesh and Myanmar</t>
  </si>
  <si>
    <t>REG011People affected</t>
  </si>
  <si>
    <t>JRP 18/05/2021 ; HNO 2022</t>
  </si>
  <si>
    <t>https://reliefweb.int/sites/reliefweb.int/files/resources/2021_jrp_with_annexes.pdf ; https://reliefweb.int/sites/reliefweb.int/files/resources/mmr_humanitarian_needs_overview_2022.pdf</t>
  </si>
  <si>
    <t>REG011People in Need</t>
  </si>
  <si>
    <t xml:space="preserve">This is the aggregation of Level 1 in BGN002 and MMR002 </t>
  </si>
  <si>
    <t>REG011Minimal humanitarian conditions - Level 1</t>
  </si>
  <si>
    <t xml:space="preserve">Ths is the aggregation of Level 2 in BGN002 and MMR002 </t>
  </si>
  <si>
    <t>REG011Stressed humanitarian conditions - Level 2</t>
  </si>
  <si>
    <t>REG011Moderate humanitarian conditions - Level 3</t>
  </si>
  <si>
    <t xml:space="preserve">This is the aggregation of Level 4 in BGN002 and MMR002 </t>
  </si>
  <si>
    <t>REG011Severe humanitarian conditions - Level 4</t>
  </si>
  <si>
    <t>REG011Extreme humanitarian conditions - Level 5</t>
  </si>
  <si>
    <t>Total population living in areas affected by Rohingya crisis in Bangladesh and Myanmar</t>
  </si>
  <si>
    <t>REG011People exposed</t>
  </si>
  <si>
    <t>Tropical Cyclones Season in 2022 in Madagascar</t>
  </si>
  <si>
    <t>MDG006</t>
  </si>
  <si>
    <t>City popualtion 01/06/2020</t>
  </si>
  <si>
    <t>https://www.citypopulation.de/en/madagascar/admin/</t>
  </si>
  <si>
    <t>The total population of Madagascar (2020 population projections)</t>
  </si>
  <si>
    <t>MDG006Total population</t>
  </si>
  <si>
    <t>MDG006Illness cases reported</t>
  </si>
  <si>
    <t>MDG006Injuries reported</t>
  </si>
  <si>
    <t>MDG006Economic Losses</t>
  </si>
  <si>
    <t>MDG006Crisis affected groups</t>
  </si>
  <si>
    <t>MDG006People facing limited access constraints</t>
  </si>
  <si>
    <t>MDG006People facing restricted access constraints</t>
  </si>
  <si>
    <t>MDG002Total population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</si>
  <si>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</si>
  <si>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</si>
  <si>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</si>
  <si>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</si>
  <si>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</si>
  <si>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</si>
  <si>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</si>
  <si>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</si>
  <si>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</si>
  <si>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</si>
  <si>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</si>
  <si>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</si>
  <si>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MDG002People in Need</t>
  </si>
  <si>
    <t>MDG002Minimal humanitarian conditions - Level 1</t>
  </si>
  <si>
    <t>MDG002Stressed humanitarian conditions - Level 2</t>
  </si>
  <si>
    <t>People in Crisis (IPC-3) for January-April 2022 period</t>
  </si>
  <si>
    <t>MDG002Moderate humanitarian conditions - Level 3</t>
  </si>
  <si>
    <t>People in Emergency (IPC-4) for for January-April 2022 period</t>
  </si>
  <si>
    <t>MDG002Severe humanitarian conditions - Level 4</t>
  </si>
  <si>
    <t>People in Catastrophe (IPC-5) for for January-April 2022 period</t>
  </si>
  <si>
    <t>MDG002Extreme humanitarian conditions - Level 5</t>
  </si>
  <si>
    <t>Host Community</t>
  </si>
  <si>
    <t>MDG002Crisis affected groups</t>
  </si>
  <si>
    <t>Multiple crisis in Madagascar</t>
  </si>
  <si>
    <t>MDG001</t>
  </si>
  <si>
    <t>MDG001Total population</t>
  </si>
  <si>
    <t>MDG001Illness cases reported</t>
  </si>
  <si>
    <t>MDG001Injuries reported</t>
  </si>
  <si>
    <t>MDG001Economic Losses</t>
  </si>
  <si>
    <t>MDG001Crisis affected groups</t>
  </si>
  <si>
    <t>MDG001People facing limited access constraints</t>
  </si>
  <si>
    <t>MDG001People facing restricted access constraints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</si>
  <si>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</si>
  <si>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</si>
  <si>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</si>
  <si>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</si>
  <si>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</si>
  <si>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</si>
  <si>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</si>
  <si>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</si>
  <si>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</si>
  <si>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</si>
  <si>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</si>
  <si>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</si>
  <si>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</si>
  <si>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</si>
  <si>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</si>
  <si>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</si>
  <si>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</si>
  <si>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</si>
  <si>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ACLED Accessed 27/01/2021</t>
  </si>
  <si>
    <t>Fatalities in Somalia from July to December 2021</t>
  </si>
  <si>
    <t>SOM001Fatalities reported</t>
  </si>
  <si>
    <t>ACLED Accessed 27/01/2022; IOM Accessed 27/01/2022</t>
  </si>
  <si>
    <t>https://acleddata.com/data-export-tool/; https://missingmigrants.iom.int/downloads</t>
  </si>
  <si>
    <t>SOM001Fatalities in all crises</t>
  </si>
  <si>
    <t>SOM002Fatalities in all crises</t>
  </si>
  <si>
    <t>SOM005Fatalities in all crises</t>
  </si>
  <si>
    <t>IOM Accessed 27/01/2022</t>
  </si>
  <si>
    <t>IOM- Migrant fatalities in Somalia from July to December 2021</t>
  </si>
  <si>
    <t>SOM002Fatalities reported</t>
  </si>
  <si>
    <t>World Bank Accessed 25/11/2021; FAO 27/01/2022</t>
  </si>
  <si>
    <t>https://data.worldbank.org/indicator/AG.LND.TOTL.K2?locations=SO; https://reliefweb.int/report/somalia/somalia-drought-update-27-january-2022</t>
  </si>
  <si>
    <t>According to FAO, all of Somalia's landmass is affected by drought</t>
  </si>
  <si>
    <t>SOM005Landmass affected</t>
  </si>
  <si>
    <t>OCHA 24/10/2021; FAO 27/01/2022</t>
  </si>
  <si>
    <t>https://reliefweb.int/sites/reliefweb.int/files/resources/2022%20Somalia%20HNO.pdf; https://reliefweb.int/report/somalia/somalia-drought-update-27-january-2022</t>
  </si>
  <si>
    <t>Total population of Somalia, since the entire country is affected by drought</t>
  </si>
  <si>
    <t>SOM005People exposed</t>
  </si>
  <si>
    <t>IPC 25/01/2022</t>
  </si>
  <si>
    <t>https://reliefweb.int/report/eswatini/eswatini-ipc-acute-food-insecurity-analysis-december-2021-march-2022-projection</t>
  </si>
  <si>
    <t>SWZ001People exposed</t>
  </si>
  <si>
    <t>SWZ001People affected</t>
  </si>
  <si>
    <t>SWZ001People in Need</t>
  </si>
  <si>
    <t>Food insecurity level of IPC-1 (minimal severity) between DECEMBER 2021 - MARCH 2022</t>
  </si>
  <si>
    <t>SWZ001Minimal humanitarian conditions - Level 1</t>
  </si>
  <si>
    <t>Food insecurity level of IPC-2 (Stressed severity) between DECEMBER 2021 - MARCH 2022</t>
  </si>
  <si>
    <t>SWZ001Stressed humanitarian conditions - Level 2</t>
  </si>
  <si>
    <t>Food insecurity level of IPC-3 (Crisis severity) between DECEMBER 2021 - MARCH 2022</t>
  </si>
  <si>
    <t>SWZ001Moderate humanitarian conditions - Level 3</t>
  </si>
  <si>
    <t>Food insecurity level of IPC-4 (Emergency severity) between DECEMBER 2021 - MARCH 2022</t>
  </si>
  <si>
    <t>SWZ001Severe humanitarian conditions - Level 4</t>
  </si>
  <si>
    <t>Food insecurity level of IPC-5 (Catastrophe severity) between DECEMBER 2021 - MARCH 2022</t>
  </si>
  <si>
    <t>SWZ001Extreme humanitarian conditions - Level 5</t>
  </si>
  <si>
    <t>LSO002People exposed</t>
  </si>
  <si>
    <t>LSO002People affected</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</si>
  <si>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</si>
  <si>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</si>
  <si>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</si>
  <si>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</si>
  <si>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</si>
  <si>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</si>
  <si>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</si>
  <si>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</si>
  <si>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</si>
  <si>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</si>
  <si>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</si>
  <si>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</si>
  <si>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</si>
  <si>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IOM 16/01/2022</t>
  </si>
  <si>
    <t>https://dtm.iom.int/reports/sudan-mobility-tracking-round-three</t>
  </si>
  <si>
    <t>Number of IDPs in West-Darfur 350,079 as of end o June</t>
  </si>
  <si>
    <t>SDN008People displaced</t>
  </si>
  <si>
    <t>Host community, IDPs, Refugees</t>
  </si>
  <si>
    <t>REG012Crisis affected groups</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</si>
  <si>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</si>
  <si>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</si>
  <si>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</si>
  <si>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</si>
  <si>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</si>
  <si>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</si>
  <si>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</si>
  <si>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</si>
  <si>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</si>
  <si>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Govt. Malawi/iMMAP 29/01/2022 ; ECHO 28/01/2022</t>
  </si>
  <si>
    <t>https://erccportal.jrc.ec.europa.eu/ECHO-Products/Echo-Flash#/echo-flash-items/22294 ; https://reliefweb.int/sites/reliefweb.int/files/resources/019_mw_snpt_20220128_cyclone_ana_flash_update_v4.pdf</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</si>
  <si>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</si>
  <si>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</si>
  <si>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</si>
  <si>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</si>
  <si>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</si>
  <si>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Xinhua 31/01/2022</t>
  </si>
  <si>
    <t>http://www.xinhuanet.com/english/africa/20220131/252295557e43432fac22f3ef129d3e4b/c.html</t>
  </si>
  <si>
    <t>As of 30 January, at least 147 people are injured</t>
  </si>
  <si>
    <t>MWI004Injuries reported</t>
  </si>
  <si>
    <t>As of 30 January, at least 32 people are killed</t>
  </si>
  <si>
    <t>MWI004Fatalities reported</t>
  </si>
  <si>
    <t>MWI004Buildings damaged</t>
  </si>
  <si>
    <t>MWI004Buildings destroyed</t>
  </si>
  <si>
    <t>MWI004Economic Losses</t>
  </si>
  <si>
    <t>MWI004People in Need</t>
  </si>
  <si>
    <t>https://erccportal.jrc.ec.europa.eu/ECHO-Products/Echo-Flash#/echo-flash-items/22294 ; https://reliefweb.int/sites/reliefweb.int/files/resources/019_mw_snpt_20220128_cyclone_ana_flash_update_v4.pdf ; https://malawi.unfpa.org/sites/default/files/resource-pdf/2018%20Census%20Preliminary%20Report.pdf</t>
  </si>
  <si>
    <t>According to ACAPS methodology, Level1= Exposed population - affected population.</t>
  </si>
  <si>
    <t>MWI004Minimal humanitarian conditions - Level 1</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</si>
  <si>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</si>
  <si>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</si>
  <si>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</si>
  <si>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</si>
  <si>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</si>
  <si>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</si>
  <si>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</si>
  <si>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</si>
  <si>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</si>
  <si>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</si>
  <si>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</si>
  <si>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</si>
  <si>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</si>
  <si>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</si>
  <si>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</si>
  <si>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</si>
  <si>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</si>
  <si>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</si>
  <si>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</si>
  <si>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</si>
  <si>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</si>
  <si>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</si>
  <si>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</si>
  <si>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</si>
  <si>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</si>
  <si>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</si>
  <si>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</si>
  <si>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</si>
  <si>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</si>
  <si>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</si>
  <si>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</si>
  <si>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</si>
  <si>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</si>
  <si>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</si>
  <si>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</si>
  <si>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</si>
  <si>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</si>
  <si>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</si>
  <si>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</si>
  <si>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</si>
  <si>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</si>
  <si>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MOZ001Economic Losses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</si>
  <si>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</si>
  <si>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</si>
  <si>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</si>
  <si>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</si>
  <si>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</si>
  <si>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</si>
  <si>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</si>
  <si>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</si>
  <si>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</si>
  <si>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MOZ004Impediments to entry into country (bureaucratic and administrative)</t>
  </si>
  <si>
    <t>MOZ004Physical constraints in the environment (obstacles related to terrain, climate, lack of infrastructure, etc.)</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</si>
  <si>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</si>
  <si>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</si>
  <si>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</si>
  <si>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</si>
  <si>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</si>
  <si>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</si>
  <si>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</si>
  <si>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</si>
  <si>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</si>
  <si>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</si>
  <si>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</si>
  <si>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</si>
  <si>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</si>
  <si>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</si>
  <si>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</si>
  <si>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</si>
  <si>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</si>
  <si>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</si>
  <si>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</si>
  <si>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</si>
  <si>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</si>
  <si>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</si>
  <si>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</si>
  <si>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</si>
  <si>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</si>
  <si>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</si>
  <si>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</si>
  <si>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Drought in Ethiopia</t>
  </si>
  <si>
    <t>ETH005</t>
  </si>
  <si>
    <t>ETH005Total population</t>
  </si>
  <si>
    <t>The total area of Oromia, Somali, and SNNP regions</t>
  </si>
  <si>
    <t>ETH005Landmass affected</t>
  </si>
  <si>
    <t>Number of people living in Oromia (39,3 million), Somali (6,3 million), and SNNP (16,7 million) regions</t>
  </si>
  <si>
    <t>ETH005People exposed</t>
  </si>
  <si>
    <t>ETH005Illness cases reported</t>
  </si>
  <si>
    <t>ETH005Injuries reported</t>
  </si>
  <si>
    <t>ETH005Buildings damaged</t>
  </si>
  <si>
    <t>ETH005Buildings destroyed</t>
  </si>
  <si>
    <t>between 170,000-220,000 livestock deaths +  In southern parts of Oromia, 70% of the harvest was lost in 2021.</t>
  </si>
  <si>
    <t>ETH005Economic Losses</t>
  </si>
  <si>
    <t>Host community, refugees, IDPs</t>
  </si>
  <si>
    <t>ETH005Crisis affected groups</t>
  </si>
  <si>
    <t>ETH005People facing limited access constraints</t>
  </si>
  <si>
    <t>ETH005People facing restricted access constraints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</si>
  <si>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</si>
  <si>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</si>
  <si>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</si>
  <si>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</si>
  <si>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</si>
  <si>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</si>
  <si>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</si>
  <si>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</si>
  <si>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</si>
  <si>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</si>
  <si>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</si>
  <si>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</si>
  <si>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</si>
  <si>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</si>
  <si>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</si>
  <si>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</si>
  <si>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</si>
  <si>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</si>
  <si>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OCHA 07/02/2022; FEWS NET/FSNAU 10/02/2022; OCHA 24/10/2021</t>
  </si>
  <si>
    <t>https://reliefweb.int/report/somalia/somalia-drought-snapshot-7-february-2022-enso; https://reliefweb.int/report/somalia/more-41-million-people-somalia-face-acute-food-insecurity-crisis-ipc-phase-3-or-worse; https://reliefweb.int/sites/reliefweb.int/files/resources/2022%20Somalia%20HNO.pdf</t>
  </si>
  <si>
    <t>The entire Somali population has been affected by the drought</t>
  </si>
  <si>
    <t>SOM005People affected</t>
  </si>
  <si>
    <t>City Population 2022</t>
  </si>
  <si>
    <t>https://www.citypopulation.de/en/brazil/cities/roraima/</t>
  </si>
  <si>
    <t>Total number of population in Roraima (State with the highest flow of migrants in Brazil)</t>
  </si>
  <si>
    <t>BRA002People exposed</t>
  </si>
  <si>
    <t>R4V 2022</t>
  </si>
  <si>
    <t>https://data.humdata.org/dataset/rmrp-2022</t>
  </si>
  <si>
    <t>Number calculated with people in destination and host community</t>
  </si>
  <si>
    <t>BRA002People affected</t>
  </si>
  <si>
    <t>Number of people in need (migrants+refugees+host community).</t>
  </si>
  <si>
    <t>BRA002People in Need</t>
  </si>
  <si>
    <t>Number obtained by subtracting people at risk from humanitarian conditions (level 2 and 3)</t>
  </si>
  <si>
    <t>BRA002Minimal humanitarian conditions - Level 1</t>
  </si>
  <si>
    <t>Number obtained by subtracting the number of people affected from the number of people in need</t>
  </si>
  <si>
    <t>BRA002Stressed humanitarian conditions - Level 2</t>
  </si>
  <si>
    <t>BRA002Moderate humanitarian conditions - Level 3</t>
  </si>
  <si>
    <t>No number available</t>
  </si>
  <si>
    <t>BRA002Severe humanitarian conditions - Level 4</t>
  </si>
  <si>
    <t>BRA002Extreme humanitarian conditions - Level 5</t>
  </si>
  <si>
    <t>Total number of population in Pichincha (2,576,287)+ Guayas (3,645,483) + Manabí (1,369,780) (States with the highest flow of migrants). The census of these areas has not been updated.</t>
  </si>
  <si>
    <t>ECU002People exposed</t>
  </si>
  <si>
    <t>R4V 2022; R4V 12/2021</t>
  </si>
  <si>
    <t>https://www.r4v.info/sites/default/files/2021-12/2%20Pager%202022%20%28ENG%29%20ECUADOR_0.pdf  https://www.r4v.info/en/monitoring</t>
  </si>
  <si>
    <t>Migrant population with vocation to stay (551000) + migrant population in transit (252000) + host communities (210000)</t>
  </si>
  <si>
    <t>ECU002People affected</t>
  </si>
  <si>
    <t>ECU002People in Need</t>
  </si>
  <si>
    <t>Number obtained by subtracting people exposed from humanitarian conditions (level 2 and 3)</t>
  </si>
  <si>
    <t>ECU002Minimal humanitarian conditions - Level 1</t>
  </si>
  <si>
    <t>RV4 2022</t>
  </si>
  <si>
    <t>Number obtained by subtracting the number of persons affected from the number of persons in need</t>
  </si>
  <si>
    <t>ECU002Stressed humanitarian conditions - Level 2</t>
  </si>
  <si>
    <t>Total number of people in need according to R4V</t>
  </si>
  <si>
    <t>ECU002Moderate humanitarian conditions - Level 3</t>
  </si>
  <si>
    <t>ECU002Severe humanitarian conditions - Level 4</t>
  </si>
  <si>
    <t>ECU002Extreme humanitarian conditions - Level 5</t>
  </si>
  <si>
    <t>https://www.citypopulation.de/en/peru/cities/</t>
  </si>
  <si>
    <t>Total number of population migrants in Callao (994.494) + Lima (9,674800) Peru (cities with the highest number of Venezuelan migrants)</t>
  </si>
  <si>
    <t>PER002People exposed</t>
  </si>
  <si>
    <t>R4V 2022; R4V2022</t>
  </si>
  <si>
    <t>https://www.r4v.info/sites/default/files/2021-12/2%20Pager%202022%20%28ENG%29%20ECUADOR_0.pdf https://www.r4v.info/en/monitoring</t>
  </si>
  <si>
    <t>Sum of Venezuelan migrants in permanence (1450000)+Venezuelans in transit (113000)+host community (500.000)</t>
  </si>
  <si>
    <t>PER002People affected</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</si>
  <si>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</si>
  <si>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</si>
  <si>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</si>
  <si>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</si>
  <si>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</si>
  <si>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</si>
  <si>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HDX 2021; Gobierno de México 2021</t>
  </si>
  <si>
    <t>https://data.humdata.org/dataset/cod-ps-mex  http://portales.segob.gob.mx/es/PoliticaMigratoria/Mapa_estadisticas/?Mapa=2021</t>
  </si>
  <si>
    <t>MEX003People exposed</t>
  </si>
  <si>
    <t>R4V 2022; Gobierno de México 2021</t>
  </si>
  <si>
    <t>https://app.powerbi.com/view?r=eyJrIjoiY2NiM2NiYmEtOWJkZS00ZmFlLWEyZDMtMjkyNGIyZGNhNWZjIiwidCI6ImU1YzM3OTgxLTY2NjQtNDEzNC04YTBjLTY1NDNkMmFmODBiZSIsImMiOjh9 http://portales.segob.gob.mx/es/PoliticaMigratoria/Mapa_estadisticas/?Mapa=2021</t>
  </si>
  <si>
    <t>MEX003People affected</t>
  </si>
  <si>
    <t>Number of Venezuelan migrants in need. The number of other populations in need is not known with certainty.</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</si>
  <si>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</si>
  <si>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</si>
  <si>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</si>
  <si>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</si>
  <si>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</si>
  <si>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</si>
  <si>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Worldometer 2020</t>
  </si>
  <si>
    <t>https://www.worldometers.info/world-population/trinidad-and-tobago-population/</t>
  </si>
  <si>
    <t>Total population of Trinidad and Tobago (data not update)</t>
  </si>
  <si>
    <t>TTO002People exposed</t>
  </si>
  <si>
    <t>R4V 15/02/2022</t>
  </si>
  <si>
    <t>https://www.r4v.info/es/document/2022-rmrp-trinidad-y-tobago-hoja-informativa</t>
  </si>
  <si>
    <t>Sum of host community and Venezuelans in the destination.</t>
  </si>
  <si>
    <t>TTO002People affected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</si>
  <si>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</si>
  <si>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</si>
  <si>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</si>
  <si>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</si>
  <si>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</si>
  <si>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</si>
  <si>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Venezuela displacement in Chile</t>
  </si>
  <si>
    <t>CHL002</t>
  </si>
  <si>
    <t>Chile</t>
  </si>
  <si>
    <t>HDX 2022</t>
  </si>
  <si>
    <t>https://data.humdata.org/group/chl</t>
  </si>
  <si>
    <t>CHL002Total population</t>
  </si>
  <si>
    <t>INE 2020; BCN 2022</t>
  </si>
  <si>
    <t>https://www.ine.cl/prensa/2020/06/15/el-74-5-de-las-personas-extranjeras-que-viven-en-chile-se-concentra-en-42-comunas-las-principales-son-santiago-antofagasta-e-independencia  https://www.bcn.cl/siit/nuestropais/nuestropais/region13/  https://www.bcn.cl/siit/nuestropais/nuestropais/region5/  https://www.bcn.cl/siit/nuestropais/region2</t>
  </si>
  <si>
    <t>Calculation of land mass taking into account the regions with the highest concentration of Venezuelan migrants: Metropolitana, Antofagasta and Valparaiso.</t>
  </si>
  <si>
    <t>CHL002Landmass affected</t>
  </si>
  <si>
    <t>HDX 2021</t>
  </si>
  <si>
    <t>https://data.humdata.org/dataset/cod-ps-chl</t>
  </si>
  <si>
    <t>Number calculated with migrant population and host community in Metropolitana, Antofagasta and Valparaiso</t>
  </si>
  <si>
    <t>CHL002People exposed</t>
  </si>
  <si>
    <t>R4V 2022; R4V 02/2022</t>
  </si>
  <si>
    <t>https://www.r4v.info/en/monitoring https://app.powerbi.com/view?r=eyJrIjoiY2NiM2NiYmEtOWJkZS00ZmFlLWEyZDMtMjkyNGIyZGNhNWZjIiwidCI6ImU1YzM3OTgxLTY2NjQtNDEzNC04YTBjLTY1NDNkMmFmODBiZSIsImMiOjh9</t>
  </si>
  <si>
    <t>CHL002People affected</t>
  </si>
  <si>
    <t>IDMC 2020; UN 23/12/2021</t>
  </si>
  <si>
    <t>https://www.internal-displacement.org/countries/chile  https://news.un.org/en/story/2021/12/1108682#:~:text=Venezuelan%20migrants,country%20through%20irregular%20border%20crossings.</t>
  </si>
  <si>
    <t>Sum of IDP and number of Venezuelan migrants</t>
  </si>
  <si>
    <t>CHL002People displaced</t>
  </si>
  <si>
    <t>No numbers available</t>
  </si>
  <si>
    <t>CHL002Illness cases reported</t>
  </si>
  <si>
    <t>CHL002Injuries reported</t>
  </si>
  <si>
    <t>R4V 09/2021</t>
  </si>
  <si>
    <t>https://www.r4v.info/sites/default/files/2022-02/R4V%20Regional%20SitRep%20July%20-%20Sept%202021%20FINAL.pdf</t>
  </si>
  <si>
    <t>number of migrant deaths from January to September 2021 while crossing into chile through irregular crossing points (crisis-related deaths)</t>
  </si>
  <si>
    <t>CHL002Fatalities reported</t>
  </si>
  <si>
    <t>CHL002Fatalities in all crises</t>
  </si>
  <si>
    <t>Number of people in need (migrants+refugees+host community)</t>
  </si>
  <si>
    <t>CHL002People in Need</t>
  </si>
  <si>
    <t>CHL002Minimal humanitarian conditions - Level 1</t>
  </si>
  <si>
    <t>CHL002Stressed humanitarian conditions - Level 2</t>
  </si>
  <si>
    <t>CHL002Moderate humanitarian conditions - Level 3</t>
  </si>
  <si>
    <t>No figures available</t>
  </si>
  <si>
    <t>CHL002Severe humanitarian conditions - Level 4</t>
  </si>
  <si>
    <t>CHL002Extreme humanitarian conditions - Level 5</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</si>
  <si>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</si>
  <si>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</si>
  <si>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</si>
  <si>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</si>
  <si>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</si>
  <si>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</si>
  <si>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</si>
  <si>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</si>
  <si>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</si>
  <si>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OCHA HNO 2022</t>
  </si>
  <si>
    <t>https://www.acaps.org/sites/acaps/files/key-documents/files/libya_hno_2022_6dec21.pdf</t>
  </si>
  <si>
    <t>Population of Libya as identified by OCHA HNO 2022</t>
  </si>
  <si>
    <t>LBY001Total population</t>
  </si>
  <si>
    <t xml:space="preserve">The whole country is affected by the crisis: total population </t>
  </si>
  <si>
    <t>LBY001People exposed</t>
  </si>
  <si>
    <t>Affected people since it is not in the HNO 2022, calculated as it is considered to be = to the projected PiN.</t>
  </si>
  <si>
    <t>LBY001People affected</t>
  </si>
  <si>
    <t>(IOM accessed 21/02/2022) (UNHCR accessed 21/02/2022) (UNHCR accessed 21/02/2022)</t>
  </si>
  <si>
    <t>https://dtm.iom.int/libya, https://data2.unhcr.org/en/country/lby , https://www.unhcr.org/refugee-statistics/download/?url=Cq8p5C</t>
  </si>
  <si>
    <t xml:space="preserve">Displaced People= # people displaced by the conflict + # people displaced by the MMF crisis. 
Total # displaced by the conflict = # IDPs according to IOM DTM round + # Returnees in Libya according to IOM DTM +  # Libyan nationals who have left Libya and are counted as refugees or asylum seekers  by UNHCR.
Total # displaced in the MMF crisis = # of Migrants in Libya as counted by IOM DTM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</si>
  <si>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</si>
  <si>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ACLED accessed 21/02/2022, IOM accessed 21/02/2022</t>
  </si>
  <si>
    <t>https://www.acleddata.com/data/ ; https://missingmigrants.iom.int/region/mediterranean?migrant_route%5B%5D=1376 ; https://missingmigrants.iom.int/methodology</t>
  </si>
  <si>
    <t>Acled data on conflict fatalities (Only civilians) (12/08/2021 to 11/02/2022)+ MMF dead and missing migrants ( Central and Western route 01/08/2021 to 31/01/2022). =  13+701=714</t>
  </si>
  <si>
    <t>LBY001Fatalities reported</t>
  </si>
  <si>
    <t>LBY001Fatalities in all crises</t>
  </si>
  <si>
    <t xml:space="preserve">1. People in need is taken from HNO 2022.
2. Projected people in need is taken from HNO 2022.
3. Affected people since it is not in the HNO 2022, calculated as it is considered to be = to the projected PiN.
4. Total population is taken from HNO 2022.
5. Since the HNO 2022 has five levels of severity for the needs, we used scenario B methodology in calculating the severity index values.
Level 5: corresponds to catastrophic humanitarian conditions as identified on page 5 of the 2022 HNO (0% of PiN=0).
Level 4: corresponds to extreme humanitarian conditions, as identified on page 5 of the 2022 HNO (1% of PiN=8,000).
Level 3: corresponds to minimal, stress and severe humanitarian conditions identified on page 5 of the 2022 HNO (99% of PiN = 792,000).
Level 2: Affected – PiN = 700,000
Level 1: people exposed-people affected = 6,700,000.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</si>
  <si>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</si>
  <si>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</si>
  <si>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</si>
  <si>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</si>
  <si>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</si>
  <si>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</si>
  <si>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LBY002Total population</t>
  </si>
  <si>
    <t>LBY002People exposed</t>
  </si>
  <si>
    <t>(IOM accessed 21/02/2022) (UNHCR accessed 21/02/2022)</t>
  </si>
  <si>
    <t>https://dtm.iom.int/libya,  https://data2.unhcr.org/en/country/lby</t>
  </si>
  <si>
    <t>Projected people in need for migrants and refugees is not included in the HNO 2022. FOR THIS REASON, it is  calculated based on the expected increase in the people in needs for all the population which is taken from HNO 2022.
Affected people since it is not in the HNO 2022, calculated as it is considered to be = to the projected PiN.</t>
  </si>
  <si>
    <t>LBY002People affected</t>
  </si>
  <si>
    <t>Total # displaced in the MMF crisis = # of Migrants in Libya as counted by IOM DTM + # of Refugees and asylum seekers in Libya.</t>
  </si>
  <si>
    <t>LBY002People displaced</t>
  </si>
  <si>
    <t>IOM accessed 21/02/2022</t>
  </si>
  <si>
    <t>Number of people who died and are missing in the central and western Meditarranean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Aug 2021-Jan 2022
Central + Western = 640 + 61 = 701</t>
  </si>
  <si>
    <t>LBY002Fatalities reported</t>
  </si>
  <si>
    <t>LBY002Fatalities in all crises</t>
  </si>
  <si>
    <t>(IOM accessed 21/02/2022) (UNHCR accessed 21/02/2022) (OCHA HNO 2022)</t>
  </si>
  <si>
    <t>https://dtm.iom.int/libya,  https://data2.unhcr.org/en/country/lby ; https://www.acaps.org/sites/acaps/files/key-documents/files/libya_hno_2022_6dec21.pdf</t>
  </si>
  <si>
    <t xml:space="preserve">1. People in need is taken from HNO 2022.
2. Projected people in need for migrants and refugees is not included in the HNO 2022. FOR THIS REASON, it is calculated based on the expected increase in the people in needs for all the population, which is taken from HNO 2022.
3. Affected people since it is not in the HNO 2022, calculated as it is considered to be = to the projected PiN.
4. Total population is taken from HNO 2022 (All population in Libya is considered affected by the mixed migration crisis).
5. Since the HNO 2022 has five levels of severity for the needs, we used scenario B methodology in calculating the severity index values (Page 36 - The HNO disaggregated migrants and refugees level of severity so we will calculate each one separately then combine them).
PiN = 275,000 Migrants and refugees
Level 5: corresponds to catastrophic humanitarian conditions, as identified on page 36 of the 2022 HNO (0% of PiN = 0).
Level 4: corresponds to extreme humanitarian conditions, as identified on Page 36 of the 2022 HNO (9% of PiN= 3870).
Level 3: corresponds to minimal, stress and severe humanitarian conditions, as identified on page 36 of the 2022 HNO (100% of migrants + 91% of refugees = 232,000+39,130 = 271,130).
Level 2: Population affected –PIN = 515,625 – 275,000 = 240,625
Level 1: population exposed-population affected= 7,536,969-515,625 = 7,021,344
</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</si>
  <si>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</si>
  <si>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</si>
  <si>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</si>
  <si>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</si>
  <si>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</si>
  <si>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</si>
  <si>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UNHCR Protection Cluster 31/12/2021</t>
  </si>
  <si>
    <t>http://www.protectionclusterphilippines.org/</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</si>
  <si>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</si>
  <si>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</si>
  <si>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</si>
  <si>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</si>
  <si>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PHL003People in Need</t>
  </si>
  <si>
    <t>Population Census Data 2020 ; UNHCR Protection Cluster 31/12/2021</t>
  </si>
  <si>
    <t>https://psa.gov.ph/population-and-housing/node/164857 ; http://www.protectionclusterphilippines.org</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</si>
  <si>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</si>
  <si>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</si>
  <si>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</si>
  <si>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</si>
  <si>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31/12/2021 ; OCHA 24/12/2021</t>
  </si>
  <si>
    <t>http://www.protectionclusterphilippines.org/?p=3306 ; https://reliefweb.int/sites/reliefweb.int/files/resources/PHL-TyphoonRai-HumanitarianNeedsPriorities-211224%20%281%29.pdf</t>
  </si>
  <si>
    <t>PHL001People in Need</t>
  </si>
  <si>
    <t>The total number of people in need, all people in need are considered at level 3</t>
  </si>
  <si>
    <t>PHL001Moderate humanitarian conditions - Level 3</t>
  </si>
  <si>
    <t>Venezuela displacement in Dominican Republic</t>
  </si>
  <si>
    <t>DOM002</t>
  </si>
  <si>
    <t>Dominican Republic</t>
  </si>
  <si>
    <t>https://data.humdata.org/group/dom</t>
  </si>
  <si>
    <t>DOM002Total population</t>
  </si>
  <si>
    <t xml:space="preserve">Total landmass of the country </t>
  </si>
  <si>
    <t>DOM002Landmass affected</t>
  </si>
  <si>
    <t>Total population of the country is exposed</t>
  </si>
  <si>
    <t>DOM002People exposed</t>
  </si>
  <si>
    <t>R4V 2022; R4V 2022</t>
  </si>
  <si>
    <t>https://www.r4v.info/en/monitoring  https://www.r4v.info/es/caribe</t>
  </si>
  <si>
    <t>Host community: 9,520 + 121,000 (Venezuelans with permanence vocation)</t>
  </si>
  <si>
    <t>DOM002People affected</t>
  </si>
  <si>
    <t>https://www.r4v.info/es/caribe</t>
  </si>
  <si>
    <t>Total number of Venezuelan migrants</t>
  </si>
  <si>
    <t>DOM002People displaced</t>
  </si>
  <si>
    <t>DOM002Illness cases reported</t>
  </si>
  <si>
    <t>DOM002Injuries reported</t>
  </si>
  <si>
    <t>DOM002Fatalities reported</t>
  </si>
  <si>
    <t>DOM002Fatalities in all crises</t>
  </si>
  <si>
    <t>DOM002People in Need</t>
  </si>
  <si>
    <t>DOM002Minimal humanitarian conditions - Level 1</t>
  </si>
  <si>
    <t>DOM002Stressed humanitarian conditions - Level 2</t>
  </si>
  <si>
    <t>Total number of persons in need according to RV4</t>
  </si>
  <si>
    <t>DOM002Moderate humanitarian conditions - Level 3</t>
  </si>
  <si>
    <t xml:space="preserve">No figures available
</t>
  </si>
  <si>
    <t>DOM002Severe humanitarian conditions - Level 4</t>
  </si>
  <si>
    <t>DOM002Extreme humanitarian conditions - Level 5</t>
  </si>
  <si>
    <t>host community and migrants</t>
  </si>
  <si>
    <t>CHL002Crisis affected groups</t>
  </si>
  <si>
    <t>DOM002Crisis affected groups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</si>
  <si>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</si>
  <si>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</si>
  <si>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</si>
  <si>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</si>
  <si>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</si>
  <si>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</si>
  <si>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</si>
  <si>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</si>
  <si>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</si>
  <si>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The World Bank 12/2021; Data Commons 2021</t>
  </si>
  <si>
    <t>https://datacatalog.worldbank.org/search/dataset/0037712/World-Development-Indicators  https://datacommons.org/ranking/Count_Person/Country/southamerica?h=country%2FBRA&amp;hl=es</t>
  </si>
  <si>
    <t>Total population in Brazil</t>
  </si>
  <si>
    <t>BRA001Total population</t>
  </si>
  <si>
    <t>mapfight 2021; embajada de Brasil 2021; IBGE 2018; Gifex 2022</t>
  </si>
  <si>
    <t>https://mapfight.xyz/map/minas.gerais/  https://www.embajadadebrasil.org/brasil/estados/region-nordeste/bahia.php#.YdR8jWhBw2w  https://www.ibge.gov.br/cidades-e-estados/rr.html  https://www.gifex.com/fullsize1/2018-12-21-15463/Mapa_politico_del_Estado_de_Rio_de_Janeiro.html</t>
  </si>
  <si>
    <t>Sum of KM2 of the states of Minas Gerais, Rio de Janeiro and Bahia (states affected by the floods) and the area of the state of Roraima. The vast majority of Venezuelan refugees and migrants in Brazil have headed to Roraima, with a much smaller number choosing Amazonas, specifically the city of Manaus.</t>
  </si>
  <si>
    <t>BRA001Landmass affected</t>
  </si>
  <si>
    <t>DB 2021;  DB 2021; City Population 2021; Gifex 2022</t>
  </si>
  <si>
    <t>https://es.db-city.com/Brasil--Minas-Gerais  https://es.db-city.com/Brasil--Bah%C3%Ada  https://www.citypopulation.de/en/brazil/cities/roraima/  https://www.gifex.com/fullsize1/2018-12-21-15463/Mapa_politico_del_Estado_de_Rio_de_Janeiro.html</t>
  </si>
  <si>
    <t>Sum of the total population of the states of Minas Gerais, Rio de Janeiro and Bahia and the total number of population in Roraima (State with the highest flow of migrants in Brazil)</t>
  </si>
  <si>
    <t>BRA001People exposed</t>
  </si>
  <si>
    <t>Floodlist 30/12/2021; R4V 2021; Population City 2015; Population City 2015; Cidade Brasil 2021</t>
  </si>
  <si>
    <t xml:space="preserve">https://floodlist.com/america/brazil-floods-bahia-minas-gerais-december-2021  https://www.r4v.info/en/document/rmrp-2021-mid-year-report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</si>
  <si>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Total number of people affected (venezuelans migrants+refugees+asylum seekers+host community)
</t>
  </si>
  <si>
    <t>BRA001People affected</t>
  </si>
  <si>
    <t>https://floodlist.com/america/brazil-floods-bahia-minas-gerais-december-2021  https://www.r4v.info/en/document/rmrp-2021-mid-year-report</t>
  </si>
  <si>
    <t>The exact number of people in need due to the floods is unknown. Estimates correspond to the number of displaced persons in the affected states, with the understanding that at least 98.958 persons are in need. The number of people in need due to food insecurity (migrants+refugees+host community) was added up.</t>
  </si>
  <si>
    <t>BRA001People in Need</t>
  </si>
  <si>
    <t>City Population 2021; R4V 2021</t>
  </si>
  <si>
    <t>https://www.citypopulation.de/en/brazil/cities/roraima/ https://www.r4v.info/en/document/rmrp-2021-mid-year-report https://www.r4v.info/en/document/rmrp-2021-mid-year-report</t>
  </si>
  <si>
    <t>Sum of level 1 of Bra002 and Bra003</t>
  </si>
  <si>
    <t>BRA001Minimal humanitarian conditions - Level 1</t>
  </si>
  <si>
    <t>Sum of level 2 of Bra002 and Bra003</t>
  </si>
  <si>
    <t>BRA001Stressed humanitarian conditions - Level 2</t>
  </si>
  <si>
    <t>Floodlist 30/12/2021; R4V 2021</t>
  </si>
  <si>
    <t>BRA001Moderate humanitarian conditions - Level 3</t>
  </si>
  <si>
    <t>BRA001Severe humanitarian conditions - Level 4</t>
  </si>
  <si>
    <t>BRA001Extreme humanitarian conditions - Level 5</t>
  </si>
  <si>
    <t>ECHO 03/01/2021 ECHO 22/02/2022; ECHO 21/02/2022</t>
  </si>
  <si>
    <t>https://reliefweb.int/report/brazil/brazil-floods-update-inmet-media-echo-daily-flash-3-january-2022</t>
  </si>
  <si>
    <t>Number of reported flood injuries. (no data for Bra002)</t>
  </si>
  <si>
    <t>BRA001Injuries reported</t>
  </si>
  <si>
    <t>Number of deaths reported due to flooding (no data for Bra002)</t>
  </si>
  <si>
    <t>BRA001Fatalities reported</t>
  </si>
  <si>
    <t>Floodlist 30/12/2021; R4V 2021 ECHO 22/02/2022; ECHO 21/02/2022</t>
  </si>
  <si>
    <t>https://floodlist.com/america/brazil-floods-bahia-minas-gerais-december-2021; https://data2.unhcr.org/en/documents/download/72193</t>
  </si>
  <si>
    <t>Number of displaced persons in Bra002 y Bra003</t>
  </si>
  <si>
    <t>BRA001People displaced</t>
  </si>
  <si>
    <t>IDP REFUGEES, and HOST (In both crises)</t>
  </si>
  <si>
    <t>BRA001Crisis affected groups</t>
  </si>
  <si>
    <t>Number of reported deaths in all crises</t>
  </si>
  <si>
    <t>BRA001Fatalities in all crises</t>
  </si>
  <si>
    <t>BRA003Total population</t>
  </si>
  <si>
    <t>mapfight 2021; embajada de Brasil 2021; Gifex 2022</t>
  </si>
  <si>
    <t>https://mapfight.xyz/map/minas.gerais/  https://www.embajadadebrasil.org/brasil/estados/region-nordeste/bahia.php#.YdR8jWhBw2w  https://www.gifex.com/fullsize1/2018-12-21-15463/Mapa_politico_del_Estado_de_Rio_de_Janeiro.html</t>
  </si>
  <si>
    <t>Sum of KM2 of the States of Minas Gerais, Bahia, and Rio de Janeiro (states affected by floods).</t>
  </si>
  <si>
    <t>BRA003Landmass affected</t>
  </si>
  <si>
    <t>DB 2021;  DB 2021; Gifex 2022</t>
  </si>
  <si>
    <t>https://es.db-city.com/Brasil--Minas-Gerais  https://es.db-city.com/Brasil--Bah%C3%Ada  https://www.gifex.com/fullsize1/2018-12-21-15463/Mapa_politico_del_Estado_de_Rio_de_Janeiro.html</t>
  </si>
  <si>
    <t>Sum of the total population of the states of Minas Gerais, Rio de Janeiro and Bahia</t>
  </si>
  <si>
    <t>BRA003People exposed</t>
  </si>
  <si>
    <t>Floodlist 30/12/2021; Population City 2015; Population City 2015; Cidade Brasil 2021</t>
  </si>
  <si>
    <t xml:space="preserve">https://floodlist.com/america/brazil-floods-bahia-minas-gerais-december-2021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</si>
  <si>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
  </si>
  <si>
    <t>BRA003People affected</t>
  </si>
  <si>
    <t>Floodlist 30/12/2021; ECHO 22/02/2022; ECHO 21/02/2022; ECHO 17/02/2022</t>
  </si>
  <si>
    <t>https://floodlist.com/america/brazil-floods-bahia-minas-gerais-december-2021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</si>
  <si>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 xml:space="preserve">The exact number of people in need is not known. Estimates correspond to the number of displaced persons in the affected states, with the understanding that at least 98.958 persons are persons in need. </t>
  </si>
  <si>
    <t>BRA003People in Need</t>
  </si>
  <si>
    <t>Level 1 obtained from the subtraction of people in need and affected and exposed people</t>
  </si>
  <si>
    <t>BRA003Minimal humanitarian conditions - Level 1</t>
  </si>
  <si>
    <t>Level 2 obtained from the subtraction of people affected and people in need</t>
  </si>
  <si>
    <t>BRA003Stressed humanitarian conditions - Level 2</t>
  </si>
  <si>
    <t>BRA003Moderate humanitarian conditions - Level 3</t>
  </si>
  <si>
    <t>BRA003Severe humanitarian conditions - Level 4</t>
  </si>
  <si>
    <t>BRA003Extreme humanitarian conditions - Level 5</t>
  </si>
  <si>
    <t>https://reliefweb.int/report/brazil/brazil-floods-update-inmet-media-echo-daily-flash-3-january-2022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</si>
  <si>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Number of reported injuries</t>
  </si>
  <si>
    <t>BRA003Injuries reported</t>
  </si>
  <si>
    <t>Number of reported deaths</t>
  </si>
  <si>
    <t>BRA003Fatalities reported</t>
  </si>
  <si>
    <t>Number of displaced persons in the affected states.</t>
  </si>
  <si>
    <t>BRA003People displaced</t>
  </si>
  <si>
    <t>IDP REFUGEES, and HOST</t>
  </si>
  <si>
    <t>BRA003Crisis affected groups</t>
  </si>
  <si>
    <t>BRA003Fatalities in all crises</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</si>
  <si>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</si>
  <si>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</si>
  <si>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</si>
  <si>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</si>
  <si>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</si>
  <si>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</si>
  <si>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World Bank Accessed 23/02/2022</t>
  </si>
  <si>
    <t>https://data.worldbank.org/indicator/SP.POP.TOTL?locations=NG</t>
  </si>
  <si>
    <t>NGA001Total population</t>
  </si>
  <si>
    <t>The entire Nigerian population is exposed to the complex crisis</t>
  </si>
  <si>
    <t>NGA001People exposed</t>
  </si>
  <si>
    <t>Cadre Harmonise 23/11/2021; UNHCR 22/02/2022;HDX 18/06/2021; OCHA 09/02/2022</t>
  </si>
  <si>
    <t>https://reliefweb.int/sites/reliefweb.int/files/resources/fiche-nigeria_oct_2021_final.pdf; https://data2.unhcr.org/en/documents/details/91026; https://data.humdata.org/dataset/cod-ps-nga; https://reliefweb.int/report/nigeria/nigeria-humanitarian-needs-overview-2022-february-2022</t>
  </si>
  <si>
    <t>Total number of people affected by the Boko Haram crisis, the middle belt crisis, the northwest banditry and the Cameroonian refugee crisis.</t>
  </si>
  <si>
    <t>NGA001People affected</t>
  </si>
  <si>
    <t>UNHCR 22/02/2022; UNHCR Accessed 23/02/2022; IOM 06/10/2021; IOM 10/11/2021</t>
  </si>
  <si>
    <t>https://data2.unhcr.org/en/documents/details/91026;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</si>
  <si>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</si>
  <si>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</si>
  <si>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ACLED Accessed 23/02/2022</t>
  </si>
  <si>
    <t>Number of fatalities in Nigeria from Aug 2021 to Jan 2022</t>
  </si>
  <si>
    <t>NGA001Fatalities reported</t>
  </si>
  <si>
    <t>Cadre Harmonise 23/11/2021; UNHCR 22/02/2022; OCHA 09/02/2022</t>
  </si>
  <si>
    <t>https://reliefweb.int/sites/reliefweb.int/files/resources/fiche-nigeria_oct_2021_final.pdf; https://data2.unhcr.org/en/documents/details/91026; https://reliefweb.int/report/nigeria/nigeria-humanitarian-needs-overview-2022-february-2022</t>
  </si>
  <si>
    <t xml:space="preserve">The PIN and levels 1-5 are the aggregated figures from the Boko Haram crisis, the middle belt crisis, the northwest banditry and the Cameroonian refugee crisis </t>
  </si>
  <si>
    <t>NGA001People in Need</t>
  </si>
  <si>
    <t>Cadre Harmonise 23/11/2021; UNHCR 22/02/2022; OCHA 09/02/2023</t>
  </si>
  <si>
    <t>https://reliefweb.int/sites/reliefweb.int/files/resources/fiche-nigeria_oct_2021_final.pdf; https://data2.unhcr.org/en/documents/details/91026; https://reliefweb.int/report/nigeria/nigeria-humanitarian-needs-overview-2022-february-2023</t>
  </si>
  <si>
    <t>NGA001Minimal humanitarian conditions - Level 1</t>
  </si>
  <si>
    <t>Cadre Harmonise 23/11/2021; UNHCR 22/02/2022; OCHA 09/02/2024</t>
  </si>
  <si>
    <t>https://reliefweb.int/sites/reliefweb.int/files/resources/fiche-nigeria_oct_2021_final.pdf; https://data2.unhcr.org/en/documents/details/91026; https://reliefweb.int/report/nigeria/nigeria-humanitarian-needs-overview-2022-february-2024</t>
  </si>
  <si>
    <t>NGA001Stressed humanitarian conditions - Level 2</t>
  </si>
  <si>
    <t>Cadre Harmonise 23/11/2021; UNHCR 22/02/2022; OCHA 09/02/2025</t>
  </si>
  <si>
    <t>https://reliefweb.int/sites/reliefweb.int/files/resources/fiche-nigeria_oct_2021_final.pdf; https://data2.unhcr.org/en/documents/details/91026; https://reliefweb.int/report/nigeria/nigeria-humanitarian-needs-overview-2022-february-2025</t>
  </si>
  <si>
    <t>NGA001Moderate humanitarian conditions - Level 3</t>
  </si>
  <si>
    <t>Cadre Harmonise 23/11/2021; UNHCR 22/02/2022; OCHA 09/02/2026</t>
  </si>
  <si>
    <t>https://reliefweb.int/sites/reliefweb.int/files/resources/fiche-nigeria_oct_2021_final.pdf; https://data2.unhcr.org/en/documents/details/91026; https://reliefweb.int/report/nigeria/nigeria-humanitarian-needs-overview-2022-february-2026</t>
  </si>
  <si>
    <t>NGA001Severe humanitarian conditions - Level 4</t>
  </si>
  <si>
    <t>NGA001Extreme humanitarian conditions - Level 5</t>
  </si>
  <si>
    <t xml:space="preserve">Number of fatalities from Aug 2021 to Jan 2022 in Sokoto, Kebbi, Niger, Kaduna, Katsina and Zamfara states, which are most affected by north west banditry. Some of these fatalities may actually be related to the Middle Belt crisis. </t>
  </si>
  <si>
    <t>NGA007Fatalities reported</t>
  </si>
  <si>
    <t>NGA008Total population</t>
  </si>
  <si>
    <t>NGA003Total population</t>
  </si>
  <si>
    <t>NGA004Total population</t>
  </si>
  <si>
    <t>NGA007Total population</t>
  </si>
  <si>
    <t>NGA001Fatalities in all crises</t>
  </si>
  <si>
    <t>NGA003Fatalities in all crises</t>
  </si>
  <si>
    <t>NGA004Fatalities in all crises</t>
  </si>
  <si>
    <t>NGA007Fatalities in all crises</t>
  </si>
  <si>
    <t>NGA008Fatalities in all crises</t>
  </si>
  <si>
    <t>Number of fatalities from Aug 2021 to Jan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</si>
  <si>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</si>
  <si>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</si>
  <si>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</si>
  <si>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</si>
  <si>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</si>
  <si>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</si>
  <si>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IOM 10/11/2021; UNHCR Accessed 23/02/2022; UNHCR 15/02/2022</t>
  </si>
  <si>
    <t>https://reliefweb.int/report/nigeria/northeast-nigeria-displacement-report-38-october-2021; https://data2.unhcr.org/en/situations/nigeriasituation; https://data2.unhcr.org/en/documents/details/90922</t>
  </si>
  <si>
    <t>The sum of number of people internally displaced by Boko Haram, total number of returnees to the northeast, Nigerian refugees in Niger, Chad, and Cameroon.</t>
  </si>
  <si>
    <t>NGA004People displaced</t>
  </si>
  <si>
    <t>Number of fatalities related to the insurgency from Aug 2021 to Jan 2022 in Borno, Adamawa and Yobe states</t>
  </si>
  <si>
    <t>NGA004Fatalities reported</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</si>
  <si>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</si>
  <si>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</si>
  <si>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</si>
  <si>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</si>
  <si>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</si>
  <si>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</si>
  <si>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</si>
  <si>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</si>
  <si>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</si>
  <si>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</si>
  <si>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</si>
  <si>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</si>
  <si>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</si>
  <si>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</si>
  <si>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</si>
  <si>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</si>
  <si>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</si>
  <si>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</si>
  <si>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</si>
  <si>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</si>
  <si>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 xml:space="preserve">R4V 31/12/2021
</t>
  </si>
  <si>
    <t>https://www.r4v.info/pt/brazil</t>
  </si>
  <si>
    <t>Total number of refugees and migrants in Brazil</t>
  </si>
  <si>
    <t>BRA002People displaced</t>
  </si>
  <si>
    <t>Total number of refugees and migrants in Trinidad &amp; Tobago</t>
  </si>
  <si>
    <t>TTO002People displaced</t>
  </si>
  <si>
    <t>Statoids 23/02/2022 ; UNHCR 27/04/2021</t>
  </si>
  <si>
    <t>http://www.statoids.com/utz.html ; https://data2.unhcr.org/en/documents/details/86371</t>
  </si>
  <si>
    <t>Total landmass of regions that host refugees: Kigoma, Katavi, Tabora, Tanga, Dar-es Salaam</t>
  </si>
  <si>
    <t>TZA002Landmass affected</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</si>
  <si>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</si>
  <si>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</si>
  <si>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</si>
  <si>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</si>
  <si>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</si>
  <si>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</si>
  <si>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Total landmass of Madagascar</t>
  </si>
  <si>
    <t>MDG001Landmass affected</t>
  </si>
  <si>
    <t>The total population are exposed to the 2022 cyclone season and drought</t>
  </si>
  <si>
    <t>MDG001People exposed</t>
  </si>
  <si>
    <t>OCHA 10/02/2022</t>
  </si>
  <si>
    <t>https://reliefweb.int/report/tonga/tonga-volcanic-eruption-situation-report-no-4-10-february-2022</t>
  </si>
  <si>
    <t>Houses damaged as of 4 February</t>
  </si>
  <si>
    <t>TON002Buildings damaged</t>
  </si>
  <si>
    <t>https://data.humdata.org/group/pan</t>
  </si>
  <si>
    <t>PAN002Total population</t>
  </si>
  <si>
    <t>Total # of square kilometers affected by the crisis</t>
  </si>
  <si>
    <t>PAN002Landmass affected</t>
  </si>
  <si>
    <t>https://www.r4v.info/es/document/r4v-america-latina-y-el-caribe-refugiados-y-migrantes-venezolanos-en-la-region-febrero-1</t>
  </si>
  <si>
    <t>Total # of venezuelan migrants in Panamá</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</si>
  <si>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</si>
  <si>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</si>
  <si>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</si>
  <si>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</si>
  <si>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</si>
  <si>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IDMC 2020</t>
  </si>
  <si>
    <t>https://www.internal-displacement.org/countries/panama</t>
  </si>
  <si>
    <t xml:space="preserve">Sum of IDP </t>
  </si>
  <si>
    <t>PAN002People displaced</t>
  </si>
  <si>
    <t>PAN002Illness cases reported</t>
  </si>
  <si>
    <t>PAN002Injuries reported</t>
  </si>
  <si>
    <t>El Pitazo 05/10/2021</t>
  </si>
  <si>
    <t>https://elpitazo.net/migracion/panama-entierra-15-cadaveres-de-migrantes-que-murieron-en-la-selva-del-darien/#:~:text=AP%20rese%C3%B1a%20que%20Panam%C3%A1%20ha,incremente%20la%20cifra%20de%20fallecidos.</t>
  </si>
  <si>
    <t>The exact number is unknown and there are no reports. The crossing through the Darien jungle is a dangerous passage for Venezuelan migrants. At least 15 Venezuelan deaths were registered in 2021.</t>
  </si>
  <si>
    <t>PAN002Fatalities reported</t>
  </si>
  <si>
    <t>PAN002Fatalities in all crises</t>
  </si>
  <si>
    <t xml:space="preserve">R4V 2022
</t>
  </si>
  <si>
    <t>PAN002People in Need</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</si>
  <si>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</si>
  <si>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</si>
  <si>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</si>
  <si>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</si>
  <si>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</si>
  <si>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migrants+host community</t>
  </si>
  <si>
    <t>PAN002Crisis affected groups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</si>
  <si>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</si>
  <si>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</si>
  <si>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</si>
  <si>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</si>
  <si>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</si>
  <si>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</si>
  <si>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</si>
  <si>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</si>
  <si>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</si>
  <si>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OCHA 22/02/2022; IOM 19/01/2022</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</si>
  <si>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</si>
  <si>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</si>
  <si>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</si>
  <si>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Displacement from Ukraine conflict in Poland</t>
  </si>
  <si>
    <t>POL002</t>
  </si>
  <si>
    <t>Poland</t>
  </si>
  <si>
    <t>Government of Poland accessed 28/02/2022</t>
  </si>
  <si>
    <t>https://www.paih.gov.pl/files/?id_plik=17063</t>
  </si>
  <si>
    <t>Displaced people crossed to border areas. Lunlin region surface area 147.5  sqkm.</t>
  </si>
  <si>
    <t>POL002Landmass affected</t>
  </si>
  <si>
    <t>ACLED 18/02/2022</t>
  </si>
  <si>
    <t>All crisis fatalities in Last 6 months (01/08/2021 to 31/01/2022).  Military casualties were not counted.</t>
  </si>
  <si>
    <t>POL002Fatalities reported</t>
  </si>
  <si>
    <t>POL002People in Need</t>
  </si>
  <si>
    <t>All fatalities in Last 6 months (01/08/2021 to 31/01/2022).  Military casualties were not counted.</t>
  </si>
  <si>
    <t>POL002Fatalities in all crises</t>
  </si>
  <si>
    <t>UNHCR 31/01/2022</t>
  </si>
  <si>
    <t>https://reliefweb.int/sites/reliefweb.int/files/resources/COD_HCR_Map_DRC_at_a_Glance_31_January_2022_A3_OK.pdf</t>
  </si>
  <si>
    <t>refugees and asylum seekers in DRC (524,125) + Congolese refugees and asylum seekers in Africa (1,009,167) + IDPs 5,610,000  million  + 2,940,000 million returnees + Repatriated from DRC to neighboring countries (14,506) + Repatriated from neighboring Countries to DRC (201)</t>
  </si>
  <si>
    <t>COD001People displaced</t>
  </si>
  <si>
    <t>ACLED 21/02/2022</t>
  </si>
  <si>
    <t>From 11/08/2021 to 11/02/2022</t>
  </si>
  <si>
    <t>COD001Fatalities reported</t>
  </si>
  <si>
    <t xml:space="preserve">UNHCR 31/12/2021; OCHA 31/12/2021; </t>
  </si>
  <si>
    <t xml:space="preserve">https://data2.unhcr.org/en/country/caf; https://reliefweb.int/sites/reliefweb.int/files/resources/ocha_carte_deplacement_en_dec_2021.pdf; </t>
  </si>
  <si>
    <t xml:space="preserve">Figure represents sum of IDPs (691,791) + CAR refugees abroad (741,000) + refugees in CAR (9,304) + returnees (439,000) + Asylum seekers in CAR (773)  </t>
  </si>
  <si>
    <t>CAF001People displaced</t>
  </si>
  <si>
    <t>CAF001Fatalities reported</t>
  </si>
  <si>
    <t>https://reliefweb.int/sites/reliefweb.int/files/resources/MLIBA_Monthly%20PoCs%20Stats_Janvier2022.pdf</t>
  </si>
  <si>
    <t xml:space="preserve">Sum of IDPs + IDP returnees + refugees and Malian refugees in third countries </t>
  </si>
  <si>
    <t>MLI001People displaced</t>
  </si>
  <si>
    <t>Total Fatalities from 11/08/2021 to 11/02/2022</t>
  </si>
  <si>
    <t>MLI001Fatalities reported</t>
  </si>
  <si>
    <t>https://reliefweb.int/sites/reliefweb.int/files/resources/UNHCR%20Niger_Population%20of%20Concern_%20January%202022.pdf</t>
  </si>
  <si>
    <t xml:space="preserve">Figure represents sum of IDPs + refugees + returnees + Asylum seekers and other persons of concern  </t>
  </si>
  <si>
    <t>NER001People displaced</t>
  </si>
  <si>
    <t>NER001Fatalities reported</t>
  </si>
  <si>
    <t>Nigerian refugees (130,023) + Returnees (35, 491) + IDPs (67, 817) Asylum seekers (3,612)</t>
  </si>
  <si>
    <t>NER002People displaced</t>
  </si>
  <si>
    <t>NER002Fatalities reported</t>
  </si>
  <si>
    <t>Population of concern in Tahoua and Tillaberi + Nigerien refugees in Mali, as they have been displaced by the same crisis</t>
  </si>
  <si>
    <t>NER003People displaced</t>
  </si>
  <si>
    <t>NER003Fatalities reported</t>
  </si>
  <si>
    <t>https://reliefweb.int/sites/reliefweb.int/files/resources/BURKINA%20FASO_Rapport%20statisitique%2031012022.pdf</t>
  </si>
  <si>
    <t>IDPs+Refugees+Asylum seekers</t>
  </si>
  <si>
    <t>BFA002People displaced</t>
  </si>
  <si>
    <t>BFA002Fatalities reported</t>
  </si>
  <si>
    <t>Populationstat accessed 28/02/2022, Macrotrends accessed 28/02/2022, The Economic Times 27/02/2022</t>
  </si>
  <si>
    <t>https://populationstat.com/poland/lublin ; https://www.macrotrends.net/cities/22146/lublin/population ;  https://economictimes.indiatimes.com/news/international/world-news/at-least-370000-flee-ukraine-after-russian-invasion/articleshow/89872634.cms</t>
  </si>
  <si>
    <t>Population of Lublin region + Displaced people</t>
  </si>
  <si>
    <t>POL002Crisis affected groups</t>
  </si>
  <si>
    <t>Displacement from 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</si>
  <si>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</si>
  <si>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</si>
  <si>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</si>
  <si>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</si>
  <si>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</si>
  <si>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</si>
  <si>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</si>
  <si>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</si>
  <si>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</si>
  <si>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</si>
  <si>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</si>
  <si>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</si>
  <si>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</si>
  <si>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</si>
  <si>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</si>
  <si>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</si>
  <si>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</si>
  <si>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</si>
  <si>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</si>
  <si>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</si>
  <si>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Eastern Africa Regional Drought Crisis</t>
  </si>
  <si>
    <t>REG014</t>
  </si>
  <si>
    <t>Ethiopia,Somalia,Kenya</t>
  </si>
  <si>
    <t>REG014Illness cases reported</t>
  </si>
  <si>
    <t>REG014Injuries reported</t>
  </si>
  <si>
    <t>REG014Buildings damaged</t>
  </si>
  <si>
    <t>REG014Buildings destroyed</t>
  </si>
  <si>
    <t>REG014Economic Losses</t>
  </si>
  <si>
    <t>OCHA 03/01/2022 ; IOM 13/12/2021 x x</t>
  </si>
  <si>
    <t>https://dtm.iom.int/reports/ethiopia-%E2%80%94-national-displacement-report-10-august-september-2021 ; https://reliefweb.int/sites/reliefweb.int/files/resources/Ethiopia%20Humanitarian%20Bulletin%20-%203%20January%202022.pdf  x</t>
  </si>
  <si>
    <t>The sum of Level 5 figures for the drought crisis from ACAPS INFORM Severity Index of each country (Ethiopia, Kenya, and Somalia)</t>
  </si>
  <si>
    <t>REG014Extreme humanitarian conditions - Level 5</t>
  </si>
  <si>
    <t>REG014Crisis affected groups</t>
  </si>
  <si>
    <t>REG014People facing limited access constraints</t>
  </si>
  <si>
    <t>REG014People facing restricted access constraints</t>
  </si>
  <si>
    <t>https://reliefweb.int/report/uganda/uganda-refugee-statistics-january-2022-0</t>
  </si>
  <si>
    <t>This is the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</si>
  <si>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</si>
  <si>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refugees/asylum seekers in Uganda. The highest population of refugees originate from South Sudan and DRC. There are also refugees in smaller numbers from Rwanda, Burundi, Somalia, Eritrea, Ethiopia and Sudan</t>
  </si>
  <si>
    <t>UGA005People displaced</t>
  </si>
  <si>
    <t>UNHCR 15/09/2021; UNHCR 17/06/2021; UNHCR 31/01/2022</t>
  </si>
  <si>
    <t>https://data2.unhcr.org/en/documents/details/88608; https://www.unhcr.org/news/press/2021/6/60cb0dc14/covid-19-poses-major-threat-life-welfare-refugees-uganda-60cb0dc14.html;https://reliefweb.int/report/uganda/uganda-refugees-ipc-acute-malnutrition-analysis-november-2020-september-2021-issued; https://reliefweb.int/report/uganda/uganda-refugee-statistics-january-2022-0</t>
  </si>
  <si>
    <t xml:space="preserve">While there may be refugees living in Uganda that are experiencing level 4 humanitarian conditions, they were catergorised under level 3 as there was no clear evidence to stratify them differently. Level 1 and 2 were calculated according to ACAPS methodology. </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</si>
  <si>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</si>
  <si>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</si>
  <si>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</si>
  <si>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</si>
  <si>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</si>
  <si>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in Need</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</si>
  <si>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</si>
  <si>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</si>
  <si>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</si>
  <si>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</si>
  <si>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</si>
  <si>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</si>
  <si>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</si>
  <si>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</si>
  <si>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</si>
  <si>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Ukraine conflict in Moldova</t>
  </si>
  <si>
    <t>MDA002</t>
  </si>
  <si>
    <t>Moldova</t>
  </si>
  <si>
    <t>National bureau of statistics of the republic of moldova 2014, UNECE 04/10/2021, UNICEF 01/03/2022; RFERL 25/02/2022</t>
  </si>
  <si>
    <t>https://statistica.gov.md/pageview.php?l=en&amp;idc=479&amp; ; https://wiki.unece.org/display/CTRBSBC/Moldova ; https://www.unicef.org/stories/displaced-conflict-ukraine ; https://www.rferl.org/a/moldova-state-of-emergency-ukraine/31720351.html</t>
  </si>
  <si>
    <t>Displaced people crossed to border areas, mainly to Ştefan Vodă (District Level includes: Palanca+ Tudora - Starokazacie), Ocnita. Estimations might be over than the actual area. Surface area =  998+597= 1,595 sqkm. Four main crossing points from Ukraine to Moldova Otaci (MD) - Moghilev-Podolsk (UA)
Giurgiuleşti (MD) - Reni (UA)
Palanca(MD) - Maiaki-Udobnoe (UA)
Tudora (MD) - Starokazacie (UA)</t>
  </si>
  <si>
    <t>MDA002Landmass affected</t>
  </si>
  <si>
    <t>All crisis fatalities in Last 6 months (19/08/2021 to 18/02/2022).  Military casualties were not counted.</t>
  </si>
  <si>
    <t>MDA002Fatalities in all crises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</si>
  <si>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</si>
  <si>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</si>
  <si>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</si>
  <si>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</si>
  <si>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</si>
  <si>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</si>
  <si>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</si>
  <si>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</si>
  <si>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</si>
  <si>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Ukraine conflict in Slovakia</t>
  </si>
  <si>
    <t>SVK002</t>
  </si>
  <si>
    <t>Slovakia</t>
  </si>
  <si>
    <t>ASB 05/03/2022, Slovakiasite accessed 06/03/2022</t>
  </si>
  <si>
    <t>https://reliefweb.int/report/slovakia/initial-assessment-report-eastern-slovakia-3rd-march-2022 ; http://www.slovakiasite.com/regions.php</t>
  </si>
  <si>
    <t>Displaced people crossed to border areas, mainly to Camp Hummenne (Hummenne town in Zemplín region) and Camp Evo (Vojany is a village and municipality in Michalovce District in the Kosice Region of eastern Slovakia). Estimations might be less than the actual area. Surface area =  11+29= 40 sqkm. since the refugees are over 100,000 it is very likely to be in the 2 border regions (Kosice and Presov). Surface area =  8,974.5+6,751.9= 15,700 sqkm. Main crossing points from Ukraine to Slovakia: Velke Slemence and Vysne Nemecke.</t>
  </si>
  <si>
    <t>SVK002Landmass affected</t>
  </si>
  <si>
    <t>ACLED 25/02/2022</t>
  </si>
  <si>
    <t>All fatalities in Last 6 months (26/08/2021 to 25/02/2022).  Military casualties were not counted.</t>
  </si>
  <si>
    <t>SVK002Fatalities reported</t>
  </si>
  <si>
    <t>ASB 05/03/2022, Slovakiasite accessed 06/03/2022, UNHCR accessed 07/03/2022</t>
  </si>
  <si>
    <t>https://reliefweb.int/report/slovakia/initial-assessment-report-eastern-slovakia-3rd-march-2022 ; http://www.slovakiasite.com/regions.php ; https://data2.unhcr.org/en/situations/ukraine</t>
  </si>
  <si>
    <t xml:space="preserve">1. People in need is not available (There is enough response for now and no information that there is PiN.
2. Exposed people is the population of  Kosice and Presov + The number of displaced from Ukraine as at 06/03/2022.
3. Affected people is the displaced people from Ukraine.
Level 5: =0.
Level 4 =0.
Level 3 =0.
Level 2 = Affected - PiN = 128,169- 0 = 128,169
Level 1 - Exposed - affected = 1672072 - 128,169= 1,543,903
</t>
  </si>
  <si>
    <t>SVK002People in Need</t>
  </si>
  <si>
    <t>SVK002Minimal humanitarian conditions - Level 1</t>
  </si>
  <si>
    <t>SVK002Moderate humanitarian conditions - Level 3</t>
  </si>
  <si>
    <t>SVK002Severe humanitarian conditions - Level 4</t>
  </si>
  <si>
    <t>SVK002Extreme humanitarian conditions - Level 5</t>
  </si>
  <si>
    <t>SVK002Fatalities in all crises</t>
  </si>
  <si>
    <t>Host communities and Displaced from Ukraine.</t>
  </si>
  <si>
    <t>SVK002Crisis affected groups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</si>
  <si>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</si>
  <si>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</si>
  <si>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</si>
  <si>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</si>
  <si>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</si>
  <si>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</si>
  <si>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</si>
  <si>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</si>
  <si>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</si>
  <si>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</si>
  <si>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</si>
  <si>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</si>
  <si>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</si>
  <si>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IDN002People in Need</t>
  </si>
  <si>
    <t>UN 01/03/2022 ; Agencia EFE 03/04/2019; Radio New Zealand 03/04/2019, ICP 23/07/2019, Inside Indonesia 01/07/2019</t>
  </si>
  <si>
    <t>https://news.un.org/en/story/2022/03/1113062 ;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</si>
  <si>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This is the number of people exposed minus people in need.</t>
  </si>
  <si>
    <t>IDN002Minimal humanitarian conditions - Level 1</t>
  </si>
  <si>
    <t xml:space="preserve">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 and there is sever malnutrition for IDPs in some areas </t>
  </si>
  <si>
    <t>IDN002Moderate humanitarian conditions - Level 3</t>
  </si>
  <si>
    <t>Displacement from Ukraine conflict in Romania</t>
  </si>
  <si>
    <t>ROU002</t>
  </si>
  <si>
    <t>Romania</t>
  </si>
  <si>
    <t>https://data.worldbank.org/indicator/SP.POP.TOTL?locations=SK&amp;page=2</t>
  </si>
  <si>
    <t>Population of Romania as idetntified in World Bank 2020</t>
  </si>
  <si>
    <t>ROU002Total population</t>
  </si>
  <si>
    <t>Save the children 28/02/2022, CARE 04/03/2022, UNICEF 04/03/2022, MVU accessed 09/03/2022, Wikipedia accessed 09/03/2022, CIRCABC accessed 09/03/2022,</t>
  </si>
  <si>
    <t xml:space="preserve">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 </t>
  </si>
  <si>
    <t>Displaced people crossed to border areas, mainly to the North area of Romania: Moldavia, Maramures and Bucovina.  Estimations might be less than the actual area. Surface area =  46,173+6,304+10,441= 62,918 sqkm.</t>
  </si>
  <si>
    <t>ROU002Landmass affected</t>
  </si>
  <si>
    <t>UNHCR accessed 09/03/2022, Britannica accessed 09/03/2022, Worlddata accessed 09/03/2022, Wikipedia accessed 09/03/2022, Save the children 28/02/2022, CARE 04/03/2022, UNICEF 04/03/2022, MVU accessed 09/03/2022, Wikipedia accessed 09/03/2022, CIRCABC accessed 09/03/2022</t>
  </si>
  <si>
    <t>https://data2.unhcr.org/en/situations/ukraine ; https://www.britannica.com/place/Maramures ; https://www.worlddata.info/europe/romania/climate-bucovina.php ; https://en.wikipedia.org/wiki/Western_Moldavia ; 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t>
  </si>
  <si>
    <t>Population of the three border regions (Moldavia, Maramures and Bucovina.) + Displaced people from Ukraine as at 08/03/2022. 4,178,694 + 463,117 + 407,438= 5,049,249 + 85,444 = 5,134,693</t>
  </si>
  <si>
    <t>ROU002People exposed</t>
  </si>
  <si>
    <t>UNHCR 08/03/2022</t>
  </si>
  <si>
    <t>https://data2.unhcr.org/en/situations/ukraine</t>
  </si>
  <si>
    <t>Affected people are estimate to be the number of displaced people from Ukraine = 85,444 as at 08/03/2022. Very hard to estimate the number of affected people because of the ongoing fighting, the quick developments and no reports on the situation of displaced people in Romania.</t>
  </si>
  <si>
    <t>ROU002People affected</t>
  </si>
  <si>
    <t>The number of displaced people from Ukraine = 85,444 as at 08/03/2022.</t>
  </si>
  <si>
    <t>ROU002People displaced</t>
  </si>
  <si>
    <t>All crisis fatalities in Last 6 months (26/08/2021 to 25/02/2022).  Military casualties were not counted.</t>
  </si>
  <si>
    <t>ROU002Fatalities reported</t>
  </si>
  <si>
    <t>"1. People in need is not available (There is enough response for now and no information that there is PiN.
2. Exposed people is the population of Moldavia, Maramures and Bucovina + The number of displaced from Ukraine as at 08/03/2022.
3. Affected people is the displaced people from Ukraine.
Level 5: =0.
Level 4 =0.
Level 3 =0.
Level 2 = Affected - PiN = 85444 - 0 = 85444
Level 1 - Exposed - affected = 5134693 - 85444 = 5,049,249
"</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</si>
  <si>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</si>
  <si>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</si>
  <si>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</si>
  <si>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</si>
  <si>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</si>
  <si>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</si>
  <si>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ROU002Fatalities in all crises</t>
  </si>
  <si>
    <t>ROU002Crisis affected groups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</si>
  <si>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</si>
  <si>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</si>
  <si>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</si>
  <si>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</si>
  <si>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</si>
  <si>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</si>
  <si>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</si>
  <si>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</si>
  <si>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</si>
  <si>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OCHA 05/2018; R4V 05/01/2021; The World Bank 12/2021; Data Commons 2021; OCHA HNO COLOMBIA 2021; OCHA, 2018; R4V Ecuador 16/09/2020; HDX 01/01/2021; World Bank 2019; HDX 2022</t>
  </si>
  <si>
    <t>https://r4v.info/es/situations/platform  https://datacommons.org/ranking/Count_Person/Country/southamerica?h=country%2FBRA&amp;hl=es  https://www.humanitarianresponse.info/sites/www.humanitarianresponse.info/files/documents/files/hno_colombia_2021_vf.pdf  https://data.humdata.org/dataset/ecuador-admin-level-2-boundaries#  https://data2.unhcr.org/en/situations/platform/location/7512  https://data.humdata.org/group/per?  . https://data.worldbank.org/country/trinidad-and-tobago  https://data.humdata.org/group/chl  https://data.humdata.org/group/pan  https://data.humdata.org/group/dom</t>
  </si>
  <si>
    <t>Total sum of population of countries with REG002: 27412335 (Ven); 208495000 (Bra); 50300000 (COL); 14846361 (EC); 33000000 (Per); 1454973 (TTO); 19100000 (CHL); 4300000 (PAN); 10800000 (DOM)</t>
  </si>
  <si>
    <t>REG002Total population</t>
  </si>
  <si>
    <t>World Bank 2019; ); mapfight 2021; embajada de Brasil 2021; Gifex 2022; World Bank 2018; Migracion Colombia 30/09/2020; INEC Ecuador, 2018; INEI 2021; INEI 2021; World Bank2019; INE 2020; BCN 2022; HDX 2022; HDX 2022</t>
  </si>
  <si>
    <t>https://data.worldbank.org/indicator/AG.LND.TOTL.K2?view=map https://mapfight.xyz/map/minas.gerais/  https://www.embajadadebrasil.org/brasil/estados/region-nordeste/bahia.php#.YdR8jWhBw2w  https://www.gifex.com/fullsize1/2018-12-21-15463/Mapa_politico_del_Estado_de_Rio_de_Janeiro.html   https://reliefweb.int/sites/reliefweb.int/files/resources/30122020_sitrepno6_afectaciones_por_lluvias_y_hiota_update_9_vf.pdf   https://databank.worldbank.org/data/views/reports/reportwidget.aspx?Report_Name=CountryProfile&amp;Id=b450fd57&amp;tbar=y&amp;dd=y&amp;inf=n&amp;zm=n&amp;country=COL; https://www.migracioncolombia.gov.co/infografias/distribucion-venezolanos-en-colombia-corte-a-30-de-septiembre https://www.ecuadorencifras.gob.ec/search/Poblaci%C3%B3n,+superficie+(km2),+densidad+poblacional+a+nivel+parroquial/   https://www.inei.gob.pe/  https://www.inei.gob.pe/media/MenuRecursivo/publicaciones_digitales/Est/Lib0018/ca322003.htm  https://databank.worldbank.org/data/reports.aspx?source=2&amp;country=TTO   https://www.ine.cl/prensa/2020/06/15/el-74-5-de-las-personas-extranjeras-que-viven-en-chile-se-concentra-en-42-comunas-las-principales-son-santiago-antofagasta-e-independencia  https://www.bcn.cl/siit/nuestropais/nuestropais/region13/  https://www.bcn.cl/siit/nuestropais/nuestropais/region5/  https://www.bcn.cl/siit/nuestropais/region2   https://data.humdata.org/group/pan  https://data.humdata.org/group/dom</t>
  </si>
  <si>
    <t xml:space="preserve">Sum ofLandmass affected in countries with REG002, discriminated as follows: 882050 (ven)
224274 (Bra) 
111093 (Col) 
3449 (EC) 
205094 (Per) 
5130 (TTO). 
46424 (CHL) 
74200 (PAN)
48300 (DOM): </t>
  </si>
  <si>
    <t>REG002Landmass affected</t>
  </si>
  <si>
    <t xml:space="preserve">OCHA 05/2018; R4V 05/01/2021; City Population 2022 ; OCHA (29/07/2020) | GIFMM &amp; R4V (06/2021); City Population 2022; City Population 2022  ; Worldometer 2020; HDX 2021; R4V 2022; HDX 2022 </t>
  </si>
  <si>
    <t>https://data.humdata.org/dataset/venezuela-administrative-level-0-1-2-and-3-population-statistics-and-gazeteer; https://r4v.info/es/situations/platform  https://www.citypopulation.de/en/brazil/cities/roraima/ https://data.humdata.org/dataset/colombia-population-estimates-and-projections  https://www.citypopulation.de/en/brazil/cities/roraima/   https://www.citypopulation.de/en/peru/cities/   https://www.worldometers.info/world-population/trinidad-and-tobago-population/  https://data.humdata.org/dataset/cod-ps-chl  https://www.r4v.info/es/document/r4v-america-latina-y-el-caribe-refugiados-y-migrantes-venezolanos-en-la-region-febrero-1  https://data.humdata.org/group/dom</t>
  </si>
  <si>
    <t xml:space="preserve">27412335 (ven):  OCHA figures based on government data (the latest census in 2011) using projections for 2018. Subtracted number of Venezuelans who left the country since 2015 when the crisis began.
652713 (Bra): Total number of population in Roraima (State with the highest flow of migrants in Brazil) 
22010957 (Col): Population living in the departments with over 100,000 Venezuelans migrants. The same data are kept, because they were provided by HNO (waiting for HNO 2022). 
7591550 (EC): Total number of population in Pichincha (2,576,287)+ Guayas (3,645,483) + Manabí (1,369,780) (States with the highest flow of migrants). The census of these areas has not been updated. 
10669294 (Per): Total number of population migrants in Callao (994.494) + Lima (9,674800) Peru (cities with the highest number of Venezuelan migrants) 
1406907 (TTO): Total population of Trinidad and Tobago (data not update) 
10975578 (CHL): Number calculated with migrant population and host community in Metropolitana, Antofagasta and Valparaiso 
121600. (PAN):Total # of venezuelan migrants in Panamá
10800000 (DOM): Total population of the country is exposed
</t>
  </si>
  <si>
    <t>REG002People exposed</t>
  </si>
  <si>
    <t>OCHA 05/2018; R4V 05/01/2021; R4V 2022; RMRP (05/2021); R4V 2022; R4V 12/2021; R4V 2022; R4V2022; R4V 15/02/2022; R4V 2022; R4V 02/2022; R4V 2022; R4V 02/2022; APNEWS 01/02/2022; R4V 2022; R4V 2022</t>
  </si>
  <si>
    <t>https://data.humdata.org/dataset/venezuela-administrative-level-0-1-2-and-3-population-statistics-and-gazeteer; https://r4v.info/es/situations/platform  https://data.humdata.org/dataset/rmrp-2022  https://www.r4v.info/es/document/rmrp-2021-es  https://www.r4v.info/sites/default/files/2021-12/2%20Pager%202022%20%28ENG%29%20ECUADOR_0.pdf  https://www.r4v.info/en/monitoring  https://www.r4v.info/sites/default/files/2021-12/2%20Pager%202022%20%28ENG%29%20ECUADOR_0.pdf https://www.r4v.info/en/monitoring  https://www.r4v.info/es/document/2022-rmrp-trinidad-y-tobago-hoja-informativa  https://www.r4v.info/en/monitoring https://app.powerbi.com/view?r=eyJrIjoiY2NiM2NiYmEtOWJkZS00ZmFlLWEyZDMtMjkyNGIyZGNhNWZjIiwidCI6ImU1YzM3OTgxLTY2NjQtNDEzNC04YTBjLTY1NDNkMmFmODBiZSIsImMiOjh9  https://www.r4v.info/es/document/r4v-america-latina-y-el-caribe-refugiados-y-migrantes-venezolanos-en-la-region-febrero-1   https://data.humdata.org/dataset/rmrp-2022 https://apnews.com/article/noticias-9412f9ff99ff5e89b36dcdec57802516 https://www.r4v.info/en/monitoring  https://www.r4v.info/es/caribe</t>
  </si>
  <si>
    <t>Sum of affected people from countries with open Reg002 crisis: 27412335 (ven): 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381000 (Bra): Number calculated with people in destination and host community. 5834000 (Col): It includes Venezuelans in Colombia (2080000) + Venezuelans in pendular situation (1870000) + Colombian returnees (980000) + transit population (162000) + host communities (742000). The same data are kept, because they were provided by HNO (waiting for HNO 2022). 1013000 (ECU): Migrant population with vocation to stay (551000) + migrant population in transit (252000) + host communities (210000). 2063000 (Per): Sum of Venezuelan migrants in permanence (1450000)+Venezuelans in transit (113000)+host community (500.000). 38700 (TTO): Sum of host community and Venezuelans in the destination. 616321 (CHL): Number calculated with people in destination and host community. 95940 (PAN): Number of people in need (migrants+refugees+host community+approximation of venezuelan migrants in transit through darien during january and february 2022). 95940 (PAN): Number of people in need (migrants+refugees+host community+approximation of venezuelan migrants in transit through darien during january and february 2022). 130520 (DOM): Host community: 9,520 + 121,000 (Venezuelans with permanence vocation)</t>
  </si>
  <si>
    <t>REG002People affected</t>
  </si>
  <si>
    <t>R4V 05/01/2021; R4V 14/01/2021; R4V 31/12/2021; Regional Response Plan 2021 10/12/2020; Migracion Colombia 18/12/2020; R4V Ecuador 27/01/2021 UNHCR 31/12/2020; UNICEF 2021; R4V 31/12/2021; IDMC 2020; UN 23/12/2021; IDMC 2020; R4V 2022</t>
  </si>
  <si>
    <t>https://www.r4v.info/pt/brazil  https://r4v.info/es/situations/platform; https://reliefweb.int/sites/reliefweb.int/files/resources/R4V_Stock_Jan21_Eng.pdf  https://rmrp.r4v.info/; https://www.migracioncolombia.gov.co/infografias/distribucion-venezolanos-en-colombia-corte-a-30-de-octubre  https://data2.unhcr.org/es/situations/platform/location/7512 https://reliefweb.int/sites/reliefweb.int/files/resources/Refugiados%20y%20migrantes%20en%20Ecuador%20-%20Reporte%20de%20situaci%C3%B3n%20%28Diciembre%202020%29.pdf  https://www.unicef.org/media/104551/file/Peru%20Migration%20&amp;%20COVID-19%20Situation%20Report%20No.1%20March%202021.pdf   https://www.r4v.info/es/caribe  https://www.internal-displacement.org/countries/chile  https://news.un.org/en/story/2021/12/1108682#:~:text=Venezuelan%20migrants,country%20through%20irregular%20border%20crossings  https://www.internal-displacement.org/countries/panama  https://www.r4v.info/es/caribe</t>
  </si>
  <si>
    <t>Sum of people displaced from countries with open Reg002 crisis
5442611 (ven): Number of Venezuelans who have left their country. 3.3m left after 2015 when the economic crisis started spiralling down. Out of the total 5.4m people displaced, 4.6m are in Latin American and Caribean countries (January 2021).
305076 (Bra): Total number of refugees and migrants in Brazil
2859352 (Col): It includes Venezuelans with intention to stay (1,717,352) + Transit population (162,000) + Colombian returnees (980,000)
415835 (EC): As of 27 January 2021, 415835 Venezuelans were estimated to be in Ecuador, many of whom needed food, health, and nutrition assistance. 
1050000 (Per): Total number of displaced persons, refugees, and asylum seekers in the country
34000 (TTO): Total number of refugees and migrants in Trinidad &amp; Tobago
451500 (CHL): Sum of IDP and number of Venezuelan migrants
3700 (PAN): Sum of IDP
121000 (DOM): Total number of Venezuelan migrants</t>
  </si>
  <si>
    <t>REG002People displaced</t>
  </si>
  <si>
    <t xml:space="preserve">It is difficult to establish and access this data
</t>
  </si>
  <si>
    <t>REG002Illness cases reported</t>
  </si>
  <si>
    <t>REG002Injuries reported</t>
  </si>
  <si>
    <t>El Pitazo 05/10/2021; R4V 09/2021 IOM Missing Migrants Project April - September 2020; ACLED 27/11/2020; IOM Missing Migrants Project December 2019 - May 2020; IOM Missing Migrants Project April - September 2020; Observatorio Venezolano de Violencia 27/12/2018</t>
  </si>
  <si>
    <t>https://elpitazo.net/migracion/panama-entierra-15-cadaveres-de-migrantes-que-murieron-en-la-selva-del-darien/#:~:text=AP%20rese%C3%B1a%20que%20Panam%C3%A1%20ha,incremente%20la%20cifra%20de%20fallecidos  https://www.r4v.info/sites/default/files/2022-02/R4V%20Regional%20SitRep%20July%20-%20Sept%202021%20FINAL.pdf  https://missingmigrants.iom.int/downloads; https://acleddata.com/data-export-tool/  https://missingmigrants.iom.int/downloads; https://missingmigrants.iom.int/downloads https://observatoriodeviolencia.org.ve/news/informe-anual-de-violencia-2019/</t>
  </si>
  <si>
    <t>82253 (ven): 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
0 (Bra):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(Col): Infogap
1 (Ecu):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(Per): Infogap
60 (TTO):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
3 (CHL): number of migrant deaths from January to September 2021 while crossing into chile through irregular crossing points (crisis-related deaths)
15 (PAN): The exact number is unknown and there are no reports. The crossing through the Darien jungle is a dangerous passage for Venezuelan migrants. At least 15 Venezuelan deaths were registered in 2021.
x (DOM): Infogap</t>
  </si>
  <si>
    <t>REG002Fatalities reported</t>
  </si>
  <si>
    <t>REG002Fatalities in all crises</t>
  </si>
  <si>
    <t>ENCOVI 2020; RMRP 2021; OCHA 23/07/2020; R4V 2022; OCHA HNO COLOMBIA 2021; R4V 2022; RV4 2022; R4V 2022; "R4V 2022; RV4 2022</t>
  </si>
  <si>
    <t>https://assets.website-files.com/5d14c6a5c4ad42a4e794d0f7/5f03875cac6fc11b6d67a8a5_Presentaci%C3%B3n%20%20ENCOVI%202019-Pobreza_compressed.pdf; https://rmrp.r4v.info/; https://data.humdata.org/dataset/venezuela-administrative-level-0-1-2-and-3-population-statistics-and-gazeteer  https://data.humdata.org/dataset/rmrp-2022  https://www.humanitarianresponse.info/sites/www.humanitarianresponse.info/files/documents/files/hno_colombia_2021_vf.pdf  https://data.humdata.org/dataset/rmrp-2022  https://data.humdata.org/dataset/rmrp-2022 https://data.humdata.org/dataset/rmrp-2022 https://data.humdata.org/dataset/rmrp-2022 https://data.humdata.org/dataset/rmrp-2022</t>
  </si>
  <si>
    <t>Sum of PIN in countries with REG002
14802661 (ven): 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
312010 (Bra): Number of people in need (migrants+refugees+host community).
4100000 (Col): Data taken from the latest HNO for Colombia. The same data are kept, because they were provided by HNO (waiting for HNO 2022).
872861 (Ecu): Number of people in need (migrants+refugees+host community).
1695243 (Per): Number of people in need  (migrants+refugees+host community).
35305 (TTO): Number of Venezuelan migrants in need.
481327 (CHL): Number of people in need (migrants+refugees+host community)
93940 (PAN): Number of people in need (migrants+refugees+host community)
99100 (DOM): Number of people in need (migrants+refugees+host community)</t>
  </si>
  <si>
    <t>REG002People in Need</t>
  </si>
  <si>
    <t>RV4 2022; RV4 2022; R4V 2022; RV4 2022; R4V 2022; OCHA HNO COLOMBIA 2021 | OCHA (29/07/2020); R4V 2022; ENCOVI 2020; RMRP 2021; OCHA 23/07/2020</t>
  </si>
  <si>
    <t xml:space="preserve">https://data.humdata.org/dataset/rmrp-2022  https://data.humdata.org/dataset/rmrp-2022  https://data.humdata.org/dataset/rmrp-2022  https://data.humdata.org/dataset/rmrp-2022  https://data.humdata.org/dataset/rmrp-2022  https://www.humanitarianresponse.info/sites/www.humanitarianresponse.info/files/documents/files/hno_colombia_2021_vf.pdf | https://data.humdata.org/dataset/colombia-population-estimates-and-projections https://data.humdata.org/dataset/rmrp-2022  https://assets.website-files.com/5d14c6a5c4ad42a4e794d0f7/5f03875cac6fc11b6d67a8a5_Presentaci%C3%B3n%20%20ENCOVI%202019-Pobreza_compressed.pdf; https://rmrp.r4v.info/; https://data.humdata.org/dataset/venezuela-administrative-level-0-1-2-and-3-population-statistics-and-gazeteer </t>
  </si>
  <si>
    <t xml:space="preserve">Sum of level 1 in all countries with open crisis REG002. </t>
  </si>
  <si>
    <t>REG002Minimal humanitarian conditions - Level 1</t>
  </si>
  <si>
    <t>ENCOVI 2020; RMRP 2021; OCHA 23/07/2020; OCHA HNO COLOMBIA 2021 | OCHA (29/07/2020); R4V 2022; RV4 2022; RV4 2022; R4V 2022</t>
  </si>
  <si>
    <t xml:space="preserve">https://assets.website-files.com/5d14c6a5c4ad42a4e794d0f7/5f03875cac6fc11b6d67a8a5_Presentaci%C3%B3n%20%20ENCOVI%202019-Pobreza_compressed.pdf; https://rmrp.r4v.info/; https://data.humdata.org/dataset/venezuela-administrative-level-0-1-2-and-3-population-statistics-and-gazeteer  https://www.humanitarianresponse.info/sites/www.humanitarianresponse.info/files/documents/files/hno_colombia_2021_vf.pdf | https://data.humdata.org/dataset/colombia-population-estimates-and-projections https://data.humdata.org/dataset/rmrp-2022 https://data.humdata.org/dataset/rmrp-2022 https://data.humdata.org/dataset/rmrp-2022 </t>
  </si>
  <si>
    <t>Sum of level 2 in all countries with open crisis REG002</t>
  </si>
  <si>
    <t>REG002Stressed humanitarian conditions - Level 2</t>
  </si>
  <si>
    <t>REG002Moderate humanitarian conditions - Level 3</t>
  </si>
  <si>
    <t>REG002Severe humanitarian conditions - Level 4</t>
  </si>
  <si>
    <t>REG002Extreme humanitarian conditions - Level 5</t>
  </si>
  <si>
    <t xml:space="preserve"> ACLED 11/03//2022</t>
  </si>
  <si>
    <t>Number of crisis related fatalities (southern insurgency) in the last 6 months</t>
  </si>
  <si>
    <t>THA001Fatalities reported</t>
  </si>
  <si>
    <t>Number of fatalities in the last 6 months.</t>
  </si>
  <si>
    <t>THA001Fatalities in all crises</t>
  </si>
  <si>
    <t>THA002Fatalities reported</t>
  </si>
  <si>
    <t>THA002Fatalities in all crises</t>
  </si>
  <si>
    <t>THA003Fatalities in all crises</t>
  </si>
  <si>
    <t>UNHCR 02/03/2022</t>
  </si>
  <si>
    <t>https://data2.unhcr.org/en/situations/thailand</t>
  </si>
  <si>
    <t>Only Myanmar refugees in camps are considered in this crisis. UNCHR reports on the total verified refugee population. Nine 'temporary shelters' along the Thai-Myanmar border</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</si>
  <si>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</si>
  <si>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</si>
  <si>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</si>
  <si>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</si>
  <si>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</si>
  <si>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</si>
  <si>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</si>
  <si>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 xml:space="preserve">Government of Thailand, 2010 ; UNHCR 02/03/2022 </t>
  </si>
  <si>
    <t>https://www.ilo.org/surveydata/index.php/catalog/1127 ; https://data2.unhcr.org/en/situations/thailand</t>
  </si>
  <si>
    <t>The sum of population affected by the South Thailand insurgency: Songkla (1,424,230) Pattani (709,796), Yala (527,295), and Narathiwat (796,239) plus the (91,363) refugees in the 9 camps along Thai-Myanmar border</t>
  </si>
  <si>
    <t>THA001People exposed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</si>
  <si>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</si>
  <si>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</si>
  <si>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</si>
  <si>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</si>
  <si>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</si>
  <si>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</si>
  <si>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ACLED  11/03/2022  ; NY Post 31/12/2021</t>
  </si>
  <si>
    <t>https://acleddata.com/dashboard/#/dashboard ; https://nypost.com/2021/12/31/typhoon-rai-death-toll-in-philippines-tops-400/</t>
  </si>
  <si>
    <t>Number of crises elated fatalities in the last 6 months.</t>
  </si>
  <si>
    <t>PHL001Fatalities reported</t>
  </si>
  <si>
    <t>ACLED 11/03/2022</t>
  </si>
  <si>
    <t>PHL001Fatalities in all crises</t>
  </si>
  <si>
    <t>PHL003Fatalities reported</t>
  </si>
  <si>
    <t>PHL003Fatalities in all crises</t>
  </si>
  <si>
    <t>PHL010Fatalities in all crises</t>
  </si>
  <si>
    <t>Multiple Crises in Tanzania</t>
  </si>
  <si>
    <t>TZA001</t>
  </si>
  <si>
    <t>TZA001Total population</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</si>
  <si>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</si>
  <si>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</si>
  <si>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</si>
  <si>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</si>
  <si>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</si>
  <si>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</si>
  <si>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</si>
  <si>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</si>
  <si>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</si>
  <si>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TZA001Crisis affected groups</t>
  </si>
  <si>
    <t>TZA001People facing limited access constraints</t>
  </si>
  <si>
    <t>TZA001People facing restricted access constraints</t>
  </si>
  <si>
    <t>Food Security Crisis in North-East Tanzania</t>
  </si>
  <si>
    <t>TZA003</t>
  </si>
  <si>
    <t>TZA003Total population</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</si>
  <si>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</si>
  <si>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</si>
  <si>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</si>
  <si>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</si>
  <si>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IPC 11/02/2022</t>
  </si>
  <si>
    <t>https://reliefweb.int/report/united-republic-tanzania/tanzania-consecutive-prolonged-dry-spells-pests-and-diseases-drive</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</si>
  <si>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</si>
  <si>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</si>
  <si>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</si>
  <si>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</si>
  <si>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TZA003People displaced</t>
  </si>
  <si>
    <t>TZA003Illness cases reported</t>
  </si>
  <si>
    <t>TZA003Injuries reported</t>
  </si>
  <si>
    <t>TZA003Buildings damaged</t>
  </si>
  <si>
    <t>TZA003Buildings destroyed</t>
  </si>
  <si>
    <t>TZA003Economic Losses</t>
  </si>
  <si>
    <t>TZA003People in Need</t>
  </si>
  <si>
    <t>People in Minimal food insecurity level (IPC Phase 1) between NOVEMBER 2021- APRIL 2022</t>
  </si>
  <si>
    <t>TZA003Minimal humanitarian conditions - Level 1</t>
  </si>
  <si>
    <t>People in Stressed food insecurity level (IPC Phase 2) between NOVEMBER 2021- APRIL 2022</t>
  </si>
  <si>
    <t>TZA003Stressed humanitarian conditions - Level 2</t>
  </si>
  <si>
    <t>People in Crisis food insecurity level (IPC Phase 3) between NOVEMBER 2021- APRIL 2022</t>
  </si>
  <si>
    <t>TZA003Moderate humanitarian conditions - Level 3</t>
  </si>
  <si>
    <t>People in Emergency food insecurity level (IPC Phase 4) between NOVEMBER 2021- APRIL 2022</t>
  </si>
  <si>
    <t>TZA003Severe humanitarian conditions - Level 4</t>
  </si>
  <si>
    <t>People in Famine food insecurity level (IPC Phase 3) between NOVEMBER 2021- APRIL 2022</t>
  </si>
  <si>
    <t>TZA003Extreme humanitarian conditions - Level 5</t>
  </si>
  <si>
    <t>Host community and refugees</t>
  </si>
  <si>
    <t>TZA003Crisis affected groups</t>
  </si>
  <si>
    <t>TZA003People facing limited access constraints</t>
  </si>
  <si>
    <t>TZA003People facing restricted access constraints</t>
  </si>
  <si>
    <t>DSWD 14/03/2022</t>
  </si>
  <si>
    <t>https://reliefweb.int/report/philippines/dswd-dromic-report-111-typhoon-odette-14-march-2022-6pm</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</si>
  <si>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</si>
  <si>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</si>
  <si>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</si>
  <si>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</si>
  <si>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Total # of buildings damaged because of typhoon RAI.</t>
  </si>
  <si>
    <t>PHL010Buildings damaged</t>
  </si>
  <si>
    <t xml:space="preserve">Total # of buildings destroyed because of typhoon RAI. </t>
  </si>
  <si>
    <t>PHL010Buildings destroyed</t>
  </si>
  <si>
    <t>Level 1 = number of people exposed minus people affected</t>
  </si>
  <si>
    <t>PHL010Minimal humanitarian conditions - Level 1</t>
  </si>
  <si>
    <t>Level 2 = People affected minus people in need</t>
  </si>
  <si>
    <t>PHL010Stressed humanitarian conditions - Level 2</t>
  </si>
  <si>
    <t>UNHCR Protection Cluster 31/12/2021 ; DSWD 14/03/2022</t>
  </si>
  <si>
    <t>http://www.protectionclusterphilippines.org/ ; https://reliefweb.int/report/philippines/dswd-dromic-report-111-typhoon-odette-14-march-2022-6pm</t>
  </si>
  <si>
    <t>Total people affected by the crises in Philippines</t>
  </si>
  <si>
    <t>PHL001People affected</t>
  </si>
  <si>
    <t xml:space="preserve">The total number of displaced people because of crises in the Philippines. </t>
  </si>
  <si>
    <t>PHL001People displaced</t>
  </si>
  <si>
    <t>PHL001Buildings damaged</t>
  </si>
  <si>
    <t>PHL001Buildings destroyed</t>
  </si>
  <si>
    <t xml:space="preserve"> https://psa.gov.ph/population-and-housing</t>
  </si>
  <si>
    <t>Level 1 = Total number of people exposed minus total people affected</t>
  </si>
  <si>
    <t>PHL001Minimal humanitarian conditions - Level 1</t>
  </si>
  <si>
    <t>Level 2 = Total number fo people affceted minus total number of people in need</t>
  </si>
  <si>
    <t>PHL001Stressed humanitarian conditions - Level 2</t>
  </si>
  <si>
    <t xml:space="preserve">Total number of fatalities in the last six months. </t>
  </si>
  <si>
    <t>IDN002Fatalities reported</t>
  </si>
  <si>
    <t>IDN002Fatalities in all crises</t>
  </si>
  <si>
    <t>BGD002Fatalities in all crises</t>
  </si>
  <si>
    <t>Government of Bangladesh 2011; UNHCR 28/02/2022</t>
  </si>
  <si>
    <t xml:space="preserve">https://reliefweb.int/map/bangladesh/rohingya-refugee-responsebangladesh-rohingya-population-location-28-feb-2022; http://203.112.218.65:8008/WebTestApplication/userfiles/Image/PopCen2011/Com_Cox%27s%20Bazar.pdf
</t>
  </si>
  <si>
    <t>Bangladesh population according to 2011 census + Rohingya refugees according to UNHCR</t>
  </si>
  <si>
    <t>BGD002Total population</t>
  </si>
  <si>
    <t>JRP 18/05/2021 ; UNHCR 28/02/2022</t>
  </si>
  <si>
    <t>https://reliefweb.int/sites/reliefweb.int/files/resources/2021_jrp_with_annexes.pdf ; https://reliefweb.int/map/bangladesh/rohingya-refugee-responsebangladesh-rohingya-population-location-28-feb-2022</t>
  </si>
  <si>
    <t xml:space="preserve">This includes Bangladeshi host community (472,002) in Ukhia and Teknaf upazillas who are affected by the Rohingya crisis, in addition to Rohingya refugees </t>
  </si>
  <si>
    <t>BGD002People exposed</t>
  </si>
  <si>
    <t>BGD002People affected</t>
  </si>
  <si>
    <t>UNHCR 28/02/2022</t>
  </si>
  <si>
    <t>https://reliefweb.int/map/bangladesh/rohingya-refugee-responsebangladesh-rohingya-population-location-28-feb-2022</t>
  </si>
  <si>
    <t>Rohingya refugees in Bangladesh according to UNHCR</t>
  </si>
  <si>
    <t>BGD002People displaced</t>
  </si>
  <si>
    <t>Level 2 = affected minus PIN</t>
  </si>
  <si>
    <t>BGD002Stressed humanitarian conditions - Level 2</t>
  </si>
  <si>
    <t xml:space="preserve">The total number of recorded fatalities in the past 6 months </t>
  </si>
  <si>
    <t>PRK001Fatalities reported</t>
  </si>
  <si>
    <t>PRK001Fatalities in all crises</t>
  </si>
  <si>
    <t>The number of crisis related fatalities in the last 6 months</t>
  </si>
  <si>
    <t>IND002Fatalities reported</t>
  </si>
  <si>
    <t>Total number of fatalities in the last six months</t>
  </si>
  <si>
    <t>IND002Fatalities in all crises</t>
  </si>
  <si>
    <t>MMR001Fatalities reported</t>
  </si>
  <si>
    <t>MMR001Fatalities in all crises</t>
  </si>
  <si>
    <t>MMR002Fatalities reported</t>
  </si>
  <si>
    <t>MMR002Fatalities in all crises</t>
  </si>
  <si>
    <t>MMR003Fatalities reported</t>
  </si>
  <si>
    <t>MMR003Fatalities in all crises</t>
  </si>
  <si>
    <t>MMR004Fatalities reported</t>
  </si>
  <si>
    <t>MMR004Fatalities in all crises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</si>
  <si>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</si>
  <si>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</si>
  <si>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</si>
  <si>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</si>
  <si>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</si>
  <si>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</si>
  <si>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</si>
  <si>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</si>
  <si>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</si>
  <si>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</si>
  <si>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</si>
  <si>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</si>
  <si>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</si>
  <si>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</si>
  <si>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</si>
  <si>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</si>
  <si>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</si>
  <si>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</si>
  <si>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Total crisis related fatalities in the last 6 months</t>
  </si>
  <si>
    <t>REG011Fatalities reported</t>
  </si>
  <si>
    <t>All fatalities in Myanmar and Bangladesh in the last 6 months</t>
  </si>
  <si>
    <t>REG011Fatalities in all crises</t>
  </si>
  <si>
    <t>Worldometer 24/01/2022 ; HNO 2022 ; Government of Bangladesh 2011; UNHCR 28/02/2022</t>
  </si>
  <si>
    <t xml:space="preserve">https://reliefweb.int/map/bangladesh/rohingya-refugee-responsebangladesh-rohingya-population-location-28-feb-2022 ; https://reliefweb.int/sites/reliefweb.int/files/resources/mmr_humanitarian_needs_overview_2022.pdf ; https://www.worldometers.info/world-population/myanmar-population/ ; http://203.112.218.65:8008/WebTestApplication/userfiles/Image/PopCen2011/Com_Cox%27s%20Bazar.pdf
</t>
  </si>
  <si>
    <t xml:space="preserve">This is the sum of population in Myanmar and Bangladesh. </t>
  </si>
  <si>
    <t>REG011Total population</t>
  </si>
  <si>
    <t>OCHA 14/03/2022; UNHCR 05/11/2021; UNHCR 02/03/2022; UNHCR 31/01/2021; UNHCR 28/02/2022</t>
  </si>
  <si>
    <t>https://reliefweb.int/map/bangladesh/rohingya-refugee-responsebangladesh-rohingya-population-location-28-feb-2022; https://www.unhcr.org/figures-at-a-glance-in-malaysia.html; https://data2.unhcr.org/en/situations/thailand; https://reliefweb.int/report/myanmar/cccm-camp-profiles-central-rakhine-myanmar-september-2021; https://reliefweb.int/map/myanmar/myanmar-displacement-due-myanmar-armed-forces-arakan-army-conflict-rakhine-and-chin-20</t>
  </si>
  <si>
    <t>REG011People displaced</t>
  </si>
  <si>
    <t>The number of fatalities in the last 6 months in Kashmir region; in Pakistani Kashmir, and in Indian Kashmir.</t>
  </si>
  <si>
    <t>REG003Fatalities in all crises</t>
  </si>
  <si>
    <t>Total casualties in India and Pakistan in the last 6 months.</t>
  </si>
  <si>
    <t>REG003Fatalities reported</t>
  </si>
  <si>
    <t>KNBS 04/11/2019; UNHCR 28/02/2022</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</si>
  <si>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</si>
  <si>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</si>
  <si>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</si>
  <si>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KFSSG 08/03/2022; KNBS 04/11/2019; UNHCR 28/02/2022</t>
  </si>
  <si>
    <t>https://reliefweb.int/sites/reliefweb.int/files/resources/SRA%202021%20National%20Assessment%20Report.pdf; https://www.knbs.or.ke/?wpdmpro=2019-kenya-population-and-housing-census-volume-i-population-by-county-and-sub-county; https://reliefweb.int/report/kenya/kenya-registered-refugees-and-asylum-seekers-28-february-2022</t>
  </si>
  <si>
    <t>Includes refugees and people affected by drought</t>
  </si>
  <si>
    <t>KEN001People affected</t>
  </si>
  <si>
    <t>KNBS 04/11/2019; UNHCR 28/02/2022; UN Habitat 06/2021a; UN Habitat 06/2021b</t>
  </si>
  <si>
    <t>Total number of registered refugees in Kenya according to UNHCR; No information about drought related displacement</t>
  </si>
  <si>
    <t>KEN001People displaced</t>
  </si>
  <si>
    <t>KEN001People in Need</t>
  </si>
  <si>
    <t>KNBS 04/11/2019; OCHA 16/08/2021; Kenya Govt 31/08/2021; UNHCR 30/11/2021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</si>
  <si>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https://reliefweb.int/report/kenya/kenya-registered-refugees-and-asylum-seekers-30-november-2021</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</si>
  <si>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</si>
  <si>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</si>
  <si>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</si>
  <si>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UNHCR 30/11/2021; OCHA 14/12/2021</t>
  </si>
  <si>
    <t>https://reliefweb.int/report/kenya/kenya-registered-refugees-and-asylum-seekers-30-november-2021; https://reliefweb.int/report/kenya/drought-kenya-cost-inaction-nov-2021</t>
  </si>
  <si>
    <t>KEN001Moderate humanitarian conditions - Level 3</t>
  </si>
  <si>
    <t>IPC 09/2021; OCHA 14/12/2021</t>
  </si>
  <si>
    <t>http://www.ipcinfo.org/fileadmin/user_upload/ipcinfo/docs/IPC_Kenya_Acute_Food_Insecurity_Malnutrition_2021Jul2022Jan_Report.pdf; https://reliefweb.int/report/kenya/drought-kenya-cost-inaction-nov-2021</t>
  </si>
  <si>
    <t>KEN001Severe humanitarian conditions - Level 4</t>
  </si>
  <si>
    <t>KEN001Extreme humanitarian conditions - Level 5</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</si>
  <si>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</si>
  <si>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</si>
  <si>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</si>
  <si>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https://reliefweb.int/report/kenya/kenya-registered-refugees-and-asylum-seekers-28-february-2022</t>
  </si>
  <si>
    <t>Total number of registered refugees in Kenya according to UNHCR</t>
  </si>
  <si>
    <t>KEN002People affected</t>
  </si>
  <si>
    <t>KEN002People displaced</t>
  </si>
  <si>
    <t>KEN002People in Need</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</si>
  <si>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</si>
  <si>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</si>
  <si>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</si>
  <si>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</si>
  <si>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</si>
  <si>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</si>
  <si>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</si>
  <si>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</si>
  <si>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KEN003People exposed</t>
  </si>
  <si>
    <t>KFSSG 08/03/2022; KNBS 04/11/2019</t>
  </si>
  <si>
    <t>https://reliefweb.int/sites/reliefweb.int/files/resources/SRA%202021%20National%20Assessment%20Report.pdf; https://www.knbs.or.ke/?wpdmpro=2019-kenya-population-and-housing-census-volume-i-population-by-county-and-sub-county</t>
  </si>
  <si>
    <t>All ASAL counties except Narok are experiencing Stressed food security outcomes. So population of ASAL counties(excluding Narok) is considered affected by the drought</t>
  </si>
  <si>
    <t>KEN003People affected</t>
  </si>
  <si>
    <t>KFSSG 08/03/2022</t>
  </si>
  <si>
    <t>https://reliefweb.int/sites/reliefweb.int/files/resources/SRA%202021%20National%20Assessment%20Report.pdf</t>
  </si>
  <si>
    <t>KEN003People in Need</t>
  </si>
  <si>
    <t>KNBS 04/11/2019; UNHCR 31/07/2021; KFSSG 08/03/2022</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</si>
  <si>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t>
  </si>
  <si>
    <t>ACAPS Methodology was applied to compute the number of people facing Level 1 and 2 needs. The people facing IPC 4 outcomes were categorised under Level 4, and all other PIN were categorised under Level 3. While there may be people facing Level 5 outcomes, there is no evidence to support this.</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</si>
  <si>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</si>
  <si>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</si>
  <si>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</si>
  <si>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</si>
  <si>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</si>
  <si>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UNHCR 28/03/2021</t>
  </si>
  <si>
    <t>https://reliefweb.int/sites/reliefweb.int/files/resources/220328%20Myanmar%20displacement%20overview.pdf</t>
  </si>
  <si>
    <t xml:space="preserve">People displaced by military clashes with armed groups in new areas in Myanmar since 1 Feb coup. </t>
  </si>
  <si>
    <t>MMR004People displaced</t>
  </si>
  <si>
    <t>OCHA 31/01/2021</t>
  </si>
  <si>
    <t>https://reliefweb.int/map/myanmar/myanmar-idp-sites-kachin-and-northern-shan-states-31-january-2022</t>
  </si>
  <si>
    <t xml:space="preserve">Total number of IDPs in Kachin and northen Shan states. </t>
  </si>
  <si>
    <t>MMR003People displaced</t>
  </si>
  <si>
    <t xml:space="preserve">Total number of Rohingya refugees in Bangladesh, Malaysia, Thailand + protracted IDPs in Rakhine in camp settings since 2012, IDPs in Rakhine from Jan2019-Nov2020, and IDPs in Paletwa, Chin </t>
  </si>
  <si>
    <t>MMR002People displaced</t>
  </si>
  <si>
    <t>UNHCR 28/03/2022; OCHA 31/01/2022; OCHA 14/03/2022; UNHCR 05/11/2021; UNHCR 02/03/2022; UNHCR 31/01/2021; UNHCR 28/02/2022</t>
  </si>
  <si>
    <t>https://reliefweb.int/sites/reliefweb.int/files/resources/220328%20Myanmar%20displacement%20overview.pdf; https://reliefweb.int/map/myanmar/myanmar-idp-sites-kachin-and-northern-shan-states-31-january-2022; https://reliefweb.int/map/bangladesh/rohingya-refugee-responsebangladesh-rohingya-population-location-28-feb-2022; https://www.unhcr.org/figures-at-a-glance-in-malaysia.html; https://data2.unhcr.org/en/situations/thailand; https://reliefweb.int/report/myanmar/cccm-camp-profiles-central-rakhine-myanmar-september-2021; https://reliefweb.int/map/myanmar/myanmar-displacement-due-myanmar-armed-forces-arakan-army-conflict-rakhine-and-chin-20</t>
  </si>
  <si>
    <t>This is the total number of IDPs and refugees in and from Myanmar.</t>
  </si>
  <si>
    <t>MMR001People displaced</t>
  </si>
  <si>
    <t>IPC 03/01/2022 ; WFP 13/03/2022</t>
  </si>
  <si>
    <t>https://reliefweb.int/report/madagascar/madagascar-grand-south-grand-south-east-ipc-food-security-nutrition-snapshot ; https://reliefweb.int/report/madagascar/wfp-madagascar-cyclone-response-update-11-march-2022-1900-eat</t>
  </si>
  <si>
    <t>Number of people in IPC 2 and above in the districts affected by drought for January-April 2022 period (3549000) + People affected by 2022 cyclone season (960000) as at mid-March</t>
  </si>
  <si>
    <t>MDG001People affected</t>
  </si>
  <si>
    <t>OCHA 19/08/2021 ; IFRC 18/03/2022</t>
  </si>
  <si>
    <t>https://reliefweb.int/report/madagascar/madagascar-grand-sud-flash-appeal-january-2021-may-2022-revised-june-2021 ; https://reliefweb.int/sites/reliefweb.int/files/resources/MDRMG018OU1%20OPERATION%20UPDATE.pdf</t>
  </si>
  <si>
    <t>The number of people displaced because of floods and drought</t>
  </si>
  <si>
    <t>MDG001People displaced</t>
  </si>
  <si>
    <t>OCHA 24/01/2022 ; OCHA 22/02/2022 ; ECHO 11/02/2022 ; OCHA 02/03/2022 ; Midi Madagasikara 10/03/2022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</si>
  <si>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t>
  </si>
  <si>
    <t>Dumako: 1,016 + Ana: 6809 + Batsirai: 2,700 + Gombe: 208 + Emnati: 17,287</t>
  </si>
  <si>
    <t>MDG001Buildings damaged</t>
  </si>
  <si>
    <t>Dumako: 186 + Ana: 57 + Batsirai: 8,200 + Gombe: 36 + Emnati: 6,118</t>
  </si>
  <si>
    <t>MDG001Buildings destroyed</t>
  </si>
  <si>
    <t>IPC 03/01/2022 ; IFRC 18/03/2022</t>
  </si>
  <si>
    <t>https://reliefweb.int/report/madagascar/madagascar-grand-south-grand-south-east-ipc-food-security-nutrition-snapshot ; https://reliefweb.int/sites/reliefweb.int/files/resources/MDRMG018OU1%20OPERATION%20UPDATE.pdf</t>
  </si>
  <si>
    <t>MDG001People in Need</t>
  </si>
  <si>
    <t>Level1= Exposed population - affected population.</t>
  </si>
  <si>
    <t>MDG001Minimal humanitarian conditions - Level 1</t>
  </si>
  <si>
    <t>MDG001Stressed humanitarian conditions - Level 2</t>
  </si>
  <si>
    <t>People in Crisis IPC 3 in the drought affected regions for January-April 2022 period (1303000) + people displaced by the floods as of 12 March (21,900)</t>
  </si>
  <si>
    <t>MDG001Moderate humanitarian conditions - Level 3</t>
  </si>
  <si>
    <t>People in Emergency IPC 4 for January-April 2022 period</t>
  </si>
  <si>
    <t>MDG001Severe humanitarian conditions - Level 4</t>
  </si>
  <si>
    <t xml:space="preserve">https://reliefweb.int/report/madagascar/madagascar-grand-south-grand-south-east-ipc-food-security-nutrition-snapshot ; </t>
  </si>
  <si>
    <t>People in Famine IPC 5 for January-April 2022 period</t>
  </si>
  <si>
    <t>MDG001Extreme humanitarian conditions - Level 5</t>
  </si>
  <si>
    <t>WFP 13/03/2022</t>
  </si>
  <si>
    <t>https://reliefweb.int/report/madagascar/wfp-madagascar-cyclone-response-update-11-march-2022-1900-eat</t>
  </si>
  <si>
    <t>The number of people affected by the 2022 cyclone season as at mid-March</t>
  </si>
  <si>
    <t>MDG006People affected</t>
  </si>
  <si>
    <t>IFRC 18/03/2022</t>
  </si>
  <si>
    <t>https://reliefweb.int/sites/reliefweb.int/files/resources/MDRMG018OU1%20OPERATION%20UPDATE.pdf</t>
  </si>
  <si>
    <t>The number of displaced people because of the 2022 cyclone season as of 12 March</t>
  </si>
  <si>
    <t>MDG006People displaced</t>
  </si>
  <si>
    <t>Madagascar Tribune 16/03/2022</t>
  </si>
  <si>
    <t>https://www.madagascar-tribune.com/Intemperies-Les-5-cyclones-et-tempetes-ont-fait-206-morts.html</t>
  </si>
  <si>
    <t>The total number of people who died because of the 2022 cyclone season</t>
  </si>
  <si>
    <t>MDG006Fatalities reported</t>
  </si>
  <si>
    <t>MDG006Buildings damaged</t>
  </si>
  <si>
    <t>MDG006Buildings destroyed</t>
  </si>
  <si>
    <t>MDG006People in Need</t>
  </si>
  <si>
    <t>IFRC 18/03/2022 ; WFP 13/03/2022</t>
  </si>
  <si>
    <t>https://reliefweb.int/sites/reliefweb.int/files/resources/MDRMG018OU1%20OPERATION%20UPDATE.pdf ; https://reliefweb.int/report/madagascar/wfp-madagascar-cyclone-response-update-11-march-2022-1900-eat</t>
  </si>
  <si>
    <t>MDG006Minimal humanitarian conditions - Level 1</t>
  </si>
  <si>
    <t>MDG006Stressed humanitarian conditions - Level 2</t>
  </si>
  <si>
    <t>People displaced as of 12 March</t>
  </si>
  <si>
    <t>MDG006Moderate humanitarian conditions - Level 3</t>
  </si>
  <si>
    <t xml:space="preserve">Information on the severity of needs is unavailable </t>
  </si>
  <si>
    <t>MDG006Severe humanitarian conditions - Level 4</t>
  </si>
  <si>
    <t>MDG006Extreme humanitarian conditions - Level 5</t>
  </si>
  <si>
    <t>BUCREP 2010</t>
  </si>
  <si>
    <t>Adamaoua (Djerem, Faro et Deo, Mbere, Vina divisions), Centre (Mfoundi), Est, Littoral (Wouri division) and Nord (Mayo Rey division) regions</t>
  </si>
  <si>
    <t>CMR004Landmass affected</t>
  </si>
  <si>
    <t>Total population of the affected regions or divisions</t>
  </si>
  <si>
    <t>CMR004People exposed</t>
  </si>
  <si>
    <t>The sum of PIN from level 2 to 5 according to ACAPS methodology</t>
  </si>
  <si>
    <t>CMR004People affected</t>
  </si>
  <si>
    <t>UNHCR 07/03/2022</t>
  </si>
  <si>
    <t>https://reliefweb.int/sites/reliefweb.int/files/resources/CMR-Stats_February_2022.pdf</t>
  </si>
  <si>
    <t xml:space="preserve">Total number of CAR refugees currently in Cameroon. </t>
  </si>
  <si>
    <t>CMR004People displaced</t>
  </si>
  <si>
    <t>CMR004People in Need</t>
  </si>
  <si>
    <t xml:space="preserve">"The number of all people exposed not in level 2+"
</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</si>
  <si>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</si>
  <si>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</si>
  <si>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</si>
  <si>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</si>
  <si>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</si>
  <si>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Adamaoua, Centre, Sud-Ouest, Nord-Ouest, Ouest, Centre and Littoral regions</t>
  </si>
  <si>
    <t>CMR003Landmass affected</t>
  </si>
  <si>
    <t>Sum of populations of Adamaoua, Centre, Sud-Ouest, Nord-Ouest, Ouest, Centre (Mefou et Afamba, Mfoundi) and Littoral regions</t>
  </si>
  <si>
    <t>CMR003People exposed</t>
  </si>
  <si>
    <t>Sum of PIN from level 2 to 5</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</si>
  <si>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</si>
  <si>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</si>
  <si>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</si>
  <si>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</si>
  <si>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</si>
  <si>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</si>
  <si>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</si>
  <si>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</si>
  <si>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</si>
  <si>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</si>
  <si>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</si>
  <si>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</si>
  <si>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</si>
  <si>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</si>
  <si>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</si>
  <si>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</si>
  <si>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</si>
  <si>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</si>
  <si>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</si>
  <si>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</si>
  <si>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</si>
  <si>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</si>
  <si>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</si>
  <si>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</si>
  <si>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</si>
  <si>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</si>
  <si>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</si>
  <si>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</si>
  <si>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</si>
  <si>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</si>
  <si>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</si>
  <si>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</si>
  <si>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</si>
  <si>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</si>
  <si>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</si>
  <si>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</si>
  <si>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</si>
  <si>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</si>
  <si>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World Bank 07/07/2021 ; UNHCR 08/03/2022 ; IOM 23/03/2022</t>
  </si>
  <si>
    <t>https://data.worldbank.org/indicator/SP.POP.TOTL?locations=DJ ; https://reliefweb.int/report/djibouti/djibouti-refugees-and-asylum-seekers-28-february-2022 ; https://reliefweb.int/report/djibouti/iom-djibouti-dtm-migration-trends-dashboard-february-2022</t>
  </si>
  <si>
    <t>988,002 is the total population of Djibouti in 2020 according to World Bank data + refugees and asylum seekers (34990) as of 28 February + Stranded migrants (586) as of 28 February</t>
  </si>
  <si>
    <t>DJI001Total population</t>
  </si>
  <si>
    <t>The whole population is exposed to the mixed migration crisis in Djibouti</t>
  </si>
  <si>
    <t>DJI001People exposed</t>
  </si>
  <si>
    <t>IPC 02/2021 ;  UNHCR 08/03/2022 ; IOM 23/03/2022</t>
  </si>
  <si>
    <t>http://www.ipcinfo.org/fileadmin/user_upload/ipcinfo/docs/IPC_Djibouti_Acute_Food_Insecurity_2020Oct_2021Aug_English_summary.pdf ; https://reliefweb.int/report/djibouti/djibouti-refugees-and-asylum-seekers-28-february-2022 ; https://reliefweb.int/report/djibouti/iom-djibouti-dtm-migration-trends-dashboard-february-2022</t>
  </si>
  <si>
    <t>People in IPC level 2 and above (583000) for Jan-August 2021 period + refugees and asylum seekers (34990) as of 28 February + Stranded migrants (586) as of 28 February. This figure accounts for people affected both by the drought and mixed migration crisis.</t>
  </si>
  <si>
    <t>DJI001People affected</t>
  </si>
  <si>
    <t>UNHCR 08/03/2022 ; IOM 23/03/2022</t>
  </si>
  <si>
    <t>https://reliefweb.int/report/djibouti/djibouti-refugees-and-asylum-seekers-28-february-2022 ; https://reliefweb.int/report/djibouti/iom-djibouti-dtm-migration-trends-dashboard-february-2022</t>
  </si>
  <si>
    <t>refugees and asylum seekers (34990) as of 28 February + Stranded migrants (586) as of 28 February</t>
  </si>
  <si>
    <t>DJI001People displaced</t>
  </si>
  <si>
    <t>DJI001People in Need</t>
  </si>
  <si>
    <t>DJI001Minimal humanitarian conditions - Level 1</t>
  </si>
  <si>
    <t>DJI001Stressed humanitarian conditions - Level 2</t>
  </si>
  <si>
    <t xml:space="preserve">People in Ciris IPC-3 (167000) for Jan-August 2021 period + refugees and asylum seekers (34990) as of 28 February + Stranded migrants (586) as of 28 February. </t>
  </si>
  <si>
    <t>DJI001Moderate humanitarian conditions - Level 3</t>
  </si>
  <si>
    <t xml:space="preserve"> IPC 02/2021</t>
  </si>
  <si>
    <t>People in Emergency IPC-4 (27,000) for Jan-August 2021 period</t>
  </si>
  <si>
    <t>DJI001Severe humanitarian conditions - Level 4</t>
  </si>
  <si>
    <t>DJI001Extreme humanitarian conditions - Level 5</t>
  </si>
  <si>
    <t>DJI002Total population</t>
  </si>
  <si>
    <t>DJI002People exposed</t>
  </si>
  <si>
    <t>DJI002People affected</t>
  </si>
  <si>
    <t>DJI002People displaced</t>
  </si>
  <si>
    <t>DJI002People in Need</t>
  </si>
  <si>
    <t>DJI002Minimal humanitarian conditions - Level 1</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</si>
  <si>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</si>
  <si>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</si>
  <si>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</si>
  <si>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</si>
  <si>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</si>
  <si>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DJI003Total population</t>
  </si>
  <si>
    <t>The whole population is exposed to the drough crisis</t>
  </si>
  <si>
    <t>DJI003People exposed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</si>
  <si>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</si>
  <si>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</si>
  <si>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</si>
  <si>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</si>
  <si>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OCHA 26/02/2022</t>
  </si>
  <si>
    <t>https://reliefweb.int/report/malawi/malawi-flash-appeal-tropical-storm-ana-february-2022-may-2022</t>
  </si>
  <si>
    <t xml:space="preserve">Over 990,000 people were affected by the Tropical Storm Ana, according to Government figures. </t>
  </si>
  <si>
    <t>MWI002People affected</t>
  </si>
  <si>
    <t>more than 190,400 people displaced across 178 informal camps because of tropical storm Ana</t>
  </si>
  <si>
    <t>MWI002People displaced</t>
  </si>
  <si>
    <t>MWI002People in Need</t>
  </si>
  <si>
    <t>UNFPA 12/2018 ; OCHA 26/02/2022</t>
  </si>
  <si>
    <t>https://malawi.unfpa.org/sites/default/files/resource-pdf/2018%20Census%20Preliminary%20Report.pdf ; https://reliefweb.int/report/malawi/malawi-flash-appeal-tropical-storm-ana-february-2022-may-2022</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</si>
  <si>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</si>
  <si>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</si>
  <si>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</si>
  <si>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</si>
  <si>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</si>
  <si>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FAO 23/02/2022</t>
  </si>
  <si>
    <t>https://reliefweb.int/report/tonga/hunga-tonga-hunga-ha-apai-volcano-eruption-data-emergencies-hazard-impact-assessment-0</t>
  </si>
  <si>
    <t>The number of people affected by the volcanic eruption and tsunami</t>
  </si>
  <si>
    <t>TON002People affected</t>
  </si>
  <si>
    <t>Plan International 15/03/2022</t>
  </si>
  <si>
    <t>https://reliefweb.int/report/tonga/plan-international-supports-children-young-people-and-communities-aftermath-tonga</t>
  </si>
  <si>
    <t>People displaced as of 10 Feb (2,390) by the volcanic eruption and tsunami</t>
  </si>
  <si>
    <t>TON002People displaced</t>
  </si>
  <si>
    <t>Plan International 15/03/2022 ; FAO 23/02/2022</t>
  </si>
  <si>
    <t>https://reliefweb.int/report/tonga/plan-international-supports-children-young-people-and-communities-aftermath-tonga ; https://reliefweb.int/report/tonga/hunga-tonga-hunga-ha-apai-volcano-eruption-data-emergencies-hazard-impact-assessment-0</t>
  </si>
  <si>
    <t>TON002People in Need</t>
  </si>
  <si>
    <t>TON002Minimal humanitarian conditions - Level 1</t>
  </si>
  <si>
    <t>TON002Stressed humanitarian conditions - Level 2</t>
  </si>
  <si>
    <t>People in need = Level3 + Level4 + Level5</t>
  </si>
  <si>
    <t>TON002Moderate humanitarian conditions - Level 3</t>
  </si>
  <si>
    <t>TON002Severe humanitarian conditions - Level 4</t>
  </si>
  <si>
    <t>TON002Extreme humanitarian conditions - Level 5</t>
  </si>
  <si>
    <t>OCHA 02/2021 World Bank Accessed 09/09/2021; UNHCR 31/07/2021 OCHA 24/10/2021</t>
  </si>
  <si>
    <t>https://reliefweb.int/sites/reliefweb.int/files/resources/ethiopia_2021_humanitarian_needs_overview_hno.pdf https://data.worldbank.org/indicator/SP.POP.TOTL?locations=KE&amp;name_desc=true&amp;page=2; https://data2.unhcr.org/en/country/ken https://reliefweb.int/sites/reliefweb.int/files/resources/2022%20Somalia%20HNO.pdf</t>
  </si>
  <si>
    <t>Total population of Ethiopia, Kenya, and Somalia</t>
  </si>
  <si>
    <t>REG014Total population</t>
  </si>
  <si>
    <t>Ethiovisit 2017 HDX 24/11/2015 World Bank Accessed 25/11/2021; FAO 27/01/2022</t>
  </si>
  <si>
    <t>http://www.ethiovisit.com/ethiopia/ethiopia-regions-and-cities.html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</si>
  <si>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</si>
  <si>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</si>
  <si>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 OCHA HDX 24/05/2021 KNBS 04/11/2019; UNHCR 28/02/2022 OCHA 24/10/2021; FAO 27/01/2022</t>
  </si>
  <si>
    <t> https://data.humdata.org/dataset/ethiopia-population-data-_-admin-level-0-3 https://www.knbs.or.ke/?wpdmpro=2019-kenya-population-and-housing-census-volume-i-population-by-county-and-sub-county; https://reliefweb.int/report/kenya/kenya-registered-refugees-and-asylum-seekers-31-july-2021 https://reliefweb.int/sites/reliefweb.int/files/resources/2022%20Somalia%20HNO.pdf; https://reliefweb.int/report/somalia/somalia-drought-update-27-january-2022</t>
  </si>
  <si>
    <t>REG014People exposed</t>
  </si>
  <si>
    <t>OCHA 03/01/2022 KFSSG 08/03/2022; KNBS 04/11/2019 OCHA 07/02/2022; FEWS NET/FSNAU 10/02/2022; OCHA 24/10/2021</t>
  </si>
  <si>
    <t>https://reliefweb.int/sites/reliefweb.int/files/resources/Ethiopia%20Humanitarian%20Bulletin%20-%203%20January%202022.pdf https://reliefweb.int/sites/reliefweb.int/files/resources/SRA%202021%20National%20Assessment%20Report.pdf; https://www.knbs.or.ke/?wpdmpro=2019-kenya-population-and-housing-census-volume-i-population-by-county-and-sub-county https://reliefweb.int/report/somalia/somalia-drought-snapshot-7-february-2022-enso; https://reliefweb.int/report/somalia/more-41-million-people-somalia-face-acute-food-insecurity-crisis-ipc-phase-3-or-worse; https://reliefweb.int/sites/reliefweb.int/files/resources/2022%20Somalia%20HNO.pdf</t>
  </si>
  <si>
    <t>REG014People affected</t>
  </si>
  <si>
    <t>OCHA 22/03/2022 Infogap OCHA 09/03/2022</t>
  </si>
  <si>
    <t>https://reliefweb.int/sites/reliefweb.int/files/resources/20220323_RHPT_KeyMessages_HornOfAfricaDrought_Update.pdf  https://reliefweb.int/report/somalia/somalia-2022-drought-impact-snapshot-9-march-2022</t>
  </si>
  <si>
    <t>IPDs in Ethiopia and Somalia</t>
  </si>
  <si>
    <t>REG014People displaced</t>
  </si>
  <si>
    <t>ACLED accessed on 27/03/2022  x</t>
  </si>
  <si>
    <t>https://acleddata.com/data-export-tool/  x</t>
  </si>
  <si>
    <t>fatalities between 01 Oct 2021 and 27 March 2022, due to the regional drought crisis</t>
  </si>
  <si>
    <t>REG014Fatalities reported</t>
  </si>
  <si>
    <t>ACLED accessed on 27/03/2022  ACLED Accessed 27/01/2021</t>
  </si>
  <si>
    <t>https://acleddata.com/data-export-tool/  https://acleddata.com/data-export-tool/</t>
  </si>
  <si>
    <t>fatalities between 01 Oct 2021 and 27 March 2022</t>
  </si>
  <si>
    <t>REG014Fatalities in all crises</t>
  </si>
  <si>
    <t>REG014People in Need</t>
  </si>
  <si>
    <t>OCHA 03/01/2022 ; OCHA 22/03/2022 KNBS 04/11/2019; UNHCR 31/07/2021; KFSSG 08/03/2022 OCHA 20/01/2022; UNHCR 10/01/2022; OCHA 24/10/2021; OCHA 23/11/2021</t>
  </si>
  <si>
    <t>https://reliefweb.int/sites/reliefweb.int/files/resources/20220323_RHPT_KeyMessages_HornOfAfricaDrought_Update.pdf ; https://reliefweb.int/sites/reliefweb.int/files/resources/Ethiopia%20Humanitarian%20Bulletin%20-%203%20January%202022.pdf 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 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</si>
  <si>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The sum of Level 1 figures for the drought crisis from ACAPS INFORM Severity Index of each country (Ethiopia, Kenya, and Somalia)</t>
  </si>
  <si>
    <t>REG014Minimal humanitarian conditions - Level 1</t>
  </si>
  <si>
    <t>OCHA 03/01/2022 ; OCHA 22/03/2022 KFSSG 08/03/2022 OCHA 07/02/2022; FEWS NET/FSNAU 10/02/2022</t>
  </si>
  <si>
    <t>https://reliefweb.int/sites/reliefweb.int/files/resources/20220323_RHPT_KeyMessages_HornOfAfricaDrought_Update.pdf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</si>
  <si>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2 figures for the drought crisis from ACAPS INFORM Severity Index of each country (Ethiopia, Kenya, and Somalia)</t>
  </si>
  <si>
    <t>REG014Stressed humanitarian conditions - Level 2</t>
  </si>
  <si>
    <t>OCHA 22/03/2022 KFSSG 08/03/2022 OCHA 07/02/2022; FEWS NET/FSNAU 10/02/2022</t>
  </si>
  <si>
    <t>https://reliefweb.int/sites/reliefweb.int/files/resources/20220323_RHPT_KeyMessages_HornOfAfricaDrought_Update.pdf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</si>
  <si>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3 figures for the drought crisis from ACAPS INFORM Severity Index of each country (Ethiopia, Kenya, and Somalia)</t>
  </si>
  <si>
    <t>REG014Moderate humanitarian conditions - Level 3</t>
  </si>
  <si>
    <t>OCHA 03/01/2022 ; IOM 13/12/2021 KFSSG 08/03/2022 OCHA 07/02/2022; FEWS NET/FSNAU 10/02/2022</t>
  </si>
  <si>
    <t>https://dtm.iom.int/reports/ethiopia-%E2%80%94-national-displacement-report-10-august-september-2021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</si>
  <si>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4 figures for the drought crisis from ACAPS INFORM Severity Index of each country (Ethiopia, Kenya, and Somalia)</t>
  </si>
  <si>
    <t>REG014Severe humanitarian conditions - Level 4</t>
  </si>
  <si>
    <t>REG012Extreme humanitarian conditions - Level 5</t>
  </si>
  <si>
    <t>IPC 10/2020 City popualtion 01/06/2020 IPC 18/08/2021 IPC 20/09/2021 World Bank 2020 IPC 01/10/2020 IPC 30/07/2021 Encyclopedia Britannica 19/03/2021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</si>
  <si>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 https://www.britannica.com/place/Tanzania</t>
  </si>
  <si>
    <t>Total population of Zimbabwe, Madagascar, Zambia, Eswatini, Malawi, Namibia, Lesotho, and Tanzania</t>
  </si>
  <si>
    <t>REG012Total population</t>
  </si>
  <si>
    <t>Britannica 07/07/2021 City popualtion 01/06/2020 UN Statistics 2004 UN Statistics 2004 World Bank 2020 UN Statistics 2004 UN Statistics 2004 Statoids 23/02/2022 ; IPC 11/02/2022</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</si>
  <si>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 http://www.statoids.com/utz.html ; https://reliefweb.int/report/united-republic-tanzania/tanzania-consecutive-prolonged-dry-spells-pests-and-diseases-drive</t>
  </si>
  <si>
    <t>Total area affected in Zimbabwe, Madagascar, Zambia, Eswatini, Malawi, Namibia, Lesotho, and Tanzania</t>
  </si>
  <si>
    <t>REG012Landmass affected</t>
  </si>
  <si>
    <t>IPC 10/2020 City popualtion 01/06/2020 IPC 18/08/2021 IPC 25/01/2022 World Bank 2020 IPC 15/12/2021 IPC 30/07/2021 IPC 11/02/2022</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</si>
  <si>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https://reliefweb.int/report/eswatini/eswatini-ipc-acute-food-insecurity-analysis-december-2021-march-2022-projection https://data.worldbank.org/indicator/SP.POP.TOTL?locations=MW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</si>
  <si>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exposed</t>
  </si>
  <si>
    <t>IPC 10/2020 IPC 03/01/2022 IPC 18/08/2021 IPC 25/01/2022 IPC 28/12/2021 ; OCHA 26/02/2022 IPC 15/12/2021 IPC 30/07/2021 IPC 11/02/2022</t>
  </si>
  <si>
    <t>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</si>
  <si>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affected</t>
  </si>
  <si>
    <t>OCHA HNO 29/02/2021 OCHA 19/08/2021   OCHA 26/02/2022   x</t>
  </si>
  <si>
    <t>https://reliefweb.int/report/zimbabwe/zimbabwe-humanitarian-needs-overview-2020-february-2020 https://reliefweb.int/report/madagascar/madagascar-grand-sud-flash-appeal-january-2021-may-2022-revised-june-2021   https://reliefweb.int/report/malawi/malawi-flash-appeal-tropical-storm-ana-february-2022-may-2022   x</t>
  </si>
  <si>
    <t xml:space="preserve">IPDs in Zimbabwe and Madagascar only as there is no information indicating that there IDPs in the other countries. </t>
  </si>
  <si>
    <t>REG012People displaced</t>
  </si>
  <si>
    <t>ACLED accessed on 27/03/2022</t>
  </si>
  <si>
    <t xml:space="preserve">https://acleddata.com/data-export-tool/ </t>
  </si>
  <si>
    <t>fatalities between 01 Oct 2021 and 27 March 2022, due to the regional food insecurity crisis</t>
  </si>
  <si>
    <t>REG012Fatalities reported</t>
  </si>
  <si>
    <t>REG012Fatalities in all crises</t>
  </si>
  <si>
    <t>OCHA HNO 29/02/2021 ; IPC 10/2020 IPC 03/01/2022 IPC 18/08/2021 IPC 25/01/2022 IPC 28/12/2021 ; OCHA 26/02/2022 IPC 15/12/2021 IPC 20/01/2022 IPC 11/02/2022</t>
  </si>
  <si>
    <t>https://reliefweb.int/report/zimbabwe/zimbabwe-humanitarian-needs-overview-2020-february-2020 ; 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https://reliefweb.int/report/united-republic-tanzania/tanzania-consecutive-prolonged-dry-spells-pests-and-diseases-drive</t>
  </si>
  <si>
    <t>REG012People in Need</t>
  </si>
  <si>
    <t>The sum of Level 1 figures for food/drought/complex crisis from ACAPS INFORM Severity Index of each country (Zimbabwe, Madagascar, Zambia, Eswatini, Malawi, Namibia, Lesotho, and Tanzania)</t>
  </si>
  <si>
    <t>REG012Minimal humanitarian conditions - Level 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</si>
  <si>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</si>
  <si>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</si>
  <si>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</si>
  <si>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</si>
  <si>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</si>
  <si>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</si>
  <si>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OCHA 28/02/2022</t>
  </si>
  <si>
    <t>https://reliefweb.int/report/burundi/burundi-aper-u-des-besoins-humanitaires-2022-f-vrier-2022</t>
  </si>
  <si>
    <t>Total population according to the 2022 HNO</t>
  </si>
  <si>
    <t>BDI001Total population</t>
  </si>
  <si>
    <t>World Bank Accessed 28/03/2022</t>
  </si>
  <si>
    <t>https://data.worldbank.org/indicator/AG.LND.TOTL.K2?locations=BI</t>
  </si>
  <si>
    <t>Total landmass of Burundi</t>
  </si>
  <si>
    <t>BDI001Landmass affected</t>
  </si>
  <si>
    <t>Since this is a complex crisis, the entire population of the country is exposed</t>
  </si>
  <si>
    <t>BDI001People exposed</t>
  </si>
  <si>
    <t>Since this is a complex crisis, the entire population of the country is affected</t>
  </si>
  <si>
    <t>BDI001People affected</t>
  </si>
  <si>
    <t>UNHCR 28/02/2022; IOM 31/01/2022; UNHCR 13/01/2022</t>
  </si>
  <si>
    <t>https://reliefweb.int/report/burundi/regional-overview-burundian-refugee-population-2022-burundi-regional-rrp-28-february; https://reliefweb.int/report/burundi/iom-burundi-emergency-tracking-overview-natural-disasters-january-2018-december-2021; https://data2.unhcr.org/en/documents/details/90641</t>
  </si>
  <si>
    <t>The sum of IDPs, Refugees from Burundi in neighbouring countries and returnees to Burundi</t>
  </si>
  <si>
    <t>BDI001People displaced</t>
  </si>
  <si>
    <t>ACLED Accessed on 28/03/2022</t>
  </si>
  <si>
    <t>Total fatalities reported in Burundi from 11/10/2021 to 11/03/2022</t>
  </si>
  <si>
    <t>BDI001Fatalities reported</t>
  </si>
  <si>
    <t>BDI001Fatalities in all crises</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</si>
  <si>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</si>
  <si>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Level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</si>
  <si>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</si>
  <si>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</si>
  <si>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</si>
  <si>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</si>
  <si>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</si>
  <si>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Refugees, IDPs, Host, Non-host, Returnees</t>
  </si>
  <si>
    <t>BDI001Crisis affected groups</t>
  </si>
  <si>
    <t>UNHCR 24/03/2022</t>
  </si>
  <si>
    <t>https://reliefweb.int/sites/reliefweb.int/files/resources/Slovakia%20-%20Operational%20Update%20-%2024%20March%202022.pdf</t>
  </si>
  <si>
    <t>Refugees from Ukraine as of 23 March 2022</t>
  </si>
  <si>
    <t>SVK002People displaced</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</si>
  <si>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</si>
  <si>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</si>
  <si>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</si>
  <si>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</si>
  <si>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</si>
  <si>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</si>
  <si>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</si>
  <si>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</si>
  <si>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UNHCR 28/02/2022; UNHCR 28/02/2022</t>
  </si>
  <si>
    <t>https://data2.unhcr.org/en/situations/southsudan; https://data2.unhcr.org/en/country/ssd</t>
  </si>
  <si>
    <t>IDPs and refugees from South Sudan in neighbouring countries</t>
  </si>
  <si>
    <t>SSD001People displaced</t>
  </si>
  <si>
    <t>ACLED Accessed 30/03/2022</t>
  </si>
  <si>
    <t>The total fatalities in South Sudan from Sept 2021 to Feb 2022</t>
  </si>
  <si>
    <t>SSD001Fatalities reported</t>
  </si>
  <si>
    <t>SSD001Fatalities in all crises</t>
  </si>
  <si>
    <t>SSD001People in Need</t>
  </si>
  <si>
    <t>ACAPS methodology was applied to compute level 1 and 2. Level 3 includes minimal, stressed and severe from the HNO. Level 4 corresponds to the figure of extreme in the HNO while level 5 corresponds to catasrophic in the HNO.</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</si>
  <si>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</si>
  <si>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</si>
  <si>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</si>
  <si>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</si>
  <si>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</si>
  <si>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Non-host, Refugees, IDPs, Returnees</t>
  </si>
  <si>
    <t>SSD001Crisis affected groups</t>
  </si>
  <si>
    <t>World Bank Accessed on 30/03/2022</t>
  </si>
  <si>
    <t>https://data.worldbank.org/indicator/SP.POP.TOTL?locations=RW</t>
  </si>
  <si>
    <t>Total population of Rwanda</t>
  </si>
  <si>
    <t>RWA002Total population</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</si>
  <si>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</si>
  <si>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</si>
  <si>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</si>
  <si>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</si>
  <si>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</si>
  <si>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</si>
  <si>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UNHCR 15/03/2022</t>
  </si>
  <si>
    <t>https://reliefweb.int/report/rwanda/unhcr-operational-update-rwanda-january-2022</t>
  </si>
  <si>
    <t>Number of Refugees/Asylum seekers in Rwanda</t>
  </si>
  <si>
    <t>RWA002People affected</t>
  </si>
  <si>
    <t>RWA002People displaced</t>
  </si>
  <si>
    <t>RWA002People in Need</t>
  </si>
  <si>
    <t>UNHCR 15/03/2022; Statoids Accessed 30/03/2022</t>
  </si>
  <si>
    <t>https://reliefweb.int/report/rwanda/unhcr-operational-update-rwanda-january-2022; http://www.statoids.com/yrw.html</t>
  </si>
  <si>
    <t>ACAPS Methodology was used to compute level 1 and 2. Level 3 is the total number of Refugees in Rwanda. Even though some of the refugees may have some of the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</si>
  <si>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</si>
  <si>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</si>
  <si>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</si>
  <si>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</si>
  <si>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</si>
  <si>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Refugee &amp; Host population</t>
  </si>
  <si>
    <t>RWA002Crisis affected groups</t>
  </si>
  <si>
    <t>World Bank 2020; UNHCR 24/03/2022</t>
  </si>
  <si>
    <t>https://data.worldbank.org/indicator/SP.POP.TOTL?locations=SK&amp;page=2; https://reliefweb.int/sites/reliefweb.int/files/resources/Slovakia%20-%20Operational%20Update%20-%2024%20March%202022.pdf</t>
  </si>
  <si>
    <t>Total population + Ukrainian refugees</t>
  </si>
  <si>
    <t>SVK002Total population</t>
  </si>
  <si>
    <t>SVK002Stressed humanitarian conditions - Level 2</t>
  </si>
  <si>
    <t>Affected people are estimate to be the number of displaced people from Ukraine</t>
  </si>
  <si>
    <t>SVK002People affected</t>
  </si>
  <si>
    <t>ASB 05/03/2022, Slovakiasite accessed 06/03/2022, UNHCR 24/03/2022</t>
  </si>
  <si>
    <t>https://reliefweb.int/report/slovakia/initial-assessment-report-eastern-slovakia-3rd-march-2022 ; http://www.slovakiasite.com/regions.php ; https://reliefweb.int/sites/reliefweb.int/files/resources/Slovakia%20-%20Operational%20Update%20-%2024%20March%202022.pdf</t>
  </si>
  <si>
    <t>Population of the two border regions (Kosice and Presov) + Displaced people from Ukraine as at 23/03/2022.</t>
  </si>
  <si>
    <t>SVK002People exposed</t>
  </si>
  <si>
    <t>World Bank 2020 ; UNHCR accessed 30/03/2022</t>
  </si>
  <si>
    <t>https://data.worldbank.org/indicator/SP.POP.TOTL?locations=PL&amp;page=2 ; https://data2.unhcr.org/en/situations/ukraine</t>
  </si>
  <si>
    <t>Population of Poland as idetntified in World Bank 2020 + refugees from Ukraine as of 30 March 2,362,044</t>
  </si>
  <si>
    <t>POL002Total population</t>
  </si>
  <si>
    <t>Populationstat accessed 28/02/2022, UNHCR accessed 30/03/2022</t>
  </si>
  <si>
    <t>https://populationstat.com/poland/lublin ; https://www.macrotrends.net/cities/22146/lublin/population ;  https://data2.unhcr.org/en/situations/ukraine</t>
  </si>
  <si>
    <t>Population of Lublin region as at 2022 + The number of displaced from Ukraine as of 30 March
332,336+2,362,044= 2,694,380</t>
  </si>
  <si>
    <t>POL002People exposed</t>
  </si>
  <si>
    <t>UNHCR accessed 30/03/2022</t>
  </si>
  <si>
    <t>Affected people are estimate to be the number of displaced people from Ukraine = 2,362,044 as at 30/03/2022. Very hard to estimate the number of affected people because of the ongoing fighting, the quick developments and no reports on the situation of displaced people in Poland.</t>
  </si>
  <si>
    <t>POL002People affected</t>
  </si>
  <si>
    <t>The number of displaced people from Ukraine = 2,362,044 as at 30/03/2022</t>
  </si>
  <si>
    <t>POL002People displaced</t>
  </si>
  <si>
    <t xml:space="preserve">1. People in need is not available (There is enough response for now and no information that there is PiN.
2. Affected people is the number of Lublin residents + displaced from Ukraine 30/03/2022.
Level 5: =0.
Level 4 0.
Level 3 =0.
Level 2 = Affected - PiN
Level 1 - Exposed - affected 
</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</si>
  <si>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</si>
  <si>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</si>
  <si>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</si>
  <si>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</si>
  <si>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</si>
  <si>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https://data.worldbank.org/indicator/SP.POP.TOTL?locations=MD&amp;page=2; https://data2.unhcr.org/en/situations/ukraine</t>
  </si>
  <si>
    <t>Population of Moldova as idetntified in World Bank 2020 + refugees from Ukraine as of 30/03/2022 (388,837)</t>
  </si>
  <si>
    <t>MDA002Total population</t>
  </si>
  <si>
    <t>National bureau of statistics of the republic of moldova 2014, UNECE 04/10/2021, UNICEF 01/03/2022; RFERL 25/02/2022; UN 01/03/2022, UNHCR 04/03/2022 ; UNHCR accessed 30/03/2022</t>
  </si>
  <si>
    <t>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https://data2.unhcr.org/en/situations/ukraine</t>
  </si>
  <si>
    <t>Population of  Ştefan Vodă (District Level includes: Palanca+ Tudora - Starokazacie), Ocnitaas + The number of displaced from Ukraine.
62,072 + 47,425 + 388,837 = 498334</t>
  </si>
  <si>
    <t>MDA002People exposed</t>
  </si>
  <si>
    <t>Affected people are estimate to be the number of displaced people from Ukraine = 388,837 as at 30/03/2022. Very hard to estimate the number of affected people because of the ongoing fighting, the quick developments and no reports on the situation of displaced people in Moldova.</t>
  </si>
  <si>
    <t>MDA002People affected</t>
  </si>
  <si>
    <t>The number of displaced people from Ukraine = 388,837 as at 30/03/2022</t>
  </si>
  <si>
    <t>MDA002People displaced</t>
  </si>
  <si>
    <t xml:space="preserve">1. People in need is not available (There is enough response for now and no information that there is PiN.
2. Exposed people is the population of  Ştefan Vodă (District Level includes: Palanca+ Tudora - Starokazacie), Ocnitaas + The number of displaced from Ukraine as at 30/03/2022.
62,072 + 47,425 + 388,837 = 498,334
3. Affected people is the displaced people from Ukraine.
Level 5: =0.
Level 4 0.
Level 3 =0.
Level 2 = Affected - PiN
Level 1 - Exposed - affected
</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</si>
  <si>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</si>
  <si>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</si>
  <si>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</si>
  <si>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</si>
  <si>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</si>
  <si>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</si>
  <si>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HNO2022</t>
  </si>
  <si>
    <t>https://www.humanitarianresponse.info/es/operations/colombia/document/panorama-de-necesidades-humanitarias-2022</t>
  </si>
  <si>
    <t>Total population in the country</t>
  </si>
  <si>
    <t>COL001Total population</t>
  </si>
  <si>
    <t>World Bank 2022</t>
  </si>
  <si>
    <t>https://datos.bancomundial.org/indicator/AG.SRF.TOTL.K2?locations=CO</t>
  </si>
  <si>
    <t>All landmass  affected by this crisis.</t>
  </si>
  <si>
    <t>COL001Landmass affected</t>
  </si>
  <si>
    <t xml:space="preserve">All population is exposed to this crisis
</t>
  </si>
  <si>
    <t>COL001People exposed</t>
  </si>
  <si>
    <t xml:space="preserve">Number of people affected reported by HNO
</t>
  </si>
  <si>
    <t>COL001People affected</t>
  </si>
  <si>
    <t xml:space="preserve">Number of people displaced reported by HNO
</t>
  </si>
  <si>
    <t>COL001People displaced</t>
  </si>
  <si>
    <t>COL001Illness cases reported</t>
  </si>
  <si>
    <t xml:space="preserve">Number of people injured due to natural disasters (HNO does not report injuries due to other causes)
</t>
  </si>
  <si>
    <t>COL001Injuries reported</t>
  </si>
  <si>
    <t xml:space="preserve">HNO2022; Indepaz 29/03/2022
</t>
  </si>
  <si>
    <t>https://www.humanitarianresponse.info/es/operations/colombia/document/panorama-de-necesidades-humanitarias-2022  https://indepaz.org.co/informe-de-masacres-en-colombia-durante-el-2020-2021/</t>
  </si>
  <si>
    <t>Number of people killed by natural disasters and armed violence</t>
  </si>
  <si>
    <t>COL001Fatalities reported</t>
  </si>
  <si>
    <t>HNO2022; Indepaz 29/03/2022; migra Venezuela 08/2021</t>
  </si>
  <si>
    <t>https://www.humanitarianresponse.info/es/operations/colombia/document/panorama-de-necesidades-humanitarias-2022  https://indepaz.org.co/informe-de-masacres-en-colombia-durante-el-2020-2021/  https://migravenezuela.com/web/articulo/mas-de-360-venezolanos-han-sido-asesinados-en-colombia-en-el-2021/2805</t>
  </si>
  <si>
    <t xml:space="preserve">Number of people killed by natural disasters and armed violence. It included number of venezuelans migrants death
</t>
  </si>
  <si>
    <t>COL001Fatalities in all crises</t>
  </si>
  <si>
    <t xml:space="preserve">It is complex to determinate number of buildings damaged
</t>
  </si>
  <si>
    <t>COL001Buildings damaged</t>
  </si>
  <si>
    <t xml:space="preserve">Number of buildings destroyed by natural disaster reported in HNO
</t>
  </si>
  <si>
    <t>COL001Buildings destroyed</t>
  </si>
  <si>
    <t xml:space="preserve">The calculaition was carried out with the intersectorial PIN given by HNO
</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</si>
  <si>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</si>
  <si>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</si>
  <si>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</si>
  <si>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</si>
  <si>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</si>
  <si>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</si>
  <si>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COL001Crisis affected groups</t>
  </si>
  <si>
    <t xml:space="preserve">Total population in the country
</t>
  </si>
  <si>
    <t>COL002Total population</t>
  </si>
  <si>
    <t>Orarbo 2021; EcuRed 2021; EnColombia 2021; Toda Colombia 2021; OECD 2021; Colombia Immap 2021</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</si>
  <si>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t>
  </si>
  <si>
    <t>Although Venezuelan migrants are spread throughout the country, the total number of km2 of cities with more than 100,000 Venezuelan migrants was taken.</t>
  </si>
  <si>
    <t>COL002Landmass affected</t>
  </si>
  <si>
    <t xml:space="preserve">Ministerio de Relaciones Exteriores 2021
</t>
  </si>
  <si>
    <t>https://www.migracioncolombia.gov.co/infografias/distribucion-de-venezolanos-en-colombia-corte-31-de-agosto-de-2021</t>
  </si>
  <si>
    <t xml:space="preserve">Total number of the population living in departments with more than 100,000 Venezuelans (Bogotá, Atlántico, la Guajira, Norte de Santander, Antioquia, Valle del Cauca)
</t>
  </si>
  <si>
    <t>COL002People exposed</t>
  </si>
  <si>
    <t xml:space="preserve">RMRP 07/12/2022
</t>
  </si>
  <si>
    <t>https://www.r4v.info/en/document/rmrp-2022</t>
  </si>
  <si>
    <t xml:space="preserve">Venezuelan in destination, Venezuelan pendular, Colombian returnees, In Transit. 
</t>
  </si>
  <si>
    <t>COL002People affected</t>
  </si>
  <si>
    <t xml:space="preserve">Ministerio de Relaciones Exteriores, 2021
</t>
  </si>
  <si>
    <t>Total number of displaced Venezuelan migrants living in Colombia</t>
  </si>
  <si>
    <t>COL002People displaced</t>
  </si>
  <si>
    <t>COL002Illness cases reported</t>
  </si>
  <si>
    <t>COL002Injuries reported</t>
  </si>
  <si>
    <t xml:space="preserve">Migra Venezuela 08/2021
</t>
  </si>
  <si>
    <t>https://migravenezuela.com/web/articulo/mas-de-360-venezolanos-han-sido-asesinados-en-colombia-en-el-2021/2805</t>
  </si>
  <si>
    <t>Number of Venezuelan migrants killed during 2021</t>
  </si>
  <si>
    <t>COL002Fatalities reported</t>
  </si>
  <si>
    <t xml:space="preserve">HNO2022; Indepaz 29/03/2022; migra Venezuela 08/2021
</t>
  </si>
  <si>
    <t>https://www.humanitarianresponse.info/es/operations/colombia/document/panorama-de-necesidades-humanitarias-2022 
  https://indepaz.org.co/informe-de-masacres-en-colombia-durante-el-2020-2021/ 
  https://migravenezuela.com/web/articulo/mas-de-360-venezolanos-han-sido-asesinados-en-colombia-en-el-2021/2805</t>
  </si>
  <si>
    <t>COL002Fatalities in all crises</t>
  </si>
  <si>
    <t>RMRP 2022</t>
  </si>
  <si>
    <t>https://eur02.safelinks.protection.outlook.com/GetUrlReputation</t>
  </si>
  <si>
    <t>COL002People in Need</t>
  </si>
  <si>
    <t>Calculated by people exposed minus people affected</t>
  </si>
  <si>
    <t>COL002Minimal humanitarian conditions - Level 1</t>
  </si>
  <si>
    <t xml:space="preserve">People affected minus people in need
</t>
  </si>
  <si>
    <t>COL002Stressed humanitarian conditions - Level 2</t>
  </si>
  <si>
    <t>Number of people in need</t>
  </si>
  <si>
    <t>COL002Moderate humanitarian conditions - Level 3</t>
  </si>
  <si>
    <t>COL002Severe humanitarian conditions - Level 4</t>
  </si>
  <si>
    <t>COL002Extreme humanitarian conditions - Level 5</t>
  </si>
  <si>
    <t xml:space="preserve">Refugees, returnees, host
</t>
  </si>
  <si>
    <t>COL002Crisis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</si>
  <si>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</si>
  <si>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</si>
  <si>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</si>
  <si>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</si>
  <si>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</si>
  <si>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</si>
  <si>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</si>
  <si>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</si>
  <si>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</si>
  <si>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</si>
  <si>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</si>
  <si>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</si>
  <si>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(28/02/2022)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</si>
  <si>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</si>
  <si>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</si>
  <si>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</si>
  <si>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(31/12/2021); UNHCR (28/02/2022);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</si>
  <si>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</si>
  <si>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</si>
  <si>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</si>
  <si>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(01/10/2021-31/03/2022)</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</si>
  <si>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</si>
  <si>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</si>
  <si>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</si>
  <si>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</si>
  <si>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</si>
  <si>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</si>
  <si>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</si>
  <si>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</si>
  <si>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</si>
  <si>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</si>
  <si>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</si>
  <si>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</si>
  <si>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</si>
  <si>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</si>
  <si>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</si>
  <si>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</si>
  <si>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</si>
  <si>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</si>
  <si>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</si>
  <si>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</si>
  <si>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</si>
  <si>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</si>
  <si>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</si>
  <si>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</si>
  <si>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</si>
  <si>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</si>
  <si>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IRQ002Fatalities reported</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</si>
  <si>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</si>
  <si>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</si>
  <si>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</si>
  <si>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</si>
  <si>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</si>
  <si>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</si>
  <si>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</si>
  <si>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</si>
  <si>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</si>
  <si>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</si>
  <si>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</si>
  <si>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</si>
  <si>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</si>
  <si>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</si>
  <si>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</si>
  <si>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</si>
  <si>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</si>
  <si>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</si>
  <si>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</si>
  <si>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</si>
  <si>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</si>
  <si>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</si>
  <si>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(28/02/2022)</t>
  </si>
  <si>
    <t>http://data2.unhcr.org/en/situations/syria/location/5</t>
  </si>
  <si>
    <t>Total number of Syrian refugees registered in UNHCR Iraq and consider persons of concern</t>
  </si>
  <si>
    <t>IRQ003People displaced</t>
  </si>
  <si>
    <t>IRQ003Fatalities reported</t>
  </si>
  <si>
    <t>IRQ003People in Need</t>
  </si>
  <si>
    <t>UNHCR (28/02/2022);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</si>
  <si>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</si>
  <si>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</si>
  <si>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</si>
  <si>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</si>
  <si>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</si>
  <si>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</si>
  <si>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</si>
  <si>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</si>
  <si>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</si>
  <si>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OCHA (01/10/2021-31/03/2022)</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</si>
  <si>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</si>
  <si>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</si>
  <si>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</si>
  <si>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</si>
  <si>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</si>
  <si>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</si>
  <si>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</si>
  <si>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</si>
  <si>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</si>
  <si>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</si>
  <si>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</si>
  <si>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</si>
  <si>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</si>
  <si>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UNHCR 31/12/2021; UNHCR 18/11/2021;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</si>
  <si>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</si>
  <si>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</si>
  <si>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</si>
  <si>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</si>
  <si>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</si>
  <si>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</si>
  <si>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</si>
  <si>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IRN004Fatalities in all crises</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</si>
  <si>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</si>
  <si>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</si>
  <si>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</si>
  <si>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</si>
  <si>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</si>
  <si>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</si>
  <si>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</si>
  <si>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</si>
  <si>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OCHA (01/10/2021-31/03/2022); ACLED (01/10/2021-31/03/2022)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</si>
  <si>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</si>
  <si>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</si>
  <si>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</si>
  <si>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</si>
  <si>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</si>
  <si>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</si>
  <si>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</si>
  <si>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</si>
  <si>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</si>
  <si>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</si>
  <si>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</si>
  <si>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PAK001Fatalities in all crises</t>
  </si>
  <si>
    <t>World Bank 2020, UNHCR accessed 08/04/2022</t>
  </si>
  <si>
    <t>https://data.worldbank.org/indicator/SP.POP.TOTL?locations=HU&amp;page=2 ; https://data2.unhcr.org/en/situations/ukraine</t>
  </si>
  <si>
    <t>Population of Hungary as identified in World Bank 2020 + Displaced people from Ukraine as at 06/04/2022 = 9749763+404,021 = 10,153,784</t>
  </si>
  <si>
    <t>HUN002Total population</t>
  </si>
  <si>
    <t>UNHCR 31/03/2022;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</si>
  <si>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</si>
  <si>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</si>
  <si>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</si>
  <si>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</si>
  <si>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</si>
  <si>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</si>
  <si>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</si>
  <si>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</si>
  <si>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</si>
  <si>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</si>
  <si>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</si>
  <si>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</si>
  <si>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</si>
  <si>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</si>
  <si>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</si>
  <si>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</si>
  <si>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Government of Jordan &amp; Governement of Germany 14/02/2021; UNHCR 02/2022; RNO 2021 11/2020; UNHCR 31/12/2021; UNHCR 18/03/2021, BBC 18/09/2018, Pew Research Center 29/01/2018; OCHA 07/02/2022</t>
  </si>
  <si>
    <t>https://reliefweb.int/sites/reliefweb.int/files/resources/2021_Influx%20of%20Syrian%20Refugees%20in%20Jordan%20-%20Effects%20on%20the%20Water%20Sector.pdf; https://www.3rpsyriacrisis.org/wp-content/uploads/2022/02/RSO2022.pdf; http://www.3rpsyriacrisis.org/wp-content/uploads/2021/02/RNO_3RP.pdf; https://data2.unhcr.org/en/situations/syria; https://www.unhcr.org/cy/2021/03/18/syria-refugee-crisis-globally-in-europe-and-in-cyprus-meet-some-syrian-refugees-in-cyprus/
https://www.bbc.com/news/world-europe-44660699
https://www.pewresearch.org/fact-tank/2018/01/29/where-displaced-syrians-have-resettled/; https://data.humdata.org/dataset/syrian-arab-republic-idp-movements-and-idp-spontaneous-return-movements-data</t>
  </si>
  <si>
    <t xml:space="preserve">The figure is the total IDPs (about 10.6 million) and returnees (about 3.2 million) in Syria + refugees outside of Syria (about 8.9 million) in Jordan, Lebanon, Turkey, Iraq, Egypt, other countries in North Africa, and Europe + Palestinian refugees from Syria are included in this count. 
The figures for Syrian refugees in Lebanon, Jordan and Egypt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As the figure includes the total number of Syrian refugees (about 8.9 million) in Jordan, Lebanon, Turkey, Egypt and Iraq - these people are not part of people affected or in need as they are outside the country and considered in other crisis. 
The displaced people follows the severity collection guideline to include:
• Total number of IDPs
• Incoming refugees
• Incoming asylum seekers 
• Incoming migrants 
• Returnees
• Outgoing refugees and asylum seekers
</t>
  </si>
  <si>
    <t>SYR001People displaced</t>
  </si>
  <si>
    <t>ACLED (01/09/2021-31/03/2022)</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</si>
  <si>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</si>
  <si>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</si>
  <si>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</si>
  <si>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22/02/2022</t>
  </si>
  <si>
    <t>https://reliefweb.int/sites/reliefweb.int/files/resources/hno_2022_final_version_210222-2.pdf</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</si>
  <si>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</si>
  <si>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</si>
  <si>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</si>
  <si>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</si>
  <si>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</si>
  <si>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</si>
  <si>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</si>
  <si>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IOM 15/07/2021
</t>
  </si>
  <si>
    <t>https://displacement.iom.int/sites/default/files/public/reports/ZWE_Baseline%20Round%207.pdf</t>
  </si>
  <si>
    <t xml:space="preserve">
The number of IDPs in Zimbabwe as of May 2021
</t>
  </si>
  <si>
    <t>ZWE001People displaced</t>
  </si>
  <si>
    <t>ACLED accessed on 14/04/2022</t>
  </si>
  <si>
    <t xml:space="preserve">fatalities between 01 Oct 2021 and 08 April 2022 for the complex crisis
</t>
  </si>
  <si>
    <t>ZWE001Fatalities reported</t>
  </si>
  <si>
    <t xml:space="preserve">fatalities between 01 Oct 2021 and 08 April 2022
</t>
  </si>
  <si>
    <t>ZWE001Fatalities in all crises</t>
  </si>
  <si>
    <t>Hungarian central statistical office accessed 08/04/2022</t>
  </si>
  <si>
    <t>https://www.ksh.hu/apps/hntr.telepules?p_lang=EN&amp;p_id=17206</t>
  </si>
  <si>
    <t>Displaced people crossed to border areas. Nyíregyháza region surface area 27,454 hectare = 247.5  sqkm.</t>
  </si>
  <si>
    <t>HUN002Landmass affected</t>
  </si>
  <si>
    <t>britannica accessed 28/02/2022, Worldpopulationreview accessed 28/02/2022, The Economic Times 27/02/2022, UNHCR accessed 08/04/2022</t>
  </si>
  <si>
    <t>https://www.britannica.com/place/Nyiregyhaza ; https://worldpopulationreview.com/countries/hungary-population ;  https://economictimes.indiatimes.com/news/international/world-news/at-least-370000-flee-ukraine-after-russian-invasion/articleshow/89872634.cms, https://data2.unhcr.org/en/situations/ukraine</t>
  </si>
  <si>
    <t>Population of Nyíregyháza region as at 2022 + The number of displaced from Ukraine to Hungary as at 06/04/2022.
116,298+404,021= 520,319</t>
  </si>
  <si>
    <t>HUN002People exposed</t>
  </si>
  <si>
    <t>UNHCR accessed 08/04/2022</t>
  </si>
  <si>
    <t>The number of displaced from Ukraine to Hungary as at 06/04/2022.</t>
  </si>
  <si>
    <t>HUN002People affected</t>
  </si>
  <si>
    <t>HUN002People displaced</t>
  </si>
  <si>
    <t>ACLED 01/04/2022</t>
  </si>
  <si>
    <t>All crisis fatalities in Last 6 months (01/10/2021 to 10/04/2022).  Military casualties were not counted.</t>
  </si>
  <si>
    <t>HUN002Fatalities reported</t>
  </si>
  <si>
    <t>HUN002Fatalities in all crises</t>
  </si>
  <si>
    <t>Britannica accessed 28/02/2022, Worldpopulationreview accessed 28/02/2022, The Economic Times 27/02/2022, OCHA 27/02/2022, UNHCR accessed 08/04/2022</t>
  </si>
  <si>
    <t xml:space="preserve">https://www.britannica.com/place/Nyiregyhaza ; https://worldpopulationreview.com/countries/hungary-population ;  https://economictimes.indiatimes.com/news/international/world-news/at-least-370000-flee-ukraine-after-russian-invasion/articleshow/89872634.cms; https://reliefweb.int/report/ukraine/ukraine-humanitarian-impact-situation-report-500-pm-eet-27-february-2022 ; https://data2.unhcr.org/en/situations/ukraine </t>
  </si>
  <si>
    <t>1. People in need is not available.
2. Affected people is the number of Nyíregyháza residents + displaced from Ukraine as at 06/04/2022.
3. There is enough response for now and no information that there is PiN.Level 5: =0.
Level 5 = 0.
Level 4 = 0.
Level 3 =0.
Level 2 = Affected - PiN = 404021-0 = 404021
Level 1 - Exposed - affected = 520319- 404021=116,298</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</si>
  <si>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</si>
  <si>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</si>
  <si>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</si>
  <si>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</si>
  <si>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</si>
  <si>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</si>
  <si>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population.</t>
  </si>
  <si>
    <t>HUN002Crisis affected groups</t>
  </si>
  <si>
    <t>All crisis fatalities in Last 6 months (01/10/2021 to 01/04/2022).  Military casualties were not counted.</t>
  </si>
  <si>
    <t>MDA002Fatalities reported</t>
  </si>
  <si>
    <t>National bureau of statistics of the republic of moldova 2014, UNECE 04/10/2021, UNICEF 01/03/2022; RFERL 25/02/2022; UN 01/03/2022, UNHCR accessed 08/04/2022, UNHCR 02/04/2022</t>
  </si>
  <si>
    <t xml:space="preserve">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 https://reliefweb.int/report/moldova/moldova-refugee-response-inter-agency-update-29th-march-1st-april-2022 </t>
  </si>
  <si>
    <t>Host community and displaced people.</t>
  </si>
  <si>
    <t>MDA002Crisis affected groups</t>
  </si>
  <si>
    <t>Host-community, IDPs, refugees , returnees</t>
  </si>
  <si>
    <t>ZWE001Crisis affected groups</t>
  </si>
  <si>
    <t>World Bank 2020, UNFPA 2021</t>
  </si>
  <si>
    <t>https://data.worldbank.org/indicator/SP.POP.TOTL?locations=LB; 
https://www.unfpa.org/data/world-population/LB</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</si>
  <si>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in 2021 and 2022.</t>
  </si>
  <si>
    <t>LBN004People exposed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</si>
  <si>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</si>
  <si>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</si>
  <si>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</si>
  <si>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</si>
  <si>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</si>
  <si>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</si>
  <si>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</si>
  <si>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</si>
  <si>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</si>
  <si>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</si>
  <si>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</si>
  <si>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</si>
  <si>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</si>
  <si>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</si>
  <si>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</si>
  <si>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</si>
  <si>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The Government of Lebanon and the United Nations 15/02/2022, ESCWA 03/09/2021; UNHCR, UNICEF, and WFP 25/01/2022</t>
  </si>
  <si>
    <t>https://data2.unhcr.org/en/documents/details/90915; http://data2.unhcr.org/en/situations/syria/location/71; https://data2.unhcr.org/en/documents/details/90915</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</si>
  <si>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</si>
  <si>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</si>
  <si>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</si>
  <si>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</si>
  <si>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</si>
  <si>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</si>
  <si>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</si>
  <si>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</si>
  <si>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</si>
  <si>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</si>
  <si>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</si>
  <si>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</si>
  <si>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</si>
  <si>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</si>
  <si>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</si>
  <si>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 xml:space="preserve">Statista 23\08\2021
</t>
  </si>
  <si>
    <t>https://www.statista.com/statistics/1040670/malaysia-population-distribution-by-state/</t>
  </si>
  <si>
    <t>Total Population in Malaysia as of the second quarter of 2021</t>
  </si>
  <si>
    <t>MYS001Total population</t>
  </si>
  <si>
    <t xml:space="preserve">statista 23\08\2021; UNHCR 31/01/2021
</t>
  </si>
  <si>
    <t>https://www.statista.com/statistics/1040670/malaysia-population-distribution-by-state/  ,
  https://www.unhcr.org/en-us/figures-at-a-glance-in-malaysia.html</t>
  </si>
  <si>
    <t xml:space="preserve">The population exposed are those living in Selangor, Pulau Pinang and Kuala Lumpur. To avoid overestimating the population affected, only the states with a refugee/state population ratio of 1% or higher was included.
</t>
  </si>
  <si>
    <t>MYS001People exposed</t>
  </si>
  <si>
    <t xml:space="preserve">The population affected are those living in Selangor, Pulau Pinang and Kuala Lumpur. To avoid overestimating the population affected, only the states with a refugee/state population ratio of 1% or higher was included.
</t>
  </si>
  <si>
    <t>MYS001People affected</t>
  </si>
  <si>
    <t xml:space="preserve">UNHCR 31/01/2021
</t>
  </si>
  <si>
    <t>https://www.unhcr.org/en-us/figures-at-a-glance-in-malaysia.html</t>
  </si>
  <si>
    <t xml:space="preserve">Total number of refugees in Malaysia
</t>
  </si>
  <si>
    <t>MYS001People displaced</t>
  </si>
  <si>
    <t xml:space="preserve">ACLED 11/04/2022
</t>
  </si>
  <si>
    <t>https://acleddata.com/dashboard#/dashboard</t>
  </si>
  <si>
    <t xml:space="preserve">Number of fatalities in the last 6 months.
</t>
  </si>
  <si>
    <t>MYS001Fatalities in all crises</t>
  </si>
  <si>
    <t>MYS001People in Need</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</si>
  <si>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</si>
  <si>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</si>
  <si>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</si>
  <si>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</si>
  <si>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statista23\08\2021 ; UNHCR 31/01/2021
</t>
  </si>
  <si>
    <t>https://www.statista.com/statistics/1040670/malaysia-population-distribution-by-state/
  ; https://www.unhcr.org/en-us/figures-at-a-glance-in-malaysia.html</t>
  </si>
  <si>
    <t xml:space="preserve">Level 2 = Affected population - PIN (ACAPS methodology)
</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</si>
  <si>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</si>
  <si>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</si>
  <si>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</si>
  <si>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</si>
  <si>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</si>
  <si>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</si>
  <si>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MYS001Extreme humanitarian conditions - Level 5</t>
  </si>
  <si>
    <t>IPC 11/02/2022 ; UNHCR accessed on 12/04/2022</t>
  </si>
  <si>
    <t>https://reliefweb.int/report/united-republic-tanzania/tanzania-consecutive-prolonged-dry-spells-pests-and-diseases-drive
  ; https://data2.unhcr.org/en/country/tza</t>
  </si>
  <si>
    <t>ACAPS methodology: Exposed people</t>
  </si>
  <si>
    <t>TZA001People exposed</t>
  </si>
  <si>
    <t xml:space="preserve">IPC 11/02/2022 ; UNHCR accessed on 12/04/2022
</t>
  </si>
  <si>
    <t xml:space="preserve">ACAPS methodology: Affected people= Levels 2 to 5
</t>
  </si>
  <si>
    <t>TZA001People affected</t>
  </si>
  <si>
    <t xml:space="preserve">UNHCR accessed on 12/4/2022
</t>
  </si>
  <si>
    <t>https://data2.unhcr.org/en/country/tza</t>
  </si>
  <si>
    <t xml:space="preserve">is the number of refugees in Tanzania as of 31 March( 248492)
</t>
  </si>
  <si>
    <t>TZA001People displaced</t>
  </si>
  <si>
    <t xml:space="preserve">ACLED accessed on 12\04\2022
</t>
  </si>
  <si>
    <t xml:space="preserve">fatalities between 01 Oct 2021 and 8 April 2022 in Multiple crisis
</t>
  </si>
  <si>
    <t>TZA001Fatalities reported</t>
  </si>
  <si>
    <t xml:space="preserve">fatalities between 01 Oct 2021 and 8 April 2022
</t>
  </si>
  <si>
    <t>TZA001Fatalities in all crises</t>
  </si>
  <si>
    <t>TZA001People in Need</t>
  </si>
  <si>
    <t xml:space="preserve">The sum of people in Level 1 in the food insecurity crisis + the refugees crisis
</t>
  </si>
  <si>
    <t>TZA001Minimal humanitarian conditions - Level 1</t>
  </si>
  <si>
    <t xml:space="preserve">The sum of people in Level 2 in the food insecurity crisis + the refugees crisis
</t>
  </si>
  <si>
    <t>TZA001Stressed humanitarian conditions - Level 2</t>
  </si>
  <si>
    <t xml:space="preserve">The sum of people in Level 3 in the food insecurity crisis (415,000) + the refugees crisis
</t>
  </si>
  <si>
    <t>TZA001Moderate humanitarian conditions - Level 3</t>
  </si>
  <si>
    <t xml:space="preserve">The sum of people in Level 4 in the food insecurity crisis
</t>
  </si>
  <si>
    <t>TZA001Severe humanitarian conditions - Level 4</t>
  </si>
  <si>
    <t xml:space="preserve">The sum of people in Level 5 in the food insecurity crisis + the refugees crisis
</t>
  </si>
  <si>
    <t>TZA001Extreme humanitarian conditions - Level 5</t>
  </si>
  <si>
    <t xml:space="preserve">ACLED accessed on 12\4\2022
</t>
  </si>
  <si>
    <t xml:space="preserve">fatalities between 01 Oct 2021 and 08 April 2022 because of food insecurity
</t>
  </si>
  <si>
    <t>TZA003Fatalities reported</t>
  </si>
  <si>
    <t>TZA003Fatalities in all crises</t>
  </si>
  <si>
    <t xml:space="preserve">UNHCR accessed on 12/04/2022
</t>
  </si>
  <si>
    <t xml:space="preserve">is the number of refugees in Tanzania as of 31 March (248,492)
</t>
  </si>
  <si>
    <t>TZA002People displaced</t>
  </si>
  <si>
    <t xml:space="preserve">fatalities between 01 Oct 2021 and 8 April 2022 related to refugees
</t>
  </si>
  <si>
    <t>TZA002Fatalities reported</t>
  </si>
  <si>
    <t>TZA002Fatalities in all crises</t>
  </si>
  <si>
    <t>TZA002People in Need</t>
  </si>
  <si>
    <t xml:space="preserve">ACAPS methodology: Level1= Exposed population - affected population.
</t>
  </si>
  <si>
    <t>TZA002Minimal humanitarian conditions - Level 1</t>
  </si>
  <si>
    <t xml:space="preserve">ACAPS methodology: Level 2 = Affected population - PIN 
</t>
  </si>
  <si>
    <t>TZA002Stressed humanitarian conditions - Level 2</t>
  </si>
  <si>
    <t xml:space="preserve">is the number of refugees in Tanzania as of 31 March 2022
</t>
  </si>
  <si>
    <t>TZA002Moderate humanitarian conditions - Level 3</t>
  </si>
  <si>
    <t xml:space="preserve">The severity of needs is not identified for refugees
</t>
  </si>
  <si>
    <t>TZA002Severe humanitarian conditions - Level 4</t>
  </si>
  <si>
    <t>TZA002Extreme humanitarian conditions - Level 5</t>
  </si>
  <si>
    <t xml:space="preserve">ACLED accessed on 19/04/2022
</t>
  </si>
  <si>
    <t xml:space="preserve">fatalities between 01 October 2021 and 15 April 2022 because of food insecurity
</t>
  </si>
  <si>
    <t>SWZ001Fatalities reported</t>
  </si>
  <si>
    <t xml:space="preserve">fatalities between 01 October 2021 and 15 April 2022
</t>
  </si>
  <si>
    <t>SWZ001Fatalities in all crises</t>
  </si>
  <si>
    <t>NRC 12/04/2022; UNHCR 12/04/2022</t>
  </si>
  <si>
    <t>https://reliefweb.int/report/somalia/somalia-drought-displaces-745000-people; https://reliefweb.int/report/somalia/somalia-internal-displacements-monitored-protection-return-monitoring-network-prmn-28</t>
  </si>
  <si>
    <t>People displaced due to drought in Somalia</t>
  </si>
  <si>
    <t>SOM005People displaced</t>
  </si>
  <si>
    <t>IPC 08/04/2022</t>
  </si>
  <si>
    <t>https://reliefweb.int/report/somalia/somalia-ipc-acute-food-insecurity-update-snapshot-l-march-june-2022</t>
  </si>
  <si>
    <t>SOM005People in Need</t>
  </si>
  <si>
    <t>IPC 08/04/2022; OCHA 24/10/2021</t>
  </si>
  <si>
    <t>https://reliefweb.int/report/somalia/somalia-ipc-acute-food-insecurity-update-snapshot-l-march-june-2022;  https://reliefweb.int/sites/reliefweb.int/files/resources/2022%20Somalia%20HNO.pdf</t>
  </si>
  <si>
    <t xml:space="preserve">ACAPS Methodology was applied to compute the number of people facing Level 1 and 2 needs. Levels 3 to 5 correspond with figures for populations facing IPC Phase 3 to 5 food insecurity levels. </t>
  </si>
  <si>
    <t>SOM005Minimal humanitarian conditions - Level 1</t>
  </si>
  <si>
    <t>SOM005Stressed humanitarian conditions - Level 2</t>
  </si>
  <si>
    <t>SOM005Moderate humanitarian conditions - Level 3</t>
  </si>
  <si>
    <t>SOM005Severe humanitarian conditions - Level 4</t>
  </si>
  <si>
    <t>SOM005Extreme humanitarian conditions - Level 5</t>
  </si>
  <si>
    <t>UNICEF 16/04/2022</t>
  </si>
  <si>
    <t>https://reliefweb.int/report/somalia/unicef-somalia-humanitarian-situation-report-3-march-2022</t>
  </si>
  <si>
    <t>Number of acutely malnourished children under 5 years</t>
  </si>
  <si>
    <t>SOM005Illness cases reported</t>
  </si>
  <si>
    <t>SOM001Illness cases reported</t>
  </si>
  <si>
    <t xml:space="preserve">ACLED accessed on 20\04/2022
</t>
  </si>
  <si>
    <t>NAM002Fatalities reported</t>
  </si>
  <si>
    <t xml:space="preserve">fatalities between 01 October  2021 and 15 April 2022
</t>
  </si>
  <si>
    <t>NAM002Fatalities in all crises</t>
  </si>
  <si>
    <t>UNHCR 23/03/2022; UNHCR 10/04/2022</t>
  </si>
  <si>
    <t>https://data2.unhcr.org/en/documents/details/91556; https://data2.unhcr.org/en/situations/mediterranean/location/5179</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</si>
  <si>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</si>
  <si>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</si>
  <si>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</si>
  <si>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</si>
  <si>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migrants in Greece according to UNHCR. </t>
  </si>
  <si>
    <t>GRC002People displaced</t>
  </si>
  <si>
    <t>IOM (01/10/2021-31/03/2022)</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</si>
  <si>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</si>
  <si>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</si>
  <si>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</si>
  <si>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</si>
  <si>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</si>
  <si>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</si>
  <si>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</si>
  <si>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</si>
  <si>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</si>
  <si>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</si>
  <si>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</si>
  <si>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</si>
  <si>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UNHCR 31/03/2022; UNHCR 02/2022; UNHCR 25/11/2021</t>
  </si>
  <si>
    <t>https://data2.unhcr.org/en/situations/syria/location/113; https://www.3rpsyriacrisis.org/wp-content/uploads/2022/02/RSO2022.pdf; https://www.3rpsyriacrisis.org/wp-content/uploads/2022/02/RSO2022.pdf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</si>
  <si>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</si>
  <si>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</si>
  <si>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UNHCR 31/03/2022;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</si>
  <si>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</si>
  <si>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</si>
  <si>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</si>
  <si>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(01/10/2021 - 31/03/2022); ACLED (01/10/2021 - 31/03/2022)</t>
  </si>
  <si>
    <t>https://missingmigrants.iom.int/downloads; https://www.acleddata.com/</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</si>
  <si>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</si>
  <si>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</si>
  <si>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</si>
  <si>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UNHCR 31/03/2022;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</si>
  <si>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</si>
  <si>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</si>
  <si>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</si>
  <si>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</si>
  <si>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</si>
  <si>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</si>
  <si>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</si>
  <si>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</si>
  <si>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</si>
  <si>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</si>
  <si>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31/03/2022</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</si>
  <si>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</si>
  <si>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</si>
  <si>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</si>
  <si>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</si>
  <si>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</si>
  <si>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04/2020; UNHCR 31/03/2022;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</si>
  <si>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</si>
  <si>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</si>
  <si>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</si>
  <si>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</si>
  <si>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</si>
  <si>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</si>
  <si>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</si>
  <si>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</si>
  <si>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</si>
  <si>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</si>
  <si>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</si>
  <si>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</si>
  <si>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(01/10/2021 - 31/03/2022)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</si>
  <si>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</si>
  <si>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</si>
  <si>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</si>
  <si>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</si>
  <si>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</si>
  <si>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</si>
  <si>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</si>
  <si>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</si>
  <si>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</si>
  <si>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</si>
  <si>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</si>
  <si>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</si>
  <si>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TUR004Fatalities in all crises</t>
  </si>
  <si>
    <t>ACLED accessed on 21/04/2022</t>
  </si>
  <si>
    <t xml:space="preserve">fatalities between 01 October 2021 and 21 April 2022 because of drought
</t>
  </si>
  <si>
    <t>ZMB002Fatalities reported</t>
  </si>
  <si>
    <t xml:space="preserve">fatalities between 01 October 2021 and  21 April 2022
</t>
  </si>
  <si>
    <t>ZMB002Fatalities in all crises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</si>
  <si>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</si>
  <si>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</si>
  <si>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</si>
  <si>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</si>
  <si>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</si>
  <si>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</si>
  <si>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</si>
  <si>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</si>
  <si>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</si>
  <si>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</si>
  <si>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</si>
  <si>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</si>
  <si>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</si>
  <si>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</si>
  <si>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</si>
  <si>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</si>
  <si>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</si>
  <si>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</si>
  <si>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</si>
  <si>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</si>
  <si>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</si>
  <si>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</si>
  <si>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</si>
  <si>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</si>
  <si>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</si>
  <si>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</si>
  <si>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</si>
  <si>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</si>
  <si>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</si>
  <si>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</si>
  <si>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</si>
  <si>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</si>
  <si>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</si>
  <si>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</si>
  <si>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</si>
  <si>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</si>
  <si>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</si>
  <si>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</si>
  <si>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</si>
  <si>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</si>
  <si>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</si>
  <si>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</si>
  <si>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</si>
  <si>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IOM 26/03/2022</t>
  </si>
  <si>
    <t>https://reliefweb.int/report/mozambique/iom-mozambique-cabo-delgado-nampula-niassa-sofala-zambezia-and-inhambane-provinces</t>
  </si>
  <si>
    <t xml:space="preserve">784,319 IDPs mapped across displacement sites and host communities in 208 localities. </t>
  </si>
  <si>
    <t>MOZ004People displaced</t>
  </si>
  <si>
    <t>ACLED Accessed on 04/04/2022</t>
  </si>
  <si>
    <t>Fatalities reported  as from 25/09/2021 - 25/03/2022 on ACLED data dashboard in Cabo Delgado, Niassa and Nampula provinces.</t>
  </si>
  <si>
    <t>MOZ004Fatalities reported</t>
  </si>
  <si>
    <t>https://acleddata.com/dashboard/#/dashboard; https://reliefweb.int/sites/reliefweb.int/files/resources/Flash%20Update%20No.%209%20Gombe%20Response%2020220413.pdf</t>
  </si>
  <si>
    <t>The sum of fatalities due to cyclones and the insurgency</t>
  </si>
  <si>
    <t>MOZ004Fatalities in all crises</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</si>
  <si>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</si>
  <si>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</si>
  <si>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</si>
  <si>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</si>
  <si>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</si>
  <si>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</si>
  <si>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</si>
  <si>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</si>
  <si>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</si>
  <si>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</si>
  <si>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ACLED Accessed 18/03/2022; OCHA 13/04/2022</t>
  </si>
  <si>
    <t>https://acleddata.com/data-export-tool/; https://reliefweb.int/sites/reliefweb.int/files/resources/Flash%20Update%20No.%209%20Gombe%20Response%2020220413.pdf</t>
  </si>
  <si>
    <t>Fatalities from the cyclones and the Cabo Delgado insurgency</t>
  </si>
  <si>
    <t>MOZ008Fatalities in all crises</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</si>
  <si>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</si>
  <si>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</si>
  <si>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</si>
  <si>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</si>
  <si>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</si>
  <si>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</si>
  <si>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</si>
  <si>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</si>
  <si>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</si>
  <si>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</si>
  <si>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</si>
  <si>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</si>
  <si>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</si>
  <si>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</si>
  <si>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</si>
  <si>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</si>
  <si>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</si>
  <si>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</si>
  <si>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</si>
  <si>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IOM 26/03/2022; OCHA 13/04/2022</t>
  </si>
  <si>
    <t>https://reliefweb.int/report/mozambique/iom-mozambique-cabo-delgado-nampula-niassa-sofala-zambezia-and-inhambane-provinces; https://reliefweb.int/report/mozambique/mozambique-tropical-cyclone-gombe-flash-update-no9-13-april-2022</t>
  </si>
  <si>
    <t xml:space="preserve">Number of people displaced by Tropical Cyclones and the Cabo Delgado insurgency </t>
  </si>
  <si>
    <t>MOZ001People displaced</t>
  </si>
  <si>
    <t>Number of people injured since the start of tropical cyclones. There is no cumulative figure on the number of people injured by insurgents.</t>
  </si>
  <si>
    <t>MOZ001Injuries reported</t>
  </si>
  <si>
    <t>ACLED Accessed on 04/04/2022; OCHA 13/04/2022</t>
  </si>
  <si>
    <t>MOZ001Fatalities reported</t>
  </si>
  <si>
    <t>MOZ001Fatalities in all crises</t>
  </si>
  <si>
    <t>MOZ001People in Need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</si>
  <si>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</si>
  <si>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</si>
  <si>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</si>
  <si>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</si>
  <si>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</si>
  <si>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</si>
  <si>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</si>
  <si>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</si>
  <si>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</si>
  <si>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</si>
  <si>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</si>
  <si>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WORLD BANK 01/01/2020; UNHCR 25/03/2022</t>
  </si>
  <si>
    <t>https://data.humdata.org/group/nic ; https://reliefweb.int/report/costa-rica/el-n-mero-de-nicarag-enses-desplazados-en-costa-rica-se-ha-duplicado-en-menos-de</t>
  </si>
  <si>
    <t>Total population of Nicaraguans minus migrants, refugees and asylum seekers in Costa Rica</t>
  </si>
  <si>
    <t>NIC001Total population</t>
  </si>
  <si>
    <t>WORLD BANK 01/01/2020</t>
  </si>
  <si>
    <t>https://data.humdata.org/group/nic</t>
  </si>
  <si>
    <t>The whole territory is affected by the crisis</t>
  </si>
  <si>
    <t>NIC001Landmass affected</t>
  </si>
  <si>
    <t>The entire population in Nicaragua is exposed to the crisis.</t>
  </si>
  <si>
    <t>NIC001People exposed</t>
  </si>
  <si>
    <t>UNHCR 25/03/2022; IDMC 30/12/2020</t>
  </si>
  <si>
    <t>https://reliefweb.int/report/costa-rica/el-n-mero-de-nicarag-enses-desplazados-en-costa-rica-se-ha-duplicado-en-menos-de  https://www.internal-displacement.org/countries/nicaragua</t>
  </si>
  <si>
    <t>The entire displaced population is affected</t>
  </si>
  <si>
    <t>NIC001People affected</t>
  </si>
  <si>
    <t>Number of Nicaraguan migrants, refugees and asylum seekers in Costa Rica + Number of IDPs in Nicaragua</t>
  </si>
  <si>
    <t>NIC001People displaced</t>
  </si>
  <si>
    <t>No reliable information giving this cumulatuve figure</t>
  </si>
  <si>
    <t>NIC001Injuries reported</t>
  </si>
  <si>
    <t>ACLED ACCESSED 13/04/2022</t>
  </si>
  <si>
    <t>The number of fatalities reported from 13/10/2021 to 13/04/2022</t>
  </si>
  <si>
    <t>NIC001Fatalities reported</t>
  </si>
  <si>
    <t>The total number of fatalities reported from 13/10/2021 to 13/04/2023</t>
  </si>
  <si>
    <t>NIC001Fatalities in all crises</t>
  </si>
  <si>
    <t>NIC001People in Need</t>
  </si>
  <si>
    <t>Calculations for level 1 and 2 werecalculated using ACAPS methodology with the number of people exposed and the number of people affected. The data for PIN was not available so due to this Information gap level 3, level 4 and 5 are 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</si>
  <si>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</si>
  <si>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</si>
  <si>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</si>
  <si>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</si>
  <si>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</si>
  <si>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Host, Non-host, IDP's</t>
  </si>
  <si>
    <t>NIC001Crisis affected groups</t>
  </si>
  <si>
    <t xml:space="preserve">No Information on this </t>
  </si>
  <si>
    <t>NIC001Illness cases reported</t>
  </si>
  <si>
    <t xml:space="preserve">ACLED accessed on 26/04/2022 ; IFRC 18/02/2022
</t>
  </si>
  <si>
    <t>https://acleddata.com/dashboard/#/dashboard
  ;
  https://reliefweb.int/report/malawi/malawi-africa-tropical-storm-ana-emergency-appeal-n-mdrmw015-operational-strategy-24</t>
  </si>
  <si>
    <t xml:space="preserve">fatalities between 01 Oct 2021 and 22 April 2022 in the complex crisis and Tropical Cyclone Ana crisis
</t>
  </si>
  <si>
    <t>MWI004Fatalities in all crises</t>
  </si>
  <si>
    <t xml:space="preserve">fatalities between 01 Oct 2021 and 22 April in the complex crisis and Tropical Cyclone Ana crisis
</t>
  </si>
  <si>
    <t>MWI002Fatalities reported</t>
  </si>
  <si>
    <t>https://acleddata.com/dashboard/#/dashboard
  / ;
  https://reliefweb.int/report/malawi/malawi-africa-tropical-storm-ana-emergency-appeal-n-mdrmw015-operational-strategy-24</t>
  </si>
  <si>
    <t>MWI002Fatalities in all crises</t>
  </si>
  <si>
    <t xml:space="preserve">UNHCR 26/04/2022 ; UNHCR Sudan 31/03/2022 ; UNHCR South Sudan 31/03/2022   ; UNHCR Chad 31/03/2022  
</t>
  </si>
  <si>
    <t>https://reliefweb.int/report/ethiopia/regional-bureau-east-and-horn-africa-and-great-lakes-region-internally-displaced
  ; https://data2.unhcr.org/en/country/sdn;
  https://data2.unhcr.org/en/country/ssd ;
  https://data2.unhcr.org/en/country/tcd</t>
  </si>
  <si>
    <t xml:space="preserve">The number includes IDPs in Sudan (3,040,000) as of 31 March 2022, Refugees in Sudan(1,129,656) as of 31 March 2022, Refugee returnees (2,060) as of 31 Dec. 2019, Sudanese refugees in South Sudan (310,046) as of 31 March 2022 and Chad (385,228) as of 31 March 2022.
</t>
  </si>
  <si>
    <t>SDN001People displaced</t>
  </si>
  <si>
    <t>OCHA 2022, UNHCR accessed 27/04/2022</t>
  </si>
  <si>
    <t>https://reliefweb.int/sites/reliefweb.int/files/resources/ukraine_2022_hno_eng_2022-02-10.pdf ; https://data2.unhcr.org/en/situations/ukraine</t>
  </si>
  <si>
    <t>Population as idetntified in the HNO 2022 - People displaced out of the country as at 25 April = 41400000 - 5,264,767 = 36,135,233</t>
  </si>
  <si>
    <t>UKR002Total population</t>
  </si>
  <si>
    <t>https://data.worldbank.org/indicator/AG.SRF.TOTL.K2?locations=UA&amp;page=2</t>
  </si>
  <si>
    <t>All the country is considered affected by the crisis. Ukraine TOTAL surface area at 603,628  sqkm.</t>
  </si>
  <si>
    <t>UKR002Landmass affected</t>
  </si>
  <si>
    <t>All the country is affected. Population as identified in the HNO 2022 - People displaced out of the country as at 25 April = 41400000 - 5,264,767 = 36,135,233</t>
  </si>
  <si>
    <t>UKR002People exposed</t>
  </si>
  <si>
    <t>OCHA 01/03/2022</t>
  </si>
  <si>
    <t>https://reliefweb.int/report/ukraine/ukraine-flash-appeal-humanitarian-programme-cycle-march-may-2022</t>
  </si>
  <si>
    <t>Very hard to estimate the number of affected people because of the ongoing fighting. OCHA Ukraine Flash Appeal 2022 suggest 18 M.</t>
  </si>
  <si>
    <t>UKR002People affected</t>
  </si>
  <si>
    <t>(UNHCR 05/03/2021, Russian Federal Migration Services 19/02/2016, UNHCR accessed 27/05/2022, IOM 1/04/2022).</t>
  </si>
  <si>
    <t>https://app.powerbi.com/view?r=eyJrIjoiY2RhMmExMjgtZWRlMS00YjcwLWI0MzktNmEwNDkwYzdmYTM0IiwidCI6ImU1YzM3OTgxLTY2NjQtNDEzNC04YTBjLTY1NDNkMmFmODBiZSIsImMiOjh9 ; https://xn--b1agjhrfhd.xn--b1ab2a0a.xn--b1aew.xn--p1ai/upload/site1/document_file/Itogovyy_doklad_na_19.02.16.pdf ; https://data2.unhcr.org/en/situations/ukraine ; https://reliefweb.int/report/ukraine/ukraine-internal-displacement-report-general-population-survey-round-2-1-april-2022</t>
  </si>
  <si>
    <t>Displaced people in the Ukrainian conflict = 1,100,000+7,707,000+5,264,767+105,000=14,176,767
Between 2014–2015, 1.1 million people moved to Russia, with the majority receiving some sort of legal status. +
New IDPs as at 17 April 2022. +
Ukranian Refugees as at 25 April. +
New evacuated to Russia, moved to the Russian Federation from the Donetsk and Luhansk regions between 21 and 23 February.
Registered IDPs before escalation in Feb 2022 were not counted as they combined in latest report from IOM.</t>
  </si>
  <si>
    <t>UKR002People displaced</t>
  </si>
  <si>
    <t>OHCHR 26/04/2022</t>
  </si>
  <si>
    <t>https://reliefweb.int/report/ukraine/ukraine-civilian-casualties-2400-25-april-2022-enruuk</t>
  </si>
  <si>
    <t>All conflict fatalities in Last 6 months (01/10/2021 to 25/04/2022).  Military casualties were not counted.</t>
  </si>
  <si>
    <t>UKR002Fatalities reported</t>
  </si>
  <si>
    <t>UKR002Fatalities in all crises</t>
  </si>
  <si>
    <t xml:space="preserve">https://reliefweb.int/sites/reliefweb.int/files/resources/ukraine_2022_hno_eng_2022-02-10.pdf ; https://reliefweb.int/report/ukraine/ukraine-flash-appeal-humanitarian-programme-cycle-march-may-2022 </t>
  </si>
  <si>
    <t xml:space="preserve">1. People in need is taken from OCHA Ukraine Flash Appeal 2022.
2. People affected is taken OCHA Ukraine Flash Appeal 2022.
3. Total population is taken from HNO 2022- People displaced out of the country as at 25 April = 41400000 - 5,264,767 = 36,135,233.
4. Since the appeal 2022 doesn’t have levels of severity for the needs, we put PiN 12M + 700,000 in stress needs in level 3 - 2.2M (PiN in HNO 2022 (2.9M as follow: 2m in extreme needs, 200,000 in severe needs, 700,000 in stress needs)) 
Level 5: = Extreme severity from HNO 2022 = 2,000,000.
Level 4 = Severe severity from HNO 2022 = 200,000.
Level 3 = PiN from appeal 2022 -PiN FROM hno 2022 = 9,800,000.
Level 2 = Affected - PiN = 18-12 = 6 M
Level 1 - Exposed - affected – 36,135,233 -18 = 18,135,233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</si>
  <si>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</si>
  <si>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</si>
  <si>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</si>
  <si>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</si>
  <si>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</si>
  <si>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</si>
  <si>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Non-host
IDPs
host community</t>
  </si>
  <si>
    <t>UKR002Crisis affected groups</t>
  </si>
  <si>
    <t>ACLED accessed on 28/04/2022</t>
  </si>
  <si>
    <t>fatalities between 01 Nov 2021 and 28 April 2022</t>
  </si>
  <si>
    <t>DJI001Fatalities reported</t>
  </si>
  <si>
    <t>DJI001Fatalities in all crises</t>
  </si>
  <si>
    <t>DJI002Fatalities reported</t>
  </si>
  <si>
    <t>DJI002Fatalities in all crises</t>
  </si>
  <si>
    <t>DJI003Fatalities reported</t>
  </si>
  <si>
    <t>DJI003Fatalities in all crises</t>
  </si>
  <si>
    <t>UNHCR 26/04/2022 ; UNHCR accessed on 28/04/2022; UNHCR accessed on 28/04/2022 ; OCHA 19/05/2021</t>
  </si>
  <si>
    <t>https://reliefweb.int/report/ethiopia/regional-bureau-east-and-horn-africa-and-great-lakes-region-internally-displaced ; https://data2.unhcr.org/en/country/eth;  https://data2.unhcr.org/en/country/sdn; https://reliefweb.int/sites/reliefweb.int/files/resources/Situation%20Report%20-%20Ethiopia%20-%20Tigray%20Region%20Humanitarian%20Update%20-%2014%20May%202021.pdf</t>
  </si>
  <si>
    <t>Includes number of IDPs in Ethiopia 4,51 Million + Refugees in Ethiopia (844,589) as of 31 March 2022 + Ethiopian refugees in Sudan (71,654) as of 31 March + Returnees (1.3M) as of May 2021</t>
  </si>
  <si>
    <t>ETH001People displaced</t>
  </si>
  <si>
    <t>ETH001Fatalities reported</t>
  </si>
  <si>
    <t>ETH001Fatalities in all crises</t>
  </si>
  <si>
    <t>UNHCR accessed on 28/04/2022</t>
  </si>
  <si>
    <t>https://data2.unhcr.org/en/country/eth</t>
  </si>
  <si>
    <t>Refugees in Ethiopia (844,589) as of 31 March 2022</t>
  </si>
  <si>
    <t>ETH003People displaced</t>
  </si>
  <si>
    <t>fatalities between 01 Nov 2021 and 28 April 2022 related to refugees</t>
  </si>
  <si>
    <t>ETH003Fatalities reported</t>
  </si>
  <si>
    <t>ETH003Fatalities in all crises</t>
  </si>
  <si>
    <t>ETH003People in Need</t>
  </si>
  <si>
    <t>Ethiovisit 2017; UNHCR accessed on 28/04/2022</t>
  </si>
  <si>
    <t>ETH003Minimal humanitarian conditions - Level 1</t>
  </si>
  <si>
    <t>ETH003Stressed humanitarian conditions - Level 2</t>
  </si>
  <si>
    <t xml:space="preserve">Refugees in Ethiopia (844,589) as of 31 March 2022.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</si>
  <si>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</si>
  <si>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</si>
  <si>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</si>
  <si>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</si>
  <si>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</si>
  <si>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IOM 15/04/2022 ; UNHCR accessed on 28/4/2022</t>
  </si>
  <si>
    <t>https://dtm.iom.int/reports/ethiopia-%E2%80%94-national-displacement-report-11-december-2021-%E2%80%94-february-2022-1 ; https://data2.unhcr.org/en/country/sdn</t>
  </si>
  <si>
    <t>Over 2,437,000 million people were displaced in northern Ethiopia. This includes more than 1.8 million people in Tigray as at Sep 2021, over 462,529 in Amhara as at Feb 2022, and more than 175,264 people in Afar as at Feb 2022// Ethiopian refugees in Sudan (71,654) as of 31 March</t>
  </si>
  <si>
    <t>ETH004People displaced</t>
  </si>
  <si>
    <t>fatalities between 01 Nov 2021 and 28 April 2022 in Afar, Amhara, and Tigray</t>
  </si>
  <si>
    <t>ETH004Fatalities reported</t>
  </si>
  <si>
    <t>ETH004Fatalities in all crises</t>
  </si>
  <si>
    <t>OCHA 18/04/2022</t>
  </si>
  <si>
    <t>https://reliefweb.int/report/ethiopia/ethiopia-drought-update-no4-april-2022</t>
  </si>
  <si>
    <t>An estimated 8 million people in Oromia, Somali, and Southern Nations, Nationalities, and Peoples' (SNNP), and South West regions are affected by drought and require food assistance</t>
  </si>
  <si>
    <t>ETH005People affected</t>
  </si>
  <si>
    <t>IOM 15/04/2022</t>
  </si>
  <si>
    <t>https://dtm.iom.int/reports/ethiopia-%E2%80%94-national-displacement-report-11-december-2021-%E2%80%94-february-2022-1</t>
  </si>
  <si>
    <t xml:space="preserve">According to IOM, people displaced due to drought as of Feb 2022 in Oromia are 88,305 and in Somali 325,505. No figures for SNNP region were reported. </t>
  </si>
  <si>
    <t>ETH005People displaced</t>
  </si>
  <si>
    <t>fatalities between 01 Nov 2021 and 28 April 2022 in Oromia, Somali, SNNP, and South West regions because of drought</t>
  </si>
  <si>
    <t>ETH005Fatalities reported</t>
  </si>
  <si>
    <t>ETH005Fatalities in all crises</t>
  </si>
  <si>
    <t>ETH005People in Need</t>
  </si>
  <si>
    <t> OCHA HDX 24/05/2021 ; OCHA 18/04/2022</t>
  </si>
  <si>
    <t> https://data.humdata.org/dataset/ethiopia-population-data-_-admin-level-0-3 ; https://reliefweb.int/report/ethiopia/ethiopia-drought-update-no4-april-2022</t>
  </si>
  <si>
    <t>ETH005Minimal humanitarian conditions - Level 1</t>
  </si>
  <si>
    <t>OCHA 18/04/2022 ; IOM 15/04/2022</t>
  </si>
  <si>
    <t>https://reliefweb.int/report/ethiopia/ethiopia-drought-update-no4-april-2022 ; https://dtm.iom.int/reports/ethiopia-%E2%80%94-national-displacement-report-11-december-2021-%E2%80%94-february-2022-1</t>
  </si>
  <si>
    <t>ETH005Stressed humanitarian conditions - Level 2</t>
  </si>
  <si>
    <t>There is limited evidence on the severity of needs.</t>
  </si>
  <si>
    <t>ETH005Moderate humanitarian conditions - Level 3</t>
  </si>
  <si>
    <t>ETH005Severe humanitarian conditions - Level 4</t>
  </si>
  <si>
    <t>ETH005Extreme humanitarian conditions - Level 5</t>
  </si>
  <si>
    <t>fatalities between 01 Nov 2021 and 28 April 2022 because of food insecurity</t>
  </si>
  <si>
    <t>LSO002Fatalities reported</t>
  </si>
  <si>
    <t>LSO002Fatalities in all crises</t>
  </si>
  <si>
    <t>ACLED accessed 28/04/2022 ; Madagascar Tribune 16/03/2022</t>
  </si>
  <si>
    <t>https://acleddata.com/data-export-tool/ ; https://www.madagascar-tribune.com/Intemperies-Les-5-cyclones-et-tempetes-ont-fait-206-morts.html</t>
  </si>
  <si>
    <t>fatalities between 01 Nov 2021 and 28 April 2022  including fatalities due to dahalo militias (53) and the 2022 cyclone season (206)</t>
  </si>
  <si>
    <t>MDG001Fatalities reported</t>
  </si>
  <si>
    <t>MDG001Fatalities in all crises</t>
  </si>
  <si>
    <t>ACLED accessed 28/04/2022</t>
  </si>
  <si>
    <t xml:space="preserve">Fatalities between 01 Nov 2021 and 28 April 2022, as a result of drought (cattle theft related inciddencts by Dahalo militia) </t>
  </si>
  <si>
    <t>MDG002Fatalities reported</t>
  </si>
  <si>
    <t>MDG002Fatalities in all crises</t>
  </si>
  <si>
    <t>MDG006Fatalities in all crises</t>
  </si>
  <si>
    <t>ACLED accessed 28/04/2022 ; FAO 23/02/2022</t>
  </si>
  <si>
    <t>https://acleddata.com/data-export-tool/ ; https://reliefweb.int/report/tonga/hunga-tonga-hunga-ha-apai-volcano-eruption-data-emergencies-hazard-impact-assessment-0</t>
  </si>
  <si>
    <t>fatalities between 01 Jan and 28 April 2022 according to ACLED + Fatalities because of the volcanic eruption</t>
  </si>
  <si>
    <t>TON002Fatalities in all crises</t>
  </si>
  <si>
    <t xml:space="preserve">ACLED accessed on 28/04/2022
</t>
  </si>
  <si>
    <t xml:space="preserve">fatalities between 01 Oct 2021 and 28 April 2022 for the complex crisis
</t>
  </si>
  <si>
    <t>SDN001Fatalities reported</t>
  </si>
  <si>
    <t xml:space="preserve">fatalities between 01 Oct 2021 and 28 APRIL 2022
</t>
  </si>
  <si>
    <t>SDN001Fatalities in all crises</t>
  </si>
  <si>
    <t xml:space="preserve">UNHCR accessed on 28/04/2022
</t>
  </si>
  <si>
    <t>https://data2.unhcr.org/en/country/sdn</t>
  </si>
  <si>
    <t xml:space="preserve">The number represents refugees in Sudan, excluding refugees from Ethiopia (71,654) as of 31 March 2022
</t>
  </si>
  <si>
    <t>SDN005People displaced</t>
  </si>
  <si>
    <t xml:space="preserve">fatalities between 01 Oct 2021 and 28 APRIL 2022 related to refugees (except Ethiopians)
</t>
  </si>
  <si>
    <t>SDN005Fatalities reported</t>
  </si>
  <si>
    <t xml:space="preserve">fatalities between 01 Oct 2021 and 28 April 2022
</t>
  </si>
  <si>
    <t>SDN005Fatalities in all crises</t>
  </si>
  <si>
    <t>SDN005People in Need</t>
  </si>
  <si>
    <t>SDN005Stressed humanitarian conditions - Level 2</t>
  </si>
  <si>
    <t xml:space="preserve">There is no analysis of the severity of needs for refugees 
</t>
  </si>
  <si>
    <t>SDN005Moderate humanitarian conditions - Level 3</t>
  </si>
  <si>
    <t>SDN005Minimal humanitarian conditions - Level 1</t>
  </si>
  <si>
    <t>SDN005Severe humanitarian conditions - Level 4</t>
  </si>
  <si>
    <t>SDN005Extreme humanitarian conditions - Level 5</t>
  </si>
  <si>
    <t xml:space="preserve">UNHCR accessed 28/04/2022
</t>
  </si>
  <si>
    <t xml:space="preserve">The number of refugees from Ethiopia (71654) as of 31 March 2022
</t>
  </si>
  <si>
    <t>SDN007People displaced</t>
  </si>
  <si>
    <t xml:space="preserve">fatalities between 01 Oct 2021 and 28 April related to Ethiopian refugees
</t>
  </si>
  <si>
    <t>SDN007Fatalities reported</t>
  </si>
  <si>
    <t xml:space="preserve">fatalities between 01 Oct 2021 and 28 April2022
</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</si>
  <si>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</si>
  <si>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</si>
  <si>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</si>
  <si>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</si>
  <si>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</si>
  <si>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</si>
  <si>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</si>
  <si>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</si>
  <si>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 xml:space="preserve">fatalities between 01 Oct 2021 and 28 April 2022 in West Darfur
</t>
  </si>
  <si>
    <t>SDN008Fatalities reported</t>
  </si>
  <si>
    <t>SDN008Fatalities in all crises</t>
  </si>
  <si>
    <t>The total population of Sudan according to OCHA's HNO (48 million including 1,16 million refugees)</t>
  </si>
  <si>
    <t>SDN001Total population</t>
  </si>
  <si>
    <t>SDN005Total population</t>
  </si>
  <si>
    <t>SDN007Total population</t>
  </si>
  <si>
    <t>SDN008Total population</t>
  </si>
  <si>
    <t>release:</t>
  </si>
  <si>
    <t>30/04/2022</t>
  </si>
  <si>
    <t>INFORM SEVERITY INDEX</t>
  </si>
  <si>
    <t>April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</si>
  <si>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</si>
  <si>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</si>
  <si>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</si>
  <si>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</si>
  <si>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</si>
  <si>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</si>
  <si>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</si>
  <si>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</si>
  <si>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</si>
  <si>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</si>
  <si>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</si>
  <si>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</si>
  <si>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</si>
  <si>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</si>
  <si>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</si>
  <si>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</si>
  <si>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</si>
  <si>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</si>
  <si>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</si>
  <si>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</si>
  <si>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</si>
  <si>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</si>
  <si>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</si>
  <si>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</si>
  <si>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</si>
  <si>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</si>
  <si>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</si>
  <si>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</si>
  <si>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</si>
  <si>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</si>
  <si>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</si>
  <si>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</si>
  <si>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</si>
  <si>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</si>
  <si>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</si>
  <si>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</si>
  <si>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</si>
  <si>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</si>
  <si>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</si>
  <si>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</si>
  <si>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</si>
  <si>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</si>
  <si>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</si>
  <si>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</si>
  <si>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</si>
  <si>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</si>
  <si>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</si>
  <si>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</si>
  <si>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</si>
  <si>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</si>
  <si>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</si>
  <si>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</si>
  <si>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</si>
  <si>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</si>
  <si>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</si>
  <si>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</si>
  <si>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</si>
  <si>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</si>
  <si>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</si>
  <si>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</si>
  <si>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</si>
  <si>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</si>
  <si>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</si>
  <si>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</si>
  <si>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</si>
  <si>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</si>
  <si>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</si>
  <si>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</si>
  <si>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</si>
  <si>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</si>
  <si>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</si>
  <si>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</si>
  <si>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</si>
  <si>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</si>
  <si>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</si>
  <si>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</si>
  <si>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</si>
  <si>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</si>
  <si>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</si>
  <si>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</si>
  <si>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</si>
  <si>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</si>
  <si>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</si>
  <si>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</si>
  <si>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</si>
  <si>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</si>
  <si>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</si>
  <si>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</si>
  <si>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</si>
  <si>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</si>
  <si>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</si>
  <si>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</si>
  <si>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</si>
  <si>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</si>
  <si>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</si>
  <si>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</si>
  <si>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</si>
  <si>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</si>
  <si>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</si>
  <si>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</si>
  <si>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</si>
  <si>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</si>
  <si>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</si>
  <si>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</si>
  <si>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</si>
  <si>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</si>
  <si>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</si>
  <si>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</si>
  <si>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</si>
  <si>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</si>
  <si>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</si>
  <si>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</si>
  <si>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</si>
  <si>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</si>
  <si>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</si>
  <si>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</si>
  <si>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</si>
  <si>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</si>
  <si>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</si>
  <si>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</si>
  <si>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</si>
  <si>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</si>
  <si>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</si>
  <si>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</si>
  <si>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</si>
  <si>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</si>
  <si>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</si>
  <si>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</si>
  <si>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</si>
  <si>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</si>
  <si>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</si>
  <si>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</si>
  <si>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</si>
  <si>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</si>
  <si>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</si>
  <si>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</si>
  <si>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</si>
  <si>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</si>
  <si>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</si>
  <si>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</si>
  <si>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</si>
  <si>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</si>
  <si>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</si>
  <si>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</si>
  <si>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</si>
  <si>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</si>
  <si>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</si>
  <si>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</si>
  <si>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</si>
  <si>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</si>
  <si>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</si>
  <si>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</si>
  <si>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</si>
  <si>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</si>
  <si>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</si>
  <si>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</si>
  <si>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</si>
  <si>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</si>
  <si>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</si>
  <si>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</si>
  <si>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</si>
  <si>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</si>
  <si>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</si>
  <si>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</si>
  <si>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</si>
  <si>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</si>
  <si>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</si>
  <si>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</si>
  <si>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</si>
  <si>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</si>
  <si>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</si>
  <si>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</si>
  <si>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</si>
  <si>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</si>
  <si>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</si>
  <si>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</si>
  <si>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</si>
  <si>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</si>
  <si>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</si>
  <si>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</si>
  <si>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</si>
  <si>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</si>
  <si>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</si>
  <si>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</si>
  <si>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</si>
  <si>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</si>
  <si>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</si>
  <si>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</si>
  <si>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</si>
  <si>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</si>
  <si>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</si>
  <si>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</si>
  <si>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</si>
  <si>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</si>
  <si>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</si>
  <si>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</si>
  <si>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</si>
  <si>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</si>
  <si>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</si>
  <si>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</si>
  <si>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</si>
  <si>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</si>
  <si>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</si>
  <si>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</si>
  <si>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</si>
  <si>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</si>
  <si>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</si>
  <si>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</si>
  <si>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</si>
  <si>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</si>
  <si>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</si>
  <si>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</si>
  <si>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</si>
  <si>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</si>
  <si>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</si>
  <si>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</si>
  <si>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</si>
  <si>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</si>
  <si>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</si>
  <si>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</si>
  <si>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</si>
  <si>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</si>
  <si>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</si>
  <si>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</si>
  <si>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</si>
  <si>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</si>
  <si>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</si>
  <si>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</si>
  <si>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</si>
  <si>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</si>
  <si>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</si>
  <si>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</si>
  <si>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</si>
  <si>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</si>
  <si>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</si>
  <si>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</si>
  <si>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</si>
  <si>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</si>
  <si>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</si>
  <si>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</si>
  <si>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</si>
  <si>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</si>
  <si>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</si>
  <si>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</si>
  <si>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</si>
  <si>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</si>
  <si>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</si>
  <si>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</si>
  <si>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</si>
  <si>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</si>
  <si>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</si>
  <si>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</si>
  <si>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</si>
  <si>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</si>
  <si>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</si>
  <si>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</si>
  <si>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</si>
  <si>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</si>
  <si>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</si>
  <si>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</si>
  <si>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</si>
  <si>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</si>
  <si>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</si>
  <si>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</si>
  <si>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</si>
  <si>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</si>
  <si>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</si>
  <si>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</si>
  <si>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</si>
  <si>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</si>
  <si>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</si>
  <si>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</si>
  <si>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</si>
  <si>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</si>
  <si>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</si>
  <si>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</si>
  <si>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</si>
  <si>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</si>
  <si>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</si>
  <si>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</si>
  <si>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</si>
  <si>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</si>
  <si>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</si>
  <si>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</si>
  <si>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</si>
  <si>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</si>
  <si>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</si>
  <si>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</si>
  <si>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</si>
  <si>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</si>
  <si>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</si>
  <si>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</si>
  <si>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</si>
  <si>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</si>
  <si>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</si>
  <si>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</si>
  <si>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</si>
  <si>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</si>
  <si>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</si>
  <si>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</si>
  <si>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</si>
  <si>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</si>
  <si>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</si>
  <si>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</si>
  <si>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</si>
  <si>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</si>
  <si>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</si>
  <si>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</si>
  <si>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</si>
  <si>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</si>
  <si>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</si>
  <si>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</si>
  <si>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</si>
  <si>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</si>
  <si>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</si>
  <si>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</si>
  <si>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</si>
  <si>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</si>
  <si>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</si>
  <si>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</si>
  <si>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</si>
  <si>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</si>
  <si>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</si>
  <si>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</si>
  <si>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</si>
  <si>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</si>
  <si>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</si>
  <si>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</si>
  <si>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</si>
  <si>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</si>
  <si>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</si>
  <si>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</si>
  <si>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</si>
  <si>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</si>
  <si>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</si>
  <si>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</si>
  <si>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</si>
  <si>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</si>
  <si>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</si>
  <si>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</si>
  <si>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</si>
  <si>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</si>
  <si>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</si>
  <si>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</si>
  <si>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</si>
  <si>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</si>
  <si>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</si>
  <si>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</si>
  <si>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</si>
  <si>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</si>
  <si>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</si>
  <si>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</si>
  <si>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</si>
  <si>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</si>
  <si>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</si>
  <si>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</si>
  <si>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</si>
  <si>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</si>
  <si>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</si>
  <si>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</si>
  <si>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</si>
  <si>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</si>
  <si>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</si>
  <si>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</si>
  <si>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</si>
  <si>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</si>
  <si>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</si>
  <si>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</si>
  <si>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</si>
  <si>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</si>
  <si>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</si>
  <si>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</si>
  <si>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</si>
  <si>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</si>
  <si>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</si>
  <si>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</si>
  <si>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</si>
  <si>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</si>
  <si>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</si>
  <si>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</si>
  <si>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</si>
  <si>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</si>
  <si>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</si>
  <si>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</si>
  <si>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</si>
  <si>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</si>
  <si>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</si>
  <si>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</si>
  <si>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</si>
  <si>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</si>
  <si>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</si>
  <si>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</si>
  <si>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</si>
  <si>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</si>
  <si>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</si>
  <si>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</si>
  <si>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</si>
  <si>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</si>
  <si>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</si>
  <si>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</si>
  <si>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</si>
  <si>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</si>
  <si>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</si>
  <si>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</si>
  <si>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</si>
  <si>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</si>
  <si>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</si>
  <si>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</si>
  <si>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</si>
  <si>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</si>
  <si>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</si>
  <si>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</si>
  <si>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</si>
  <si>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</si>
  <si>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</si>
  <si>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</si>
  <si>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</si>
  <si>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</si>
  <si>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</si>
  <si>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</si>
  <si>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</si>
  <si>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</si>
  <si>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</si>
  <si>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</si>
  <si>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</si>
  <si>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</si>
  <si>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</si>
  <si>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</si>
  <si>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</si>
  <si>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</si>
  <si>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</si>
  <si>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</si>
  <si>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</si>
  <si>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</si>
  <si>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</si>
  <si>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</si>
  <si>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</si>
  <si>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</si>
  <si>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</si>
  <si>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</si>
  <si>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</si>
  <si>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</si>
  <si>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</si>
  <si>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</si>
  <si>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</si>
  <si>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</si>
  <si>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</si>
  <si>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</si>
  <si>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</si>
  <si>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</si>
  <si>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</si>
  <si>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</si>
  <si>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</si>
  <si>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</si>
  <si>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</si>
  <si>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</si>
  <si>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</si>
  <si>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</si>
  <si>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</si>
  <si>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</si>
  <si>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</si>
  <si>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</si>
  <si>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</si>
  <si>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</si>
  <si>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</si>
  <si>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</si>
  <si>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</si>
  <si>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</si>
  <si>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</si>
  <si>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</si>
  <si>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</si>
  <si>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</si>
  <si>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</si>
  <si>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</si>
  <si>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</si>
  <si>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</si>
  <si>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</si>
  <si>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</si>
  <si>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</si>
  <si>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</si>
  <si>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</si>
  <si>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</si>
  <si>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</si>
  <si>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</si>
  <si>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</si>
  <si>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</si>
  <si>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</si>
  <si>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</si>
  <si>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</si>
  <si>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</si>
  <si>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</si>
  <si>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</si>
  <si>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</si>
  <si>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</si>
  <si>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</si>
  <si>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</si>
  <si>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</si>
  <si>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</si>
  <si>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</si>
  <si>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</si>
  <si>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</si>
  <si>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</si>
  <si>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</si>
  <si>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</si>
  <si>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</si>
  <si>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</si>
  <si>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</si>
  <si>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</si>
  <si>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</si>
  <si>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</si>
  <si>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</si>
  <si>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</si>
  <si>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</si>
  <si>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</si>
  <si>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</si>
  <si>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</si>
  <si>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</si>
  <si>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</si>
  <si>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</si>
  <si>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</si>
  <si>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</si>
  <si>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</si>
  <si>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</si>
  <si>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</si>
  <si>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</si>
  <si>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</si>
  <si>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</si>
  <si>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</si>
  <si>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</si>
  <si>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</si>
  <si>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</si>
  <si>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</si>
  <si>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</si>
  <si>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</si>
  <si>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</si>
  <si>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</si>
  <si>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</si>
  <si>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</si>
  <si>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</si>
  <si>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</si>
  <si>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</si>
  <si>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</si>
  <si>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</si>
  <si>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</si>
  <si>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</si>
  <si>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</si>
  <si>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</si>
  <si>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</si>
  <si>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</si>
  <si>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</si>
  <si>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</si>
  <si>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</si>
  <si>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</si>
  <si>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</si>
  <si>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</si>
  <si>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</si>
  <si>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</si>
  <si>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</si>
  <si>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</si>
  <si>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</si>
  <si>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</si>
  <si>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</si>
  <si>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</si>
  <si>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</si>
  <si>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</si>
  <si>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</si>
  <si>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</si>
  <si>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</si>
  <si>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</si>
  <si>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</si>
  <si>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</si>
  <si>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</si>
  <si>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</si>
  <si>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</si>
  <si>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</si>
  <si>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</si>
  <si>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</si>
  <si>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</si>
  <si>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</si>
  <si>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</si>
  <si>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</si>
  <si>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</si>
  <si>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</si>
  <si>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</si>
  <si>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</si>
  <si>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</si>
  <si>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</si>
  <si>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</si>
  <si>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</si>
  <si>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</si>
  <si>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</si>
  <si>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</si>
  <si>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</si>
  <si>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</si>
  <si>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</si>
  <si>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</si>
  <si>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</si>
  <si>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</si>
  <si>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</si>
  <si>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</si>
  <si>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</si>
  <si>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</si>
  <si>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</si>
  <si>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</si>
  <si>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</si>
  <si>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</si>
  <si>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</si>
  <si>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</si>
  <si>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</si>
  <si>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</si>
  <si>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</si>
  <si>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</si>
  <si>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</si>
  <si>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</si>
  <si>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</si>
  <si>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</si>
  <si>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</si>
  <si>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</si>
  <si>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</si>
  <si>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</si>
  <si>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</si>
  <si>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</si>
  <si>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</si>
  <si>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</si>
  <si>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</si>
  <si>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</si>
  <si>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</si>
  <si>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</si>
  <si>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</si>
  <si>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</si>
  <si>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</si>
  <si>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</si>
  <si>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</si>
  <si>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</si>
  <si>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</si>
  <si>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</si>
  <si>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</si>
  <si>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</si>
  <si>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</si>
  <si>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</si>
  <si>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</si>
  <si>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</si>
  <si>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</si>
  <si>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</si>
  <si>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</si>
  <si>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</si>
  <si>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</si>
  <si>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</si>
  <si>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</si>
  <si>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</si>
  <si>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</si>
  <si>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</si>
  <si>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</si>
  <si>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</si>
  <si>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</si>
  <si>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</si>
  <si>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</si>
  <si>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</si>
  <si>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</si>
  <si>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</si>
  <si>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</si>
  <si>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</si>
  <si>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</si>
  <si>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</si>
  <si>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</si>
  <si>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</si>
  <si>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</si>
  <si>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</si>
  <si>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</si>
  <si>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</si>
  <si>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</si>
  <si>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</si>
  <si>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</si>
  <si>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</si>
  <si>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</si>
  <si>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</si>
  <si>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</si>
  <si>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</si>
  <si>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</si>
  <si>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</si>
  <si>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</si>
  <si>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</si>
  <si>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</si>
  <si>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</si>
  <si>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</si>
  <si>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</si>
  <si>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</si>
  <si>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</si>
  <si>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</si>
  <si>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</si>
  <si>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</si>
  <si>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</si>
  <si>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</si>
  <si>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</si>
  <si>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</si>
  <si>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</si>
  <si>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</si>
  <si>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</si>
  <si>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</si>
  <si>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</si>
  <si>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</si>
  <si>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</si>
  <si>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</si>
  <si>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</si>
  <si>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</si>
  <si>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</si>
  <si>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</si>
  <si>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</si>
  <si>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</si>
  <si>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</si>
  <si>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</si>
  <si>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</si>
  <si>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</si>
  <si>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</si>
  <si>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</si>
  <si>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</si>
  <si>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</si>
  <si>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</si>
  <si>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</si>
  <si>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</si>
  <si>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</si>
  <si>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</si>
  <si>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</si>
  <si>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</si>
  <si>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</si>
  <si>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</si>
  <si>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</si>
  <si>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</si>
  <si>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</si>
  <si>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</si>
  <si>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</si>
  <si>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</si>
  <si>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</si>
  <si>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</si>
  <si>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</si>
  <si>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</si>
  <si>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</si>
  <si>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</si>
  <si>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</si>
  <si>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</si>
  <si>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</si>
  <si>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Africa</t>
  </si>
  <si>
    <t>Food Security</t>
  </si>
  <si>
    <t>Drought in South-West</t>
  </si>
  <si>
    <t>https://www.acaps.org/country/Angola/crisis/Drought-in-South-West</t>
  </si>
  <si>
    <t>14/12/2021</t>
  </si>
  <si>
    <t>Subnational</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</si>
  <si>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</si>
  <si>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</si>
  <si>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</si>
  <si>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</si>
  <si>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</si>
  <si>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</si>
  <si>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</si>
  <si>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</si>
  <si>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</si>
  <si>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</si>
  <si>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</si>
  <si>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</si>
  <si>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</si>
  <si>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</si>
  <si>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</si>
  <si>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International displacement</t>
  </si>
  <si>
    <t>Rohingya Refugees</t>
  </si>
  <si>
    <t>https://www.acaps.org/country/Bangladesh/crisis/Rohingya-Refugees</t>
  </si>
  <si>
    <t>BGD.2_1</t>
  </si>
  <si>
    <t>Chittagong</t>
  </si>
  <si>
    <t>Americas</t>
  </si>
  <si>
    <t>Multiple crises country</t>
  </si>
  <si>
    <t>Country level</t>
  </si>
  <si>
    <t>https://www.acaps.org/country/Brazil/crisis/Country-level</t>
  </si>
  <si>
    <t>BRA002,BRA003</t>
  </si>
  <si>
    <t>04/01/2022</t>
  </si>
  <si>
    <t>Venezuelan refugees</t>
  </si>
  <si>
    <t>https://www.acaps.org/country/Brazil/crisis/Venezuelan-refugees</t>
  </si>
  <si>
    <t>BRA.23_1</t>
  </si>
  <si>
    <t>Roraima</t>
  </si>
  <si>
    <t>Flood</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</si>
  <si>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</si>
  <si>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</si>
  <si>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</si>
  <si>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</si>
  <si>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</si>
  <si>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</si>
  <si>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</si>
  <si>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</si>
  <si>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</si>
  <si>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</si>
  <si>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</si>
  <si>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</si>
  <si>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</si>
  <si>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</si>
  <si>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</si>
  <si>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</si>
  <si>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</si>
  <si>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</si>
  <si>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</si>
  <si>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</si>
  <si>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</si>
  <si>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</si>
  <si>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</si>
  <si>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</si>
  <si>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</si>
  <si>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</si>
  <si>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</si>
  <si>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</si>
  <si>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</si>
  <si>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</si>
  <si>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</si>
  <si>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</si>
  <si>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</si>
  <si>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</si>
  <si>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</si>
  <si>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</si>
  <si>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</si>
  <si>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</si>
  <si>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</si>
  <si>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</si>
  <si>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</si>
  <si>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</si>
  <si>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</si>
  <si>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</si>
  <si>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</si>
  <si>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</si>
  <si>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</si>
  <si>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</si>
  <si>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</si>
  <si>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</si>
  <si>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</si>
  <si>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</si>
  <si>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</si>
  <si>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</si>
  <si>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</si>
  <si>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</si>
  <si>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</si>
  <si>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</si>
  <si>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</si>
  <si>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</si>
  <si>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</si>
  <si>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</si>
  <si>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</si>
  <si>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</si>
  <si>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</si>
  <si>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https://www.acaps.org/country/Guatemala/crisis/Complex-crisis</t>
  </si>
  <si>
    <t>https://www.acaps.org/country/Honduras/crisis/Complex-crisis</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</si>
  <si>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</si>
  <si>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</si>
  <si>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</si>
  <si>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</si>
  <si>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</si>
  <si>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</si>
  <si>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</si>
  <si>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</si>
  <si>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</si>
  <si>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</si>
  <si>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</si>
  <si>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</si>
  <si>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</si>
  <si>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</si>
  <si>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</si>
  <si>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</si>
  <si>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</si>
  <si>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</si>
  <si>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</si>
  <si>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</si>
  <si>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</si>
  <si>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</si>
  <si>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</si>
  <si>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</si>
  <si>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</si>
  <si>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</si>
  <si>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</si>
  <si>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</si>
  <si>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</si>
  <si>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</si>
  <si>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</si>
  <si>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</si>
  <si>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IRQ.6_1,IRQ.7_1,IRQ.12_1</t>
  </si>
  <si>
    <t>Arbil,As-Sulaymaniyah,Dihok</t>
  </si>
  <si>
    <t>https://www.acaps.org/country/Italy/crisis/Mixed-Migration</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</si>
  <si>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</si>
  <si>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</si>
  <si>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</si>
  <si>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</si>
  <si>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</si>
  <si>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</si>
  <si>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</si>
  <si>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</si>
  <si>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</si>
  <si>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</si>
  <si>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</si>
  <si>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</si>
  <si>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</si>
  <si>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</si>
  <si>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</si>
  <si>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</si>
  <si>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</si>
  <si>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</si>
  <si>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</si>
  <si>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</si>
  <si>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</si>
  <si>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</si>
  <si>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</si>
  <si>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</si>
  <si>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</si>
  <si>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</si>
  <si>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</si>
  <si>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</si>
  <si>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</si>
  <si>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</si>
  <si>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</si>
  <si>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</si>
  <si>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</si>
  <si>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</si>
  <si>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</si>
  <si>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</si>
  <si>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</si>
  <si>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Country Level</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</si>
  <si>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</si>
  <si>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</si>
  <si>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</si>
  <si>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</si>
  <si>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</si>
  <si>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</si>
  <si>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</si>
  <si>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</si>
  <si>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</si>
  <si>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</si>
  <si>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</si>
  <si>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</si>
  <si>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</si>
  <si>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</si>
  <si>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</si>
  <si>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</si>
  <si>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</si>
  <si>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</si>
  <si>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</si>
  <si>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</si>
  <si>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</si>
  <si>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</si>
  <si>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</si>
  <si>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</si>
  <si>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</si>
  <si>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</si>
  <si>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</si>
  <si>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</si>
  <si>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</si>
  <si>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</si>
  <si>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</si>
  <si>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</si>
  <si>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</si>
  <si>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</si>
  <si>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</si>
  <si>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</si>
  <si>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</si>
  <si>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</si>
  <si>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</si>
  <si>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t>
  </si>
  <si>
    <t>Hodh ech Chargui</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</si>
  <si>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</si>
  <si>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</si>
  <si>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</si>
  <si>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</si>
  <si>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</si>
  <si>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</si>
  <si>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</si>
  <si>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</si>
  <si>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</si>
  <si>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</si>
  <si>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</si>
  <si>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</si>
  <si>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</si>
  <si>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</si>
  <si>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</si>
  <si>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</si>
  <si>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</si>
  <si>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</si>
  <si>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</si>
  <si>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</si>
  <si>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</si>
  <si>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</si>
  <si>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</si>
  <si>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</si>
  <si>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</si>
  <si>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</si>
  <si>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</si>
  <si>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</si>
  <si>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</si>
  <si>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</si>
  <si>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</si>
  <si>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</si>
  <si>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</si>
  <si>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</si>
  <si>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</si>
  <si>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</si>
  <si>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</si>
  <si>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</si>
  <si>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</si>
  <si>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</si>
  <si>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</si>
  <si>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</si>
  <si>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</si>
  <si>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</si>
  <si>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</si>
  <si>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</si>
  <si>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</si>
  <si>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</si>
  <si>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</si>
  <si>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</si>
  <si>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</si>
  <si>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</si>
  <si>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</si>
  <si>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</si>
  <si>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</si>
  <si>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</si>
  <si>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</si>
  <si>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</si>
  <si>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</si>
  <si>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</si>
  <si>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</si>
  <si>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</si>
  <si>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</si>
  <si>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</si>
  <si>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</si>
  <si>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</si>
  <si>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</si>
  <si>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</si>
  <si>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</si>
  <si>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</si>
  <si>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</si>
  <si>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</si>
  <si>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</si>
  <si>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</si>
  <si>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</si>
  <si>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</si>
  <si>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</si>
  <si>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</si>
  <si>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</si>
  <si>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</si>
  <si>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</si>
  <si>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</si>
  <si>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</si>
  <si>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</si>
  <si>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</si>
  <si>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</si>
  <si>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</si>
  <si>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</si>
  <si>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</si>
  <si>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</si>
  <si>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</si>
  <si>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</si>
  <si>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</si>
  <si>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</si>
  <si>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</si>
  <si>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</si>
  <si>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</si>
  <si>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</si>
  <si>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</si>
  <si>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</si>
  <si>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</si>
  <si>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</si>
  <si>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</si>
  <si>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</si>
  <si>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</si>
  <si>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</si>
  <si>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</si>
  <si>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</si>
  <si>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</si>
  <si>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</si>
  <si>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</si>
  <si>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</si>
  <si>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</si>
  <si>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</si>
  <si>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</si>
  <si>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ETH005,KEN003,SOM005</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</si>
  <si>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</si>
  <si>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</si>
  <si>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</si>
  <si>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</si>
  <si>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</si>
  <si>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</si>
  <si>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</si>
  <si>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</si>
  <si>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</si>
  <si>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</si>
  <si>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</si>
  <si>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</si>
  <si>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</si>
  <si>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</si>
  <si>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</si>
  <si>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Refugee influx from Tigray</t>
  </si>
  <si>
    <t>https://www.acaps.org/country/Sudan/crisis/Refugee-influx-from-Tigray</t>
  </si>
  <si>
    <t>07/01/2021</t>
  </si>
  <si>
    <t>SDN.6_1,SDN.7_1,SDN.2_1,SDN.3_1</t>
  </si>
  <si>
    <t>Kassala,Khartoum,Al Qadarif,Blue Nile</t>
  </si>
  <si>
    <t>West-Darfur Violence</t>
  </si>
  <si>
    <t>https://www.acaps.org/country/Sudan/crisis/West-Darfur-Violence</t>
  </si>
  <si>
    <t>27/04/2021</t>
  </si>
  <si>
    <t>SDN.16_1</t>
  </si>
  <si>
    <t>West Darfur</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</si>
  <si>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</si>
  <si>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</si>
  <si>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</si>
  <si>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</si>
  <si>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</si>
  <si>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</si>
  <si>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</si>
  <si>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</si>
  <si>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https://www.acaps.org/country/Somalia/crisis/Drought</t>
  </si>
  <si>
    <t>24/11/2021</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</si>
  <si>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</si>
  <si>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</si>
  <si>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</si>
  <si>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</si>
  <si>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</si>
  <si>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</si>
  <si>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</si>
  <si>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</si>
  <si>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</si>
  <si>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</si>
  <si>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</si>
  <si>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</si>
  <si>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</si>
  <si>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</si>
  <si>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</si>
  <si>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</si>
  <si>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</si>
  <si>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</si>
  <si>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</si>
  <si>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</si>
  <si>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</si>
  <si>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</si>
  <si>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</si>
  <si>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</si>
  <si>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</si>
  <si>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</si>
  <si>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</si>
  <si>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</si>
  <si>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</si>
  <si>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</si>
  <si>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</si>
  <si>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</si>
  <si>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</si>
  <si>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</si>
  <si>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</si>
  <si>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</si>
  <si>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</si>
  <si>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</si>
  <si>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</si>
  <si>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</si>
  <si>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</si>
  <si>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</si>
  <si>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</si>
  <si>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</si>
  <si>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</si>
  <si>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</si>
  <si>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</si>
  <si>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</si>
  <si>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</si>
  <si>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</si>
  <si>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</si>
  <si>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</si>
  <si>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</si>
  <si>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</si>
  <si>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</si>
  <si>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</si>
  <si>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</si>
  <si>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</si>
  <si>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</si>
  <si>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</si>
  <si>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</si>
  <si>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</si>
  <si>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</si>
  <si>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t>
  </si>
  <si>
    <t>UGA.1_1,UGA.3_1,UGA.16_1,UGA.18_1,UGA.58_1,UGA.41_1,UGA.9_1,UGA.51_1,UGA.36_1</t>
  </si>
  <si>
    <t>Adjumani,Arua,Kampala,Kamwenge,Yumbe,Moyo,Hoima,Rakai,Masindi</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</si>
  <si>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</si>
  <si>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</si>
  <si>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</si>
  <si>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</si>
  <si>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</si>
  <si>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</si>
  <si>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</si>
  <si>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</si>
  <si>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</si>
  <si>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</si>
  <si>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</si>
  <si>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</si>
  <si>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</si>
  <si>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</si>
  <si>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</si>
  <si>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</si>
  <si>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</si>
  <si>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</si>
  <si>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</si>
  <si>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</si>
  <si>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</si>
  <si>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</si>
  <si>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</si>
  <si>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</si>
  <si>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</si>
  <si>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</si>
  <si>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</si>
  <si>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</si>
  <si>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</si>
  <si>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</si>
  <si>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</si>
  <si>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</si>
  <si>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</si>
  <si>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</si>
  <si>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</si>
  <si>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</si>
  <si>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</si>
  <si>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</si>
  <si>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</si>
  <si>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</si>
  <si>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</si>
  <si>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</si>
  <si>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</si>
  <si>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</si>
  <si>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</si>
  <si>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</si>
  <si>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</si>
  <si>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</si>
  <si>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</si>
  <si>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</si>
  <si>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</si>
  <si>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</si>
  <si>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</si>
  <si>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</si>
  <si>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</si>
  <si>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</si>
  <si>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</si>
  <si>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</si>
  <si>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</si>
  <si>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</si>
  <si>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</si>
  <si>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</si>
  <si>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</si>
  <si>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</si>
  <si>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</si>
  <si>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</si>
  <si>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</si>
  <si>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</si>
  <si>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</si>
  <si>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</si>
  <si>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</si>
  <si>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</si>
  <si>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</si>
  <si>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</si>
  <si>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</si>
  <si>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</si>
  <si>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</si>
  <si>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</si>
  <si>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</si>
  <si>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</si>
  <si>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</si>
  <si>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</si>
  <si>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</si>
  <si>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</si>
  <si>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</si>
  <si>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Seveirty Index April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</si>
  <si>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</si>
  <si>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</si>
  <si>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</si>
  <si>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</si>
  <si>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</si>
  <si>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</si>
  <si>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</si>
  <si>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</si>
  <si>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</si>
  <si>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</si>
  <si>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</si>
  <si>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</si>
  <si>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</si>
  <si>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</si>
  <si>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BRA001Illness cases reported</t>
  </si>
  <si>
    <t>BRA001Buildings damaged</t>
  </si>
  <si>
    <t>BRA001Buildings destroyed</t>
  </si>
  <si>
    <t>BRA001Buildings in the affected area</t>
  </si>
  <si>
    <t>BRA001Economic Losses</t>
  </si>
  <si>
    <t>BRA001People facing limited access constraints</t>
  </si>
  <si>
    <t>BRA001People facing restricted access constraints</t>
  </si>
  <si>
    <t>BRA002Buildings in the affected area</t>
  </si>
  <si>
    <t>BRA003Illness cases reported</t>
  </si>
  <si>
    <t>BRA003Buildings damaged</t>
  </si>
  <si>
    <t>BRA003Buildings destroyed</t>
  </si>
  <si>
    <t>BRA003Buildings in the affected area</t>
  </si>
  <si>
    <t>BRA003Economic Losses</t>
  </si>
  <si>
    <t>BRA003People facing limited access constraints</t>
  </si>
  <si>
    <t>BRA003People facing restricted access constraints</t>
  </si>
  <si>
    <t>CAF001Buildings in the affected area</t>
  </si>
  <si>
    <t>CHL002Buildings damaged</t>
  </si>
  <si>
    <t>CHL002Buildings destroyed</t>
  </si>
  <si>
    <t>CHL002Buildings in the affected area</t>
  </si>
  <si>
    <t>CHL002Economic Losses</t>
  </si>
  <si>
    <t>CHL002People facing limited access constraints</t>
  </si>
  <si>
    <t>CHL002People facing restricted access constraints</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</si>
  <si>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</si>
  <si>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</si>
  <si>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</si>
  <si>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</si>
  <si>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</si>
  <si>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</si>
  <si>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</si>
  <si>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</si>
  <si>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</si>
  <si>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</si>
  <si>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</si>
  <si>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</si>
  <si>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</si>
  <si>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DOM002Buildings damaged</t>
  </si>
  <si>
    <t>DOM002Buildings destroyed</t>
  </si>
  <si>
    <t>DOM002Buildings in the affected area</t>
  </si>
  <si>
    <t>DOM002Economic Losses</t>
  </si>
  <si>
    <t>DOM002People facing limited access constraints</t>
  </si>
  <si>
    <t>DOM002People facing restricted access constraints</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</si>
  <si>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</si>
  <si>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</si>
  <si>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</si>
  <si>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</si>
  <si>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</si>
  <si>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</si>
  <si>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</si>
  <si>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</si>
  <si>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</si>
  <si>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</si>
  <si>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</si>
  <si>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</si>
  <si>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</si>
  <si>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</si>
  <si>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</si>
  <si>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</si>
  <si>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</si>
  <si>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</si>
  <si>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</si>
  <si>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</si>
  <si>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</si>
  <si>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</si>
  <si>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</si>
  <si>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</si>
  <si>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</si>
  <si>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</si>
  <si>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</si>
  <si>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</si>
  <si>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</si>
  <si>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</si>
  <si>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</si>
  <si>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</si>
  <si>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</si>
  <si>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</si>
  <si>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</si>
  <si>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</si>
  <si>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</si>
  <si>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</si>
  <si>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</si>
  <si>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</si>
  <si>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</si>
  <si>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</si>
  <si>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</si>
  <si>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</si>
  <si>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</si>
  <si>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</si>
  <si>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</si>
  <si>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</si>
  <si>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</si>
  <si>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</si>
  <si>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</si>
  <si>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</si>
  <si>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</si>
  <si>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</si>
  <si>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</si>
  <si>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</si>
  <si>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</si>
  <si>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</si>
  <si>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</si>
  <si>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</si>
  <si>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</si>
  <si>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</si>
  <si>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</si>
  <si>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</si>
  <si>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</si>
  <si>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</si>
  <si>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</si>
  <si>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</si>
  <si>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</si>
  <si>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</si>
  <si>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</si>
  <si>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</si>
  <si>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</si>
  <si>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</si>
  <si>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</si>
  <si>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</si>
  <si>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</si>
  <si>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</si>
  <si>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</si>
  <si>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</si>
  <si>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</si>
  <si>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</si>
  <si>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</si>
  <si>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</si>
  <si>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</si>
  <si>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</si>
  <si>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</si>
  <si>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</si>
  <si>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</si>
  <si>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</si>
  <si>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</si>
  <si>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</si>
  <si>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</si>
  <si>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</si>
  <si>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</si>
  <si>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</si>
  <si>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</si>
  <si>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</si>
  <si>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</si>
  <si>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</si>
  <si>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</si>
  <si>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</si>
  <si>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</si>
  <si>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</si>
  <si>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</si>
  <si>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</si>
  <si>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</si>
  <si>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</si>
  <si>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</si>
  <si>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</si>
  <si>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</si>
  <si>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</si>
  <si>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</si>
  <si>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</si>
  <si>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</si>
  <si>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</si>
  <si>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</si>
  <si>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</si>
  <si>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</si>
  <si>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</si>
  <si>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</si>
  <si>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</si>
  <si>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</si>
  <si>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</si>
  <si>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</si>
  <si>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</si>
  <si>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</si>
  <si>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</si>
  <si>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</si>
  <si>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</si>
  <si>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</si>
  <si>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</si>
  <si>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</si>
  <si>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</si>
  <si>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</si>
  <si>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</si>
  <si>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</si>
  <si>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</si>
  <si>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</si>
  <si>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</si>
  <si>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</si>
  <si>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</si>
  <si>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</si>
  <si>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</si>
  <si>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</si>
  <si>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</si>
  <si>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</si>
  <si>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</si>
  <si>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</si>
  <si>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</si>
  <si>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SOM005Buildings in the affected area</t>
  </si>
  <si>
    <t>SOM005People facing limited access constraints</t>
  </si>
  <si>
    <t>SOM005People facing restricted access constraints</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</si>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</sst>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43" fontId="105" fillId="0" borderId="0"/>
    <xf numFmtId="43"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64" fontId="96" fillId="0" borderId="0"/>
    <xf numFmtId="0" fontId="96" fillId="0" borderId="0"/>
    <xf numFmtId="0" fontId="83" fillId="7" borderId="0"/>
    <xf numFmtId="164" fontId="105" fillId="0" borderId="0"/>
    <xf numFmtId="16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6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64" fontId="105" fillId="0" borderId="0"/>
    <xf numFmtId="164" fontId="105" fillId="0" borderId="0"/>
    <xf numFmtId="164" fontId="12" fillId="0" borderId="0"/>
    <xf numFmtId="164" fontId="12" fillId="0" borderId="0"/>
    <xf numFmtId="164" fontId="96" fillId="0" borderId="0"/>
    <xf numFmtId="164" fontId="96" fillId="0" borderId="0"/>
    <xf numFmtId="0" fontId="23" fillId="32" borderId="64"/>
    <xf numFmtId="0" fontId="29" fillId="26" borderId="64">
      <protection locked="0"/>
    </xf>
  </cellStyleXfs>
  <cellXfs count="319">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19">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election activeCell="A18" sqref="A18"/>
    </sheetView>
  </sheetViews>
  <sheetFormatPr defaultColWidth="9.42578125" defaultRowHeight="15" x14ac:dyDescent="0.25"/>
  <cols>
    <col min="1" max="1" width="115.5703125" style="52" customWidth="1"/>
    <col min="2" max="2" width="9.42578125" style="52" customWidth="1"/>
    <col min="3" max="16384" width="9.42578125" style="52"/>
  </cols>
  <sheetData>
    <row r="1" spans="1:1" ht="122.1" customHeight="1" x14ac:dyDescent="0.25"/>
    <row r="2" spans="1:1" ht="20.85" customHeight="1" x14ac:dyDescent="0.25">
      <c r="A2" s="59" t="s">
        <v>7661</v>
      </c>
    </row>
    <row r="3" spans="1:1" ht="18.600000000000001" customHeight="1" x14ac:dyDescent="0.25">
      <c r="A3" s="71" t="s">
        <v>7662</v>
      </c>
    </row>
    <row r="4" spans="1:1" ht="60" customHeight="1" x14ac:dyDescent="0.25">
      <c r="A4" s="120" t="s">
        <v>7663</v>
      </c>
    </row>
    <row r="5" spans="1:1" ht="81" customHeight="1" x14ac:dyDescent="0.25">
      <c r="A5" s="211" t="s">
        <v>7664</v>
      </c>
    </row>
    <row r="6" spans="1:1" ht="21.75" customHeight="1" x14ac:dyDescent="0.25">
      <c r="A6" s="226" t="s">
        <v>7665</v>
      </c>
    </row>
    <row r="7" spans="1:1" s="121" customFormat="1" ht="168" customHeight="1" x14ac:dyDescent="0.25">
      <c r="A7" s="157" t="s">
        <v>7666</v>
      </c>
    </row>
    <row r="8" spans="1:1" s="121" customFormat="1" ht="22.35" customHeight="1" x14ac:dyDescent="0.25">
      <c r="A8" s="226" t="s">
        <v>7667</v>
      </c>
    </row>
    <row r="9" spans="1:1" s="121" customFormat="1" ht="232.35" customHeight="1" x14ac:dyDescent="0.25">
      <c r="A9" s="157" t="s">
        <v>7668</v>
      </c>
    </row>
    <row r="10" spans="1:1" ht="344.85" customHeight="1" x14ac:dyDescent="0.25">
      <c r="A10" s="122"/>
    </row>
    <row r="11" spans="1:1" ht="22.7" customHeight="1" x14ac:dyDescent="0.25">
      <c r="A11" s="226" t="s">
        <v>7669</v>
      </c>
    </row>
    <row r="12" spans="1:1" ht="213.6" customHeight="1" x14ac:dyDescent="0.25">
      <c r="A12" s="157" t="s">
        <v>7670</v>
      </c>
    </row>
    <row r="13" spans="1:1" ht="21" customHeight="1" x14ac:dyDescent="0.25">
      <c r="A13" s="226" t="s">
        <v>7671</v>
      </c>
    </row>
    <row r="14" spans="1:1" ht="145.35" customHeight="1" x14ac:dyDescent="0.25">
      <c r="A14" s="227" t="s">
        <v>7672</v>
      </c>
    </row>
    <row r="15" spans="1:1" ht="30" customHeight="1" x14ac:dyDescent="0.25">
      <c r="A15" s="158" t="s">
        <v>7673</v>
      </c>
    </row>
    <row r="16" spans="1:1" ht="80.099999999999994" customHeight="1" x14ac:dyDescent="0.25">
      <c r="A16" s="158" t="s">
        <v>7674</v>
      </c>
    </row>
    <row r="17" spans="1:1" ht="46.35" customHeight="1" x14ac:dyDescent="0.25">
      <c r="A17" s="60" t="s">
        <v>7675</v>
      </c>
    </row>
    <row r="18" spans="1:1" ht="65.849999999999994" customHeight="1" x14ac:dyDescent="0.25">
      <c r="A18" s="60" t="s">
        <v>8926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3"/>
  <sheetViews>
    <sheetView workbookViewId="0">
      <selection activeCell="J2" sqref="J2"/>
    </sheetView>
  </sheetViews>
  <sheetFormatPr defaultColWidth="8.42578125" defaultRowHeight="15" x14ac:dyDescent="0.25"/>
  <cols>
    <col min="1" max="1" width="8.42578125" style="217" customWidth="1"/>
    <col min="2" max="5" width="9.42578125" style="217" customWidth="1"/>
    <col min="6" max="6" width="7" style="217" customWidth="1"/>
    <col min="7" max="7" width="6.42578125" style="217" customWidth="1"/>
  </cols>
  <sheetData>
    <row r="1" spans="1:9" x14ac:dyDescent="0.25">
      <c r="A1" s="313"/>
      <c r="B1" s="295"/>
      <c r="C1" s="295"/>
      <c r="D1" s="295"/>
      <c r="E1" s="295"/>
      <c r="F1" s="295"/>
      <c r="G1" s="295"/>
      <c r="H1" s="295"/>
    </row>
    <row r="2" spans="1:9" ht="147" customHeight="1" x14ac:dyDescent="0.25">
      <c r="A2" s="235" t="s">
        <v>1</v>
      </c>
      <c r="B2" s="162" t="s">
        <v>7818</v>
      </c>
      <c r="C2" s="162" t="s">
        <v>7819</v>
      </c>
      <c r="D2" s="162" t="s">
        <v>7820</v>
      </c>
      <c r="E2" s="162" t="s">
        <v>7821</v>
      </c>
      <c r="F2" s="163" t="s">
        <v>7819</v>
      </c>
      <c r="G2" s="163" t="s">
        <v>7822</v>
      </c>
      <c r="H2" s="164" t="s">
        <v>7823</v>
      </c>
      <c r="I2" s="74" t="s">
        <v>5</v>
      </c>
    </row>
    <row r="3" spans="1:9" x14ac:dyDescent="0.25">
      <c r="A3" s="165" t="str">
        <f>Lists!C:C</f>
        <v>AFG001</v>
      </c>
      <c r="B3" s="259">
        <f t="shared" ref="B3:B34" si="0">ROUND(AVERAGE(C3:E3),1)</f>
        <v>1.6</v>
      </c>
      <c r="C3" s="259">
        <f t="shared" ref="C3:C34" si="1">IF(F3="x","x",ROUND((5-(3-F3)/2*5),1))</f>
        <v>2.8</v>
      </c>
      <c r="D3" s="259">
        <f t="shared" ref="D3:D34" si="2">IF(G3&gt;365,5,ROUND((5-(365-G3)/364*5),1))</f>
        <v>1.9</v>
      </c>
      <c r="E3" s="259">
        <f t="shared" ref="E3:E34" si="3">IF(H3&gt;3,5,ROUND((5-(3-H3)/3*5),1))</f>
        <v>0</v>
      </c>
      <c r="F3" s="259">
        <f>'Data Reliability'!B3</f>
        <v>2.1</v>
      </c>
      <c r="G3" s="166">
        <f>Reliability_updated!V3</f>
        <v>139.6</v>
      </c>
      <c r="H3" s="166">
        <f>'Data Reliability'!C3</f>
        <v>0</v>
      </c>
      <c r="I3" t="str">
        <f>IF(Reliability!B3="x","x",(IF(ROUNDUP(Reliability!B3,0)=1,"Very High",IF(ROUNDUP(Reliability!B3,0)=2,"High",IF(ROUNDUP(Reliability!B3,0)=3,"Medium",IF(ROUNDUP(Reliability!B3,0)=4,"Low","Very Low"))))))</f>
        <v>High</v>
      </c>
    </row>
    <row r="4" spans="1:9" x14ac:dyDescent="0.25">
      <c r="A4" s="165" t="str">
        <f>Lists!C:C</f>
        <v>AGO002</v>
      </c>
      <c r="B4" s="259">
        <f t="shared" si="0"/>
        <v>0.8</v>
      </c>
      <c r="C4" s="259">
        <f t="shared" si="1"/>
        <v>0.5</v>
      </c>
      <c r="D4" s="259">
        <f t="shared" si="2"/>
        <v>1.8</v>
      </c>
      <c r="E4" s="259">
        <f t="shared" si="3"/>
        <v>0</v>
      </c>
      <c r="F4" s="259">
        <f>'Data Reliability'!B4</f>
        <v>1.2</v>
      </c>
      <c r="G4" s="166">
        <f>Reliability_updated!V4</f>
        <v>134.6</v>
      </c>
      <c r="H4" s="166">
        <f>'Data Reliability'!C4</f>
        <v>0</v>
      </c>
      <c r="I4" t="str">
        <f>IF(Reliability!B4="x","x",(IF(ROUNDUP(Reliability!B4,0)=1,"Very High",IF(ROUNDUP(Reliability!B4,0)=2,"High",IF(ROUNDUP(Reliability!B4,0)=3,"Medium",IF(ROUNDUP(Reliability!B4,0)=4,"Low","Very Low"))))))</f>
        <v>Very High</v>
      </c>
    </row>
    <row r="5" spans="1:9" x14ac:dyDescent="0.25">
      <c r="A5" s="165" t="str">
        <f>Lists!C:C</f>
        <v>ARM002</v>
      </c>
      <c r="B5" s="259">
        <f t="shared" si="0"/>
        <v>2.2999999999999998</v>
      </c>
      <c r="C5" s="259">
        <f t="shared" si="1"/>
        <v>2</v>
      </c>
      <c r="D5" s="259">
        <f t="shared" si="2"/>
        <v>5</v>
      </c>
      <c r="E5" s="259">
        <f t="shared" si="3"/>
        <v>0</v>
      </c>
      <c r="F5" s="259">
        <f>'Data Reliability'!B5</f>
        <v>1.8</v>
      </c>
      <c r="G5" s="166">
        <f>Reliability_updated!V5</f>
        <v>367.2</v>
      </c>
      <c r="H5" s="166">
        <f>'Data Reliability'!C5</f>
        <v>0</v>
      </c>
      <c r="I5" t="str">
        <f>IF(Reliability!B5="x","x",(IF(ROUNDUP(Reliability!B5,0)=1,"Very High",IF(ROUNDUP(Reliability!B5,0)=2,"High",IF(ROUNDUP(Reliability!B5,0)=3,"Medium",IF(ROUNDUP(Reliability!B5,0)=4,"Low","Very Low"))))))</f>
        <v>Medium</v>
      </c>
    </row>
    <row r="6" spans="1:9" x14ac:dyDescent="0.25">
      <c r="A6" s="165" t="str">
        <f>Lists!C:C</f>
        <v>AZE002</v>
      </c>
      <c r="B6" s="259">
        <f t="shared" si="0"/>
        <v>4.2</v>
      </c>
      <c r="C6" s="259" t="str">
        <f t="shared" si="1"/>
        <v>x</v>
      </c>
      <c r="D6" s="259">
        <f t="shared" si="2"/>
        <v>5</v>
      </c>
      <c r="E6" s="259">
        <f t="shared" si="3"/>
        <v>3.3</v>
      </c>
      <c r="F6" s="259" t="str">
        <f>'Data Reliability'!B6</f>
        <v>x</v>
      </c>
      <c r="G6" s="166">
        <f>Reliability_updated!V6</f>
        <v>486.9</v>
      </c>
      <c r="H6" s="166">
        <f>'Data Reliability'!C6</f>
        <v>2</v>
      </c>
      <c r="I6" t="str">
        <f>IF(Reliability!B6="x","x",(IF(ROUNDUP(Reliability!B6,0)=1,"Very High",IF(ROUNDUP(Reliability!B6,0)=2,"High",IF(ROUNDUP(Reliability!B6,0)=3,"Medium",IF(ROUNDUP(Reliability!B6,0)=4,"Low","Very Low"))))))</f>
        <v>Very Low</v>
      </c>
    </row>
    <row r="7" spans="1:9" x14ac:dyDescent="0.25">
      <c r="A7" s="165" t="str">
        <f>Lists!C:C</f>
        <v>BDI001</v>
      </c>
      <c r="B7" s="259">
        <f t="shared" si="0"/>
        <v>0.9</v>
      </c>
      <c r="C7" s="259">
        <f t="shared" si="1"/>
        <v>2</v>
      </c>
      <c r="D7" s="259">
        <f t="shared" si="2"/>
        <v>0.6</v>
      </c>
      <c r="E7" s="259">
        <f t="shared" si="3"/>
        <v>0</v>
      </c>
      <c r="F7" s="259">
        <f>'Data Reliability'!B7</f>
        <v>1.8</v>
      </c>
      <c r="G7" s="166">
        <f>Reliability_updated!V7</f>
        <v>48</v>
      </c>
      <c r="H7" s="166">
        <f>'Data Reliability'!C7</f>
        <v>0</v>
      </c>
      <c r="I7" t="str">
        <f>IF(Reliability!B7="x","x",(IF(ROUNDUP(Reliability!B7,0)=1,"Very High",IF(ROUNDUP(Reliability!B7,0)=2,"High",IF(ROUNDUP(Reliability!B7,0)=3,"Medium",IF(ROUNDUP(Reliability!B7,0)=4,"Low","Very Low"))))))</f>
        <v>Very High</v>
      </c>
    </row>
    <row r="8" spans="1:9" x14ac:dyDescent="0.25">
      <c r="A8" s="165" t="str">
        <f>Lists!C:C</f>
        <v>BFA002</v>
      </c>
      <c r="B8" s="259">
        <f t="shared" si="0"/>
        <v>1.7</v>
      </c>
      <c r="C8" s="259">
        <f t="shared" si="1"/>
        <v>0.5</v>
      </c>
      <c r="D8" s="259">
        <f t="shared" si="2"/>
        <v>4.5</v>
      </c>
      <c r="E8" s="259">
        <f t="shared" si="3"/>
        <v>0</v>
      </c>
      <c r="F8" s="259">
        <f>'Data Reliability'!B8</f>
        <v>1.2</v>
      </c>
      <c r="G8" s="166">
        <f>Reliability_updated!V8</f>
        <v>330.1</v>
      </c>
      <c r="H8" s="166">
        <f>'Data Reliability'!C8</f>
        <v>0</v>
      </c>
      <c r="I8" t="str">
        <f>IF(Reliability!B8="x","x",(IF(ROUNDUP(Reliability!B8,0)=1,"Very High",IF(ROUNDUP(Reliability!B8,0)=2,"High",IF(ROUNDUP(Reliability!B8,0)=3,"Medium",IF(ROUNDUP(Reliability!B8,0)=4,"Low","Very Low"))))))</f>
        <v>High</v>
      </c>
    </row>
    <row r="9" spans="1:9" x14ac:dyDescent="0.25">
      <c r="A9" s="165" t="str">
        <f>Lists!C:C</f>
        <v>BGD002</v>
      </c>
      <c r="B9" s="259">
        <f t="shared" si="0"/>
        <v>2</v>
      </c>
      <c r="C9" s="259">
        <f t="shared" si="1"/>
        <v>1.5</v>
      </c>
      <c r="D9" s="259">
        <f t="shared" si="2"/>
        <v>2.9</v>
      </c>
      <c r="E9" s="259">
        <f t="shared" si="3"/>
        <v>1.7</v>
      </c>
      <c r="F9" s="259">
        <f>'Data Reliability'!B9</f>
        <v>1.6</v>
      </c>
      <c r="G9" s="166">
        <f>Reliability_updated!V9</f>
        <v>212</v>
      </c>
      <c r="H9" s="166">
        <f>'Data Reliability'!C9</f>
        <v>1</v>
      </c>
      <c r="I9" t="str">
        <f>IF(Reliability!B9="x","x",(IF(ROUNDUP(Reliability!B9,0)=1,"Very High",IF(ROUNDUP(Reliability!B9,0)=2,"High",IF(ROUNDUP(Reliability!B9,0)=3,"Medium",IF(ROUNDUP(Reliability!B9,0)=4,"Low","Very Low"))))))</f>
        <v>High</v>
      </c>
    </row>
    <row r="10" spans="1:9" x14ac:dyDescent="0.25">
      <c r="A10" s="165" t="str">
        <f>Lists!C:C</f>
        <v>BRA001</v>
      </c>
      <c r="B10" s="259">
        <f t="shared" si="0"/>
        <v>1.4</v>
      </c>
      <c r="C10" s="259">
        <f t="shared" si="1"/>
        <v>3.3</v>
      </c>
      <c r="D10" s="259">
        <f t="shared" si="2"/>
        <v>1</v>
      </c>
      <c r="E10" s="259">
        <f t="shared" si="3"/>
        <v>0</v>
      </c>
      <c r="F10" s="259">
        <f>'Data Reliability'!B10</f>
        <v>2.2999999999999998</v>
      </c>
      <c r="G10" s="166">
        <f>Reliability_updated!V10</f>
        <v>71.599999999999994</v>
      </c>
      <c r="H10" s="166">
        <f>'Data Reliability'!C10</f>
        <v>0</v>
      </c>
      <c r="I10" t="str">
        <f>IF(Reliability!B10="x","x",(IF(ROUNDUP(Reliability!B10,0)=1,"Very High",IF(ROUNDUP(Reliability!B10,0)=2,"High",IF(ROUNDUP(Reliability!B10,0)=3,"Medium",IF(ROUNDUP(Reliability!B10,0)=4,"Low","Very Low"))))))</f>
        <v>High</v>
      </c>
    </row>
    <row r="11" spans="1:9" x14ac:dyDescent="0.25">
      <c r="A11" s="165" t="str">
        <f>Lists!C:C</f>
        <v>BRA002</v>
      </c>
      <c r="B11" s="259">
        <f t="shared" si="0"/>
        <v>2.1</v>
      </c>
      <c r="C11" s="259">
        <f t="shared" si="1"/>
        <v>3</v>
      </c>
      <c r="D11" s="259">
        <f t="shared" si="2"/>
        <v>3.3</v>
      </c>
      <c r="E11" s="259">
        <f t="shared" si="3"/>
        <v>0</v>
      </c>
      <c r="F11" s="259">
        <f>'Data Reliability'!B11</f>
        <v>2.2000000000000002</v>
      </c>
      <c r="G11" s="166">
        <f>Reliability_updated!V11</f>
        <v>242.3</v>
      </c>
      <c r="H11" s="166">
        <f>'Data Reliability'!C11</f>
        <v>0</v>
      </c>
      <c r="I11" t="str">
        <f>IF(Reliability!B11="x","x",(IF(ROUNDUP(Reliability!B11,0)=1,"Very High",IF(ROUNDUP(Reliability!B11,0)=2,"High",IF(ROUNDUP(Reliability!B11,0)=3,"Medium",IF(ROUNDUP(Reliability!B11,0)=4,"Low","Very Low"))))))</f>
        <v>Medium</v>
      </c>
    </row>
    <row r="12" spans="1:9" x14ac:dyDescent="0.25">
      <c r="A12" s="165" t="str">
        <f>Lists!C:C</f>
        <v>BRA003</v>
      </c>
      <c r="B12" s="259">
        <f t="shared" si="0"/>
        <v>1.5</v>
      </c>
      <c r="C12" s="259">
        <f t="shared" si="1"/>
        <v>3.5</v>
      </c>
      <c r="D12" s="259">
        <f t="shared" si="2"/>
        <v>1</v>
      </c>
      <c r="E12" s="259">
        <f t="shared" si="3"/>
        <v>0</v>
      </c>
      <c r="F12" s="259">
        <f>'Data Reliability'!B12</f>
        <v>2.4</v>
      </c>
      <c r="G12" s="166">
        <f>Reliability_updated!V12</f>
        <v>71.599999999999994</v>
      </c>
      <c r="H12" s="166">
        <f>'Data Reliability'!C12</f>
        <v>0</v>
      </c>
      <c r="I12" t="str">
        <f>IF(Reliability!B12="x","x",(IF(ROUNDUP(Reliability!B12,0)=1,"Very High",IF(ROUNDUP(Reliability!B12,0)=2,"High",IF(ROUNDUP(Reliability!B12,0)=3,"Medium",IF(ROUNDUP(Reliability!B12,0)=4,"Low","Very Low"))))))</f>
        <v>High</v>
      </c>
    </row>
    <row r="13" spans="1:9" x14ac:dyDescent="0.25">
      <c r="A13" s="165" t="str">
        <f>Lists!C:C</f>
        <v>CAF001</v>
      </c>
      <c r="B13" s="259">
        <f t="shared" si="0"/>
        <v>2.8</v>
      </c>
      <c r="C13" s="259">
        <f t="shared" si="1"/>
        <v>3.5</v>
      </c>
      <c r="D13" s="259">
        <f t="shared" si="2"/>
        <v>5</v>
      </c>
      <c r="E13" s="259">
        <f t="shared" si="3"/>
        <v>0</v>
      </c>
      <c r="F13" s="259">
        <f>'Data Reliability'!B13</f>
        <v>2.4</v>
      </c>
      <c r="G13" s="166">
        <f>Reliability_updated!V13</f>
        <v>431.2</v>
      </c>
      <c r="H13" s="166">
        <f>'Data Reliability'!C13</f>
        <v>0</v>
      </c>
      <c r="I13" t="str">
        <f>IF(Reliability!B13="x","x",(IF(ROUNDUP(Reliability!B13,0)=1,"Very High",IF(ROUNDUP(Reliability!B13,0)=2,"High",IF(ROUNDUP(Reliability!B13,0)=3,"Medium",IF(ROUNDUP(Reliability!B13,0)=4,"Low","Very Low"))))))</f>
        <v>Medium</v>
      </c>
    </row>
    <row r="14" spans="1:9" x14ac:dyDescent="0.25">
      <c r="A14" s="165" t="str">
        <f>Lists!C:C</f>
        <v>CHL002</v>
      </c>
      <c r="B14" s="259">
        <f t="shared" si="0"/>
        <v>1.2</v>
      </c>
      <c r="C14" s="259">
        <f t="shared" si="1"/>
        <v>2.5</v>
      </c>
      <c r="D14" s="259">
        <f t="shared" si="2"/>
        <v>1</v>
      </c>
      <c r="E14" s="259">
        <f t="shared" si="3"/>
        <v>0</v>
      </c>
      <c r="F14" s="259">
        <f>'Data Reliability'!B14</f>
        <v>2</v>
      </c>
      <c r="G14" s="166">
        <f>Reliability_updated!V14</f>
        <v>70.7</v>
      </c>
      <c r="H14" s="166">
        <f>'Data Reliability'!C14</f>
        <v>0</v>
      </c>
      <c r="I14" t="str">
        <f>IF(Reliability!B14="x","x",(IF(ROUNDUP(Reliability!B14,0)=1,"Very High",IF(ROUNDUP(Reliability!B14,0)=2,"High",IF(ROUNDUP(Reliability!B14,0)=3,"Medium",IF(ROUNDUP(Reliability!B14,0)=4,"Low","Very Low"))))))</f>
        <v>High</v>
      </c>
    </row>
    <row r="15" spans="1:9" x14ac:dyDescent="0.25">
      <c r="A15" s="165" t="str">
        <f>Lists!C:C</f>
        <v>CMR001</v>
      </c>
      <c r="B15" s="259">
        <f t="shared" si="0"/>
        <v>1.8</v>
      </c>
      <c r="C15" s="259">
        <f t="shared" si="1"/>
        <v>0.5</v>
      </c>
      <c r="D15" s="259">
        <f t="shared" si="2"/>
        <v>5</v>
      </c>
      <c r="E15" s="259">
        <f t="shared" si="3"/>
        <v>0</v>
      </c>
      <c r="F15" s="259">
        <f>'Data Reliability'!B15</f>
        <v>1.2</v>
      </c>
      <c r="G15" s="166">
        <f>Reliability_updated!V15</f>
        <v>367.8</v>
      </c>
      <c r="H15" s="166">
        <f>'Data Reliability'!C15</f>
        <v>0</v>
      </c>
      <c r="I15" t="str">
        <f>IF(Reliability!B15="x","x",(IF(ROUNDUP(Reliability!B15,0)=1,"Very High",IF(ROUNDUP(Reliability!B15,0)=2,"High",IF(ROUNDUP(Reliability!B15,0)=3,"Medium",IF(ROUNDUP(Reliability!B15,0)=4,"Low","Very Low"))))))</f>
        <v>High</v>
      </c>
    </row>
    <row r="16" spans="1:9" x14ac:dyDescent="0.25">
      <c r="A16" s="165" t="str">
        <f>Lists!C:C</f>
        <v>CMR002</v>
      </c>
      <c r="B16" s="259">
        <f t="shared" si="0"/>
        <v>1.4</v>
      </c>
      <c r="C16" s="259">
        <f t="shared" si="1"/>
        <v>0.3</v>
      </c>
      <c r="D16" s="259">
        <f t="shared" si="2"/>
        <v>3.9</v>
      </c>
      <c r="E16" s="259">
        <f t="shared" si="3"/>
        <v>0</v>
      </c>
      <c r="F16" s="259">
        <f>'Data Reliability'!B16</f>
        <v>1.1000000000000001</v>
      </c>
      <c r="G16" s="166">
        <f>Reliability_updated!V16</f>
        <v>286.8</v>
      </c>
      <c r="H16" s="166">
        <f>'Data Reliability'!C16</f>
        <v>0</v>
      </c>
      <c r="I16" t="str">
        <f>IF(Reliability!B16="x","x",(IF(ROUNDUP(Reliability!B16,0)=1,"Very High",IF(ROUNDUP(Reliability!B16,0)=2,"High",IF(ROUNDUP(Reliability!B16,0)=3,"Medium",IF(ROUNDUP(Reliability!B16,0)=4,"Low","Very Low"))))))</f>
        <v>High</v>
      </c>
    </row>
    <row r="17" spans="1:9" x14ac:dyDescent="0.25">
      <c r="A17" s="165" t="str">
        <f>Lists!C:C</f>
        <v>CMR003</v>
      </c>
      <c r="B17" s="259">
        <f t="shared" si="0"/>
        <v>1.3</v>
      </c>
      <c r="C17" s="259">
        <f t="shared" si="1"/>
        <v>1</v>
      </c>
      <c r="D17" s="259">
        <f t="shared" si="2"/>
        <v>3</v>
      </c>
      <c r="E17" s="259">
        <f t="shared" si="3"/>
        <v>0</v>
      </c>
      <c r="F17" s="259">
        <f>'Data Reliability'!B17</f>
        <v>1.4</v>
      </c>
      <c r="G17" s="166">
        <f>Reliability_updated!V17</f>
        <v>220.8</v>
      </c>
      <c r="H17" s="166">
        <f>'Data Reliability'!C17</f>
        <v>0</v>
      </c>
      <c r="I17" t="str">
        <f>IF(Reliability!B17="x","x",(IF(ROUNDUP(Reliability!B17,0)=1,"Very High",IF(ROUNDUP(Reliability!B17,0)=2,"High",IF(ROUNDUP(Reliability!B17,0)=3,"Medium",IF(ROUNDUP(Reliability!B17,0)=4,"Low","Very Low"))))))</f>
        <v>High</v>
      </c>
    </row>
    <row r="18" spans="1:9" x14ac:dyDescent="0.25">
      <c r="A18" s="165" t="str">
        <f>Lists!C:C</f>
        <v>CMR004</v>
      </c>
      <c r="B18" s="259">
        <f t="shared" si="0"/>
        <v>1.7</v>
      </c>
      <c r="C18" s="259">
        <f t="shared" si="1"/>
        <v>0.5</v>
      </c>
      <c r="D18" s="259">
        <f t="shared" si="2"/>
        <v>2.9</v>
      </c>
      <c r="E18" s="259">
        <f t="shared" si="3"/>
        <v>1.7</v>
      </c>
      <c r="F18" s="259">
        <f>'Data Reliability'!B18</f>
        <v>1.2</v>
      </c>
      <c r="G18" s="166">
        <f>Reliability_updated!V18</f>
        <v>209.2</v>
      </c>
      <c r="H18" s="166">
        <f>'Data Reliability'!C18</f>
        <v>1</v>
      </c>
      <c r="I18" t="str">
        <f>IF(Reliability!B18="x","x",(IF(ROUNDUP(Reliability!B18,0)=1,"Very High",IF(ROUNDUP(Reliability!B18,0)=2,"High",IF(ROUNDUP(Reliability!B18,0)=3,"Medium",IF(ROUNDUP(Reliability!B18,0)=4,"Low","Very Low"))))))</f>
        <v>High</v>
      </c>
    </row>
    <row r="19" spans="1:9" x14ac:dyDescent="0.25">
      <c r="A19" s="165" t="str">
        <f>Lists!C:C</f>
        <v>COD001</v>
      </c>
      <c r="B19" s="259">
        <f t="shared" si="0"/>
        <v>1.2</v>
      </c>
      <c r="C19" s="259">
        <f t="shared" si="1"/>
        <v>0.5</v>
      </c>
      <c r="D19" s="259">
        <f t="shared" si="2"/>
        <v>3</v>
      </c>
      <c r="E19" s="259">
        <f t="shared" si="3"/>
        <v>0</v>
      </c>
      <c r="F19" s="259">
        <f>'Data Reliability'!B19</f>
        <v>1.2</v>
      </c>
      <c r="G19" s="166">
        <f>Reliability_updated!V19</f>
        <v>216.3</v>
      </c>
      <c r="H19" s="166">
        <f>'Data Reliability'!C19</f>
        <v>0</v>
      </c>
      <c r="I19" t="str">
        <f>IF(Reliability!B19="x","x",(IF(ROUNDUP(Reliability!B19,0)=1,"Very High",IF(ROUNDUP(Reliability!B19,0)=2,"High",IF(ROUNDUP(Reliability!B19,0)=3,"Medium",IF(ROUNDUP(Reliability!B19,0)=4,"Low","Very Low"))))))</f>
        <v>High</v>
      </c>
    </row>
    <row r="20" spans="1:9" x14ac:dyDescent="0.25">
      <c r="A20" s="165" t="str">
        <f>Lists!C:C</f>
        <v>COG001</v>
      </c>
      <c r="B20" s="259">
        <f t="shared" si="0"/>
        <v>3.9</v>
      </c>
      <c r="C20" s="259">
        <f t="shared" si="1"/>
        <v>3.3</v>
      </c>
      <c r="D20" s="259">
        <f t="shared" si="2"/>
        <v>5</v>
      </c>
      <c r="E20" s="259">
        <f t="shared" si="3"/>
        <v>3.3</v>
      </c>
      <c r="F20" s="259">
        <f>'Data Reliability'!B20</f>
        <v>2.2999999999999998</v>
      </c>
      <c r="G20" s="166">
        <f>Reliability_updated!V20</f>
        <v>448.6</v>
      </c>
      <c r="H20" s="166">
        <f>'Data Reliability'!C20</f>
        <v>2</v>
      </c>
      <c r="I20" t="str">
        <f>IF(Reliability!B20="x","x",(IF(ROUNDUP(Reliability!B20,0)=1,"Very High",IF(ROUNDUP(Reliability!B20,0)=2,"High",IF(ROUNDUP(Reliability!B20,0)=3,"Medium",IF(ROUNDUP(Reliability!B20,0)=4,"Low","Very Low"))))))</f>
        <v>Low</v>
      </c>
    </row>
    <row r="21" spans="1:9" x14ac:dyDescent="0.25">
      <c r="A21" s="165" t="str">
        <f>Lists!C:C</f>
        <v>COL001</v>
      </c>
      <c r="B21" s="259">
        <f t="shared" si="0"/>
        <v>0.4</v>
      </c>
      <c r="C21" s="259">
        <f t="shared" si="1"/>
        <v>0.5</v>
      </c>
      <c r="D21" s="259">
        <f t="shared" si="2"/>
        <v>0.6</v>
      </c>
      <c r="E21" s="259">
        <f t="shared" si="3"/>
        <v>0</v>
      </c>
      <c r="F21" s="259">
        <f>'Data Reliability'!B21</f>
        <v>1.2</v>
      </c>
      <c r="G21" s="166">
        <f>Reliability_updated!V21</f>
        <v>46.8</v>
      </c>
      <c r="H21" s="166">
        <f>'Data Reliability'!C21</f>
        <v>0</v>
      </c>
      <c r="I21" t="str">
        <f>IF(Reliability!B21="x","x",(IF(ROUNDUP(Reliability!B21,0)=1,"Very High",IF(ROUNDUP(Reliability!B21,0)=2,"High",IF(ROUNDUP(Reliability!B21,0)=3,"Medium",IF(ROUNDUP(Reliability!B21,0)=4,"Low","Very Low"))))))</f>
        <v>Very High</v>
      </c>
    </row>
    <row r="22" spans="1:9" x14ac:dyDescent="0.25">
      <c r="A22" s="165" t="str">
        <f>Lists!C:C</f>
        <v>COL002</v>
      </c>
      <c r="B22" s="259">
        <f t="shared" si="0"/>
        <v>1.1000000000000001</v>
      </c>
      <c r="C22" s="259">
        <f t="shared" si="1"/>
        <v>2.8</v>
      </c>
      <c r="D22" s="259">
        <f t="shared" si="2"/>
        <v>0.6</v>
      </c>
      <c r="E22" s="259">
        <f t="shared" si="3"/>
        <v>0</v>
      </c>
      <c r="F22" s="259">
        <f>'Data Reliability'!B22</f>
        <v>2.1</v>
      </c>
      <c r="G22" s="166">
        <f>Reliability_updated!V22</f>
        <v>46.8</v>
      </c>
      <c r="H22" s="166">
        <f>'Data Reliability'!C22</f>
        <v>0</v>
      </c>
      <c r="I22" t="str">
        <f>IF(Reliability!B22="x","x",(IF(ROUNDUP(Reliability!B22,0)=1,"Very High",IF(ROUNDUP(Reliability!B22,0)=2,"High",IF(ROUNDUP(Reliability!B22,0)=3,"Medium",IF(ROUNDUP(Reliability!B22,0)=4,"Low","Very Low"))))))</f>
        <v>High</v>
      </c>
    </row>
    <row r="23" spans="1:9" x14ac:dyDescent="0.25">
      <c r="A23" s="165" t="str">
        <f>Lists!C:C</f>
        <v>CRI002</v>
      </c>
      <c r="B23" s="259">
        <f t="shared" si="0"/>
        <v>2.8</v>
      </c>
      <c r="C23" s="259">
        <f t="shared" si="1"/>
        <v>3.3</v>
      </c>
      <c r="D23" s="259">
        <f t="shared" si="2"/>
        <v>5</v>
      </c>
      <c r="E23" s="259">
        <f t="shared" si="3"/>
        <v>0</v>
      </c>
      <c r="F23" s="259">
        <f>'Data Reliability'!B23</f>
        <v>2.2999999999999998</v>
      </c>
      <c r="G23" s="166">
        <f>Reliability_updated!V23</f>
        <v>539.70000000000005</v>
      </c>
      <c r="H23" s="166">
        <f>'Data Reliability'!C23</f>
        <v>0</v>
      </c>
      <c r="I23" t="str">
        <f>IF(Reliability!B23="x","x",(IF(ROUNDUP(Reliability!B23,0)=1,"Very High",IF(ROUNDUP(Reliability!B23,0)=2,"High",IF(ROUNDUP(Reliability!B23,0)=3,"Medium",IF(ROUNDUP(Reliability!B23,0)=4,"Low","Very Low"))))))</f>
        <v>Medium</v>
      </c>
    </row>
    <row r="24" spans="1:9" x14ac:dyDescent="0.25">
      <c r="A24" s="165" t="str">
        <f>Lists!C:C</f>
        <v>DJI001</v>
      </c>
      <c r="B24" s="259">
        <f t="shared" si="0"/>
        <v>1.1000000000000001</v>
      </c>
      <c r="C24" s="259">
        <f t="shared" si="1"/>
        <v>2.2999999999999998</v>
      </c>
      <c r="D24" s="259">
        <f t="shared" si="2"/>
        <v>0.9</v>
      </c>
      <c r="E24" s="259">
        <f t="shared" si="3"/>
        <v>0</v>
      </c>
      <c r="F24" s="259">
        <f>'Data Reliability'!B24</f>
        <v>1.9</v>
      </c>
      <c r="G24" s="166">
        <f>Reliability_updated!V24</f>
        <v>65.5</v>
      </c>
      <c r="H24" s="166">
        <f>'Data Reliability'!C24</f>
        <v>0</v>
      </c>
      <c r="I24" t="str">
        <f>IF(Reliability!B24="x","x",(IF(ROUNDUP(Reliability!B24,0)=1,"Very High",IF(ROUNDUP(Reliability!B24,0)=2,"High",IF(ROUNDUP(Reliability!B24,0)=3,"Medium",IF(ROUNDUP(Reliability!B24,0)=4,"Low","Very Low"))))))</f>
        <v>High</v>
      </c>
    </row>
    <row r="25" spans="1:9" x14ac:dyDescent="0.25">
      <c r="A25" s="165" t="str">
        <f>Lists!C:C</f>
        <v>DJI002</v>
      </c>
      <c r="B25" s="259">
        <f t="shared" si="0"/>
        <v>1.1000000000000001</v>
      </c>
      <c r="C25" s="259">
        <f t="shared" si="1"/>
        <v>2.2999999999999998</v>
      </c>
      <c r="D25" s="259">
        <f t="shared" si="2"/>
        <v>1</v>
      </c>
      <c r="E25" s="259">
        <f t="shared" si="3"/>
        <v>0</v>
      </c>
      <c r="F25" s="259">
        <f>'Data Reliability'!B25</f>
        <v>1.9</v>
      </c>
      <c r="G25" s="166">
        <f>Reliability_updated!V25</f>
        <v>72.2</v>
      </c>
      <c r="H25" s="166">
        <f>'Data Reliability'!C25</f>
        <v>0</v>
      </c>
      <c r="I25" t="str">
        <f>IF(Reliability!B25="x","x",(IF(ROUNDUP(Reliability!B25,0)=1,"Very High",IF(ROUNDUP(Reliability!B25,0)=2,"High",IF(ROUNDUP(Reliability!B25,0)=3,"Medium",IF(ROUNDUP(Reliability!B25,0)=4,"Low","Very Low"))))))</f>
        <v>High</v>
      </c>
    </row>
    <row r="26" spans="1:9" x14ac:dyDescent="0.25">
      <c r="A26" s="165" t="str">
        <f>Lists!C:C</f>
        <v>DJI003</v>
      </c>
      <c r="B26" s="259">
        <f t="shared" si="0"/>
        <v>2.2999999999999998</v>
      </c>
      <c r="C26" s="259">
        <f t="shared" si="1"/>
        <v>2.2999999999999998</v>
      </c>
      <c r="D26" s="259">
        <f t="shared" si="2"/>
        <v>2.8</v>
      </c>
      <c r="E26" s="259">
        <f t="shared" si="3"/>
        <v>1.7</v>
      </c>
      <c r="F26" s="259">
        <f>'Data Reliability'!B26</f>
        <v>1.9</v>
      </c>
      <c r="G26" s="166">
        <f>Reliability_updated!V26</f>
        <v>202.7</v>
      </c>
      <c r="H26" s="166">
        <f>'Data Reliability'!C26</f>
        <v>1</v>
      </c>
      <c r="I26" t="str">
        <f>IF(Reliability!B26="x","x",(IF(ROUNDUP(Reliability!B26,0)=1,"Very High",IF(ROUNDUP(Reliability!B26,0)=2,"High",IF(ROUNDUP(Reliability!B26,0)=3,"Medium",IF(ROUNDUP(Reliability!B26,0)=4,"Low","Very Low"))))))</f>
        <v>Medium</v>
      </c>
    </row>
    <row r="27" spans="1:9" x14ac:dyDescent="0.25">
      <c r="A27" s="165" t="str">
        <f>Lists!C:C</f>
        <v>DOM002</v>
      </c>
      <c r="B27" s="259">
        <f t="shared" si="0"/>
        <v>2.2000000000000002</v>
      </c>
      <c r="C27" s="259">
        <f t="shared" si="1"/>
        <v>2.5</v>
      </c>
      <c r="D27" s="259">
        <f t="shared" si="2"/>
        <v>0.9</v>
      </c>
      <c r="E27" s="259">
        <f t="shared" si="3"/>
        <v>3.3</v>
      </c>
      <c r="F27" s="259">
        <f>'Data Reliability'!B27</f>
        <v>2</v>
      </c>
      <c r="G27" s="166">
        <f>Reliability_updated!V27</f>
        <v>68</v>
      </c>
      <c r="H27" s="166">
        <f>'Data Reliability'!C27</f>
        <v>2</v>
      </c>
      <c r="I27" t="str">
        <f>IF(Reliability!B27="x","x",(IF(ROUNDUP(Reliability!B27,0)=1,"Very High",IF(ROUNDUP(Reliability!B27,0)=2,"High",IF(ROUNDUP(Reliability!B27,0)=3,"Medium",IF(ROUNDUP(Reliability!B27,0)=4,"Low","Very Low"))))))</f>
        <v>Medium</v>
      </c>
    </row>
    <row r="28" spans="1:9" x14ac:dyDescent="0.25">
      <c r="A28" s="165" t="str">
        <f>Lists!C:C</f>
        <v>DZA002</v>
      </c>
      <c r="B28" s="259">
        <f t="shared" si="0"/>
        <v>5</v>
      </c>
      <c r="C28" s="259" t="str">
        <f t="shared" si="1"/>
        <v>x</v>
      </c>
      <c r="D28" s="259">
        <f t="shared" si="2"/>
        <v>5</v>
      </c>
      <c r="E28" s="259">
        <f t="shared" si="3"/>
        <v>5</v>
      </c>
      <c r="F28" s="259" t="str">
        <f>'Data Reliability'!B28</f>
        <v>x</v>
      </c>
      <c r="G28" s="166">
        <f>Reliability_updated!V28</f>
        <v>694.3</v>
      </c>
      <c r="H28" s="166">
        <f>'Data Reliability'!C28</f>
        <v>3</v>
      </c>
      <c r="I28" t="str">
        <f>IF(Reliability!B28="x","x",(IF(ROUNDUP(Reliability!B28,0)=1,"Very High",IF(ROUNDUP(Reliability!B28,0)=2,"High",IF(ROUNDUP(Reliability!B28,0)=3,"Medium",IF(ROUNDUP(Reliability!B28,0)=4,"Low","Very Low"))))))</f>
        <v>Very Low</v>
      </c>
    </row>
    <row r="29" spans="1:9" x14ac:dyDescent="0.25">
      <c r="A29" s="165" t="str">
        <f>Lists!C:C</f>
        <v>DZA003</v>
      </c>
      <c r="B29" s="259">
        <f t="shared" si="0"/>
        <v>2.9</v>
      </c>
      <c r="C29" s="259">
        <f t="shared" si="1"/>
        <v>3.8</v>
      </c>
      <c r="D29" s="259">
        <f t="shared" si="2"/>
        <v>5</v>
      </c>
      <c r="E29" s="259">
        <f t="shared" si="3"/>
        <v>0</v>
      </c>
      <c r="F29" s="259">
        <f>'Data Reliability'!B29</f>
        <v>2.5</v>
      </c>
      <c r="G29" s="166">
        <f>Reliability_updated!V29</f>
        <v>781.2</v>
      </c>
      <c r="H29" s="166">
        <f>'Data Reliability'!C29</f>
        <v>0</v>
      </c>
      <c r="I29" t="str">
        <f>IF(Reliability!B29="x","x",(IF(ROUNDUP(Reliability!B29,0)=1,"Very High",IF(ROUNDUP(Reliability!B29,0)=2,"High",IF(ROUNDUP(Reliability!B29,0)=3,"Medium",IF(ROUNDUP(Reliability!B29,0)=4,"Low","Very Low"))))))</f>
        <v>Medium</v>
      </c>
    </row>
    <row r="30" spans="1:9" x14ac:dyDescent="0.25">
      <c r="A30" s="165" t="str">
        <f>Lists!C:C</f>
        <v>DZA004</v>
      </c>
      <c r="B30" s="259">
        <f t="shared" si="0"/>
        <v>5</v>
      </c>
      <c r="C30" s="259" t="str">
        <f t="shared" si="1"/>
        <v>x</v>
      </c>
      <c r="D30" s="259">
        <f t="shared" si="2"/>
        <v>5</v>
      </c>
      <c r="E30" s="259">
        <f t="shared" si="3"/>
        <v>5</v>
      </c>
      <c r="F30" s="259" t="str">
        <f>'Data Reliability'!B30</f>
        <v>x</v>
      </c>
      <c r="G30" s="166">
        <f>Reliability_updated!V30</f>
        <v>612.1</v>
      </c>
      <c r="H30" s="166">
        <f>'Data Reliability'!C30</f>
        <v>3</v>
      </c>
      <c r="I30" t="str">
        <f>IF(Reliability!B30="x","x",(IF(ROUNDUP(Reliability!B30,0)=1,"Very High",IF(ROUNDUP(Reliability!B30,0)=2,"High",IF(ROUNDUP(Reliability!B30,0)=3,"Medium",IF(ROUNDUP(Reliability!B30,0)=4,"Low","Very Low"))))))</f>
        <v>Very Low</v>
      </c>
    </row>
    <row r="31" spans="1:9" x14ac:dyDescent="0.25">
      <c r="A31" s="165" t="str">
        <f>Lists!C:C</f>
        <v>ECU002</v>
      </c>
      <c r="B31" s="259">
        <f t="shared" si="0"/>
        <v>2.5</v>
      </c>
      <c r="C31" s="259">
        <f t="shared" si="1"/>
        <v>3.5</v>
      </c>
      <c r="D31" s="259">
        <f t="shared" si="2"/>
        <v>4</v>
      </c>
      <c r="E31" s="259">
        <f t="shared" si="3"/>
        <v>0</v>
      </c>
      <c r="F31" s="259">
        <f>'Data Reliability'!B31</f>
        <v>2.4</v>
      </c>
      <c r="G31" s="166">
        <f>Reliability_updated!V31</f>
        <v>291.3</v>
      </c>
      <c r="H31" s="166">
        <f>'Data Reliability'!C31</f>
        <v>0</v>
      </c>
      <c r="I31" t="str">
        <f>IF(Reliability!B31="x","x",(IF(ROUNDUP(Reliability!B31,0)=1,"Very High",IF(ROUNDUP(Reliability!B31,0)=2,"High",IF(ROUNDUP(Reliability!B31,0)=3,"Medium",IF(ROUNDUP(Reliability!B31,0)=4,"Low","Very Low"))))))</f>
        <v>Medium</v>
      </c>
    </row>
    <row r="32" spans="1:9" x14ac:dyDescent="0.25">
      <c r="A32" s="165" t="str">
        <f>Lists!C:C</f>
        <v>EGY002</v>
      </c>
      <c r="B32" s="259">
        <f t="shared" si="0"/>
        <v>2.9</v>
      </c>
      <c r="C32" s="259">
        <f t="shared" si="1"/>
        <v>3.8</v>
      </c>
      <c r="D32" s="259">
        <f t="shared" si="2"/>
        <v>5</v>
      </c>
      <c r="E32" s="259">
        <f t="shared" si="3"/>
        <v>0</v>
      </c>
      <c r="F32" s="259">
        <f>'Data Reliability'!B32</f>
        <v>2.5</v>
      </c>
      <c r="G32" s="166">
        <f>Reliability_updated!V32</f>
        <v>366.9</v>
      </c>
      <c r="H32" s="166">
        <f>'Data Reliability'!C32</f>
        <v>0</v>
      </c>
      <c r="I32" t="str">
        <f>IF(Reliability!B32="x","x",(IF(ROUNDUP(Reliability!B32,0)=1,"Very High",IF(ROUNDUP(Reliability!B32,0)=2,"High",IF(ROUNDUP(Reliability!B32,0)=3,"Medium",IF(ROUNDUP(Reliability!B32,0)=4,"Low","Very Low"))))))</f>
        <v>Medium</v>
      </c>
    </row>
    <row r="33" spans="1:9" x14ac:dyDescent="0.25">
      <c r="A33" s="165" t="str">
        <f>Lists!C:C</f>
        <v>ERI001</v>
      </c>
      <c r="B33" s="259">
        <f t="shared" si="0"/>
        <v>2.9</v>
      </c>
      <c r="C33" s="259">
        <f t="shared" si="1"/>
        <v>3.8</v>
      </c>
      <c r="D33" s="259">
        <f t="shared" si="2"/>
        <v>5</v>
      </c>
      <c r="E33" s="259">
        <f t="shared" si="3"/>
        <v>0</v>
      </c>
      <c r="F33" s="259">
        <f>'Data Reliability'!B33</f>
        <v>2.5</v>
      </c>
      <c r="G33" s="166">
        <f>Reliability_updated!V33</f>
        <v>530.79999999999995</v>
      </c>
      <c r="H33" s="166">
        <f>'Data Reliability'!C33</f>
        <v>0</v>
      </c>
      <c r="I33" t="str">
        <f>IF(Reliability!B33="x","x",(IF(ROUNDUP(Reliability!B33,0)=1,"Very High",IF(ROUNDUP(Reliability!B33,0)=2,"High",IF(ROUNDUP(Reliability!B33,0)=3,"Medium",IF(ROUNDUP(Reliability!B33,0)=4,"Low","Very Low"))))))</f>
        <v>Medium</v>
      </c>
    </row>
    <row r="34" spans="1:9" x14ac:dyDescent="0.25">
      <c r="A34" s="165" t="str">
        <f>Lists!C:C</f>
        <v>ESP002</v>
      </c>
      <c r="B34" s="259">
        <f t="shared" si="0"/>
        <v>2.4</v>
      </c>
      <c r="C34" s="259">
        <f t="shared" si="1"/>
        <v>2.2999999999999998</v>
      </c>
      <c r="D34" s="259">
        <f t="shared" si="2"/>
        <v>5</v>
      </c>
      <c r="E34" s="259">
        <f t="shared" si="3"/>
        <v>0</v>
      </c>
      <c r="F34" s="259">
        <f>'Data Reliability'!B34</f>
        <v>1.9</v>
      </c>
      <c r="G34" s="166">
        <f>Reliability_updated!V34</f>
        <v>379.8</v>
      </c>
      <c r="H34" s="166">
        <f>'Data Reliability'!C34</f>
        <v>0</v>
      </c>
      <c r="I34" t="str">
        <f>IF(Reliability!B34="x","x",(IF(ROUNDUP(Reliability!B34,0)=1,"Very High",IF(ROUNDUP(Reliability!B34,0)=2,"High",IF(ROUNDUP(Reliability!B34,0)=3,"Medium",IF(ROUNDUP(Reliability!B34,0)=4,"Low","Very Low"))))))</f>
        <v>Medium</v>
      </c>
    </row>
    <row r="35" spans="1:9" x14ac:dyDescent="0.25">
      <c r="A35" s="165" t="str">
        <f>Lists!C:C</f>
        <v>ETH001</v>
      </c>
      <c r="B35" s="259">
        <f t="shared" ref="B35:B66" si="4">ROUND(AVERAGE(C35:E35),1)</f>
        <v>1.7</v>
      </c>
      <c r="C35" s="259">
        <f t="shared" ref="C35:C66" si="5">IF(F35="x","x",ROUND((5-(3-F35)/2*5),1))</f>
        <v>2</v>
      </c>
      <c r="D35" s="259">
        <f t="shared" ref="D35:D66" si="6">IF(G35&gt;365,5,ROUND((5-(365-G35)/364*5),1))</f>
        <v>3.2</v>
      </c>
      <c r="E35" s="259">
        <f t="shared" ref="E35:E66" si="7">IF(H35&gt;3,5,ROUND((5-(3-H35)/3*5),1))</f>
        <v>0</v>
      </c>
      <c r="F35" s="259">
        <f>'Data Reliability'!B35</f>
        <v>1.8</v>
      </c>
      <c r="G35" s="166">
        <f>Reliability_updated!V35</f>
        <v>231.1</v>
      </c>
      <c r="H35" s="166">
        <f>'Data Reliability'!C35</f>
        <v>0</v>
      </c>
      <c r="I35" t="str">
        <f>IF(Reliability!B35="x","x",(IF(ROUNDUP(Reliability!B35,0)=1,"Very High",IF(ROUNDUP(Reliability!B35,0)=2,"High",IF(ROUNDUP(Reliability!B35,0)=3,"Medium",IF(ROUNDUP(Reliability!B35,0)=4,"Low","Very Low"))))))</f>
        <v>High</v>
      </c>
    </row>
    <row r="36" spans="1:9" x14ac:dyDescent="0.25">
      <c r="A36" s="165" t="str">
        <f>Lists!C:C</f>
        <v>ETH003</v>
      </c>
      <c r="B36" s="259">
        <f t="shared" si="4"/>
        <v>1</v>
      </c>
      <c r="C36" s="259">
        <f t="shared" si="5"/>
        <v>2</v>
      </c>
      <c r="D36" s="259">
        <f t="shared" si="6"/>
        <v>1.1000000000000001</v>
      </c>
      <c r="E36" s="259">
        <f t="shared" si="7"/>
        <v>0</v>
      </c>
      <c r="F36" s="259">
        <f>'Data Reliability'!B36</f>
        <v>1.8</v>
      </c>
      <c r="G36" s="166">
        <f>Reliability_updated!V36</f>
        <v>83.1</v>
      </c>
      <c r="H36" s="166">
        <f>'Data Reliability'!C36</f>
        <v>0</v>
      </c>
      <c r="I36" t="str">
        <f>IF(Reliability!B36="x","x",(IF(ROUNDUP(Reliability!B36,0)=1,"Very High",IF(ROUNDUP(Reliability!B36,0)=2,"High",IF(ROUNDUP(Reliability!B36,0)=3,"Medium",IF(ROUNDUP(Reliability!B36,0)=4,"Low","Very Low"))))))</f>
        <v>Very High</v>
      </c>
    </row>
    <row r="37" spans="1:9" x14ac:dyDescent="0.25">
      <c r="A37" s="165" t="str">
        <f>Lists!C:C</f>
        <v>ETH004</v>
      </c>
      <c r="B37" s="259">
        <f t="shared" si="4"/>
        <v>1.6</v>
      </c>
      <c r="C37" s="259">
        <f t="shared" si="5"/>
        <v>3.3</v>
      </c>
      <c r="D37" s="259">
        <f t="shared" si="6"/>
        <v>1.6</v>
      </c>
      <c r="E37" s="259">
        <f t="shared" si="7"/>
        <v>0</v>
      </c>
      <c r="F37" s="259">
        <f>'Data Reliability'!B37</f>
        <v>2.2999999999999998</v>
      </c>
      <c r="G37" s="166">
        <f>Reliability_updated!V37</f>
        <v>113.9</v>
      </c>
      <c r="H37" s="166">
        <f>'Data Reliability'!C37</f>
        <v>0</v>
      </c>
      <c r="I37" t="str">
        <f>IF(Reliability!B37="x","x",(IF(ROUNDUP(Reliability!B37,0)=1,"Very High",IF(ROUNDUP(Reliability!B37,0)=2,"High",IF(ROUNDUP(Reliability!B37,0)=3,"Medium",IF(ROUNDUP(Reliability!B37,0)=4,"Low","Very Low"))))))</f>
        <v>High</v>
      </c>
    </row>
    <row r="38" spans="1:9" x14ac:dyDescent="0.25">
      <c r="A38" s="165" t="str">
        <f>Lists!C:C</f>
        <v>ETH005</v>
      </c>
      <c r="B38" s="259">
        <f t="shared" si="4"/>
        <v>1.2</v>
      </c>
      <c r="C38" s="259">
        <f t="shared" si="5"/>
        <v>3.3</v>
      </c>
      <c r="D38" s="259">
        <f t="shared" si="6"/>
        <v>0.2</v>
      </c>
      <c r="E38" s="259">
        <f t="shared" si="7"/>
        <v>0</v>
      </c>
      <c r="F38" s="259">
        <f>'Data Reliability'!B38</f>
        <v>2.2999999999999998</v>
      </c>
      <c r="G38" s="166">
        <f>Reliability_updated!V38</f>
        <v>17.8</v>
      </c>
      <c r="H38" s="166">
        <f>'Data Reliability'!C38</f>
        <v>0</v>
      </c>
      <c r="I38" t="str">
        <f>IF(Reliability!B38="x","x",(IF(ROUNDUP(Reliability!B38,0)=1,"Very High",IF(ROUNDUP(Reliability!B38,0)=2,"High",IF(ROUNDUP(Reliability!B38,0)=3,"Medium",IF(ROUNDUP(Reliability!B38,0)=4,"Low","Very Low"))))))</f>
        <v>High</v>
      </c>
    </row>
    <row r="39" spans="1:9" x14ac:dyDescent="0.25">
      <c r="A39" s="165" t="str">
        <f>Lists!C:C</f>
        <v>GRC002</v>
      </c>
      <c r="B39" s="259">
        <f t="shared" si="4"/>
        <v>1.8</v>
      </c>
      <c r="C39" s="259">
        <f t="shared" si="5"/>
        <v>3.5</v>
      </c>
      <c r="D39" s="259">
        <f t="shared" si="6"/>
        <v>2</v>
      </c>
      <c r="E39" s="259">
        <f t="shared" si="7"/>
        <v>0</v>
      </c>
      <c r="F39" s="259">
        <f>'Data Reliability'!B39</f>
        <v>2.4</v>
      </c>
      <c r="G39" s="166">
        <f>Reliability_updated!V39</f>
        <v>145.19999999999999</v>
      </c>
      <c r="H39" s="166">
        <f>'Data Reliability'!C39</f>
        <v>0</v>
      </c>
      <c r="I39" t="str">
        <f>IF(Reliability!B39="x","x",(IF(ROUNDUP(Reliability!B39,0)=1,"Very High",IF(ROUNDUP(Reliability!B39,0)=2,"High",IF(ROUNDUP(Reliability!B39,0)=3,"Medium",IF(ROUNDUP(Reliability!B39,0)=4,"Low","Very Low"))))))</f>
        <v>High</v>
      </c>
    </row>
    <row r="40" spans="1:9" x14ac:dyDescent="0.25">
      <c r="A40" s="165" t="str">
        <f>Lists!C:C</f>
        <v>GTM001</v>
      </c>
      <c r="B40" s="259">
        <f t="shared" si="4"/>
        <v>1.4</v>
      </c>
      <c r="C40" s="259">
        <f t="shared" si="5"/>
        <v>2</v>
      </c>
      <c r="D40" s="259">
        <f t="shared" si="6"/>
        <v>2.2999999999999998</v>
      </c>
      <c r="E40" s="259">
        <f t="shared" si="7"/>
        <v>0</v>
      </c>
      <c r="F40" s="259">
        <f>'Data Reliability'!B40</f>
        <v>1.8</v>
      </c>
      <c r="G40" s="166">
        <f>Reliability_updated!V40</f>
        <v>167.5</v>
      </c>
      <c r="H40" s="166">
        <f>'Data Reliability'!C40</f>
        <v>0</v>
      </c>
      <c r="I40" t="str">
        <f>IF(Reliability!B40="x","x",(IF(ROUNDUP(Reliability!B40,0)=1,"Very High",IF(ROUNDUP(Reliability!B40,0)=2,"High",IF(ROUNDUP(Reliability!B40,0)=3,"Medium",IF(ROUNDUP(Reliability!B40,0)=4,"Low","Very Low"))))))</f>
        <v>High</v>
      </c>
    </row>
    <row r="41" spans="1:9" x14ac:dyDescent="0.25">
      <c r="A41" s="165" t="str">
        <f>Lists!C:C</f>
        <v>HND001</v>
      </c>
      <c r="B41" s="259">
        <f t="shared" si="4"/>
        <v>1.4</v>
      </c>
      <c r="C41" s="259">
        <f t="shared" si="5"/>
        <v>2</v>
      </c>
      <c r="D41" s="259">
        <f t="shared" si="6"/>
        <v>2.2999999999999998</v>
      </c>
      <c r="E41" s="259">
        <f t="shared" si="7"/>
        <v>0</v>
      </c>
      <c r="F41" s="259">
        <f>'Data Reliability'!B41</f>
        <v>1.8</v>
      </c>
      <c r="G41" s="166">
        <f>Reliability_updated!V41</f>
        <v>166.4</v>
      </c>
      <c r="H41" s="166">
        <f>'Data Reliability'!C41</f>
        <v>0</v>
      </c>
      <c r="I41" t="str">
        <f>IF(Reliability!B41="x","x",(IF(ROUNDUP(Reliability!B41,0)=1,"Very High",IF(ROUNDUP(Reliability!B41,0)=2,"High",IF(ROUNDUP(Reliability!B41,0)=3,"Medium",IF(ROUNDUP(Reliability!B41,0)=4,"Low","Very Low"))))))</f>
        <v>High</v>
      </c>
    </row>
    <row r="42" spans="1:9" x14ac:dyDescent="0.25">
      <c r="A42" s="165" t="str">
        <f>Lists!C:C</f>
        <v>HTI001</v>
      </c>
      <c r="B42" s="259">
        <f t="shared" si="4"/>
        <v>2.2000000000000002</v>
      </c>
      <c r="C42" s="259">
        <f t="shared" si="5"/>
        <v>3.3</v>
      </c>
      <c r="D42" s="259">
        <f t="shared" si="6"/>
        <v>3.3</v>
      </c>
      <c r="E42" s="259">
        <f t="shared" si="7"/>
        <v>0</v>
      </c>
      <c r="F42" s="259">
        <f>'Data Reliability'!B42</f>
        <v>2.2999999999999998</v>
      </c>
      <c r="G42" s="166">
        <f>Reliability_updated!V42</f>
        <v>241.6</v>
      </c>
      <c r="H42" s="166">
        <f>'Data Reliability'!C42</f>
        <v>0</v>
      </c>
      <c r="I42" t="str">
        <f>IF(Reliability!B42="x","x",(IF(ROUNDUP(Reliability!B42,0)=1,"Very High",IF(ROUNDUP(Reliability!B42,0)=2,"High",IF(ROUNDUP(Reliability!B42,0)=3,"Medium",IF(ROUNDUP(Reliability!B42,0)=4,"Low","Very Low"))))))</f>
        <v>Medium</v>
      </c>
    </row>
    <row r="43" spans="1:9" x14ac:dyDescent="0.25">
      <c r="A43" s="165" t="str">
        <f>Lists!C:C</f>
        <v>HTI002</v>
      </c>
      <c r="B43" s="259">
        <f t="shared" si="4"/>
        <v>2.2999999999999998</v>
      </c>
      <c r="C43" s="259">
        <f t="shared" si="5"/>
        <v>3.5</v>
      </c>
      <c r="D43" s="259">
        <f t="shared" si="6"/>
        <v>3.4</v>
      </c>
      <c r="E43" s="259">
        <f t="shared" si="7"/>
        <v>0</v>
      </c>
      <c r="F43" s="259">
        <f>'Data Reliability'!B43</f>
        <v>2.4</v>
      </c>
      <c r="G43" s="166">
        <f>Reliability_updated!V43</f>
        <v>245.6</v>
      </c>
      <c r="H43" s="166">
        <f>'Data Reliability'!C43</f>
        <v>0</v>
      </c>
      <c r="I43" t="str">
        <f>IF(Reliability!B43="x","x",(IF(ROUNDUP(Reliability!B43,0)=1,"Very High",IF(ROUNDUP(Reliability!B43,0)=2,"High",IF(ROUNDUP(Reliability!B43,0)=3,"Medium",IF(ROUNDUP(Reliability!B43,0)=4,"Low","Very Low"))))))</f>
        <v>Medium</v>
      </c>
    </row>
    <row r="44" spans="1:9" x14ac:dyDescent="0.25">
      <c r="A44" s="165" t="str">
        <f>Lists!C:C</f>
        <v>HUN002</v>
      </c>
      <c r="B44" s="259">
        <f t="shared" si="4"/>
        <v>0.9</v>
      </c>
      <c r="C44" s="259">
        <f t="shared" si="5"/>
        <v>2.2999999999999998</v>
      </c>
      <c r="D44" s="259">
        <f t="shared" si="6"/>
        <v>0.4</v>
      </c>
      <c r="E44" s="259">
        <f t="shared" si="7"/>
        <v>0</v>
      </c>
      <c r="F44" s="259">
        <f>'Data Reliability'!B44</f>
        <v>1.9</v>
      </c>
      <c r="G44" s="166">
        <f>Reliability_updated!V44</f>
        <v>26.8</v>
      </c>
      <c r="H44" s="166">
        <f>'Data Reliability'!C44</f>
        <v>0</v>
      </c>
      <c r="I44" t="str">
        <f>IF(Reliability!B44="x","x",(IF(ROUNDUP(Reliability!B44,0)=1,"Very High",IF(ROUNDUP(Reliability!B44,0)=2,"High",IF(ROUNDUP(Reliability!B44,0)=3,"Medium",IF(ROUNDUP(Reliability!B44,0)=4,"Low","Very Low"))))))</f>
        <v>Very High</v>
      </c>
    </row>
    <row r="45" spans="1:9" x14ac:dyDescent="0.25">
      <c r="A45" s="165" t="str">
        <f>Lists!C:C</f>
        <v>IDN002</v>
      </c>
      <c r="B45" s="259">
        <f t="shared" si="4"/>
        <v>2.5</v>
      </c>
      <c r="C45" s="259">
        <f t="shared" si="5"/>
        <v>3.8</v>
      </c>
      <c r="D45" s="259">
        <f t="shared" si="6"/>
        <v>3.6</v>
      </c>
      <c r="E45" s="259">
        <f t="shared" si="7"/>
        <v>0</v>
      </c>
      <c r="F45" s="259">
        <f>'Data Reliability'!B45</f>
        <v>2.5</v>
      </c>
      <c r="G45" s="166">
        <f>Reliability_updated!V45</f>
        <v>261.2</v>
      </c>
      <c r="H45" s="166">
        <f>'Data Reliability'!C45</f>
        <v>0</v>
      </c>
      <c r="I45" t="str">
        <f>IF(Reliability!B45="x","x",(IF(ROUNDUP(Reliability!B45,0)=1,"Very High",IF(ROUNDUP(Reliability!B45,0)=2,"High",IF(ROUNDUP(Reliability!B45,0)=3,"Medium",IF(ROUNDUP(Reliability!B45,0)=4,"Low","Very Low"))))))</f>
        <v>Medium</v>
      </c>
    </row>
    <row r="46" spans="1:9" x14ac:dyDescent="0.25">
      <c r="A46" s="165" t="str">
        <f>Lists!C:C</f>
        <v>IND002</v>
      </c>
      <c r="B46" s="259">
        <f t="shared" si="4"/>
        <v>4.3</v>
      </c>
      <c r="C46" s="259">
        <f t="shared" si="5"/>
        <v>2.8</v>
      </c>
      <c r="D46" s="259">
        <f t="shared" si="6"/>
        <v>5</v>
      </c>
      <c r="E46" s="259">
        <f t="shared" si="7"/>
        <v>5</v>
      </c>
      <c r="F46" s="259">
        <f>'Data Reliability'!B46</f>
        <v>2.1</v>
      </c>
      <c r="G46" s="166">
        <f>Reliability_updated!V46</f>
        <v>432.5</v>
      </c>
      <c r="H46" s="166">
        <f>'Data Reliability'!C46</f>
        <v>3</v>
      </c>
      <c r="I46" t="str">
        <f>IF(Reliability!B46="x","x",(IF(ROUNDUP(Reliability!B46,0)=1,"Very High",IF(ROUNDUP(Reliability!B46,0)=2,"High",IF(ROUNDUP(Reliability!B46,0)=3,"Medium",IF(ROUNDUP(Reliability!B46,0)=4,"Low","Very Low"))))))</f>
        <v>Very Low</v>
      </c>
    </row>
    <row r="47" spans="1:9" x14ac:dyDescent="0.25">
      <c r="A47" s="165" t="str">
        <f>Lists!C:C</f>
        <v>IRN004</v>
      </c>
      <c r="B47" s="259">
        <f t="shared" si="4"/>
        <v>2.8</v>
      </c>
      <c r="C47" s="259">
        <f t="shared" si="5"/>
        <v>4</v>
      </c>
      <c r="D47" s="259">
        <f t="shared" si="6"/>
        <v>1.1000000000000001</v>
      </c>
      <c r="E47" s="259">
        <f t="shared" si="7"/>
        <v>3.3</v>
      </c>
      <c r="F47" s="259">
        <f>'Data Reliability'!B47</f>
        <v>2.6</v>
      </c>
      <c r="G47" s="166">
        <f>Reliability_updated!V47</f>
        <v>79.5</v>
      </c>
      <c r="H47" s="166">
        <f>'Data Reliability'!C47</f>
        <v>2</v>
      </c>
      <c r="I47" t="str">
        <f>IF(Reliability!B47="x","x",(IF(ROUNDUP(Reliability!B47,0)=1,"Very High",IF(ROUNDUP(Reliability!B47,0)=2,"High",IF(ROUNDUP(Reliability!B47,0)=3,"Medium",IF(ROUNDUP(Reliability!B47,0)=4,"Low","Very Low"))))))</f>
        <v>Medium</v>
      </c>
    </row>
    <row r="48" spans="1:9" x14ac:dyDescent="0.25">
      <c r="A48" s="165" t="str">
        <f>Lists!C:C</f>
        <v>IRQ001</v>
      </c>
      <c r="B48" s="259">
        <f t="shared" si="4"/>
        <v>1.8</v>
      </c>
      <c r="C48" s="259">
        <f t="shared" si="5"/>
        <v>3.8</v>
      </c>
      <c r="D48" s="259">
        <f t="shared" si="6"/>
        <v>1.5</v>
      </c>
      <c r="E48" s="259">
        <f t="shared" si="7"/>
        <v>0</v>
      </c>
      <c r="F48" s="259">
        <f>'Data Reliability'!B48</f>
        <v>2.5</v>
      </c>
      <c r="G48" s="166">
        <f>Reliability_updated!V48</f>
        <v>112.3</v>
      </c>
      <c r="H48" s="166">
        <f>'Data Reliability'!C48</f>
        <v>0</v>
      </c>
      <c r="I48" t="str">
        <f>IF(Reliability!B48="x","x",(IF(ROUNDUP(Reliability!B48,0)=1,"Very High",IF(ROUNDUP(Reliability!B48,0)=2,"High",IF(ROUNDUP(Reliability!B48,0)=3,"Medium",IF(ROUNDUP(Reliability!B48,0)=4,"Low","Very Low"))))))</f>
        <v>High</v>
      </c>
    </row>
    <row r="49" spans="1:9" x14ac:dyDescent="0.25">
      <c r="A49" s="165" t="str">
        <f>Lists!C:C</f>
        <v>IRQ002</v>
      </c>
      <c r="B49" s="259">
        <f t="shared" si="4"/>
        <v>1</v>
      </c>
      <c r="C49" s="259">
        <f t="shared" si="5"/>
        <v>1.5</v>
      </c>
      <c r="D49" s="259">
        <f t="shared" si="6"/>
        <v>1.6</v>
      </c>
      <c r="E49" s="259">
        <f t="shared" si="7"/>
        <v>0</v>
      </c>
      <c r="F49" s="259">
        <f>'Data Reliability'!B49</f>
        <v>1.6</v>
      </c>
      <c r="G49" s="166">
        <f>Reliability_updated!V49</f>
        <v>120.6</v>
      </c>
      <c r="H49" s="166">
        <f>'Data Reliability'!C49</f>
        <v>0</v>
      </c>
      <c r="I49" t="str">
        <f>IF(Reliability!B49="x","x",(IF(ROUNDUP(Reliability!B49,0)=1,"Very High",IF(ROUNDUP(Reliability!B49,0)=2,"High",IF(ROUNDUP(Reliability!B49,0)=3,"Medium",IF(ROUNDUP(Reliability!B49,0)=4,"Low","Very Low"))))))</f>
        <v>Very High</v>
      </c>
    </row>
    <row r="50" spans="1:9" x14ac:dyDescent="0.25">
      <c r="A50" s="165" t="str">
        <f>Lists!C:C</f>
        <v>IRQ003</v>
      </c>
      <c r="B50" s="259">
        <f t="shared" si="4"/>
        <v>2.4</v>
      </c>
      <c r="C50" s="259">
        <f t="shared" si="5"/>
        <v>3.5</v>
      </c>
      <c r="D50" s="259">
        <f t="shared" si="6"/>
        <v>2.1</v>
      </c>
      <c r="E50" s="259">
        <f t="shared" si="7"/>
        <v>1.7</v>
      </c>
      <c r="F50" s="259">
        <f>'Data Reliability'!B50</f>
        <v>2.4</v>
      </c>
      <c r="G50" s="166">
        <f>Reliability_updated!V50</f>
        <v>156.19999999999999</v>
      </c>
      <c r="H50" s="166">
        <f>'Data Reliability'!C50</f>
        <v>1</v>
      </c>
      <c r="I50" t="str">
        <f>IF(Reliability!B50="x","x",(IF(ROUNDUP(Reliability!B50,0)=1,"Very High",IF(ROUNDUP(Reliability!B50,0)=2,"High",IF(ROUNDUP(Reliability!B50,0)=3,"Medium",IF(ROUNDUP(Reliability!B50,0)=4,"Low","Very Low"))))))</f>
        <v>Medium</v>
      </c>
    </row>
    <row r="51" spans="1:9" x14ac:dyDescent="0.25">
      <c r="A51" s="165" t="str">
        <f>Lists!C:C</f>
        <v>ITA002</v>
      </c>
      <c r="B51" s="259">
        <f t="shared" si="4"/>
        <v>2.4</v>
      </c>
      <c r="C51" s="259">
        <f t="shared" si="5"/>
        <v>2.2999999999999998</v>
      </c>
      <c r="D51" s="259">
        <f t="shared" si="6"/>
        <v>5</v>
      </c>
      <c r="E51" s="259">
        <f t="shared" si="7"/>
        <v>0</v>
      </c>
      <c r="F51" s="259">
        <f>'Data Reliability'!B51</f>
        <v>1.9</v>
      </c>
      <c r="G51" s="166">
        <f>Reliability_updated!V51</f>
        <v>379.7</v>
      </c>
      <c r="H51" s="166">
        <f>'Data Reliability'!C51</f>
        <v>0</v>
      </c>
      <c r="I51" t="str">
        <f>IF(Reliability!B51="x","x",(IF(ROUNDUP(Reliability!B51,0)=1,"Very High",IF(ROUNDUP(Reliability!B51,0)=2,"High",IF(ROUNDUP(Reliability!B51,0)=3,"Medium",IF(ROUNDUP(Reliability!B51,0)=4,"Low","Very Low"))))))</f>
        <v>Medium</v>
      </c>
    </row>
    <row r="52" spans="1:9" x14ac:dyDescent="0.25">
      <c r="A52" s="165" t="str">
        <f>Lists!C:C</f>
        <v>JOR002</v>
      </c>
      <c r="B52" s="259">
        <f t="shared" si="4"/>
        <v>2</v>
      </c>
      <c r="C52" s="259">
        <f t="shared" si="5"/>
        <v>3.8</v>
      </c>
      <c r="D52" s="259">
        <f t="shared" si="6"/>
        <v>2.1</v>
      </c>
      <c r="E52" s="259">
        <f t="shared" si="7"/>
        <v>0</v>
      </c>
      <c r="F52" s="259">
        <f>'Data Reliability'!B52</f>
        <v>2.5</v>
      </c>
      <c r="G52" s="166">
        <f>Reliability_updated!V52</f>
        <v>153.5</v>
      </c>
      <c r="H52" s="166">
        <f>'Data Reliability'!C52</f>
        <v>0</v>
      </c>
      <c r="I52" t="str">
        <f>IF(Reliability!B52="x","x",(IF(ROUNDUP(Reliability!B52,0)=1,"Very High",IF(ROUNDUP(Reliability!B52,0)=2,"High",IF(ROUNDUP(Reliability!B52,0)=3,"Medium",IF(ROUNDUP(Reliability!B52,0)=4,"Low","Very Low"))))))</f>
        <v>High</v>
      </c>
    </row>
    <row r="53" spans="1:9" x14ac:dyDescent="0.25">
      <c r="A53" s="165" t="str">
        <f>Lists!C:C</f>
        <v>KEN001</v>
      </c>
      <c r="B53" s="259">
        <f t="shared" si="4"/>
        <v>1.4</v>
      </c>
      <c r="C53" s="259">
        <f t="shared" si="5"/>
        <v>2.8</v>
      </c>
      <c r="D53" s="259">
        <f t="shared" si="6"/>
        <v>1.3</v>
      </c>
      <c r="E53" s="259">
        <f t="shared" si="7"/>
        <v>0</v>
      </c>
      <c r="F53" s="259">
        <f>'Data Reliability'!B53</f>
        <v>2.1</v>
      </c>
      <c r="G53" s="166">
        <f>Reliability_updated!V53</f>
        <v>93.4</v>
      </c>
      <c r="H53" s="166">
        <f>'Data Reliability'!C53</f>
        <v>0</v>
      </c>
      <c r="I53" t="str">
        <f>IF(Reliability!B53="x","x",(IF(ROUNDUP(Reliability!B53,0)=1,"Very High",IF(ROUNDUP(Reliability!B53,0)=2,"High",IF(ROUNDUP(Reliability!B53,0)=3,"Medium",IF(ROUNDUP(Reliability!B53,0)=4,"Low","Very Low"))))))</f>
        <v>High</v>
      </c>
    </row>
    <row r="54" spans="1:9" x14ac:dyDescent="0.25">
      <c r="A54" s="165" t="str">
        <f>Lists!C:C</f>
        <v>KEN002</v>
      </c>
      <c r="B54" s="259">
        <f t="shared" si="4"/>
        <v>1.9</v>
      </c>
      <c r="C54" s="259">
        <f t="shared" si="5"/>
        <v>2.8</v>
      </c>
      <c r="D54" s="259">
        <f t="shared" si="6"/>
        <v>1.3</v>
      </c>
      <c r="E54" s="259">
        <f t="shared" si="7"/>
        <v>1.7</v>
      </c>
      <c r="F54" s="259">
        <f>'Data Reliability'!B54</f>
        <v>2.1</v>
      </c>
      <c r="G54" s="166">
        <f>Reliability_updated!V54</f>
        <v>93.4</v>
      </c>
      <c r="H54" s="166">
        <f>'Data Reliability'!C54</f>
        <v>1</v>
      </c>
      <c r="I54" t="str">
        <f>IF(Reliability!B54="x","x",(IF(ROUNDUP(Reliability!B54,0)=1,"Very High",IF(ROUNDUP(Reliability!B54,0)=2,"High",IF(ROUNDUP(Reliability!B54,0)=3,"Medium",IF(ROUNDUP(Reliability!B54,0)=4,"Low","Very Low"))))))</f>
        <v>High</v>
      </c>
    </row>
    <row r="55" spans="1:9" x14ac:dyDescent="0.25">
      <c r="A55" s="165" t="str">
        <f>Lists!C:C</f>
        <v>KEN003</v>
      </c>
      <c r="B55" s="259">
        <f t="shared" si="4"/>
        <v>2.5</v>
      </c>
      <c r="C55" s="259">
        <f t="shared" si="5"/>
        <v>2.8</v>
      </c>
      <c r="D55" s="259">
        <f t="shared" si="6"/>
        <v>1.5</v>
      </c>
      <c r="E55" s="259">
        <f t="shared" si="7"/>
        <v>3.3</v>
      </c>
      <c r="F55" s="259">
        <f>'Data Reliability'!B55</f>
        <v>2.1</v>
      </c>
      <c r="G55" s="166">
        <f>Reliability_updated!V55</f>
        <v>111.6</v>
      </c>
      <c r="H55" s="166">
        <f>'Data Reliability'!C55</f>
        <v>2</v>
      </c>
      <c r="I55" t="str">
        <f>IF(Reliability!B55="x","x",(IF(ROUNDUP(Reliability!B55,0)=1,"Very High",IF(ROUNDUP(Reliability!B55,0)=2,"High",IF(ROUNDUP(Reliability!B55,0)=3,"Medium",IF(ROUNDUP(Reliability!B55,0)=4,"Low","Very Low"))))))</f>
        <v>Medium</v>
      </c>
    </row>
    <row r="56" spans="1:9" x14ac:dyDescent="0.25">
      <c r="A56" s="165" t="str">
        <f>Lists!C:C</f>
        <v>LBN002</v>
      </c>
      <c r="B56" s="259">
        <f t="shared" si="4"/>
        <v>2.2000000000000002</v>
      </c>
      <c r="C56" s="259">
        <f t="shared" si="5"/>
        <v>3.5</v>
      </c>
      <c r="D56" s="259">
        <f t="shared" si="6"/>
        <v>1.4</v>
      </c>
      <c r="E56" s="259">
        <f t="shared" si="7"/>
        <v>1.7</v>
      </c>
      <c r="F56" s="259">
        <f>'Data Reliability'!B56</f>
        <v>2.4</v>
      </c>
      <c r="G56" s="166">
        <f>Reliability_updated!V56</f>
        <v>102.2</v>
      </c>
      <c r="H56" s="166">
        <f>'Data Reliability'!C56</f>
        <v>1</v>
      </c>
      <c r="I56" t="str">
        <f>IF(Reliability!B56="x","x",(IF(ROUNDUP(Reliability!B56,0)=1,"Very High",IF(ROUNDUP(Reliability!B56,0)=2,"High",IF(ROUNDUP(Reliability!B56,0)=3,"Medium",IF(ROUNDUP(Reliability!B56,0)=4,"Low","Very Low"))))))</f>
        <v>Medium</v>
      </c>
    </row>
    <row r="57" spans="1:9" x14ac:dyDescent="0.25">
      <c r="A57" s="165" t="str">
        <f>Lists!C:C</f>
        <v>LBN004</v>
      </c>
      <c r="B57" s="259">
        <f t="shared" si="4"/>
        <v>2.2000000000000002</v>
      </c>
      <c r="C57" s="259">
        <f t="shared" si="5"/>
        <v>3.5</v>
      </c>
      <c r="D57" s="259">
        <f t="shared" si="6"/>
        <v>1.4</v>
      </c>
      <c r="E57" s="259">
        <f t="shared" si="7"/>
        <v>1.7</v>
      </c>
      <c r="F57" s="259">
        <f>'Data Reliability'!B57</f>
        <v>2.4</v>
      </c>
      <c r="G57" s="166">
        <f>Reliability_updated!V57</f>
        <v>105.9</v>
      </c>
      <c r="H57" s="166">
        <f>'Data Reliability'!C57</f>
        <v>1</v>
      </c>
      <c r="I57" t="str">
        <f>IF(Reliability!B57="x","x",(IF(ROUNDUP(Reliability!B57,0)=1,"Very High",IF(ROUNDUP(Reliability!B57,0)=2,"High",IF(ROUNDUP(Reliability!B57,0)=3,"Medium",IF(ROUNDUP(Reliability!B57,0)=4,"Low","Very Low"))))))</f>
        <v>Medium</v>
      </c>
    </row>
    <row r="58" spans="1:9" x14ac:dyDescent="0.25">
      <c r="A58" s="165" t="str">
        <f>Lists!C:C</f>
        <v>LBY001</v>
      </c>
      <c r="B58" s="259">
        <f t="shared" si="4"/>
        <v>1.3</v>
      </c>
      <c r="C58" s="259">
        <f t="shared" si="5"/>
        <v>1.8</v>
      </c>
      <c r="D58" s="259">
        <f t="shared" si="6"/>
        <v>2</v>
      </c>
      <c r="E58" s="259">
        <f t="shared" si="7"/>
        <v>0</v>
      </c>
      <c r="F58" s="259">
        <f>'Data Reliability'!B58</f>
        <v>1.7</v>
      </c>
      <c r="G58" s="166">
        <f>Reliability_updated!V58</f>
        <v>146</v>
      </c>
      <c r="H58" s="166">
        <f>'Data Reliability'!C58</f>
        <v>0</v>
      </c>
      <c r="I58" t="str">
        <f>IF(Reliability!B58="x","x",(IF(ROUNDUP(Reliability!B58,0)=1,"Very High",IF(ROUNDUP(Reliability!B58,0)=2,"High",IF(ROUNDUP(Reliability!B58,0)=3,"Medium",IF(ROUNDUP(Reliability!B58,0)=4,"Low","Very Low"))))))</f>
        <v>High</v>
      </c>
    </row>
    <row r="59" spans="1:9" x14ac:dyDescent="0.25">
      <c r="A59" s="165" t="str">
        <f>Lists!C:C</f>
        <v>LBY002</v>
      </c>
      <c r="B59" s="259">
        <f t="shared" si="4"/>
        <v>1.3</v>
      </c>
      <c r="C59" s="259">
        <f t="shared" si="5"/>
        <v>1.8</v>
      </c>
      <c r="D59" s="259">
        <f t="shared" si="6"/>
        <v>2</v>
      </c>
      <c r="E59" s="259">
        <f t="shared" si="7"/>
        <v>0</v>
      </c>
      <c r="F59" s="259">
        <f>'Data Reliability'!B59</f>
        <v>1.7</v>
      </c>
      <c r="G59" s="166">
        <f>Reliability_updated!V59</f>
        <v>146</v>
      </c>
      <c r="H59" s="166">
        <f>'Data Reliability'!C59</f>
        <v>0</v>
      </c>
      <c r="I59" t="str">
        <f>IF(Reliability!B59="x","x",(IF(ROUNDUP(Reliability!B59,0)=1,"Very High",IF(ROUNDUP(Reliability!B59,0)=2,"High",IF(ROUNDUP(Reliability!B59,0)=3,"Medium",IF(ROUNDUP(Reliability!B59,0)=4,"Low","Very Low"))))))</f>
        <v>High</v>
      </c>
    </row>
    <row r="60" spans="1:9" x14ac:dyDescent="0.25">
      <c r="A60" s="165" t="str">
        <f>Lists!C:C</f>
        <v>LSO002</v>
      </c>
      <c r="B60" s="259">
        <f t="shared" si="4"/>
        <v>1.4</v>
      </c>
      <c r="C60" s="259">
        <f t="shared" si="5"/>
        <v>2</v>
      </c>
      <c r="D60" s="259">
        <f t="shared" si="6"/>
        <v>2.1</v>
      </c>
      <c r="E60" s="259">
        <f t="shared" si="7"/>
        <v>0</v>
      </c>
      <c r="F60" s="259">
        <f>'Data Reliability'!B60</f>
        <v>1.8</v>
      </c>
      <c r="G60" s="166">
        <f>Reliability_updated!V60</f>
        <v>152.5</v>
      </c>
      <c r="H60" s="166">
        <f>'Data Reliability'!C60</f>
        <v>0</v>
      </c>
      <c r="I60" t="str">
        <f>IF(Reliability!B60="x","x",(IF(ROUNDUP(Reliability!B60,0)=1,"Very High",IF(ROUNDUP(Reliability!B60,0)=2,"High",IF(ROUNDUP(Reliability!B60,0)=3,"Medium",IF(ROUNDUP(Reliability!B60,0)=4,"Low","Very Low"))))))</f>
        <v>High</v>
      </c>
    </row>
    <row r="61" spans="1:9" x14ac:dyDescent="0.25">
      <c r="A61" s="165" t="str">
        <f>Lists!C:C</f>
        <v>MAR002</v>
      </c>
      <c r="B61" s="259">
        <f t="shared" si="4"/>
        <v>5</v>
      </c>
      <c r="C61" s="259" t="str">
        <f t="shared" si="5"/>
        <v>x</v>
      </c>
      <c r="D61" s="259">
        <f t="shared" si="6"/>
        <v>5</v>
      </c>
      <c r="E61" s="259">
        <f t="shared" si="7"/>
        <v>5</v>
      </c>
      <c r="F61" s="259" t="str">
        <f>'Data Reliability'!B61</f>
        <v>x</v>
      </c>
      <c r="G61" s="166">
        <f>Reliability_updated!V61</f>
        <v>741.8</v>
      </c>
      <c r="H61" s="166">
        <f>'Data Reliability'!C61</f>
        <v>3</v>
      </c>
      <c r="I61" t="str">
        <f>IF(Reliability!B61="x","x",(IF(ROUNDUP(Reliability!B61,0)=1,"Very High",IF(ROUNDUP(Reliability!B61,0)=2,"High",IF(ROUNDUP(Reliability!B61,0)=3,"Medium",IF(ROUNDUP(Reliability!B61,0)=4,"Low","Very Low"))))))</f>
        <v>Very Low</v>
      </c>
    </row>
    <row r="62" spans="1:9" x14ac:dyDescent="0.25">
      <c r="A62" s="165" t="str">
        <f>Lists!C:C</f>
        <v>MDA002</v>
      </c>
      <c r="B62" s="259">
        <f t="shared" si="4"/>
        <v>0.9</v>
      </c>
      <c r="C62" s="259">
        <f t="shared" si="5"/>
        <v>2.2999999999999998</v>
      </c>
      <c r="D62" s="259">
        <f t="shared" si="6"/>
        <v>0.4</v>
      </c>
      <c r="E62" s="259">
        <f t="shared" si="7"/>
        <v>0</v>
      </c>
      <c r="F62" s="259">
        <f>'Data Reliability'!B62</f>
        <v>1.9</v>
      </c>
      <c r="G62" s="166">
        <f>Reliability_updated!V62</f>
        <v>30.9</v>
      </c>
      <c r="H62" s="166">
        <f>'Data Reliability'!C62</f>
        <v>0</v>
      </c>
      <c r="I62" t="str">
        <f>IF(Reliability!B62="x","x",(IF(ROUNDUP(Reliability!B62,0)=1,"Very High",IF(ROUNDUP(Reliability!B62,0)=2,"High",IF(ROUNDUP(Reliability!B62,0)=3,"Medium",IF(ROUNDUP(Reliability!B62,0)=4,"Low","Very Low"))))))</f>
        <v>Very High</v>
      </c>
    </row>
    <row r="63" spans="1:9" x14ac:dyDescent="0.25">
      <c r="A63" s="165" t="str">
        <f>Lists!C:C</f>
        <v>MDG001</v>
      </c>
      <c r="B63" s="259">
        <f t="shared" si="4"/>
        <v>0.5</v>
      </c>
      <c r="C63" s="259">
        <f t="shared" si="5"/>
        <v>1</v>
      </c>
      <c r="D63" s="259">
        <f t="shared" si="6"/>
        <v>0.6</v>
      </c>
      <c r="E63" s="259">
        <f t="shared" si="7"/>
        <v>0</v>
      </c>
      <c r="F63" s="259">
        <f>'Data Reliability'!B63</f>
        <v>1.4</v>
      </c>
      <c r="G63" s="166">
        <f>Reliability_updated!V63</f>
        <v>47.2</v>
      </c>
      <c r="H63" s="166">
        <f>'Data Reliability'!C63</f>
        <v>0</v>
      </c>
      <c r="I63" t="str">
        <f>IF(Reliability!B63="x","x",(IF(ROUNDUP(Reliability!B63,0)=1,"Very High",IF(ROUNDUP(Reliability!B63,0)=2,"High",IF(ROUNDUP(Reliability!B63,0)=3,"Medium",IF(ROUNDUP(Reliability!B63,0)=4,"Low","Very Low"))))))</f>
        <v>Very High</v>
      </c>
    </row>
    <row r="64" spans="1:9" x14ac:dyDescent="0.25">
      <c r="A64" s="165" t="str">
        <f>Lists!C:C</f>
        <v>MDG002</v>
      </c>
      <c r="B64" s="259">
        <f t="shared" si="4"/>
        <v>0.8</v>
      </c>
      <c r="C64" s="259">
        <f t="shared" si="5"/>
        <v>1</v>
      </c>
      <c r="D64" s="259">
        <f t="shared" si="6"/>
        <v>1.3</v>
      </c>
      <c r="E64" s="259">
        <f t="shared" si="7"/>
        <v>0</v>
      </c>
      <c r="F64" s="259">
        <f>'Data Reliability'!B64</f>
        <v>1.4</v>
      </c>
      <c r="G64" s="166">
        <f>Reliability_updated!V64</f>
        <v>94.7</v>
      </c>
      <c r="H64" s="166">
        <f>'Data Reliability'!C64</f>
        <v>0</v>
      </c>
      <c r="I64" t="str">
        <f>IF(Reliability!B64="x","x",(IF(ROUNDUP(Reliability!B64,0)=1,"Very High",IF(ROUNDUP(Reliability!B64,0)=2,"High",IF(ROUNDUP(Reliability!B64,0)=3,"Medium",IF(ROUNDUP(Reliability!B64,0)=4,"Low","Very Low"))))))</f>
        <v>Very High</v>
      </c>
    </row>
    <row r="65" spans="1:9" x14ac:dyDescent="0.25">
      <c r="A65" s="165" t="str">
        <f>Lists!C:C</f>
        <v>MDG006</v>
      </c>
      <c r="B65" s="259">
        <f t="shared" si="4"/>
        <v>0.7</v>
      </c>
      <c r="C65" s="259">
        <f t="shared" si="5"/>
        <v>1.5</v>
      </c>
      <c r="D65" s="259">
        <f t="shared" si="6"/>
        <v>0.7</v>
      </c>
      <c r="E65" s="259">
        <f t="shared" si="7"/>
        <v>0</v>
      </c>
      <c r="F65" s="259">
        <f>'Data Reliability'!B65</f>
        <v>1.6</v>
      </c>
      <c r="G65" s="166">
        <f>Reliability_updated!V65</f>
        <v>51</v>
      </c>
      <c r="H65" s="166">
        <f>'Data Reliability'!C65</f>
        <v>0</v>
      </c>
      <c r="I65" t="str">
        <f>IF(Reliability!B65="x","x",(IF(ROUNDUP(Reliability!B65,0)=1,"Very High",IF(ROUNDUP(Reliability!B65,0)=2,"High",IF(ROUNDUP(Reliability!B65,0)=3,"Medium",IF(ROUNDUP(Reliability!B65,0)=4,"Low","Very Low"))))))</f>
        <v>Very High</v>
      </c>
    </row>
    <row r="66" spans="1:9" x14ac:dyDescent="0.25">
      <c r="A66" s="165" t="str">
        <f>Lists!C:C</f>
        <v>MEX001</v>
      </c>
      <c r="B66" s="259">
        <f t="shared" si="4"/>
        <v>2.2999999999999998</v>
      </c>
      <c r="C66" s="259">
        <f t="shared" si="5"/>
        <v>4</v>
      </c>
      <c r="D66" s="259">
        <f t="shared" si="6"/>
        <v>2.9</v>
      </c>
      <c r="E66" s="259">
        <f t="shared" si="7"/>
        <v>0</v>
      </c>
      <c r="F66" s="259">
        <f>'Data Reliability'!B66</f>
        <v>2.6</v>
      </c>
      <c r="G66" s="166">
        <f>Reliability_updated!V66</f>
        <v>211.8</v>
      </c>
      <c r="H66" s="166">
        <f>'Data Reliability'!C66</f>
        <v>0</v>
      </c>
      <c r="I66" t="str">
        <f>IF(Reliability!B66="x","x",(IF(ROUNDUP(Reliability!B66,0)=1,"Very High",IF(ROUNDUP(Reliability!B66,0)=2,"High",IF(ROUNDUP(Reliability!B66,0)=3,"Medium",IF(ROUNDUP(Reliability!B66,0)=4,"Low","Very Low"))))))</f>
        <v>Medium</v>
      </c>
    </row>
    <row r="67" spans="1:9" x14ac:dyDescent="0.25">
      <c r="A67" s="165" t="str">
        <f>Lists!C:C</f>
        <v>MEX002</v>
      </c>
      <c r="B67" s="259">
        <f t="shared" ref="B67:B98" si="8">ROUND(AVERAGE(C67:E67),1)</f>
        <v>3.3</v>
      </c>
      <c r="C67" s="259">
        <f t="shared" ref="C67:C98" si="9">IF(F67="x","x",ROUND((5-(3-F67)/2*5),1))</f>
        <v>4</v>
      </c>
      <c r="D67" s="259">
        <f t="shared" ref="D67:D98" si="10">IF(G67&gt;365,5,ROUND((5-(365-G67)/364*5),1))</f>
        <v>4.0999999999999996</v>
      </c>
      <c r="E67" s="259">
        <f t="shared" ref="E67:E98" si="11">IF(H67&gt;3,5,ROUND((5-(3-H67)/3*5),1))</f>
        <v>1.7</v>
      </c>
      <c r="F67" s="259">
        <f>'Data Reliability'!B67</f>
        <v>2.6</v>
      </c>
      <c r="G67" s="166">
        <f>Reliability_updated!V67</f>
        <v>303.10000000000002</v>
      </c>
      <c r="H67" s="166">
        <f>'Data Reliability'!C67</f>
        <v>1</v>
      </c>
      <c r="I67" t="str">
        <f>IF(Reliability!B67="x","x",(IF(ROUNDUP(Reliability!B67,0)=1,"Very High",IF(ROUNDUP(Reliability!B67,0)=2,"High",IF(ROUNDUP(Reliability!B67,0)=3,"Medium",IF(ROUNDUP(Reliability!B67,0)=4,"Low","Very Low"))))))</f>
        <v>Low</v>
      </c>
    </row>
    <row r="68" spans="1:9" x14ac:dyDescent="0.25">
      <c r="A68" s="165" t="str">
        <f>Lists!C:C</f>
        <v>MEX003</v>
      </c>
      <c r="B68" s="259">
        <f t="shared" si="8"/>
        <v>1.8</v>
      </c>
      <c r="C68" s="259">
        <f t="shared" si="9"/>
        <v>3.8</v>
      </c>
      <c r="D68" s="259">
        <f t="shared" si="10"/>
        <v>1.7</v>
      </c>
      <c r="E68" s="259">
        <f t="shared" si="11"/>
        <v>0</v>
      </c>
      <c r="F68" s="259">
        <f>'Data Reliability'!B68</f>
        <v>2.5</v>
      </c>
      <c r="G68" s="166">
        <f>Reliability_updated!V68</f>
        <v>126.6</v>
      </c>
      <c r="H68" s="166">
        <f>'Data Reliability'!C68</f>
        <v>0</v>
      </c>
      <c r="I68" t="str">
        <f>IF(Reliability!B68="x","x",(IF(ROUNDUP(Reliability!B68,0)=1,"Very High",IF(ROUNDUP(Reliability!B68,0)=2,"High",IF(ROUNDUP(Reliability!B68,0)=3,"Medium",IF(ROUNDUP(Reliability!B68,0)=4,"Low","Very Low"))))))</f>
        <v>High</v>
      </c>
    </row>
    <row r="69" spans="1:9" x14ac:dyDescent="0.25">
      <c r="A69" s="165" t="str">
        <f>Lists!C:C</f>
        <v>MLI001</v>
      </c>
      <c r="B69" s="259">
        <f t="shared" si="8"/>
        <v>2.2999999999999998</v>
      </c>
      <c r="C69" s="259">
        <f t="shared" si="9"/>
        <v>2</v>
      </c>
      <c r="D69" s="259">
        <f t="shared" si="10"/>
        <v>5</v>
      </c>
      <c r="E69" s="259">
        <f t="shared" si="11"/>
        <v>0</v>
      </c>
      <c r="F69" s="259">
        <f>'Data Reliability'!B69</f>
        <v>1.8</v>
      </c>
      <c r="G69" s="166">
        <f>Reliability_updated!V69</f>
        <v>398.3</v>
      </c>
      <c r="H69" s="166">
        <f>'Data Reliability'!C69</f>
        <v>0</v>
      </c>
      <c r="I69" t="str">
        <f>IF(Reliability!B69="x","x",(IF(ROUNDUP(Reliability!B69,0)=1,"Very High",IF(ROUNDUP(Reliability!B69,0)=2,"High",IF(ROUNDUP(Reliability!B69,0)=3,"Medium",IF(ROUNDUP(Reliability!B69,0)=4,"Low","Very Low"))))))</f>
        <v>Medium</v>
      </c>
    </row>
    <row r="70" spans="1:9" x14ac:dyDescent="0.25">
      <c r="A70" s="165" t="str">
        <f>Lists!C:C</f>
        <v>MMR001</v>
      </c>
      <c r="B70" s="259">
        <f t="shared" si="8"/>
        <v>1.4</v>
      </c>
      <c r="C70" s="259">
        <f t="shared" si="9"/>
        <v>2.2999999999999998</v>
      </c>
      <c r="D70" s="259">
        <f t="shared" si="10"/>
        <v>1.8</v>
      </c>
      <c r="E70" s="259">
        <f t="shared" si="11"/>
        <v>0</v>
      </c>
      <c r="F70" s="259">
        <f>'Data Reliability'!B70</f>
        <v>1.9</v>
      </c>
      <c r="G70" s="166">
        <f>Reliability_updated!V70</f>
        <v>130</v>
      </c>
      <c r="H70" s="166">
        <f>'Data Reliability'!C70</f>
        <v>0</v>
      </c>
      <c r="I70" t="str">
        <f>IF(Reliability!B70="x","x",(IF(ROUNDUP(Reliability!B70,0)=1,"Very High",IF(ROUNDUP(Reliability!B70,0)=2,"High",IF(ROUNDUP(Reliability!B70,0)=3,"Medium",IF(ROUNDUP(Reliability!B70,0)=4,"Low","Very Low"))))))</f>
        <v>High</v>
      </c>
    </row>
    <row r="71" spans="1:9" x14ac:dyDescent="0.25">
      <c r="A71" s="165" t="str">
        <f>Lists!C:C</f>
        <v>MMR002</v>
      </c>
      <c r="B71" s="259">
        <f t="shared" si="8"/>
        <v>1.4</v>
      </c>
      <c r="C71" s="259">
        <f t="shared" si="9"/>
        <v>2.2999999999999998</v>
      </c>
      <c r="D71" s="259">
        <f t="shared" si="10"/>
        <v>1.8</v>
      </c>
      <c r="E71" s="259">
        <f t="shared" si="11"/>
        <v>0</v>
      </c>
      <c r="F71" s="259">
        <f>'Data Reliability'!B71</f>
        <v>1.9</v>
      </c>
      <c r="G71" s="166">
        <f>Reliability_updated!V71</f>
        <v>130.6</v>
      </c>
      <c r="H71" s="166">
        <f>'Data Reliability'!C71</f>
        <v>0</v>
      </c>
      <c r="I71" t="str">
        <f>IF(Reliability!B71="x","x",(IF(ROUNDUP(Reliability!B71,0)=1,"Very High",IF(ROUNDUP(Reliability!B71,0)=2,"High",IF(ROUNDUP(Reliability!B71,0)=3,"Medium",IF(ROUNDUP(Reliability!B71,0)=4,"Low","Very Low"))))))</f>
        <v>High</v>
      </c>
    </row>
    <row r="72" spans="1:9" x14ac:dyDescent="0.25">
      <c r="A72" s="165" t="str">
        <f>Lists!C:C</f>
        <v>MMR003</v>
      </c>
      <c r="B72" s="259">
        <f t="shared" si="8"/>
        <v>1.4</v>
      </c>
      <c r="C72" s="259">
        <f t="shared" si="9"/>
        <v>2.2999999999999998</v>
      </c>
      <c r="D72" s="259">
        <f t="shared" si="10"/>
        <v>1.8</v>
      </c>
      <c r="E72" s="259">
        <f t="shared" si="11"/>
        <v>0</v>
      </c>
      <c r="F72" s="259">
        <f>'Data Reliability'!B72</f>
        <v>1.9</v>
      </c>
      <c r="G72" s="166">
        <f>Reliability_updated!V72</f>
        <v>130</v>
      </c>
      <c r="H72" s="166">
        <f>'Data Reliability'!C72</f>
        <v>0</v>
      </c>
      <c r="I72" t="str">
        <f>IF(Reliability!B72="x","x",(IF(ROUNDUP(Reliability!B72,0)=1,"Very High",IF(ROUNDUP(Reliability!B72,0)=2,"High",IF(ROUNDUP(Reliability!B72,0)=3,"Medium",IF(ROUNDUP(Reliability!B72,0)=4,"Low","Very Low"))))))</f>
        <v>High</v>
      </c>
    </row>
    <row r="73" spans="1:9" x14ac:dyDescent="0.25">
      <c r="A73" s="165" t="str">
        <f>Lists!C:C</f>
        <v>MMR004</v>
      </c>
      <c r="B73" s="259">
        <f t="shared" si="8"/>
        <v>1.2</v>
      </c>
      <c r="C73" s="259">
        <f t="shared" si="9"/>
        <v>2</v>
      </c>
      <c r="D73" s="259">
        <f t="shared" si="10"/>
        <v>1.6</v>
      </c>
      <c r="E73" s="259">
        <f t="shared" si="11"/>
        <v>0</v>
      </c>
      <c r="F73" s="259">
        <f>'Data Reliability'!B73</f>
        <v>1.8</v>
      </c>
      <c r="G73" s="166">
        <f>Reliability_updated!V73</f>
        <v>115.9</v>
      </c>
      <c r="H73" s="166">
        <f>'Data Reliability'!C73</f>
        <v>0</v>
      </c>
      <c r="I73" t="str">
        <f>IF(Reliability!B73="x","x",(IF(ROUNDUP(Reliability!B73,0)=1,"Very High",IF(ROUNDUP(Reliability!B73,0)=2,"High",IF(ROUNDUP(Reliability!B73,0)=3,"Medium",IF(ROUNDUP(Reliability!B73,0)=4,"Low","Very Low"))))))</f>
        <v>High</v>
      </c>
    </row>
    <row r="74" spans="1:9" x14ac:dyDescent="0.25">
      <c r="A74" s="165" t="str">
        <f>Lists!C:C</f>
        <v>MOZ001</v>
      </c>
      <c r="B74" s="259">
        <f t="shared" si="8"/>
        <v>0.9</v>
      </c>
      <c r="C74" s="259">
        <f t="shared" si="9"/>
        <v>2.5</v>
      </c>
      <c r="D74" s="259">
        <f t="shared" si="10"/>
        <v>0.2</v>
      </c>
      <c r="E74" s="259">
        <f t="shared" si="11"/>
        <v>0</v>
      </c>
      <c r="F74" s="259">
        <f>'Data Reliability'!B74</f>
        <v>2</v>
      </c>
      <c r="G74" s="166">
        <f>Reliability_updated!V74</f>
        <v>18.899999999999999</v>
      </c>
      <c r="H74" s="166">
        <f>'Data Reliability'!C74</f>
        <v>0</v>
      </c>
      <c r="I74" t="str">
        <f>IF(Reliability!B74="x","x",(IF(ROUNDUP(Reliability!B74,0)=1,"Very High",IF(ROUNDUP(Reliability!B74,0)=2,"High",IF(ROUNDUP(Reliability!B74,0)=3,"Medium",IF(ROUNDUP(Reliability!B74,0)=4,"Low","Very Low"))))))</f>
        <v>Very High</v>
      </c>
    </row>
    <row r="75" spans="1:9" x14ac:dyDescent="0.25">
      <c r="A75" s="165" t="str">
        <f>Lists!C:C</f>
        <v>MOZ004</v>
      </c>
      <c r="B75" s="259">
        <f t="shared" si="8"/>
        <v>1.3</v>
      </c>
      <c r="C75" s="259">
        <f t="shared" si="9"/>
        <v>3</v>
      </c>
      <c r="D75" s="259">
        <f t="shared" si="10"/>
        <v>0.9</v>
      </c>
      <c r="E75" s="259">
        <f t="shared" si="11"/>
        <v>0</v>
      </c>
      <c r="F75" s="259">
        <f>'Data Reliability'!B75</f>
        <v>2.2000000000000002</v>
      </c>
      <c r="G75" s="166">
        <f>Reliability_updated!V75</f>
        <v>66.3</v>
      </c>
      <c r="H75" s="166">
        <f>'Data Reliability'!C75</f>
        <v>0</v>
      </c>
      <c r="I75" t="str">
        <f>IF(Reliability!B75="x","x",(IF(ROUNDUP(Reliability!B75,0)=1,"Very High",IF(ROUNDUP(Reliability!B75,0)=2,"High",IF(ROUNDUP(Reliability!B75,0)=3,"Medium",IF(ROUNDUP(Reliability!B75,0)=4,"Low","Very Low"))))))</f>
        <v>High</v>
      </c>
    </row>
    <row r="76" spans="1:9" x14ac:dyDescent="0.25">
      <c r="A76" s="165" t="str">
        <f>Lists!C:C</f>
        <v>MOZ008</v>
      </c>
      <c r="B76" s="259">
        <f t="shared" si="8"/>
        <v>1</v>
      </c>
      <c r="C76" s="259">
        <f t="shared" si="9"/>
        <v>2.8</v>
      </c>
      <c r="D76" s="259">
        <f t="shared" si="10"/>
        <v>0.2</v>
      </c>
      <c r="E76" s="259">
        <f t="shared" si="11"/>
        <v>0</v>
      </c>
      <c r="F76" s="259">
        <f>'Data Reliability'!B76</f>
        <v>2.1</v>
      </c>
      <c r="G76" s="166">
        <f>Reliability_updated!V76</f>
        <v>18.899999999999999</v>
      </c>
      <c r="H76" s="166">
        <f>'Data Reliability'!C76</f>
        <v>0</v>
      </c>
      <c r="I76" t="str">
        <f>IF(Reliability!B76="x","x",(IF(ROUNDUP(Reliability!B76,0)=1,"Very High",IF(ROUNDUP(Reliability!B76,0)=2,"High",IF(ROUNDUP(Reliability!B76,0)=3,"Medium",IF(ROUNDUP(Reliability!B76,0)=4,"Low","Very Low"))))))</f>
        <v>Very High</v>
      </c>
    </row>
    <row r="77" spans="1:9" x14ac:dyDescent="0.25">
      <c r="A77" s="165" t="str">
        <f>Lists!C:C</f>
        <v>MRT002</v>
      </c>
      <c r="B77" s="259">
        <f t="shared" si="8"/>
        <v>2.2999999999999998</v>
      </c>
      <c r="C77" s="259">
        <f t="shared" si="9"/>
        <v>2.2999999999999998</v>
      </c>
      <c r="D77" s="259">
        <f t="shared" si="10"/>
        <v>4.7</v>
      </c>
      <c r="E77" s="259">
        <f t="shared" si="11"/>
        <v>0</v>
      </c>
      <c r="F77" s="259">
        <f>'Data Reliability'!B77</f>
        <v>1.9</v>
      </c>
      <c r="G77" s="166">
        <f>Reliability_updated!V77</f>
        <v>345.4</v>
      </c>
      <c r="H77" s="166">
        <f>'Data Reliability'!C77</f>
        <v>0</v>
      </c>
      <c r="I77" t="str">
        <f>IF(Reliability!B77="x","x",(IF(ROUNDUP(Reliability!B77,0)=1,"Very High",IF(ROUNDUP(Reliability!B77,0)=2,"High",IF(ROUNDUP(Reliability!B77,0)=3,"Medium",IF(ROUNDUP(Reliability!B77,0)=4,"Low","Very Low"))))))</f>
        <v>Medium</v>
      </c>
    </row>
    <row r="78" spans="1:9" x14ac:dyDescent="0.25">
      <c r="A78" s="165" t="str">
        <f>Lists!C:C</f>
        <v>MRT003</v>
      </c>
      <c r="B78" s="259">
        <f t="shared" si="8"/>
        <v>3.4</v>
      </c>
      <c r="C78" s="259">
        <f t="shared" si="9"/>
        <v>2.2999999999999998</v>
      </c>
      <c r="D78" s="259">
        <f t="shared" si="10"/>
        <v>4.7</v>
      </c>
      <c r="E78" s="259">
        <f t="shared" si="11"/>
        <v>3.3</v>
      </c>
      <c r="F78" s="259">
        <f>'Data Reliability'!B78</f>
        <v>1.9</v>
      </c>
      <c r="G78" s="166">
        <f>Reliability_updated!V78</f>
        <v>342.6</v>
      </c>
      <c r="H78" s="166">
        <f>'Data Reliability'!C78</f>
        <v>2</v>
      </c>
      <c r="I78" t="str">
        <f>IF(Reliability!B78="x","x",(IF(ROUNDUP(Reliability!B78,0)=1,"Very High",IF(ROUNDUP(Reliability!B78,0)=2,"High",IF(ROUNDUP(Reliability!B78,0)=3,"Medium",IF(ROUNDUP(Reliability!B78,0)=4,"Low","Very Low"))))))</f>
        <v>Low</v>
      </c>
    </row>
    <row r="79" spans="1:9" x14ac:dyDescent="0.25">
      <c r="A79" s="165" t="str">
        <f>Lists!C:C</f>
        <v>MWI002</v>
      </c>
      <c r="B79" s="259">
        <f t="shared" si="8"/>
        <v>0.8</v>
      </c>
      <c r="C79" s="259">
        <f t="shared" si="9"/>
        <v>2</v>
      </c>
      <c r="D79" s="259">
        <f t="shared" si="10"/>
        <v>0.5</v>
      </c>
      <c r="E79" s="259">
        <f t="shared" si="11"/>
        <v>0</v>
      </c>
      <c r="F79" s="259">
        <f>'Data Reliability'!B79</f>
        <v>1.8</v>
      </c>
      <c r="G79" s="166">
        <f>Reliability_updated!V79</f>
        <v>39</v>
      </c>
      <c r="H79" s="166">
        <f>'Data Reliability'!C79</f>
        <v>0</v>
      </c>
      <c r="I79" t="str">
        <f>IF(Reliability!B79="x","x",(IF(ROUNDUP(Reliability!B79,0)=1,"Very High",IF(ROUNDUP(Reliability!B79,0)=2,"High",IF(ROUNDUP(Reliability!B79,0)=3,"Medium",IF(ROUNDUP(Reliability!B79,0)=4,"Low","Very Low"))))))</f>
        <v>Very High</v>
      </c>
    </row>
    <row r="80" spans="1:9" x14ac:dyDescent="0.25">
      <c r="A80" s="165" t="str">
        <f>Lists!C:C</f>
        <v>MWI004</v>
      </c>
      <c r="B80" s="259">
        <f t="shared" si="8"/>
        <v>1.1000000000000001</v>
      </c>
      <c r="C80" s="259">
        <f t="shared" si="9"/>
        <v>2</v>
      </c>
      <c r="D80" s="259">
        <f t="shared" si="10"/>
        <v>1.2</v>
      </c>
      <c r="E80" s="259">
        <f t="shared" si="11"/>
        <v>0</v>
      </c>
      <c r="F80" s="259">
        <f>'Data Reliability'!B80</f>
        <v>1.8</v>
      </c>
      <c r="G80" s="166">
        <f>Reliability_updated!V80</f>
        <v>89</v>
      </c>
      <c r="H80" s="166">
        <f>'Data Reliability'!C80</f>
        <v>0</v>
      </c>
      <c r="I80" t="str">
        <f>IF(Reliability!B80="x","x",(IF(ROUNDUP(Reliability!B80,0)=1,"Very High",IF(ROUNDUP(Reliability!B80,0)=2,"High",IF(ROUNDUP(Reliability!B80,0)=3,"Medium",IF(ROUNDUP(Reliability!B80,0)=4,"Low","Very Low"))))))</f>
        <v>High</v>
      </c>
    </row>
    <row r="81" spans="1:9" x14ac:dyDescent="0.25">
      <c r="A81" s="165" t="str">
        <f>Lists!C:C</f>
        <v>MYS001</v>
      </c>
      <c r="B81" s="259">
        <f t="shared" si="8"/>
        <v>1.3</v>
      </c>
      <c r="C81" s="259">
        <f t="shared" si="9"/>
        <v>2.5</v>
      </c>
      <c r="D81" s="259">
        <f t="shared" si="10"/>
        <v>1.5</v>
      </c>
      <c r="E81" s="259">
        <f t="shared" si="11"/>
        <v>0</v>
      </c>
      <c r="F81" s="259">
        <f>'Data Reliability'!B81</f>
        <v>2</v>
      </c>
      <c r="G81" s="166">
        <f>Reliability_updated!V81</f>
        <v>110.3</v>
      </c>
      <c r="H81" s="166">
        <f>'Data Reliability'!C81</f>
        <v>0</v>
      </c>
      <c r="I81" t="str">
        <f>IF(Reliability!B81="x","x",(IF(ROUNDUP(Reliability!B81,0)=1,"Very High",IF(ROUNDUP(Reliability!B81,0)=2,"High",IF(ROUNDUP(Reliability!B81,0)=3,"Medium",IF(ROUNDUP(Reliability!B81,0)=4,"Low","Very Low"))))))</f>
        <v>High</v>
      </c>
    </row>
    <row r="82" spans="1:9" x14ac:dyDescent="0.25">
      <c r="A82" s="165" t="str">
        <f>Lists!C:C</f>
        <v>NAM002</v>
      </c>
      <c r="B82" s="259">
        <f t="shared" si="8"/>
        <v>2.2000000000000002</v>
      </c>
      <c r="C82" s="259">
        <f t="shared" si="9"/>
        <v>2</v>
      </c>
      <c r="D82" s="259">
        <f t="shared" si="10"/>
        <v>2.8</v>
      </c>
      <c r="E82" s="259">
        <f t="shared" si="11"/>
        <v>1.7</v>
      </c>
      <c r="F82" s="259">
        <f>'Data Reliability'!B82</f>
        <v>1.8</v>
      </c>
      <c r="G82" s="166">
        <f>Reliability_updated!V82</f>
        <v>204.5</v>
      </c>
      <c r="H82" s="166">
        <f>'Data Reliability'!C82</f>
        <v>1</v>
      </c>
      <c r="I82" t="str">
        <f>IF(Reliability!B82="x","x",(IF(ROUNDUP(Reliability!B82,0)=1,"Very High",IF(ROUNDUP(Reliability!B82,0)=2,"High",IF(ROUNDUP(Reliability!B82,0)=3,"Medium",IF(ROUNDUP(Reliability!B82,0)=4,"Low","Very Low"))))))</f>
        <v>Medium</v>
      </c>
    </row>
    <row r="83" spans="1:9" x14ac:dyDescent="0.25">
      <c r="A83" s="165" t="str">
        <f>Lists!C:C</f>
        <v>NER001</v>
      </c>
      <c r="B83" s="259">
        <f t="shared" si="8"/>
        <v>2.2999999999999998</v>
      </c>
      <c r="C83" s="259">
        <f t="shared" si="9"/>
        <v>1.8</v>
      </c>
      <c r="D83" s="259">
        <f t="shared" si="10"/>
        <v>5</v>
      </c>
      <c r="E83" s="259">
        <f t="shared" si="11"/>
        <v>0</v>
      </c>
      <c r="F83" s="259">
        <f>'Data Reliability'!B83</f>
        <v>1.7</v>
      </c>
      <c r="G83" s="166">
        <f>Reliability_updated!V83</f>
        <v>421.3</v>
      </c>
      <c r="H83" s="166">
        <f>'Data Reliability'!C83</f>
        <v>0</v>
      </c>
      <c r="I83" t="str">
        <f>IF(Reliability!B83="x","x",(IF(ROUNDUP(Reliability!B83,0)=1,"Very High",IF(ROUNDUP(Reliability!B83,0)=2,"High",IF(ROUNDUP(Reliability!B83,0)=3,"Medium",IF(ROUNDUP(Reliability!B83,0)=4,"Low","Very Low"))))))</f>
        <v>Medium</v>
      </c>
    </row>
    <row r="84" spans="1:9" x14ac:dyDescent="0.25">
      <c r="A84" s="165" t="str">
        <f>Lists!C:C</f>
        <v>NER002</v>
      </c>
      <c r="B84" s="259">
        <f t="shared" si="8"/>
        <v>2.7</v>
      </c>
      <c r="C84" s="259">
        <f t="shared" si="9"/>
        <v>3</v>
      </c>
      <c r="D84" s="259">
        <f t="shared" si="10"/>
        <v>5</v>
      </c>
      <c r="E84" s="259">
        <f t="shared" si="11"/>
        <v>0</v>
      </c>
      <c r="F84" s="259">
        <f>'Data Reliability'!B84</f>
        <v>2.2000000000000002</v>
      </c>
      <c r="G84" s="166">
        <f>Reliability_updated!V84</f>
        <v>421.3</v>
      </c>
      <c r="H84" s="166">
        <f>'Data Reliability'!C84</f>
        <v>0</v>
      </c>
      <c r="I84" t="str">
        <f>IF(Reliability!B84="x","x",(IF(ROUNDUP(Reliability!B84,0)=1,"Very High",IF(ROUNDUP(Reliability!B84,0)=2,"High",IF(ROUNDUP(Reliability!B84,0)=3,"Medium",IF(ROUNDUP(Reliability!B84,0)=4,"Low","Very Low"))))))</f>
        <v>Medium</v>
      </c>
    </row>
    <row r="85" spans="1:9" x14ac:dyDescent="0.25">
      <c r="A85" s="165" t="str">
        <f>Lists!C:C</f>
        <v>NER003</v>
      </c>
      <c r="B85" s="259">
        <f t="shared" si="8"/>
        <v>2.8</v>
      </c>
      <c r="C85" s="259">
        <f t="shared" si="9"/>
        <v>3.3</v>
      </c>
      <c r="D85" s="259">
        <f t="shared" si="10"/>
        <v>5</v>
      </c>
      <c r="E85" s="259">
        <f t="shared" si="11"/>
        <v>0</v>
      </c>
      <c r="F85" s="259">
        <f>'Data Reliability'!B85</f>
        <v>2.2999999999999998</v>
      </c>
      <c r="G85" s="166">
        <f>Reliability_updated!V85</f>
        <v>421.4</v>
      </c>
      <c r="H85" s="166">
        <f>'Data Reliability'!C85</f>
        <v>0</v>
      </c>
      <c r="I85" t="str">
        <f>IF(Reliability!B85="x","x",(IF(ROUNDUP(Reliability!B85,0)=1,"Very High",IF(ROUNDUP(Reliability!B85,0)=2,"High",IF(ROUNDUP(Reliability!B85,0)=3,"Medium",IF(ROUNDUP(Reliability!B85,0)=4,"Low","Very Low"))))))</f>
        <v>Medium</v>
      </c>
    </row>
    <row r="86" spans="1:9" x14ac:dyDescent="0.25">
      <c r="A86" s="165" t="str">
        <f>Lists!C:C</f>
        <v>NER004</v>
      </c>
      <c r="B86" s="259">
        <f t="shared" si="8"/>
        <v>2.8</v>
      </c>
      <c r="C86" s="259">
        <f t="shared" si="9"/>
        <v>3.3</v>
      </c>
      <c r="D86" s="259">
        <f t="shared" si="10"/>
        <v>5</v>
      </c>
      <c r="E86" s="259">
        <f t="shared" si="11"/>
        <v>0</v>
      </c>
      <c r="F86" s="259">
        <f>'Data Reliability'!B86</f>
        <v>2.2999999999999998</v>
      </c>
      <c r="G86" s="166">
        <f>Reliability_updated!V86</f>
        <v>421</v>
      </c>
      <c r="H86" s="166">
        <f>'Data Reliability'!C86</f>
        <v>0</v>
      </c>
      <c r="I86" t="str">
        <f>IF(Reliability!B86="x","x",(IF(ROUNDUP(Reliability!B86,0)=1,"Very High",IF(ROUNDUP(Reliability!B86,0)=2,"High",IF(ROUNDUP(Reliability!B86,0)=3,"Medium",IF(ROUNDUP(Reliability!B86,0)=4,"Low","Very Low"))))))</f>
        <v>Medium</v>
      </c>
    </row>
    <row r="87" spans="1:9" x14ac:dyDescent="0.25">
      <c r="A87" s="165" t="str">
        <f>Lists!C:C</f>
        <v>NGA001</v>
      </c>
      <c r="B87" s="259">
        <f t="shared" si="8"/>
        <v>2</v>
      </c>
      <c r="C87" s="259">
        <f t="shared" si="9"/>
        <v>3.5</v>
      </c>
      <c r="D87" s="259">
        <f t="shared" si="10"/>
        <v>2.4</v>
      </c>
      <c r="E87" s="259">
        <f t="shared" si="11"/>
        <v>0</v>
      </c>
      <c r="F87" s="259">
        <f>'Data Reliability'!B87</f>
        <v>2.4</v>
      </c>
      <c r="G87" s="166">
        <f>Reliability_updated!V87</f>
        <v>174.3</v>
      </c>
      <c r="H87" s="166">
        <f>'Data Reliability'!C87</f>
        <v>0</v>
      </c>
      <c r="I87" t="str">
        <f>IF(Reliability!B87="x","x",(IF(ROUNDUP(Reliability!B87,0)=1,"Very High",IF(ROUNDUP(Reliability!B87,0)=2,"High",IF(ROUNDUP(Reliability!B87,0)=3,"Medium",IF(ROUNDUP(Reliability!B87,0)=4,"Low","Very Low"))))))</f>
        <v>High</v>
      </c>
    </row>
    <row r="88" spans="1:9" x14ac:dyDescent="0.25">
      <c r="A88" s="165" t="str">
        <f>Lists!C:C</f>
        <v>NGA003</v>
      </c>
      <c r="B88" s="259">
        <f t="shared" si="8"/>
        <v>2.2999999999999998</v>
      </c>
      <c r="C88" s="259">
        <f t="shared" si="9"/>
        <v>3.8</v>
      </c>
      <c r="D88" s="259">
        <f t="shared" si="10"/>
        <v>3.2</v>
      </c>
      <c r="E88" s="259">
        <f t="shared" si="11"/>
        <v>0</v>
      </c>
      <c r="F88" s="259">
        <f>'Data Reliability'!B88</f>
        <v>2.5</v>
      </c>
      <c r="G88" s="166">
        <f>Reliability_updated!V88</f>
        <v>236.7</v>
      </c>
      <c r="H88" s="166">
        <f>'Data Reliability'!C88</f>
        <v>0</v>
      </c>
      <c r="I88" t="str">
        <f>IF(Reliability!B88="x","x",(IF(ROUNDUP(Reliability!B88,0)=1,"Very High",IF(ROUNDUP(Reliability!B88,0)=2,"High",IF(ROUNDUP(Reliability!B88,0)=3,"Medium",IF(ROUNDUP(Reliability!B88,0)=4,"Low","Very Low"))))))</f>
        <v>Medium</v>
      </c>
    </row>
    <row r="89" spans="1:9" x14ac:dyDescent="0.25">
      <c r="A89" s="165" t="str">
        <f>Lists!C:C</f>
        <v>NGA004</v>
      </c>
      <c r="B89" s="259">
        <f t="shared" si="8"/>
        <v>2</v>
      </c>
      <c r="C89" s="259">
        <f t="shared" si="9"/>
        <v>2</v>
      </c>
      <c r="D89" s="259">
        <f t="shared" si="10"/>
        <v>2.4</v>
      </c>
      <c r="E89" s="259">
        <f t="shared" si="11"/>
        <v>1.7</v>
      </c>
      <c r="F89" s="259">
        <f>'Data Reliability'!B89</f>
        <v>1.8</v>
      </c>
      <c r="G89" s="166">
        <f>Reliability_updated!V89</f>
        <v>174.5</v>
      </c>
      <c r="H89" s="166">
        <f>'Data Reliability'!C89</f>
        <v>1</v>
      </c>
      <c r="I89" t="str">
        <f>IF(Reliability!B89="x","x",(IF(ROUNDUP(Reliability!B89,0)=1,"Very High",IF(ROUNDUP(Reliability!B89,0)=2,"High",IF(ROUNDUP(Reliability!B89,0)=3,"Medium",IF(ROUNDUP(Reliability!B89,0)=4,"Low","Very Low"))))))</f>
        <v>High</v>
      </c>
    </row>
    <row r="90" spans="1:9" x14ac:dyDescent="0.25">
      <c r="A90" s="165" t="str">
        <f>Lists!C:C</f>
        <v>NGA007</v>
      </c>
      <c r="B90" s="259">
        <f t="shared" si="8"/>
        <v>2.2000000000000002</v>
      </c>
      <c r="C90" s="259">
        <f t="shared" si="9"/>
        <v>3.5</v>
      </c>
      <c r="D90" s="259">
        <f t="shared" si="10"/>
        <v>3</v>
      </c>
      <c r="E90" s="259">
        <f t="shared" si="11"/>
        <v>0</v>
      </c>
      <c r="F90" s="259">
        <f>'Data Reliability'!B90</f>
        <v>2.4</v>
      </c>
      <c r="G90" s="166">
        <f>Reliability_updated!V90</f>
        <v>220</v>
      </c>
      <c r="H90" s="166">
        <f>'Data Reliability'!C90</f>
        <v>0</v>
      </c>
      <c r="I90" t="str">
        <f>IF(Reliability!B90="x","x",(IF(ROUNDUP(Reliability!B90,0)=1,"Very High",IF(ROUNDUP(Reliability!B90,0)=2,"High",IF(ROUNDUP(Reliability!B90,0)=3,"Medium",IF(ROUNDUP(Reliability!B90,0)=4,"Low","Very Low"))))))</f>
        <v>Medium</v>
      </c>
    </row>
    <row r="91" spans="1:9" x14ac:dyDescent="0.25">
      <c r="A91" s="165" t="str">
        <f>Lists!C:C</f>
        <v>NGA008</v>
      </c>
      <c r="B91" s="259">
        <f t="shared" si="8"/>
        <v>2.4</v>
      </c>
      <c r="C91" s="259">
        <f t="shared" si="9"/>
        <v>2.2999999999999998</v>
      </c>
      <c r="D91" s="259">
        <f t="shared" si="10"/>
        <v>3.3</v>
      </c>
      <c r="E91" s="259">
        <f t="shared" si="11"/>
        <v>1.7</v>
      </c>
      <c r="F91" s="259">
        <f>'Data Reliability'!B91</f>
        <v>1.9</v>
      </c>
      <c r="G91" s="166">
        <f>Reliability_updated!V91</f>
        <v>239.5</v>
      </c>
      <c r="H91" s="166">
        <f>'Data Reliability'!C91</f>
        <v>1</v>
      </c>
      <c r="I91" t="str">
        <f>IF(Reliability!B91="x","x",(IF(ROUNDUP(Reliability!B91,0)=1,"Very High",IF(ROUNDUP(Reliability!B91,0)=2,"High",IF(ROUNDUP(Reliability!B91,0)=3,"Medium",IF(ROUNDUP(Reliability!B91,0)=4,"Low","Very Low"))))))</f>
        <v>Medium</v>
      </c>
    </row>
    <row r="92" spans="1:9" x14ac:dyDescent="0.25">
      <c r="A92" s="165" t="str">
        <f>Lists!C:C</f>
        <v>NIC001</v>
      </c>
      <c r="B92" s="259">
        <f t="shared" si="8"/>
        <v>0.7</v>
      </c>
      <c r="C92" s="259">
        <f t="shared" si="9"/>
        <v>1.8</v>
      </c>
      <c r="D92" s="259">
        <f t="shared" si="10"/>
        <v>0.3</v>
      </c>
      <c r="E92" s="259">
        <f t="shared" si="11"/>
        <v>0</v>
      </c>
      <c r="F92" s="259">
        <f>'Data Reliability'!B92</f>
        <v>1.7</v>
      </c>
      <c r="G92" s="166">
        <f>Reliability_updated!V92</f>
        <v>25.6</v>
      </c>
      <c r="H92" s="166">
        <f>'Data Reliability'!C92</f>
        <v>0</v>
      </c>
      <c r="I92" t="str">
        <f>IF(Reliability!B92="x","x",(IF(ROUNDUP(Reliability!B92,0)=1,"Very High",IF(ROUNDUP(Reliability!B92,0)=2,"High",IF(ROUNDUP(Reliability!B92,0)=3,"Medium",IF(ROUNDUP(Reliability!B92,0)=4,"Low","Very Low"))))))</f>
        <v>Very High</v>
      </c>
    </row>
    <row r="93" spans="1:9" x14ac:dyDescent="0.25">
      <c r="A93" s="165" t="str">
        <f>Lists!C:C</f>
        <v>PAK001</v>
      </c>
      <c r="B93" s="259">
        <f t="shared" si="8"/>
        <v>1.8</v>
      </c>
      <c r="C93" s="259">
        <f t="shared" si="9"/>
        <v>2.2999999999999998</v>
      </c>
      <c r="D93" s="259">
        <f t="shared" si="10"/>
        <v>3</v>
      </c>
      <c r="E93" s="259">
        <f t="shared" si="11"/>
        <v>0</v>
      </c>
      <c r="F93" s="259">
        <f>'Data Reliability'!B93</f>
        <v>1.9</v>
      </c>
      <c r="G93" s="166">
        <f>Reliability_updated!V93</f>
        <v>217.7</v>
      </c>
      <c r="H93" s="166">
        <f>'Data Reliability'!C93</f>
        <v>0</v>
      </c>
      <c r="I93" t="str">
        <f>IF(Reliability!B93="x","x",(IF(ROUNDUP(Reliability!B93,0)=1,"Very High",IF(ROUNDUP(Reliability!B93,0)=2,"High",IF(ROUNDUP(Reliability!B93,0)=3,"Medium",IF(ROUNDUP(Reliability!B93,0)=4,"Low","Very Low"))))))</f>
        <v>High</v>
      </c>
    </row>
    <row r="94" spans="1:9" x14ac:dyDescent="0.25">
      <c r="A94" s="165" t="str">
        <f>Lists!C:C</f>
        <v>PAK004</v>
      </c>
      <c r="B94" s="259">
        <f t="shared" si="8"/>
        <v>4.0999999999999996</v>
      </c>
      <c r="C94" s="259" t="str">
        <f t="shared" si="9"/>
        <v>x</v>
      </c>
      <c r="D94" s="259">
        <f t="shared" si="10"/>
        <v>3.1</v>
      </c>
      <c r="E94" s="259">
        <f t="shared" si="11"/>
        <v>5</v>
      </c>
      <c r="F94" s="259" t="str">
        <f>'Data Reliability'!B94</f>
        <v>x</v>
      </c>
      <c r="G94" s="166">
        <f>Reliability_updated!V94</f>
        <v>223.5</v>
      </c>
      <c r="H94" s="166">
        <f>'Data Reliability'!C94</f>
        <v>3</v>
      </c>
      <c r="I94" t="str">
        <f>IF(Reliability!B94="x","x",(IF(ROUNDUP(Reliability!B94,0)=1,"Very High",IF(ROUNDUP(Reliability!B94,0)=2,"High",IF(ROUNDUP(Reliability!B94,0)=3,"Medium",IF(ROUNDUP(Reliability!B94,0)=4,"Low","Very Low"))))))</f>
        <v>Very Low</v>
      </c>
    </row>
    <row r="95" spans="1:9" x14ac:dyDescent="0.25">
      <c r="A95" s="165" t="str">
        <f>Lists!C:C</f>
        <v>PAN002</v>
      </c>
      <c r="B95" s="259">
        <f t="shared" si="8"/>
        <v>1.5</v>
      </c>
      <c r="C95" s="259">
        <f t="shared" si="9"/>
        <v>3.5</v>
      </c>
      <c r="D95" s="259">
        <f t="shared" si="10"/>
        <v>0.9</v>
      </c>
      <c r="E95" s="259">
        <f t="shared" si="11"/>
        <v>0</v>
      </c>
      <c r="F95" s="259">
        <f>'Data Reliability'!B95</f>
        <v>2.4</v>
      </c>
      <c r="G95" s="166">
        <f>Reliability_updated!V95</f>
        <v>65</v>
      </c>
      <c r="H95" s="166">
        <f>'Data Reliability'!C95</f>
        <v>0</v>
      </c>
      <c r="I95" t="str">
        <f>IF(Reliability!B95="x","x",(IF(ROUNDUP(Reliability!B95,0)=1,"Very High",IF(ROUNDUP(Reliability!B95,0)=2,"High",IF(ROUNDUP(Reliability!B95,0)=3,"Medium",IF(ROUNDUP(Reliability!B95,0)=4,"Low","Very Low"))))))</f>
        <v>High</v>
      </c>
    </row>
    <row r="96" spans="1:9" x14ac:dyDescent="0.25">
      <c r="A96" s="165" t="str">
        <f>Lists!C:C</f>
        <v>PER002</v>
      </c>
      <c r="B96" s="259">
        <f t="shared" si="8"/>
        <v>2.6</v>
      </c>
      <c r="C96" s="259">
        <f t="shared" si="9"/>
        <v>3</v>
      </c>
      <c r="D96" s="259">
        <f t="shared" si="10"/>
        <v>1.5</v>
      </c>
      <c r="E96" s="259">
        <f t="shared" si="11"/>
        <v>3.3</v>
      </c>
      <c r="F96" s="259">
        <f>'Data Reliability'!B96</f>
        <v>2.2000000000000002</v>
      </c>
      <c r="G96" s="166">
        <f>Reliability_updated!V96</f>
        <v>109.4</v>
      </c>
      <c r="H96" s="166">
        <f>'Data Reliability'!C96</f>
        <v>2</v>
      </c>
      <c r="I96" t="str">
        <f>IF(Reliability!B96="x","x",(IF(ROUNDUP(Reliability!B96,0)=1,"Very High",IF(ROUNDUP(Reliability!B96,0)=2,"High",IF(ROUNDUP(Reliability!B96,0)=3,"Medium",IF(ROUNDUP(Reliability!B96,0)=4,"Low","Very Low"))))))</f>
        <v>Medium</v>
      </c>
    </row>
    <row r="97" spans="1:9" x14ac:dyDescent="0.25">
      <c r="A97" s="165" t="str">
        <f>Lists!C:C</f>
        <v>PHL001</v>
      </c>
      <c r="B97" s="259">
        <f t="shared" si="8"/>
        <v>1.7</v>
      </c>
      <c r="C97" s="259">
        <f t="shared" si="9"/>
        <v>2.2999999999999998</v>
      </c>
      <c r="D97" s="259">
        <f t="shared" si="10"/>
        <v>1.1000000000000001</v>
      </c>
      <c r="E97" s="259">
        <f t="shared" si="11"/>
        <v>1.7</v>
      </c>
      <c r="F97" s="259">
        <f>'Data Reliability'!B97</f>
        <v>1.9</v>
      </c>
      <c r="G97" s="166">
        <f>Reliability_updated!V97</f>
        <v>82.6</v>
      </c>
      <c r="H97" s="166">
        <f>'Data Reliability'!C97</f>
        <v>1</v>
      </c>
      <c r="I97" t="str">
        <f>IF(Reliability!B97="x","x",(IF(ROUNDUP(Reliability!B97,0)=1,"Very High",IF(ROUNDUP(Reliability!B97,0)=2,"High",IF(ROUNDUP(Reliability!B97,0)=3,"Medium",IF(ROUNDUP(Reliability!B97,0)=4,"Low","Very Low"))))))</f>
        <v>High</v>
      </c>
    </row>
    <row r="98" spans="1:9" x14ac:dyDescent="0.25">
      <c r="A98" s="165" t="str">
        <f>Lists!C:C</f>
        <v>PHL003</v>
      </c>
      <c r="B98" s="259">
        <f t="shared" si="8"/>
        <v>2</v>
      </c>
      <c r="C98" s="259">
        <f t="shared" si="9"/>
        <v>2.2999999999999998</v>
      </c>
      <c r="D98" s="259">
        <f t="shared" si="10"/>
        <v>3.6</v>
      </c>
      <c r="E98" s="259">
        <f t="shared" si="11"/>
        <v>0</v>
      </c>
      <c r="F98" s="259">
        <f>'Data Reliability'!B98</f>
        <v>1.9</v>
      </c>
      <c r="G98" s="166">
        <f>Reliability_updated!V98</f>
        <v>265.7</v>
      </c>
      <c r="H98" s="166">
        <f>'Data Reliability'!C98</f>
        <v>0</v>
      </c>
      <c r="I98" t="str">
        <f>IF(Reliability!B98="x","x",(IF(ROUNDUP(Reliability!B98,0)=1,"Very High",IF(ROUNDUP(Reliability!B98,0)=2,"High",IF(ROUNDUP(Reliability!B98,0)=3,"Medium",IF(ROUNDUP(Reliability!B98,0)=4,"Low","Very Low"))))))</f>
        <v>High</v>
      </c>
    </row>
    <row r="99" spans="1:9" x14ac:dyDescent="0.25">
      <c r="A99" s="165" t="str">
        <f>Lists!C:C</f>
        <v>PHL010</v>
      </c>
      <c r="B99" s="259">
        <f t="shared" ref="B99:B130" si="12">ROUND(AVERAGE(C99:E99),1)</f>
        <v>1.8</v>
      </c>
      <c r="C99" s="259">
        <f t="shared" ref="C99:C130" si="13">IF(F99="x","x",ROUND((5-(3-F99)/2*5),1))</f>
        <v>2.2999999999999998</v>
      </c>
      <c r="D99" s="259">
        <f t="shared" ref="D99:D130" si="14">IF(G99&gt;365,5,ROUND((5-(365-G99)/364*5),1))</f>
        <v>1.3</v>
      </c>
      <c r="E99" s="259">
        <f t="shared" ref="E99:E130" si="15">IF(H99&gt;3,5,ROUND((5-(3-H99)/3*5),1))</f>
        <v>1.7</v>
      </c>
      <c r="F99" s="259">
        <f>'Data Reliability'!B99</f>
        <v>1.9</v>
      </c>
      <c r="G99" s="166">
        <f>Reliability_updated!V99</f>
        <v>94.1</v>
      </c>
      <c r="H99" s="166">
        <f>'Data Reliability'!C99</f>
        <v>1</v>
      </c>
      <c r="I99" t="str">
        <f>IF(Reliability!B99="x","x",(IF(ROUNDUP(Reliability!B99,0)=1,"Very High",IF(ROUNDUP(Reliability!B99,0)=2,"High",IF(ROUNDUP(Reliability!B99,0)=3,"Medium",IF(ROUNDUP(Reliability!B99,0)=4,"Low","Very Low"))))))</f>
        <v>High</v>
      </c>
    </row>
    <row r="100" spans="1:9" x14ac:dyDescent="0.25">
      <c r="A100" s="165" t="str">
        <f>Lists!C:C</f>
        <v>POL002</v>
      </c>
      <c r="B100" s="259">
        <f t="shared" si="12"/>
        <v>0.8</v>
      </c>
      <c r="C100" s="259">
        <f t="shared" si="13"/>
        <v>2</v>
      </c>
      <c r="D100" s="259">
        <f t="shared" si="14"/>
        <v>0.5</v>
      </c>
      <c r="E100" s="259">
        <f t="shared" si="15"/>
        <v>0</v>
      </c>
      <c r="F100" s="259">
        <f>'Data Reliability'!B100</f>
        <v>1.8</v>
      </c>
      <c r="G100" s="166">
        <f>Reliability_updated!V100</f>
        <v>39.299999999999997</v>
      </c>
      <c r="H100" s="166">
        <f>'Data Reliability'!C100</f>
        <v>0</v>
      </c>
      <c r="I100" t="str">
        <f>IF(Reliability!B100="x","x",(IF(ROUNDUP(Reliability!B100,0)=1,"Very High",IF(ROUNDUP(Reliability!B100,0)=2,"High",IF(ROUNDUP(Reliability!B100,0)=3,"Medium",IF(ROUNDUP(Reliability!B100,0)=4,"Low","Very Low"))))))</f>
        <v>Very High</v>
      </c>
    </row>
    <row r="101" spans="1:9" x14ac:dyDescent="0.25">
      <c r="A101" s="165" t="str">
        <f>Lists!C:C</f>
        <v>PRK001</v>
      </c>
      <c r="B101" s="259">
        <f t="shared" si="12"/>
        <v>2.5</v>
      </c>
      <c r="C101" s="259">
        <f t="shared" si="13"/>
        <v>2.5</v>
      </c>
      <c r="D101" s="259">
        <f t="shared" si="14"/>
        <v>5</v>
      </c>
      <c r="E101" s="259">
        <f t="shared" si="15"/>
        <v>0</v>
      </c>
      <c r="F101" s="259">
        <f>'Data Reliability'!B101</f>
        <v>2</v>
      </c>
      <c r="G101" s="166">
        <f>Reliability_updated!V101</f>
        <v>594.70000000000005</v>
      </c>
      <c r="H101" s="166">
        <f>'Data Reliability'!C101</f>
        <v>0</v>
      </c>
      <c r="I101" t="str">
        <f>IF(Reliability!B101="x","x",(IF(ROUNDUP(Reliability!B101,0)=1,"Very High",IF(ROUNDUP(Reliability!B101,0)=2,"High",IF(ROUNDUP(Reliability!B101,0)=3,"Medium",IF(ROUNDUP(Reliability!B101,0)=4,"Low","Very Low"))))))</f>
        <v>Medium</v>
      </c>
    </row>
    <row r="102" spans="1:9" x14ac:dyDescent="0.25">
      <c r="A102" s="165" t="str">
        <f>Lists!C:C</f>
        <v>PSE002</v>
      </c>
      <c r="B102" s="259">
        <f t="shared" si="12"/>
        <v>1.1000000000000001</v>
      </c>
      <c r="C102" s="259">
        <f t="shared" si="13"/>
        <v>0.8</v>
      </c>
      <c r="D102" s="259">
        <f t="shared" si="14"/>
        <v>2.4</v>
      </c>
      <c r="E102" s="259">
        <f t="shared" si="15"/>
        <v>0</v>
      </c>
      <c r="F102" s="259">
        <f>'Data Reliability'!B102</f>
        <v>1.3</v>
      </c>
      <c r="G102" s="166">
        <f>Reliability_updated!V102</f>
        <v>172.2</v>
      </c>
      <c r="H102" s="166">
        <f>'Data Reliability'!C102</f>
        <v>0</v>
      </c>
      <c r="I102" t="str">
        <f>IF(Reliability!B102="x","x",(IF(ROUNDUP(Reliability!B102,0)=1,"Very High",IF(ROUNDUP(Reliability!B102,0)=2,"High",IF(ROUNDUP(Reliability!B102,0)=3,"Medium",IF(ROUNDUP(Reliability!B102,0)=4,"Low","Very Low"))))))</f>
        <v>High</v>
      </c>
    </row>
    <row r="103" spans="1:9" x14ac:dyDescent="0.25">
      <c r="A103" s="165" t="str">
        <f>Lists!C:C</f>
        <v>REG001</v>
      </c>
      <c r="B103" s="259">
        <f t="shared" si="12"/>
        <v>2.2999999999999998</v>
      </c>
      <c r="C103" s="259">
        <f t="shared" si="13"/>
        <v>2</v>
      </c>
      <c r="D103" s="259">
        <f t="shared" si="14"/>
        <v>5</v>
      </c>
      <c r="E103" s="259">
        <f t="shared" si="15"/>
        <v>0</v>
      </c>
      <c r="F103" s="259">
        <f>'Data Reliability'!B103</f>
        <v>1.8</v>
      </c>
      <c r="G103" s="166">
        <f>Reliability_updated!V103</f>
        <v>447.7</v>
      </c>
      <c r="H103" s="166">
        <f>'Data Reliability'!C103</f>
        <v>0</v>
      </c>
      <c r="I103" t="str">
        <f>IF(Reliability!B103="x","x",(IF(ROUNDUP(Reliability!B103,0)=1,"Very High",IF(ROUNDUP(Reliability!B103,0)=2,"High",IF(ROUNDUP(Reliability!B103,0)=3,"Medium",IF(ROUNDUP(Reliability!B103,0)=4,"Low","Very Low"))))))</f>
        <v>Medium</v>
      </c>
    </row>
    <row r="104" spans="1:9" x14ac:dyDescent="0.25">
      <c r="A104" s="165" t="str">
        <f>Lists!C:C</f>
        <v>REG002</v>
      </c>
      <c r="B104" s="259">
        <f t="shared" si="12"/>
        <v>1.9</v>
      </c>
      <c r="C104" s="259">
        <f t="shared" si="13"/>
        <v>3.3</v>
      </c>
      <c r="D104" s="259">
        <f t="shared" si="14"/>
        <v>2.2999999999999998</v>
      </c>
      <c r="E104" s="259">
        <f t="shared" si="15"/>
        <v>0</v>
      </c>
      <c r="F104" s="259">
        <f>'Data Reliability'!B104</f>
        <v>2.2999999999999998</v>
      </c>
      <c r="G104" s="166">
        <f>Reliability_updated!V104</f>
        <v>165.7</v>
      </c>
      <c r="H104" s="166">
        <f>'Data Reliability'!C104</f>
        <v>0</v>
      </c>
      <c r="I104" t="str">
        <f>IF(Reliability!B104="x","x",(IF(ROUNDUP(Reliability!B104,0)=1,"Very High",IF(ROUNDUP(Reliability!B104,0)=2,"High",IF(ROUNDUP(Reliability!B104,0)=3,"Medium",IF(ROUNDUP(Reliability!B104,0)=4,"Low","Very Low"))))))</f>
        <v>High</v>
      </c>
    </row>
    <row r="105" spans="1:9" x14ac:dyDescent="0.25">
      <c r="A105" s="165" t="str">
        <f>Lists!C:C</f>
        <v>REG003</v>
      </c>
      <c r="B105" s="259">
        <f t="shared" si="12"/>
        <v>4.2</v>
      </c>
      <c r="C105" s="259" t="str">
        <f t="shared" si="13"/>
        <v>x</v>
      </c>
      <c r="D105" s="259">
        <f t="shared" si="14"/>
        <v>5</v>
      </c>
      <c r="E105" s="259">
        <f t="shared" si="15"/>
        <v>3.3</v>
      </c>
      <c r="F105" s="259" t="str">
        <f>'Data Reliability'!B105</f>
        <v>x</v>
      </c>
      <c r="G105" s="166">
        <f>Reliability_updated!V105</f>
        <v>809</v>
      </c>
      <c r="H105" s="166">
        <f>'Data Reliability'!C105</f>
        <v>2</v>
      </c>
      <c r="I105" t="str">
        <f>IF(Reliability!B105="x","x",(IF(ROUNDUP(Reliability!B105,0)=1,"Very High",IF(ROUNDUP(Reliability!B105,0)=2,"High",IF(ROUNDUP(Reliability!B105,0)=3,"Medium",IF(ROUNDUP(Reliability!B105,0)=4,"Low","Very Low"))))))</f>
        <v>Very Low</v>
      </c>
    </row>
    <row r="106" spans="1:9" x14ac:dyDescent="0.25">
      <c r="A106" s="165" t="str">
        <f>Lists!C:C</f>
        <v>REG004</v>
      </c>
      <c r="B106" s="259">
        <f t="shared" si="12"/>
        <v>1.9</v>
      </c>
      <c r="C106" s="259">
        <f t="shared" si="13"/>
        <v>4</v>
      </c>
      <c r="D106" s="259">
        <f t="shared" si="14"/>
        <v>1.8</v>
      </c>
      <c r="E106" s="259">
        <f t="shared" si="15"/>
        <v>0</v>
      </c>
      <c r="F106" s="259">
        <f>'Data Reliability'!B106</f>
        <v>2.6</v>
      </c>
      <c r="G106" s="166">
        <f>Reliability_updated!V106</f>
        <v>133.9</v>
      </c>
      <c r="H106" s="166">
        <f>'Data Reliability'!C106</f>
        <v>0</v>
      </c>
      <c r="I106" t="str">
        <f>IF(Reliability!B106="x","x",(IF(ROUNDUP(Reliability!B106,0)=1,"Very High",IF(ROUNDUP(Reliability!B106,0)=2,"High",IF(ROUNDUP(Reliability!B106,0)=3,"Medium",IF(ROUNDUP(Reliability!B106,0)=4,"Low","Very Low"))))))</f>
        <v>High</v>
      </c>
    </row>
    <row r="107" spans="1:9" x14ac:dyDescent="0.25">
      <c r="A107" s="165" t="str">
        <f>Lists!C:C</f>
        <v>REG006</v>
      </c>
      <c r="B107" s="259">
        <f t="shared" si="12"/>
        <v>2.2999999999999998</v>
      </c>
      <c r="C107" s="259">
        <f t="shared" si="13"/>
        <v>3.5</v>
      </c>
      <c r="D107" s="259">
        <f t="shared" si="14"/>
        <v>1.8</v>
      </c>
      <c r="E107" s="259">
        <f t="shared" si="15"/>
        <v>1.7</v>
      </c>
      <c r="F107" s="259">
        <f>'Data Reliability'!B107</f>
        <v>2.4</v>
      </c>
      <c r="G107" s="166">
        <f>Reliability_updated!V107</f>
        <v>134.19999999999999</v>
      </c>
      <c r="H107" s="166">
        <f>'Data Reliability'!C107</f>
        <v>1</v>
      </c>
      <c r="I107" t="str">
        <f>IF(Reliability!B107="x","x",(IF(ROUNDUP(Reliability!B107,0)=1,"Very High",IF(ROUNDUP(Reliability!B107,0)=2,"High",IF(ROUNDUP(Reliability!B107,0)=3,"Medium",IF(ROUNDUP(Reliability!B107,0)=4,"Low","Very Low"))))))</f>
        <v>Medium</v>
      </c>
    </row>
    <row r="108" spans="1:9" x14ac:dyDescent="0.25">
      <c r="A108" s="165" t="str">
        <f>Lists!C:C</f>
        <v>REG007</v>
      </c>
      <c r="B108" s="259">
        <f t="shared" si="12"/>
        <v>5</v>
      </c>
      <c r="C108" s="259" t="str">
        <f t="shared" si="13"/>
        <v>x</v>
      </c>
      <c r="D108" s="259">
        <f t="shared" si="14"/>
        <v>5</v>
      </c>
      <c r="E108" s="259">
        <f t="shared" si="15"/>
        <v>5</v>
      </c>
      <c r="F108" s="259" t="str">
        <f>'Data Reliability'!B108</f>
        <v>x</v>
      </c>
      <c r="G108" s="166">
        <f>Reliability_updated!V108</f>
        <v>937.6</v>
      </c>
      <c r="H108" s="166">
        <f>'Data Reliability'!C108</f>
        <v>5</v>
      </c>
      <c r="I108" t="str">
        <f>IF(Reliability!B108="x","x",(IF(ROUNDUP(Reliability!B108,0)=1,"Very High",IF(ROUNDUP(Reliability!B108,0)=2,"High",IF(ROUNDUP(Reliability!B108,0)=3,"Medium",IF(ROUNDUP(Reliability!B108,0)=4,"Low","Very Low"))))))</f>
        <v>Very Low</v>
      </c>
    </row>
    <row r="109" spans="1:9" x14ac:dyDescent="0.25">
      <c r="A109" s="165" t="str">
        <f>Lists!C:C</f>
        <v>REG008</v>
      </c>
      <c r="B109" s="259">
        <f t="shared" si="12"/>
        <v>5</v>
      </c>
      <c r="C109" s="259" t="str">
        <f t="shared" si="13"/>
        <v>x</v>
      </c>
      <c r="D109" s="259">
        <f t="shared" si="14"/>
        <v>5</v>
      </c>
      <c r="E109" s="259">
        <f t="shared" si="15"/>
        <v>5</v>
      </c>
      <c r="F109" s="259" t="str">
        <f>'Data Reliability'!B109</f>
        <v>x</v>
      </c>
      <c r="G109" s="166">
        <f>Reliability_updated!V109</f>
        <v>937.6</v>
      </c>
      <c r="H109" s="166">
        <f>'Data Reliability'!C109</f>
        <v>5</v>
      </c>
      <c r="I109" t="str">
        <f>IF(Reliability!B109="x","x",(IF(ROUNDUP(Reliability!B109,0)=1,"Very High",IF(ROUNDUP(Reliability!B109,0)=2,"High",IF(ROUNDUP(Reliability!B109,0)=3,"Medium",IF(ROUNDUP(Reliability!B109,0)=4,"Low","Very Low"))))))</f>
        <v>Very Low</v>
      </c>
    </row>
    <row r="110" spans="1:9" x14ac:dyDescent="0.25">
      <c r="A110" s="165" t="str">
        <f>Lists!C:C</f>
        <v>REG011</v>
      </c>
      <c r="B110" s="259">
        <f t="shared" si="12"/>
        <v>1.3</v>
      </c>
      <c r="C110" s="259">
        <f t="shared" si="13"/>
        <v>2.2999999999999998</v>
      </c>
      <c r="D110" s="259">
        <f t="shared" si="14"/>
        <v>1.7</v>
      </c>
      <c r="E110" s="259">
        <f t="shared" si="15"/>
        <v>0</v>
      </c>
      <c r="F110" s="259">
        <f>'Data Reliability'!B110</f>
        <v>1.9</v>
      </c>
      <c r="G110" s="166">
        <f>Reliability_updated!V110</f>
        <v>125.8</v>
      </c>
      <c r="H110" s="166">
        <f>'Data Reliability'!C110</f>
        <v>0</v>
      </c>
      <c r="I110" t="str">
        <f>IF(Reliability!B110="x","x",(IF(ROUNDUP(Reliability!B110,0)=1,"Very High",IF(ROUNDUP(Reliability!B110,0)=2,"High",IF(ROUNDUP(Reliability!B110,0)=3,"Medium",IF(ROUNDUP(Reliability!B110,0)=4,"Low","Very Low"))))))</f>
        <v>High</v>
      </c>
    </row>
    <row r="111" spans="1:9" x14ac:dyDescent="0.25">
      <c r="A111" s="165" t="str">
        <f>Lists!C:C</f>
        <v>REG012</v>
      </c>
      <c r="B111" s="259">
        <f t="shared" si="12"/>
        <v>1</v>
      </c>
      <c r="C111" s="259">
        <f t="shared" si="13"/>
        <v>2.2999999999999998</v>
      </c>
      <c r="D111" s="259">
        <f t="shared" si="14"/>
        <v>0.7</v>
      </c>
      <c r="E111" s="259">
        <f t="shared" si="15"/>
        <v>0</v>
      </c>
      <c r="F111" s="259">
        <f>'Data Reliability'!B111</f>
        <v>1.9</v>
      </c>
      <c r="G111" s="166">
        <f>Reliability_updated!V111</f>
        <v>53.8</v>
      </c>
      <c r="H111" s="166">
        <f>'Data Reliability'!C111</f>
        <v>0</v>
      </c>
      <c r="I111" t="str">
        <f>IF(Reliability!B111="x","x",(IF(ROUNDUP(Reliability!B111,0)=1,"Very High",IF(ROUNDUP(Reliability!B111,0)=2,"High",IF(ROUNDUP(Reliability!B111,0)=3,"Medium",IF(ROUNDUP(Reliability!B111,0)=4,"Low","Very Low"))))))</f>
        <v>Very High</v>
      </c>
    </row>
    <row r="112" spans="1:9" x14ac:dyDescent="0.25">
      <c r="A112" s="165" t="str">
        <f>Lists!C:C</f>
        <v>REG013</v>
      </c>
      <c r="B112" s="259">
        <f t="shared" si="12"/>
        <v>4.2</v>
      </c>
      <c r="C112" s="259" t="str">
        <f t="shared" si="13"/>
        <v>x</v>
      </c>
      <c r="D112" s="259">
        <f t="shared" si="14"/>
        <v>5</v>
      </c>
      <c r="E112" s="259">
        <f t="shared" si="15"/>
        <v>3.3</v>
      </c>
      <c r="F112" s="259" t="str">
        <f>'Data Reliability'!B112</f>
        <v>x</v>
      </c>
      <c r="G112" s="166">
        <f>Reliability_updated!V112</f>
        <v>489.1</v>
      </c>
      <c r="H112" s="166">
        <f>'Data Reliability'!C112</f>
        <v>2</v>
      </c>
      <c r="I112" t="str">
        <f>IF(Reliability!B112="x","x",(IF(ROUNDUP(Reliability!B112,0)=1,"Very High",IF(ROUNDUP(Reliability!B112,0)=2,"High",IF(ROUNDUP(Reliability!B112,0)=3,"Medium",IF(ROUNDUP(Reliability!B112,0)=4,"Low","Very Low"))))))</f>
        <v>Very Low</v>
      </c>
    </row>
    <row r="113" spans="1:9" x14ac:dyDescent="0.25">
      <c r="A113" s="165" t="str">
        <f>Lists!C:C</f>
        <v>REG014</v>
      </c>
      <c r="B113" s="259">
        <f t="shared" si="12"/>
        <v>0.9</v>
      </c>
      <c r="C113" s="259">
        <f t="shared" si="13"/>
        <v>2.2999999999999998</v>
      </c>
      <c r="D113" s="259">
        <f t="shared" si="14"/>
        <v>0.5</v>
      </c>
      <c r="E113" s="259">
        <f t="shared" si="15"/>
        <v>0</v>
      </c>
      <c r="F113" s="259">
        <f>'Data Reliability'!B113</f>
        <v>1.9</v>
      </c>
      <c r="G113" s="166">
        <f>Reliability_updated!V113</f>
        <v>40.799999999999997</v>
      </c>
      <c r="H113" s="166">
        <f>'Data Reliability'!C113</f>
        <v>0</v>
      </c>
      <c r="I113" t="str">
        <f>IF(Reliability!B113="x","x",(IF(ROUNDUP(Reliability!B113,0)=1,"Very High",IF(ROUNDUP(Reliability!B113,0)=2,"High",IF(ROUNDUP(Reliability!B113,0)=3,"Medium",IF(ROUNDUP(Reliability!B113,0)=4,"Low","Very Low"))))))</f>
        <v>Very High</v>
      </c>
    </row>
    <row r="114" spans="1:9" x14ac:dyDescent="0.25">
      <c r="A114" s="165" t="str">
        <f>Lists!C:C</f>
        <v>ROU002</v>
      </c>
      <c r="B114" s="259">
        <f t="shared" si="12"/>
        <v>1</v>
      </c>
      <c r="C114" s="259">
        <f t="shared" si="13"/>
        <v>2.2999999999999998</v>
      </c>
      <c r="D114" s="259">
        <f t="shared" si="14"/>
        <v>0.7</v>
      </c>
      <c r="E114" s="259">
        <f t="shared" si="15"/>
        <v>0</v>
      </c>
      <c r="F114" s="259">
        <f>'Data Reliability'!B114</f>
        <v>1.9</v>
      </c>
      <c r="G114" s="166">
        <f>Reliability_updated!V114</f>
        <v>51</v>
      </c>
      <c r="H114" s="166">
        <f>'Data Reliability'!C114</f>
        <v>0</v>
      </c>
      <c r="I114" t="str">
        <f>IF(Reliability!B114="x","x",(IF(ROUNDUP(Reliability!B114,0)=1,"Very High",IF(ROUNDUP(Reliability!B114,0)=2,"High",IF(ROUNDUP(Reliability!B114,0)=3,"Medium",IF(ROUNDUP(Reliability!B114,0)=4,"Low","Very Low"))))))</f>
        <v>Very High</v>
      </c>
    </row>
    <row r="115" spans="1:9" x14ac:dyDescent="0.25">
      <c r="A115" s="165" t="str">
        <f>Lists!C:C</f>
        <v>RWA002</v>
      </c>
      <c r="B115" s="259">
        <f t="shared" si="12"/>
        <v>2.4</v>
      </c>
      <c r="C115" s="259">
        <f t="shared" si="13"/>
        <v>2.5</v>
      </c>
      <c r="D115" s="259">
        <f t="shared" si="14"/>
        <v>1.3</v>
      </c>
      <c r="E115" s="259">
        <f t="shared" si="15"/>
        <v>3.3</v>
      </c>
      <c r="F115" s="259">
        <f>'Data Reliability'!B115</f>
        <v>2</v>
      </c>
      <c r="G115" s="166">
        <f>Reliability_updated!V115</f>
        <v>97.8</v>
      </c>
      <c r="H115" s="166">
        <f>'Data Reliability'!C115</f>
        <v>2</v>
      </c>
      <c r="I115" t="str">
        <f>IF(Reliability!B115="x","x",(IF(ROUNDUP(Reliability!B115,0)=1,"Very High",IF(ROUNDUP(Reliability!B115,0)=2,"High",IF(ROUNDUP(Reliability!B115,0)=3,"Medium",IF(ROUNDUP(Reliability!B115,0)=4,"Low","Very Low"))))))</f>
        <v>Medium</v>
      </c>
    </row>
    <row r="116" spans="1:9" x14ac:dyDescent="0.25">
      <c r="A116" s="165" t="str">
        <f>Lists!C:C</f>
        <v>SDN001</v>
      </c>
      <c r="B116" s="259">
        <f t="shared" si="12"/>
        <v>0.8</v>
      </c>
      <c r="C116" s="259">
        <f t="shared" si="13"/>
        <v>0.8</v>
      </c>
      <c r="D116" s="259">
        <f t="shared" si="14"/>
        <v>1.7</v>
      </c>
      <c r="E116" s="259">
        <f t="shared" si="15"/>
        <v>0</v>
      </c>
      <c r="F116" s="259">
        <f>'Data Reliability'!B116</f>
        <v>1.3</v>
      </c>
      <c r="G116" s="166">
        <f>Reliability_updated!V116</f>
        <v>124</v>
      </c>
      <c r="H116" s="166">
        <f>'Data Reliability'!C116</f>
        <v>0</v>
      </c>
      <c r="I116" t="str">
        <f>IF(Reliability!B116="x","x",(IF(ROUNDUP(Reliability!B116,0)=1,"Very High",IF(ROUNDUP(Reliability!B116,0)=2,"High",IF(ROUNDUP(Reliability!B116,0)=3,"Medium",IF(ROUNDUP(Reliability!B116,0)=4,"Low","Very Low"))))))</f>
        <v>Very High</v>
      </c>
    </row>
    <row r="117" spans="1:9" x14ac:dyDescent="0.25">
      <c r="A117" s="165" t="str">
        <f>Lists!C:C</f>
        <v>SDN005</v>
      </c>
      <c r="B117" s="259">
        <f t="shared" si="12"/>
        <v>1.1000000000000001</v>
      </c>
      <c r="C117" s="259">
        <f t="shared" si="13"/>
        <v>2.2999999999999998</v>
      </c>
      <c r="D117" s="259">
        <f t="shared" si="14"/>
        <v>1</v>
      </c>
      <c r="E117" s="259">
        <f t="shared" si="15"/>
        <v>0</v>
      </c>
      <c r="F117" s="259">
        <f>'Data Reliability'!B117</f>
        <v>1.9</v>
      </c>
      <c r="G117" s="166">
        <f>Reliability_updated!V117</f>
        <v>72.7</v>
      </c>
      <c r="H117" s="166">
        <f>'Data Reliability'!C117</f>
        <v>0</v>
      </c>
      <c r="I117" t="str">
        <f>IF(Reliability!B117="x","x",(IF(ROUNDUP(Reliability!B117,0)=1,"Very High",IF(ROUNDUP(Reliability!B117,0)=2,"High",IF(ROUNDUP(Reliability!B117,0)=3,"Medium",IF(ROUNDUP(Reliability!B117,0)=4,"Low","Very Low"))))))</f>
        <v>High</v>
      </c>
    </row>
    <row r="118" spans="1:9" x14ac:dyDescent="0.25">
      <c r="A118" s="165" t="str">
        <f>Lists!C:C</f>
        <v>SDN007</v>
      </c>
      <c r="B118" s="259">
        <f t="shared" si="12"/>
        <v>0.7</v>
      </c>
      <c r="C118" s="259">
        <f t="shared" si="13"/>
        <v>1</v>
      </c>
      <c r="D118" s="259">
        <f t="shared" si="14"/>
        <v>1.1000000000000001</v>
      </c>
      <c r="E118" s="259">
        <f t="shared" si="15"/>
        <v>0</v>
      </c>
      <c r="F118" s="259">
        <f>'Data Reliability'!B118</f>
        <v>1.4</v>
      </c>
      <c r="G118" s="166">
        <f>Reliability_updated!V118</f>
        <v>80.400000000000006</v>
      </c>
      <c r="H118" s="166">
        <f>'Data Reliability'!C118</f>
        <v>0</v>
      </c>
      <c r="I118" t="str">
        <f>IF(Reliability!B118="x","x",(IF(ROUNDUP(Reliability!B118,0)=1,"Very High",IF(ROUNDUP(Reliability!B118,0)=2,"High",IF(ROUNDUP(Reliability!B118,0)=3,"Medium",IF(ROUNDUP(Reliability!B118,0)=4,"Low","Very Low"))))))</f>
        <v>Very High</v>
      </c>
    </row>
    <row r="119" spans="1:9" x14ac:dyDescent="0.25">
      <c r="A119" s="165" t="str">
        <f>Lists!C:C</f>
        <v>SDN008</v>
      </c>
      <c r="B119" s="259">
        <f t="shared" si="12"/>
        <v>0.9</v>
      </c>
      <c r="C119" s="259">
        <f t="shared" si="13"/>
        <v>0.8</v>
      </c>
      <c r="D119" s="259">
        <f t="shared" si="14"/>
        <v>1.9</v>
      </c>
      <c r="E119" s="259">
        <f t="shared" si="15"/>
        <v>0</v>
      </c>
      <c r="F119" s="259">
        <f>'Data Reliability'!B119</f>
        <v>1.3</v>
      </c>
      <c r="G119" s="166">
        <f>Reliability_updated!V119</f>
        <v>137.80000000000001</v>
      </c>
      <c r="H119" s="166">
        <f>'Data Reliability'!C119</f>
        <v>0</v>
      </c>
      <c r="I119" t="str">
        <f>IF(Reliability!B119="x","x",(IF(ROUNDUP(Reliability!B119,0)=1,"Very High",IF(ROUNDUP(Reliability!B119,0)=2,"High",IF(ROUNDUP(Reliability!B119,0)=3,"Medium",IF(ROUNDUP(Reliability!B119,0)=4,"Low","Very Low"))))))</f>
        <v>Very High</v>
      </c>
    </row>
    <row r="120" spans="1:9" x14ac:dyDescent="0.25">
      <c r="A120" s="165" t="str">
        <f>Lists!C:C</f>
        <v>SEN002</v>
      </c>
      <c r="B120" s="259">
        <f t="shared" si="12"/>
        <v>2.8</v>
      </c>
      <c r="C120" s="259">
        <f t="shared" si="13"/>
        <v>1.8</v>
      </c>
      <c r="D120" s="259">
        <f t="shared" si="14"/>
        <v>5</v>
      </c>
      <c r="E120" s="259">
        <f t="shared" si="15"/>
        <v>1.7</v>
      </c>
      <c r="F120" s="259">
        <f>'Data Reliability'!B120</f>
        <v>1.7</v>
      </c>
      <c r="G120" s="166">
        <f>Reliability_updated!V120</f>
        <v>617.5</v>
      </c>
      <c r="H120" s="166">
        <f>'Data Reliability'!C120</f>
        <v>1</v>
      </c>
      <c r="I120" t="str">
        <f>IF(Reliability!B120="x","x",(IF(ROUNDUP(Reliability!B120,0)=1,"Very High",IF(ROUNDUP(Reliability!B120,0)=2,"High",IF(ROUNDUP(Reliability!B120,0)=3,"Medium",IF(ROUNDUP(Reliability!B120,0)=4,"Low","Very Low"))))))</f>
        <v>Medium</v>
      </c>
    </row>
    <row r="121" spans="1:9" x14ac:dyDescent="0.25">
      <c r="A121" s="165" t="str">
        <f>Lists!C:C</f>
        <v>SLV001</v>
      </c>
      <c r="B121" s="259">
        <f t="shared" si="12"/>
        <v>1.4</v>
      </c>
      <c r="C121" s="259">
        <f t="shared" si="13"/>
        <v>2</v>
      </c>
      <c r="D121" s="259">
        <f t="shared" si="14"/>
        <v>2.2999999999999998</v>
      </c>
      <c r="E121" s="259">
        <f t="shared" si="15"/>
        <v>0</v>
      </c>
      <c r="F121" s="259">
        <f>'Data Reliability'!B121</f>
        <v>1.8</v>
      </c>
      <c r="G121" s="166">
        <f>Reliability_updated!V121</f>
        <v>167.2</v>
      </c>
      <c r="H121" s="166">
        <f>'Data Reliability'!C121</f>
        <v>0</v>
      </c>
      <c r="I121" t="str">
        <f>IF(Reliability!B121="x","x",(IF(ROUNDUP(Reliability!B121,0)=1,"Very High",IF(ROUNDUP(Reliability!B121,0)=2,"High",IF(ROUNDUP(Reliability!B121,0)=3,"Medium",IF(ROUNDUP(Reliability!B121,0)=4,"Low","Very Low"))))))</f>
        <v>High</v>
      </c>
    </row>
    <row r="122" spans="1:9" x14ac:dyDescent="0.25">
      <c r="A122" s="165" t="str">
        <f>Lists!C:C</f>
        <v>SOM001</v>
      </c>
      <c r="B122" s="259">
        <f t="shared" si="12"/>
        <v>1.9</v>
      </c>
      <c r="C122" s="259">
        <f t="shared" si="13"/>
        <v>2</v>
      </c>
      <c r="D122" s="259">
        <f t="shared" si="14"/>
        <v>3.6</v>
      </c>
      <c r="E122" s="259">
        <f t="shared" si="15"/>
        <v>0</v>
      </c>
      <c r="F122" s="259">
        <f>'Data Reliability'!B122</f>
        <v>1.8</v>
      </c>
      <c r="G122" s="166">
        <f>Reliability_updated!V122</f>
        <v>259.7</v>
      </c>
      <c r="H122" s="166">
        <f>'Data Reliability'!C122</f>
        <v>0</v>
      </c>
      <c r="I122" t="str">
        <f>IF(Reliability!B122="x","x",(IF(ROUNDUP(Reliability!B122,0)=1,"Very High",IF(ROUNDUP(Reliability!B122,0)=2,"High",IF(ROUNDUP(Reliability!B122,0)=3,"Medium",IF(ROUNDUP(Reliability!B122,0)=4,"Low","Very Low"))))))</f>
        <v>High</v>
      </c>
    </row>
    <row r="123" spans="1:9" x14ac:dyDescent="0.25">
      <c r="A123" s="165" t="str">
        <f>Lists!C:C</f>
        <v>SOM002</v>
      </c>
      <c r="B123" s="259">
        <f t="shared" si="12"/>
        <v>2.1</v>
      </c>
      <c r="C123" s="259">
        <f t="shared" si="13"/>
        <v>2.2999999999999998</v>
      </c>
      <c r="D123" s="259">
        <f t="shared" si="14"/>
        <v>4.0999999999999996</v>
      </c>
      <c r="E123" s="259">
        <f t="shared" si="15"/>
        <v>0</v>
      </c>
      <c r="F123" s="259">
        <f>'Data Reliability'!B123</f>
        <v>1.9</v>
      </c>
      <c r="G123" s="166">
        <f>Reliability_updated!V123</f>
        <v>300.5</v>
      </c>
      <c r="H123" s="166">
        <f>'Data Reliability'!C123</f>
        <v>0</v>
      </c>
      <c r="I123" t="str">
        <f>IF(Reliability!B123="x","x",(IF(ROUNDUP(Reliability!B123,0)=1,"Very High",IF(ROUNDUP(Reliability!B123,0)=2,"High",IF(ROUNDUP(Reliability!B123,0)=3,"Medium",IF(ROUNDUP(Reliability!B123,0)=4,"Low","Very Low"))))))</f>
        <v>Medium</v>
      </c>
    </row>
    <row r="124" spans="1:9" x14ac:dyDescent="0.25">
      <c r="A124" s="165" t="str">
        <f>Lists!C:C</f>
        <v>SOM005</v>
      </c>
      <c r="B124" s="259">
        <f t="shared" si="12"/>
        <v>1.1000000000000001</v>
      </c>
      <c r="C124" s="259">
        <f t="shared" si="13"/>
        <v>2.5</v>
      </c>
      <c r="D124" s="259">
        <f t="shared" si="14"/>
        <v>0.8</v>
      </c>
      <c r="E124" s="259">
        <f t="shared" si="15"/>
        <v>0</v>
      </c>
      <c r="F124" s="259">
        <f>'Data Reliability'!B124</f>
        <v>2</v>
      </c>
      <c r="G124" s="166">
        <f>Reliability_updated!V124</f>
        <v>61.1</v>
      </c>
      <c r="H124" s="166">
        <f>'Data Reliability'!C124</f>
        <v>0</v>
      </c>
      <c r="I124" t="str">
        <f>IF(Reliability!B124="x","x",(IF(ROUNDUP(Reliability!B124,0)=1,"Very High",IF(ROUNDUP(Reliability!B124,0)=2,"High",IF(ROUNDUP(Reliability!B124,0)=3,"Medium",IF(ROUNDUP(Reliability!B124,0)=4,"Low","Very Low"))))))</f>
        <v>High</v>
      </c>
    </row>
    <row r="125" spans="1:9" x14ac:dyDescent="0.25">
      <c r="A125" s="165" t="str">
        <f>Lists!C:C</f>
        <v>SSD001</v>
      </c>
      <c r="B125" s="259">
        <f t="shared" si="12"/>
        <v>0.9</v>
      </c>
      <c r="C125" s="259">
        <f t="shared" si="13"/>
        <v>2</v>
      </c>
      <c r="D125" s="259">
        <f t="shared" si="14"/>
        <v>0.6</v>
      </c>
      <c r="E125" s="259">
        <f t="shared" si="15"/>
        <v>0</v>
      </c>
      <c r="F125" s="259">
        <f>'Data Reliability'!B125</f>
        <v>1.8</v>
      </c>
      <c r="G125" s="166">
        <f>Reliability_updated!V125</f>
        <v>46.4</v>
      </c>
      <c r="H125" s="166">
        <f>'Data Reliability'!C125</f>
        <v>0</v>
      </c>
      <c r="I125" t="str">
        <f>IF(Reliability!B125="x","x",(IF(ROUNDUP(Reliability!B125,0)=1,"Very High",IF(ROUNDUP(Reliability!B125,0)=2,"High",IF(ROUNDUP(Reliability!B125,0)=3,"Medium",IF(ROUNDUP(Reliability!B125,0)=4,"Low","Very Low"))))))</f>
        <v>Very High</v>
      </c>
    </row>
    <row r="126" spans="1:9" x14ac:dyDescent="0.25">
      <c r="A126" s="165" t="str">
        <f>Lists!C:C</f>
        <v>SVK002</v>
      </c>
      <c r="B126" s="259">
        <f t="shared" si="12"/>
        <v>0.8</v>
      </c>
      <c r="C126" s="259">
        <f t="shared" si="13"/>
        <v>1.8</v>
      </c>
      <c r="D126" s="259">
        <f t="shared" si="14"/>
        <v>0.6</v>
      </c>
      <c r="E126" s="259">
        <f t="shared" si="15"/>
        <v>0</v>
      </c>
      <c r="F126" s="259">
        <f>'Data Reliability'!B126</f>
        <v>1.7</v>
      </c>
      <c r="G126" s="166">
        <f>Reliability_updated!V126</f>
        <v>47</v>
      </c>
      <c r="H126" s="166">
        <f>'Data Reliability'!C126</f>
        <v>0</v>
      </c>
      <c r="I126" t="str">
        <f>IF(Reliability!B126="x","x",(IF(ROUNDUP(Reliability!B126,0)=1,"Very High",IF(ROUNDUP(Reliability!B126,0)=2,"High",IF(ROUNDUP(Reliability!B126,0)=3,"Medium",IF(ROUNDUP(Reliability!B126,0)=4,"Low","Very Low"))))))</f>
        <v>Very High</v>
      </c>
    </row>
    <row r="127" spans="1:9" x14ac:dyDescent="0.25">
      <c r="A127" s="165" t="str">
        <f>Lists!C:C</f>
        <v>SWZ001</v>
      </c>
      <c r="B127" s="259">
        <f t="shared" si="12"/>
        <v>1.7</v>
      </c>
      <c r="C127" s="259">
        <f t="shared" si="13"/>
        <v>0.8</v>
      </c>
      <c r="D127" s="259">
        <f t="shared" si="14"/>
        <v>2.5</v>
      </c>
      <c r="E127" s="259">
        <f t="shared" si="15"/>
        <v>1.7</v>
      </c>
      <c r="F127" s="259">
        <f>'Data Reliability'!B127</f>
        <v>1.3</v>
      </c>
      <c r="G127" s="166">
        <f>Reliability_updated!V127</f>
        <v>183.6</v>
      </c>
      <c r="H127" s="166">
        <f>'Data Reliability'!C127</f>
        <v>1</v>
      </c>
      <c r="I127" t="str">
        <f>IF(Reliability!B127="x","x",(IF(ROUNDUP(Reliability!B127,0)=1,"Very High",IF(ROUNDUP(Reliability!B127,0)=2,"High",IF(ROUNDUP(Reliability!B127,0)=3,"Medium",IF(ROUNDUP(Reliability!B127,0)=4,"Low","Very Low"))))))</f>
        <v>High</v>
      </c>
    </row>
    <row r="128" spans="1:9" x14ac:dyDescent="0.25">
      <c r="A128" s="165" t="str">
        <f>Lists!C:C</f>
        <v>SYR001</v>
      </c>
      <c r="B128" s="259">
        <f t="shared" si="12"/>
        <v>1</v>
      </c>
      <c r="C128" s="259">
        <f t="shared" si="13"/>
        <v>0.8</v>
      </c>
      <c r="D128" s="259">
        <f t="shared" si="14"/>
        <v>2.2000000000000002</v>
      </c>
      <c r="E128" s="259">
        <f t="shared" si="15"/>
        <v>0</v>
      </c>
      <c r="F128" s="259">
        <f>'Data Reliability'!B128</f>
        <v>1.3</v>
      </c>
      <c r="G128" s="166">
        <f>Reliability_updated!V128</f>
        <v>160.5</v>
      </c>
      <c r="H128" s="166">
        <f>'Data Reliability'!C128</f>
        <v>0</v>
      </c>
      <c r="I128" t="str">
        <f>IF(Reliability!B128="x","x",(IF(ROUNDUP(Reliability!B128,0)=1,"Very High",IF(ROUNDUP(Reliability!B128,0)=2,"High",IF(ROUNDUP(Reliability!B128,0)=3,"Medium",IF(ROUNDUP(Reliability!B128,0)=4,"Low","Very Low"))))))</f>
        <v>Very High</v>
      </c>
    </row>
    <row r="129" spans="1:9" x14ac:dyDescent="0.25">
      <c r="A129" s="165" t="str">
        <f>Lists!C:C</f>
        <v>TCD001</v>
      </c>
      <c r="B129" s="259">
        <f t="shared" si="12"/>
        <v>2.8</v>
      </c>
      <c r="C129" s="259">
        <f t="shared" si="13"/>
        <v>3.3</v>
      </c>
      <c r="D129" s="259">
        <f t="shared" si="14"/>
        <v>5</v>
      </c>
      <c r="E129" s="259">
        <f t="shared" si="15"/>
        <v>0</v>
      </c>
      <c r="F129" s="259">
        <f>'Data Reliability'!B129</f>
        <v>2.2999999999999998</v>
      </c>
      <c r="G129" s="166">
        <f>Reliability_updated!V129</f>
        <v>395.9</v>
      </c>
      <c r="H129" s="166">
        <f>'Data Reliability'!C129</f>
        <v>0</v>
      </c>
      <c r="I129" t="str">
        <f>IF(Reliability!B129="x","x",(IF(ROUNDUP(Reliability!B129,0)=1,"Very High",IF(ROUNDUP(Reliability!B129,0)=2,"High",IF(ROUNDUP(Reliability!B129,0)=3,"Medium",IF(ROUNDUP(Reliability!B129,0)=4,"Low","Very Low"))))))</f>
        <v>Medium</v>
      </c>
    </row>
    <row r="130" spans="1:9" x14ac:dyDescent="0.25">
      <c r="A130" s="165" t="str">
        <f>Lists!C:C</f>
        <v>TCD003</v>
      </c>
      <c r="B130" s="259">
        <f t="shared" si="12"/>
        <v>3</v>
      </c>
      <c r="C130" s="259">
        <f t="shared" si="13"/>
        <v>4</v>
      </c>
      <c r="D130" s="259">
        <f t="shared" si="14"/>
        <v>5</v>
      </c>
      <c r="E130" s="259">
        <f t="shared" si="15"/>
        <v>0</v>
      </c>
      <c r="F130" s="259">
        <f>'Data Reliability'!B130</f>
        <v>2.6</v>
      </c>
      <c r="G130" s="166">
        <f>Reliability_updated!V130</f>
        <v>536.29999999999995</v>
      </c>
      <c r="H130" s="166">
        <f>'Data Reliability'!C130</f>
        <v>0</v>
      </c>
      <c r="I130" t="str">
        <f>IF(Reliability!B130="x","x",(IF(ROUNDUP(Reliability!B130,0)=1,"Very High",IF(ROUNDUP(Reliability!B130,0)=2,"High",IF(ROUNDUP(Reliability!B130,0)=3,"Medium",IF(ROUNDUP(Reliability!B130,0)=4,"Low","Very Low"))))))</f>
        <v>Medium</v>
      </c>
    </row>
    <row r="131" spans="1:9" x14ac:dyDescent="0.25">
      <c r="A131" s="165" t="str">
        <f>Lists!C:C</f>
        <v>TCD004</v>
      </c>
      <c r="B131" s="259">
        <f t="shared" ref="B131:B153" si="16">ROUND(AVERAGE(C131:E131),1)</f>
        <v>2.4</v>
      </c>
      <c r="C131" s="259">
        <f t="shared" ref="C131:C153" si="17">IF(F131="x","x",ROUND((5-(3-F131)/2*5),1))</f>
        <v>2.2999999999999998</v>
      </c>
      <c r="D131" s="259">
        <f t="shared" ref="D131:D153" si="18">IF(G131&gt;365,5,ROUND((5-(365-G131)/364*5),1))</f>
        <v>5</v>
      </c>
      <c r="E131" s="259">
        <f t="shared" ref="E131:E153" si="19">IF(H131&gt;3,5,ROUND((5-(3-H131)/3*5),1))</f>
        <v>0</v>
      </c>
      <c r="F131" s="259">
        <f>'Data Reliability'!B131</f>
        <v>1.9</v>
      </c>
      <c r="G131" s="166">
        <f>Reliability_updated!V131</f>
        <v>752.5</v>
      </c>
      <c r="H131" s="166">
        <f>'Data Reliability'!C131</f>
        <v>0</v>
      </c>
      <c r="I131" t="str">
        <f>IF(Reliability!B131="x","x",(IF(ROUNDUP(Reliability!B131,0)=1,"Very High",IF(ROUNDUP(Reliability!B131,0)=2,"High",IF(ROUNDUP(Reliability!B131,0)=3,"Medium",IF(ROUNDUP(Reliability!B131,0)=4,"Low","Very Low"))))))</f>
        <v>Medium</v>
      </c>
    </row>
    <row r="132" spans="1:9" x14ac:dyDescent="0.25">
      <c r="A132" s="165" t="str">
        <f>Lists!C:C</f>
        <v>TCD005</v>
      </c>
      <c r="B132" s="259">
        <f t="shared" si="16"/>
        <v>2.5</v>
      </c>
      <c r="C132" s="259">
        <f t="shared" si="17"/>
        <v>2.5</v>
      </c>
      <c r="D132" s="259">
        <f t="shared" si="18"/>
        <v>5</v>
      </c>
      <c r="E132" s="259">
        <f t="shared" si="19"/>
        <v>0</v>
      </c>
      <c r="F132" s="259">
        <f>'Data Reliability'!B132</f>
        <v>2</v>
      </c>
      <c r="G132" s="166">
        <f>Reliability_updated!V132</f>
        <v>675.5</v>
      </c>
      <c r="H132" s="166">
        <f>'Data Reliability'!C132</f>
        <v>0</v>
      </c>
      <c r="I132" t="str">
        <f>IF(Reliability!B132="x","x",(IF(ROUNDUP(Reliability!B132,0)=1,"Very High",IF(ROUNDUP(Reliability!B132,0)=2,"High",IF(ROUNDUP(Reliability!B132,0)=3,"Medium",IF(ROUNDUP(Reliability!B132,0)=4,"Low","Very Low"))))))</f>
        <v>Medium</v>
      </c>
    </row>
    <row r="133" spans="1:9" x14ac:dyDescent="0.25">
      <c r="A133" s="165" t="str">
        <f>Lists!C:C</f>
        <v>TCD006</v>
      </c>
      <c r="B133" s="259">
        <f t="shared" si="16"/>
        <v>2.9</v>
      </c>
      <c r="C133" s="259">
        <f t="shared" si="17"/>
        <v>3.8</v>
      </c>
      <c r="D133" s="259">
        <f t="shared" si="18"/>
        <v>5</v>
      </c>
      <c r="E133" s="259">
        <f t="shared" si="19"/>
        <v>0</v>
      </c>
      <c r="F133" s="259">
        <f>'Data Reliability'!B133</f>
        <v>2.5</v>
      </c>
      <c r="G133" s="166">
        <f>Reliability_updated!V133</f>
        <v>663.2</v>
      </c>
      <c r="H133" s="166">
        <f>'Data Reliability'!C133</f>
        <v>0</v>
      </c>
      <c r="I133" t="str">
        <f>IF(Reliability!B133="x","x",(IF(ROUNDUP(Reliability!B133,0)=1,"Very High",IF(ROUNDUP(Reliability!B133,0)=2,"High",IF(ROUNDUP(Reliability!B133,0)=3,"Medium",IF(ROUNDUP(Reliability!B133,0)=4,"Low","Very Low"))))))</f>
        <v>Medium</v>
      </c>
    </row>
    <row r="134" spans="1:9" x14ac:dyDescent="0.25">
      <c r="A134" s="165" t="str">
        <f>Lists!C:C</f>
        <v>THA001</v>
      </c>
      <c r="B134" s="259">
        <f t="shared" si="16"/>
        <v>2.2000000000000002</v>
      </c>
      <c r="C134" s="259">
        <f t="shared" si="17"/>
        <v>2.2999999999999998</v>
      </c>
      <c r="D134" s="259">
        <f t="shared" si="18"/>
        <v>4.3</v>
      </c>
      <c r="E134" s="259">
        <f t="shared" si="19"/>
        <v>0</v>
      </c>
      <c r="F134" s="259">
        <f>'Data Reliability'!B134</f>
        <v>1.9</v>
      </c>
      <c r="G134" s="166">
        <f>Reliability_updated!V134</f>
        <v>310.60000000000002</v>
      </c>
      <c r="H134" s="166">
        <f>'Data Reliability'!C134</f>
        <v>0</v>
      </c>
      <c r="I134" t="str">
        <f>IF(Reliability!B134="x","x",(IF(ROUNDUP(Reliability!B134,0)=1,"Very High",IF(ROUNDUP(Reliability!B134,0)=2,"High",IF(ROUNDUP(Reliability!B134,0)=3,"Medium",IF(ROUNDUP(Reliability!B134,0)=4,"Low","Very Low"))))))</f>
        <v>Medium</v>
      </c>
    </row>
    <row r="135" spans="1:9" x14ac:dyDescent="0.25">
      <c r="A135" s="165" t="str">
        <f>Lists!C:C</f>
        <v>THA002</v>
      </c>
      <c r="B135" s="259">
        <f t="shared" si="16"/>
        <v>5</v>
      </c>
      <c r="C135" s="259" t="str">
        <f t="shared" si="17"/>
        <v>x</v>
      </c>
      <c r="D135" s="259">
        <f t="shared" si="18"/>
        <v>5</v>
      </c>
      <c r="E135" s="259">
        <f t="shared" si="19"/>
        <v>5</v>
      </c>
      <c r="F135" s="259" t="str">
        <f>'Data Reliability'!B135</f>
        <v>x</v>
      </c>
      <c r="G135" s="166">
        <f>Reliability_updated!V135</f>
        <v>640</v>
      </c>
      <c r="H135" s="166">
        <f>'Data Reliability'!C135</f>
        <v>3</v>
      </c>
      <c r="I135" t="str">
        <f>IF(Reliability!B135="x","x",(IF(ROUNDUP(Reliability!B135,0)=1,"Very High",IF(ROUNDUP(Reliability!B135,0)=2,"High",IF(ROUNDUP(Reliability!B135,0)=3,"Medium",IF(ROUNDUP(Reliability!B135,0)=4,"Low","Very Low"))))))</f>
        <v>Very Low</v>
      </c>
    </row>
    <row r="136" spans="1:9" x14ac:dyDescent="0.25">
      <c r="A136" s="165" t="str">
        <f>Lists!C:C</f>
        <v>THA003</v>
      </c>
      <c r="B136" s="259">
        <f t="shared" si="16"/>
        <v>3</v>
      </c>
      <c r="C136" s="259">
        <f t="shared" si="17"/>
        <v>2.2999999999999998</v>
      </c>
      <c r="D136" s="259">
        <f t="shared" si="18"/>
        <v>5</v>
      </c>
      <c r="E136" s="259">
        <f t="shared" si="19"/>
        <v>1.7</v>
      </c>
      <c r="F136" s="259">
        <f>'Data Reliability'!B136</f>
        <v>1.9</v>
      </c>
      <c r="G136" s="166">
        <f>Reliability_updated!V136</f>
        <v>378.2</v>
      </c>
      <c r="H136" s="166">
        <f>'Data Reliability'!C136</f>
        <v>1</v>
      </c>
      <c r="I136" t="str">
        <f>IF(Reliability!B136="x","x",(IF(ROUNDUP(Reliability!B136,0)=1,"Very High",IF(ROUNDUP(Reliability!B136,0)=2,"High",IF(ROUNDUP(Reliability!B136,0)=3,"Medium",IF(ROUNDUP(Reliability!B136,0)=4,"Low","Very Low"))))))</f>
        <v>Medium</v>
      </c>
    </row>
    <row r="137" spans="1:9" x14ac:dyDescent="0.25">
      <c r="A137" s="165" t="str">
        <f>Lists!C:C</f>
        <v>TON002</v>
      </c>
      <c r="B137" s="259">
        <f t="shared" si="16"/>
        <v>0.5</v>
      </c>
      <c r="C137" s="259">
        <f t="shared" si="17"/>
        <v>0.8</v>
      </c>
      <c r="D137" s="259">
        <f t="shared" si="18"/>
        <v>0.7</v>
      </c>
      <c r="E137" s="259">
        <f t="shared" si="19"/>
        <v>0</v>
      </c>
      <c r="F137" s="259">
        <f>'Data Reliability'!B137</f>
        <v>1.3</v>
      </c>
      <c r="G137" s="166">
        <f>Reliability_updated!V137</f>
        <v>53.4</v>
      </c>
      <c r="H137" s="166">
        <f>'Data Reliability'!C137</f>
        <v>0</v>
      </c>
      <c r="I137" t="str">
        <f>IF(Reliability!B137="x","x",(IF(ROUNDUP(Reliability!B137,0)=1,"Very High",IF(ROUNDUP(Reliability!B137,0)=2,"High",IF(ROUNDUP(Reliability!B137,0)=3,"Medium",IF(ROUNDUP(Reliability!B137,0)=4,"Low","Very Low"))))))</f>
        <v>Very High</v>
      </c>
    </row>
    <row r="138" spans="1:9" x14ac:dyDescent="0.25">
      <c r="A138" s="165" t="str">
        <f>Lists!C:C</f>
        <v>TTO002</v>
      </c>
      <c r="B138" s="259">
        <f t="shared" si="16"/>
        <v>1.9</v>
      </c>
      <c r="C138" s="259">
        <f t="shared" si="17"/>
        <v>2.8</v>
      </c>
      <c r="D138" s="259">
        <f t="shared" si="18"/>
        <v>2.8</v>
      </c>
      <c r="E138" s="259">
        <f t="shared" si="19"/>
        <v>0</v>
      </c>
      <c r="F138" s="259">
        <f>'Data Reliability'!B138</f>
        <v>2.1</v>
      </c>
      <c r="G138" s="166">
        <f>Reliability_updated!V138</f>
        <v>208.4</v>
      </c>
      <c r="H138" s="166">
        <f>'Data Reliability'!C138</f>
        <v>0</v>
      </c>
      <c r="I138" t="str">
        <f>IF(Reliability!B138="x","x",(IF(ROUNDUP(Reliability!B138,0)=1,"Very High",IF(ROUNDUP(Reliability!B138,0)=2,"High",IF(ROUNDUP(Reliability!B138,0)=3,"Medium",IF(ROUNDUP(Reliability!B138,0)=4,"Low","Very Low"))))))</f>
        <v>High</v>
      </c>
    </row>
    <row r="139" spans="1:9" x14ac:dyDescent="0.25">
      <c r="A139" s="165" t="str">
        <f>Lists!C:C</f>
        <v>TUN002</v>
      </c>
      <c r="B139" s="259">
        <f t="shared" si="16"/>
        <v>3.4</v>
      </c>
      <c r="C139" s="259">
        <f t="shared" si="17"/>
        <v>2</v>
      </c>
      <c r="D139" s="259">
        <f t="shared" si="18"/>
        <v>5</v>
      </c>
      <c r="E139" s="259">
        <f t="shared" si="19"/>
        <v>3.3</v>
      </c>
      <c r="F139" s="259">
        <f>'Data Reliability'!B139</f>
        <v>1.8</v>
      </c>
      <c r="G139" s="166">
        <f>Reliability_updated!V139</f>
        <v>885.7</v>
      </c>
      <c r="H139" s="166">
        <f>'Data Reliability'!C139</f>
        <v>2</v>
      </c>
      <c r="I139" t="str">
        <f>IF(Reliability!B139="x","x",(IF(ROUNDUP(Reliability!B139,0)=1,"Very High",IF(ROUNDUP(Reliability!B139,0)=2,"High",IF(ROUNDUP(Reliability!B139,0)=3,"Medium",IF(ROUNDUP(Reliability!B139,0)=4,"Low","Very Low"))))))</f>
        <v>Low</v>
      </c>
    </row>
    <row r="140" spans="1:9" x14ac:dyDescent="0.25">
      <c r="A140" s="165" t="str">
        <f>Lists!C:C</f>
        <v>TUR001</v>
      </c>
      <c r="B140" s="259">
        <f t="shared" si="16"/>
        <v>1.5</v>
      </c>
      <c r="C140" s="259">
        <f t="shared" si="17"/>
        <v>2.5</v>
      </c>
      <c r="D140" s="259">
        <f t="shared" si="18"/>
        <v>2</v>
      </c>
      <c r="E140" s="259">
        <f t="shared" si="19"/>
        <v>0</v>
      </c>
      <c r="F140" s="259">
        <f>'Data Reliability'!B140</f>
        <v>2</v>
      </c>
      <c r="G140" s="166">
        <f>Reliability_updated!V140</f>
        <v>144.19999999999999</v>
      </c>
      <c r="H140" s="166">
        <f>'Data Reliability'!C140</f>
        <v>0</v>
      </c>
      <c r="I140" t="str">
        <f>IF(Reliability!B140="x","x",(IF(ROUNDUP(Reliability!B140,0)=1,"Very High",IF(ROUNDUP(Reliability!B140,0)=2,"High",IF(ROUNDUP(Reliability!B140,0)=3,"Medium",IF(ROUNDUP(Reliability!B140,0)=4,"Low","Very Low"))))))</f>
        <v>High</v>
      </c>
    </row>
    <row r="141" spans="1:9" x14ac:dyDescent="0.25">
      <c r="A141" s="165" t="str">
        <f>Lists!C:C</f>
        <v>TUR002</v>
      </c>
      <c r="B141" s="259">
        <f t="shared" si="16"/>
        <v>2</v>
      </c>
      <c r="C141" s="259">
        <f t="shared" si="17"/>
        <v>2.2999999999999998</v>
      </c>
      <c r="D141" s="259">
        <f t="shared" si="18"/>
        <v>2</v>
      </c>
      <c r="E141" s="259">
        <f t="shared" si="19"/>
        <v>1.7</v>
      </c>
      <c r="F141" s="259">
        <f>'Data Reliability'!B141</f>
        <v>1.9</v>
      </c>
      <c r="G141" s="166">
        <f>Reliability_updated!V141</f>
        <v>144.19999999999999</v>
      </c>
      <c r="H141" s="166">
        <f>'Data Reliability'!C141</f>
        <v>1</v>
      </c>
      <c r="I141" t="str">
        <f>IF(Reliability!B141="x","x",(IF(ROUNDUP(Reliability!B141,0)=1,"Very High",IF(ROUNDUP(Reliability!B141,0)=2,"High",IF(ROUNDUP(Reliability!B141,0)=3,"Medium",IF(ROUNDUP(Reliability!B141,0)=4,"Low","Very Low"))))))</f>
        <v>High</v>
      </c>
    </row>
    <row r="142" spans="1:9" x14ac:dyDescent="0.25">
      <c r="A142" s="165" t="str">
        <f>Lists!C:C</f>
        <v>TUR003</v>
      </c>
      <c r="B142" s="259">
        <f t="shared" si="16"/>
        <v>1.5</v>
      </c>
      <c r="C142" s="259">
        <f t="shared" si="17"/>
        <v>2.5</v>
      </c>
      <c r="D142" s="259">
        <f t="shared" si="18"/>
        <v>2</v>
      </c>
      <c r="E142" s="259">
        <f t="shared" si="19"/>
        <v>0</v>
      </c>
      <c r="F142" s="259">
        <f>'Data Reliability'!B142</f>
        <v>2</v>
      </c>
      <c r="G142" s="166">
        <f>Reliability_updated!V142</f>
        <v>144.19999999999999</v>
      </c>
      <c r="H142" s="166">
        <f>'Data Reliability'!C142</f>
        <v>0</v>
      </c>
      <c r="I142" t="str">
        <f>IF(Reliability!B142="x","x",(IF(ROUNDUP(Reliability!B142,0)=1,"Very High",IF(ROUNDUP(Reliability!B142,0)=2,"High",IF(ROUNDUP(Reliability!B142,0)=3,"Medium",IF(ROUNDUP(Reliability!B142,0)=4,"Low","Very Low"))))))</f>
        <v>High</v>
      </c>
    </row>
    <row r="143" spans="1:9" x14ac:dyDescent="0.25">
      <c r="A143" s="165" t="str">
        <f>Lists!C:C</f>
        <v>TUR004</v>
      </c>
      <c r="B143" s="259">
        <f t="shared" si="16"/>
        <v>2.5</v>
      </c>
      <c r="C143" s="259">
        <f t="shared" si="17"/>
        <v>2.5</v>
      </c>
      <c r="D143" s="259">
        <f t="shared" si="18"/>
        <v>5</v>
      </c>
      <c r="E143" s="259">
        <f t="shared" si="19"/>
        <v>0</v>
      </c>
      <c r="F143" s="259">
        <f>'Data Reliability'!B143</f>
        <v>2</v>
      </c>
      <c r="G143" s="166">
        <f>Reliability_updated!V143</f>
        <v>956.2</v>
      </c>
      <c r="H143" s="166">
        <f>'Data Reliability'!C143</f>
        <v>0</v>
      </c>
      <c r="I143" t="str">
        <f>IF(Reliability!B143="x","x",(IF(ROUNDUP(Reliability!B143,0)=1,"Very High",IF(ROUNDUP(Reliability!B143,0)=2,"High",IF(ROUNDUP(Reliability!B143,0)=3,"Medium",IF(ROUNDUP(Reliability!B143,0)=4,"Low","Very Low"))))))</f>
        <v>Medium</v>
      </c>
    </row>
    <row r="144" spans="1:9" x14ac:dyDescent="0.25">
      <c r="A144" s="165" t="str">
        <f>Lists!C:C</f>
        <v>TZA001</v>
      </c>
      <c r="B144" s="259">
        <f t="shared" si="16"/>
        <v>0.8</v>
      </c>
      <c r="C144" s="259">
        <f t="shared" si="17"/>
        <v>2.2999999999999998</v>
      </c>
      <c r="D144" s="259">
        <f t="shared" si="18"/>
        <v>0.2</v>
      </c>
      <c r="E144" s="259">
        <f t="shared" si="19"/>
        <v>0</v>
      </c>
      <c r="F144" s="259">
        <f>'Data Reliability'!B144</f>
        <v>1.9</v>
      </c>
      <c r="G144" s="166">
        <f>Reliability_updated!V144</f>
        <v>18.8</v>
      </c>
      <c r="H144" s="166">
        <f>'Data Reliability'!C144</f>
        <v>0</v>
      </c>
      <c r="I144" t="str">
        <f>IF(Reliability!B144="x","x",(IF(ROUNDUP(Reliability!B144,0)=1,"Very High",IF(ROUNDUP(Reliability!B144,0)=2,"High",IF(ROUNDUP(Reliability!B144,0)=3,"Medium",IF(ROUNDUP(Reliability!B144,0)=4,"Low","Very Low"))))))</f>
        <v>Very High</v>
      </c>
    </row>
    <row r="145" spans="1:9" x14ac:dyDescent="0.25">
      <c r="A145" s="165" t="str">
        <f>Lists!C:C</f>
        <v>TZA002</v>
      </c>
      <c r="B145" s="259">
        <f t="shared" si="16"/>
        <v>0.6</v>
      </c>
      <c r="C145" s="259">
        <f t="shared" si="17"/>
        <v>0.5</v>
      </c>
      <c r="D145" s="259">
        <f t="shared" si="18"/>
        <v>1.2</v>
      </c>
      <c r="E145" s="259">
        <f t="shared" si="19"/>
        <v>0</v>
      </c>
      <c r="F145" s="259">
        <f>'Data Reliability'!B145</f>
        <v>1.2</v>
      </c>
      <c r="G145" s="166">
        <f>Reliability_updated!V145</f>
        <v>85.5</v>
      </c>
      <c r="H145" s="166">
        <f>'Data Reliability'!C145</f>
        <v>0</v>
      </c>
      <c r="I145" t="str">
        <f>IF(Reliability!B145="x","x",(IF(ROUNDUP(Reliability!B145,0)=1,"Very High",IF(ROUNDUP(Reliability!B145,0)=2,"High",IF(ROUNDUP(Reliability!B145,0)=3,"Medium",IF(ROUNDUP(Reliability!B145,0)=4,"Low","Very Low"))))))</f>
        <v>Very High</v>
      </c>
    </row>
    <row r="146" spans="1:9" x14ac:dyDescent="0.25">
      <c r="A146" s="165" t="str">
        <f>Lists!C:C</f>
        <v>TZA003</v>
      </c>
      <c r="B146" s="259">
        <f t="shared" si="16"/>
        <v>0.5</v>
      </c>
      <c r="C146" s="259">
        <f t="shared" si="17"/>
        <v>1</v>
      </c>
      <c r="D146" s="259">
        <f t="shared" si="18"/>
        <v>0.6</v>
      </c>
      <c r="E146" s="259">
        <f t="shared" si="19"/>
        <v>0</v>
      </c>
      <c r="F146" s="259">
        <f>'Data Reliability'!B146</f>
        <v>1.4</v>
      </c>
      <c r="G146" s="166">
        <f>Reliability_updated!V146</f>
        <v>42.6</v>
      </c>
      <c r="H146" s="166">
        <f>'Data Reliability'!C146</f>
        <v>0</v>
      </c>
      <c r="I146" t="str">
        <f>IF(Reliability!B146="x","x",(IF(ROUNDUP(Reliability!B146,0)=1,"Very High",IF(ROUNDUP(Reliability!B146,0)=2,"High",IF(ROUNDUP(Reliability!B146,0)=3,"Medium",IF(ROUNDUP(Reliability!B146,0)=4,"Low","Very Low"))))))</f>
        <v>Very High</v>
      </c>
    </row>
    <row r="147" spans="1:9" x14ac:dyDescent="0.25">
      <c r="A147" s="165" t="str">
        <f>Lists!C:C</f>
        <v>UGA005</v>
      </c>
      <c r="B147" s="259">
        <f t="shared" si="16"/>
        <v>2.4</v>
      </c>
      <c r="C147" s="259">
        <f t="shared" si="17"/>
        <v>2.8</v>
      </c>
      <c r="D147" s="259">
        <f t="shared" si="18"/>
        <v>2.6</v>
      </c>
      <c r="E147" s="259">
        <f t="shared" si="19"/>
        <v>1.7</v>
      </c>
      <c r="F147" s="259">
        <f>'Data Reliability'!B147</f>
        <v>2.1</v>
      </c>
      <c r="G147" s="166">
        <f>Reliability_updated!V147</f>
        <v>193.2</v>
      </c>
      <c r="H147" s="166">
        <f>'Data Reliability'!C147</f>
        <v>1</v>
      </c>
      <c r="I147" t="str">
        <f>IF(Reliability!B147="x","x",(IF(ROUNDUP(Reliability!B147,0)=1,"Very High",IF(ROUNDUP(Reliability!B147,0)=2,"High",IF(ROUNDUP(Reliability!B147,0)=3,"Medium",IF(ROUNDUP(Reliability!B147,0)=4,"Low","Very Low"))))))</f>
        <v>Medium</v>
      </c>
    </row>
    <row r="148" spans="1:9" x14ac:dyDescent="0.25">
      <c r="A148" s="165" t="str">
        <f>Lists!C:C</f>
        <v>UKR002</v>
      </c>
      <c r="B148" s="259">
        <f t="shared" si="16"/>
        <v>0.8</v>
      </c>
      <c r="C148" s="259">
        <f t="shared" si="17"/>
        <v>2</v>
      </c>
      <c r="D148" s="259">
        <f t="shared" si="18"/>
        <v>0.3</v>
      </c>
      <c r="E148" s="259">
        <f t="shared" si="19"/>
        <v>0</v>
      </c>
      <c r="F148" s="259">
        <f>'Data Reliability'!B148</f>
        <v>1.8</v>
      </c>
      <c r="G148" s="166">
        <f>Reliability_updated!V148</f>
        <v>22.1</v>
      </c>
      <c r="H148" s="166">
        <f>'Data Reliability'!C148</f>
        <v>0</v>
      </c>
      <c r="I148" t="str">
        <f>IF(Reliability!B148="x","x",(IF(ROUNDUP(Reliability!B148,0)=1,"Very High",IF(ROUNDUP(Reliability!B148,0)=2,"High",IF(ROUNDUP(Reliability!B148,0)=3,"Medium",IF(ROUNDUP(Reliability!B148,0)=4,"Low","Very Low"))))))</f>
        <v>Very High</v>
      </c>
    </row>
    <row r="149" spans="1:9" x14ac:dyDescent="0.25">
      <c r="A149" s="165" t="str">
        <f>Lists!C:C</f>
        <v>VEN001</v>
      </c>
      <c r="B149" s="259">
        <f t="shared" si="16"/>
        <v>2.8</v>
      </c>
      <c r="C149" s="259">
        <f t="shared" si="17"/>
        <v>3.3</v>
      </c>
      <c r="D149" s="259">
        <f t="shared" si="18"/>
        <v>5</v>
      </c>
      <c r="E149" s="259">
        <f t="shared" si="19"/>
        <v>0</v>
      </c>
      <c r="F149" s="259">
        <f>'Data Reliability'!B149</f>
        <v>2.2999999999999998</v>
      </c>
      <c r="G149" s="166">
        <f>Reliability_updated!V149</f>
        <v>541</v>
      </c>
      <c r="H149" s="166">
        <f>'Data Reliability'!C149</f>
        <v>0</v>
      </c>
      <c r="I149" t="str">
        <f>IF(Reliability!B149="x","x",(IF(ROUNDUP(Reliability!B149,0)=1,"Very High",IF(ROUNDUP(Reliability!B149,0)=2,"High",IF(ROUNDUP(Reliability!B149,0)=3,"Medium",IF(ROUNDUP(Reliability!B149,0)=4,"Low","Very Low"))))))</f>
        <v>Medium</v>
      </c>
    </row>
    <row r="150" spans="1:9" x14ac:dyDescent="0.25">
      <c r="A150" s="165" t="str">
        <f>Lists!C:C</f>
        <v>YEM001</v>
      </c>
      <c r="B150" s="259">
        <f t="shared" si="16"/>
        <v>1.6</v>
      </c>
      <c r="C150" s="259">
        <f t="shared" si="17"/>
        <v>2</v>
      </c>
      <c r="D150" s="259">
        <f t="shared" si="18"/>
        <v>2.9</v>
      </c>
      <c r="E150" s="259">
        <f t="shared" si="19"/>
        <v>0</v>
      </c>
      <c r="F150" s="259">
        <f>'Data Reliability'!B150</f>
        <v>1.8</v>
      </c>
      <c r="G150" s="166">
        <f>Reliability_updated!V150</f>
        <v>213.7</v>
      </c>
      <c r="H150" s="166">
        <f>'Data Reliability'!C150</f>
        <v>0</v>
      </c>
      <c r="I150" t="str">
        <f>IF(Reliability!B150="x","x",(IF(ROUNDUP(Reliability!B150,0)=1,"Very High",IF(ROUNDUP(Reliability!B150,0)=2,"High",IF(ROUNDUP(Reliability!B150,0)=3,"Medium",IF(ROUNDUP(Reliability!B150,0)=4,"Low","Very Low"))))))</f>
        <v>High</v>
      </c>
    </row>
    <row r="151" spans="1:9" x14ac:dyDescent="0.25">
      <c r="A151" s="165" t="str">
        <f>Lists!C:C</f>
        <v>YEM002</v>
      </c>
      <c r="B151" s="259">
        <f t="shared" si="16"/>
        <v>1.7</v>
      </c>
      <c r="C151" s="259">
        <f t="shared" si="17"/>
        <v>2.2999999999999998</v>
      </c>
      <c r="D151" s="259">
        <f t="shared" si="18"/>
        <v>2.9</v>
      </c>
      <c r="E151" s="259">
        <f t="shared" si="19"/>
        <v>0</v>
      </c>
      <c r="F151" s="259">
        <f>'Data Reliability'!B151</f>
        <v>1.9</v>
      </c>
      <c r="G151" s="166">
        <f>Reliability_updated!V151</f>
        <v>210.6</v>
      </c>
      <c r="H151" s="166">
        <f>'Data Reliability'!C151</f>
        <v>0</v>
      </c>
      <c r="I151" t="str">
        <f>IF(Reliability!B151="x","x",(IF(ROUNDUP(Reliability!B151,0)=1,"Very High",IF(ROUNDUP(Reliability!B151,0)=2,"High",IF(ROUNDUP(Reliability!B151,0)=3,"Medium",IF(ROUNDUP(Reliability!B151,0)=4,"Low","Very Low"))))))</f>
        <v>High</v>
      </c>
    </row>
    <row r="152" spans="1:9" x14ac:dyDescent="0.25">
      <c r="A152" s="165" t="str">
        <f>Lists!C:C</f>
        <v>ZMB002</v>
      </c>
      <c r="B152" s="259">
        <f t="shared" si="16"/>
        <v>1.2</v>
      </c>
      <c r="C152" s="259">
        <f t="shared" si="17"/>
        <v>0.5</v>
      </c>
      <c r="D152" s="259">
        <f t="shared" si="18"/>
        <v>3.2</v>
      </c>
      <c r="E152" s="259">
        <f t="shared" si="19"/>
        <v>0</v>
      </c>
      <c r="F152" s="259">
        <f>'Data Reliability'!B152</f>
        <v>1.2</v>
      </c>
      <c r="G152" s="166">
        <f>Reliability_updated!V152</f>
        <v>235.8</v>
      </c>
      <c r="H152" s="166">
        <f>'Data Reliability'!C152</f>
        <v>0</v>
      </c>
      <c r="I152" t="str">
        <f>IF(Reliability!B152="x","x",(IF(ROUNDUP(Reliability!B152,0)=1,"Very High",IF(ROUNDUP(Reliability!B152,0)=2,"High",IF(ROUNDUP(Reliability!B152,0)=3,"Medium",IF(ROUNDUP(Reliability!B152,0)=4,"Low","Very Low"))))))</f>
        <v>High</v>
      </c>
    </row>
    <row r="153" spans="1:9" x14ac:dyDescent="0.25">
      <c r="A153" s="165" t="str">
        <f>Lists!C:C</f>
        <v>ZWE001</v>
      </c>
      <c r="B153" s="259">
        <f t="shared" si="16"/>
        <v>1.2</v>
      </c>
      <c r="C153" s="259">
        <f t="shared" si="17"/>
        <v>2.2999999999999998</v>
      </c>
      <c r="D153" s="259">
        <f t="shared" si="18"/>
        <v>1.4</v>
      </c>
      <c r="E153" s="259">
        <f t="shared" si="19"/>
        <v>0</v>
      </c>
      <c r="F153" s="259">
        <f>'Data Reliability'!B153</f>
        <v>1.9</v>
      </c>
      <c r="G153" s="166">
        <f>Reliability_updated!V153</f>
        <v>99.6</v>
      </c>
      <c r="H153" s="166">
        <f>'Data Reliability'!C153</f>
        <v>0</v>
      </c>
      <c r="I153" t="str">
        <f>IF(Reliability!B153="x","x",(IF(ROUNDUP(Reliability!B153,0)=1,"Very High",IF(ROUNDUP(Reliability!B153,0)=2,"High",IF(ROUNDUP(Reliability!B153,0)=3,"Medium",IF(ROUNDUP(Reliability!B153,0)=4,"Low","Very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style="217" customWidth="1"/>
    <col min="2" max="2" width="6.42578125" style="217" customWidth="1"/>
    <col min="3" max="9" width="6" style="217" customWidth="1"/>
    <col min="10" max="10" width="9" style="217" customWidth="1"/>
    <col min="11" max="14" width="6" style="217" customWidth="1"/>
    <col min="15" max="16" width="9" style="217" customWidth="1"/>
  </cols>
  <sheetData>
    <row r="1" spans="1:116" ht="125.1" customHeight="1" x14ac:dyDescent="0.25">
      <c r="A1" s="260" t="s">
        <v>2</v>
      </c>
      <c r="B1" s="261" t="s">
        <v>7680</v>
      </c>
      <c r="C1" s="262" t="s">
        <v>7824</v>
      </c>
      <c r="D1" s="262" t="s">
        <v>7825</v>
      </c>
      <c r="E1" s="262" t="s">
        <v>7739</v>
      </c>
      <c r="F1" s="262" t="s">
        <v>7736</v>
      </c>
      <c r="G1" s="262" t="s">
        <v>7826</v>
      </c>
      <c r="H1" s="262" t="s">
        <v>7742</v>
      </c>
      <c r="I1" s="262" t="s">
        <v>7827</v>
      </c>
      <c r="J1" s="262" t="s">
        <v>7828</v>
      </c>
      <c r="K1" s="262" t="s">
        <v>7749</v>
      </c>
      <c r="L1" s="262" t="s">
        <v>7750</v>
      </c>
      <c r="M1" s="262" t="s">
        <v>7829</v>
      </c>
      <c r="N1" s="262" t="s">
        <v>7830</v>
      </c>
      <c r="O1" s="262" t="s">
        <v>7831</v>
      </c>
      <c r="P1" s="262" t="s">
        <v>7832</v>
      </c>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row>
    <row r="2" spans="1:116" ht="30" customHeight="1" x14ac:dyDescent="0.25">
      <c r="A2" s="264" t="s">
        <v>7833</v>
      </c>
      <c r="B2" s="265"/>
      <c r="C2" s="266" t="s">
        <v>7834</v>
      </c>
      <c r="D2" s="266" t="s">
        <v>7835</v>
      </c>
      <c r="E2" s="266" t="s">
        <v>7836</v>
      </c>
      <c r="F2" s="266" t="s">
        <v>7837</v>
      </c>
      <c r="G2" s="266" t="s">
        <v>7838</v>
      </c>
      <c r="H2" s="266" t="s">
        <v>7839</v>
      </c>
      <c r="I2" s="266" t="s">
        <v>7840</v>
      </c>
      <c r="J2" s="266" t="s">
        <v>7837</v>
      </c>
      <c r="K2" s="266" t="s">
        <v>7840</v>
      </c>
      <c r="L2" s="266" t="s">
        <v>7837</v>
      </c>
      <c r="M2" s="266" t="s">
        <v>7837</v>
      </c>
      <c r="N2" s="266" t="s">
        <v>7840</v>
      </c>
      <c r="O2" s="266" t="s">
        <v>7837</v>
      </c>
      <c r="P2" s="266"/>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row>
    <row r="3" spans="1:116" x14ac:dyDescent="0.25">
      <c r="A3" s="264" t="s">
        <v>7841</v>
      </c>
      <c r="B3" s="265"/>
      <c r="C3" s="267" t="s">
        <v>7842</v>
      </c>
      <c r="D3" s="267" t="s">
        <v>7842</v>
      </c>
      <c r="E3" s="267" t="s">
        <v>7843</v>
      </c>
      <c r="F3" s="267" t="s">
        <v>7842</v>
      </c>
      <c r="G3" s="267" t="s">
        <v>7842</v>
      </c>
      <c r="H3" s="267" t="s">
        <v>7842</v>
      </c>
      <c r="I3" s="267" t="s">
        <v>7842</v>
      </c>
      <c r="J3" s="267" t="s">
        <v>7816</v>
      </c>
      <c r="K3" s="267" t="s">
        <v>7842</v>
      </c>
      <c r="L3" s="267" t="s">
        <v>7842</v>
      </c>
      <c r="M3" s="267" t="s">
        <v>7842</v>
      </c>
      <c r="N3" s="267" t="s">
        <v>7842</v>
      </c>
      <c r="O3" s="267" t="s">
        <v>7816</v>
      </c>
      <c r="P3" s="267" t="s">
        <v>7815</v>
      </c>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row>
    <row r="4" spans="1:116" x14ac:dyDescent="0.25">
      <c r="A4" s="264" t="s">
        <v>106</v>
      </c>
      <c r="B4" s="265" t="s">
        <v>7844</v>
      </c>
      <c r="C4" s="268">
        <v>0.74978600340000001</v>
      </c>
      <c r="D4" s="269">
        <v>4</v>
      </c>
      <c r="E4" s="268">
        <v>0</v>
      </c>
      <c r="F4" s="268">
        <v>3.2833333332999999</v>
      </c>
      <c r="G4" s="268">
        <v>0.57474170609999997</v>
      </c>
      <c r="H4" s="268" t="s">
        <v>14</v>
      </c>
      <c r="I4" s="269">
        <v>5</v>
      </c>
      <c r="J4" s="269">
        <f>IFERROR(VLOOKUP($B4,'Core Indicators'!$E$3:$EU$906,147,FALSE),"x")</f>
        <v>1541</v>
      </c>
      <c r="K4" s="270">
        <v>-1.7135269641999999</v>
      </c>
      <c r="L4" s="268">
        <v>3</v>
      </c>
      <c r="M4" s="269">
        <v>27</v>
      </c>
      <c r="N4" s="269">
        <v>16</v>
      </c>
      <c r="O4" s="269">
        <f>IFERROR(VLOOKUP(B4,'Core Indicators'!$E$3:$G$9906,3,FALSE),"x")</f>
        <v>41800000</v>
      </c>
      <c r="P4" s="269">
        <v>652860</v>
      </c>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row>
    <row r="5" spans="1:116" x14ac:dyDescent="0.25">
      <c r="A5" s="264" t="s">
        <v>4759</v>
      </c>
      <c r="B5" s="265" t="s">
        <v>7845</v>
      </c>
      <c r="C5" s="268">
        <v>0.76260000920000004</v>
      </c>
      <c r="D5" s="269">
        <v>4</v>
      </c>
      <c r="E5" s="268">
        <v>0.62</v>
      </c>
      <c r="F5" s="268">
        <v>4.6500000000000004</v>
      </c>
      <c r="G5" s="268">
        <v>0.57799890379999996</v>
      </c>
      <c r="H5" s="268">
        <v>51.3</v>
      </c>
      <c r="I5" s="269">
        <v>3</v>
      </c>
      <c r="J5" s="269">
        <f>IFERROR(VLOOKUP($B5,'Core Indicators'!$E$3:$EU$906,147,FALSE),"x")</f>
        <v>4</v>
      </c>
      <c r="K5" s="270">
        <v>-1.0543431044</v>
      </c>
      <c r="L5" s="268">
        <v>3.75</v>
      </c>
      <c r="M5" s="269">
        <v>32</v>
      </c>
      <c r="N5" s="269">
        <v>26</v>
      </c>
      <c r="O5" s="269">
        <f>IFERROR(VLOOKUP(B5,'Core Indicators'!$E$3:$G$9906,3,FALSE),"x")</f>
        <v>32866000</v>
      </c>
      <c r="P5" s="269">
        <v>1246700</v>
      </c>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row>
    <row r="6" spans="1:116" x14ac:dyDescent="0.25">
      <c r="A6" s="264" t="s">
        <v>7846</v>
      </c>
      <c r="B6" s="265" t="s">
        <v>7847</v>
      </c>
      <c r="C6" s="268">
        <v>0.32080001200000002</v>
      </c>
      <c r="D6" s="269">
        <v>9</v>
      </c>
      <c r="E6" s="268">
        <v>0.04</v>
      </c>
      <c r="F6" s="268">
        <v>7.15</v>
      </c>
      <c r="G6" s="268">
        <v>0.2340778537</v>
      </c>
      <c r="H6" s="268">
        <v>33.200000000000003</v>
      </c>
      <c r="I6" s="269">
        <v>3</v>
      </c>
      <c r="J6" s="269" t="str">
        <f>IFERROR(VLOOKUP($B6,'Core Indicators'!$E$3:$EU$906,147,FALSE),"x")</f>
        <v>x</v>
      </c>
      <c r="K6" s="270">
        <v>-0.41117939349999999</v>
      </c>
      <c r="L6" s="268">
        <v>5.5</v>
      </c>
      <c r="M6" s="269">
        <v>67</v>
      </c>
      <c r="N6" s="269">
        <v>35</v>
      </c>
      <c r="O6" s="269" t="str">
        <f>IFERROR(VLOOKUP(B6,'Core Indicators'!$E$3:$G$9906,3,FALSE),"x")</f>
        <v>x</v>
      </c>
      <c r="P6" s="269">
        <v>27400</v>
      </c>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row>
    <row r="7" spans="1:116" x14ac:dyDescent="0.25">
      <c r="A7" s="264" t="s">
        <v>7848</v>
      </c>
      <c r="B7" s="265" t="s">
        <v>7849</v>
      </c>
      <c r="C7" s="268">
        <v>0.98560000059999997</v>
      </c>
      <c r="D7" s="269">
        <v>1</v>
      </c>
      <c r="E7" s="268">
        <v>0</v>
      </c>
      <c r="F7" s="268">
        <v>3.9</v>
      </c>
      <c r="G7" s="268">
        <v>0.1130989843</v>
      </c>
      <c r="H7" s="268">
        <v>26</v>
      </c>
      <c r="I7" s="269">
        <v>0</v>
      </c>
      <c r="J7" s="269" t="str">
        <f>IFERROR(VLOOKUP($B7,'Core Indicators'!$E$3:$EU$906,147,FALSE),"x")</f>
        <v>x</v>
      </c>
      <c r="K7" s="270">
        <v>0.84021884200000008</v>
      </c>
      <c r="L7" s="268">
        <v>4.25</v>
      </c>
      <c r="M7" s="269">
        <v>17</v>
      </c>
      <c r="N7" s="269">
        <v>71</v>
      </c>
      <c r="O7" s="269" t="str">
        <f>IFERROR(VLOOKUP(B7,'Core Indicators'!$E$3:$G$9906,3,FALSE),"x")</f>
        <v>x</v>
      </c>
      <c r="P7" s="269">
        <v>83600</v>
      </c>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row>
    <row r="8" spans="1:116" x14ac:dyDescent="0.25">
      <c r="A8" s="264" t="s">
        <v>7850</v>
      </c>
      <c r="B8" s="265" t="s">
        <v>7851</v>
      </c>
      <c r="C8" s="268">
        <v>5.8874944500000012E-2</v>
      </c>
      <c r="D8" s="269">
        <v>12</v>
      </c>
      <c r="E8" s="268">
        <v>0.01</v>
      </c>
      <c r="F8" s="268">
        <v>8.15</v>
      </c>
      <c r="G8" s="268">
        <v>0.35376096779999999</v>
      </c>
      <c r="H8" s="268">
        <v>42.9</v>
      </c>
      <c r="I8" s="269">
        <v>0</v>
      </c>
      <c r="J8" s="269" t="str">
        <f>IFERROR(VLOOKUP($B8,'Core Indicators'!$E$3:$EU$906,147,FALSE),"x")</f>
        <v>x</v>
      </c>
      <c r="K8" s="270">
        <v>-0.43072563409999998</v>
      </c>
      <c r="L8" s="268">
        <v>7.5</v>
      </c>
      <c r="M8" s="269">
        <v>85</v>
      </c>
      <c r="N8" s="269">
        <v>45</v>
      </c>
      <c r="O8" s="269" t="str">
        <f>IFERROR(VLOOKUP(B8,'Core Indicators'!$E$3:$G$9906,3,FALSE),"x")</f>
        <v>x</v>
      </c>
      <c r="P8" s="269">
        <v>2736690</v>
      </c>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row>
    <row r="9" spans="1:116" x14ac:dyDescent="0.25">
      <c r="A9" s="264" t="s">
        <v>1996</v>
      </c>
      <c r="B9" s="265" t="s">
        <v>7852</v>
      </c>
      <c r="C9" s="268">
        <v>4.13892441E-2</v>
      </c>
      <c r="D9" s="269">
        <v>6</v>
      </c>
      <c r="E9" s="268">
        <v>1.7999999999999999E-2</v>
      </c>
      <c r="F9" s="268">
        <v>7.1</v>
      </c>
      <c r="G9" s="268">
        <v>0.25869431790000003</v>
      </c>
      <c r="H9" s="268">
        <v>29.9</v>
      </c>
      <c r="I9" s="269">
        <v>3</v>
      </c>
      <c r="J9" s="269">
        <f>IFERROR(VLOOKUP($B9,'Core Indicators'!$E$3:$EU$906,147,FALSE),"x")</f>
        <v>1</v>
      </c>
      <c r="K9" s="270">
        <v>-0.1312757581</v>
      </c>
      <c r="L9" s="268">
        <v>6</v>
      </c>
      <c r="M9" s="269">
        <v>53</v>
      </c>
      <c r="N9" s="269">
        <v>42</v>
      </c>
      <c r="O9" s="269">
        <f>IFERROR(VLOOKUP(B9,'Core Indicators'!$E$3:$G$9906,3,FALSE),"x")</f>
        <v>3024000</v>
      </c>
      <c r="P9" s="269">
        <v>28470</v>
      </c>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row>
    <row r="10" spans="1:116" x14ac:dyDescent="0.25">
      <c r="A10" s="264" t="s">
        <v>7853</v>
      </c>
      <c r="B10" s="265" t="s">
        <v>7854</v>
      </c>
      <c r="C10" s="268">
        <v>0</v>
      </c>
      <c r="D10" s="269">
        <v>13</v>
      </c>
      <c r="E10" s="268">
        <v>0</v>
      </c>
      <c r="F10" s="268" t="s">
        <v>14</v>
      </c>
      <c r="G10" s="268" t="s">
        <v>14</v>
      </c>
      <c r="H10" s="268" t="s">
        <v>14</v>
      </c>
      <c r="I10" s="269">
        <v>0</v>
      </c>
      <c r="J10" s="269" t="str">
        <f>IFERROR(VLOOKUP($B10,'Core Indicators'!$E$3:$EU$906,147,FALSE),"x")</f>
        <v>x</v>
      </c>
      <c r="K10" s="270">
        <v>0.40520465369999997</v>
      </c>
      <c r="L10" s="268" t="s">
        <v>14</v>
      </c>
      <c r="M10" s="269">
        <v>85</v>
      </c>
      <c r="N10" s="269" t="s">
        <v>14</v>
      </c>
      <c r="O10" s="269" t="str">
        <f>IFERROR(VLOOKUP(B10,'Core Indicators'!$E$3:$G$9906,3,FALSE),"x")</f>
        <v>x</v>
      </c>
      <c r="P10" s="269">
        <v>440</v>
      </c>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row>
    <row r="11" spans="1:116" x14ac:dyDescent="0.25">
      <c r="A11" s="264" t="s">
        <v>7855</v>
      </c>
      <c r="B11" s="265" t="s">
        <v>7856</v>
      </c>
      <c r="C11" s="268">
        <v>0.29240004409999998</v>
      </c>
      <c r="D11" s="269">
        <v>14</v>
      </c>
      <c r="E11" s="268">
        <v>0.02</v>
      </c>
      <c r="F11" s="268" t="s">
        <v>14</v>
      </c>
      <c r="G11" s="268">
        <v>0.1028773082</v>
      </c>
      <c r="H11" s="268">
        <v>34.4</v>
      </c>
      <c r="I11" s="269">
        <v>0</v>
      </c>
      <c r="J11" s="269" t="str">
        <f>IFERROR(VLOOKUP($B11,'Core Indicators'!$E$3:$EU$906,147,FALSE),"x")</f>
        <v>x</v>
      </c>
      <c r="K11" s="270">
        <v>1.7341445684000001</v>
      </c>
      <c r="L11" s="268" t="s">
        <v>14</v>
      </c>
      <c r="M11" s="269">
        <v>97</v>
      </c>
      <c r="N11" s="269">
        <v>77</v>
      </c>
      <c r="O11" s="269" t="str">
        <f>IFERROR(VLOOKUP(B11,'Core Indicators'!$E$3:$G$9906,3,FALSE),"x")</f>
        <v>x</v>
      </c>
      <c r="P11" s="269">
        <v>7682300</v>
      </c>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row>
    <row r="12" spans="1:116" x14ac:dyDescent="0.25">
      <c r="A12" s="264" t="s">
        <v>7857</v>
      </c>
      <c r="B12" s="265" t="s">
        <v>7858</v>
      </c>
      <c r="C12" s="268">
        <v>0.1350639867</v>
      </c>
      <c r="D12" s="269">
        <v>12</v>
      </c>
      <c r="E12" s="268">
        <v>7.7999999999999996E-3</v>
      </c>
      <c r="F12" s="268" t="s">
        <v>14</v>
      </c>
      <c r="G12" s="268">
        <v>7.3148202199999998E-2</v>
      </c>
      <c r="H12" s="268">
        <v>30.8</v>
      </c>
      <c r="I12" s="269">
        <v>0</v>
      </c>
      <c r="J12" s="269" t="str">
        <f>IFERROR(VLOOKUP($B12,'Core Indicators'!$E$3:$EU$906,147,FALSE),"x")</f>
        <v>x</v>
      </c>
      <c r="K12" s="270">
        <v>1.8830512762</v>
      </c>
      <c r="L12" s="268" t="s">
        <v>14</v>
      </c>
      <c r="M12" s="269">
        <v>93</v>
      </c>
      <c r="N12" s="269">
        <v>77</v>
      </c>
      <c r="O12" s="269" t="str">
        <f>IFERROR(VLOOKUP(B12,'Core Indicators'!$E$3:$G$9906,3,FALSE),"x")</f>
        <v>x</v>
      </c>
      <c r="P12" s="269">
        <v>82523</v>
      </c>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row>
    <row r="13" spans="1:116" x14ac:dyDescent="0.25">
      <c r="A13" s="264" t="s">
        <v>2006</v>
      </c>
      <c r="B13" s="265" t="s">
        <v>7859</v>
      </c>
      <c r="C13" s="268">
        <v>0.15286196930000001</v>
      </c>
      <c r="D13" s="269">
        <v>4</v>
      </c>
      <c r="E13" s="268">
        <v>5.5E-2</v>
      </c>
      <c r="F13" s="268">
        <v>3.4333333332999998</v>
      </c>
      <c r="G13" s="268">
        <v>0.32076538339999999</v>
      </c>
      <c r="H13" s="268">
        <v>26.6</v>
      </c>
      <c r="I13" s="269">
        <v>3</v>
      </c>
      <c r="J13" s="269">
        <f>IFERROR(VLOOKUP($B13,'Core Indicators'!$E$3:$EU$906,147,FALSE),"x")</f>
        <v>91</v>
      </c>
      <c r="K13" s="270">
        <v>-0.57727032899999997</v>
      </c>
      <c r="L13" s="268">
        <v>3</v>
      </c>
      <c r="M13" s="269">
        <v>10</v>
      </c>
      <c r="N13" s="269">
        <v>30</v>
      </c>
      <c r="O13" s="269">
        <f>IFERROR(VLOOKUP(B13,'Core Indicators'!$E$3:$G$9906,3,FALSE),"x")</f>
        <v>9999000</v>
      </c>
      <c r="P13" s="269">
        <v>82663</v>
      </c>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row>
    <row r="14" spans="1:116" x14ac:dyDescent="0.25">
      <c r="A14" s="264" t="s">
        <v>821</v>
      </c>
      <c r="B14" s="265" t="s">
        <v>7860</v>
      </c>
      <c r="C14" s="268">
        <v>0.25789995929999998</v>
      </c>
      <c r="D14" s="269">
        <v>8</v>
      </c>
      <c r="E14" s="268">
        <v>0</v>
      </c>
      <c r="F14" s="268">
        <v>3.7</v>
      </c>
      <c r="G14" s="268">
        <v>0.51957781189999996</v>
      </c>
      <c r="H14" s="268">
        <v>38.6</v>
      </c>
      <c r="I14" s="269">
        <v>3</v>
      </c>
      <c r="J14" s="269">
        <f>IFERROR(VLOOKUP($B14,'Core Indicators'!$E$3:$EU$906,147,FALSE),"x")</f>
        <v>240</v>
      </c>
      <c r="K14" s="270">
        <v>-1.4319046736000001</v>
      </c>
      <c r="L14" s="268">
        <v>2.5</v>
      </c>
      <c r="M14" s="269">
        <v>13</v>
      </c>
      <c r="N14" s="269">
        <v>19</v>
      </c>
      <c r="O14" s="269">
        <f>IFERROR(VLOOKUP(B14,'Core Indicators'!$E$3:$G$9906,3,FALSE),"x")</f>
        <v>13000000</v>
      </c>
      <c r="P14" s="269">
        <v>25680</v>
      </c>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row>
    <row r="15" spans="1:116" x14ac:dyDescent="0.25">
      <c r="A15" s="264" t="s">
        <v>7861</v>
      </c>
      <c r="B15" s="265" t="s">
        <v>7862</v>
      </c>
      <c r="C15" s="268">
        <v>0.49180002620000002</v>
      </c>
      <c r="D15" s="269">
        <v>12</v>
      </c>
      <c r="E15" s="268">
        <v>0.01</v>
      </c>
      <c r="F15" s="268" t="s">
        <v>14</v>
      </c>
      <c r="G15" s="268">
        <v>4.5443996700000003E-2</v>
      </c>
      <c r="H15" s="268">
        <v>27.2</v>
      </c>
      <c r="I15" s="269">
        <v>0</v>
      </c>
      <c r="J15" s="269" t="str">
        <f>IFERROR(VLOOKUP($B15,'Core Indicators'!$E$3:$EU$906,147,FALSE),"x")</f>
        <v>x</v>
      </c>
      <c r="K15" s="270">
        <v>1.3637149334000001</v>
      </c>
      <c r="L15" s="268" t="s">
        <v>14</v>
      </c>
      <c r="M15" s="269">
        <v>96</v>
      </c>
      <c r="N15" s="269">
        <v>75</v>
      </c>
      <c r="O15" s="269" t="str">
        <f>IFERROR(VLOOKUP(B15,'Core Indicators'!$E$3:$G$9906,3,FALSE),"x")</f>
        <v>x</v>
      </c>
      <c r="P15" s="269">
        <v>30280</v>
      </c>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row>
    <row r="16" spans="1:116" x14ac:dyDescent="0.25">
      <c r="A16" s="264" t="s">
        <v>7863</v>
      </c>
      <c r="B16" s="265" t="s">
        <v>7864</v>
      </c>
      <c r="C16" s="268">
        <v>0.81187498689999993</v>
      </c>
      <c r="D16" s="269">
        <v>9</v>
      </c>
      <c r="E16" s="268">
        <v>0.33</v>
      </c>
      <c r="F16" s="268">
        <v>7.75</v>
      </c>
      <c r="G16" s="268">
        <v>0.61251466889999995</v>
      </c>
      <c r="H16" s="268">
        <v>47.8</v>
      </c>
      <c r="I16" s="269">
        <v>0</v>
      </c>
      <c r="J16" s="269" t="str">
        <f>IFERROR(VLOOKUP($B16,'Core Indicators'!$E$3:$EU$906,147,FALSE),"x")</f>
        <v>x</v>
      </c>
      <c r="K16" s="270">
        <v>-0.66412585970000004</v>
      </c>
      <c r="L16" s="268">
        <v>6.5</v>
      </c>
      <c r="M16" s="269">
        <v>66</v>
      </c>
      <c r="N16" s="269">
        <v>41</v>
      </c>
      <c r="O16" s="269" t="str">
        <f>IFERROR(VLOOKUP(B16,'Core Indicators'!$E$3:$G$9906,3,FALSE),"x")</f>
        <v>x</v>
      </c>
      <c r="P16" s="269">
        <v>112760</v>
      </c>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row>
    <row r="17" spans="1:116" x14ac:dyDescent="0.25">
      <c r="A17" s="264" t="s">
        <v>504</v>
      </c>
      <c r="B17" s="265" t="s">
        <v>7865</v>
      </c>
      <c r="C17" s="268">
        <v>0.55109997759999996</v>
      </c>
      <c r="D17" s="269">
        <v>11</v>
      </c>
      <c r="E17" s="268">
        <v>0</v>
      </c>
      <c r="F17" s="268">
        <v>6.2</v>
      </c>
      <c r="G17" s="268">
        <v>0.61156915869999995</v>
      </c>
      <c r="H17" s="268">
        <v>35.299999999999997</v>
      </c>
      <c r="I17" s="269">
        <v>5</v>
      </c>
      <c r="J17" s="269">
        <f>IFERROR(VLOOKUP($B17,'Core Indicators'!$E$3:$EU$906,147,FALSE),"x")</f>
        <v>566</v>
      </c>
      <c r="K17" s="270">
        <v>-0.42625910039999998</v>
      </c>
      <c r="L17" s="268">
        <v>4.25</v>
      </c>
      <c r="M17" s="269">
        <v>56</v>
      </c>
      <c r="N17" s="269">
        <v>40</v>
      </c>
      <c r="O17" s="269">
        <f>IFERROR(VLOOKUP(B17,'Core Indicators'!$E$3:$G$9906,3,FALSE),"x")</f>
        <v>21135000</v>
      </c>
      <c r="P17" s="269">
        <v>273600</v>
      </c>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row>
    <row r="18" spans="1:116" x14ac:dyDescent="0.25">
      <c r="A18" s="264" t="s">
        <v>178</v>
      </c>
      <c r="B18" s="265" t="s">
        <v>7866</v>
      </c>
      <c r="C18" s="268">
        <v>0.1888710338</v>
      </c>
      <c r="D18" s="269">
        <v>7</v>
      </c>
      <c r="E18" s="268">
        <v>0.122</v>
      </c>
      <c r="F18" s="268">
        <v>4.4166666667000003</v>
      </c>
      <c r="G18" s="268">
        <v>0.53584621349999995</v>
      </c>
      <c r="H18" s="268">
        <v>32.4</v>
      </c>
      <c r="I18" s="269">
        <v>3</v>
      </c>
      <c r="J18" s="269">
        <f>IFERROR(VLOOKUP($B18,'Core Indicators'!$E$3:$EU$906,147,FALSE),"x")</f>
        <v>212</v>
      </c>
      <c r="K18" s="270">
        <v>-0.63630837200000001</v>
      </c>
      <c r="L18" s="268">
        <v>3.5</v>
      </c>
      <c r="M18" s="269">
        <v>39</v>
      </c>
      <c r="N18" s="269">
        <v>26</v>
      </c>
      <c r="O18" s="269">
        <f>IFERROR(VLOOKUP(B18,'Core Indicators'!$E$3:$G$9906,3,FALSE),"x")</f>
        <v>143242000</v>
      </c>
      <c r="P18" s="269">
        <v>130170</v>
      </c>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row>
    <row r="19" spans="1:116" x14ac:dyDescent="0.25">
      <c r="A19" s="264" t="s">
        <v>7867</v>
      </c>
      <c r="B19" s="265" t="s">
        <v>7868</v>
      </c>
      <c r="C19" s="268">
        <v>0.29830702730000003</v>
      </c>
      <c r="D19" s="269">
        <v>9</v>
      </c>
      <c r="E19" s="268">
        <v>0.05</v>
      </c>
      <c r="F19" s="268">
        <v>7.95</v>
      </c>
      <c r="G19" s="268">
        <v>0.21775610300000001</v>
      </c>
      <c r="H19" s="268">
        <v>41.3</v>
      </c>
      <c r="I19" s="269">
        <v>2</v>
      </c>
      <c r="J19" s="269" t="str">
        <f>IFERROR(VLOOKUP($B19,'Core Indicators'!$E$3:$EU$906,147,FALSE),"x")</f>
        <v>x</v>
      </c>
      <c r="K19" s="270">
        <v>3.5896573199999997E-2</v>
      </c>
      <c r="L19" s="268">
        <v>7.5</v>
      </c>
      <c r="M19" s="269">
        <v>80</v>
      </c>
      <c r="N19" s="269">
        <v>43</v>
      </c>
      <c r="O19" s="269" t="str">
        <f>IFERROR(VLOOKUP(B19,'Core Indicators'!$E$3:$G$9906,3,FALSE),"x")</f>
        <v>x</v>
      </c>
      <c r="P19" s="269">
        <v>108560</v>
      </c>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row>
    <row r="20" spans="1:116" x14ac:dyDescent="0.25">
      <c r="A20" s="264" t="s">
        <v>7869</v>
      </c>
      <c r="B20" s="265" t="s">
        <v>7870</v>
      </c>
      <c r="C20" s="268">
        <v>0.85500000239999996</v>
      </c>
      <c r="D20" s="269">
        <v>3</v>
      </c>
      <c r="E20" s="268">
        <v>0</v>
      </c>
      <c r="F20" s="268">
        <v>3</v>
      </c>
      <c r="G20" s="268">
        <v>0.20729597050000001</v>
      </c>
      <c r="H20" s="268" t="s">
        <v>14</v>
      </c>
      <c r="I20" s="269">
        <v>2</v>
      </c>
      <c r="J20" s="269" t="str">
        <f>IFERROR(VLOOKUP($B20,'Core Indicators'!$E$3:$EU$906,147,FALSE),"x")</f>
        <v>x</v>
      </c>
      <c r="K20" s="270">
        <v>0.49437779189999997</v>
      </c>
      <c r="L20" s="268">
        <v>2.75</v>
      </c>
      <c r="M20" s="269">
        <v>11</v>
      </c>
      <c r="N20" s="269">
        <v>42</v>
      </c>
      <c r="O20" s="269" t="str">
        <f>IFERROR(VLOOKUP(B20,'Core Indicators'!$E$3:$G$9906,3,FALSE),"x")</f>
        <v>x</v>
      </c>
      <c r="P20" s="269">
        <v>771</v>
      </c>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row>
    <row r="21" spans="1:116" x14ac:dyDescent="0.25">
      <c r="A21" s="264" t="s">
        <v>7871</v>
      </c>
      <c r="B21" s="265" t="s">
        <v>7872</v>
      </c>
      <c r="C21" s="268">
        <v>0.2752909596</v>
      </c>
      <c r="D21" s="269">
        <v>12</v>
      </c>
      <c r="E21" s="268">
        <v>0</v>
      </c>
      <c r="F21" s="268" t="s">
        <v>14</v>
      </c>
      <c r="G21" s="268">
        <v>0.35254190839999999</v>
      </c>
      <c r="H21" s="268" t="s">
        <v>14</v>
      </c>
      <c r="I21" s="269">
        <v>0</v>
      </c>
      <c r="J21" s="269" t="str">
        <f>IFERROR(VLOOKUP($B21,'Core Indicators'!$E$3:$EU$906,147,FALSE),"x")</f>
        <v>x</v>
      </c>
      <c r="K21" s="270">
        <v>7.6531879600000005E-2</v>
      </c>
      <c r="L21" s="268" t="s">
        <v>14</v>
      </c>
      <c r="M21" s="269">
        <v>91</v>
      </c>
      <c r="N21" s="269">
        <v>64</v>
      </c>
      <c r="O21" s="269" t="str">
        <f>IFERROR(VLOOKUP(B21,'Core Indicators'!$E$3:$G$9906,3,FALSE),"x")</f>
        <v>x</v>
      </c>
      <c r="P21" s="269">
        <v>10010</v>
      </c>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row>
    <row r="22" spans="1:116" x14ac:dyDescent="0.25">
      <c r="A22" s="264" t="s">
        <v>7873</v>
      </c>
      <c r="B22" s="265" t="s">
        <v>7874</v>
      </c>
      <c r="C22" s="268">
        <v>0.63031901420000003</v>
      </c>
      <c r="D22" s="269">
        <v>6</v>
      </c>
      <c r="E22" s="268">
        <v>0.01</v>
      </c>
      <c r="F22" s="268">
        <v>5.75</v>
      </c>
      <c r="G22" s="268">
        <v>0.1620850103</v>
      </c>
      <c r="H22" s="268">
        <v>33</v>
      </c>
      <c r="I22" s="269">
        <v>1</v>
      </c>
      <c r="J22" s="269" t="str">
        <f>IFERROR(VLOOKUP($B22,'Core Indicators'!$E$3:$EU$906,147,FALSE),"x")</f>
        <v>x</v>
      </c>
      <c r="K22" s="270">
        <v>-0.23354159299999999</v>
      </c>
      <c r="L22" s="268">
        <v>6</v>
      </c>
      <c r="M22" s="269">
        <v>53</v>
      </c>
      <c r="N22" s="269">
        <v>36</v>
      </c>
      <c r="O22" s="269" t="str">
        <f>IFERROR(VLOOKUP(B22,'Core Indicators'!$E$3:$G$9906,3,FALSE),"x")</f>
        <v>x</v>
      </c>
      <c r="P22" s="269">
        <v>51200</v>
      </c>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row>
    <row r="23" spans="1:116" x14ac:dyDescent="0.25">
      <c r="A23" s="264" t="s">
        <v>7875</v>
      </c>
      <c r="B23" s="265" t="s">
        <v>7876</v>
      </c>
      <c r="C23" s="268">
        <v>0.3724950447</v>
      </c>
      <c r="D23" s="269">
        <v>2</v>
      </c>
      <c r="E23" s="268">
        <v>4.1000000000000002E-2</v>
      </c>
      <c r="F23" s="268">
        <v>4.3833333333000004</v>
      </c>
      <c r="G23" s="268">
        <v>0.11907633970000001</v>
      </c>
      <c r="H23" s="268">
        <v>25.3</v>
      </c>
      <c r="I23" s="269">
        <v>3</v>
      </c>
      <c r="J23" s="269" t="str">
        <f>IFERROR(VLOOKUP($B23,'Core Indicators'!$E$3:$EU$906,147,FALSE),"x")</f>
        <v>x</v>
      </c>
      <c r="K23" s="270">
        <v>-0.79445779319999987</v>
      </c>
      <c r="L23" s="268">
        <v>4</v>
      </c>
      <c r="M23" s="269">
        <v>19</v>
      </c>
      <c r="N23" s="269">
        <v>45</v>
      </c>
      <c r="O23" s="269" t="str">
        <f>IFERROR(VLOOKUP(B23,'Core Indicators'!$E$3:$G$9906,3,FALSE),"x")</f>
        <v>x</v>
      </c>
      <c r="P23" s="269">
        <v>202910</v>
      </c>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row>
    <row r="24" spans="1:116" x14ac:dyDescent="0.25">
      <c r="A24" s="264" t="s">
        <v>7877</v>
      </c>
      <c r="B24" s="265" t="s">
        <v>7878</v>
      </c>
      <c r="C24" s="268">
        <v>0.63658801529999998</v>
      </c>
      <c r="D24" s="269">
        <v>14</v>
      </c>
      <c r="E24" s="268">
        <v>0</v>
      </c>
      <c r="F24" s="268" t="s">
        <v>14</v>
      </c>
      <c r="G24" s="268">
        <v>0.39140979419999999</v>
      </c>
      <c r="H24" s="268">
        <v>53.3</v>
      </c>
      <c r="I24" s="269">
        <v>0</v>
      </c>
      <c r="J24" s="269" t="str">
        <f>IFERROR(VLOOKUP($B24,'Core Indicators'!$E$3:$EU$906,147,FALSE),"x")</f>
        <v>x</v>
      </c>
      <c r="K24" s="270">
        <v>-0.77551245689999992</v>
      </c>
      <c r="L24" s="268" t="s">
        <v>14</v>
      </c>
      <c r="M24" s="269">
        <v>86</v>
      </c>
      <c r="N24" s="269" t="s">
        <v>14</v>
      </c>
      <c r="O24" s="269" t="str">
        <f>IFERROR(VLOOKUP(B24,'Core Indicators'!$E$3:$G$9906,3,FALSE),"x")</f>
        <v>x</v>
      </c>
      <c r="P24" s="269">
        <v>22810</v>
      </c>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row>
    <row r="25" spans="1:116" x14ac:dyDescent="0.25">
      <c r="A25" s="264" t="s">
        <v>7879</v>
      </c>
      <c r="B25" s="265" t="s">
        <v>7880</v>
      </c>
      <c r="C25" s="268">
        <v>0.67240000150000001</v>
      </c>
      <c r="D25" s="269">
        <v>11</v>
      </c>
      <c r="E25" s="268">
        <v>3.5000000000000003E-2</v>
      </c>
      <c r="F25" s="268">
        <v>6.8</v>
      </c>
      <c r="G25" s="268">
        <v>0.44613712929999999</v>
      </c>
      <c r="H25" s="268">
        <v>41.6</v>
      </c>
      <c r="I25" s="269">
        <v>3</v>
      </c>
      <c r="J25" s="269" t="str">
        <f>IFERROR(VLOOKUP($B25,'Core Indicators'!$E$3:$EU$906,147,FALSE),"x")</f>
        <v>x</v>
      </c>
      <c r="K25" s="270">
        <v>-1.1213886738000001</v>
      </c>
      <c r="L25" s="268">
        <v>5.25</v>
      </c>
      <c r="M25" s="269">
        <v>63</v>
      </c>
      <c r="N25" s="269">
        <v>31</v>
      </c>
      <c r="O25" s="269" t="str">
        <f>IFERROR(VLOOKUP(B25,'Core Indicators'!$E$3:$G$9906,3,FALSE),"x")</f>
        <v>x</v>
      </c>
      <c r="P25" s="269">
        <v>1083300</v>
      </c>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row>
    <row r="26" spans="1:116" x14ac:dyDescent="0.25">
      <c r="A26" s="264" t="s">
        <v>514</v>
      </c>
      <c r="B26" s="265" t="s">
        <v>7881</v>
      </c>
      <c r="C26" s="268">
        <v>0.51540597229999996</v>
      </c>
      <c r="D26" s="269">
        <v>12</v>
      </c>
      <c r="E26" s="268">
        <v>6.6299999999999998E-2</v>
      </c>
      <c r="F26" s="268">
        <v>7.4</v>
      </c>
      <c r="G26" s="268">
        <v>0.38554076850000002</v>
      </c>
      <c r="H26" s="268">
        <v>53.4</v>
      </c>
      <c r="I26" s="269">
        <v>4</v>
      </c>
      <c r="J26" s="269">
        <f>IFERROR(VLOOKUP($B26,'Core Indicators'!$E$3:$EU$906,147,FALSE),"x")</f>
        <v>212</v>
      </c>
      <c r="K26" s="270">
        <v>-0.18090397120000001</v>
      </c>
      <c r="L26" s="268">
        <v>7.5</v>
      </c>
      <c r="M26" s="269">
        <v>75</v>
      </c>
      <c r="N26" s="269">
        <v>35</v>
      </c>
      <c r="O26" s="269">
        <f>IFERROR(VLOOKUP(B26,'Core Indicators'!$E$3:$G$9906,3,FALSE),"x")</f>
        <v>208495000</v>
      </c>
      <c r="P26" s="269">
        <v>8358140</v>
      </c>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row>
    <row r="27" spans="1:116" x14ac:dyDescent="0.25">
      <c r="A27" s="264" t="s">
        <v>7882</v>
      </c>
      <c r="B27" s="265" t="s">
        <v>7883</v>
      </c>
      <c r="C27" s="268">
        <v>0</v>
      </c>
      <c r="D27" s="269">
        <v>12</v>
      </c>
      <c r="E27" s="268">
        <v>0</v>
      </c>
      <c r="F27" s="268" t="s">
        <v>14</v>
      </c>
      <c r="G27" s="268">
        <v>0.25602427439999997</v>
      </c>
      <c r="H27" s="268" t="s">
        <v>14</v>
      </c>
      <c r="I27" s="269">
        <v>0</v>
      </c>
      <c r="J27" s="269" t="str">
        <f>IFERROR(VLOOKUP($B27,'Core Indicators'!$E$3:$EU$906,147,FALSE),"x")</f>
        <v>x</v>
      </c>
      <c r="K27" s="270">
        <v>0.35702922939999998</v>
      </c>
      <c r="L27" s="268" t="s">
        <v>14</v>
      </c>
      <c r="M27" s="269">
        <v>95</v>
      </c>
      <c r="N27" s="269">
        <v>62</v>
      </c>
      <c r="O27" s="269" t="str">
        <f>IFERROR(VLOOKUP(B27,'Core Indicators'!$E$3:$G$9906,3,FALSE),"x")</f>
        <v>x</v>
      </c>
      <c r="P27" s="269">
        <v>430</v>
      </c>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row>
    <row r="28" spans="1:116" x14ac:dyDescent="0.25">
      <c r="A28" s="264" t="s">
        <v>7884</v>
      </c>
      <c r="B28" s="265" t="s">
        <v>7885</v>
      </c>
      <c r="C28" s="268">
        <v>0.6545000071</v>
      </c>
      <c r="D28" s="269">
        <v>3</v>
      </c>
      <c r="E28" s="268">
        <v>0</v>
      </c>
      <c r="F28" s="268" t="s">
        <v>14</v>
      </c>
      <c r="G28" s="268">
        <v>0.23351593270000001</v>
      </c>
      <c r="H28" s="268" t="s">
        <v>14</v>
      </c>
      <c r="I28" s="269">
        <v>0</v>
      </c>
      <c r="J28" s="269" t="str">
        <f>IFERROR(VLOOKUP($B28,'Core Indicators'!$E$3:$EU$906,147,FALSE),"x")</f>
        <v>x</v>
      </c>
      <c r="K28" s="270">
        <v>0.61426669359999997</v>
      </c>
      <c r="L28" s="268" t="s">
        <v>14</v>
      </c>
      <c r="M28" s="269">
        <v>28</v>
      </c>
      <c r="N28" s="269">
        <v>60</v>
      </c>
      <c r="O28" s="269" t="str">
        <f>IFERROR(VLOOKUP(B28,'Core Indicators'!$E$3:$G$9906,3,FALSE),"x")</f>
        <v>x</v>
      </c>
      <c r="P28" s="269">
        <v>5270</v>
      </c>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row>
    <row r="29" spans="1:116" x14ac:dyDescent="0.25">
      <c r="A29" s="264" t="s">
        <v>7886</v>
      </c>
      <c r="B29" s="265" t="s">
        <v>7887</v>
      </c>
      <c r="C29" s="268">
        <v>0.75999999279999997</v>
      </c>
      <c r="D29" s="269">
        <v>6</v>
      </c>
      <c r="E29" s="268">
        <v>0</v>
      </c>
      <c r="F29" s="268">
        <v>6.85</v>
      </c>
      <c r="G29" s="268">
        <v>0.43637777080000001</v>
      </c>
      <c r="H29" s="268">
        <v>37.4</v>
      </c>
      <c r="I29" s="269">
        <v>0</v>
      </c>
      <c r="J29" s="269" t="str">
        <f>IFERROR(VLOOKUP($B29,'Core Indicators'!$E$3:$EU$906,147,FALSE),"x")</f>
        <v>x</v>
      </c>
      <c r="K29" s="270">
        <v>0.58970773219999995</v>
      </c>
      <c r="L29" s="268">
        <v>7.25</v>
      </c>
      <c r="M29" s="269">
        <v>58</v>
      </c>
      <c r="N29" s="269">
        <v>68</v>
      </c>
      <c r="O29" s="269" t="str">
        <f>IFERROR(VLOOKUP(B29,'Core Indicators'!$E$3:$G$9906,3,FALSE),"x")</f>
        <v>x</v>
      </c>
      <c r="P29" s="269">
        <v>38117</v>
      </c>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row>
    <row r="30" spans="1:116" x14ac:dyDescent="0.25">
      <c r="A30" s="264" t="s">
        <v>7888</v>
      </c>
      <c r="B30" s="265" t="s">
        <v>7889</v>
      </c>
      <c r="C30" s="268">
        <v>0.66707900850000001</v>
      </c>
      <c r="D30" s="269">
        <v>10</v>
      </c>
      <c r="E30" s="268">
        <v>0.02</v>
      </c>
      <c r="F30" s="268">
        <v>8.35</v>
      </c>
      <c r="G30" s="268">
        <v>0.46426597219999999</v>
      </c>
      <c r="H30" s="268">
        <v>53.3</v>
      </c>
      <c r="I30" s="269">
        <v>0</v>
      </c>
      <c r="J30" s="269" t="str">
        <f>IFERROR(VLOOKUP($B30,'Core Indicators'!$E$3:$EU$906,147,FALSE),"x")</f>
        <v>x</v>
      </c>
      <c r="K30" s="270">
        <v>0.49843922260000001</v>
      </c>
      <c r="L30" s="268">
        <v>8</v>
      </c>
      <c r="M30" s="269">
        <v>72</v>
      </c>
      <c r="N30" s="269">
        <v>61</v>
      </c>
      <c r="O30" s="269" t="str">
        <f>IFERROR(VLOOKUP(B30,'Core Indicators'!$E$3:$G$9906,3,FALSE),"x")</f>
        <v>x</v>
      </c>
      <c r="P30" s="269">
        <v>566730</v>
      </c>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row>
    <row r="31" spans="1:116" x14ac:dyDescent="0.25">
      <c r="A31" s="264" t="s">
        <v>240</v>
      </c>
      <c r="B31" s="265" t="s">
        <v>7890</v>
      </c>
      <c r="C31" s="268">
        <v>0.87789099120000003</v>
      </c>
      <c r="D31" s="269">
        <v>4</v>
      </c>
      <c r="E31" s="268">
        <v>0.183</v>
      </c>
      <c r="F31" s="268">
        <v>3.55</v>
      </c>
      <c r="G31" s="268">
        <v>0.68207866260000005</v>
      </c>
      <c r="H31" s="268">
        <v>56.2</v>
      </c>
      <c r="I31" s="269">
        <v>5</v>
      </c>
      <c r="J31" s="269">
        <f>IFERROR(VLOOKUP($B31,'Core Indicators'!$E$3:$EU$906,147,FALSE),"x")</f>
        <v>310</v>
      </c>
      <c r="K31" s="270">
        <v>-1.7283856869000001</v>
      </c>
      <c r="L31" s="268">
        <v>3.25</v>
      </c>
      <c r="M31" s="269">
        <v>10</v>
      </c>
      <c r="N31" s="269">
        <v>25</v>
      </c>
      <c r="O31" s="269">
        <f>IFERROR(VLOOKUP(B31,'Core Indicators'!$E$3:$G$9906,3,FALSE),"x")</f>
        <v>4900000</v>
      </c>
      <c r="P31" s="269">
        <v>622980</v>
      </c>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row>
    <row r="32" spans="1:116" x14ac:dyDescent="0.25">
      <c r="A32" s="264" t="s">
        <v>7891</v>
      </c>
      <c r="B32" s="265" t="s">
        <v>7892</v>
      </c>
      <c r="C32" s="268">
        <v>0.59715102890000005</v>
      </c>
      <c r="D32" s="269">
        <v>12</v>
      </c>
      <c r="E32" s="268">
        <v>2.8000000000000001E-2</v>
      </c>
      <c r="F32" s="268" t="s">
        <v>14</v>
      </c>
      <c r="G32" s="268">
        <v>8.2716424699999999E-2</v>
      </c>
      <c r="H32" s="268">
        <v>33.299999999999997</v>
      </c>
      <c r="I32" s="269">
        <v>0</v>
      </c>
      <c r="J32" s="269" t="str">
        <f>IFERROR(VLOOKUP($B32,'Core Indicators'!$E$3:$EU$906,147,FALSE),"x")</f>
        <v>x</v>
      </c>
      <c r="K32" s="270">
        <v>1.7599397898</v>
      </c>
      <c r="L32" s="268" t="s">
        <v>14</v>
      </c>
      <c r="M32" s="269">
        <v>98</v>
      </c>
      <c r="N32" s="269">
        <v>77</v>
      </c>
      <c r="O32" s="269" t="str">
        <f>IFERROR(VLOOKUP(B32,'Core Indicators'!$E$3:$G$9906,3,FALSE),"x")</f>
        <v>x</v>
      </c>
      <c r="P32" s="269">
        <v>9093510</v>
      </c>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row>
    <row r="33" spans="1:116" x14ac:dyDescent="0.25">
      <c r="A33" s="264" t="s">
        <v>7893</v>
      </c>
      <c r="B33" s="265" t="s">
        <v>7894</v>
      </c>
      <c r="C33" s="268">
        <v>0.5450100068</v>
      </c>
      <c r="D33" s="269">
        <v>11</v>
      </c>
      <c r="E33" s="268">
        <v>0</v>
      </c>
      <c r="F33" s="268" t="s">
        <v>14</v>
      </c>
      <c r="G33" s="268">
        <v>3.6718722199999998E-2</v>
      </c>
      <c r="H33" s="268">
        <v>33.1</v>
      </c>
      <c r="I33" s="269">
        <v>0</v>
      </c>
      <c r="J33" s="269" t="str">
        <f>IFERROR(VLOOKUP($B33,'Core Indicators'!$E$3:$EU$906,147,FALSE),"x")</f>
        <v>x</v>
      </c>
      <c r="K33" s="270">
        <v>1.9066414833000001</v>
      </c>
      <c r="L33" s="268" t="s">
        <v>14</v>
      </c>
      <c r="M33" s="269">
        <v>96</v>
      </c>
      <c r="N33" s="269">
        <v>85</v>
      </c>
      <c r="O33" s="269" t="str">
        <f>IFERROR(VLOOKUP(B33,'Core Indicators'!$E$3:$G$9906,3,FALSE),"x")</f>
        <v>x</v>
      </c>
      <c r="P33" s="269">
        <v>39516</v>
      </c>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row>
    <row r="34" spans="1:116" x14ac:dyDescent="0.25">
      <c r="A34" s="264" t="s">
        <v>5572</v>
      </c>
      <c r="B34" s="265" t="s">
        <v>7895</v>
      </c>
      <c r="C34" s="268">
        <v>0.16604995180000001</v>
      </c>
      <c r="D34" s="269">
        <v>12</v>
      </c>
      <c r="E34" s="268">
        <v>0.04</v>
      </c>
      <c r="F34" s="268">
        <v>9.3000000000000007</v>
      </c>
      <c r="G34" s="268">
        <v>0.28785367480000001</v>
      </c>
      <c r="H34" s="268">
        <v>44.4</v>
      </c>
      <c r="I34" s="269">
        <v>3</v>
      </c>
      <c r="J34" s="269">
        <f>IFERROR(VLOOKUP($B34,'Core Indicators'!$E$3:$EU$906,147,FALSE),"x")</f>
        <v>14</v>
      </c>
      <c r="K34" s="270">
        <v>1.0736131668</v>
      </c>
      <c r="L34" s="268">
        <v>9.5</v>
      </c>
      <c r="M34" s="269">
        <v>90</v>
      </c>
      <c r="N34" s="269">
        <v>67</v>
      </c>
      <c r="O34" s="269">
        <f>IFERROR(VLOOKUP(B34,'Core Indicators'!$E$3:$G$9906,3,FALSE),"x")</f>
        <v>19100000</v>
      </c>
      <c r="P34" s="269">
        <v>743532</v>
      </c>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row>
    <row r="35" spans="1:116" x14ac:dyDescent="0.25">
      <c r="A35" s="264" t="s">
        <v>7896</v>
      </c>
      <c r="B35" s="265" t="s">
        <v>7897</v>
      </c>
      <c r="C35" s="268">
        <v>0.16040162429999999</v>
      </c>
      <c r="D35" s="269">
        <v>0</v>
      </c>
      <c r="E35" s="268">
        <v>0.43430000000000002</v>
      </c>
      <c r="F35" s="268">
        <v>3.3333333333000001</v>
      </c>
      <c r="G35" s="268">
        <v>0.16264248040000001</v>
      </c>
      <c r="H35" s="268">
        <v>38.5</v>
      </c>
      <c r="I35" s="269">
        <v>3</v>
      </c>
      <c r="J35" s="269" t="str">
        <f>IFERROR(VLOOKUP($B35,'Core Indicators'!$E$3:$EU$906,147,FALSE),"x")</f>
        <v>x</v>
      </c>
      <c r="K35" s="270">
        <v>-0.27471861240000001</v>
      </c>
      <c r="L35" s="268">
        <v>2.5</v>
      </c>
      <c r="M35" s="269">
        <v>10</v>
      </c>
      <c r="N35" s="269">
        <v>41</v>
      </c>
      <c r="O35" s="269" t="str">
        <f>IFERROR(VLOOKUP(B35,'Core Indicators'!$E$3:$G$9906,3,FALSE),"x")</f>
        <v>x</v>
      </c>
      <c r="P35" s="269">
        <v>9388211</v>
      </c>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row>
    <row r="36" spans="1:116" x14ac:dyDescent="0.25">
      <c r="A36" s="264" t="s">
        <v>7898</v>
      </c>
      <c r="B36" s="265" t="s">
        <v>7899</v>
      </c>
      <c r="C36" s="268">
        <v>0.77389999669999998</v>
      </c>
      <c r="D36" s="269">
        <v>4</v>
      </c>
      <c r="E36" s="268">
        <v>0.34</v>
      </c>
      <c r="F36" s="268">
        <v>5.8</v>
      </c>
      <c r="G36" s="268">
        <v>0.65704813979999999</v>
      </c>
      <c r="H36" s="268">
        <v>41.5</v>
      </c>
      <c r="I36" s="269">
        <v>2</v>
      </c>
      <c r="J36" s="269" t="str">
        <f>IFERROR(VLOOKUP($B36,'Core Indicators'!$E$3:$EU$906,147,FALSE),"x")</f>
        <v>x</v>
      </c>
      <c r="K36" s="270">
        <v>-0.5669065714</v>
      </c>
      <c r="L36" s="268">
        <v>3.75</v>
      </c>
      <c r="M36" s="269">
        <v>51</v>
      </c>
      <c r="N36" s="269">
        <v>35</v>
      </c>
      <c r="O36" s="269" t="str">
        <f>IFERROR(VLOOKUP(B36,'Core Indicators'!$E$3:$G$9906,3,FALSE),"x")</f>
        <v>x</v>
      </c>
      <c r="P36" s="269">
        <v>318000</v>
      </c>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row>
    <row r="37" spans="1:116" x14ac:dyDescent="0.25">
      <c r="A37" s="264" t="s">
        <v>295</v>
      </c>
      <c r="B37" s="265" t="s">
        <v>7900</v>
      </c>
      <c r="C37" s="268">
        <v>0.85829999849999994</v>
      </c>
      <c r="D37" s="269">
        <v>5</v>
      </c>
      <c r="E37" s="268">
        <v>0</v>
      </c>
      <c r="F37" s="268">
        <v>3.55</v>
      </c>
      <c r="G37" s="268">
        <v>0.56645724549999998</v>
      </c>
      <c r="H37" s="268">
        <v>46.6</v>
      </c>
      <c r="I37" s="269">
        <v>5</v>
      </c>
      <c r="J37" s="269">
        <f>IFERROR(VLOOKUP($B37,'Core Indicators'!$E$3:$EU$906,147,FALSE),"x")</f>
        <v>530</v>
      </c>
      <c r="K37" s="270">
        <v>-1.1189085244999999</v>
      </c>
      <c r="L37" s="268">
        <v>3.25</v>
      </c>
      <c r="M37" s="269">
        <v>18</v>
      </c>
      <c r="N37" s="269">
        <v>25</v>
      </c>
      <c r="O37" s="269">
        <f>IFERROR(VLOOKUP(B37,'Core Indicators'!$E$3:$G$9906,3,FALSE),"x")</f>
        <v>25876000</v>
      </c>
      <c r="P37" s="269">
        <v>472710</v>
      </c>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row>
    <row r="38" spans="1:116" x14ac:dyDescent="0.25">
      <c r="A38" s="264" t="s">
        <v>327</v>
      </c>
      <c r="B38" s="265" t="s">
        <v>7901</v>
      </c>
      <c r="C38" s="268">
        <v>0.93415500099999993</v>
      </c>
      <c r="D38" s="269">
        <v>3</v>
      </c>
      <c r="E38" s="268">
        <v>0.61299999999999999</v>
      </c>
      <c r="F38" s="268">
        <v>3.5166666666999999</v>
      </c>
      <c r="G38" s="268">
        <v>0.65473159420000004</v>
      </c>
      <c r="H38" s="268">
        <v>42.1</v>
      </c>
      <c r="I38" s="269">
        <v>5</v>
      </c>
      <c r="J38" s="269">
        <f>IFERROR(VLOOKUP($B38,'Core Indicators'!$E$3:$EU$906,147,FALSE),"x")</f>
        <v>2440</v>
      </c>
      <c r="K38" s="270">
        <v>-1.786087513</v>
      </c>
      <c r="L38" s="268">
        <v>2.75</v>
      </c>
      <c r="M38" s="269">
        <v>18</v>
      </c>
      <c r="N38" s="269">
        <v>18</v>
      </c>
      <c r="O38" s="269">
        <f>IFERROR(VLOOKUP(B38,'Core Indicators'!$E$3:$G$9906,3,FALSE),"x")</f>
        <v>102743000</v>
      </c>
      <c r="P38" s="269">
        <v>2267050</v>
      </c>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row>
    <row r="39" spans="1:116" x14ac:dyDescent="0.25">
      <c r="A39" s="264" t="s">
        <v>2176</v>
      </c>
      <c r="B39" s="265" t="s">
        <v>7902</v>
      </c>
      <c r="C39" s="268">
        <v>0.8790999934</v>
      </c>
      <c r="D39" s="269">
        <v>10</v>
      </c>
      <c r="E39" s="268">
        <v>0.72</v>
      </c>
      <c r="F39" s="268">
        <v>3.3</v>
      </c>
      <c r="G39" s="268">
        <v>0.57901026190000005</v>
      </c>
      <c r="H39" s="268">
        <v>48.9</v>
      </c>
      <c r="I39" s="269">
        <v>1</v>
      </c>
      <c r="J39" s="269" t="str">
        <f>IFERROR(VLOOKUP($B39,'Core Indicators'!$E$3:$EU$906,147,FALSE),"x")</f>
        <v>x</v>
      </c>
      <c r="K39" s="270">
        <v>-1.1497093438999999</v>
      </c>
      <c r="L39" s="268">
        <v>2.5</v>
      </c>
      <c r="M39" s="269">
        <v>20</v>
      </c>
      <c r="N39" s="269">
        <v>19</v>
      </c>
      <c r="O39" s="269">
        <f>IFERROR(VLOOKUP(B39,'Core Indicators'!$E$3:$G$9906,3,FALSE),"x")</f>
        <v>5599000</v>
      </c>
      <c r="P39" s="269">
        <v>341500</v>
      </c>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row>
    <row r="40" spans="1:116" x14ac:dyDescent="0.25">
      <c r="A40" s="264" t="s">
        <v>403</v>
      </c>
      <c r="B40" s="265" t="s">
        <v>7903</v>
      </c>
      <c r="C40" s="268">
        <v>0.41304397009999999</v>
      </c>
      <c r="D40" s="269">
        <v>10</v>
      </c>
      <c r="E40" s="268">
        <v>0.247</v>
      </c>
      <c r="F40" s="268">
        <v>6.7</v>
      </c>
      <c r="G40" s="268">
        <v>0.41050226350000002</v>
      </c>
      <c r="H40" s="268">
        <v>51.3</v>
      </c>
      <c r="I40" s="269">
        <v>4</v>
      </c>
      <c r="J40" s="269">
        <f>IFERROR(VLOOKUP($B40,'Core Indicators'!$E$3:$EU$906,147,FALSE),"x")</f>
        <v>826</v>
      </c>
      <c r="K40" s="270">
        <v>-0.41692885759999998</v>
      </c>
      <c r="L40" s="268">
        <v>6.25</v>
      </c>
      <c r="M40" s="269">
        <v>66</v>
      </c>
      <c r="N40" s="269">
        <v>37</v>
      </c>
      <c r="O40" s="269">
        <f>IFERROR(VLOOKUP(B40,'Core Indicators'!$E$3:$G$9906,3,FALSE),"x")</f>
        <v>51000000</v>
      </c>
      <c r="P40" s="269">
        <v>1109500</v>
      </c>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row>
    <row r="41" spans="1:116" x14ac:dyDescent="0.25">
      <c r="A41" s="264" t="s">
        <v>7904</v>
      </c>
      <c r="B41" s="265" t="s">
        <v>7905</v>
      </c>
      <c r="C41" s="268">
        <v>0.54602201459999999</v>
      </c>
      <c r="D41" s="269">
        <v>10</v>
      </c>
      <c r="E41" s="268">
        <v>0</v>
      </c>
      <c r="F41" s="268" t="s">
        <v>14</v>
      </c>
      <c r="G41" s="268" t="s">
        <v>14</v>
      </c>
      <c r="H41" s="268">
        <v>45.3</v>
      </c>
      <c r="I41" s="269">
        <v>0</v>
      </c>
      <c r="J41" s="269" t="str">
        <f>IFERROR(VLOOKUP($B41,'Core Indicators'!$E$3:$EU$906,147,FALSE),"x")</f>
        <v>x</v>
      </c>
      <c r="K41" s="270">
        <v>-1.0875025988</v>
      </c>
      <c r="L41" s="268" t="s">
        <v>14</v>
      </c>
      <c r="M41" s="269">
        <v>44</v>
      </c>
      <c r="N41" s="269">
        <v>25</v>
      </c>
      <c r="O41" s="269" t="str">
        <f>IFERROR(VLOOKUP(B41,'Core Indicators'!$E$3:$G$9906,3,FALSE),"x")</f>
        <v>x</v>
      </c>
      <c r="P41" s="269">
        <v>1861</v>
      </c>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row>
    <row r="42" spans="1:116" x14ac:dyDescent="0.25">
      <c r="A42" s="264" t="s">
        <v>7906</v>
      </c>
      <c r="B42" s="265" t="s">
        <v>7907</v>
      </c>
      <c r="C42" s="268">
        <v>0</v>
      </c>
      <c r="D42" s="269">
        <v>13</v>
      </c>
      <c r="E42" s="268">
        <v>0</v>
      </c>
      <c r="F42" s="268" t="s">
        <v>14</v>
      </c>
      <c r="G42" s="268">
        <v>0.37196926270000003</v>
      </c>
      <c r="H42" s="268">
        <v>42.4</v>
      </c>
      <c r="I42" s="269">
        <v>0</v>
      </c>
      <c r="J42" s="269" t="str">
        <f>IFERROR(VLOOKUP($B42,'Core Indicators'!$E$3:$EU$906,147,FALSE),"x")</f>
        <v>x</v>
      </c>
      <c r="K42" s="270">
        <v>0.51534461980000001</v>
      </c>
      <c r="L42" s="268" t="s">
        <v>14</v>
      </c>
      <c r="M42" s="269">
        <v>92</v>
      </c>
      <c r="N42" s="269">
        <v>58</v>
      </c>
      <c r="O42" s="269" t="str">
        <f>IFERROR(VLOOKUP(B42,'Core Indicators'!$E$3:$G$9906,3,FALSE),"x")</f>
        <v>x</v>
      </c>
      <c r="P42" s="269">
        <v>4030</v>
      </c>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row>
    <row r="43" spans="1:116" x14ac:dyDescent="0.25">
      <c r="A43" s="264" t="s">
        <v>916</v>
      </c>
      <c r="B43" s="265" t="s">
        <v>7908</v>
      </c>
      <c r="C43" s="268">
        <v>0.29277097899999999</v>
      </c>
      <c r="D43" s="269">
        <v>11</v>
      </c>
      <c r="E43" s="268">
        <v>0.02</v>
      </c>
      <c r="F43" s="268">
        <v>9.0500000000000007</v>
      </c>
      <c r="G43" s="268">
        <v>0.28514079650000002</v>
      </c>
      <c r="H43" s="268">
        <v>48.2</v>
      </c>
      <c r="I43" s="269">
        <v>0</v>
      </c>
      <c r="J43" s="269">
        <f>IFERROR(VLOOKUP($B43,'Core Indicators'!$E$3:$EU$906,147,FALSE),"x")</f>
        <v>0</v>
      </c>
      <c r="K43" s="270">
        <v>0.54409223789999994</v>
      </c>
      <c r="L43" s="268">
        <v>9.5</v>
      </c>
      <c r="M43" s="269">
        <v>91</v>
      </c>
      <c r="N43" s="269">
        <v>56</v>
      </c>
      <c r="O43" s="269">
        <f>IFERROR(VLOOKUP(B43,'Core Indicators'!$E$3:$G$9906,3,FALSE),"x")</f>
        <v>5197000</v>
      </c>
      <c r="P43" s="269">
        <v>51060</v>
      </c>
      <c r="Q43" s="263"/>
      <c r="R43" s="263"/>
      <c r="S43" s="263"/>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row>
    <row r="44" spans="1:116" x14ac:dyDescent="0.25">
      <c r="A44" s="264" t="s">
        <v>7909</v>
      </c>
      <c r="B44" s="265" t="s">
        <v>7910</v>
      </c>
      <c r="C44" s="268">
        <v>0.46023803670000002</v>
      </c>
      <c r="D44" s="269">
        <v>0</v>
      </c>
      <c r="E44" s="268">
        <v>0</v>
      </c>
      <c r="F44" s="268">
        <v>3.5333333332999999</v>
      </c>
      <c r="G44" s="268">
        <v>0.31249158030000002</v>
      </c>
      <c r="H44" s="268" t="s">
        <v>14</v>
      </c>
      <c r="I44" s="269">
        <v>3</v>
      </c>
      <c r="J44" s="269" t="str">
        <f>IFERROR(VLOOKUP($B44,'Core Indicators'!$E$3:$EU$906,147,FALSE),"x")</f>
        <v>x</v>
      </c>
      <c r="K44" s="270">
        <v>-0.32248908279999999</v>
      </c>
      <c r="L44" s="268">
        <v>3.25</v>
      </c>
      <c r="M44" s="269">
        <v>14</v>
      </c>
      <c r="N44" s="269">
        <v>48</v>
      </c>
      <c r="O44" s="269" t="str">
        <f>IFERROR(VLOOKUP(B44,'Core Indicators'!$E$3:$G$9906,3,FALSE),"x")</f>
        <v>x</v>
      </c>
      <c r="P44" s="269">
        <v>104020</v>
      </c>
      <c r="Q44" s="263"/>
      <c r="R44" s="26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row>
    <row r="45" spans="1:116" x14ac:dyDescent="0.25">
      <c r="A45" s="264" t="s">
        <v>7911</v>
      </c>
      <c r="B45" s="265" t="s">
        <v>7912</v>
      </c>
      <c r="C45" s="268">
        <v>0.32759997839999999</v>
      </c>
      <c r="D45" s="269">
        <v>11</v>
      </c>
      <c r="E45" s="268">
        <v>0</v>
      </c>
      <c r="F45" s="268" t="s">
        <v>14</v>
      </c>
      <c r="G45" s="268">
        <v>8.6124699200000002E-2</v>
      </c>
      <c r="H45" s="268">
        <v>32.700000000000003</v>
      </c>
      <c r="I45" s="269">
        <v>2</v>
      </c>
      <c r="J45" s="269" t="str">
        <f>IFERROR(VLOOKUP($B45,'Core Indicators'!$E$3:$EU$906,147,FALSE),"x")</f>
        <v>x</v>
      </c>
      <c r="K45" s="270">
        <v>0.75989937780000005</v>
      </c>
      <c r="L45" s="268" t="s">
        <v>14</v>
      </c>
      <c r="M45" s="269">
        <v>94</v>
      </c>
      <c r="N45" s="269">
        <v>58</v>
      </c>
      <c r="O45" s="269" t="str">
        <f>IFERROR(VLOOKUP(B45,'Core Indicators'!$E$3:$G$9906,3,FALSE),"x")</f>
        <v>x</v>
      </c>
      <c r="P45" s="269">
        <v>9240</v>
      </c>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row>
    <row r="46" spans="1:116" x14ac:dyDescent="0.25">
      <c r="A46" s="264" t="s">
        <v>7913</v>
      </c>
      <c r="B46" s="265" t="s">
        <v>7914</v>
      </c>
      <c r="C46" s="268">
        <v>5.5215994400000003E-2</v>
      </c>
      <c r="D46" s="269">
        <v>11</v>
      </c>
      <c r="E46" s="268">
        <v>5.7000000000000002E-2</v>
      </c>
      <c r="F46" s="268">
        <v>9.35</v>
      </c>
      <c r="G46" s="268">
        <v>0.1374148355</v>
      </c>
      <c r="H46" s="268">
        <v>25</v>
      </c>
      <c r="I46" s="269">
        <v>0</v>
      </c>
      <c r="J46" s="269" t="str">
        <f>IFERROR(VLOOKUP($B46,'Core Indicators'!$E$3:$EU$906,147,FALSE),"x")</f>
        <v>x</v>
      </c>
      <c r="K46" s="270">
        <v>1.0465040207</v>
      </c>
      <c r="L46" s="268">
        <v>9</v>
      </c>
      <c r="M46" s="269">
        <v>91</v>
      </c>
      <c r="N46" s="269">
        <v>56</v>
      </c>
      <c r="O46" s="269" t="str">
        <f>IFERROR(VLOOKUP(B46,'Core Indicators'!$E$3:$G$9906,3,FALSE),"x")</f>
        <v>x</v>
      </c>
      <c r="P46" s="269">
        <v>77210</v>
      </c>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row>
    <row r="47" spans="1:116" x14ac:dyDescent="0.25">
      <c r="A47" s="264" t="s">
        <v>7915</v>
      </c>
      <c r="B47" s="265" t="s">
        <v>7916</v>
      </c>
      <c r="C47" s="268">
        <v>0</v>
      </c>
      <c r="D47" s="269">
        <v>11</v>
      </c>
      <c r="E47" s="268">
        <v>0</v>
      </c>
      <c r="F47" s="268" t="s">
        <v>14</v>
      </c>
      <c r="G47" s="268">
        <v>8.3537887399999997E-2</v>
      </c>
      <c r="H47" s="268">
        <v>31.9</v>
      </c>
      <c r="I47" s="269">
        <v>3</v>
      </c>
      <c r="J47" s="269" t="str">
        <f>IFERROR(VLOOKUP($B47,'Core Indicators'!$E$3:$EU$906,147,FALSE),"x")</f>
        <v>x</v>
      </c>
      <c r="K47" s="270">
        <v>1.618773222</v>
      </c>
      <c r="L47" s="268" t="s">
        <v>14</v>
      </c>
      <c r="M47" s="269">
        <v>94</v>
      </c>
      <c r="N47" s="269">
        <v>80</v>
      </c>
      <c r="O47" s="269" t="str">
        <f>IFERROR(VLOOKUP(B47,'Core Indicators'!$E$3:$G$9906,3,FALSE),"x")</f>
        <v>x</v>
      </c>
      <c r="P47" s="269">
        <v>348900</v>
      </c>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row>
    <row r="48" spans="1:116" x14ac:dyDescent="0.25">
      <c r="A48" s="264" t="s">
        <v>418</v>
      </c>
      <c r="B48" s="265" t="s">
        <v>7917</v>
      </c>
      <c r="C48" s="268">
        <v>0.56789997659999991</v>
      </c>
      <c r="D48" s="269">
        <v>6</v>
      </c>
      <c r="E48" s="268">
        <v>0</v>
      </c>
      <c r="F48" s="268">
        <v>3.7833333332999999</v>
      </c>
      <c r="G48" s="268" t="s">
        <v>14</v>
      </c>
      <c r="H48" s="268">
        <v>41.6</v>
      </c>
      <c r="I48" s="269">
        <v>3</v>
      </c>
      <c r="J48" s="269">
        <f>IFERROR(VLOOKUP($B48,'Core Indicators'!$E$3:$EU$906,147,FALSE),"x")</f>
        <v>0</v>
      </c>
      <c r="K48" s="270">
        <v>-0.91440337900000002</v>
      </c>
      <c r="L48" s="268">
        <v>3</v>
      </c>
      <c r="M48" s="269">
        <v>24</v>
      </c>
      <c r="N48" s="269">
        <v>30</v>
      </c>
      <c r="O48" s="269">
        <f>IFERROR(VLOOKUP(B48,'Core Indicators'!$E$3:$G$9906,3,FALSE),"x")</f>
        <v>1023000</v>
      </c>
      <c r="P48" s="269">
        <v>23180</v>
      </c>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row>
    <row r="49" spans="1:116" x14ac:dyDescent="0.25">
      <c r="A49" s="264" t="s">
        <v>7918</v>
      </c>
      <c r="B49" s="265" t="s">
        <v>7919</v>
      </c>
      <c r="C49" s="268">
        <v>0</v>
      </c>
      <c r="D49" s="269">
        <v>13</v>
      </c>
      <c r="E49" s="268">
        <v>0</v>
      </c>
      <c r="F49" s="268" t="s">
        <v>14</v>
      </c>
      <c r="G49" s="268" t="s">
        <v>14</v>
      </c>
      <c r="H49" s="268" t="s">
        <v>14</v>
      </c>
      <c r="I49" s="269">
        <v>0</v>
      </c>
      <c r="J49" s="269" t="str">
        <f>IFERROR(VLOOKUP($B49,'Core Indicators'!$E$3:$EU$906,147,FALSE),"x")</f>
        <v>x</v>
      </c>
      <c r="K49" s="270">
        <v>0.68633824590000003</v>
      </c>
      <c r="L49" s="268" t="s">
        <v>14</v>
      </c>
      <c r="M49" s="269">
        <v>93</v>
      </c>
      <c r="N49" s="269">
        <v>55</v>
      </c>
      <c r="O49" s="269" t="str">
        <f>IFERROR(VLOOKUP(B49,'Core Indicators'!$E$3:$G$9906,3,FALSE),"x")</f>
        <v>x</v>
      </c>
      <c r="P49" s="269">
        <v>750</v>
      </c>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row>
    <row r="50" spans="1:116" x14ac:dyDescent="0.25">
      <c r="A50" s="264" t="s">
        <v>7920</v>
      </c>
      <c r="B50" s="265" t="s">
        <v>7921</v>
      </c>
      <c r="C50" s="268">
        <v>0</v>
      </c>
      <c r="D50" s="269">
        <v>12</v>
      </c>
      <c r="E50" s="268">
        <v>0</v>
      </c>
      <c r="F50" s="268" t="s">
        <v>14</v>
      </c>
      <c r="G50" s="268">
        <v>3.95971736E-2</v>
      </c>
      <c r="H50" s="268">
        <v>28.2</v>
      </c>
      <c r="I50" s="269">
        <v>0</v>
      </c>
      <c r="J50" s="269" t="str">
        <f>IFERROR(VLOOKUP($B50,'Core Indicators'!$E$3:$EU$906,147,FALSE),"x")</f>
        <v>x</v>
      </c>
      <c r="K50" s="270">
        <v>1.8984570503</v>
      </c>
      <c r="L50" s="268" t="s">
        <v>14</v>
      </c>
      <c r="M50" s="269">
        <v>97</v>
      </c>
      <c r="N50" s="269">
        <v>87</v>
      </c>
      <c r="O50" s="269" t="str">
        <f>IFERROR(VLOOKUP(B50,'Core Indicators'!$E$3:$G$9906,3,FALSE),"x")</f>
        <v>x</v>
      </c>
      <c r="P50" s="269">
        <v>42262</v>
      </c>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row>
    <row r="51" spans="1:116" x14ac:dyDescent="0.25">
      <c r="A51" s="264" t="s">
        <v>5681</v>
      </c>
      <c r="B51" s="265" t="s">
        <v>7922</v>
      </c>
      <c r="C51" s="268">
        <v>0</v>
      </c>
      <c r="D51" s="269">
        <v>7</v>
      </c>
      <c r="E51" s="268">
        <v>7.0000000000000007E-2</v>
      </c>
      <c r="F51" s="268">
        <v>6.8</v>
      </c>
      <c r="G51" s="268">
        <v>0.4532722515</v>
      </c>
      <c r="H51" s="268">
        <v>41.9</v>
      </c>
      <c r="I51" s="269">
        <v>0</v>
      </c>
      <c r="J51" s="269" t="str">
        <f>IFERROR(VLOOKUP($B51,'Core Indicators'!$E$3:$EU$906,147,FALSE),"x")</f>
        <v>x</v>
      </c>
      <c r="K51" s="270">
        <v>-0.34769749639999997</v>
      </c>
      <c r="L51" s="268">
        <v>5.25</v>
      </c>
      <c r="M51" s="269">
        <v>67</v>
      </c>
      <c r="N51" s="269">
        <v>28</v>
      </c>
      <c r="O51" s="269">
        <f>IFERROR(VLOOKUP(B51,'Core Indicators'!$E$3:$G$9906,3,FALSE),"x")</f>
        <v>10800000</v>
      </c>
      <c r="P51" s="269">
        <v>48310</v>
      </c>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row>
    <row r="52" spans="1:116" x14ac:dyDescent="0.25">
      <c r="A52" s="264" t="s">
        <v>524</v>
      </c>
      <c r="B52" s="265" t="s">
        <v>7923</v>
      </c>
      <c r="C52" s="268">
        <v>0.40319995809999998</v>
      </c>
      <c r="D52" s="269">
        <v>3</v>
      </c>
      <c r="E52" s="268">
        <v>0.27</v>
      </c>
      <c r="F52" s="268">
        <v>4.7</v>
      </c>
      <c r="G52" s="268">
        <v>0.44306804239999997</v>
      </c>
      <c r="H52" s="268">
        <v>27.6</v>
      </c>
      <c r="I52" s="269">
        <v>3</v>
      </c>
      <c r="J52" s="269">
        <f>IFERROR(VLOOKUP($B52,'Core Indicators'!$E$3:$EU$906,147,FALSE),"x")</f>
        <v>852</v>
      </c>
      <c r="K52" s="270">
        <v>-0.81546378139999998</v>
      </c>
      <c r="L52" s="268">
        <v>4.25</v>
      </c>
      <c r="M52" s="269">
        <v>34</v>
      </c>
      <c r="N52" s="269">
        <v>35</v>
      </c>
      <c r="O52" s="269">
        <f>IFERROR(VLOOKUP(B52,'Core Indicators'!$E$3:$G$9906,3,FALSE),"x")</f>
        <v>43100000</v>
      </c>
      <c r="P52" s="269">
        <v>2381741</v>
      </c>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row>
    <row r="53" spans="1:116" x14ac:dyDescent="0.25">
      <c r="A53" s="264" t="s">
        <v>435</v>
      </c>
      <c r="B53" s="265" t="s">
        <v>7924</v>
      </c>
      <c r="C53" s="268">
        <v>0.32659999670000001</v>
      </c>
      <c r="D53" s="269">
        <v>9</v>
      </c>
      <c r="E53" s="268">
        <v>0.31</v>
      </c>
      <c r="F53" s="268">
        <v>7.2</v>
      </c>
      <c r="G53" s="268">
        <v>0.38886860010000002</v>
      </c>
      <c r="H53" s="268">
        <v>45.7</v>
      </c>
      <c r="I53" s="269">
        <v>3</v>
      </c>
      <c r="J53" s="269">
        <f>IFERROR(VLOOKUP($B53,'Core Indicators'!$E$3:$EU$906,147,FALSE),"x")</f>
        <v>1</v>
      </c>
      <c r="K53" s="270">
        <v>-0.57735705380000002</v>
      </c>
      <c r="L53" s="268">
        <v>6.5</v>
      </c>
      <c r="M53" s="269">
        <v>65</v>
      </c>
      <c r="N53" s="269">
        <v>38</v>
      </c>
      <c r="O53" s="269">
        <f>IFERROR(VLOOKUP(B53,'Core Indicators'!$E$3:$G$9906,3,FALSE),"x")</f>
        <v>14846000</v>
      </c>
      <c r="P53" s="269">
        <v>248360</v>
      </c>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row>
    <row r="54" spans="1:116" x14ac:dyDescent="0.25">
      <c r="A54" s="264" t="s">
        <v>233</v>
      </c>
      <c r="B54" s="265" t="s">
        <v>7925</v>
      </c>
      <c r="C54" s="268">
        <v>0.16379995159999999</v>
      </c>
      <c r="D54" s="269">
        <v>3</v>
      </c>
      <c r="E54" s="268">
        <v>0.09</v>
      </c>
      <c r="F54" s="268">
        <v>3.5</v>
      </c>
      <c r="G54" s="268">
        <v>0.44973590689999998</v>
      </c>
      <c r="H54" s="268">
        <v>31.5</v>
      </c>
      <c r="I54" s="269">
        <v>3</v>
      </c>
      <c r="J54" s="269">
        <f>IFERROR(VLOOKUP($B54,'Core Indicators'!$E$3:$EU$906,147,FALSE),"x")</f>
        <v>132</v>
      </c>
      <c r="K54" s="270">
        <v>-0.42084598540000001</v>
      </c>
      <c r="L54" s="268">
        <v>3</v>
      </c>
      <c r="M54" s="269">
        <v>21</v>
      </c>
      <c r="N54" s="269">
        <v>35</v>
      </c>
      <c r="O54" s="269">
        <f>IFERROR(VLOOKUP(B54,'Core Indicators'!$E$3:$G$9906,3,FALSE),"x")</f>
        <v>100388000</v>
      </c>
      <c r="P54" s="269">
        <v>995450</v>
      </c>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row>
    <row r="55" spans="1:116" x14ac:dyDescent="0.25">
      <c r="A55" s="264" t="s">
        <v>337</v>
      </c>
      <c r="B55" s="265" t="s">
        <v>7926</v>
      </c>
      <c r="C55" s="268">
        <v>0.61300002149999999</v>
      </c>
      <c r="D55" s="269">
        <v>0</v>
      </c>
      <c r="E55" s="268">
        <v>0</v>
      </c>
      <c r="F55" s="268">
        <v>2.1166666667</v>
      </c>
      <c r="G55" s="268" t="s">
        <v>14</v>
      </c>
      <c r="H55" s="268" t="s">
        <v>14</v>
      </c>
      <c r="I55" s="269">
        <v>5</v>
      </c>
      <c r="J55" s="269">
        <f>IFERROR(VLOOKUP($B55,'Core Indicators'!$E$3:$EU$906,147,FALSE),"x")</f>
        <v>0</v>
      </c>
      <c r="K55" s="270">
        <v>-1.5954957007999999</v>
      </c>
      <c r="L55" s="268">
        <v>1.25</v>
      </c>
      <c r="M55" s="269">
        <v>2</v>
      </c>
      <c r="N55" s="269">
        <v>23</v>
      </c>
      <c r="O55" s="269">
        <f>IFERROR(VLOOKUP(B55,'Core Indicators'!$E$3:$G$9906,3,FALSE),"x")</f>
        <v>3227000</v>
      </c>
      <c r="P55" s="269">
        <v>101000</v>
      </c>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row>
    <row r="56" spans="1:116" x14ac:dyDescent="0.25">
      <c r="A56" s="264" t="s">
        <v>443</v>
      </c>
      <c r="B56" s="265" t="s">
        <v>7927</v>
      </c>
      <c r="C56" s="268">
        <v>0.50216199039999998</v>
      </c>
      <c r="D56" s="269">
        <v>11</v>
      </c>
      <c r="E56" s="268">
        <v>0.30199999999999999</v>
      </c>
      <c r="F56" s="268" t="s">
        <v>14</v>
      </c>
      <c r="G56" s="268">
        <v>7.4110250799999999E-2</v>
      </c>
      <c r="H56" s="268">
        <v>34.700000000000003</v>
      </c>
      <c r="I56" s="269">
        <v>1</v>
      </c>
      <c r="J56" s="269">
        <f>IFERROR(VLOOKUP($B56,'Core Indicators'!$E$3:$EU$906,147,FALSE),"x")</f>
        <v>131</v>
      </c>
      <c r="K56" s="270">
        <v>0.97905218599999999</v>
      </c>
      <c r="L56" s="268" t="s">
        <v>14</v>
      </c>
      <c r="M56" s="269">
        <v>92</v>
      </c>
      <c r="N56" s="269">
        <v>62</v>
      </c>
      <c r="O56" s="269">
        <f>IFERROR(VLOOKUP(B56,'Core Indicators'!$E$3:$G$9906,3,FALSE),"x")</f>
        <v>47077000</v>
      </c>
      <c r="P56" s="269">
        <v>500210</v>
      </c>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row>
    <row r="57" spans="1:116" x14ac:dyDescent="0.25">
      <c r="A57" s="264" t="s">
        <v>7928</v>
      </c>
      <c r="B57" s="265" t="s">
        <v>7929</v>
      </c>
      <c r="C57" s="268">
        <v>0.47281296659999988</v>
      </c>
      <c r="D57" s="269">
        <v>13</v>
      </c>
      <c r="E57" s="268">
        <v>0.28999999999999998</v>
      </c>
      <c r="F57" s="268">
        <v>9.8000000000000007</v>
      </c>
      <c r="G57" s="268">
        <v>9.12578624E-2</v>
      </c>
      <c r="H57" s="268">
        <v>30.3</v>
      </c>
      <c r="I57" s="269">
        <v>0</v>
      </c>
      <c r="J57" s="269" t="str">
        <f>IFERROR(VLOOKUP($B57,'Core Indicators'!$E$3:$EU$906,147,FALSE),"x")</f>
        <v>x</v>
      </c>
      <c r="K57" s="270">
        <v>1.2812571526000001</v>
      </c>
      <c r="L57" s="268">
        <v>10</v>
      </c>
      <c r="M57" s="269">
        <v>94</v>
      </c>
      <c r="N57" s="269">
        <v>74</v>
      </c>
      <c r="O57" s="269" t="str">
        <f>IFERROR(VLOOKUP(B57,'Core Indicators'!$E$3:$G$9906,3,FALSE),"x")</f>
        <v>x</v>
      </c>
      <c r="P57" s="269">
        <v>42390</v>
      </c>
      <c r="Q57" s="263"/>
      <c r="R57" s="263"/>
      <c r="S57" s="263"/>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row>
    <row r="58" spans="1:116" x14ac:dyDescent="0.25">
      <c r="A58" s="264" t="s">
        <v>546</v>
      </c>
      <c r="B58" s="265" t="s">
        <v>7930</v>
      </c>
      <c r="C58" s="268">
        <v>0.76015806069999992</v>
      </c>
      <c r="D58" s="269">
        <v>3</v>
      </c>
      <c r="E58" s="268">
        <v>0.27339999999999998</v>
      </c>
      <c r="F58" s="268">
        <v>4</v>
      </c>
      <c r="G58" s="268">
        <v>0.50796334649999997</v>
      </c>
      <c r="H58" s="268">
        <v>35</v>
      </c>
      <c r="I58" s="269">
        <v>5</v>
      </c>
      <c r="J58" s="269">
        <f>IFERROR(VLOOKUP($B58,'Core Indicators'!$E$3:$EU$906,147,FALSE),"x")</f>
        <v>6592</v>
      </c>
      <c r="K58" s="270">
        <v>-0.47347819810000003</v>
      </c>
      <c r="L58" s="268">
        <v>3.25</v>
      </c>
      <c r="M58" s="269">
        <v>24</v>
      </c>
      <c r="N58" s="269">
        <v>37</v>
      </c>
      <c r="O58" s="269">
        <f>IFERROR(VLOOKUP(B58,'Core Indicators'!$E$3:$G$9906,3,FALSE),"x")</f>
        <v>103700000</v>
      </c>
      <c r="P58" s="269">
        <v>1000000</v>
      </c>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row>
    <row r="59" spans="1:116" x14ac:dyDescent="0.25">
      <c r="A59" s="264" t="s">
        <v>7931</v>
      </c>
      <c r="B59" s="265" t="s">
        <v>7932</v>
      </c>
      <c r="C59" s="268">
        <v>0.1314999869</v>
      </c>
      <c r="D59" s="269">
        <v>11</v>
      </c>
      <c r="E59" s="268">
        <v>0</v>
      </c>
      <c r="F59" s="268" t="s">
        <v>14</v>
      </c>
      <c r="G59" s="268">
        <v>5.03954369E-2</v>
      </c>
      <c r="H59" s="268">
        <v>27.3</v>
      </c>
      <c r="I59" s="269">
        <v>0</v>
      </c>
      <c r="J59" s="269" t="str">
        <f>IFERROR(VLOOKUP($B59,'Core Indicators'!$E$3:$EU$906,147,FALSE),"x")</f>
        <v>x</v>
      </c>
      <c r="K59" s="270">
        <v>2.0221455097000001</v>
      </c>
      <c r="L59" s="268" t="s">
        <v>14</v>
      </c>
      <c r="M59" s="269">
        <v>100</v>
      </c>
      <c r="N59" s="269">
        <v>86</v>
      </c>
      <c r="O59" s="269" t="str">
        <f>IFERROR(VLOOKUP(B59,'Core Indicators'!$E$3:$G$9906,3,FALSE),"x")</f>
        <v>x</v>
      </c>
      <c r="P59" s="269">
        <v>303890</v>
      </c>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row>
    <row r="60" spans="1:116" x14ac:dyDescent="0.25">
      <c r="A60" s="264" t="s">
        <v>7933</v>
      </c>
      <c r="B60" s="265" t="s">
        <v>7934</v>
      </c>
      <c r="C60" s="268">
        <v>0.53238296770000004</v>
      </c>
      <c r="D60" s="269">
        <v>3</v>
      </c>
      <c r="E60" s="268">
        <v>0</v>
      </c>
      <c r="F60" s="268" t="s">
        <v>14</v>
      </c>
      <c r="G60" s="268">
        <v>0.35655918990000002</v>
      </c>
      <c r="H60" s="268">
        <v>36.700000000000003</v>
      </c>
      <c r="I60" s="269">
        <v>0</v>
      </c>
      <c r="J60" s="269" t="str">
        <f>IFERROR(VLOOKUP($B60,'Core Indicators'!$E$3:$EU$906,147,FALSE),"x")</f>
        <v>x</v>
      </c>
      <c r="K60" s="270">
        <v>-2.57588495E-2</v>
      </c>
      <c r="L60" s="268" t="s">
        <v>14</v>
      </c>
      <c r="M60" s="269">
        <v>60</v>
      </c>
      <c r="N60" s="269" t="s">
        <v>14</v>
      </c>
      <c r="O60" s="269" t="str">
        <f>IFERROR(VLOOKUP(B60,'Core Indicators'!$E$3:$G$9906,3,FALSE),"x")</f>
        <v>x</v>
      </c>
      <c r="P60" s="269">
        <v>18270</v>
      </c>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row>
    <row r="61" spans="1:116" x14ac:dyDescent="0.25">
      <c r="A61" s="264" t="s">
        <v>7935</v>
      </c>
      <c r="B61" s="265" t="s">
        <v>7936</v>
      </c>
      <c r="C61" s="268">
        <v>4.7355978600000001E-2</v>
      </c>
      <c r="D61" s="269">
        <v>10</v>
      </c>
      <c r="E61" s="268">
        <v>2.3E-2</v>
      </c>
      <c r="F61" s="268" t="s">
        <v>14</v>
      </c>
      <c r="G61" s="268">
        <v>5.1375861000000002E-2</v>
      </c>
      <c r="H61" s="268">
        <v>32.4</v>
      </c>
      <c r="I61" s="269">
        <v>2</v>
      </c>
      <c r="J61" s="269" t="str">
        <f>IFERROR(VLOOKUP($B61,'Core Indicators'!$E$3:$EU$906,147,FALSE),"x")</f>
        <v>x</v>
      </c>
      <c r="K61" s="270">
        <v>1.4120583534</v>
      </c>
      <c r="L61" s="268" t="s">
        <v>14</v>
      </c>
      <c r="M61" s="269">
        <v>90</v>
      </c>
      <c r="N61" s="269">
        <v>69</v>
      </c>
      <c r="O61" s="269" t="str">
        <f>IFERROR(VLOOKUP(B61,'Core Indicators'!$E$3:$G$9906,3,FALSE),"x")</f>
        <v>x</v>
      </c>
      <c r="P61" s="269">
        <v>547557</v>
      </c>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row>
    <row r="62" spans="1:116" x14ac:dyDescent="0.25">
      <c r="A62" s="264" t="s">
        <v>7937</v>
      </c>
      <c r="B62" s="265" t="s">
        <v>7938</v>
      </c>
      <c r="C62" s="268">
        <v>0</v>
      </c>
      <c r="D62" s="269">
        <v>11</v>
      </c>
      <c r="E62" s="268">
        <v>0</v>
      </c>
      <c r="F62" s="268" t="s">
        <v>14</v>
      </c>
      <c r="G62" s="268" t="s">
        <v>14</v>
      </c>
      <c r="H62" s="268">
        <v>40.1</v>
      </c>
      <c r="I62" s="269">
        <v>0</v>
      </c>
      <c r="J62" s="269" t="str">
        <f>IFERROR(VLOOKUP($B62,'Core Indicators'!$E$3:$EU$906,147,FALSE),"x")</f>
        <v>x</v>
      </c>
      <c r="K62" s="270">
        <v>2.41156537E-2</v>
      </c>
      <c r="L62" s="268" t="s">
        <v>14</v>
      </c>
      <c r="M62" s="269">
        <v>92</v>
      </c>
      <c r="N62" s="269" t="s">
        <v>14</v>
      </c>
      <c r="O62" s="269" t="str">
        <f>IFERROR(VLOOKUP(B62,'Core Indicators'!$E$3:$G$9906,3,FALSE),"x")</f>
        <v>x</v>
      </c>
      <c r="P62" s="269">
        <v>700</v>
      </c>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row>
    <row r="63" spans="1:116" x14ac:dyDescent="0.25">
      <c r="A63" s="264" t="s">
        <v>7939</v>
      </c>
      <c r="B63" s="265" t="s">
        <v>7940</v>
      </c>
      <c r="C63" s="268">
        <v>0.77740000549999999</v>
      </c>
      <c r="D63" s="269">
        <v>9</v>
      </c>
      <c r="E63" s="268">
        <v>0.01</v>
      </c>
      <c r="F63" s="268">
        <v>4.7</v>
      </c>
      <c r="G63" s="268">
        <v>0.53430152109999995</v>
      </c>
      <c r="H63" s="268">
        <v>38</v>
      </c>
      <c r="I63" s="269">
        <v>1</v>
      </c>
      <c r="J63" s="269" t="str">
        <f>IFERROR(VLOOKUP($B63,'Core Indicators'!$E$3:$EU$906,147,FALSE),"x")</f>
        <v>x</v>
      </c>
      <c r="K63" s="270">
        <v>-0.7328509688</v>
      </c>
      <c r="L63" s="268">
        <v>3.75</v>
      </c>
      <c r="M63" s="269">
        <v>22</v>
      </c>
      <c r="N63" s="269">
        <v>31</v>
      </c>
      <c r="O63" s="269" t="str">
        <f>IFERROR(VLOOKUP(B63,'Core Indicators'!$E$3:$G$9906,3,FALSE),"x")</f>
        <v>x</v>
      </c>
      <c r="P63" s="269">
        <v>257670</v>
      </c>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row>
    <row r="64" spans="1:116" x14ac:dyDescent="0.25">
      <c r="A64" s="264" t="s">
        <v>7941</v>
      </c>
      <c r="B64" s="265" t="s">
        <v>7942</v>
      </c>
      <c r="C64" s="268">
        <v>0.32496100410000001</v>
      </c>
      <c r="D64" s="269">
        <v>13</v>
      </c>
      <c r="E64" s="268">
        <v>7.0000000000000007E-2</v>
      </c>
      <c r="F64" s="268" t="s">
        <v>14</v>
      </c>
      <c r="G64" s="268">
        <v>0.1191900699</v>
      </c>
      <c r="H64" s="268">
        <v>35.1</v>
      </c>
      <c r="I64" s="269">
        <v>3</v>
      </c>
      <c r="J64" s="269" t="str">
        <f>IFERROR(VLOOKUP($B64,'Core Indicators'!$E$3:$EU$906,147,FALSE),"x")</f>
        <v>x</v>
      </c>
      <c r="K64" s="270">
        <v>1.6009106635999999</v>
      </c>
      <c r="L64" s="268" t="s">
        <v>14</v>
      </c>
      <c r="M64" s="269">
        <v>94</v>
      </c>
      <c r="N64" s="269">
        <v>77</v>
      </c>
      <c r="O64" s="269" t="str">
        <f>IFERROR(VLOOKUP(B64,'Core Indicators'!$E$3:$G$9906,3,FALSE),"x")</f>
        <v>x</v>
      </c>
      <c r="P64" s="269">
        <v>241930</v>
      </c>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row>
    <row r="65" spans="1:116" x14ac:dyDescent="0.25">
      <c r="A65" s="264" t="s">
        <v>7943</v>
      </c>
      <c r="B65" s="265" t="s">
        <v>7944</v>
      </c>
      <c r="C65" s="268">
        <v>0.32528704609999998</v>
      </c>
      <c r="D65" s="269">
        <v>5</v>
      </c>
      <c r="E65" s="268">
        <v>0.30399999999999999</v>
      </c>
      <c r="F65" s="268">
        <v>6.6</v>
      </c>
      <c r="G65" s="268">
        <v>0.35077464800000002</v>
      </c>
      <c r="H65" s="268">
        <v>35.9</v>
      </c>
      <c r="I65" s="269">
        <v>3</v>
      </c>
      <c r="J65" s="269" t="str">
        <f>IFERROR(VLOOKUP($B65,'Core Indicators'!$E$3:$EU$906,147,FALSE),"x")</f>
        <v>x</v>
      </c>
      <c r="K65" s="270">
        <v>0.30997923020000001</v>
      </c>
      <c r="L65" s="268">
        <v>6.25</v>
      </c>
      <c r="M65" s="269">
        <v>61</v>
      </c>
      <c r="N65" s="269">
        <v>56</v>
      </c>
      <c r="O65" s="269" t="str">
        <f>IFERROR(VLOOKUP(B65,'Core Indicators'!$E$3:$G$9906,3,FALSE),"x")</f>
        <v>x</v>
      </c>
      <c r="P65" s="269">
        <v>69490</v>
      </c>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row>
    <row r="66" spans="1:116" x14ac:dyDescent="0.25">
      <c r="A66" s="264" t="s">
        <v>7945</v>
      </c>
      <c r="B66" s="265" t="s">
        <v>7946</v>
      </c>
      <c r="C66" s="268">
        <v>0.77995000079999999</v>
      </c>
      <c r="D66" s="269">
        <v>11</v>
      </c>
      <c r="E66" s="268">
        <v>0</v>
      </c>
      <c r="F66" s="268">
        <v>7.85</v>
      </c>
      <c r="G66" s="268">
        <v>0.54103560419999996</v>
      </c>
      <c r="H66" s="268">
        <v>43.5</v>
      </c>
      <c r="I66" s="269">
        <v>2</v>
      </c>
      <c r="J66" s="269" t="str">
        <f>IFERROR(VLOOKUP($B66,'Core Indicators'!$E$3:$EU$906,147,FALSE),"x")</f>
        <v>x</v>
      </c>
      <c r="K66" s="270">
        <v>4.6889737200000003E-2</v>
      </c>
      <c r="L66" s="268">
        <v>7</v>
      </c>
      <c r="M66" s="269">
        <v>82</v>
      </c>
      <c r="N66" s="269">
        <v>41</v>
      </c>
      <c r="O66" s="269" t="str">
        <f>IFERROR(VLOOKUP(B66,'Core Indicators'!$E$3:$G$9906,3,FALSE),"x")</f>
        <v>x</v>
      </c>
      <c r="P66" s="269">
        <v>227540</v>
      </c>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row>
    <row r="67" spans="1:116" x14ac:dyDescent="0.25">
      <c r="A67" s="264" t="s">
        <v>7947</v>
      </c>
      <c r="B67" s="265" t="s">
        <v>7948</v>
      </c>
      <c r="C67" s="268">
        <v>0.70999998689999999</v>
      </c>
      <c r="D67" s="269">
        <v>6</v>
      </c>
      <c r="E67" s="268">
        <v>0.6</v>
      </c>
      <c r="F67" s="268">
        <v>5.95</v>
      </c>
      <c r="G67" s="268" t="s">
        <v>14</v>
      </c>
      <c r="H67" s="268">
        <v>33.700000000000003</v>
      </c>
      <c r="I67" s="269">
        <v>3</v>
      </c>
      <c r="J67" s="269" t="str">
        <f>IFERROR(VLOOKUP($B67,'Core Indicators'!$E$3:$EU$906,147,FALSE),"x")</f>
        <v>x</v>
      </c>
      <c r="K67" s="270">
        <v>-1.2090275288000001</v>
      </c>
      <c r="L67" s="268">
        <v>4.75</v>
      </c>
      <c r="M67" s="269">
        <v>40</v>
      </c>
      <c r="N67" s="269">
        <v>29</v>
      </c>
      <c r="O67" s="269" t="str">
        <f>IFERROR(VLOOKUP(B67,'Core Indicators'!$E$3:$G$9906,3,FALSE),"x")</f>
        <v>x</v>
      </c>
      <c r="P67" s="269">
        <v>245720</v>
      </c>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row>
    <row r="68" spans="1:116" x14ac:dyDescent="0.25">
      <c r="A68" s="264" t="s">
        <v>7949</v>
      </c>
      <c r="B68" s="265" t="s">
        <v>7950</v>
      </c>
      <c r="C68" s="268">
        <v>0.77542499430000011</v>
      </c>
      <c r="D68" s="269">
        <v>8</v>
      </c>
      <c r="E68" s="268">
        <v>0</v>
      </c>
      <c r="F68" s="268">
        <v>6.9</v>
      </c>
      <c r="G68" s="268">
        <v>0.62044554029999999</v>
      </c>
      <c r="H68" s="268">
        <v>35.9</v>
      </c>
      <c r="I68" s="269">
        <v>3</v>
      </c>
      <c r="J68" s="269" t="str">
        <f>IFERROR(VLOOKUP($B68,'Core Indicators'!$E$3:$EU$906,147,FALSE),"x")</f>
        <v>x</v>
      </c>
      <c r="K68" s="270">
        <v>-0.37157607079999999</v>
      </c>
      <c r="L68" s="268">
        <v>5.5</v>
      </c>
      <c r="M68" s="269">
        <v>46</v>
      </c>
      <c r="N68" s="269">
        <v>37</v>
      </c>
      <c r="O68" s="269" t="str">
        <f>IFERROR(VLOOKUP(B68,'Core Indicators'!$E$3:$G$9906,3,FALSE),"x")</f>
        <v>x</v>
      </c>
      <c r="P68" s="269">
        <v>10120</v>
      </c>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row>
    <row r="69" spans="1:116" x14ac:dyDescent="0.25">
      <c r="A69" s="264" t="s">
        <v>7951</v>
      </c>
      <c r="B69" s="265" t="s">
        <v>7952</v>
      </c>
      <c r="C69" s="268">
        <v>0.84509999150000004</v>
      </c>
      <c r="D69" s="269">
        <v>11</v>
      </c>
      <c r="E69" s="268">
        <v>0.14000000000000001</v>
      </c>
      <c r="F69" s="268">
        <v>6.25</v>
      </c>
      <c r="G69" s="268" t="s">
        <v>14</v>
      </c>
      <c r="H69" s="268">
        <v>50.7</v>
      </c>
      <c r="I69" s="269">
        <v>2</v>
      </c>
      <c r="J69" s="269" t="str">
        <f>IFERROR(VLOOKUP($B69,'Core Indicators'!$E$3:$EU$906,147,FALSE),"x")</f>
        <v>x</v>
      </c>
      <c r="K69" s="270">
        <v>-1.2640448809</v>
      </c>
      <c r="L69" s="268">
        <v>5</v>
      </c>
      <c r="M69" s="269">
        <v>46</v>
      </c>
      <c r="N69" s="269">
        <v>18</v>
      </c>
      <c r="O69" s="269" t="str">
        <f>IFERROR(VLOOKUP(B69,'Core Indicators'!$E$3:$G$9906,3,FALSE),"x")</f>
        <v>x</v>
      </c>
      <c r="P69" s="269">
        <v>28120</v>
      </c>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row>
    <row r="70" spans="1:116" x14ac:dyDescent="0.25">
      <c r="A70" s="264" t="s">
        <v>7953</v>
      </c>
      <c r="B70" s="265" t="s">
        <v>7954</v>
      </c>
      <c r="C70" s="268">
        <v>0.25992401189999997</v>
      </c>
      <c r="D70" s="269">
        <v>4</v>
      </c>
      <c r="E70" s="268">
        <v>0</v>
      </c>
      <c r="F70" s="268">
        <v>2.8166666667000002</v>
      </c>
      <c r="G70" s="268" t="s">
        <v>14</v>
      </c>
      <c r="H70" s="268" t="s">
        <v>14</v>
      </c>
      <c r="I70" s="269">
        <v>0</v>
      </c>
      <c r="J70" s="269" t="str">
        <f>IFERROR(VLOOKUP($B70,'Core Indicators'!$E$3:$EU$906,147,FALSE),"x")</f>
        <v>x</v>
      </c>
      <c r="K70" s="270">
        <v>-1.4223147630999999</v>
      </c>
      <c r="L70" s="268">
        <v>1.75</v>
      </c>
      <c r="M70" s="269">
        <v>6</v>
      </c>
      <c r="N70" s="269">
        <v>16</v>
      </c>
      <c r="O70" s="269" t="str">
        <f>IFERROR(VLOOKUP(B70,'Core Indicators'!$E$3:$G$9906,3,FALSE),"x")</f>
        <v>x</v>
      </c>
      <c r="P70" s="269">
        <v>28050</v>
      </c>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row>
    <row r="71" spans="1:116" x14ac:dyDescent="0.25">
      <c r="A71" s="264" t="s">
        <v>161</v>
      </c>
      <c r="B71" s="265" t="s">
        <v>7955</v>
      </c>
      <c r="C71" s="268">
        <v>7.7842041200000003E-2</v>
      </c>
      <c r="D71" s="269">
        <v>9</v>
      </c>
      <c r="E71" s="268">
        <v>2.7E-2</v>
      </c>
      <c r="F71" s="268" t="s">
        <v>14</v>
      </c>
      <c r="G71" s="268">
        <v>0.1223017302</v>
      </c>
      <c r="H71" s="268">
        <v>32.9</v>
      </c>
      <c r="I71" s="269">
        <v>3</v>
      </c>
      <c r="J71" s="269">
        <f>IFERROR(VLOOKUP($B71,'Core Indicators'!$E$3:$EU$906,147,FALSE),"x")</f>
        <v>88</v>
      </c>
      <c r="K71" s="270">
        <v>0.1988379508</v>
      </c>
      <c r="L71" s="268" t="s">
        <v>14</v>
      </c>
      <c r="M71" s="269">
        <v>88</v>
      </c>
      <c r="N71" s="269">
        <v>48</v>
      </c>
      <c r="O71" s="269">
        <f>IFERROR(VLOOKUP(B71,'Core Indicators'!$E$3:$G$9906,3,FALSE),"x")</f>
        <v>10893000</v>
      </c>
      <c r="P71" s="269">
        <v>128900</v>
      </c>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row>
    <row r="72" spans="1:116" x14ac:dyDescent="0.25">
      <c r="A72" s="264" t="s">
        <v>7956</v>
      </c>
      <c r="B72" s="265" t="s">
        <v>7957</v>
      </c>
      <c r="C72" s="268">
        <v>0</v>
      </c>
      <c r="D72" s="269">
        <v>13</v>
      </c>
      <c r="E72" s="268">
        <v>0</v>
      </c>
      <c r="F72" s="268" t="s">
        <v>14</v>
      </c>
      <c r="G72" s="268" t="s">
        <v>14</v>
      </c>
      <c r="H72" s="268" t="s">
        <v>14</v>
      </c>
      <c r="I72" s="269">
        <v>0</v>
      </c>
      <c r="J72" s="269" t="str">
        <f>IFERROR(VLOOKUP($B72,'Core Indicators'!$E$3:$EU$906,147,FALSE),"x")</f>
        <v>x</v>
      </c>
      <c r="K72" s="270">
        <v>0.17586329580000001</v>
      </c>
      <c r="L72" s="268" t="s">
        <v>14</v>
      </c>
      <c r="M72" s="269">
        <v>89</v>
      </c>
      <c r="N72" s="269">
        <v>53</v>
      </c>
      <c r="O72" s="269" t="str">
        <f>IFERROR(VLOOKUP(B72,'Core Indicators'!$E$3:$G$9906,3,FALSE),"x")</f>
        <v>x</v>
      </c>
      <c r="P72" s="269">
        <v>340</v>
      </c>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row>
    <row r="73" spans="1:116" x14ac:dyDescent="0.25">
      <c r="A73" s="264" t="s">
        <v>455</v>
      </c>
      <c r="B73" s="265" t="s">
        <v>7958</v>
      </c>
      <c r="C73" s="268">
        <v>0.50436202500000005</v>
      </c>
      <c r="D73" s="269">
        <v>11</v>
      </c>
      <c r="E73" s="268">
        <v>0.39200000000000002</v>
      </c>
      <c r="F73" s="268">
        <v>4.05</v>
      </c>
      <c r="G73" s="268">
        <v>0.49214644930000001</v>
      </c>
      <c r="H73" s="268">
        <v>48.3</v>
      </c>
      <c r="I73" s="269">
        <v>3</v>
      </c>
      <c r="J73" s="269">
        <f>IFERROR(VLOOKUP($B73,'Core Indicators'!$E$3:$EU$906,147,FALSE),"x")</f>
        <v>1937</v>
      </c>
      <c r="K73" s="270">
        <v>-1.0522887706999999</v>
      </c>
      <c r="L73" s="268">
        <v>3.25</v>
      </c>
      <c r="M73" s="269">
        <v>52</v>
      </c>
      <c r="N73" s="269">
        <v>26</v>
      </c>
      <c r="O73" s="269">
        <f>IFERROR(VLOOKUP(B73,'Core Indicators'!$E$3:$G$9906,3,FALSE),"x")</f>
        <v>17100000</v>
      </c>
      <c r="P73" s="269">
        <v>107160</v>
      </c>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row>
    <row r="74" spans="1:116" x14ac:dyDescent="0.25">
      <c r="A74" s="264" t="s">
        <v>7959</v>
      </c>
      <c r="B74" s="265" t="s">
        <v>7960</v>
      </c>
      <c r="C74" s="268">
        <v>0.7111070062</v>
      </c>
      <c r="D74" s="269">
        <v>10</v>
      </c>
      <c r="E74" s="268">
        <v>0</v>
      </c>
      <c r="F74" s="268" t="s">
        <v>14</v>
      </c>
      <c r="G74" s="268">
        <v>0.49233108460000002</v>
      </c>
      <c r="H74" s="268">
        <v>45.1</v>
      </c>
      <c r="I74" s="269">
        <v>0</v>
      </c>
      <c r="J74" s="269" t="str">
        <f>IFERROR(VLOOKUP($B74,'Core Indicators'!$E$3:$EU$906,147,FALSE),"x")</f>
        <v>x</v>
      </c>
      <c r="K74" s="270">
        <v>-0.43134814500000002</v>
      </c>
      <c r="L74" s="268" t="s">
        <v>14</v>
      </c>
      <c r="M74" s="269">
        <v>74</v>
      </c>
      <c r="N74" s="269">
        <v>40</v>
      </c>
      <c r="O74" s="269" t="str">
        <f>IFERROR(VLOOKUP(B74,'Core Indicators'!$E$3:$G$9906,3,FALSE),"x")</f>
        <v>x</v>
      </c>
      <c r="P74" s="269">
        <v>196850</v>
      </c>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row>
    <row r="75" spans="1:116" x14ac:dyDescent="0.25">
      <c r="A75" s="264" t="s">
        <v>349</v>
      </c>
      <c r="B75" s="265" t="s">
        <v>7961</v>
      </c>
      <c r="C75" s="268">
        <v>0.16674395219999999</v>
      </c>
      <c r="D75" s="269">
        <v>9</v>
      </c>
      <c r="E75" s="268">
        <v>6.8000000000000005E-2</v>
      </c>
      <c r="F75" s="268">
        <v>4.6666666667000003</v>
      </c>
      <c r="G75" s="268">
        <v>0.47928705150000001</v>
      </c>
      <c r="H75" s="268">
        <v>48.2</v>
      </c>
      <c r="I75" s="269">
        <v>3</v>
      </c>
      <c r="J75" s="269">
        <f>IFERROR(VLOOKUP($B75,'Core Indicators'!$E$3:$EU$906,147,FALSE),"x")</f>
        <v>1909</v>
      </c>
      <c r="K75" s="270">
        <v>-1.0090796947</v>
      </c>
      <c r="L75" s="268">
        <v>3.25</v>
      </c>
      <c r="M75" s="269">
        <v>45</v>
      </c>
      <c r="N75" s="269">
        <v>26</v>
      </c>
      <c r="O75" s="269">
        <f>IFERROR(VLOOKUP(B75,'Core Indicators'!$E$3:$G$9906,3,FALSE),"x")</f>
        <v>9400000</v>
      </c>
      <c r="P75" s="269">
        <v>111890</v>
      </c>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row>
    <row r="76" spans="1:116" x14ac:dyDescent="0.25">
      <c r="A76" s="264" t="s">
        <v>7962</v>
      </c>
      <c r="B76" s="265" t="s">
        <v>7963</v>
      </c>
      <c r="C76" s="268">
        <v>0.1808372083</v>
      </c>
      <c r="D76" s="269">
        <v>11</v>
      </c>
      <c r="E76" s="268">
        <v>1.6799999999999999E-2</v>
      </c>
      <c r="F76" s="268">
        <v>8.15</v>
      </c>
      <c r="G76" s="268">
        <v>0.1224165438</v>
      </c>
      <c r="H76" s="268">
        <v>29.7</v>
      </c>
      <c r="I76" s="269">
        <v>2</v>
      </c>
      <c r="J76" s="269" t="str">
        <f>IFERROR(VLOOKUP($B76,'Core Indicators'!$E$3:$EU$906,147,FALSE),"x")</f>
        <v>x</v>
      </c>
      <c r="K76" s="270">
        <v>0.36613461380000001</v>
      </c>
      <c r="L76" s="268">
        <v>7.25</v>
      </c>
      <c r="M76" s="269">
        <v>85</v>
      </c>
      <c r="N76" s="269">
        <v>47</v>
      </c>
      <c r="O76" s="269" t="str">
        <f>IFERROR(VLOOKUP(B76,'Core Indicators'!$E$3:$G$9906,3,FALSE),"x")</f>
        <v>x</v>
      </c>
      <c r="P76" s="269">
        <v>55960</v>
      </c>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row>
    <row r="77" spans="1:116" x14ac:dyDescent="0.25">
      <c r="A77" s="264" t="s">
        <v>62</v>
      </c>
      <c r="B77" s="265" t="s">
        <v>7964</v>
      </c>
      <c r="C77" s="268">
        <v>0</v>
      </c>
      <c r="D77" s="269">
        <v>8</v>
      </c>
      <c r="E77" s="268">
        <v>0</v>
      </c>
      <c r="F77" s="268">
        <v>4.2166666667000001</v>
      </c>
      <c r="G77" s="268">
        <v>0.61954366890000001</v>
      </c>
      <c r="H77" s="268">
        <v>41.1</v>
      </c>
      <c r="I77" s="269">
        <v>3</v>
      </c>
      <c r="J77" s="269">
        <f>IFERROR(VLOOKUP($B77,'Core Indicators'!$E$3:$EU$906,147,FALSE),"x")</f>
        <v>2208</v>
      </c>
      <c r="K77" s="270">
        <v>-0.97110140319999994</v>
      </c>
      <c r="L77" s="268">
        <v>3</v>
      </c>
      <c r="M77" s="269">
        <v>38</v>
      </c>
      <c r="N77" s="269">
        <v>18</v>
      </c>
      <c r="O77" s="269">
        <f>IFERROR(VLOOKUP(B77,'Core Indicators'!$E$3:$G$9906,3,FALSE),"x")</f>
        <v>10898000</v>
      </c>
      <c r="P77" s="269">
        <v>27560</v>
      </c>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row>
    <row r="78" spans="1:116" x14ac:dyDescent="0.25">
      <c r="A78" s="264" t="s">
        <v>5997</v>
      </c>
      <c r="B78" s="265" t="s">
        <v>7965</v>
      </c>
      <c r="C78" s="268">
        <v>0.18750004279999999</v>
      </c>
      <c r="D78" s="269">
        <v>11</v>
      </c>
      <c r="E78" s="268">
        <v>0.05</v>
      </c>
      <c r="F78" s="268">
        <v>6.8</v>
      </c>
      <c r="G78" s="268">
        <v>0.25845412979999999</v>
      </c>
      <c r="H78" s="268">
        <v>29.6</v>
      </c>
      <c r="I78" s="269">
        <v>2</v>
      </c>
      <c r="J78" s="269">
        <f>IFERROR(VLOOKUP($B78,'Core Indicators'!$E$3:$EU$906,147,FALSE),"x")</f>
        <v>0</v>
      </c>
      <c r="K78" s="270">
        <v>0.49313449860000003</v>
      </c>
      <c r="L78" s="268">
        <v>5.75</v>
      </c>
      <c r="M78" s="269">
        <v>70</v>
      </c>
      <c r="N78" s="269">
        <v>44</v>
      </c>
      <c r="O78" s="269">
        <f>IFERROR(VLOOKUP(B78,'Core Indicators'!$E$3:$G$9906,3,FALSE),"x")</f>
        <v>10154000</v>
      </c>
      <c r="P78" s="269">
        <v>90530</v>
      </c>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row>
    <row r="79" spans="1:116" x14ac:dyDescent="0.25">
      <c r="A79" s="264" t="s">
        <v>1186</v>
      </c>
      <c r="B79" s="265" t="s">
        <v>7966</v>
      </c>
      <c r="C79" s="268">
        <v>0.774848922</v>
      </c>
      <c r="D79" s="269">
        <v>5</v>
      </c>
      <c r="E79" s="268">
        <v>0.10680000000000001</v>
      </c>
      <c r="F79" s="268">
        <v>6.45</v>
      </c>
      <c r="G79" s="268">
        <v>0.45129165370000002</v>
      </c>
      <c r="H79" s="268">
        <v>38.200000000000003</v>
      </c>
      <c r="I79" s="269">
        <v>3</v>
      </c>
      <c r="J79" s="269">
        <f>IFERROR(VLOOKUP($B79,'Core Indicators'!$E$3:$EU$906,147,FALSE),"x")</f>
        <v>185</v>
      </c>
      <c r="K79" s="270">
        <v>-0.3425302207</v>
      </c>
      <c r="L79" s="268">
        <v>6</v>
      </c>
      <c r="M79" s="269">
        <v>61</v>
      </c>
      <c r="N79" s="269">
        <v>40</v>
      </c>
      <c r="O79" s="269">
        <f>IFERROR(VLOOKUP(B79,'Core Indicators'!$E$3:$G$9906,3,FALSE),"x")</f>
        <v>237655000</v>
      </c>
      <c r="P79" s="269">
        <v>1811570</v>
      </c>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row>
    <row r="80" spans="1:116" x14ac:dyDescent="0.25">
      <c r="A80" s="264" t="s">
        <v>904</v>
      </c>
      <c r="B80" s="265" t="s">
        <v>7967</v>
      </c>
      <c r="C80" s="268">
        <v>0.87948376319999988</v>
      </c>
      <c r="D80" s="269">
        <v>7</v>
      </c>
      <c r="E80" s="268">
        <v>7.0000000000000001E-3</v>
      </c>
      <c r="F80" s="268">
        <v>7.25</v>
      </c>
      <c r="G80" s="268">
        <v>0.50102830359999995</v>
      </c>
      <c r="H80" s="268">
        <v>35.700000000000003</v>
      </c>
      <c r="I80" s="269">
        <v>3</v>
      </c>
      <c r="J80" s="269">
        <f>IFERROR(VLOOKUP($B80,'Core Indicators'!$E$3:$EU$906,147,FALSE),"x")</f>
        <v>512</v>
      </c>
      <c r="K80" s="270">
        <v>-3.0758399499999999E-2</v>
      </c>
      <c r="L80" s="268">
        <v>7</v>
      </c>
      <c r="M80" s="269">
        <v>71</v>
      </c>
      <c r="N80" s="269">
        <v>41</v>
      </c>
      <c r="O80" s="269">
        <f>IFERROR(VLOOKUP(B80,'Core Indicators'!$E$3:$G$9906,3,FALSE),"x")</f>
        <v>1353520000</v>
      </c>
      <c r="P80" s="269">
        <v>2973190</v>
      </c>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row>
    <row r="81" spans="1:116" x14ac:dyDescent="0.25">
      <c r="A81" s="264" t="s">
        <v>7968</v>
      </c>
      <c r="B81" s="265" t="s">
        <v>7969</v>
      </c>
      <c r="C81" s="268">
        <v>0</v>
      </c>
      <c r="D81" s="269">
        <v>12</v>
      </c>
      <c r="E81" s="268">
        <v>0</v>
      </c>
      <c r="F81" s="268" t="s">
        <v>14</v>
      </c>
      <c r="G81" s="268">
        <v>9.2902528700000001E-2</v>
      </c>
      <c r="H81" s="268">
        <v>31.4</v>
      </c>
      <c r="I81" s="269">
        <v>0</v>
      </c>
      <c r="J81" s="269" t="str">
        <f>IFERROR(VLOOKUP($B81,'Core Indicators'!$E$3:$EU$906,147,FALSE),"x")</f>
        <v>x</v>
      </c>
      <c r="K81" s="270">
        <v>1.3942295312999999</v>
      </c>
      <c r="L81" s="268" t="s">
        <v>14</v>
      </c>
      <c r="M81" s="269">
        <v>97</v>
      </c>
      <c r="N81" s="269">
        <v>74</v>
      </c>
      <c r="O81" s="269" t="str">
        <f>IFERROR(VLOOKUP(B81,'Core Indicators'!$E$3:$G$9906,3,FALSE),"x")</f>
        <v>x</v>
      </c>
      <c r="P81" s="269">
        <v>68890</v>
      </c>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row>
    <row r="82" spans="1:116" x14ac:dyDescent="0.25">
      <c r="A82" s="264" t="s">
        <v>1631</v>
      </c>
      <c r="B82" s="265" t="s">
        <v>7970</v>
      </c>
      <c r="C82" s="268">
        <v>0.67411710269999991</v>
      </c>
      <c r="D82" s="269">
        <v>0</v>
      </c>
      <c r="E82" s="268">
        <v>0.1595</v>
      </c>
      <c r="F82" s="268">
        <v>2.8833333333</v>
      </c>
      <c r="G82" s="268">
        <v>0.49178700730000002</v>
      </c>
      <c r="H82" s="268">
        <v>42</v>
      </c>
      <c r="I82" s="269">
        <v>3</v>
      </c>
      <c r="J82" s="269" t="str">
        <f>IFERROR(VLOOKUP($B82,'Core Indicators'!$E$3:$EU$906,147,FALSE),"x")</f>
        <v>x</v>
      </c>
      <c r="K82" s="270">
        <v>-0.74937212470000003</v>
      </c>
      <c r="L82" s="268">
        <v>2.25</v>
      </c>
      <c r="M82" s="269">
        <v>17</v>
      </c>
      <c r="N82" s="269">
        <v>26</v>
      </c>
      <c r="O82" s="269">
        <f>IFERROR(VLOOKUP(B82,'Core Indicators'!$E$3:$G$9906,3,FALSE),"x")</f>
        <v>82926000</v>
      </c>
      <c r="P82" s="269">
        <v>1628760</v>
      </c>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row>
    <row r="83" spans="1:116" x14ac:dyDescent="0.25">
      <c r="A83" s="264" t="s">
        <v>556</v>
      </c>
      <c r="B83" s="265" t="s">
        <v>7971</v>
      </c>
      <c r="C83" s="268">
        <v>0.54614899849999998</v>
      </c>
      <c r="D83" s="269">
        <v>2</v>
      </c>
      <c r="E83" s="268">
        <v>0</v>
      </c>
      <c r="F83" s="268">
        <v>3.9666666667000001</v>
      </c>
      <c r="G83" s="268">
        <v>0.5402728229</v>
      </c>
      <c r="H83" s="268">
        <v>29.5</v>
      </c>
      <c r="I83" s="269">
        <v>5</v>
      </c>
      <c r="J83" s="269">
        <f>IFERROR(VLOOKUP($B83,'Core Indicators'!$E$3:$EU$906,147,FALSE),"x")</f>
        <v>810</v>
      </c>
      <c r="K83" s="270">
        <v>-1.7224633694</v>
      </c>
      <c r="L83" s="268">
        <v>3.75</v>
      </c>
      <c r="M83" s="269">
        <v>31</v>
      </c>
      <c r="N83" s="269">
        <v>20</v>
      </c>
      <c r="O83" s="269">
        <f>IFERROR(VLOOKUP(B83,'Core Indicators'!$E$3:$G$9906,3,FALSE),"x")</f>
        <v>41191000</v>
      </c>
      <c r="P83" s="269">
        <v>434320</v>
      </c>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row>
    <row r="84" spans="1:116" x14ac:dyDescent="0.25">
      <c r="A84" s="264" t="s">
        <v>7972</v>
      </c>
      <c r="B84" s="265" t="s">
        <v>7973</v>
      </c>
      <c r="C84" s="268">
        <v>0</v>
      </c>
      <c r="D84" s="269">
        <v>12</v>
      </c>
      <c r="E84" s="268">
        <v>0</v>
      </c>
      <c r="F84" s="268" t="s">
        <v>14</v>
      </c>
      <c r="G84" s="268">
        <v>5.7485973699999998E-2</v>
      </c>
      <c r="H84" s="268">
        <v>26.1</v>
      </c>
      <c r="I84" s="269">
        <v>0</v>
      </c>
      <c r="J84" s="269" t="str">
        <f>IFERROR(VLOOKUP($B84,'Core Indicators'!$E$3:$EU$906,147,FALSE),"x")</f>
        <v>x</v>
      </c>
      <c r="K84" s="270">
        <v>1.7669236660000001</v>
      </c>
      <c r="L84" s="268" t="s">
        <v>14</v>
      </c>
      <c r="M84" s="269">
        <v>94</v>
      </c>
      <c r="N84" s="269">
        <v>78</v>
      </c>
      <c r="O84" s="269" t="str">
        <f>IFERROR(VLOOKUP(B84,'Core Indicators'!$E$3:$G$9906,3,FALSE),"x")</f>
        <v>x</v>
      </c>
      <c r="P84" s="269">
        <v>100250</v>
      </c>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row>
    <row r="85" spans="1:116" x14ac:dyDescent="0.25">
      <c r="A85" s="264" t="s">
        <v>7974</v>
      </c>
      <c r="B85" s="265" t="s">
        <v>7975</v>
      </c>
      <c r="C85" s="268">
        <v>0.77369999499999997</v>
      </c>
      <c r="D85" s="269">
        <v>4</v>
      </c>
      <c r="E85" s="268">
        <v>0.44</v>
      </c>
      <c r="F85" s="268" t="s">
        <v>14</v>
      </c>
      <c r="G85" s="268">
        <v>0.1002841248</v>
      </c>
      <c r="H85" s="268">
        <v>39</v>
      </c>
      <c r="I85" s="269">
        <v>4</v>
      </c>
      <c r="J85" s="269" t="str">
        <f>IFERROR(VLOOKUP($B85,'Core Indicators'!$E$3:$EU$906,147,FALSE),"x")</f>
        <v>x</v>
      </c>
      <c r="K85" s="270">
        <v>1.0475901365</v>
      </c>
      <c r="L85" s="268" t="s">
        <v>14</v>
      </c>
      <c r="M85" s="269">
        <v>76</v>
      </c>
      <c r="N85" s="269">
        <v>60</v>
      </c>
      <c r="O85" s="269" t="str">
        <f>IFERROR(VLOOKUP(B85,'Core Indicators'!$E$3:$G$9906,3,FALSE),"x")</f>
        <v>x</v>
      </c>
      <c r="P85" s="269">
        <v>21640</v>
      </c>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row>
    <row r="86" spans="1:116" x14ac:dyDescent="0.25">
      <c r="A86" s="264" t="s">
        <v>574</v>
      </c>
      <c r="B86" s="265" t="s">
        <v>7976</v>
      </c>
      <c r="C86" s="268">
        <v>0.12520399560000001</v>
      </c>
      <c r="D86" s="269">
        <v>12</v>
      </c>
      <c r="E86" s="268">
        <v>5.4999999999999997E-3</v>
      </c>
      <c r="F86" s="268" t="s">
        <v>14</v>
      </c>
      <c r="G86" s="268">
        <v>6.9101684999999996E-2</v>
      </c>
      <c r="H86" s="268">
        <v>35.9</v>
      </c>
      <c r="I86" s="269">
        <v>0</v>
      </c>
      <c r="J86" s="269">
        <f>IFERROR(VLOOKUP($B86,'Core Indicators'!$E$3:$EU$906,147,FALSE),"x")</f>
        <v>697</v>
      </c>
      <c r="K86" s="270">
        <v>0.28019103410000001</v>
      </c>
      <c r="L86" s="268" t="s">
        <v>14</v>
      </c>
      <c r="M86" s="269">
        <v>89</v>
      </c>
      <c r="N86" s="269">
        <v>53</v>
      </c>
      <c r="O86" s="269">
        <f>IFERROR(VLOOKUP(B86,'Core Indicators'!$E$3:$G$9906,3,FALSE),"x")</f>
        <v>64293000</v>
      </c>
      <c r="P86" s="269">
        <v>294140</v>
      </c>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row>
    <row r="87" spans="1:116" x14ac:dyDescent="0.25">
      <c r="A87" s="264" t="s">
        <v>7977</v>
      </c>
      <c r="B87" s="265" t="s">
        <v>7978</v>
      </c>
      <c r="C87" s="268">
        <v>0</v>
      </c>
      <c r="D87" s="269">
        <v>13</v>
      </c>
      <c r="E87" s="268">
        <v>0</v>
      </c>
      <c r="F87" s="268">
        <v>8.25</v>
      </c>
      <c r="G87" s="268">
        <v>0.40466299929999999</v>
      </c>
      <c r="H87" s="268">
        <v>45.5</v>
      </c>
      <c r="I87" s="269">
        <v>3</v>
      </c>
      <c r="J87" s="269" t="str">
        <f>IFERROR(VLOOKUP($B87,'Core Indicators'!$E$3:$EU$906,147,FALSE),"x")</f>
        <v>x</v>
      </c>
      <c r="K87" s="270">
        <v>-0.3125736415</v>
      </c>
      <c r="L87" s="268">
        <v>7.25</v>
      </c>
      <c r="M87" s="269">
        <v>78</v>
      </c>
      <c r="N87" s="269">
        <v>43</v>
      </c>
      <c r="O87" s="269" t="str">
        <f>IFERROR(VLOOKUP(B87,'Core Indicators'!$E$3:$G$9906,3,FALSE),"x")</f>
        <v>x</v>
      </c>
      <c r="P87" s="269">
        <v>10830</v>
      </c>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row>
    <row r="88" spans="1:116" x14ac:dyDescent="0.25">
      <c r="A88" s="264" t="s">
        <v>185</v>
      </c>
      <c r="B88" s="265" t="s">
        <v>7979</v>
      </c>
      <c r="C88" s="268">
        <v>0.58639999539999998</v>
      </c>
      <c r="D88" s="269">
        <v>2</v>
      </c>
      <c r="E88" s="268">
        <v>0.57999999999999996</v>
      </c>
      <c r="F88" s="268">
        <v>4.3166666666999998</v>
      </c>
      <c r="G88" s="268">
        <v>0.46862760440000001</v>
      </c>
      <c r="H88" s="268">
        <v>33.700000000000003</v>
      </c>
      <c r="I88" s="269">
        <v>3</v>
      </c>
      <c r="J88" s="269">
        <f>IFERROR(VLOOKUP($B88,'Core Indicators'!$E$3:$EU$906,147,FALSE),"x")</f>
        <v>0</v>
      </c>
      <c r="K88" s="270">
        <v>0.14395745099999999</v>
      </c>
      <c r="L88" s="268">
        <v>4.25</v>
      </c>
      <c r="M88" s="269">
        <v>37</v>
      </c>
      <c r="N88" s="269">
        <v>48</v>
      </c>
      <c r="O88" s="269">
        <f>IFERROR(VLOOKUP(B88,'Core Indicators'!$E$3:$G$9906,3,FALSE),"x")</f>
        <v>10806000</v>
      </c>
      <c r="P88" s="269">
        <v>88780</v>
      </c>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row>
    <row r="89" spans="1:116" x14ac:dyDescent="0.25">
      <c r="A89" s="264" t="s">
        <v>7980</v>
      </c>
      <c r="B89" s="265" t="s">
        <v>7981</v>
      </c>
      <c r="C89" s="268">
        <v>4.1406014200000001E-2</v>
      </c>
      <c r="D89" s="269">
        <v>12</v>
      </c>
      <c r="E89" s="268">
        <v>2.2020000000000001E-2</v>
      </c>
      <c r="F89" s="268" t="s">
        <v>14</v>
      </c>
      <c r="G89" s="268">
        <v>9.8649094399999998E-2</v>
      </c>
      <c r="H89" s="268">
        <v>32.9</v>
      </c>
      <c r="I89" s="269">
        <v>0</v>
      </c>
      <c r="J89" s="269" t="str">
        <f>IFERROR(VLOOKUP($B89,'Core Indicators'!$E$3:$EU$906,147,FALSE),"x")</f>
        <v>x</v>
      </c>
      <c r="K89" s="270">
        <v>1.5379649401</v>
      </c>
      <c r="L89" s="268" t="s">
        <v>14</v>
      </c>
      <c r="M89" s="269">
        <v>96</v>
      </c>
      <c r="N89" s="269">
        <v>73</v>
      </c>
      <c r="O89" s="269" t="str">
        <f>IFERROR(VLOOKUP(B89,'Core Indicators'!$E$3:$G$9906,3,FALSE),"x")</f>
        <v>x</v>
      </c>
      <c r="P89" s="269">
        <v>364560</v>
      </c>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row>
    <row r="90" spans="1:116" x14ac:dyDescent="0.25">
      <c r="A90" s="264" t="s">
        <v>7982</v>
      </c>
      <c r="B90" s="265" t="s">
        <v>7983</v>
      </c>
      <c r="C90" s="268">
        <v>0.53400502920000004</v>
      </c>
      <c r="D90" s="269">
        <v>4</v>
      </c>
      <c r="E90" s="268">
        <v>0.41699999999999998</v>
      </c>
      <c r="F90" s="268">
        <v>3.7833333332999999</v>
      </c>
      <c r="G90" s="268">
        <v>0.20262584820000001</v>
      </c>
      <c r="H90" s="268">
        <v>27.8</v>
      </c>
      <c r="I90" s="269">
        <v>2</v>
      </c>
      <c r="J90" s="269" t="str">
        <f>IFERROR(VLOOKUP($B90,'Core Indicators'!$E$3:$EU$906,147,FALSE),"x")</f>
        <v>x</v>
      </c>
      <c r="K90" s="270">
        <v>-0.43241328000000001</v>
      </c>
      <c r="L90" s="268">
        <v>3.5</v>
      </c>
      <c r="M90" s="269">
        <v>23</v>
      </c>
      <c r="N90" s="269">
        <v>34</v>
      </c>
      <c r="O90" s="269" t="str">
        <f>IFERROR(VLOOKUP(B90,'Core Indicators'!$E$3:$G$9906,3,FALSE),"x")</f>
        <v>x</v>
      </c>
      <c r="P90" s="269">
        <v>2699700</v>
      </c>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row>
    <row r="91" spans="1:116" x14ac:dyDescent="0.25">
      <c r="A91" s="264" t="s">
        <v>590</v>
      </c>
      <c r="B91" s="265" t="s">
        <v>7984</v>
      </c>
      <c r="C91" s="268">
        <v>0.85199999310000007</v>
      </c>
      <c r="D91" s="269">
        <v>4</v>
      </c>
      <c r="E91" s="268">
        <v>0.08</v>
      </c>
      <c r="F91" s="268">
        <v>4.8499999999999996</v>
      </c>
      <c r="G91" s="268">
        <v>0.54450861260000005</v>
      </c>
      <c r="H91" s="268">
        <v>40.799999999999997</v>
      </c>
      <c r="I91" s="269">
        <v>5</v>
      </c>
      <c r="J91" s="269">
        <f>IFERROR(VLOOKUP($B91,'Core Indicators'!$E$3:$EU$906,147,FALSE),"x")</f>
        <v>0</v>
      </c>
      <c r="K91" s="270">
        <v>-0.45431771869999998</v>
      </c>
      <c r="L91" s="268">
        <v>5.5</v>
      </c>
      <c r="M91" s="269">
        <v>48</v>
      </c>
      <c r="N91" s="269">
        <v>28</v>
      </c>
      <c r="O91" s="269">
        <f>IFERROR(VLOOKUP(B91,'Core Indicators'!$E$3:$G$9906,3,FALSE),"x")</f>
        <v>54297000</v>
      </c>
      <c r="P91" s="269">
        <v>569140</v>
      </c>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row>
    <row r="92" spans="1:116" x14ac:dyDescent="0.25">
      <c r="A92" s="264" t="s">
        <v>7985</v>
      </c>
      <c r="B92" s="265" t="s">
        <v>7986</v>
      </c>
      <c r="C92" s="268">
        <v>0.54403001520000005</v>
      </c>
      <c r="D92" s="269">
        <v>6</v>
      </c>
      <c r="E92" s="268">
        <v>0.27300000000000002</v>
      </c>
      <c r="F92" s="268">
        <v>6.1</v>
      </c>
      <c r="G92" s="268">
        <v>0.38123403010000001</v>
      </c>
      <c r="H92" s="268">
        <v>29.7</v>
      </c>
      <c r="I92" s="269">
        <v>2</v>
      </c>
      <c r="J92" s="269" t="str">
        <f>IFERROR(VLOOKUP($B92,'Core Indicators'!$E$3:$EU$906,147,FALSE),"x")</f>
        <v>x</v>
      </c>
      <c r="K92" s="270">
        <v>-0.88630145790000003</v>
      </c>
      <c r="L92" s="268">
        <v>5</v>
      </c>
      <c r="M92" s="269">
        <v>38</v>
      </c>
      <c r="N92" s="269">
        <v>30</v>
      </c>
      <c r="O92" s="269" t="str">
        <f>IFERROR(VLOOKUP(B92,'Core Indicators'!$E$3:$G$9906,3,FALSE),"x")</f>
        <v>x</v>
      </c>
      <c r="P92" s="269">
        <v>191800</v>
      </c>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row>
    <row r="93" spans="1:116" x14ac:dyDescent="0.25">
      <c r="A93" s="264" t="s">
        <v>7987</v>
      </c>
      <c r="B93" s="265" t="s">
        <v>7988</v>
      </c>
      <c r="C93" s="268">
        <v>9.6800022599999994E-2</v>
      </c>
      <c r="D93" s="269">
        <v>9</v>
      </c>
      <c r="E93" s="268">
        <v>3.5000000000000003E-2</v>
      </c>
      <c r="F93" s="268">
        <v>3.2833333332999999</v>
      </c>
      <c r="G93" s="268">
        <v>0.47416294609999998</v>
      </c>
      <c r="H93" s="268" t="s">
        <v>14</v>
      </c>
      <c r="I93" s="269">
        <v>2</v>
      </c>
      <c r="J93" s="269" t="str">
        <f>IFERROR(VLOOKUP($B93,'Core Indicators'!$E$3:$EU$906,147,FALSE),"x")</f>
        <v>x</v>
      </c>
      <c r="K93" s="270">
        <v>-0.93566834930000009</v>
      </c>
      <c r="L93" s="268">
        <v>2</v>
      </c>
      <c r="M93" s="269">
        <v>25</v>
      </c>
      <c r="N93" s="269">
        <v>20</v>
      </c>
      <c r="O93" s="269" t="str">
        <f>IFERROR(VLOOKUP(B93,'Core Indicators'!$E$3:$G$9906,3,FALSE),"x")</f>
        <v>x</v>
      </c>
      <c r="P93" s="269">
        <v>176520</v>
      </c>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row>
    <row r="94" spans="1:116" x14ac:dyDescent="0.25">
      <c r="A94" s="264" t="s">
        <v>7989</v>
      </c>
      <c r="B94" s="265" t="s">
        <v>7990</v>
      </c>
      <c r="C94" s="268">
        <v>0</v>
      </c>
      <c r="D94" s="269">
        <v>13</v>
      </c>
      <c r="E94" s="268">
        <v>0</v>
      </c>
      <c r="F94" s="268" t="s">
        <v>14</v>
      </c>
      <c r="G94" s="268" t="s">
        <v>14</v>
      </c>
      <c r="H94" s="268">
        <v>37</v>
      </c>
      <c r="I94" s="269">
        <v>0</v>
      </c>
      <c r="J94" s="269" t="str">
        <f>IFERROR(VLOOKUP($B94,'Core Indicators'!$E$3:$EU$906,147,FALSE),"x")</f>
        <v>x</v>
      </c>
      <c r="K94" s="270">
        <v>0.73770260809999999</v>
      </c>
      <c r="L94" s="268" t="s">
        <v>14</v>
      </c>
      <c r="M94" s="269">
        <v>93</v>
      </c>
      <c r="N94" s="269" t="s">
        <v>14</v>
      </c>
      <c r="O94" s="269" t="str">
        <f>IFERROR(VLOOKUP(B94,'Core Indicators'!$E$3:$G$9906,3,FALSE),"x")</f>
        <v>x</v>
      </c>
      <c r="P94" s="269">
        <v>810</v>
      </c>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row>
    <row r="95" spans="1:116" x14ac:dyDescent="0.25">
      <c r="A95" s="264" t="s">
        <v>7991</v>
      </c>
      <c r="B95" s="265" t="s">
        <v>7992</v>
      </c>
      <c r="C95" s="268">
        <v>0</v>
      </c>
      <c r="D95" s="269">
        <v>13</v>
      </c>
      <c r="E95" s="268">
        <v>0</v>
      </c>
      <c r="F95" s="268" t="s">
        <v>14</v>
      </c>
      <c r="G95" s="268" t="s">
        <v>14</v>
      </c>
      <c r="H95" s="268" t="s">
        <v>14</v>
      </c>
      <c r="I95" s="269">
        <v>0</v>
      </c>
      <c r="J95" s="269" t="str">
        <f>IFERROR(VLOOKUP($B95,'Core Indicators'!$E$3:$EU$906,147,FALSE),"x")</f>
        <v>x</v>
      </c>
      <c r="K95" s="270">
        <v>0.4797953069</v>
      </c>
      <c r="L95" s="268" t="s">
        <v>14</v>
      </c>
      <c r="M95" s="269">
        <v>89</v>
      </c>
      <c r="N95" s="269" t="s">
        <v>14</v>
      </c>
      <c r="O95" s="269" t="str">
        <f>IFERROR(VLOOKUP(B95,'Core Indicators'!$E$3:$G$9906,3,FALSE),"x")</f>
        <v>x</v>
      </c>
      <c r="P95" s="269">
        <v>260</v>
      </c>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row>
    <row r="96" spans="1:116" x14ac:dyDescent="0.25">
      <c r="A96" s="264" t="s">
        <v>7993</v>
      </c>
      <c r="B96" s="265" t="s">
        <v>7994</v>
      </c>
      <c r="C96" s="268">
        <v>0</v>
      </c>
      <c r="D96" s="269">
        <v>10</v>
      </c>
      <c r="E96" s="268">
        <v>0</v>
      </c>
      <c r="F96" s="268">
        <v>8.6</v>
      </c>
      <c r="G96" s="268">
        <v>5.75736331E-2</v>
      </c>
      <c r="H96" s="268">
        <v>31.4</v>
      </c>
      <c r="I96" s="269">
        <v>0</v>
      </c>
      <c r="J96" s="269" t="str">
        <f>IFERROR(VLOOKUP($B96,'Core Indicators'!$E$3:$EU$906,147,FALSE),"x")</f>
        <v>x</v>
      </c>
      <c r="K96" s="270">
        <v>1.194070816</v>
      </c>
      <c r="L96" s="268">
        <v>8.5</v>
      </c>
      <c r="M96" s="269">
        <v>83</v>
      </c>
      <c r="N96" s="269">
        <v>59</v>
      </c>
      <c r="O96" s="269" t="str">
        <f>IFERROR(VLOOKUP(B96,'Core Indicators'!$E$3:$G$9906,3,FALSE),"x")</f>
        <v>x</v>
      </c>
      <c r="P96" s="269">
        <v>97480</v>
      </c>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row>
    <row r="97" spans="1:116" x14ac:dyDescent="0.25">
      <c r="A97" s="264" t="s">
        <v>7995</v>
      </c>
      <c r="B97" s="265" t="s">
        <v>7996</v>
      </c>
      <c r="C97" s="268">
        <v>0.93409999830000001</v>
      </c>
      <c r="D97" s="269">
        <v>5</v>
      </c>
      <c r="E97" s="268">
        <v>0.15</v>
      </c>
      <c r="F97" s="268">
        <v>4.7</v>
      </c>
      <c r="G97" s="268">
        <v>0.24530015899999999</v>
      </c>
      <c r="H97" s="268" t="s">
        <v>14</v>
      </c>
      <c r="I97" s="269">
        <v>1</v>
      </c>
      <c r="J97" s="269" t="str">
        <f>IFERROR(VLOOKUP($B97,'Core Indicators'!$E$3:$EU$906,147,FALSE),"x")</f>
        <v>x</v>
      </c>
      <c r="K97" s="270">
        <v>0.2156739533</v>
      </c>
      <c r="L97" s="268">
        <v>5</v>
      </c>
      <c r="M97" s="269">
        <v>36</v>
      </c>
      <c r="N97" s="269">
        <v>40</v>
      </c>
      <c r="O97" s="269" t="str">
        <f>IFERROR(VLOOKUP(B97,'Core Indicators'!$E$3:$G$9906,3,FALSE),"x")</f>
        <v>x</v>
      </c>
      <c r="P97" s="269">
        <v>17820</v>
      </c>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row>
    <row r="98" spans="1:116" x14ac:dyDescent="0.25">
      <c r="A98" s="264" t="s">
        <v>7997</v>
      </c>
      <c r="B98" s="265" t="s">
        <v>7998</v>
      </c>
      <c r="C98" s="268">
        <v>0.64979998859999999</v>
      </c>
      <c r="D98" s="269">
        <v>2</v>
      </c>
      <c r="E98" s="268">
        <v>0.39700000000000002</v>
      </c>
      <c r="F98" s="268">
        <v>2.9666666667000001</v>
      </c>
      <c r="G98" s="268">
        <v>0.46313362470000002</v>
      </c>
      <c r="H98" s="268">
        <v>38.799999999999997</v>
      </c>
      <c r="I98" s="269">
        <v>3</v>
      </c>
      <c r="J98" s="269" t="str">
        <f>IFERROR(VLOOKUP($B98,'Core Indicators'!$E$3:$EU$906,147,FALSE),"x")</f>
        <v>x</v>
      </c>
      <c r="K98" s="270">
        <v>-0.9411007762000001</v>
      </c>
      <c r="L98" s="268">
        <v>2.25</v>
      </c>
      <c r="M98" s="269">
        <v>14</v>
      </c>
      <c r="N98" s="269">
        <v>29</v>
      </c>
      <c r="O98" s="269" t="str">
        <f>IFERROR(VLOOKUP(B98,'Core Indicators'!$E$3:$G$9906,3,FALSE),"x")</f>
        <v>x</v>
      </c>
      <c r="P98" s="269">
        <v>230800</v>
      </c>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row>
    <row r="99" spans="1:116" x14ac:dyDescent="0.25">
      <c r="A99" s="264" t="s">
        <v>1705</v>
      </c>
      <c r="B99" s="265" t="s">
        <v>7999</v>
      </c>
      <c r="C99" s="268">
        <v>0.81310000439999996</v>
      </c>
      <c r="D99" s="269">
        <v>6</v>
      </c>
      <c r="E99" s="268">
        <v>0.1</v>
      </c>
      <c r="F99" s="268">
        <v>5.3</v>
      </c>
      <c r="G99" s="268">
        <v>0.36244894649999998</v>
      </c>
      <c r="H99" s="268">
        <v>31.8</v>
      </c>
      <c r="I99" s="269">
        <v>3</v>
      </c>
      <c r="J99" s="269">
        <f>IFERROR(VLOOKUP($B99,'Core Indicators'!$E$3:$EU$906,147,FALSE),"x")</f>
        <v>191</v>
      </c>
      <c r="K99" s="270">
        <v>-0.85828012230000006</v>
      </c>
      <c r="L99" s="268">
        <v>4.75</v>
      </c>
      <c r="M99" s="269">
        <v>44</v>
      </c>
      <c r="N99" s="269">
        <v>28</v>
      </c>
      <c r="O99" s="269">
        <f>IFERROR(VLOOKUP(B99,'Core Indicators'!$E$3:$G$9906,3,FALSE),"x")</f>
        <v>6825000</v>
      </c>
      <c r="P99" s="269">
        <v>10230</v>
      </c>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row>
    <row r="100" spans="1:116" x14ac:dyDescent="0.25">
      <c r="A100" s="264" t="s">
        <v>8000</v>
      </c>
      <c r="B100" s="265" t="s">
        <v>8001</v>
      </c>
      <c r="C100" s="268">
        <v>0.98551100019999993</v>
      </c>
      <c r="D100" s="269">
        <v>11</v>
      </c>
      <c r="E100" s="268">
        <v>0</v>
      </c>
      <c r="F100" s="268">
        <v>6.6</v>
      </c>
      <c r="G100" s="268">
        <v>0.65102151679999998</v>
      </c>
      <c r="H100" s="268">
        <v>35.299999999999997</v>
      </c>
      <c r="I100" s="269">
        <v>0</v>
      </c>
      <c r="J100" s="269" t="str">
        <f>IFERROR(VLOOKUP($B100,'Core Indicators'!$E$3:$EU$906,147,FALSE),"x")</f>
        <v>x</v>
      </c>
      <c r="K100" s="270">
        <v>-0.99521124360000002</v>
      </c>
      <c r="L100" s="268">
        <v>5.5</v>
      </c>
      <c r="M100" s="269">
        <v>60</v>
      </c>
      <c r="N100" s="269">
        <v>28</v>
      </c>
      <c r="O100" s="269" t="str">
        <f>IFERROR(VLOOKUP(B100,'Core Indicators'!$E$3:$G$9906,3,FALSE),"x")</f>
        <v>x</v>
      </c>
      <c r="P100" s="269">
        <v>96320</v>
      </c>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row>
    <row r="101" spans="1:116" x14ac:dyDescent="0.25">
      <c r="A101" s="264" t="s">
        <v>191</v>
      </c>
      <c r="B101" s="265" t="s">
        <v>8002</v>
      </c>
      <c r="C101" s="268">
        <v>0.27512803019999998</v>
      </c>
      <c r="D101" s="269">
        <v>1</v>
      </c>
      <c r="E101" s="268">
        <v>0</v>
      </c>
      <c r="F101" s="268">
        <v>2.4500000000000002</v>
      </c>
      <c r="G101" s="268">
        <v>0.1717677189</v>
      </c>
      <c r="H101" s="268" t="s">
        <v>14</v>
      </c>
      <c r="I101" s="269">
        <v>3</v>
      </c>
      <c r="J101" s="269">
        <f>IFERROR(VLOOKUP($B101,'Core Indicators'!$E$3:$EU$906,147,FALSE),"x")</f>
        <v>714</v>
      </c>
      <c r="K101" s="270">
        <v>-1.8480540513999999</v>
      </c>
      <c r="L101" s="268">
        <v>2.75</v>
      </c>
      <c r="M101" s="269">
        <v>9</v>
      </c>
      <c r="N101" s="269">
        <v>18</v>
      </c>
      <c r="O101" s="269">
        <f>IFERROR(VLOOKUP(B101,'Core Indicators'!$E$3:$G$9906,3,FALSE),"x")</f>
        <v>8200000</v>
      </c>
      <c r="P101" s="269">
        <v>1759540</v>
      </c>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row>
    <row r="102" spans="1:116" x14ac:dyDescent="0.25">
      <c r="A102" s="264" t="s">
        <v>8003</v>
      </c>
      <c r="B102" s="265" t="s">
        <v>8004</v>
      </c>
      <c r="C102" s="268">
        <v>0</v>
      </c>
      <c r="D102" s="269">
        <v>12</v>
      </c>
      <c r="E102" s="268">
        <v>0</v>
      </c>
      <c r="F102" s="268" t="s">
        <v>14</v>
      </c>
      <c r="G102" s="268">
        <v>0.33299378600000001</v>
      </c>
      <c r="H102" s="268">
        <v>51.2</v>
      </c>
      <c r="I102" s="269">
        <v>0</v>
      </c>
      <c r="J102" s="269" t="str">
        <f>IFERROR(VLOOKUP($B102,'Core Indicators'!$E$3:$EU$906,147,FALSE),"x")</f>
        <v>x</v>
      </c>
      <c r="K102" s="270">
        <v>0.569129467</v>
      </c>
      <c r="L102" s="268" t="s">
        <v>14</v>
      </c>
      <c r="M102" s="269">
        <v>92</v>
      </c>
      <c r="N102" s="269">
        <v>55</v>
      </c>
      <c r="O102" s="269" t="str">
        <f>IFERROR(VLOOKUP(B102,'Core Indicators'!$E$3:$G$9906,3,FALSE),"x")</f>
        <v>x</v>
      </c>
      <c r="P102" s="269">
        <v>610</v>
      </c>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row>
    <row r="103" spans="1:116" x14ac:dyDescent="0.25">
      <c r="A103" s="264" t="s">
        <v>8005</v>
      </c>
      <c r="B103" s="265" t="s">
        <v>8006</v>
      </c>
      <c r="C103" s="268">
        <v>0</v>
      </c>
      <c r="D103" s="269">
        <v>12</v>
      </c>
      <c r="E103" s="268">
        <v>0</v>
      </c>
      <c r="F103" s="268" t="s">
        <v>14</v>
      </c>
      <c r="G103" s="268" t="s">
        <v>14</v>
      </c>
      <c r="H103" s="268" t="s">
        <v>14</v>
      </c>
      <c r="I103" s="269">
        <v>0</v>
      </c>
      <c r="J103" s="269" t="str">
        <f>IFERROR(VLOOKUP($B103,'Core Indicators'!$E$3:$EU$906,147,FALSE),"x")</f>
        <v>x</v>
      </c>
      <c r="K103" s="270">
        <v>1.6793329716000001</v>
      </c>
      <c r="L103" s="268" t="s">
        <v>14</v>
      </c>
      <c r="M103" s="269">
        <v>90</v>
      </c>
      <c r="N103" s="269" t="s">
        <v>14</v>
      </c>
      <c r="O103" s="269" t="str">
        <f>IFERROR(VLOOKUP(B103,'Core Indicators'!$E$3:$G$9906,3,FALSE),"x")</f>
        <v>x</v>
      </c>
      <c r="P103" s="269">
        <v>160</v>
      </c>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row>
    <row r="104" spans="1:116" x14ac:dyDescent="0.25">
      <c r="A104" s="264" t="s">
        <v>8007</v>
      </c>
      <c r="B104" s="265" t="s">
        <v>8008</v>
      </c>
      <c r="C104" s="268">
        <v>0.41569999959999998</v>
      </c>
      <c r="D104" s="269">
        <v>5</v>
      </c>
      <c r="E104" s="268">
        <v>0.11</v>
      </c>
      <c r="F104" s="268">
        <v>6.65</v>
      </c>
      <c r="G104" s="268">
        <v>0.37970115970000001</v>
      </c>
      <c r="H104" s="268">
        <v>39.299999999999997</v>
      </c>
      <c r="I104" s="269">
        <v>3</v>
      </c>
      <c r="J104" s="269" t="str">
        <f>IFERROR(VLOOKUP($B104,'Core Indicators'!$E$3:$EU$906,147,FALSE),"x")</f>
        <v>x</v>
      </c>
      <c r="K104" s="270">
        <v>-1.1983425400000001E-2</v>
      </c>
      <c r="L104" s="268">
        <v>6.5</v>
      </c>
      <c r="M104" s="269">
        <v>55</v>
      </c>
      <c r="N104" s="269">
        <v>38</v>
      </c>
      <c r="O104" s="269" t="str">
        <f>IFERROR(VLOOKUP(B104,'Core Indicators'!$E$3:$G$9906,3,FALSE),"x")</f>
        <v>x</v>
      </c>
      <c r="P104" s="269">
        <v>62710</v>
      </c>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row>
    <row r="105" spans="1:116" x14ac:dyDescent="0.25">
      <c r="A105" s="264" t="s">
        <v>117</v>
      </c>
      <c r="B105" s="265" t="s">
        <v>8009</v>
      </c>
      <c r="C105" s="268">
        <v>0</v>
      </c>
      <c r="D105" s="269">
        <v>11</v>
      </c>
      <c r="E105" s="268">
        <v>0</v>
      </c>
      <c r="F105" s="268">
        <v>5.45</v>
      </c>
      <c r="G105" s="268">
        <v>0.54603114490000004</v>
      </c>
      <c r="H105" s="268">
        <v>44.9</v>
      </c>
      <c r="I105" s="269">
        <v>0</v>
      </c>
      <c r="J105" s="269">
        <f>IFERROR(VLOOKUP($B105,'Core Indicators'!$E$3:$EU$906,147,FALSE),"x")</f>
        <v>6</v>
      </c>
      <c r="K105" s="270">
        <v>-0.38059708479999999</v>
      </c>
      <c r="L105" s="268">
        <v>5</v>
      </c>
      <c r="M105" s="269">
        <v>63</v>
      </c>
      <c r="N105" s="269">
        <v>40</v>
      </c>
      <c r="O105" s="269">
        <f>IFERROR(VLOOKUP(B105,'Core Indicators'!$E$3:$G$9906,3,FALSE),"x")</f>
        <v>2100000</v>
      </c>
      <c r="P105" s="269">
        <v>30360</v>
      </c>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row>
    <row r="106" spans="1:116" x14ac:dyDescent="0.25">
      <c r="A106" s="264" t="s">
        <v>8010</v>
      </c>
      <c r="B106" s="265" t="s">
        <v>8011</v>
      </c>
      <c r="C106" s="268">
        <v>0.28331598740000002</v>
      </c>
      <c r="D106" s="269">
        <v>9</v>
      </c>
      <c r="E106" s="268">
        <v>0.13</v>
      </c>
      <c r="F106" s="268">
        <v>9.5</v>
      </c>
      <c r="G106" s="268">
        <v>0.12419569599999999</v>
      </c>
      <c r="H106" s="268">
        <v>35.700000000000003</v>
      </c>
      <c r="I106" s="269">
        <v>0</v>
      </c>
      <c r="J106" s="269" t="str">
        <f>IFERROR(VLOOKUP($B106,'Core Indicators'!$E$3:$EU$906,147,FALSE),"x")</f>
        <v>x</v>
      </c>
      <c r="K106" s="270">
        <v>1.022870779</v>
      </c>
      <c r="L106" s="268">
        <v>9.75</v>
      </c>
      <c r="M106" s="269">
        <v>91</v>
      </c>
      <c r="N106" s="269">
        <v>60</v>
      </c>
      <c r="O106" s="269" t="str">
        <f>IFERROR(VLOOKUP(B106,'Core Indicators'!$E$3:$G$9906,3,FALSE),"x")</f>
        <v>x</v>
      </c>
      <c r="P106" s="269">
        <v>62650</v>
      </c>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row>
    <row r="107" spans="1:116" x14ac:dyDescent="0.25">
      <c r="A107" s="264" t="s">
        <v>8012</v>
      </c>
      <c r="B107" s="265" t="s">
        <v>8013</v>
      </c>
      <c r="C107" s="268">
        <v>0</v>
      </c>
      <c r="D107" s="269">
        <v>14</v>
      </c>
      <c r="E107" s="268">
        <v>0</v>
      </c>
      <c r="F107" s="268" t="s">
        <v>14</v>
      </c>
      <c r="G107" s="268">
        <v>7.8352409200000001E-2</v>
      </c>
      <c r="H107" s="268">
        <v>35.4</v>
      </c>
      <c r="I107" s="269">
        <v>0</v>
      </c>
      <c r="J107" s="269" t="str">
        <f>IFERROR(VLOOKUP($B107,'Core Indicators'!$E$3:$EU$906,147,FALSE),"x")</f>
        <v>x</v>
      </c>
      <c r="K107" s="270">
        <v>1.7934256792000001</v>
      </c>
      <c r="L107" s="268" t="s">
        <v>14</v>
      </c>
      <c r="M107" s="269">
        <v>98</v>
      </c>
      <c r="N107" s="269">
        <v>80</v>
      </c>
      <c r="O107" s="269" t="str">
        <f>IFERROR(VLOOKUP(B107,'Core Indicators'!$E$3:$G$9906,3,FALSE),"x")</f>
        <v>x</v>
      </c>
      <c r="P107" s="269">
        <v>2590</v>
      </c>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row>
    <row r="108" spans="1:116" x14ac:dyDescent="0.25">
      <c r="A108" s="264" t="s">
        <v>8014</v>
      </c>
      <c r="B108" s="265" t="s">
        <v>8015</v>
      </c>
      <c r="C108" s="268">
        <v>0.57146297740000007</v>
      </c>
      <c r="D108" s="269">
        <v>10</v>
      </c>
      <c r="E108" s="268">
        <v>0.35299999999999998</v>
      </c>
      <c r="F108" s="268">
        <v>8.9</v>
      </c>
      <c r="G108" s="268">
        <v>0.16942693950000001</v>
      </c>
      <c r="H108" s="268">
        <v>35.1</v>
      </c>
      <c r="I108" s="269">
        <v>0</v>
      </c>
      <c r="J108" s="269" t="str">
        <f>IFERROR(VLOOKUP($B108,'Core Indicators'!$E$3:$EU$906,147,FALSE),"x")</f>
        <v>x</v>
      </c>
      <c r="K108" s="270">
        <v>1.0139242411</v>
      </c>
      <c r="L108" s="268">
        <v>8.25</v>
      </c>
      <c r="M108" s="269">
        <v>89</v>
      </c>
      <c r="N108" s="269">
        <v>56</v>
      </c>
      <c r="O108" s="269" t="str">
        <f>IFERROR(VLOOKUP(B108,'Core Indicators'!$E$3:$G$9906,3,FALSE),"x")</f>
        <v>x</v>
      </c>
      <c r="P108" s="269">
        <v>62180</v>
      </c>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row>
    <row r="109" spans="1:116" x14ac:dyDescent="0.25">
      <c r="A109" s="264" t="s">
        <v>594</v>
      </c>
      <c r="B109" s="265" t="s">
        <v>8016</v>
      </c>
      <c r="C109" s="268">
        <v>0.49561599899999997</v>
      </c>
      <c r="D109" s="269">
        <v>5</v>
      </c>
      <c r="E109" s="268">
        <v>0.4</v>
      </c>
      <c r="F109" s="268">
        <v>3.6833333332999998</v>
      </c>
      <c r="G109" s="268">
        <v>0.4923099393</v>
      </c>
      <c r="H109" s="268">
        <v>39.5</v>
      </c>
      <c r="I109" s="269">
        <v>3</v>
      </c>
      <c r="J109" s="269">
        <f>IFERROR(VLOOKUP($B109,'Core Indicators'!$E$3:$EU$906,147,FALSE),"x")</f>
        <v>181</v>
      </c>
      <c r="K109" s="270">
        <v>-0.13564912970000001</v>
      </c>
      <c r="L109" s="268">
        <v>3.25</v>
      </c>
      <c r="M109" s="269">
        <v>37</v>
      </c>
      <c r="N109" s="269">
        <v>41</v>
      </c>
      <c r="O109" s="269">
        <f>IFERROR(VLOOKUP(B109,'Core Indicators'!$E$3:$G$9906,3,FALSE),"x")</f>
        <v>36472000</v>
      </c>
      <c r="P109" s="269">
        <v>446300</v>
      </c>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row>
    <row r="110" spans="1:116" x14ac:dyDescent="0.25">
      <c r="A110" s="264" t="s">
        <v>6056</v>
      </c>
      <c r="B110" s="265" t="s">
        <v>8017</v>
      </c>
      <c r="C110" s="268">
        <v>0.42207301920000001</v>
      </c>
      <c r="D110" s="269">
        <v>7</v>
      </c>
      <c r="E110" s="268">
        <v>0.19400000000000001</v>
      </c>
      <c r="F110" s="268">
        <v>5.8</v>
      </c>
      <c r="G110" s="268">
        <v>0.2284775829</v>
      </c>
      <c r="H110" s="268">
        <v>25.7</v>
      </c>
      <c r="I110" s="269">
        <v>2</v>
      </c>
      <c r="J110" s="269">
        <f>IFERROR(VLOOKUP($B110,'Core Indicators'!$E$3:$EU$906,147,FALSE),"x")</f>
        <v>0</v>
      </c>
      <c r="K110" s="270">
        <v>-0.37302857639999998</v>
      </c>
      <c r="L110" s="268">
        <v>4.5</v>
      </c>
      <c r="M110" s="269">
        <v>60</v>
      </c>
      <c r="N110" s="269">
        <v>32</v>
      </c>
      <c r="O110" s="269">
        <f>IFERROR(VLOOKUP(B110,'Core Indicators'!$E$3:$G$9906,3,FALSE),"x")</f>
        <v>3009000</v>
      </c>
      <c r="P110" s="269">
        <v>32870</v>
      </c>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row>
    <row r="111" spans="1:116" x14ac:dyDescent="0.25">
      <c r="A111" s="264" t="s">
        <v>1163</v>
      </c>
      <c r="B111" s="265" t="s">
        <v>8018</v>
      </c>
      <c r="C111" s="268">
        <v>0.61453398950000004</v>
      </c>
      <c r="D111" s="269">
        <v>6</v>
      </c>
      <c r="E111" s="268">
        <v>0</v>
      </c>
      <c r="F111" s="268">
        <v>5.4</v>
      </c>
      <c r="G111" s="268" t="s">
        <v>14</v>
      </c>
      <c r="H111" s="268">
        <v>42.6</v>
      </c>
      <c r="I111" s="269">
        <v>0</v>
      </c>
      <c r="J111" s="269">
        <f>IFERROR(VLOOKUP($B111,'Core Indicators'!$E$3:$EU$906,147,FALSE),"x")</f>
        <v>259</v>
      </c>
      <c r="K111" s="270">
        <v>-1.0088132620000001</v>
      </c>
      <c r="L111" s="268">
        <v>4.25</v>
      </c>
      <c r="M111" s="269">
        <v>61</v>
      </c>
      <c r="N111" s="269">
        <v>24</v>
      </c>
      <c r="O111" s="269">
        <f>IFERROR(VLOOKUP(B111,'Core Indicators'!$E$3:$G$9906,3,FALSE),"x")</f>
        <v>27000000</v>
      </c>
      <c r="P111" s="269">
        <v>581800</v>
      </c>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row>
    <row r="112" spans="1:116" x14ac:dyDescent="0.25">
      <c r="A112" s="264" t="s">
        <v>8019</v>
      </c>
      <c r="B112" s="265" t="s">
        <v>8020</v>
      </c>
      <c r="C112" s="268">
        <v>1.9899981099999998E-2</v>
      </c>
      <c r="D112" s="269">
        <v>8</v>
      </c>
      <c r="E112" s="268">
        <v>0</v>
      </c>
      <c r="F112" s="268" t="s">
        <v>14</v>
      </c>
      <c r="G112" s="268">
        <v>0.36658249790000003</v>
      </c>
      <c r="H112" s="268">
        <v>31.3</v>
      </c>
      <c r="I112" s="269">
        <v>3</v>
      </c>
      <c r="J112" s="269" t="str">
        <f>IFERROR(VLOOKUP($B112,'Core Indicators'!$E$3:$EU$906,147,FALSE),"x")</f>
        <v>x</v>
      </c>
      <c r="K112" s="270">
        <v>-0.41108790039999998</v>
      </c>
      <c r="L112" s="268" t="s">
        <v>14</v>
      </c>
      <c r="M112" s="269">
        <v>40</v>
      </c>
      <c r="N112" s="269">
        <v>29</v>
      </c>
      <c r="O112" s="269" t="str">
        <f>IFERROR(VLOOKUP(B112,'Core Indicators'!$E$3:$G$9906,3,FALSE),"x")</f>
        <v>x</v>
      </c>
      <c r="P112" s="269">
        <v>300</v>
      </c>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row>
    <row r="113" spans="1:116" x14ac:dyDescent="0.25">
      <c r="A113" s="264" t="s">
        <v>1365</v>
      </c>
      <c r="B113" s="265" t="s">
        <v>8021</v>
      </c>
      <c r="C113" s="268">
        <v>0.33568600009999999</v>
      </c>
      <c r="D113" s="269">
        <v>10</v>
      </c>
      <c r="E113" s="268">
        <v>0.11</v>
      </c>
      <c r="F113" s="268">
        <v>6.05</v>
      </c>
      <c r="G113" s="268">
        <v>0.334242492</v>
      </c>
      <c r="H113" s="268">
        <v>45.4</v>
      </c>
      <c r="I113" s="269">
        <v>4</v>
      </c>
      <c r="J113" s="269">
        <f>IFERROR(VLOOKUP($B113,'Core Indicators'!$E$3:$EU$906,147,FALSE),"x")</f>
        <v>3714</v>
      </c>
      <c r="K113" s="270">
        <v>-0.65810358520000001</v>
      </c>
      <c r="L113" s="268">
        <v>5</v>
      </c>
      <c r="M113" s="269">
        <v>62</v>
      </c>
      <c r="N113" s="269">
        <v>29</v>
      </c>
      <c r="O113" s="269">
        <f>IFERROR(VLOOKUP(B113,'Core Indicators'!$E$3:$G$9906,3,FALSE),"x")</f>
        <v>124227000</v>
      </c>
      <c r="P113" s="269">
        <v>1943950</v>
      </c>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row>
    <row r="114" spans="1:116" x14ac:dyDescent="0.25">
      <c r="A114" s="264" t="s">
        <v>8022</v>
      </c>
      <c r="B114" s="265" t="s">
        <v>8023</v>
      </c>
      <c r="C114" s="268">
        <v>0</v>
      </c>
      <c r="D114" s="269">
        <v>12</v>
      </c>
      <c r="E114" s="268">
        <v>0</v>
      </c>
      <c r="F114" s="268" t="s">
        <v>14</v>
      </c>
      <c r="G114" s="268" t="s">
        <v>14</v>
      </c>
      <c r="H114" s="268" t="s">
        <v>14</v>
      </c>
      <c r="I114" s="269">
        <v>0</v>
      </c>
      <c r="J114" s="269" t="str">
        <f>IFERROR(VLOOKUP($B114,'Core Indicators'!$E$3:$EU$906,147,FALSE),"x")</f>
        <v>x</v>
      </c>
      <c r="K114" s="270">
        <v>-3.3094067099999999E-2</v>
      </c>
      <c r="L114" s="268" t="s">
        <v>14</v>
      </c>
      <c r="M114" s="269">
        <v>93</v>
      </c>
      <c r="N114" s="269" t="s">
        <v>14</v>
      </c>
      <c r="O114" s="269" t="str">
        <f>IFERROR(VLOOKUP(B114,'Core Indicators'!$E$3:$G$9906,3,FALSE),"x")</f>
        <v>x</v>
      </c>
      <c r="P114" s="269">
        <v>180</v>
      </c>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row>
    <row r="115" spans="1:116" x14ac:dyDescent="0.25">
      <c r="A115" s="264" t="s">
        <v>8024</v>
      </c>
      <c r="B115" s="265" t="s">
        <v>8025</v>
      </c>
      <c r="C115" s="268">
        <v>0.52166897280000002</v>
      </c>
      <c r="D115" s="269">
        <v>10</v>
      </c>
      <c r="E115" s="268">
        <v>0.06</v>
      </c>
      <c r="F115" s="268">
        <v>7.2</v>
      </c>
      <c r="G115" s="268">
        <v>0.1450303838</v>
      </c>
      <c r="H115" s="268">
        <v>33</v>
      </c>
      <c r="I115" s="269">
        <v>3</v>
      </c>
      <c r="J115" s="269" t="str">
        <f>IFERROR(VLOOKUP($B115,'Core Indicators'!$E$3:$EU$906,147,FALSE),"x")</f>
        <v>x</v>
      </c>
      <c r="K115" s="270">
        <v>-0.24343633649999999</v>
      </c>
      <c r="L115" s="268">
        <v>6.5</v>
      </c>
      <c r="M115" s="269">
        <v>63</v>
      </c>
      <c r="N115" s="269">
        <v>35</v>
      </c>
      <c r="O115" s="269" t="str">
        <f>IFERROR(VLOOKUP(B115,'Core Indicators'!$E$3:$G$9906,3,FALSE),"x")</f>
        <v>x</v>
      </c>
      <c r="P115" s="269">
        <v>25220</v>
      </c>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row>
    <row r="116" spans="1:116" x14ac:dyDescent="0.25">
      <c r="A116" s="264" t="s">
        <v>12</v>
      </c>
      <c r="B116" s="265" t="s">
        <v>8026</v>
      </c>
      <c r="C116" s="268">
        <v>0.1842000429</v>
      </c>
      <c r="D116" s="269">
        <v>12</v>
      </c>
      <c r="E116" s="268">
        <v>0</v>
      </c>
      <c r="F116" s="268">
        <v>5.8</v>
      </c>
      <c r="G116" s="268">
        <v>0.67610385110000004</v>
      </c>
      <c r="H116" s="268">
        <v>33</v>
      </c>
      <c r="I116" s="269">
        <v>5</v>
      </c>
      <c r="J116" s="269">
        <f>IFERROR(VLOOKUP($B116,'Core Indicators'!$E$3:$EU$906,147,FALSE),"x")</f>
        <v>974</v>
      </c>
      <c r="K116" s="270">
        <v>-0.83423358200000008</v>
      </c>
      <c r="L116" s="268">
        <v>4.5</v>
      </c>
      <c r="M116" s="269">
        <v>41</v>
      </c>
      <c r="N116" s="269">
        <v>29</v>
      </c>
      <c r="O116" s="269">
        <f>IFERROR(VLOOKUP(B116,'Core Indicators'!$E$3:$G$9906,3,FALSE),"x")</f>
        <v>20402000</v>
      </c>
      <c r="P116" s="269">
        <v>1220190</v>
      </c>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row>
    <row r="117" spans="1:116" x14ac:dyDescent="0.25">
      <c r="A117" s="264" t="s">
        <v>8027</v>
      </c>
      <c r="B117" s="265" t="s">
        <v>8028</v>
      </c>
      <c r="C117" s="268">
        <v>0</v>
      </c>
      <c r="D117" s="269">
        <v>12</v>
      </c>
      <c r="E117" s="268">
        <v>0</v>
      </c>
      <c r="F117" s="268" t="s">
        <v>14</v>
      </c>
      <c r="G117" s="268">
        <v>0.19499821959999999</v>
      </c>
      <c r="H117" s="268">
        <v>28.7</v>
      </c>
      <c r="I117" s="269">
        <v>0</v>
      </c>
      <c r="J117" s="269" t="str">
        <f>IFERROR(VLOOKUP($B117,'Core Indicators'!$E$3:$EU$906,147,FALSE),"x")</f>
        <v>x</v>
      </c>
      <c r="K117" s="270">
        <v>0.95223230120000002</v>
      </c>
      <c r="L117" s="268" t="s">
        <v>14</v>
      </c>
      <c r="M117" s="269">
        <v>90</v>
      </c>
      <c r="N117" s="269">
        <v>54</v>
      </c>
      <c r="O117" s="269" t="str">
        <f>IFERROR(VLOOKUP(B117,'Core Indicators'!$E$3:$G$9906,3,FALSE),"x")</f>
        <v>x</v>
      </c>
      <c r="P117" s="269">
        <v>320</v>
      </c>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row>
    <row r="118" spans="1:116" x14ac:dyDescent="0.25">
      <c r="A118" s="264" t="s">
        <v>462</v>
      </c>
      <c r="B118" s="265" t="s">
        <v>8029</v>
      </c>
      <c r="C118" s="268">
        <v>0.52228899020000008</v>
      </c>
      <c r="D118" s="269">
        <v>0</v>
      </c>
      <c r="E118" s="268">
        <v>0.30299999999999999</v>
      </c>
      <c r="F118" s="268">
        <v>3.3</v>
      </c>
      <c r="G118" s="268">
        <v>0.45849855369999998</v>
      </c>
      <c r="H118" s="268">
        <v>30.7</v>
      </c>
      <c r="I118" s="269">
        <v>5</v>
      </c>
      <c r="J118" s="269">
        <f>IFERROR(VLOOKUP($B118,'Core Indicators'!$E$3:$EU$906,147,FALSE),"x")</f>
        <v>10677</v>
      </c>
      <c r="K118" s="270">
        <v>-1.0627838373</v>
      </c>
      <c r="L118" s="268">
        <v>2.75</v>
      </c>
      <c r="M118" s="269">
        <v>30</v>
      </c>
      <c r="N118" s="269">
        <v>29</v>
      </c>
      <c r="O118" s="269">
        <f>IFERROR(VLOOKUP(B118,'Core Indicators'!$E$3:$G$9906,3,FALSE),"x")</f>
        <v>54980000</v>
      </c>
      <c r="P118" s="269">
        <v>653080</v>
      </c>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row>
    <row r="119" spans="1:116" x14ac:dyDescent="0.25">
      <c r="A119" s="264" t="s">
        <v>8030</v>
      </c>
      <c r="B119" s="265" t="s">
        <v>8031</v>
      </c>
      <c r="C119" s="268">
        <v>0.69836900989999995</v>
      </c>
      <c r="D119" s="269">
        <v>10</v>
      </c>
      <c r="E119" s="268">
        <v>5.4199999999999998E-2</v>
      </c>
      <c r="F119" s="268">
        <v>7.35</v>
      </c>
      <c r="G119" s="268">
        <v>0.1190679714</v>
      </c>
      <c r="H119" s="268">
        <v>38.5</v>
      </c>
      <c r="I119" s="269">
        <v>3</v>
      </c>
      <c r="J119" s="269" t="str">
        <f>IFERROR(VLOOKUP($B119,'Core Indicators'!$E$3:$EU$906,147,FALSE),"x")</f>
        <v>x</v>
      </c>
      <c r="K119" s="270">
        <v>9.5744796099999988E-2</v>
      </c>
      <c r="L119" s="268">
        <v>6.75</v>
      </c>
      <c r="M119" s="269">
        <v>62</v>
      </c>
      <c r="N119" s="269">
        <v>45</v>
      </c>
      <c r="O119" s="269" t="str">
        <f>IFERROR(VLOOKUP(B119,'Core Indicators'!$E$3:$G$9906,3,FALSE),"x")</f>
        <v>x</v>
      </c>
      <c r="P119" s="269">
        <v>13450</v>
      </c>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row>
    <row r="120" spans="1:116" x14ac:dyDescent="0.25">
      <c r="A120" s="264" t="s">
        <v>8032</v>
      </c>
      <c r="B120" s="265" t="s">
        <v>8033</v>
      </c>
      <c r="C120" s="268">
        <v>0.18750004279999999</v>
      </c>
      <c r="D120" s="269">
        <v>11</v>
      </c>
      <c r="E120" s="268">
        <v>7.0000000000000007E-2</v>
      </c>
      <c r="F120" s="268">
        <v>7.3</v>
      </c>
      <c r="G120" s="268">
        <v>0.32160517550000001</v>
      </c>
      <c r="H120" s="268">
        <v>32.700000000000003</v>
      </c>
      <c r="I120" s="269">
        <v>0</v>
      </c>
      <c r="J120" s="269" t="str">
        <f>IFERROR(VLOOKUP($B120,'Core Indicators'!$E$3:$EU$906,147,FALSE),"x")</f>
        <v>x</v>
      </c>
      <c r="K120" s="270">
        <v>-0.2662930489</v>
      </c>
      <c r="L120" s="268">
        <v>6.25</v>
      </c>
      <c r="M120" s="269">
        <v>84</v>
      </c>
      <c r="N120" s="269">
        <v>35</v>
      </c>
      <c r="O120" s="269" t="str">
        <f>IFERROR(VLOOKUP(B120,'Core Indicators'!$E$3:$G$9906,3,FALSE),"x")</f>
        <v>x</v>
      </c>
      <c r="P120" s="269">
        <v>1553560</v>
      </c>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row>
    <row r="121" spans="1:116" x14ac:dyDescent="0.25">
      <c r="A121" s="264" t="s">
        <v>888</v>
      </c>
      <c r="B121" s="265" t="s">
        <v>8034</v>
      </c>
      <c r="C121" s="268">
        <v>0.90353799999999995</v>
      </c>
      <c r="D121" s="269">
        <v>7</v>
      </c>
      <c r="E121" s="268">
        <v>0.16500000000000001</v>
      </c>
      <c r="F121" s="268">
        <v>4.4833333333000001</v>
      </c>
      <c r="G121" s="268">
        <v>0.56887839289999997</v>
      </c>
      <c r="H121" s="268">
        <v>54</v>
      </c>
      <c r="I121" s="269">
        <v>5</v>
      </c>
      <c r="J121" s="269">
        <f>IFERROR(VLOOKUP($B121,'Core Indicators'!$E$3:$EU$906,147,FALSE),"x")</f>
        <v>647</v>
      </c>
      <c r="K121" s="270">
        <v>-1.0201843977</v>
      </c>
      <c r="L121" s="268">
        <v>3</v>
      </c>
      <c r="M121" s="269">
        <v>45</v>
      </c>
      <c r="N121" s="269">
        <v>26</v>
      </c>
      <c r="O121" s="269">
        <f>IFERROR(VLOOKUP(B121,'Core Indicators'!$E$3:$G$9906,3,FALSE),"x")</f>
        <v>28862000</v>
      </c>
      <c r="P121" s="269">
        <v>786380</v>
      </c>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row>
    <row r="122" spans="1:116" x14ac:dyDescent="0.25">
      <c r="A122" s="264" t="s">
        <v>479</v>
      </c>
      <c r="B122" s="265" t="s">
        <v>8035</v>
      </c>
      <c r="C122" s="268">
        <v>0.65999998090000001</v>
      </c>
      <c r="D122" s="269">
        <v>5</v>
      </c>
      <c r="E122" s="268">
        <v>0</v>
      </c>
      <c r="F122" s="268">
        <v>4.2666666666999999</v>
      </c>
      <c r="G122" s="268">
        <v>0.61993629360000002</v>
      </c>
      <c r="H122" s="268">
        <v>32.6</v>
      </c>
      <c r="I122" s="269">
        <v>2</v>
      </c>
      <c r="J122" s="269">
        <f>IFERROR(VLOOKUP($B122,'Core Indicators'!$E$3:$EU$906,147,FALSE),"x")</f>
        <v>3</v>
      </c>
      <c r="K122" s="270">
        <v>-0.58271789549999997</v>
      </c>
      <c r="L122" s="268">
        <v>4</v>
      </c>
      <c r="M122" s="269">
        <v>34</v>
      </c>
      <c r="N122" s="269">
        <v>28</v>
      </c>
      <c r="O122" s="269">
        <f>IFERROR(VLOOKUP(B122,'Core Indicators'!$E$3:$G$9906,3,FALSE),"x")</f>
        <v>4164000</v>
      </c>
      <c r="P122" s="269">
        <v>1030700</v>
      </c>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63"/>
      <c r="CF122" s="263"/>
      <c r="CG122" s="263"/>
      <c r="CH122" s="263"/>
      <c r="CI122" s="263"/>
      <c r="CJ122" s="263"/>
      <c r="CK122" s="263"/>
      <c r="CL122" s="263"/>
      <c r="CM122" s="263"/>
      <c r="CN122" s="263"/>
      <c r="CO122" s="263"/>
      <c r="CP122" s="263"/>
      <c r="CQ122" s="263"/>
      <c r="CR122" s="263"/>
      <c r="CS122" s="263"/>
      <c r="CT122" s="263"/>
      <c r="CU122" s="263"/>
      <c r="CV122" s="263"/>
      <c r="CW122" s="263"/>
      <c r="CX122" s="263"/>
      <c r="CY122" s="263"/>
      <c r="CZ122" s="263"/>
      <c r="DA122" s="263"/>
      <c r="DB122" s="263"/>
      <c r="DC122" s="263"/>
      <c r="DD122" s="263"/>
      <c r="DE122" s="263"/>
      <c r="DF122" s="263"/>
      <c r="DG122" s="263"/>
      <c r="DH122" s="263"/>
      <c r="DI122" s="263"/>
      <c r="DJ122" s="263"/>
      <c r="DK122" s="263"/>
      <c r="DL122" s="263"/>
    </row>
    <row r="123" spans="1:116" x14ac:dyDescent="0.25">
      <c r="A123" s="264" t="s">
        <v>8036</v>
      </c>
      <c r="B123" s="265" t="s">
        <v>8037</v>
      </c>
      <c r="C123" s="268">
        <v>0.73069999029999999</v>
      </c>
      <c r="D123" s="269">
        <v>11</v>
      </c>
      <c r="E123" s="268">
        <v>0</v>
      </c>
      <c r="F123" s="268">
        <v>8.6</v>
      </c>
      <c r="G123" s="268">
        <v>0.36946207279999999</v>
      </c>
      <c r="H123" s="268">
        <v>36.799999999999997</v>
      </c>
      <c r="I123" s="269">
        <v>0</v>
      </c>
      <c r="J123" s="269" t="str">
        <f>IFERROR(VLOOKUP($B123,'Core Indicators'!$E$3:$EU$906,147,FALSE),"x")</f>
        <v>x</v>
      </c>
      <c r="K123" s="270">
        <v>0.76357662680000005</v>
      </c>
      <c r="L123" s="268">
        <v>8.25</v>
      </c>
      <c r="M123" s="269">
        <v>89</v>
      </c>
      <c r="N123" s="269">
        <v>52</v>
      </c>
      <c r="O123" s="269" t="str">
        <f>IFERROR(VLOOKUP(B123,'Core Indicators'!$E$3:$G$9906,3,FALSE),"x")</f>
        <v>x</v>
      </c>
      <c r="P123" s="269">
        <v>2030</v>
      </c>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c r="CC123" s="263"/>
      <c r="CD123" s="263"/>
      <c r="CE123" s="263"/>
      <c r="CF123" s="263"/>
      <c r="CG123" s="263"/>
      <c r="CH123" s="263"/>
      <c r="CI123" s="263"/>
      <c r="CJ123" s="263"/>
      <c r="CK123" s="263"/>
      <c r="CL123" s="263"/>
      <c r="CM123" s="263"/>
      <c r="CN123" s="263"/>
      <c r="CO123" s="263"/>
      <c r="CP123" s="263"/>
      <c r="CQ123" s="263"/>
      <c r="CR123" s="263"/>
      <c r="CS123" s="263"/>
      <c r="CT123" s="263"/>
      <c r="CU123" s="263"/>
      <c r="CV123" s="263"/>
      <c r="CW123" s="263"/>
      <c r="CX123" s="263"/>
      <c r="CY123" s="263"/>
      <c r="CZ123" s="263"/>
      <c r="DA123" s="263"/>
      <c r="DB123" s="263"/>
      <c r="DC123" s="263"/>
      <c r="DD123" s="263"/>
      <c r="DE123" s="263"/>
      <c r="DF123" s="263"/>
      <c r="DG123" s="263"/>
      <c r="DH123" s="263"/>
      <c r="DI123" s="263"/>
      <c r="DJ123" s="263"/>
      <c r="DK123" s="263"/>
      <c r="DL123" s="263"/>
    </row>
    <row r="124" spans="1:116" x14ac:dyDescent="0.25">
      <c r="A124" s="264" t="s">
        <v>606</v>
      </c>
      <c r="B124" s="265" t="s">
        <v>8038</v>
      </c>
      <c r="C124" s="268">
        <v>0.60879998740000008</v>
      </c>
      <c r="D124" s="269">
        <v>10</v>
      </c>
      <c r="E124" s="268">
        <v>0</v>
      </c>
      <c r="F124" s="268">
        <v>6.35</v>
      </c>
      <c r="G124" s="268">
        <v>0.61495508840000002</v>
      </c>
      <c r="H124" s="268">
        <v>44.7</v>
      </c>
      <c r="I124" s="269">
        <v>0</v>
      </c>
      <c r="J124" s="269">
        <f>IFERROR(VLOOKUP($B124,'Core Indicators'!$E$3:$EU$906,147,FALSE),"x")</f>
        <v>69</v>
      </c>
      <c r="K124" s="270">
        <v>-0.33112335209999999</v>
      </c>
      <c r="L124" s="268">
        <v>5.5</v>
      </c>
      <c r="M124" s="269">
        <v>62</v>
      </c>
      <c r="N124" s="269">
        <v>31</v>
      </c>
      <c r="O124" s="269">
        <f>IFERROR(VLOOKUP(B124,'Core Indicators'!$E$3:$G$9906,3,FALSE),"x")</f>
        <v>19129000</v>
      </c>
      <c r="P124" s="269">
        <v>94280</v>
      </c>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c r="CC124" s="263"/>
      <c r="CD124" s="263"/>
      <c r="CE124" s="263"/>
      <c r="CF124" s="263"/>
      <c r="CG124" s="263"/>
      <c r="CH124" s="263"/>
      <c r="CI124" s="263"/>
      <c r="CJ124" s="263"/>
      <c r="CK124" s="263"/>
      <c r="CL124" s="263"/>
      <c r="CM124" s="263"/>
      <c r="CN124" s="263"/>
      <c r="CO124" s="263"/>
      <c r="CP124" s="263"/>
      <c r="CQ124" s="263"/>
      <c r="CR124" s="263"/>
      <c r="CS124" s="263"/>
      <c r="CT124" s="263"/>
      <c r="CU124" s="263"/>
      <c r="CV124" s="263"/>
      <c r="CW124" s="263"/>
      <c r="CX124" s="263"/>
      <c r="CY124" s="263"/>
      <c r="CZ124" s="263"/>
      <c r="DA124" s="263"/>
      <c r="DB124" s="263"/>
      <c r="DC124" s="263"/>
      <c r="DD124" s="263"/>
      <c r="DE124" s="263"/>
      <c r="DF124" s="263"/>
      <c r="DG124" s="263"/>
      <c r="DH124" s="263"/>
      <c r="DI124" s="263"/>
      <c r="DJ124" s="263"/>
      <c r="DK124" s="263"/>
      <c r="DL124" s="263"/>
    </row>
    <row r="125" spans="1:116" x14ac:dyDescent="0.25">
      <c r="A125" s="264" t="s">
        <v>2600</v>
      </c>
      <c r="B125" s="265" t="s">
        <v>8039</v>
      </c>
      <c r="C125" s="268">
        <v>0.59559397110000001</v>
      </c>
      <c r="D125" s="269">
        <v>3</v>
      </c>
      <c r="E125" s="268">
        <v>5.8999999999999997E-2</v>
      </c>
      <c r="F125" s="268">
        <v>5.85</v>
      </c>
      <c r="G125" s="268">
        <v>0.27437398190000001</v>
      </c>
      <c r="H125" s="268">
        <v>41.1</v>
      </c>
      <c r="I125" s="269">
        <v>1</v>
      </c>
      <c r="J125" s="269">
        <f>IFERROR(VLOOKUP($B125,'Core Indicators'!$E$3:$EU$906,147,FALSE),"x")</f>
        <v>6</v>
      </c>
      <c r="K125" s="270">
        <v>0.59094518419999997</v>
      </c>
      <c r="L125" s="268">
        <v>5.5</v>
      </c>
      <c r="M125" s="269">
        <v>52</v>
      </c>
      <c r="N125" s="269">
        <v>53</v>
      </c>
      <c r="O125" s="269">
        <f>IFERROR(VLOOKUP(B125,'Core Indicators'!$E$3:$G$9906,3,FALSE),"x")</f>
        <v>32655000</v>
      </c>
      <c r="P125" s="269">
        <v>328550</v>
      </c>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c r="BF125" s="263"/>
      <c r="BG125" s="263"/>
      <c r="BH125" s="263"/>
      <c r="BI125" s="263"/>
      <c r="BJ125" s="263"/>
      <c r="BK125" s="263"/>
      <c r="BL125" s="263"/>
      <c r="BM125" s="263"/>
      <c r="BN125" s="263"/>
      <c r="BO125" s="263"/>
      <c r="BP125" s="263"/>
      <c r="BQ125" s="263"/>
      <c r="BR125" s="263"/>
      <c r="BS125" s="263"/>
      <c r="BT125" s="263"/>
      <c r="BU125" s="263"/>
      <c r="BV125" s="263"/>
      <c r="BW125" s="263"/>
      <c r="BX125" s="263"/>
      <c r="BY125" s="263"/>
      <c r="BZ125" s="263"/>
      <c r="CA125" s="263"/>
      <c r="CB125" s="263"/>
      <c r="CC125" s="263"/>
      <c r="CD125" s="263"/>
      <c r="CE125" s="263"/>
      <c r="CF125" s="263"/>
      <c r="CG125" s="263"/>
      <c r="CH125" s="263"/>
      <c r="CI125" s="263"/>
      <c r="CJ125" s="263"/>
      <c r="CK125" s="263"/>
      <c r="CL125" s="263"/>
      <c r="CM125" s="263"/>
      <c r="CN125" s="263"/>
      <c r="CO125" s="263"/>
      <c r="CP125" s="263"/>
      <c r="CQ125" s="263"/>
      <c r="CR125" s="263"/>
      <c r="CS125" s="263"/>
      <c r="CT125" s="263"/>
      <c r="CU125" s="263"/>
      <c r="CV125" s="263"/>
      <c r="CW125" s="263"/>
      <c r="CX125" s="263"/>
      <c r="CY125" s="263"/>
      <c r="CZ125" s="263"/>
      <c r="DA125" s="263"/>
      <c r="DB125" s="263"/>
      <c r="DC125" s="263"/>
      <c r="DD125" s="263"/>
      <c r="DE125" s="263"/>
      <c r="DF125" s="263"/>
      <c r="DG125" s="263"/>
      <c r="DH125" s="263"/>
      <c r="DI125" s="263"/>
      <c r="DJ125" s="263"/>
      <c r="DK125" s="263"/>
      <c r="DL125" s="263"/>
    </row>
    <row r="126" spans="1:116" x14ac:dyDescent="0.25">
      <c r="A126" s="264" t="s">
        <v>1553</v>
      </c>
      <c r="B126" s="265" t="s">
        <v>8040</v>
      </c>
      <c r="C126" s="268">
        <v>0.72633300469999995</v>
      </c>
      <c r="D126" s="269">
        <v>11</v>
      </c>
      <c r="E126" s="268">
        <v>0.161</v>
      </c>
      <c r="F126" s="268">
        <v>7.5</v>
      </c>
      <c r="G126" s="268">
        <v>0.46023062380000002</v>
      </c>
      <c r="H126" s="268">
        <v>59.1</v>
      </c>
      <c r="I126" s="269">
        <v>0</v>
      </c>
      <c r="J126" s="269">
        <f>IFERROR(VLOOKUP($B126,'Core Indicators'!$E$3:$EU$906,147,FALSE),"x")</f>
        <v>3</v>
      </c>
      <c r="K126" s="270">
        <v>0.30998012419999998</v>
      </c>
      <c r="L126" s="268">
        <v>6.75</v>
      </c>
      <c r="M126" s="269">
        <v>77</v>
      </c>
      <c r="N126" s="269">
        <v>52</v>
      </c>
      <c r="O126" s="269">
        <f>IFERROR(VLOOKUP(B126,'Core Indicators'!$E$3:$G$9906,3,FALSE),"x")</f>
        <v>2541000</v>
      </c>
      <c r="P126" s="269">
        <v>823290</v>
      </c>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c r="AZ126" s="263"/>
      <c r="BA126" s="263"/>
      <c r="BB126" s="263"/>
      <c r="BC126" s="263"/>
      <c r="BD126" s="263"/>
      <c r="BE126" s="263"/>
      <c r="BF126" s="263"/>
      <c r="BG126" s="263"/>
      <c r="BH126" s="263"/>
      <c r="BI126" s="263"/>
      <c r="BJ126" s="263"/>
      <c r="BK126" s="263"/>
      <c r="BL126" s="263"/>
      <c r="BM126" s="263"/>
      <c r="BN126" s="263"/>
      <c r="BO126" s="263"/>
      <c r="BP126" s="263"/>
      <c r="BQ126" s="263"/>
      <c r="BR126" s="263"/>
      <c r="BS126" s="263"/>
      <c r="BT126" s="263"/>
      <c r="BU126" s="263"/>
      <c r="BV126" s="263"/>
      <c r="BW126" s="263"/>
      <c r="BX126" s="263"/>
      <c r="BY126" s="263"/>
      <c r="BZ126" s="263"/>
      <c r="CA126" s="263"/>
      <c r="CB126" s="263"/>
      <c r="CC126" s="263"/>
      <c r="CD126" s="263"/>
      <c r="CE126" s="263"/>
      <c r="CF126" s="263"/>
      <c r="CG126" s="263"/>
      <c r="CH126" s="263"/>
      <c r="CI126" s="263"/>
      <c r="CJ126" s="263"/>
      <c r="CK126" s="263"/>
      <c r="CL126" s="263"/>
      <c r="CM126" s="263"/>
      <c r="CN126" s="263"/>
      <c r="CO126" s="263"/>
      <c r="CP126" s="263"/>
      <c r="CQ126" s="263"/>
      <c r="CR126" s="263"/>
      <c r="CS126" s="263"/>
      <c r="CT126" s="263"/>
      <c r="CU126" s="263"/>
      <c r="CV126" s="263"/>
      <c r="CW126" s="263"/>
      <c r="CX126" s="263"/>
      <c r="CY126" s="263"/>
      <c r="CZ126" s="263"/>
      <c r="DA126" s="263"/>
      <c r="DB126" s="263"/>
      <c r="DC126" s="263"/>
      <c r="DD126" s="263"/>
      <c r="DE126" s="263"/>
      <c r="DF126" s="263"/>
      <c r="DG126" s="263"/>
      <c r="DH126" s="263"/>
      <c r="DI126" s="263"/>
      <c r="DJ126" s="263"/>
      <c r="DK126" s="263"/>
      <c r="DL126" s="263"/>
    </row>
    <row r="127" spans="1:116" x14ac:dyDescent="0.25">
      <c r="A127" s="264" t="s">
        <v>254</v>
      </c>
      <c r="B127" s="265" t="s">
        <v>8041</v>
      </c>
      <c r="C127" s="268">
        <v>0.629549998</v>
      </c>
      <c r="D127" s="269">
        <v>8</v>
      </c>
      <c r="E127" s="268">
        <v>8.5000000000000006E-2</v>
      </c>
      <c r="F127" s="268">
        <v>6.1</v>
      </c>
      <c r="G127" s="268">
        <v>0.64744784730000005</v>
      </c>
      <c r="H127" s="268">
        <v>34.299999999999997</v>
      </c>
      <c r="I127" s="269">
        <v>3</v>
      </c>
      <c r="J127" s="269">
        <f>IFERROR(VLOOKUP($B127,'Core Indicators'!$E$3:$EU$906,147,FALSE),"x")</f>
        <v>385</v>
      </c>
      <c r="K127" s="270">
        <v>-0.53293120859999998</v>
      </c>
      <c r="L127" s="268">
        <v>5.5</v>
      </c>
      <c r="M127" s="269">
        <v>48</v>
      </c>
      <c r="N127" s="269">
        <v>32</v>
      </c>
      <c r="O127" s="269">
        <f>IFERROR(VLOOKUP(B127,'Core Indicators'!$E$3:$G$9906,3,FALSE),"x")</f>
        <v>23800000</v>
      </c>
      <c r="P127" s="269">
        <v>1266700</v>
      </c>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row>
    <row r="128" spans="1:116" x14ac:dyDescent="0.25">
      <c r="A128" s="264" t="s">
        <v>1114</v>
      </c>
      <c r="B128" s="265" t="s">
        <v>8042</v>
      </c>
      <c r="C128" s="268">
        <v>0.82875000470000004</v>
      </c>
      <c r="D128" s="269">
        <v>3</v>
      </c>
      <c r="E128" s="268">
        <v>0.03</v>
      </c>
      <c r="F128" s="268">
        <v>5.45</v>
      </c>
      <c r="G128" s="268" t="s">
        <v>14</v>
      </c>
      <c r="H128" s="268">
        <v>35.1</v>
      </c>
      <c r="I128" s="269">
        <v>5</v>
      </c>
      <c r="J128" s="269">
        <f>IFERROR(VLOOKUP($B128,'Core Indicators'!$E$3:$EU$906,147,FALSE),"x")</f>
        <v>5117</v>
      </c>
      <c r="K128" s="270">
        <v>-0.89798212049999993</v>
      </c>
      <c r="L128" s="268">
        <v>5.25</v>
      </c>
      <c r="M128" s="269">
        <v>47</v>
      </c>
      <c r="N128" s="269">
        <v>26</v>
      </c>
      <c r="O128" s="269">
        <f>IFERROR(VLOOKUP(B128,'Core Indicators'!$E$3:$G$9906,3,FALSE),"x")</f>
        <v>206140000</v>
      </c>
      <c r="P128" s="269">
        <v>910770</v>
      </c>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3"/>
      <c r="BK128" s="263"/>
      <c r="BL128" s="263"/>
      <c r="BM128" s="263"/>
      <c r="BN128" s="263"/>
      <c r="BO128" s="263"/>
      <c r="BP128" s="263"/>
      <c r="BQ128" s="263"/>
      <c r="BR128" s="263"/>
      <c r="BS128" s="263"/>
      <c r="BT128" s="263"/>
      <c r="BU128" s="263"/>
      <c r="BV128" s="263"/>
      <c r="BW128" s="263"/>
      <c r="BX128" s="263"/>
      <c r="BY128" s="263"/>
      <c r="BZ128" s="263"/>
      <c r="CA128" s="263"/>
      <c r="CB128" s="263"/>
      <c r="CC128" s="263"/>
      <c r="CD128" s="263"/>
      <c r="CE128" s="263"/>
      <c r="CF128" s="263"/>
      <c r="CG128" s="263"/>
      <c r="CH128" s="263"/>
      <c r="CI128" s="263"/>
      <c r="CJ128" s="263"/>
      <c r="CK128" s="263"/>
      <c r="CL128" s="263"/>
      <c r="CM128" s="263"/>
      <c r="CN128" s="263"/>
      <c r="CO128" s="263"/>
      <c r="CP128" s="263"/>
      <c r="CQ128" s="263"/>
      <c r="CR128" s="263"/>
      <c r="CS128" s="263"/>
      <c r="CT128" s="263"/>
      <c r="CU128" s="263"/>
      <c r="CV128" s="263"/>
      <c r="CW128" s="263"/>
      <c r="CX128" s="263"/>
      <c r="CY128" s="263"/>
      <c r="CZ128" s="263"/>
      <c r="DA128" s="263"/>
      <c r="DB128" s="263"/>
      <c r="DC128" s="263"/>
      <c r="DD128" s="263"/>
      <c r="DE128" s="263"/>
      <c r="DF128" s="263"/>
      <c r="DG128" s="263"/>
      <c r="DH128" s="263"/>
      <c r="DI128" s="263"/>
      <c r="DJ128" s="263"/>
      <c r="DK128" s="263"/>
      <c r="DL128" s="263"/>
    </row>
    <row r="129" spans="1:116" x14ac:dyDescent="0.25">
      <c r="A129" s="264" t="s">
        <v>33</v>
      </c>
      <c r="B129" s="265" t="s">
        <v>8043</v>
      </c>
      <c r="C129" s="268">
        <v>0.2510709747</v>
      </c>
      <c r="D129" s="269">
        <v>6</v>
      </c>
      <c r="E129" s="268">
        <v>0.13950000000000001</v>
      </c>
      <c r="F129" s="268">
        <v>4.0333333332999999</v>
      </c>
      <c r="G129" s="268">
        <v>0.45470245500000001</v>
      </c>
      <c r="H129" s="268">
        <v>46.2</v>
      </c>
      <c r="I129" s="269">
        <v>3</v>
      </c>
      <c r="J129" s="269">
        <f>IFERROR(VLOOKUP($B129,'Core Indicators'!$E$3:$EU$906,147,FALSE),"x")</f>
        <v>4</v>
      </c>
      <c r="K129" s="270">
        <v>-1.1756899356999999</v>
      </c>
      <c r="L129" s="268">
        <v>2.5</v>
      </c>
      <c r="M129" s="269">
        <v>31</v>
      </c>
      <c r="N129" s="269">
        <v>22</v>
      </c>
      <c r="O129" s="269">
        <f>IFERROR(VLOOKUP(B129,'Core Indicators'!$E$3:$G$9906,3,FALSE),"x")</f>
        <v>6450000</v>
      </c>
      <c r="P129" s="269">
        <v>120340</v>
      </c>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3"/>
      <c r="CF129" s="263"/>
      <c r="CG129" s="263"/>
      <c r="CH129" s="263"/>
      <c r="CI129" s="263"/>
      <c r="CJ129" s="263"/>
      <c r="CK129" s="263"/>
      <c r="CL129" s="263"/>
      <c r="CM129" s="263"/>
      <c r="CN129" s="263"/>
      <c r="CO129" s="263"/>
      <c r="CP129" s="263"/>
      <c r="CQ129" s="263"/>
      <c r="CR129" s="263"/>
      <c r="CS129" s="263"/>
      <c r="CT129" s="263"/>
      <c r="CU129" s="263"/>
      <c r="CV129" s="263"/>
      <c r="CW129" s="263"/>
      <c r="CX129" s="263"/>
      <c r="CY129" s="263"/>
      <c r="CZ129" s="263"/>
      <c r="DA129" s="263"/>
      <c r="DB129" s="263"/>
      <c r="DC129" s="263"/>
      <c r="DD129" s="263"/>
      <c r="DE129" s="263"/>
      <c r="DF129" s="263"/>
      <c r="DG129" s="263"/>
      <c r="DH129" s="263"/>
      <c r="DI129" s="263"/>
      <c r="DJ129" s="263"/>
      <c r="DK129" s="263"/>
      <c r="DL129" s="263"/>
    </row>
    <row r="130" spans="1:116" x14ac:dyDescent="0.25">
      <c r="A130" s="264" t="s">
        <v>8044</v>
      </c>
      <c r="B130" s="265" t="s">
        <v>8045</v>
      </c>
      <c r="C130" s="268">
        <v>0</v>
      </c>
      <c r="D130" s="269">
        <v>13</v>
      </c>
      <c r="E130" s="268">
        <v>0</v>
      </c>
      <c r="F130" s="268" t="s">
        <v>14</v>
      </c>
      <c r="G130" s="268">
        <v>4.1109984400000001E-2</v>
      </c>
      <c r="H130" s="268">
        <v>28.1</v>
      </c>
      <c r="I130" s="269">
        <v>0</v>
      </c>
      <c r="J130" s="269" t="str">
        <f>IFERROR(VLOOKUP($B130,'Core Indicators'!$E$3:$EU$906,147,FALSE),"x")</f>
        <v>x</v>
      </c>
      <c r="K130" s="270">
        <v>1.8084671497</v>
      </c>
      <c r="L130" s="268" t="s">
        <v>14</v>
      </c>
      <c r="M130" s="269">
        <v>99</v>
      </c>
      <c r="N130" s="269">
        <v>82</v>
      </c>
      <c r="O130" s="269" t="str">
        <f>IFERROR(VLOOKUP(B130,'Core Indicators'!$E$3:$G$9906,3,FALSE),"x")</f>
        <v>x</v>
      </c>
      <c r="P130" s="269">
        <v>33690</v>
      </c>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3"/>
      <c r="CF130" s="263"/>
      <c r="CG130" s="263"/>
      <c r="CH130" s="263"/>
      <c r="CI130" s="263"/>
      <c r="CJ130" s="263"/>
      <c r="CK130" s="263"/>
      <c r="CL130" s="263"/>
      <c r="CM130" s="263"/>
      <c r="CN130" s="263"/>
      <c r="CO130" s="263"/>
      <c r="CP130" s="263"/>
      <c r="CQ130" s="263"/>
      <c r="CR130" s="263"/>
      <c r="CS130" s="263"/>
      <c r="CT130" s="263"/>
      <c r="CU130" s="263"/>
      <c r="CV130" s="263"/>
      <c r="CW130" s="263"/>
      <c r="CX130" s="263"/>
      <c r="CY130" s="263"/>
      <c r="CZ130" s="263"/>
      <c r="DA130" s="263"/>
      <c r="DB130" s="263"/>
      <c r="DC130" s="263"/>
      <c r="DD130" s="263"/>
      <c r="DE130" s="263"/>
      <c r="DF130" s="263"/>
      <c r="DG130" s="263"/>
      <c r="DH130" s="263"/>
      <c r="DI130" s="263"/>
      <c r="DJ130" s="263"/>
      <c r="DK130" s="263"/>
      <c r="DL130" s="263"/>
    </row>
    <row r="131" spans="1:116" x14ac:dyDescent="0.25">
      <c r="A131" s="264" t="s">
        <v>8046</v>
      </c>
      <c r="B131" s="265" t="s">
        <v>8047</v>
      </c>
      <c r="C131" s="268">
        <v>0</v>
      </c>
      <c r="D131" s="269">
        <v>12</v>
      </c>
      <c r="E131" s="268">
        <v>0</v>
      </c>
      <c r="F131" s="268" t="s">
        <v>14</v>
      </c>
      <c r="G131" s="268">
        <v>4.4116419499999997E-2</v>
      </c>
      <c r="H131" s="268">
        <v>27.6</v>
      </c>
      <c r="I131" s="269">
        <v>0</v>
      </c>
      <c r="J131" s="269" t="str">
        <f>IFERROR(VLOOKUP($B131,'Core Indicators'!$E$3:$EU$906,147,FALSE),"x")</f>
        <v>x</v>
      </c>
      <c r="K131" s="270">
        <v>1.9849152564999999</v>
      </c>
      <c r="L131" s="268" t="s">
        <v>14</v>
      </c>
      <c r="M131" s="269">
        <v>100</v>
      </c>
      <c r="N131" s="269">
        <v>84</v>
      </c>
      <c r="O131" s="269" t="str">
        <f>IFERROR(VLOOKUP(B131,'Core Indicators'!$E$3:$G$9906,3,FALSE),"x")</f>
        <v>x</v>
      </c>
      <c r="P131" s="269">
        <v>365245</v>
      </c>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3"/>
      <c r="CF131" s="263"/>
      <c r="CG131" s="263"/>
      <c r="CH131" s="263"/>
      <c r="CI131" s="263"/>
      <c r="CJ131" s="263"/>
      <c r="CK131" s="263"/>
      <c r="CL131" s="263"/>
      <c r="CM131" s="263"/>
      <c r="CN131" s="263"/>
      <c r="CO131" s="263"/>
      <c r="CP131" s="263"/>
      <c r="CQ131" s="263"/>
      <c r="CR131" s="263"/>
      <c r="CS131" s="263"/>
      <c r="CT131" s="263"/>
      <c r="CU131" s="263"/>
      <c r="CV131" s="263"/>
      <c r="CW131" s="263"/>
      <c r="CX131" s="263"/>
      <c r="CY131" s="263"/>
      <c r="CZ131" s="263"/>
      <c r="DA131" s="263"/>
      <c r="DB131" s="263"/>
      <c r="DC131" s="263"/>
      <c r="DD131" s="263"/>
      <c r="DE131" s="263"/>
      <c r="DF131" s="263"/>
      <c r="DG131" s="263"/>
      <c r="DH131" s="263"/>
      <c r="DI131" s="263"/>
      <c r="DJ131" s="263"/>
      <c r="DK131" s="263"/>
      <c r="DL131" s="263"/>
    </row>
    <row r="132" spans="1:116" x14ac:dyDescent="0.25">
      <c r="A132" s="264" t="s">
        <v>8048</v>
      </c>
      <c r="B132" s="265" t="s">
        <v>8049</v>
      </c>
      <c r="C132" s="268">
        <v>0.76569999609999995</v>
      </c>
      <c r="D132" s="269">
        <v>8</v>
      </c>
      <c r="E132" s="268">
        <v>0.09</v>
      </c>
      <c r="F132" s="268">
        <v>5.85</v>
      </c>
      <c r="G132" s="268">
        <v>0.47573758710000003</v>
      </c>
      <c r="H132" s="268">
        <v>32.799999999999997</v>
      </c>
      <c r="I132" s="269">
        <v>3</v>
      </c>
      <c r="J132" s="269" t="str">
        <f>IFERROR(VLOOKUP($B132,'Core Indicators'!$E$3:$EU$906,147,FALSE),"x")</f>
        <v>x</v>
      </c>
      <c r="K132" s="270">
        <v>-0.53553414340000005</v>
      </c>
      <c r="L132" s="268">
        <v>5</v>
      </c>
      <c r="M132" s="269">
        <v>56</v>
      </c>
      <c r="N132" s="269">
        <v>34</v>
      </c>
      <c r="O132" s="269" t="str">
        <f>IFERROR(VLOOKUP(B132,'Core Indicators'!$E$3:$G$9906,3,FALSE),"x")</f>
        <v>x</v>
      </c>
      <c r="P132" s="269">
        <v>143350</v>
      </c>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c r="CF132" s="263"/>
      <c r="CG132" s="263"/>
      <c r="CH132" s="263"/>
      <c r="CI132" s="263"/>
      <c r="CJ132" s="263"/>
      <c r="CK132" s="263"/>
      <c r="CL132" s="263"/>
      <c r="CM132" s="263"/>
      <c r="CN132" s="263"/>
      <c r="CO132" s="263"/>
      <c r="CP132" s="263"/>
      <c r="CQ132" s="263"/>
      <c r="CR132" s="263"/>
      <c r="CS132" s="263"/>
      <c r="CT132" s="263"/>
      <c r="CU132" s="263"/>
      <c r="CV132" s="263"/>
      <c r="CW132" s="263"/>
      <c r="CX132" s="263"/>
      <c r="CY132" s="263"/>
      <c r="CZ132" s="263"/>
      <c r="DA132" s="263"/>
      <c r="DB132" s="263"/>
      <c r="DC132" s="263"/>
      <c r="DD132" s="263"/>
      <c r="DE132" s="263"/>
      <c r="DF132" s="263"/>
      <c r="DG132" s="263"/>
      <c r="DH132" s="263"/>
      <c r="DI132" s="263"/>
      <c r="DJ132" s="263"/>
      <c r="DK132" s="263"/>
      <c r="DL132" s="263"/>
    </row>
    <row r="133" spans="1:116" x14ac:dyDescent="0.25">
      <c r="A133" s="264" t="s">
        <v>8050</v>
      </c>
      <c r="B133" s="265" t="s">
        <v>8051</v>
      </c>
      <c r="C133" s="268">
        <v>0</v>
      </c>
      <c r="D133" s="269">
        <v>12</v>
      </c>
      <c r="E133" s="268">
        <v>0</v>
      </c>
      <c r="F133" s="268" t="s">
        <v>14</v>
      </c>
      <c r="G133" s="268" t="s">
        <v>14</v>
      </c>
      <c r="H133" s="268">
        <v>34.799999999999997</v>
      </c>
      <c r="I133" s="269">
        <v>0</v>
      </c>
      <c r="J133" s="269" t="str">
        <f>IFERROR(VLOOKUP($B133,'Core Indicators'!$E$3:$EU$906,147,FALSE),"x")</f>
        <v>x</v>
      </c>
      <c r="K133" s="270">
        <v>-0.76369076969999994</v>
      </c>
      <c r="L133" s="268" t="s">
        <v>14</v>
      </c>
      <c r="M133" s="269">
        <v>77</v>
      </c>
      <c r="N133" s="269" t="s">
        <v>14</v>
      </c>
      <c r="O133" s="269" t="str">
        <f>IFERROR(VLOOKUP(B133,'Core Indicators'!$E$3:$G$9906,3,FALSE),"x")</f>
        <v>x</v>
      </c>
      <c r="P133" s="269">
        <v>20</v>
      </c>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263"/>
      <c r="DI133" s="263"/>
      <c r="DJ133" s="263"/>
      <c r="DK133" s="263"/>
      <c r="DL133" s="263"/>
    </row>
    <row r="134" spans="1:116" x14ac:dyDescent="0.25">
      <c r="A134" s="264" t="s">
        <v>8052</v>
      </c>
      <c r="B134" s="265" t="s">
        <v>8053</v>
      </c>
      <c r="C134" s="268">
        <v>0.50848300209999997</v>
      </c>
      <c r="D134" s="269">
        <v>13</v>
      </c>
      <c r="E134" s="268">
        <v>0</v>
      </c>
      <c r="F134" s="268" t="s">
        <v>14</v>
      </c>
      <c r="G134" s="268">
        <v>0.13293942289999999</v>
      </c>
      <c r="H134" s="268" t="s">
        <v>14</v>
      </c>
      <c r="I134" s="269">
        <v>0</v>
      </c>
      <c r="J134" s="269" t="str">
        <f>IFERROR(VLOOKUP($B134,'Core Indicators'!$E$3:$EU$906,147,FALSE),"x")</f>
        <v>x</v>
      </c>
      <c r="K134" s="270">
        <v>1.8847389220999999</v>
      </c>
      <c r="L134" s="268" t="s">
        <v>14</v>
      </c>
      <c r="M134" s="269">
        <v>97</v>
      </c>
      <c r="N134" s="269">
        <v>87</v>
      </c>
      <c r="O134" s="269" t="str">
        <f>IFERROR(VLOOKUP(B134,'Core Indicators'!$E$3:$G$9906,3,FALSE),"x")</f>
        <v>x</v>
      </c>
      <c r="P134" s="269">
        <v>263310</v>
      </c>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263"/>
      <c r="DB134" s="263"/>
      <c r="DC134" s="263"/>
      <c r="DD134" s="263"/>
      <c r="DE134" s="263"/>
      <c r="DF134" s="263"/>
      <c r="DG134" s="263"/>
      <c r="DH134" s="263"/>
      <c r="DI134" s="263"/>
      <c r="DJ134" s="263"/>
      <c r="DK134" s="263"/>
      <c r="DL134" s="263"/>
    </row>
    <row r="135" spans="1:116" x14ac:dyDescent="0.25">
      <c r="A135" s="264" t="s">
        <v>8054</v>
      </c>
      <c r="B135" s="265" t="s">
        <v>8055</v>
      </c>
      <c r="C135" s="268">
        <v>0.45239998590000002</v>
      </c>
      <c r="D135" s="269">
        <v>5</v>
      </c>
      <c r="E135" s="268">
        <v>0</v>
      </c>
      <c r="F135" s="268">
        <v>2.9</v>
      </c>
      <c r="G135" s="268">
        <v>0.30388778789999998</v>
      </c>
      <c r="H135" s="268" t="s">
        <v>14</v>
      </c>
      <c r="I135" s="269">
        <v>1</v>
      </c>
      <c r="J135" s="269" t="str">
        <f>IFERROR(VLOOKUP($B135,'Core Indicators'!$E$3:$EU$906,147,FALSE),"x")</f>
        <v>x</v>
      </c>
      <c r="K135" s="270">
        <v>0.55440390110000004</v>
      </c>
      <c r="L135" s="268">
        <v>1.75</v>
      </c>
      <c r="M135" s="269">
        <v>23</v>
      </c>
      <c r="N135" s="269">
        <v>52</v>
      </c>
      <c r="O135" s="269" t="str">
        <f>IFERROR(VLOOKUP(B135,'Core Indicators'!$E$3:$G$9906,3,FALSE),"x")</f>
        <v>x</v>
      </c>
      <c r="P135" s="269">
        <v>309500</v>
      </c>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263"/>
      <c r="DB135" s="263"/>
      <c r="DC135" s="263"/>
      <c r="DD135" s="263"/>
      <c r="DE135" s="263"/>
      <c r="DF135" s="263"/>
      <c r="DG135" s="263"/>
      <c r="DH135" s="263"/>
      <c r="DI135" s="263"/>
      <c r="DJ135" s="263"/>
      <c r="DK135" s="263"/>
      <c r="DL135" s="263"/>
    </row>
    <row r="136" spans="1:116" x14ac:dyDescent="0.25">
      <c r="A136" s="264" t="s">
        <v>205</v>
      </c>
      <c r="B136" s="265" t="s">
        <v>8056</v>
      </c>
      <c r="C136" s="268">
        <v>0.63669099569999998</v>
      </c>
      <c r="D136" s="269">
        <v>3</v>
      </c>
      <c r="E136" s="268">
        <v>0.16</v>
      </c>
      <c r="F136" s="268">
        <v>3.75</v>
      </c>
      <c r="G136" s="268">
        <v>0.54718978070000002</v>
      </c>
      <c r="H136" s="268">
        <v>31.6</v>
      </c>
      <c r="I136" s="269">
        <v>3</v>
      </c>
      <c r="J136" s="269">
        <f>IFERROR(VLOOKUP($B136,'Core Indicators'!$E$3:$EU$906,147,FALSE),"x")</f>
        <v>801</v>
      </c>
      <c r="K136" s="270">
        <v>-0.66757869719999996</v>
      </c>
      <c r="L136" s="268">
        <v>3.25</v>
      </c>
      <c r="M136" s="269">
        <v>38</v>
      </c>
      <c r="N136" s="269">
        <v>32</v>
      </c>
      <c r="O136" s="269">
        <f>IFERROR(VLOOKUP(B136,'Core Indicators'!$E$3:$G$9906,3,FALSE),"x")</f>
        <v>229489000</v>
      </c>
      <c r="P136" s="269">
        <v>770880</v>
      </c>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263"/>
      <c r="DI136" s="263"/>
      <c r="DJ136" s="263"/>
      <c r="DK136" s="263"/>
      <c r="DL136" s="263"/>
    </row>
    <row r="137" spans="1:116" x14ac:dyDescent="0.25">
      <c r="A137" s="264" t="s">
        <v>610</v>
      </c>
      <c r="B137" s="265" t="s">
        <v>8057</v>
      </c>
      <c r="C137" s="268">
        <v>0.3385659808</v>
      </c>
      <c r="D137" s="269">
        <v>12</v>
      </c>
      <c r="E137" s="268">
        <v>0.126</v>
      </c>
      <c r="F137" s="268">
        <v>7.05</v>
      </c>
      <c r="G137" s="268">
        <v>0.45966340729999999</v>
      </c>
      <c r="H137" s="268">
        <v>49.8</v>
      </c>
      <c r="I137" s="269">
        <v>0</v>
      </c>
      <c r="J137" s="269">
        <f>IFERROR(VLOOKUP($B137,'Core Indicators'!$E$3:$EU$906,147,FALSE),"x")</f>
        <v>15</v>
      </c>
      <c r="K137" s="270">
        <v>-0.1190349832</v>
      </c>
      <c r="L137" s="268">
        <v>6</v>
      </c>
      <c r="M137" s="269">
        <v>84</v>
      </c>
      <c r="N137" s="269">
        <v>36</v>
      </c>
      <c r="O137" s="269">
        <f>IFERROR(VLOOKUP(B137,'Core Indicators'!$E$3:$G$9906,3,FALSE),"x")</f>
        <v>4300000</v>
      </c>
      <c r="P137" s="269">
        <v>74340</v>
      </c>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row>
    <row r="138" spans="1:116" x14ac:dyDescent="0.25">
      <c r="A138" s="264" t="s">
        <v>618</v>
      </c>
      <c r="B138" s="265" t="s">
        <v>8058</v>
      </c>
      <c r="C138" s="268">
        <v>0.59663501870000002</v>
      </c>
      <c r="D138" s="269">
        <v>9</v>
      </c>
      <c r="E138" s="268">
        <v>0.45</v>
      </c>
      <c r="F138" s="268">
        <v>6.55</v>
      </c>
      <c r="G138" s="268">
        <v>0.38092470439999998</v>
      </c>
      <c r="H138" s="268">
        <v>41.5</v>
      </c>
      <c r="I138" s="269">
        <v>3</v>
      </c>
      <c r="J138" s="269" t="str">
        <f>IFERROR(VLOOKUP($B138,'Core Indicators'!$E$3:$EU$906,147,FALSE),"x")</f>
        <v>x</v>
      </c>
      <c r="K138" s="270">
        <v>-0.48720264429999999</v>
      </c>
      <c r="L138" s="268">
        <v>6.25</v>
      </c>
      <c r="M138" s="269">
        <v>72</v>
      </c>
      <c r="N138" s="269">
        <v>36</v>
      </c>
      <c r="O138" s="269">
        <f>IFERROR(VLOOKUP(B138,'Core Indicators'!$E$3:$G$9906,3,FALSE),"x")</f>
        <v>33000000</v>
      </c>
      <c r="P138" s="269">
        <v>1280000</v>
      </c>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263"/>
      <c r="DI138" s="263"/>
      <c r="DJ138" s="263"/>
      <c r="DK138" s="263"/>
      <c r="DL138" s="263"/>
    </row>
    <row r="139" spans="1:116" x14ac:dyDescent="0.25">
      <c r="A139" s="264" t="s">
        <v>937</v>
      </c>
      <c r="B139" s="265" t="s">
        <v>8059</v>
      </c>
      <c r="C139" s="268">
        <v>0.253667953</v>
      </c>
      <c r="D139" s="269">
        <v>9</v>
      </c>
      <c r="E139" s="268">
        <v>0.14099999999999999</v>
      </c>
      <c r="F139" s="268">
        <v>5.75</v>
      </c>
      <c r="G139" s="268">
        <v>0.42524208769999999</v>
      </c>
      <c r="H139" s="268">
        <v>42.3</v>
      </c>
      <c r="I139" s="269">
        <v>4</v>
      </c>
      <c r="J139" s="269">
        <f>IFERROR(VLOOKUP($B139,'Core Indicators'!$E$3:$EU$906,147,FALSE),"x")</f>
        <v>399</v>
      </c>
      <c r="K139" s="270">
        <v>-0.47730070349999998</v>
      </c>
      <c r="L139" s="268">
        <v>4.75</v>
      </c>
      <c r="M139" s="269">
        <v>59</v>
      </c>
      <c r="N139" s="269">
        <v>34</v>
      </c>
      <c r="O139" s="269">
        <f>IFERROR(VLOOKUP(B139,'Core Indicators'!$E$3:$G$9906,3,FALSE),"x")</f>
        <v>109033000</v>
      </c>
      <c r="P139" s="269">
        <v>298170</v>
      </c>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row>
    <row r="140" spans="1:116" x14ac:dyDescent="0.25">
      <c r="A140" s="264" t="s">
        <v>8060</v>
      </c>
      <c r="B140" s="265" t="s">
        <v>8061</v>
      </c>
      <c r="C140" s="268">
        <v>0</v>
      </c>
      <c r="D140" s="269">
        <v>12</v>
      </c>
      <c r="E140" s="268">
        <v>0</v>
      </c>
      <c r="F140" s="268" t="s">
        <v>14</v>
      </c>
      <c r="G140" s="268" t="s">
        <v>14</v>
      </c>
      <c r="H140" s="268" t="s">
        <v>14</v>
      </c>
      <c r="I140" s="269">
        <v>0</v>
      </c>
      <c r="J140" s="269" t="str">
        <f>IFERROR(VLOOKUP($B140,'Core Indicators'!$E$3:$EU$906,147,FALSE),"x")</f>
        <v>x</v>
      </c>
      <c r="K140" s="270">
        <v>0.31445762519999998</v>
      </c>
      <c r="L140" s="268" t="s">
        <v>14</v>
      </c>
      <c r="M140" s="269">
        <v>92</v>
      </c>
      <c r="N140" s="269" t="s">
        <v>14</v>
      </c>
      <c r="O140" s="269" t="str">
        <f>IFERROR(VLOOKUP(B140,'Core Indicators'!$E$3:$G$9906,3,FALSE),"x")</f>
        <v>x</v>
      </c>
      <c r="P140" s="269">
        <v>460</v>
      </c>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row>
    <row r="141" spans="1:116" x14ac:dyDescent="0.25">
      <c r="A141" s="264" t="s">
        <v>8062</v>
      </c>
      <c r="B141" s="265" t="s">
        <v>8063</v>
      </c>
      <c r="C141" s="268">
        <v>6.5687960300000001E-2</v>
      </c>
      <c r="D141" s="269">
        <v>11</v>
      </c>
      <c r="E141" s="268">
        <v>0</v>
      </c>
      <c r="F141" s="268">
        <v>6</v>
      </c>
      <c r="G141" s="268">
        <v>0.74038999660000004</v>
      </c>
      <c r="H141" s="268">
        <v>41.9</v>
      </c>
      <c r="I141" s="269">
        <v>3</v>
      </c>
      <c r="J141" s="269" t="str">
        <f>IFERROR(VLOOKUP($B141,'Core Indicators'!$E$3:$EU$906,147,FALSE),"x")</f>
        <v>x</v>
      </c>
      <c r="K141" s="270">
        <v>-0.80097305769999994</v>
      </c>
      <c r="L141" s="268">
        <v>5.75</v>
      </c>
      <c r="M141" s="269">
        <v>62</v>
      </c>
      <c r="N141" s="269">
        <v>28</v>
      </c>
      <c r="O141" s="269" t="str">
        <f>IFERROR(VLOOKUP(B141,'Core Indicators'!$E$3:$G$9906,3,FALSE),"x")</f>
        <v>x</v>
      </c>
      <c r="P141" s="269">
        <v>452860</v>
      </c>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row>
    <row r="142" spans="1:116" x14ac:dyDescent="0.25">
      <c r="A142" s="264" t="s">
        <v>5949</v>
      </c>
      <c r="B142" s="265" t="s">
        <v>8064</v>
      </c>
      <c r="C142" s="268">
        <v>7.8200951200000007E-2</v>
      </c>
      <c r="D142" s="269">
        <v>12</v>
      </c>
      <c r="E142" s="268">
        <v>1.15E-2</v>
      </c>
      <c r="F142" s="268">
        <v>7.95</v>
      </c>
      <c r="G142" s="268">
        <v>0.12005188899999999</v>
      </c>
      <c r="H142" s="268">
        <v>30.2</v>
      </c>
      <c r="I142" s="269">
        <v>0</v>
      </c>
      <c r="J142" s="269">
        <f>IFERROR(VLOOKUP($B142,'Core Indicators'!$E$3:$EU$906,147,FALSE),"x")</f>
        <v>9</v>
      </c>
      <c r="K142" s="270">
        <v>0.45209297539999999</v>
      </c>
      <c r="L142" s="268">
        <v>6.75</v>
      </c>
      <c r="M142" s="269">
        <v>84</v>
      </c>
      <c r="N142" s="269">
        <v>58</v>
      </c>
      <c r="O142" s="269">
        <f>IFERROR(VLOOKUP(B142,'Core Indicators'!$E$3:$G$9906,3,FALSE),"x")</f>
        <v>40313000</v>
      </c>
      <c r="P142" s="269">
        <v>306190</v>
      </c>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row>
    <row r="143" spans="1:116" x14ac:dyDescent="0.25">
      <c r="A143" s="264" t="s">
        <v>71</v>
      </c>
      <c r="B143" s="265" t="s">
        <v>8065</v>
      </c>
      <c r="C143" s="268">
        <v>0</v>
      </c>
      <c r="D143" s="269">
        <v>0</v>
      </c>
      <c r="E143" s="268">
        <v>0</v>
      </c>
      <c r="F143" s="268">
        <v>2.65</v>
      </c>
      <c r="G143" s="268" t="s">
        <v>14</v>
      </c>
      <c r="H143" s="268" t="s">
        <v>14</v>
      </c>
      <c r="I143" s="269">
        <v>1</v>
      </c>
      <c r="J143" s="269">
        <f>IFERROR(VLOOKUP($B143,'Core Indicators'!$E$3:$EU$906,147,FALSE),"x")</f>
        <v>2</v>
      </c>
      <c r="K143" s="270">
        <v>-1.6514610052000001</v>
      </c>
      <c r="L143" s="268">
        <v>1.25</v>
      </c>
      <c r="M143" s="269">
        <v>3</v>
      </c>
      <c r="N143" s="269">
        <v>17</v>
      </c>
      <c r="O143" s="269">
        <f>IFERROR(VLOOKUP(B143,'Core Indicators'!$E$3:$G$9906,3,FALSE),"x")</f>
        <v>25666000</v>
      </c>
      <c r="P143" s="269">
        <v>120410</v>
      </c>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c r="AZ143" s="263"/>
      <c r="BA143" s="263"/>
      <c r="BB143" s="263"/>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c r="CF143" s="263"/>
      <c r="CG143" s="263"/>
      <c r="CH143" s="263"/>
      <c r="CI143" s="263"/>
      <c r="CJ143" s="263"/>
      <c r="CK143" s="263"/>
      <c r="CL143" s="263"/>
      <c r="CM143" s="263"/>
      <c r="CN143" s="263"/>
      <c r="CO143" s="263"/>
      <c r="CP143" s="263"/>
      <c r="CQ143" s="263"/>
      <c r="CR143" s="263"/>
      <c r="CS143" s="263"/>
      <c r="CT143" s="263"/>
      <c r="CU143" s="263"/>
      <c r="CV143" s="263"/>
      <c r="CW143" s="263"/>
      <c r="CX143" s="263"/>
      <c r="CY143" s="263"/>
      <c r="CZ143" s="263"/>
      <c r="DA143" s="263"/>
      <c r="DB143" s="263"/>
      <c r="DC143" s="263"/>
      <c r="DD143" s="263"/>
      <c r="DE143" s="263"/>
      <c r="DF143" s="263"/>
      <c r="DG143" s="263"/>
      <c r="DH143" s="263"/>
      <c r="DI143" s="263"/>
      <c r="DJ143" s="263"/>
      <c r="DK143" s="263"/>
      <c r="DL143" s="263"/>
    </row>
    <row r="144" spans="1:116" x14ac:dyDescent="0.25">
      <c r="A144" s="264" t="s">
        <v>8066</v>
      </c>
      <c r="B144" s="265" t="s">
        <v>8067</v>
      </c>
      <c r="C144" s="268">
        <v>0</v>
      </c>
      <c r="D144" s="269">
        <v>13</v>
      </c>
      <c r="E144" s="268">
        <v>0</v>
      </c>
      <c r="F144" s="268" t="s">
        <v>14</v>
      </c>
      <c r="G144" s="268">
        <v>8.0794128899999998E-2</v>
      </c>
      <c r="H144" s="268">
        <v>33.5</v>
      </c>
      <c r="I144" s="269">
        <v>0</v>
      </c>
      <c r="J144" s="269" t="str">
        <f>IFERROR(VLOOKUP($B144,'Core Indicators'!$E$3:$EU$906,147,FALSE),"x")</f>
        <v>x</v>
      </c>
      <c r="K144" s="270">
        <v>1.1356768608000001</v>
      </c>
      <c r="L144" s="268" t="s">
        <v>14</v>
      </c>
      <c r="M144" s="269">
        <v>96</v>
      </c>
      <c r="N144" s="269">
        <v>62</v>
      </c>
      <c r="O144" s="269" t="str">
        <f>IFERROR(VLOOKUP(B144,'Core Indicators'!$E$3:$G$9906,3,FALSE),"x")</f>
        <v>x</v>
      </c>
      <c r="P144" s="269">
        <v>91605</v>
      </c>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c r="CP144" s="263"/>
      <c r="CQ144" s="263"/>
      <c r="CR144" s="263"/>
      <c r="CS144" s="263"/>
      <c r="CT144" s="263"/>
      <c r="CU144" s="263"/>
      <c r="CV144" s="263"/>
      <c r="CW144" s="263"/>
      <c r="CX144" s="263"/>
      <c r="CY144" s="263"/>
      <c r="CZ144" s="263"/>
      <c r="DA144" s="263"/>
      <c r="DB144" s="263"/>
      <c r="DC144" s="263"/>
      <c r="DD144" s="263"/>
      <c r="DE144" s="263"/>
      <c r="DF144" s="263"/>
      <c r="DG144" s="263"/>
      <c r="DH144" s="263"/>
      <c r="DI144" s="263"/>
      <c r="DJ144" s="263"/>
      <c r="DK144" s="263"/>
      <c r="DL144" s="263"/>
    </row>
    <row r="145" spans="1:116" x14ac:dyDescent="0.25">
      <c r="A145" s="264" t="s">
        <v>8068</v>
      </c>
      <c r="B145" s="265" t="s">
        <v>8069</v>
      </c>
      <c r="C145" s="268">
        <v>0.1065750135</v>
      </c>
      <c r="D145" s="269">
        <v>12</v>
      </c>
      <c r="E145" s="268">
        <v>1.7999999999999999E-2</v>
      </c>
      <c r="F145" s="268">
        <v>6.6</v>
      </c>
      <c r="G145" s="268">
        <v>0.4823245162</v>
      </c>
      <c r="H145" s="268">
        <v>45.7</v>
      </c>
      <c r="I145" s="269">
        <v>3</v>
      </c>
      <c r="J145" s="269" t="str">
        <f>IFERROR(VLOOKUP($B145,'Core Indicators'!$E$3:$EU$906,147,FALSE),"x")</f>
        <v>x</v>
      </c>
      <c r="K145" s="270">
        <v>-0.55640339849999998</v>
      </c>
      <c r="L145" s="268">
        <v>5.75</v>
      </c>
      <c r="M145" s="269">
        <v>65</v>
      </c>
      <c r="N145" s="269">
        <v>28</v>
      </c>
      <c r="O145" s="269" t="str">
        <f>IFERROR(VLOOKUP(B145,'Core Indicators'!$E$3:$G$9906,3,FALSE),"x")</f>
        <v>x</v>
      </c>
      <c r="P145" s="269">
        <v>397300</v>
      </c>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c r="CC145" s="263"/>
      <c r="CD145" s="263"/>
      <c r="CE145" s="263"/>
      <c r="CF145" s="263"/>
      <c r="CG145" s="263"/>
      <c r="CH145" s="263"/>
      <c r="CI145" s="263"/>
      <c r="CJ145" s="263"/>
      <c r="CK145" s="263"/>
      <c r="CL145" s="263"/>
      <c r="CM145" s="263"/>
      <c r="CN145" s="263"/>
      <c r="CO145" s="263"/>
      <c r="CP145" s="263"/>
      <c r="CQ145" s="263"/>
      <c r="CR145" s="263"/>
      <c r="CS145" s="263"/>
      <c r="CT145" s="263"/>
      <c r="CU145" s="263"/>
      <c r="CV145" s="263"/>
      <c r="CW145" s="263"/>
      <c r="CX145" s="263"/>
      <c r="CY145" s="263"/>
      <c r="CZ145" s="263"/>
      <c r="DA145" s="263"/>
      <c r="DB145" s="263"/>
      <c r="DC145" s="263"/>
      <c r="DD145" s="263"/>
      <c r="DE145" s="263"/>
      <c r="DF145" s="263"/>
      <c r="DG145" s="263"/>
      <c r="DH145" s="263"/>
      <c r="DI145" s="263"/>
      <c r="DJ145" s="263"/>
      <c r="DK145" s="263"/>
      <c r="DL145" s="263"/>
    </row>
    <row r="146" spans="1:116" x14ac:dyDescent="0.25">
      <c r="A146" s="264" t="s">
        <v>218</v>
      </c>
      <c r="B146" s="265" t="s">
        <v>8070</v>
      </c>
      <c r="C146" s="268">
        <v>0</v>
      </c>
      <c r="D146" s="269" t="s">
        <v>14</v>
      </c>
      <c r="E146" s="268">
        <v>0</v>
      </c>
      <c r="F146" s="268" t="s">
        <v>14</v>
      </c>
      <c r="G146" s="268" t="s">
        <v>14</v>
      </c>
      <c r="H146" s="268">
        <v>33.700000000000003</v>
      </c>
      <c r="I146" s="269">
        <v>2</v>
      </c>
      <c r="J146" s="269">
        <f>IFERROR(VLOOKUP($B146,'Core Indicators'!$E$3:$EU$906,147,FALSE),"x")</f>
        <v>30</v>
      </c>
      <c r="K146" s="270">
        <v>-0.48548009990000002</v>
      </c>
      <c r="L146" s="268" t="s">
        <v>14</v>
      </c>
      <c r="M146" s="269">
        <v>11</v>
      </c>
      <c r="N146" s="269" t="s">
        <v>14</v>
      </c>
      <c r="O146" s="269">
        <f>IFERROR(VLOOKUP(B146,'Core Indicators'!$E$3:$G$9906,3,FALSE),"x")</f>
        <v>5355000</v>
      </c>
      <c r="P146" s="269">
        <v>6020</v>
      </c>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c r="CC146" s="263"/>
      <c r="CD146" s="263"/>
      <c r="CE146" s="263"/>
      <c r="CF146" s="263"/>
      <c r="CG146" s="263"/>
      <c r="CH146" s="263"/>
      <c r="CI146" s="263"/>
      <c r="CJ146" s="263"/>
      <c r="CK146" s="263"/>
      <c r="CL146" s="263"/>
      <c r="CM146" s="263"/>
      <c r="CN146" s="263"/>
      <c r="CO146" s="263"/>
      <c r="CP146" s="263"/>
      <c r="CQ146" s="263"/>
      <c r="CR146" s="263"/>
      <c r="CS146" s="263"/>
      <c r="CT146" s="263"/>
      <c r="CU146" s="263"/>
      <c r="CV146" s="263"/>
      <c r="CW146" s="263"/>
      <c r="CX146" s="263"/>
      <c r="CY146" s="263"/>
      <c r="CZ146" s="263"/>
      <c r="DA146" s="263"/>
      <c r="DB146" s="263"/>
      <c r="DC146" s="263"/>
      <c r="DD146" s="263"/>
      <c r="DE146" s="263"/>
      <c r="DF146" s="263"/>
      <c r="DG146" s="263"/>
      <c r="DH146" s="263"/>
      <c r="DI146" s="263"/>
      <c r="DJ146" s="263"/>
      <c r="DK146" s="263"/>
      <c r="DL146" s="263"/>
    </row>
    <row r="147" spans="1:116" x14ac:dyDescent="0.25">
      <c r="A147" s="264" t="s">
        <v>8071</v>
      </c>
      <c r="B147" s="265" t="s">
        <v>8072</v>
      </c>
      <c r="C147" s="268">
        <v>0.98654400079999993</v>
      </c>
      <c r="D147" s="269">
        <v>2</v>
      </c>
      <c r="E147" s="268">
        <v>0</v>
      </c>
      <c r="F147" s="268">
        <v>3.9</v>
      </c>
      <c r="G147" s="268">
        <v>0.20243781869999999</v>
      </c>
      <c r="H147" s="268" t="s">
        <v>14</v>
      </c>
      <c r="I147" s="269">
        <v>0</v>
      </c>
      <c r="J147" s="269" t="str">
        <f>IFERROR(VLOOKUP($B147,'Core Indicators'!$E$3:$EU$906,147,FALSE),"x")</f>
        <v>x</v>
      </c>
      <c r="K147" s="270">
        <v>0.73431843519999995</v>
      </c>
      <c r="L147" s="268">
        <v>3.75</v>
      </c>
      <c r="M147" s="269">
        <v>25</v>
      </c>
      <c r="N147" s="269">
        <v>62</v>
      </c>
      <c r="O147" s="269" t="str">
        <f>IFERROR(VLOOKUP(B147,'Core Indicators'!$E$3:$G$9906,3,FALSE),"x")</f>
        <v>x</v>
      </c>
      <c r="P147" s="269">
        <v>11610</v>
      </c>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row>
    <row r="148" spans="1:116" x14ac:dyDescent="0.25">
      <c r="A148" s="264" t="s">
        <v>8073</v>
      </c>
      <c r="B148" s="265" t="s">
        <v>8074</v>
      </c>
      <c r="C148" s="268" t="s">
        <v>14</v>
      </c>
      <c r="D148" s="269" t="s">
        <v>14</v>
      </c>
      <c r="E148" s="268" t="s">
        <v>14</v>
      </c>
      <c r="F148" s="268" t="s">
        <v>14</v>
      </c>
      <c r="G148" s="268" t="s">
        <v>14</v>
      </c>
      <c r="H148" s="268">
        <v>29</v>
      </c>
      <c r="I148" s="269" t="s">
        <v>14</v>
      </c>
      <c r="J148" s="269" t="str">
        <f>IFERROR(VLOOKUP($B148,'Core Indicators'!$E$3:$EU$906,147,FALSE),"x")</f>
        <v>x</v>
      </c>
      <c r="K148" s="270" t="s">
        <v>14</v>
      </c>
      <c r="L148" s="268" t="s">
        <v>14</v>
      </c>
      <c r="M148" s="269" t="s">
        <v>14</v>
      </c>
      <c r="N148" s="269" t="s">
        <v>14</v>
      </c>
      <c r="O148" s="269" t="str">
        <f>IFERROR(VLOOKUP(B148,'Core Indicators'!$E$3:$G$9906,3,FALSE),"x")</f>
        <v>x</v>
      </c>
      <c r="P148" s="269" t="s">
        <v>14</v>
      </c>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row>
    <row r="149" spans="1:116" x14ac:dyDescent="0.25">
      <c r="A149" s="264" t="s">
        <v>6115</v>
      </c>
      <c r="B149" s="265" t="s">
        <v>8075</v>
      </c>
      <c r="C149" s="268">
        <v>0.29808903580000001</v>
      </c>
      <c r="D149" s="269">
        <v>8</v>
      </c>
      <c r="E149" s="268">
        <v>2.7E-2</v>
      </c>
      <c r="F149" s="268">
        <v>7.65</v>
      </c>
      <c r="G149" s="268">
        <v>0.31603010729999997</v>
      </c>
      <c r="H149" s="268">
        <v>35.799999999999997</v>
      </c>
      <c r="I149" s="269">
        <v>1</v>
      </c>
      <c r="J149" s="269">
        <f>IFERROR(VLOOKUP($B149,'Core Indicators'!$E$3:$EU$906,147,FALSE),"x")</f>
        <v>0</v>
      </c>
      <c r="K149" s="270">
        <v>0.36400461200000001</v>
      </c>
      <c r="L149" s="268">
        <v>6.75</v>
      </c>
      <c r="M149" s="269">
        <v>83</v>
      </c>
      <c r="N149" s="269">
        <v>44</v>
      </c>
      <c r="O149" s="269">
        <f>IFERROR(VLOOKUP(B149,'Core Indicators'!$E$3:$G$9906,3,FALSE),"x")</f>
        <v>19286000</v>
      </c>
      <c r="P149" s="269">
        <v>230080</v>
      </c>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row>
    <row r="150" spans="1:116" x14ac:dyDescent="0.25">
      <c r="A150" s="264" t="s">
        <v>8076</v>
      </c>
      <c r="B150" s="265" t="s">
        <v>8077</v>
      </c>
      <c r="C150" s="268">
        <v>0.34628793000000002</v>
      </c>
      <c r="D150" s="269">
        <v>2</v>
      </c>
      <c r="E150" s="268">
        <v>0.16450000000000001</v>
      </c>
      <c r="F150" s="268">
        <v>4.5</v>
      </c>
      <c r="G150" s="268">
        <v>0.25525934649999998</v>
      </c>
      <c r="H150" s="268">
        <v>37.5</v>
      </c>
      <c r="I150" s="269">
        <v>3</v>
      </c>
      <c r="J150" s="269" t="str">
        <f>IFERROR(VLOOKUP($B150,'Core Indicators'!$E$3:$EU$906,147,FALSE),"x")</f>
        <v>x</v>
      </c>
      <c r="K150" s="270">
        <v>-0.72368854280000006</v>
      </c>
      <c r="L150" s="268">
        <v>4</v>
      </c>
      <c r="M150" s="269">
        <v>20</v>
      </c>
      <c r="N150" s="269">
        <v>28</v>
      </c>
      <c r="O150" s="269" t="str">
        <f>IFERROR(VLOOKUP(B150,'Core Indicators'!$E$3:$G$9906,3,FALSE),"x")</f>
        <v>x</v>
      </c>
      <c r="P150" s="269">
        <v>16376870</v>
      </c>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row>
    <row r="151" spans="1:116" x14ac:dyDescent="0.25">
      <c r="A151" s="264" t="s">
        <v>625</v>
      </c>
      <c r="B151" s="265" t="s">
        <v>8078</v>
      </c>
      <c r="C151" s="268">
        <v>0.27190004229999998</v>
      </c>
      <c r="D151" s="269">
        <v>5</v>
      </c>
      <c r="E151" s="268">
        <v>0.84</v>
      </c>
      <c r="F151" s="268">
        <v>3.9833333333000001</v>
      </c>
      <c r="G151" s="268">
        <v>0.41238544770000002</v>
      </c>
      <c r="H151" s="268">
        <v>43.7</v>
      </c>
      <c r="I151" s="269">
        <v>3</v>
      </c>
      <c r="J151" s="269" t="str">
        <f>IFERROR(VLOOKUP($B151,'Core Indicators'!$E$3:$EU$906,147,FALSE),"x")</f>
        <v>x</v>
      </c>
      <c r="K151" s="270">
        <v>7.6188184300000003E-2</v>
      </c>
      <c r="L151" s="268">
        <v>3.75</v>
      </c>
      <c r="M151" s="269">
        <v>22</v>
      </c>
      <c r="N151" s="269">
        <v>53</v>
      </c>
      <c r="O151" s="269">
        <f>IFERROR(VLOOKUP(B151,'Core Indicators'!$E$3:$G$9906,3,FALSE),"x")</f>
        <v>12952000</v>
      </c>
      <c r="P151" s="269">
        <v>24670</v>
      </c>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row>
    <row r="152" spans="1:116" x14ac:dyDescent="0.25">
      <c r="A152" s="264" t="s">
        <v>8079</v>
      </c>
      <c r="B152" s="265" t="s">
        <v>8080</v>
      </c>
      <c r="C152" s="268">
        <v>0.77989999290000012</v>
      </c>
      <c r="D152" s="269">
        <v>0</v>
      </c>
      <c r="E152" s="268">
        <v>0.17</v>
      </c>
      <c r="F152" s="268">
        <v>2.4500000000000002</v>
      </c>
      <c r="G152" s="268">
        <v>0.2235342192</v>
      </c>
      <c r="H152" s="268" t="s">
        <v>14</v>
      </c>
      <c r="I152" s="269">
        <v>5</v>
      </c>
      <c r="J152" s="269" t="str">
        <f>IFERROR(VLOOKUP($B152,'Core Indicators'!$E$3:$EU$906,147,FALSE),"x")</f>
        <v>x</v>
      </c>
      <c r="K152" s="270">
        <v>0.16855593029999999</v>
      </c>
      <c r="L152" s="268">
        <v>2.25</v>
      </c>
      <c r="M152" s="269">
        <v>7</v>
      </c>
      <c r="N152" s="269">
        <v>53</v>
      </c>
      <c r="O152" s="269" t="str">
        <f>IFERROR(VLOOKUP(B152,'Core Indicators'!$E$3:$G$9906,3,FALSE),"x")</f>
        <v>x</v>
      </c>
      <c r="P152" s="269">
        <v>2149690</v>
      </c>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row>
    <row r="153" spans="1:116" x14ac:dyDescent="0.25">
      <c r="A153" s="264" t="s">
        <v>642</v>
      </c>
      <c r="B153" s="265" t="s">
        <v>8081</v>
      </c>
      <c r="C153" s="268">
        <v>0.79894100540000001</v>
      </c>
      <c r="D153" s="269">
        <v>4</v>
      </c>
      <c r="E153" s="268">
        <v>0.55000000000000004</v>
      </c>
      <c r="F153" s="268">
        <v>2.0166666666999999</v>
      </c>
      <c r="G153" s="268">
        <v>0.56036181190000001</v>
      </c>
      <c r="H153" s="268">
        <v>34.200000000000003</v>
      </c>
      <c r="I153" s="269">
        <v>5</v>
      </c>
      <c r="J153" s="269">
        <f>IFERROR(VLOOKUP($B153,'Core Indicators'!$E$3:$EU$906,147,FALSE),"x")</f>
        <v>1551</v>
      </c>
      <c r="K153" s="270">
        <v>-1.140473485</v>
      </c>
      <c r="L153" s="268">
        <v>1</v>
      </c>
      <c r="M153" s="269">
        <v>12</v>
      </c>
      <c r="N153" s="269">
        <v>16</v>
      </c>
      <c r="O153" s="269">
        <f>IFERROR(VLOOKUP(B153,'Core Indicators'!$E$3:$G$9906,3,FALSE),"x")</f>
        <v>48000000</v>
      </c>
      <c r="P153" s="269">
        <v>2376000</v>
      </c>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row>
    <row r="154" spans="1:116" x14ac:dyDescent="0.25">
      <c r="A154" s="264" t="s">
        <v>44</v>
      </c>
      <c r="B154" s="265" t="s">
        <v>8082</v>
      </c>
      <c r="C154" s="268">
        <v>0.72594999450000008</v>
      </c>
      <c r="D154" s="269">
        <v>9</v>
      </c>
      <c r="E154" s="268">
        <v>0</v>
      </c>
      <c r="F154" s="268">
        <v>6.95</v>
      </c>
      <c r="G154" s="268">
        <v>0.52272520759999996</v>
      </c>
      <c r="H154" s="268">
        <v>40.299999999999997</v>
      </c>
      <c r="I154" s="269">
        <v>3</v>
      </c>
      <c r="J154" s="269">
        <f>IFERROR(VLOOKUP($B154,'Core Indicators'!$E$3:$EU$906,147,FALSE),"x")</f>
        <v>0</v>
      </c>
      <c r="K154" s="270">
        <v>-0.1907603145</v>
      </c>
      <c r="L154" s="268">
        <v>6</v>
      </c>
      <c r="M154" s="269">
        <v>71</v>
      </c>
      <c r="N154" s="269">
        <v>45</v>
      </c>
      <c r="O154" s="269">
        <f>IFERROR(VLOOKUP(B154,'Core Indicators'!$E$3:$G$9906,3,FALSE),"x")</f>
        <v>16709000</v>
      </c>
      <c r="P154" s="269">
        <v>192530</v>
      </c>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row>
    <row r="155" spans="1:116" x14ac:dyDescent="0.25">
      <c r="A155" s="264" t="s">
        <v>8083</v>
      </c>
      <c r="B155" s="265" t="s">
        <v>8084</v>
      </c>
      <c r="C155" s="268">
        <v>0.42649998649999998</v>
      </c>
      <c r="D155" s="269">
        <v>6</v>
      </c>
      <c r="E155" s="268">
        <v>0</v>
      </c>
      <c r="F155" s="268">
        <v>5.3166666666999998</v>
      </c>
      <c r="G155" s="268">
        <v>6.4907686399999998E-2</v>
      </c>
      <c r="H155" s="268" t="s">
        <v>14</v>
      </c>
      <c r="I155" s="269">
        <v>0</v>
      </c>
      <c r="J155" s="269" t="str">
        <f>IFERROR(VLOOKUP($B155,'Core Indicators'!$E$3:$EU$906,147,FALSE),"x")</f>
        <v>x</v>
      </c>
      <c r="K155" s="270">
        <v>1.8785588741000001</v>
      </c>
      <c r="L155" s="268">
        <v>5.75</v>
      </c>
      <c r="M155" s="269">
        <v>50</v>
      </c>
      <c r="N155" s="269">
        <v>85</v>
      </c>
      <c r="O155" s="269" t="str">
        <f>IFERROR(VLOOKUP(B155,'Core Indicators'!$E$3:$G$9906,3,FALSE),"x")</f>
        <v>x</v>
      </c>
      <c r="P155" s="269">
        <v>709</v>
      </c>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row>
    <row r="156" spans="1:116" x14ac:dyDescent="0.25">
      <c r="A156" s="264" t="s">
        <v>8085</v>
      </c>
      <c r="B156" s="265" t="s">
        <v>8086</v>
      </c>
      <c r="C156" s="268">
        <v>0</v>
      </c>
      <c r="D156" s="269">
        <v>12</v>
      </c>
      <c r="E156" s="268">
        <v>0</v>
      </c>
      <c r="F156" s="268" t="s">
        <v>14</v>
      </c>
      <c r="G156" s="268" t="s">
        <v>14</v>
      </c>
      <c r="H156" s="268">
        <v>37.1</v>
      </c>
      <c r="I156" s="269">
        <v>0</v>
      </c>
      <c r="J156" s="269" t="str">
        <f>IFERROR(VLOOKUP($B156,'Core Indicators'!$E$3:$EU$906,147,FALSE),"x")</f>
        <v>x</v>
      </c>
      <c r="K156" s="270">
        <v>-0.13986755910000001</v>
      </c>
      <c r="L156" s="268" t="s">
        <v>14</v>
      </c>
      <c r="M156" s="269">
        <v>79</v>
      </c>
      <c r="N156" s="269">
        <v>42</v>
      </c>
      <c r="O156" s="269" t="str">
        <f>IFERROR(VLOOKUP(B156,'Core Indicators'!$E$3:$G$9906,3,FALSE),"x")</f>
        <v>x</v>
      </c>
      <c r="P156" s="269">
        <v>27990</v>
      </c>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row>
    <row r="157" spans="1:116" x14ac:dyDescent="0.25">
      <c r="A157" s="264" t="s">
        <v>8087</v>
      </c>
      <c r="B157" s="265" t="s">
        <v>8088</v>
      </c>
      <c r="C157" s="268">
        <v>0.8110999861</v>
      </c>
      <c r="D157" s="269">
        <v>7</v>
      </c>
      <c r="E157" s="268">
        <v>0.37</v>
      </c>
      <c r="F157" s="268">
        <v>6.25</v>
      </c>
      <c r="G157" s="268">
        <v>0.64374360080000004</v>
      </c>
      <c r="H157" s="268">
        <v>35.700000000000003</v>
      </c>
      <c r="I157" s="269">
        <v>3</v>
      </c>
      <c r="J157" s="269" t="str">
        <f>IFERROR(VLOOKUP($B157,'Core Indicators'!$E$3:$EU$906,147,FALSE),"x")</f>
        <v>x</v>
      </c>
      <c r="K157" s="270">
        <v>-0.76636308430000011</v>
      </c>
      <c r="L157" s="268">
        <v>4.75</v>
      </c>
      <c r="M157" s="269">
        <v>65</v>
      </c>
      <c r="N157" s="269">
        <v>33</v>
      </c>
      <c r="O157" s="269" t="str">
        <f>IFERROR(VLOOKUP(B157,'Core Indicators'!$E$3:$G$9906,3,FALSE),"x")</f>
        <v>x</v>
      </c>
      <c r="P157" s="269">
        <v>72180</v>
      </c>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row>
    <row r="158" spans="1:116" x14ac:dyDescent="0.25">
      <c r="A158" s="264" t="s">
        <v>358</v>
      </c>
      <c r="B158" s="265" t="s">
        <v>8089</v>
      </c>
      <c r="C158" s="268">
        <v>0.18000004259999999</v>
      </c>
      <c r="D158" s="269">
        <v>12</v>
      </c>
      <c r="E158" s="268">
        <v>0</v>
      </c>
      <c r="F158" s="268">
        <v>7.2</v>
      </c>
      <c r="G158" s="268">
        <v>0.3970940348</v>
      </c>
      <c r="H158" s="268">
        <v>38.799999999999997</v>
      </c>
      <c r="I158" s="269">
        <v>3</v>
      </c>
      <c r="J158" s="269">
        <f>IFERROR(VLOOKUP($B158,'Core Indicators'!$E$3:$EU$906,147,FALSE),"x")</f>
        <v>936</v>
      </c>
      <c r="K158" s="270">
        <v>-0.76245963569999997</v>
      </c>
      <c r="L158" s="268">
        <v>6</v>
      </c>
      <c r="M158" s="269">
        <v>66</v>
      </c>
      <c r="N158" s="269">
        <v>34</v>
      </c>
      <c r="O158" s="269">
        <f>IFERROR(VLOOKUP(B158,'Core Indicators'!$E$3:$G$9906,3,FALSE),"x")</f>
        <v>6700000</v>
      </c>
      <c r="P158" s="269">
        <v>20720</v>
      </c>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row>
    <row r="159" spans="1:116" x14ac:dyDescent="0.25">
      <c r="A159" s="264" t="s">
        <v>153</v>
      </c>
      <c r="B159" s="265" t="s">
        <v>8090</v>
      </c>
      <c r="C159" s="268">
        <v>0</v>
      </c>
      <c r="D159" s="269" t="s">
        <v>14</v>
      </c>
      <c r="E159" s="268">
        <v>0</v>
      </c>
      <c r="F159" s="268">
        <v>1.4833333333000001</v>
      </c>
      <c r="G159" s="268" t="s">
        <v>14</v>
      </c>
      <c r="H159" s="268">
        <v>36.799999999999997</v>
      </c>
      <c r="I159" s="269">
        <v>5</v>
      </c>
      <c r="J159" s="269">
        <f>IFERROR(VLOOKUP($B159,'Core Indicators'!$E$3:$EU$906,147,FALSE),"x")</f>
        <v>1459</v>
      </c>
      <c r="K159" s="270">
        <v>-2.3503582478</v>
      </c>
      <c r="L159" s="268">
        <v>1</v>
      </c>
      <c r="M159" s="269">
        <v>7</v>
      </c>
      <c r="N159" s="269">
        <v>9</v>
      </c>
      <c r="O159" s="269">
        <f>IFERROR(VLOOKUP(B159,'Core Indicators'!$E$3:$G$9906,3,FALSE),"x")</f>
        <v>15755000</v>
      </c>
      <c r="P159" s="269">
        <v>627340</v>
      </c>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row>
    <row r="160" spans="1:116" x14ac:dyDescent="0.25">
      <c r="A160" s="264" t="s">
        <v>8091</v>
      </c>
      <c r="B160" s="265" t="s">
        <v>8092</v>
      </c>
      <c r="C160" s="268">
        <v>0.29583300080000002</v>
      </c>
      <c r="D160" s="269">
        <v>8</v>
      </c>
      <c r="E160" s="268">
        <v>0</v>
      </c>
      <c r="F160" s="268">
        <v>6.95</v>
      </c>
      <c r="G160" s="268">
        <v>0.16149411559999999</v>
      </c>
      <c r="H160" s="268">
        <v>36.200000000000003</v>
      </c>
      <c r="I160" s="269">
        <v>1</v>
      </c>
      <c r="J160" s="269" t="str">
        <f>IFERROR(VLOOKUP($B160,'Core Indicators'!$E$3:$EU$906,147,FALSE),"x")</f>
        <v>x</v>
      </c>
      <c r="K160" s="270">
        <v>-0.11906975509999999</v>
      </c>
      <c r="L160" s="268">
        <v>6</v>
      </c>
      <c r="M160" s="269">
        <v>66</v>
      </c>
      <c r="N160" s="269">
        <v>39</v>
      </c>
      <c r="O160" s="269" t="str">
        <f>IFERROR(VLOOKUP(B160,'Core Indicators'!$E$3:$G$9906,3,FALSE),"x")</f>
        <v>x</v>
      </c>
      <c r="P160" s="269">
        <v>87460</v>
      </c>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row>
    <row r="161" spans="1:116" x14ac:dyDescent="0.25">
      <c r="A161" s="264" t="s">
        <v>490</v>
      </c>
      <c r="B161" s="265" t="s">
        <v>8093</v>
      </c>
      <c r="C161" s="268">
        <v>0.77907274400000004</v>
      </c>
      <c r="D161" s="269">
        <v>10</v>
      </c>
      <c r="E161" s="268">
        <v>0</v>
      </c>
      <c r="F161" s="268">
        <v>2.6666666666999999</v>
      </c>
      <c r="G161" s="268" t="s">
        <v>14</v>
      </c>
      <c r="H161" s="268">
        <v>44.1</v>
      </c>
      <c r="I161" s="269">
        <v>5</v>
      </c>
      <c r="J161" s="269">
        <f>IFERROR(VLOOKUP($B161,'Core Indicators'!$E$3:$EU$906,147,FALSE),"x")</f>
        <v>849</v>
      </c>
      <c r="K161" s="270">
        <v>-1.9697244167000001</v>
      </c>
      <c r="L161" s="268">
        <v>2.25</v>
      </c>
      <c r="M161" s="269">
        <v>-2</v>
      </c>
      <c r="N161" s="269">
        <v>12</v>
      </c>
      <c r="O161" s="269">
        <f>IFERROR(VLOOKUP(B161,'Core Indicators'!$E$3:$G$9906,3,FALSE),"x")</f>
        <v>12400000</v>
      </c>
      <c r="P161" s="269">
        <v>644329</v>
      </c>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row>
    <row r="162" spans="1:116" x14ac:dyDescent="0.25">
      <c r="A162" s="264" t="s">
        <v>8094</v>
      </c>
      <c r="B162" s="265" t="s">
        <v>8095</v>
      </c>
      <c r="C162" s="268">
        <v>0</v>
      </c>
      <c r="D162" s="269">
        <v>13</v>
      </c>
      <c r="E162" s="268">
        <v>0</v>
      </c>
      <c r="F162" s="268" t="s">
        <v>14</v>
      </c>
      <c r="G162" s="268">
        <v>0.54654479749999996</v>
      </c>
      <c r="H162" s="268">
        <v>56.3</v>
      </c>
      <c r="I162" s="269">
        <v>0</v>
      </c>
      <c r="J162" s="269" t="str">
        <f>IFERROR(VLOOKUP($B162,'Core Indicators'!$E$3:$EU$906,147,FALSE),"x")</f>
        <v>x</v>
      </c>
      <c r="K162" s="270">
        <v>-0.67970234159999998</v>
      </c>
      <c r="L162" s="268" t="s">
        <v>14</v>
      </c>
      <c r="M162" s="269">
        <v>84</v>
      </c>
      <c r="N162" s="269">
        <v>46</v>
      </c>
      <c r="O162" s="269" t="str">
        <f>IFERROR(VLOOKUP(B162,'Core Indicators'!$E$3:$G$9906,3,FALSE),"x")</f>
        <v>x</v>
      </c>
      <c r="P162" s="269">
        <v>960</v>
      </c>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row>
    <row r="163" spans="1:116" x14ac:dyDescent="0.25">
      <c r="A163" s="264" t="s">
        <v>8096</v>
      </c>
      <c r="B163" s="265" t="s">
        <v>8097</v>
      </c>
      <c r="C163" s="268">
        <v>0.77306485170000006</v>
      </c>
      <c r="D163" s="269">
        <v>12</v>
      </c>
      <c r="E163" s="268">
        <v>0</v>
      </c>
      <c r="F163" s="268" t="s">
        <v>14</v>
      </c>
      <c r="G163" s="268">
        <v>0.46510644940000001</v>
      </c>
      <c r="H163" s="268">
        <v>57.9</v>
      </c>
      <c r="I163" s="269">
        <v>0</v>
      </c>
      <c r="J163" s="269" t="str">
        <f>IFERROR(VLOOKUP($B163,'Core Indicators'!$E$3:$EU$906,147,FALSE),"x")</f>
        <v>x</v>
      </c>
      <c r="K163" s="270">
        <v>-5.9651225799999999E-2</v>
      </c>
      <c r="L163" s="268" t="s">
        <v>14</v>
      </c>
      <c r="M163" s="269">
        <v>75</v>
      </c>
      <c r="N163" s="269">
        <v>44</v>
      </c>
      <c r="O163" s="269" t="str">
        <f>IFERROR(VLOOKUP(B163,'Core Indicators'!$E$3:$G$9906,3,FALSE),"x")</f>
        <v>x</v>
      </c>
      <c r="P163" s="269">
        <v>156000</v>
      </c>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row>
    <row r="164" spans="1:116" x14ac:dyDescent="0.25">
      <c r="A164" s="264" t="s">
        <v>6074</v>
      </c>
      <c r="B164" s="265" t="s">
        <v>8098</v>
      </c>
      <c r="C164" s="268">
        <v>0.34016300849999997</v>
      </c>
      <c r="D164" s="269">
        <v>10</v>
      </c>
      <c r="E164" s="268">
        <v>0.19400000000000001</v>
      </c>
      <c r="F164" s="268">
        <v>8.65</v>
      </c>
      <c r="G164" s="268">
        <v>0.18995812400000001</v>
      </c>
      <c r="H164" s="268">
        <v>25</v>
      </c>
      <c r="I164" s="269">
        <v>1</v>
      </c>
      <c r="J164" s="269">
        <f>IFERROR(VLOOKUP($B164,'Core Indicators'!$E$3:$EU$906,147,FALSE),"x")</f>
        <v>0</v>
      </c>
      <c r="K164" s="270">
        <v>0.55673569439999993</v>
      </c>
      <c r="L164" s="268">
        <v>8</v>
      </c>
      <c r="M164" s="269">
        <v>88</v>
      </c>
      <c r="N164" s="269">
        <v>50</v>
      </c>
      <c r="O164" s="269">
        <f>IFERROR(VLOOKUP(B164,'Core Indicators'!$E$3:$G$9906,3,FALSE),"x")</f>
        <v>5724000</v>
      </c>
      <c r="P164" s="269">
        <v>48086</v>
      </c>
      <c r="Q164" s="263"/>
      <c r="R164" s="263"/>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263"/>
      <c r="DA164" s="263"/>
      <c r="DB164" s="263"/>
      <c r="DC164" s="263"/>
      <c r="DD164" s="263"/>
      <c r="DE164" s="263"/>
      <c r="DF164" s="263"/>
      <c r="DG164" s="263"/>
      <c r="DH164" s="263"/>
      <c r="DI164" s="263"/>
      <c r="DJ164" s="263"/>
      <c r="DK164" s="263"/>
      <c r="DL164" s="263"/>
    </row>
    <row r="165" spans="1:116" x14ac:dyDescent="0.25">
      <c r="A165" s="264" t="s">
        <v>8099</v>
      </c>
      <c r="B165" s="265" t="s">
        <v>8100</v>
      </c>
      <c r="C165" s="268">
        <v>0.30942659909999998</v>
      </c>
      <c r="D165" s="269">
        <v>13</v>
      </c>
      <c r="E165" s="268">
        <v>5.33E-2</v>
      </c>
      <c r="F165" s="268">
        <v>9.15</v>
      </c>
      <c r="G165" s="268">
        <v>6.8603414500000001E-2</v>
      </c>
      <c r="H165" s="268">
        <v>24.6</v>
      </c>
      <c r="I165" s="269">
        <v>0</v>
      </c>
      <c r="J165" s="269" t="str">
        <f>IFERROR(VLOOKUP($B165,'Core Indicators'!$E$3:$EU$906,147,FALSE),"x")</f>
        <v>x</v>
      </c>
      <c r="K165" s="270">
        <v>1.1184208392999999</v>
      </c>
      <c r="L165" s="268">
        <v>9</v>
      </c>
      <c r="M165" s="269">
        <v>94</v>
      </c>
      <c r="N165" s="269">
        <v>60</v>
      </c>
      <c r="O165" s="269" t="str">
        <f>IFERROR(VLOOKUP(B165,'Core Indicators'!$E$3:$G$9906,3,FALSE),"x")</f>
        <v>x</v>
      </c>
      <c r="P165" s="269">
        <v>20140</v>
      </c>
      <c r="Q165" s="263"/>
      <c r="R165" s="263"/>
      <c r="S165" s="263"/>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3"/>
      <c r="CX165" s="263"/>
      <c r="CY165" s="263"/>
      <c r="CZ165" s="263"/>
      <c r="DA165" s="263"/>
      <c r="DB165" s="263"/>
      <c r="DC165" s="263"/>
      <c r="DD165" s="263"/>
      <c r="DE165" s="263"/>
      <c r="DF165" s="263"/>
      <c r="DG165" s="263"/>
      <c r="DH165" s="263"/>
      <c r="DI165" s="263"/>
      <c r="DJ165" s="263"/>
      <c r="DK165" s="263"/>
      <c r="DL165" s="263"/>
    </row>
    <row r="166" spans="1:116" x14ac:dyDescent="0.25">
      <c r="A166" s="264" t="s">
        <v>8101</v>
      </c>
      <c r="B166" s="265" t="s">
        <v>8102</v>
      </c>
      <c r="C166" s="268">
        <v>0</v>
      </c>
      <c r="D166" s="269">
        <v>12</v>
      </c>
      <c r="E166" s="268">
        <v>0</v>
      </c>
      <c r="F166" s="268" t="s">
        <v>14</v>
      </c>
      <c r="G166" s="268">
        <v>4.0217716600000002E-2</v>
      </c>
      <c r="H166" s="268">
        <v>30</v>
      </c>
      <c r="I166" s="269">
        <v>3</v>
      </c>
      <c r="J166" s="269" t="str">
        <f>IFERROR(VLOOKUP($B166,'Core Indicators'!$E$3:$EU$906,147,FALSE),"x")</f>
        <v>x</v>
      </c>
      <c r="K166" s="270">
        <v>1.9065259695000001</v>
      </c>
      <c r="L166" s="268" t="s">
        <v>14</v>
      </c>
      <c r="M166" s="269">
        <v>100</v>
      </c>
      <c r="N166" s="269">
        <v>85</v>
      </c>
      <c r="O166" s="269" t="str">
        <f>IFERROR(VLOOKUP(B166,'Core Indicators'!$E$3:$G$9906,3,FALSE),"x")</f>
        <v>x</v>
      </c>
      <c r="P166" s="269">
        <v>407310</v>
      </c>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263"/>
      <c r="DG166" s="263"/>
      <c r="DH166" s="263"/>
      <c r="DI166" s="263"/>
      <c r="DJ166" s="263"/>
      <c r="DK166" s="263"/>
      <c r="DL166" s="263"/>
    </row>
    <row r="167" spans="1:116" x14ac:dyDescent="0.25">
      <c r="A167" s="264" t="s">
        <v>1578</v>
      </c>
      <c r="B167" s="265" t="s">
        <v>8103</v>
      </c>
      <c r="C167" s="268">
        <v>0</v>
      </c>
      <c r="D167" s="269">
        <v>5</v>
      </c>
      <c r="E167" s="268">
        <v>0</v>
      </c>
      <c r="F167" s="268">
        <v>3.5833333333000001</v>
      </c>
      <c r="G167" s="268">
        <v>0.57860936750000003</v>
      </c>
      <c r="H167" s="268">
        <v>54.6</v>
      </c>
      <c r="I167" s="269">
        <v>3</v>
      </c>
      <c r="J167" s="269">
        <f>IFERROR(VLOOKUP($B167,'Core Indicators'!$E$3:$EU$906,147,FALSE),"x")</f>
        <v>9</v>
      </c>
      <c r="K167" s="270">
        <v>-0.50188273189999999</v>
      </c>
      <c r="L167" s="268">
        <v>2.5</v>
      </c>
      <c r="M167" s="269">
        <v>19</v>
      </c>
      <c r="N167" s="269">
        <v>34</v>
      </c>
      <c r="O167" s="269">
        <f>IFERROR(VLOOKUP(B167,'Core Indicators'!$E$3:$G$9906,3,FALSE),"x")</f>
        <v>1100000</v>
      </c>
      <c r="P167" s="269">
        <v>17200</v>
      </c>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3"/>
      <c r="DI167" s="263"/>
      <c r="DJ167" s="263"/>
      <c r="DK167" s="263"/>
      <c r="DL167" s="263"/>
    </row>
    <row r="168" spans="1:116" x14ac:dyDescent="0.25">
      <c r="A168" s="264" t="s">
        <v>8104</v>
      </c>
      <c r="B168" s="265" t="s">
        <v>8105</v>
      </c>
      <c r="C168" s="268">
        <v>0</v>
      </c>
      <c r="D168" s="269">
        <v>8</v>
      </c>
      <c r="E168" s="268">
        <v>0</v>
      </c>
      <c r="F168" s="268" t="s">
        <v>14</v>
      </c>
      <c r="G168" s="268" t="s">
        <v>14</v>
      </c>
      <c r="H168" s="268">
        <v>32.1</v>
      </c>
      <c r="I168" s="269">
        <v>0</v>
      </c>
      <c r="J168" s="269" t="str">
        <f>IFERROR(VLOOKUP($B168,'Core Indicators'!$E$3:$EU$906,147,FALSE),"x")</f>
        <v>x</v>
      </c>
      <c r="K168" s="270">
        <v>0.17143608630000001</v>
      </c>
      <c r="L168" s="268" t="s">
        <v>14</v>
      </c>
      <c r="M168" s="269">
        <v>72</v>
      </c>
      <c r="N168" s="269">
        <v>66</v>
      </c>
      <c r="O168" s="269" t="str">
        <f>IFERROR(VLOOKUP(B168,'Core Indicators'!$E$3:$G$9906,3,FALSE),"x")</f>
        <v>x</v>
      </c>
      <c r="P168" s="269">
        <v>460</v>
      </c>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row>
    <row r="169" spans="1:116" x14ac:dyDescent="0.25">
      <c r="A169" s="264" t="s">
        <v>131</v>
      </c>
      <c r="B169" s="265" t="s">
        <v>8106</v>
      </c>
      <c r="C169" s="268">
        <v>0.54330003230000001</v>
      </c>
      <c r="D169" s="269">
        <v>1</v>
      </c>
      <c r="E169" s="268">
        <v>0.85</v>
      </c>
      <c r="F169" s="268">
        <v>1.8</v>
      </c>
      <c r="G169" s="268">
        <v>0.54677704069999999</v>
      </c>
      <c r="H169" s="268">
        <v>37.5</v>
      </c>
      <c r="I169" s="269">
        <v>5</v>
      </c>
      <c r="J169" s="269">
        <f>IFERROR(VLOOKUP($B169,'Core Indicators'!$E$3:$EU$906,147,FALSE),"x")</f>
        <v>2556</v>
      </c>
      <c r="K169" s="270">
        <v>-2.0760633945000002</v>
      </c>
      <c r="L169" s="268">
        <v>1.5</v>
      </c>
      <c r="M169" s="269">
        <v>0</v>
      </c>
      <c r="N169" s="269">
        <v>13</v>
      </c>
      <c r="O169" s="269">
        <f>IFERROR(VLOOKUP(B169,'Core Indicators'!$E$3:$G$9906,3,FALSE),"x")</f>
        <v>21700000</v>
      </c>
      <c r="P169" s="269">
        <v>183630</v>
      </c>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63"/>
      <c r="BF169" s="263"/>
      <c r="BG169" s="263"/>
      <c r="BH169" s="263"/>
      <c r="BI169" s="263"/>
      <c r="BJ169" s="263"/>
      <c r="BK169" s="263"/>
      <c r="BL169" s="263"/>
      <c r="BM169" s="263"/>
      <c r="BN169" s="263"/>
      <c r="BO169" s="263"/>
      <c r="BP169" s="263"/>
      <c r="BQ169" s="263"/>
      <c r="BR169" s="263"/>
      <c r="BS169" s="263"/>
      <c r="BT169" s="263"/>
      <c r="BU169" s="263"/>
      <c r="BV169" s="263"/>
      <c r="BW169" s="263"/>
      <c r="BX169" s="263"/>
      <c r="BY169" s="263"/>
      <c r="BZ169" s="263"/>
      <c r="CA169" s="263"/>
      <c r="CB169" s="263"/>
      <c r="CC169" s="263"/>
      <c r="CD169" s="263"/>
      <c r="CE169" s="263"/>
      <c r="CF169" s="263"/>
      <c r="CG169" s="263"/>
      <c r="CH169" s="263"/>
      <c r="CI169" s="263"/>
      <c r="CJ169" s="263"/>
      <c r="CK169" s="263"/>
      <c r="CL169" s="263"/>
      <c r="CM169" s="263"/>
      <c r="CN169" s="263"/>
      <c r="CO169" s="263"/>
      <c r="CP169" s="263"/>
      <c r="CQ169" s="263"/>
      <c r="CR169" s="263"/>
      <c r="CS169" s="263"/>
      <c r="CT169" s="263"/>
      <c r="CU169" s="263"/>
      <c r="CV169" s="263"/>
      <c r="CW169" s="263"/>
      <c r="CX169" s="263"/>
      <c r="CY169" s="263"/>
      <c r="CZ169" s="263"/>
      <c r="DA169" s="263"/>
      <c r="DB169" s="263"/>
      <c r="DC169" s="263"/>
      <c r="DD169" s="263"/>
      <c r="DE169" s="263"/>
      <c r="DF169" s="263"/>
      <c r="DG169" s="263"/>
      <c r="DH169" s="263"/>
      <c r="DI169" s="263"/>
      <c r="DJ169" s="263"/>
      <c r="DK169" s="263"/>
      <c r="DL169" s="263"/>
    </row>
    <row r="170" spans="1:116" x14ac:dyDescent="0.25">
      <c r="A170" s="264" t="s">
        <v>647</v>
      </c>
      <c r="B170" s="265" t="s">
        <v>8107</v>
      </c>
      <c r="C170" s="268">
        <v>0.92045000249999998</v>
      </c>
      <c r="D170" s="269">
        <v>9</v>
      </c>
      <c r="E170" s="268">
        <v>0.185</v>
      </c>
      <c r="F170" s="268">
        <v>2.9333333332999998</v>
      </c>
      <c r="G170" s="268">
        <v>0.7006806672</v>
      </c>
      <c r="H170" s="268">
        <v>43.3</v>
      </c>
      <c r="I170" s="269">
        <v>5</v>
      </c>
      <c r="J170" s="269">
        <f>IFERROR(VLOOKUP($B170,'Core Indicators'!$E$3:$EU$906,147,FALSE),"x")</f>
        <v>221</v>
      </c>
      <c r="K170" s="270">
        <v>-1.2833583355</v>
      </c>
      <c r="L170" s="268">
        <v>1.75</v>
      </c>
      <c r="M170" s="269">
        <v>17</v>
      </c>
      <c r="N170" s="269">
        <v>20</v>
      </c>
      <c r="O170" s="269">
        <f>IFERROR(VLOOKUP(B170,'Core Indicators'!$E$3:$G$9906,3,FALSE),"x")</f>
        <v>16797000</v>
      </c>
      <c r="P170" s="269">
        <v>1259200</v>
      </c>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row>
    <row r="171" spans="1:116" x14ac:dyDescent="0.25">
      <c r="A171" s="264" t="s">
        <v>8108</v>
      </c>
      <c r="B171" s="265" t="s">
        <v>8109</v>
      </c>
      <c r="C171" s="268">
        <v>0.73349999629999996</v>
      </c>
      <c r="D171" s="269">
        <v>5</v>
      </c>
      <c r="E171" s="268">
        <v>0</v>
      </c>
      <c r="F171" s="268">
        <v>4.8666666666999996</v>
      </c>
      <c r="G171" s="268">
        <v>0.56568342780000003</v>
      </c>
      <c r="H171" s="268">
        <v>43.1</v>
      </c>
      <c r="I171" s="269">
        <v>2</v>
      </c>
      <c r="J171" s="269" t="str">
        <f>IFERROR(VLOOKUP($B171,'Core Indicators'!$E$3:$EU$906,147,FALSE),"x")</f>
        <v>x</v>
      </c>
      <c r="K171" s="270">
        <v>-0.58879667520000001</v>
      </c>
      <c r="L171" s="268">
        <v>4</v>
      </c>
      <c r="M171" s="269">
        <v>44</v>
      </c>
      <c r="N171" s="269">
        <v>29</v>
      </c>
      <c r="O171" s="269" t="str">
        <f>IFERROR(VLOOKUP(B171,'Core Indicators'!$E$3:$G$9906,3,FALSE),"x")</f>
        <v>x</v>
      </c>
      <c r="P171" s="269">
        <v>54390</v>
      </c>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row>
    <row r="172" spans="1:116" x14ac:dyDescent="0.25">
      <c r="A172" s="264" t="s">
        <v>364</v>
      </c>
      <c r="B172" s="265" t="s">
        <v>8110</v>
      </c>
      <c r="C172" s="268">
        <v>0.31875000450000002</v>
      </c>
      <c r="D172" s="269">
        <v>8</v>
      </c>
      <c r="E172" s="268">
        <v>0.05</v>
      </c>
      <c r="F172" s="268">
        <v>3.3</v>
      </c>
      <c r="G172" s="268">
        <v>0.37672290009999998</v>
      </c>
      <c r="H172" s="268">
        <v>34.9</v>
      </c>
      <c r="I172" s="269">
        <v>3</v>
      </c>
      <c r="J172" s="269">
        <f>IFERROR(VLOOKUP($B172,'Core Indicators'!$E$3:$EU$906,147,FALSE),"x")</f>
        <v>25</v>
      </c>
      <c r="K172" s="270">
        <v>0.1028815731</v>
      </c>
      <c r="L172" s="268">
        <v>3.25</v>
      </c>
      <c r="M172" s="269">
        <v>32</v>
      </c>
      <c r="N172" s="269">
        <v>36</v>
      </c>
      <c r="O172" s="269">
        <f>IFERROR(VLOOKUP(B172,'Core Indicators'!$E$3:$G$9906,3,FALSE),"x")</f>
        <v>66141000</v>
      </c>
      <c r="P172" s="269">
        <v>510890</v>
      </c>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row>
    <row r="173" spans="1:116" x14ac:dyDescent="0.25">
      <c r="A173" s="264" t="s">
        <v>8111</v>
      </c>
      <c r="B173" s="265" t="s">
        <v>8112</v>
      </c>
      <c r="C173" s="268">
        <v>0.3105010326</v>
      </c>
      <c r="D173" s="269">
        <v>5</v>
      </c>
      <c r="E173" s="268">
        <v>0.21299999999999999</v>
      </c>
      <c r="F173" s="268">
        <v>2.9166666666999999</v>
      </c>
      <c r="G173" s="268">
        <v>0.37746660949999999</v>
      </c>
      <c r="H173" s="268">
        <v>34</v>
      </c>
      <c r="I173" s="269">
        <v>1</v>
      </c>
      <c r="J173" s="269" t="str">
        <f>IFERROR(VLOOKUP($B173,'Core Indicators'!$E$3:$EU$906,147,FALSE),"x")</f>
        <v>x</v>
      </c>
      <c r="K173" s="270">
        <v>-1.2279412746</v>
      </c>
      <c r="L173" s="268">
        <v>2</v>
      </c>
      <c r="M173" s="269">
        <v>9</v>
      </c>
      <c r="N173" s="269">
        <v>25</v>
      </c>
      <c r="O173" s="269" t="str">
        <f>IFERROR(VLOOKUP(B173,'Core Indicators'!$E$3:$G$9906,3,FALSE),"x")</f>
        <v>x</v>
      </c>
      <c r="P173" s="269">
        <v>138786</v>
      </c>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row>
    <row r="174" spans="1:116" x14ac:dyDescent="0.25">
      <c r="A174" s="264" t="s">
        <v>8113</v>
      </c>
      <c r="B174" s="265" t="s">
        <v>8114</v>
      </c>
      <c r="C174" s="268">
        <v>0.27369995949999998</v>
      </c>
      <c r="D174" s="269">
        <v>1</v>
      </c>
      <c r="E174" s="268">
        <v>0.1</v>
      </c>
      <c r="F174" s="268">
        <v>2.75</v>
      </c>
      <c r="G174" s="268" t="s">
        <v>14</v>
      </c>
      <c r="H174" s="268">
        <v>40.799999999999997</v>
      </c>
      <c r="I174" s="269">
        <v>0</v>
      </c>
      <c r="J174" s="269" t="str">
        <f>IFERROR(VLOOKUP($B174,'Core Indicators'!$E$3:$EU$906,147,FALSE),"x")</f>
        <v>x</v>
      </c>
      <c r="K174" s="270">
        <v>-1.4147845507000001</v>
      </c>
      <c r="L174" s="268">
        <v>1.75</v>
      </c>
      <c r="M174" s="269">
        <v>2</v>
      </c>
      <c r="N174" s="269">
        <v>19</v>
      </c>
      <c r="O174" s="269" t="str">
        <f>IFERROR(VLOOKUP(B174,'Core Indicators'!$E$3:$G$9906,3,FALSE),"x")</f>
        <v>x</v>
      </c>
      <c r="P174" s="269">
        <v>469930</v>
      </c>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row>
    <row r="175" spans="1:116" x14ac:dyDescent="0.25">
      <c r="A175" s="264" t="s">
        <v>8115</v>
      </c>
      <c r="B175" s="265" t="s">
        <v>8116</v>
      </c>
      <c r="C175" s="268">
        <v>0</v>
      </c>
      <c r="D175" s="269">
        <v>13</v>
      </c>
      <c r="E175" s="268">
        <v>0</v>
      </c>
      <c r="F175" s="268">
        <v>7.55</v>
      </c>
      <c r="G175" s="268" t="s">
        <v>14</v>
      </c>
      <c r="H175" s="268">
        <v>28.7</v>
      </c>
      <c r="I175" s="269">
        <v>0</v>
      </c>
      <c r="J175" s="269" t="str">
        <f>IFERROR(VLOOKUP($B175,'Core Indicators'!$E$3:$EU$906,147,FALSE),"x")</f>
        <v>x</v>
      </c>
      <c r="K175" s="270">
        <v>-1.111014843</v>
      </c>
      <c r="L175" s="268">
        <v>7</v>
      </c>
      <c r="M175" s="269">
        <v>71</v>
      </c>
      <c r="N175" s="269">
        <v>38</v>
      </c>
      <c r="O175" s="269" t="str">
        <f>IFERROR(VLOOKUP(B175,'Core Indicators'!$E$3:$G$9906,3,FALSE),"x")</f>
        <v>x</v>
      </c>
      <c r="P175" s="269">
        <v>14870</v>
      </c>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row>
    <row r="176" spans="1:116" x14ac:dyDescent="0.25">
      <c r="A176" s="264" t="s">
        <v>5054</v>
      </c>
      <c r="B176" s="265" t="s">
        <v>8117</v>
      </c>
      <c r="C176" s="268">
        <v>0</v>
      </c>
      <c r="D176" s="269">
        <v>11</v>
      </c>
      <c r="E176" s="268">
        <v>0</v>
      </c>
      <c r="F176" s="268" t="s">
        <v>14</v>
      </c>
      <c r="G176" s="268">
        <v>0.41808821130000001</v>
      </c>
      <c r="H176" s="268">
        <v>37.6</v>
      </c>
      <c r="I176" s="269">
        <v>0</v>
      </c>
      <c r="J176" s="269">
        <f>IFERROR(VLOOKUP($B176,'Core Indicators'!$E$3:$EU$906,147,FALSE),"x")</f>
        <v>4</v>
      </c>
      <c r="K176" s="270">
        <v>0.45866918559999997</v>
      </c>
      <c r="L176" s="268" t="s">
        <v>14</v>
      </c>
      <c r="M176" s="269">
        <v>79</v>
      </c>
      <c r="N176" s="269" t="s">
        <v>14</v>
      </c>
      <c r="O176" s="269">
        <f>IFERROR(VLOOKUP(B176,'Core Indicators'!$E$3:$G$9906,3,FALSE),"x")</f>
        <v>105000</v>
      </c>
      <c r="P176" s="269">
        <v>720</v>
      </c>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row>
    <row r="177" spans="1:116" x14ac:dyDescent="0.25">
      <c r="A177" s="264" t="s">
        <v>861</v>
      </c>
      <c r="B177" s="265" t="s">
        <v>8118</v>
      </c>
      <c r="C177" s="268">
        <v>0.75771999329999995</v>
      </c>
      <c r="D177" s="269">
        <v>12</v>
      </c>
      <c r="E177" s="268">
        <v>0.40300000000000002</v>
      </c>
      <c r="F177" s="268">
        <v>8.4499999999999993</v>
      </c>
      <c r="G177" s="268">
        <v>0.32349148620000001</v>
      </c>
      <c r="H177" s="268">
        <v>40.299999999999997</v>
      </c>
      <c r="I177" s="269">
        <v>0</v>
      </c>
      <c r="J177" s="269">
        <f>IFERROR(VLOOKUP($B177,'Core Indicators'!$E$3:$EU$906,147,FALSE),"x")</f>
        <v>60</v>
      </c>
      <c r="K177" s="270">
        <v>-0.1202659085</v>
      </c>
      <c r="L177" s="268">
        <v>7.25</v>
      </c>
      <c r="M177" s="269">
        <v>82</v>
      </c>
      <c r="N177" s="269">
        <v>40</v>
      </c>
      <c r="O177" s="269">
        <f>IFERROR(VLOOKUP(B177,'Core Indicators'!$E$3:$G$9906,3,FALSE),"x")</f>
        <v>1455000</v>
      </c>
      <c r="P177" s="269">
        <v>5130</v>
      </c>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row>
    <row r="178" spans="1:116" x14ac:dyDescent="0.25">
      <c r="A178" s="264" t="s">
        <v>703</v>
      </c>
      <c r="B178" s="265" t="s">
        <v>8119</v>
      </c>
      <c r="C178" s="268">
        <v>3.9599962599999997E-2</v>
      </c>
      <c r="D178" s="269">
        <v>7</v>
      </c>
      <c r="E178" s="268">
        <v>0</v>
      </c>
      <c r="F178" s="268">
        <v>6.55</v>
      </c>
      <c r="G178" s="268">
        <v>0.30031952810000001</v>
      </c>
      <c r="H178" s="268">
        <v>32.799999999999997</v>
      </c>
      <c r="I178" s="269">
        <v>3</v>
      </c>
      <c r="J178" s="269">
        <f>IFERROR(VLOOKUP($B178,'Core Indicators'!$E$3:$EU$906,147,FALSE),"x")</f>
        <v>967</v>
      </c>
      <c r="K178" s="270">
        <v>6.22186884E-2</v>
      </c>
      <c r="L178" s="268">
        <v>5.5</v>
      </c>
      <c r="M178" s="269">
        <v>70</v>
      </c>
      <c r="N178" s="269">
        <v>43</v>
      </c>
      <c r="O178" s="269">
        <f>IFERROR(VLOOKUP(B178,'Core Indicators'!$E$3:$G$9906,3,FALSE),"x")</f>
        <v>11718000</v>
      </c>
      <c r="P178" s="269">
        <v>155360</v>
      </c>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63"/>
      <c r="BF178" s="263"/>
      <c r="BG178" s="263"/>
      <c r="BH178" s="263"/>
      <c r="BI178" s="263"/>
      <c r="BJ178" s="263"/>
      <c r="BK178" s="263"/>
      <c r="BL178" s="263"/>
      <c r="BM178" s="263"/>
      <c r="BN178" s="263"/>
      <c r="BO178" s="263"/>
      <c r="BP178" s="263"/>
      <c r="BQ178" s="263"/>
      <c r="BR178" s="263"/>
      <c r="BS178" s="263"/>
      <c r="BT178" s="263"/>
      <c r="BU178" s="263"/>
      <c r="BV178" s="263"/>
      <c r="BW178" s="263"/>
      <c r="BX178" s="263"/>
      <c r="BY178" s="263"/>
      <c r="BZ178" s="263"/>
      <c r="CA178" s="263"/>
      <c r="CB178" s="263"/>
      <c r="CC178" s="263"/>
      <c r="CD178" s="263"/>
      <c r="CE178" s="263"/>
      <c r="CF178" s="263"/>
      <c r="CG178" s="263"/>
      <c r="CH178" s="263"/>
      <c r="CI178" s="263"/>
      <c r="CJ178" s="263"/>
      <c r="CK178" s="263"/>
      <c r="CL178" s="263"/>
      <c r="CM178" s="263"/>
      <c r="CN178" s="263"/>
      <c r="CO178" s="263"/>
      <c r="CP178" s="263"/>
      <c r="CQ178" s="263"/>
      <c r="CR178" s="263"/>
      <c r="CS178" s="263"/>
      <c r="CT178" s="263"/>
      <c r="CU178" s="263"/>
      <c r="CV178" s="263"/>
      <c r="CW178" s="263"/>
      <c r="CX178" s="263"/>
      <c r="CY178" s="263"/>
      <c r="CZ178" s="263"/>
      <c r="DA178" s="263"/>
      <c r="DB178" s="263"/>
      <c r="DC178" s="263"/>
      <c r="DD178" s="263"/>
      <c r="DE178" s="263"/>
      <c r="DF178" s="263"/>
      <c r="DG178" s="263"/>
      <c r="DH178" s="263"/>
      <c r="DI178" s="263"/>
      <c r="DJ178" s="263"/>
      <c r="DK178" s="263"/>
      <c r="DL178" s="263"/>
    </row>
    <row r="179" spans="1:116" x14ac:dyDescent="0.25">
      <c r="A179" s="264" t="s">
        <v>727</v>
      </c>
      <c r="B179" s="265" t="s">
        <v>8120</v>
      </c>
      <c r="C179" s="268">
        <v>0.40505643740000002</v>
      </c>
      <c r="D179" s="269">
        <v>7</v>
      </c>
      <c r="E179" s="268">
        <v>0.34</v>
      </c>
      <c r="F179" s="268">
        <v>4.9166666667000003</v>
      </c>
      <c r="G179" s="268">
        <v>0.3050249216</v>
      </c>
      <c r="H179" s="268">
        <v>41.9</v>
      </c>
      <c r="I179" s="269">
        <v>4</v>
      </c>
      <c r="J179" s="269">
        <f>IFERROR(VLOOKUP($B179,'Core Indicators'!$E$3:$EU$906,147,FALSE),"x")</f>
        <v>87</v>
      </c>
      <c r="K179" s="270">
        <v>-0.28296324610000001</v>
      </c>
      <c r="L179" s="268">
        <v>3.5</v>
      </c>
      <c r="M179" s="269">
        <v>32</v>
      </c>
      <c r="N179" s="269">
        <v>39</v>
      </c>
      <c r="O179" s="269">
        <f>IFERROR(VLOOKUP(B179,'Core Indicators'!$E$3:$G$9906,3,FALSE),"x")</f>
        <v>84339000</v>
      </c>
      <c r="P179" s="269">
        <v>769630</v>
      </c>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row>
    <row r="180" spans="1:116" x14ac:dyDescent="0.25">
      <c r="A180" s="264" t="s">
        <v>8121</v>
      </c>
      <c r="B180" s="265" t="s">
        <v>8122</v>
      </c>
      <c r="C180" s="268">
        <v>0</v>
      </c>
      <c r="D180" s="269">
        <v>11</v>
      </c>
      <c r="E180" s="268">
        <v>0</v>
      </c>
      <c r="F180" s="268" t="s">
        <v>14</v>
      </c>
      <c r="G180" s="268" t="s">
        <v>14</v>
      </c>
      <c r="H180" s="268">
        <v>39.1</v>
      </c>
      <c r="I180" s="269">
        <v>0</v>
      </c>
      <c r="J180" s="269" t="str">
        <f>IFERROR(VLOOKUP($B180,'Core Indicators'!$E$3:$EU$906,147,FALSE),"x")</f>
        <v>x</v>
      </c>
      <c r="K180" s="270">
        <v>0.4812893271</v>
      </c>
      <c r="L180" s="268" t="s">
        <v>14</v>
      </c>
      <c r="M180" s="269">
        <v>93</v>
      </c>
      <c r="N180" s="269" t="s">
        <v>14</v>
      </c>
      <c r="O180" s="269" t="str">
        <f>IFERROR(VLOOKUP(B180,'Core Indicators'!$E$3:$G$9906,3,FALSE),"x")</f>
        <v>x</v>
      </c>
      <c r="P180" s="269">
        <v>30</v>
      </c>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row>
    <row r="181" spans="1:116" x14ac:dyDescent="0.25">
      <c r="A181" s="264" t="s">
        <v>144</v>
      </c>
      <c r="B181" s="265" t="s">
        <v>8123</v>
      </c>
      <c r="C181" s="268">
        <v>0.50555201679999995</v>
      </c>
      <c r="D181" s="269">
        <v>7</v>
      </c>
      <c r="E181" s="268">
        <v>0</v>
      </c>
      <c r="F181" s="268">
        <v>6.05</v>
      </c>
      <c r="G181" s="268">
        <v>0.53851305940000005</v>
      </c>
      <c r="H181" s="268">
        <v>40.5</v>
      </c>
      <c r="I181" s="269">
        <v>1</v>
      </c>
      <c r="J181" s="269">
        <f>IFERROR(VLOOKUP($B181,'Core Indicators'!$E$3:$EU$906,147,FALSE),"x")</f>
        <v>42</v>
      </c>
      <c r="K181" s="270">
        <v>-0.57793134450000005</v>
      </c>
      <c r="L181" s="268">
        <v>5</v>
      </c>
      <c r="M181" s="269">
        <v>40</v>
      </c>
      <c r="N181" s="269">
        <v>37</v>
      </c>
      <c r="O181" s="269">
        <f>IFERROR(VLOOKUP(B181,'Core Indicators'!$E$3:$G$9906,3,FALSE),"x")</f>
        <v>57797000</v>
      </c>
      <c r="P181" s="269">
        <v>885800</v>
      </c>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63"/>
      <c r="BF181" s="263"/>
      <c r="BG181" s="263"/>
      <c r="BH181" s="263"/>
      <c r="BI181" s="263"/>
      <c r="BJ181" s="263"/>
      <c r="BK181" s="263"/>
      <c r="BL181" s="263"/>
      <c r="BM181" s="263"/>
      <c r="BN181" s="263"/>
      <c r="BO181" s="263"/>
      <c r="BP181" s="263"/>
      <c r="BQ181" s="263"/>
      <c r="BR181" s="263"/>
      <c r="BS181" s="263"/>
      <c r="BT181" s="263"/>
      <c r="BU181" s="263"/>
      <c r="BV181" s="263"/>
      <c r="BW181" s="263"/>
      <c r="BX181" s="263"/>
      <c r="BY181" s="263"/>
      <c r="BZ181" s="263"/>
      <c r="CA181" s="263"/>
      <c r="CB181" s="263"/>
      <c r="CC181" s="263"/>
      <c r="CD181" s="263"/>
      <c r="CE181" s="263"/>
      <c r="CF181" s="263"/>
      <c r="CG181" s="263"/>
      <c r="CH181" s="263"/>
      <c r="CI181" s="263"/>
      <c r="CJ181" s="263"/>
      <c r="CK181" s="263"/>
      <c r="CL181" s="263"/>
      <c r="CM181" s="263"/>
      <c r="CN181" s="263"/>
      <c r="CO181" s="263"/>
      <c r="CP181" s="263"/>
      <c r="CQ181" s="263"/>
      <c r="CR181" s="263"/>
      <c r="CS181" s="263"/>
      <c r="CT181" s="263"/>
      <c r="CU181" s="263"/>
      <c r="CV181" s="263"/>
      <c r="CW181" s="263"/>
      <c r="CX181" s="263"/>
      <c r="CY181" s="263"/>
      <c r="CZ181" s="263"/>
      <c r="DA181" s="263"/>
      <c r="DB181" s="263"/>
      <c r="DC181" s="263"/>
      <c r="DD181" s="263"/>
      <c r="DE181" s="263"/>
      <c r="DF181" s="263"/>
      <c r="DG181" s="263"/>
      <c r="DH181" s="263"/>
      <c r="DI181" s="263"/>
      <c r="DJ181" s="263"/>
      <c r="DK181" s="263"/>
      <c r="DL181" s="263"/>
    </row>
    <row r="182" spans="1:116" x14ac:dyDescent="0.25">
      <c r="A182" s="264" t="s">
        <v>1409</v>
      </c>
      <c r="B182" s="265" t="s">
        <v>8124</v>
      </c>
      <c r="C182" s="268">
        <v>0.92157200010000007</v>
      </c>
      <c r="D182" s="269">
        <v>7</v>
      </c>
      <c r="E182" s="268">
        <v>0.23899999999999999</v>
      </c>
      <c r="F182" s="268">
        <v>5.1666666667000003</v>
      </c>
      <c r="G182" s="268">
        <v>0.53064898670000005</v>
      </c>
      <c r="H182" s="268">
        <v>42.8</v>
      </c>
      <c r="I182" s="269">
        <v>5</v>
      </c>
      <c r="J182" s="269">
        <f>IFERROR(VLOOKUP($B182,'Core Indicators'!$E$3:$EU$906,147,FALSE),"x")</f>
        <v>146</v>
      </c>
      <c r="K182" s="270">
        <v>-0.31461122629999999</v>
      </c>
      <c r="L182" s="268">
        <v>5.25</v>
      </c>
      <c r="M182" s="269">
        <v>34</v>
      </c>
      <c r="N182" s="269">
        <v>28</v>
      </c>
      <c r="O182" s="269">
        <f>IFERROR(VLOOKUP(B182,'Core Indicators'!$E$3:$G$9906,3,FALSE),"x")</f>
        <v>47245000</v>
      </c>
      <c r="P182" s="269">
        <v>200520</v>
      </c>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c r="AZ182" s="263"/>
      <c r="BA182" s="263"/>
      <c r="BB182" s="263"/>
      <c r="BC182" s="263"/>
      <c r="BD182" s="263"/>
      <c r="BE182" s="263"/>
      <c r="BF182" s="263"/>
      <c r="BG182" s="263"/>
      <c r="BH182" s="263"/>
      <c r="BI182" s="263"/>
      <c r="BJ182" s="263"/>
      <c r="BK182" s="263"/>
      <c r="BL182" s="263"/>
      <c r="BM182" s="263"/>
      <c r="BN182" s="263"/>
      <c r="BO182" s="263"/>
      <c r="BP182" s="263"/>
      <c r="BQ182" s="263"/>
      <c r="BR182" s="263"/>
      <c r="BS182" s="263"/>
      <c r="BT182" s="263"/>
      <c r="BU182" s="263"/>
      <c r="BV182" s="263"/>
      <c r="BW182" s="263"/>
      <c r="BX182" s="263"/>
      <c r="BY182" s="263"/>
      <c r="BZ182" s="263"/>
      <c r="CA182" s="263"/>
      <c r="CB182" s="263"/>
      <c r="CC182" s="263"/>
      <c r="CD182" s="263"/>
      <c r="CE182" s="263"/>
      <c r="CF182" s="263"/>
      <c r="CG182" s="263"/>
      <c r="CH182" s="263"/>
      <c r="CI182" s="263"/>
      <c r="CJ182" s="263"/>
      <c r="CK182" s="263"/>
      <c r="CL182" s="263"/>
      <c r="CM182" s="263"/>
      <c r="CN182" s="263"/>
      <c r="CO182" s="263"/>
      <c r="CP182" s="263"/>
      <c r="CQ182" s="263"/>
      <c r="CR182" s="263"/>
      <c r="CS182" s="263"/>
      <c r="CT182" s="263"/>
      <c r="CU182" s="263"/>
      <c r="CV182" s="263"/>
      <c r="CW182" s="263"/>
      <c r="CX182" s="263"/>
      <c r="CY182" s="263"/>
      <c r="CZ182" s="263"/>
      <c r="DA182" s="263"/>
      <c r="DB182" s="263"/>
      <c r="DC182" s="263"/>
      <c r="DD182" s="263"/>
      <c r="DE182" s="263"/>
      <c r="DF182" s="263"/>
      <c r="DG182" s="263"/>
      <c r="DH182" s="263"/>
      <c r="DI182" s="263"/>
      <c r="DJ182" s="263"/>
      <c r="DK182" s="263"/>
      <c r="DL182" s="263"/>
    </row>
    <row r="183" spans="1:116" x14ac:dyDescent="0.25">
      <c r="A183" s="264" t="s">
        <v>812</v>
      </c>
      <c r="B183" s="265" t="s">
        <v>8125</v>
      </c>
      <c r="C183" s="268">
        <v>0.32836996870000001</v>
      </c>
      <c r="D183" s="269">
        <v>10</v>
      </c>
      <c r="E183" s="268">
        <v>1.6E-2</v>
      </c>
      <c r="F183" s="268">
        <v>6.9</v>
      </c>
      <c r="G183" s="268">
        <v>0.28448561900000002</v>
      </c>
      <c r="H183" s="268">
        <v>26.6</v>
      </c>
      <c r="I183" s="269">
        <v>3</v>
      </c>
      <c r="J183" s="269">
        <f>IFERROR(VLOOKUP($B183,'Core Indicators'!$E$3:$EU$906,147,FALSE),"x")</f>
        <v>2729</v>
      </c>
      <c r="K183" s="270">
        <v>-0.69835144280000006</v>
      </c>
      <c r="L183" s="268">
        <v>6.25</v>
      </c>
      <c r="M183" s="269">
        <v>62</v>
      </c>
      <c r="N183" s="269">
        <v>30</v>
      </c>
      <c r="O183" s="269">
        <f>IFERROR(VLOOKUP(B183,'Core Indicators'!$E$3:$G$9906,3,FALSE),"x")</f>
        <v>36135000</v>
      </c>
      <c r="P183" s="269">
        <v>579290</v>
      </c>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row>
    <row r="184" spans="1:116" x14ac:dyDescent="0.25">
      <c r="A184" s="264" t="s">
        <v>8126</v>
      </c>
      <c r="B184" s="265" t="s">
        <v>8127</v>
      </c>
      <c r="C184" s="268">
        <v>0.16945201360000001</v>
      </c>
      <c r="D184" s="269">
        <v>13</v>
      </c>
      <c r="E184" s="268">
        <v>0.08</v>
      </c>
      <c r="F184" s="268">
        <v>9.9</v>
      </c>
      <c r="G184" s="268">
        <v>0.27532989819999998</v>
      </c>
      <c r="H184" s="268">
        <v>39.700000000000003</v>
      </c>
      <c r="I184" s="269">
        <v>0</v>
      </c>
      <c r="J184" s="269" t="str">
        <f>IFERROR(VLOOKUP($B184,'Core Indicators'!$E$3:$EU$906,147,FALSE),"x")</f>
        <v>x</v>
      </c>
      <c r="K184" s="270">
        <v>0.62126314640000002</v>
      </c>
      <c r="L184" s="268">
        <v>10</v>
      </c>
      <c r="M184" s="269">
        <v>98</v>
      </c>
      <c r="N184" s="269">
        <v>71</v>
      </c>
      <c r="O184" s="269" t="str">
        <f>IFERROR(VLOOKUP(B184,'Core Indicators'!$E$3:$G$9906,3,FALSE),"x")</f>
        <v>x</v>
      </c>
      <c r="P184" s="269">
        <v>175020</v>
      </c>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row>
    <row r="185" spans="1:116" x14ac:dyDescent="0.25">
      <c r="A185" s="264" t="s">
        <v>8128</v>
      </c>
      <c r="B185" s="265" t="s">
        <v>8129</v>
      </c>
      <c r="C185" s="268">
        <v>0.52450212409999997</v>
      </c>
      <c r="D185" s="269">
        <v>11</v>
      </c>
      <c r="E185" s="268">
        <v>0.17299999999999999</v>
      </c>
      <c r="F185" s="268" t="s">
        <v>14</v>
      </c>
      <c r="G185" s="268">
        <v>0.1816034607</v>
      </c>
      <c r="H185" s="268">
        <v>41.4</v>
      </c>
      <c r="I185" s="269">
        <v>3</v>
      </c>
      <c r="J185" s="269" t="str">
        <f>IFERROR(VLOOKUP($B185,'Core Indicators'!$E$3:$EU$906,147,FALSE),"x")</f>
        <v>x</v>
      </c>
      <c r="K185" s="270">
        <v>1.4610936642000001</v>
      </c>
      <c r="L185" s="268" t="s">
        <v>14</v>
      </c>
      <c r="M185" s="269">
        <v>86</v>
      </c>
      <c r="N185" s="269">
        <v>69</v>
      </c>
      <c r="O185" s="269" t="str">
        <f>IFERROR(VLOOKUP(B185,'Core Indicators'!$E$3:$G$9906,3,FALSE),"x")</f>
        <v>x</v>
      </c>
      <c r="P185" s="269">
        <v>9147420</v>
      </c>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c r="AR185" s="263"/>
      <c r="AS185" s="263"/>
      <c r="AT185" s="263"/>
      <c r="AU185" s="263"/>
      <c r="AV185" s="263"/>
      <c r="AW185" s="263"/>
      <c r="AX185" s="263"/>
      <c r="AY185" s="263"/>
      <c r="AZ185" s="263"/>
      <c r="BA185" s="263"/>
      <c r="BB185" s="263"/>
      <c r="BC185" s="263"/>
      <c r="BD185" s="263"/>
      <c r="BE185" s="263"/>
      <c r="BF185" s="263"/>
      <c r="BG185" s="263"/>
      <c r="BH185" s="263"/>
      <c r="BI185" s="263"/>
      <c r="BJ185" s="263"/>
      <c r="BK185" s="263"/>
      <c r="BL185" s="263"/>
      <c r="BM185" s="263"/>
      <c r="BN185" s="263"/>
      <c r="BO185" s="263"/>
      <c r="BP185" s="263"/>
      <c r="BQ185" s="263"/>
      <c r="BR185" s="263"/>
      <c r="BS185" s="263"/>
      <c r="BT185" s="263"/>
      <c r="BU185" s="263"/>
      <c r="BV185" s="263"/>
      <c r="BW185" s="263"/>
      <c r="BX185" s="263"/>
      <c r="BY185" s="263"/>
      <c r="BZ185" s="263"/>
      <c r="CA185" s="263"/>
      <c r="CB185" s="263"/>
      <c r="CC185" s="263"/>
      <c r="CD185" s="263"/>
      <c r="CE185" s="263"/>
      <c r="CF185" s="263"/>
      <c r="CG185" s="263"/>
      <c r="CH185" s="263"/>
      <c r="CI185" s="263"/>
      <c r="CJ185" s="263"/>
      <c r="CK185" s="263"/>
      <c r="CL185" s="263"/>
      <c r="CM185" s="263"/>
      <c r="CN185" s="263"/>
      <c r="CO185" s="263"/>
      <c r="CP185" s="263"/>
      <c r="CQ185" s="263"/>
      <c r="CR185" s="263"/>
      <c r="CS185" s="263"/>
      <c r="CT185" s="263"/>
      <c r="CU185" s="263"/>
      <c r="CV185" s="263"/>
      <c r="CW185" s="263"/>
      <c r="CX185" s="263"/>
      <c r="CY185" s="263"/>
      <c r="CZ185" s="263"/>
      <c r="DA185" s="263"/>
      <c r="DB185" s="263"/>
      <c r="DC185" s="263"/>
      <c r="DD185" s="263"/>
      <c r="DE185" s="263"/>
      <c r="DF185" s="263"/>
      <c r="DG185" s="263"/>
      <c r="DH185" s="263"/>
      <c r="DI185" s="263"/>
      <c r="DJ185" s="263"/>
      <c r="DK185" s="263"/>
      <c r="DL185" s="263"/>
    </row>
    <row r="186" spans="1:116" x14ac:dyDescent="0.25">
      <c r="A186" s="264" t="s">
        <v>8130</v>
      </c>
      <c r="B186" s="265" t="s">
        <v>8131</v>
      </c>
      <c r="C186" s="268">
        <v>0.35384998090000003</v>
      </c>
      <c r="D186" s="269">
        <v>1</v>
      </c>
      <c r="E186" s="268">
        <v>0.16</v>
      </c>
      <c r="F186" s="268">
        <v>3.6333333333</v>
      </c>
      <c r="G186" s="268">
        <v>0.30309940320000001</v>
      </c>
      <c r="H186" s="268">
        <v>35.299999999999997</v>
      </c>
      <c r="I186" s="269">
        <v>0</v>
      </c>
      <c r="J186" s="269" t="str">
        <f>IFERROR(VLOOKUP($B186,'Core Indicators'!$E$3:$EU$906,147,FALSE),"x")</f>
        <v>x</v>
      </c>
      <c r="K186" s="270">
        <v>-1.0481816530000001</v>
      </c>
      <c r="L186" s="268">
        <v>3.25</v>
      </c>
      <c r="M186" s="269">
        <v>10</v>
      </c>
      <c r="N186" s="269">
        <v>25</v>
      </c>
      <c r="O186" s="269" t="str">
        <f>IFERROR(VLOOKUP(B186,'Core Indicators'!$E$3:$G$9906,3,FALSE),"x")</f>
        <v>x</v>
      </c>
      <c r="P186" s="269">
        <v>425400</v>
      </c>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c r="AZ186" s="263"/>
      <c r="BA186" s="263"/>
      <c r="BB186" s="263"/>
      <c r="BC186" s="263"/>
      <c r="BD186" s="263"/>
      <c r="BE186" s="263"/>
      <c r="BF186" s="263"/>
      <c r="BG186" s="263"/>
      <c r="BH186" s="263"/>
      <c r="BI186" s="263"/>
      <c r="BJ186" s="263"/>
      <c r="BK186" s="263"/>
      <c r="BL186" s="263"/>
      <c r="BM186" s="263"/>
      <c r="BN186" s="263"/>
      <c r="BO186" s="263"/>
      <c r="BP186" s="263"/>
      <c r="BQ186" s="263"/>
      <c r="BR186" s="263"/>
      <c r="BS186" s="263"/>
      <c r="BT186" s="263"/>
      <c r="BU186" s="263"/>
      <c r="BV186" s="263"/>
      <c r="BW186" s="263"/>
      <c r="BX186" s="263"/>
      <c r="BY186" s="263"/>
      <c r="BZ186" s="263"/>
      <c r="CA186" s="263"/>
      <c r="CB186" s="263"/>
      <c r="CC186" s="263"/>
      <c r="CD186" s="263"/>
      <c r="CE186" s="263"/>
      <c r="CF186" s="263"/>
      <c r="CG186" s="263"/>
      <c r="CH186" s="263"/>
      <c r="CI186" s="263"/>
      <c r="CJ186" s="263"/>
      <c r="CK186" s="263"/>
      <c r="CL186" s="263"/>
      <c r="CM186" s="263"/>
      <c r="CN186" s="263"/>
      <c r="CO186" s="263"/>
      <c r="CP186" s="263"/>
      <c r="CQ186" s="263"/>
      <c r="CR186" s="263"/>
      <c r="CS186" s="263"/>
      <c r="CT186" s="263"/>
      <c r="CU186" s="263"/>
      <c r="CV186" s="263"/>
      <c r="CW186" s="263"/>
      <c r="CX186" s="263"/>
      <c r="CY186" s="263"/>
      <c r="CZ186" s="263"/>
      <c r="DA186" s="263"/>
      <c r="DB186" s="263"/>
      <c r="DC186" s="263"/>
      <c r="DD186" s="263"/>
      <c r="DE186" s="263"/>
      <c r="DF186" s="263"/>
      <c r="DG186" s="263"/>
      <c r="DH186" s="263"/>
      <c r="DI186" s="263"/>
      <c r="DJ186" s="263"/>
      <c r="DK186" s="263"/>
      <c r="DL186" s="263"/>
    </row>
    <row r="187" spans="1:116" x14ac:dyDescent="0.25">
      <c r="A187" s="264" t="s">
        <v>8132</v>
      </c>
      <c r="B187" s="265" t="s">
        <v>8133</v>
      </c>
      <c r="C187" s="268">
        <v>0</v>
      </c>
      <c r="D187" s="269">
        <v>12</v>
      </c>
      <c r="E187" s="268">
        <v>0</v>
      </c>
      <c r="F187" s="268" t="s">
        <v>14</v>
      </c>
      <c r="G187" s="268" t="s">
        <v>14</v>
      </c>
      <c r="H187" s="268" t="s">
        <v>14</v>
      </c>
      <c r="I187" s="269">
        <v>0</v>
      </c>
      <c r="J187" s="269" t="str">
        <f>IFERROR(VLOOKUP($B187,'Core Indicators'!$E$3:$EU$906,147,FALSE),"x")</f>
        <v>x</v>
      </c>
      <c r="K187" s="270">
        <v>0.44635623689999998</v>
      </c>
      <c r="L187" s="268" t="s">
        <v>14</v>
      </c>
      <c r="M187" s="269">
        <v>91</v>
      </c>
      <c r="N187" s="269">
        <v>59</v>
      </c>
      <c r="O187" s="269" t="str">
        <f>IFERROR(VLOOKUP(B187,'Core Indicators'!$E$3:$G$9906,3,FALSE),"x")</f>
        <v>x</v>
      </c>
      <c r="P187" s="269">
        <v>390</v>
      </c>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c r="AR187" s="263"/>
      <c r="AS187" s="263"/>
      <c r="AT187" s="263"/>
      <c r="AU187" s="263"/>
      <c r="AV187" s="263"/>
      <c r="AW187" s="263"/>
      <c r="AX187" s="263"/>
      <c r="AY187" s="263"/>
      <c r="AZ187" s="263"/>
      <c r="BA187" s="263"/>
      <c r="BB187" s="263"/>
      <c r="BC187" s="263"/>
      <c r="BD187" s="263"/>
      <c r="BE187" s="263"/>
      <c r="BF187" s="263"/>
      <c r="BG187" s="263"/>
      <c r="BH187" s="263"/>
      <c r="BI187" s="263"/>
      <c r="BJ187" s="263"/>
      <c r="BK187" s="263"/>
      <c r="BL187" s="263"/>
      <c r="BM187" s="263"/>
      <c r="BN187" s="263"/>
      <c r="BO187" s="263"/>
      <c r="BP187" s="263"/>
      <c r="BQ187" s="263"/>
      <c r="BR187" s="263"/>
      <c r="BS187" s="263"/>
      <c r="BT187" s="263"/>
      <c r="BU187" s="263"/>
      <c r="BV187" s="263"/>
      <c r="BW187" s="263"/>
      <c r="BX187" s="263"/>
      <c r="BY187" s="263"/>
      <c r="BZ187" s="263"/>
      <c r="CA187" s="263"/>
      <c r="CB187" s="263"/>
      <c r="CC187" s="263"/>
      <c r="CD187" s="263"/>
      <c r="CE187" s="263"/>
      <c r="CF187" s="263"/>
      <c r="CG187" s="263"/>
      <c r="CH187" s="263"/>
      <c r="CI187" s="263"/>
      <c r="CJ187" s="263"/>
      <c r="CK187" s="263"/>
      <c r="CL187" s="263"/>
      <c r="CM187" s="263"/>
      <c r="CN187" s="263"/>
      <c r="CO187" s="263"/>
      <c r="CP187" s="263"/>
      <c r="CQ187" s="263"/>
      <c r="CR187" s="263"/>
      <c r="CS187" s="263"/>
      <c r="CT187" s="263"/>
      <c r="CU187" s="263"/>
      <c r="CV187" s="263"/>
      <c r="CW187" s="263"/>
      <c r="CX187" s="263"/>
      <c r="CY187" s="263"/>
      <c r="CZ187" s="263"/>
      <c r="DA187" s="263"/>
      <c r="DB187" s="263"/>
      <c r="DC187" s="263"/>
      <c r="DD187" s="263"/>
      <c r="DE187" s="263"/>
      <c r="DF187" s="263"/>
      <c r="DG187" s="263"/>
      <c r="DH187" s="263"/>
      <c r="DI187" s="263"/>
      <c r="DJ187" s="263"/>
      <c r="DK187" s="263"/>
      <c r="DL187" s="263"/>
    </row>
    <row r="188" spans="1:116" x14ac:dyDescent="0.25">
      <c r="A188" s="264" t="s">
        <v>93</v>
      </c>
      <c r="B188" s="265" t="s">
        <v>8134</v>
      </c>
      <c r="C188" s="268">
        <v>0.26454201690000001</v>
      </c>
      <c r="D188" s="269">
        <v>7</v>
      </c>
      <c r="E188" s="268">
        <v>0.12</v>
      </c>
      <c r="F188" s="268">
        <v>3.0833333333000001</v>
      </c>
      <c r="G188" s="268">
        <v>0.45795582140000002</v>
      </c>
      <c r="H188" s="268">
        <v>44.8</v>
      </c>
      <c r="I188" s="269">
        <v>4</v>
      </c>
      <c r="J188" s="269">
        <f>IFERROR(VLOOKUP($B188,'Core Indicators'!$E$3:$EU$906,147,FALSE),"x")</f>
        <v>8253</v>
      </c>
      <c r="K188" s="270">
        <v>-2.3200535774</v>
      </c>
      <c r="L188" s="268">
        <v>1.75</v>
      </c>
      <c r="M188" s="269">
        <v>16</v>
      </c>
      <c r="N188" s="269">
        <v>16</v>
      </c>
      <c r="O188" s="269">
        <f>IFERROR(VLOOKUP(B188,'Core Indicators'!$E$3:$G$9906,3,FALSE),"x")</f>
        <v>27412000</v>
      </c>
      <c r="P188" s="269">
        <v>882050</v>
      </c>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263"/>
      <c r="AS188" s="263"/>
      <c r="AT188" s="263"/>
      <c r="AU188" s="263"/>
      <c r="AV188" s="263"/>
      <c r="AW188" s="263"/>
      <c r="AX188" s="263"/>
      <c r="AY188" s="263"/>
      <c r="AZ188" s="263"/>
      <c r="BA188" s="263"/>
      <c r="BB188" s="263"/>
      <c r="BC188" s="263"/>
      <c r="BD188" s="263"/>
      <c r="BE188" s="263"/>
      <c r="BF188" s="263"/>
      <c r="BG188" s="263"/>
      <c r="BH188" s="263"/>
      <c r="BI188" s="263"/>
      <c r="BJ188" s="263"/>
      <c r="BK188" s="263"/>
      <c r="BL188" s="263"/>
      <c r="BM188" s="263"/>
      <c r="BN188" s="263"/>
      <c r="BO188" s="263"/>
      <c r="BP188" s="263"/>
      <c r="BQ188" s="263"/>
      <c r="BR188" s="263"/>
      <c r="BS188" s="263"/>
      <c r="BT188" s="263"/>
      <c r="BU188" s="263"/>
      <c r="BV188" s="263"/>
      <c r="BW188" s="263"/>
      <c r="BX188" s="263"/>
      <c r="BY188" s="263"/>
      <c r="BZ188" s="263"/>
      <c r="CA188" s="263"/>
      <c r="CB188" s="263"/>
      <c r="CC188" s="263"/>
      <c r="CD188" s="263"/>
      <c r="CE188" s="263"/>
      <c r="CF188" s="263"/>
      <c r="CG188" s="263"/>
      <c r="CH188" s="263"/>
      <c r="CI188" s="263"/>
      <c r="CJ188" s="263"/>
      <c r="CK188" s="263"/>
      <c r="CL188" s="263"/>
      <c r="CM188" s="263"/>
      <c r="CN188" s="263"/>
      <c r="CO188" s="263"/>
      <c r="CP188" s="263"/>
      <c r="CQ188" s="263"/>
      <c r="CR188" s="263"/>
      <c r="CS188" s="263"/>
      <c r="CT188" s="263"/>
      <c r="CU188" s="263"/>
      <c r="CV188" s="263"/>
      <c r="CW188" s="263"/>
      <c r="CX188" s="263"/>
      <c r="CY188" s="263"/>
      <c r="CZ188" s="263"/>
      <c r="DA188" s="263"/>
      <c r="DB188" s="263"/>
      <c r="DC188" s="263"/>
      <c r="DD188" s="263"/>
      <c r="DE188" s="263"/>
      <c r="DF188" s="263"/>
      <c r="DG188" s="263"/>
      <c r="DH188" s="263"/>
      <c r="DI188" s="263"/>
      <c r="DJ188" s="263"/>
      <c r="DK188" s="263"/>
      <c r="DL188" s="263"/>
    </row>
    <row r="189" spans="1:116" x14ac:dyDescent="0.25">
      <c r="A189" s="264" t="s">
        <v>8135</v>
      </c>
      <c r="B189" s="265" t="s">
        <v>8136</v>
      </c>
      <c r="C189" s="268">
        <v>0.27606595950000001</v>
      </c>
      <c r="D189" s="269">
        <v>1</v>
      </c>
      <c r="E189" s="268">
        <v>0.10100000000000001</v>
      </c>
      <c r="F189" s="268">
        <v>3.5666666667000002</v>
      </c>
      <c r="G189" s="268">
        <v>0.31384940030000003</v>
      </c>
      <c r="H189" s="268">
        <v>35.700000000000003</v>
      </c>
      <c r="I189" s="269">
        <v>2</v>
      </c>
      <c r="J189" s="269" t="str">
        <f>IFERROR(VLOOKUP($B189,'Core Indicators'!$E$3:$EU$906,147,FALSE),"x")</f>
        <v>x</v>
      </c>
      <c r="K189" s="270">
        <v>-1.68987531E-2</v>
      </c>
      <c r="L189" s="268">
        <v>3</v>
      </c>
      <c r="M189" s="269">
        <v>20</v>
      </c>
      <c r="N189" s="269">
        <v>37</v>
      </c>
      <c r="O189" s="269" t="str">
        <f>IFERROR(VLOOKUP(B189,'Core Indicators'!$E$3:$G$9906,3,FALSE),"x")</f>
        <v>x</v>
      </c>
      <c r="P189" s="269">
        <v>310070</v>
      </c>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row>
    <row r="190" spans="1:116" x14ac:dyDescent="0.25">
      <c r="A190" s="264" t="s">
        <v>8137</v>
      </c>
      <c r="B190" s="265" t="s">
        <v>8138</v>
      </c>
      <c r="C190" s="268">
        <v>0</v>
      </c>
      <c r="D190" s="269">
        <v>12</v>
      </c>
      <c r="E190" s="268">
        <v>0</v>
      </c>
      <c r="F190" s="268" t="s">
        <v>14</v>
      </c>
      <c r="G190" s="268" t="s">
        <v>14</v>
      </c>
      <c r="H190" s="268">
        <v>37.6</v>
      </c>
      <c r="I190" s="269">
        <v>0</v>
      </c>
      <c r="J190" s="269" t="str">
        <f>IFERROR(VLOOKUP($B190,'Core Indicators'!$E$3:$EU$906,147,FALSE),"x")</f>
        <v>x</v>
      </c>
      <c r="K190" s="270">
        <v>0.17785331609999999</v>
      </c>
      <c r="L190" s="268" t="s">
        <v>14</v>
      </c>
      <c r="M190" s="269">
        <v>82</v>
      </c>
      <c r="N190" s="269">
        <v>46</v>
      </c>
      <c r="O190" s="269" t="str">
        <f>IFERROR(VLOOKUP(B190,'Core Indicators'!$E$3:$G$9906,3,FALSE),"x")</f>
        <v>x</v>
      </c>
      <c r="P190" s="269">
        <v>12190</v>
      </c>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c r="AZ190" s="263"/>
      <c r="BA190" s="263"/>
      <c r="BB190" s="263"/>
      <c r="BC190" s="263"/>
      <c r="BD190" s="263"/>
      <c r="BE190" s="263"/>
      <c r="BF190" s="263"/>
      <c r="BG190" s="263"/>
      <c r="BH190" s="263"/>
      <c r="BI190" s="263"/>
      <c r="BJ190" s="263"/>
      <c r="BK190" s="263"/>
      <c r="BL190" s="263"/>
      <c r="BM190" s="263"/>
      <c r="BN190" s="263"/>
      <c r="BO190" s="263"/>
      <c r="BP190" s="263"/>
      <c r="BQ190" s="263"/>
      <c r="BR190" s="263"/>
      <c r="BS190" s="263"/>
      <c r="BT190" s="263"/>
      <c r="BU190" s="263"/>
      <c r="BV190" s="263"/>
      <c r="BW190" s="263"/>
      <c r="BX190" s="263"/>
      <c r="BY190" s="263"/>
      <c r="BZ190" s="263"/>
      <c r="CA190" s="263"/>
      <c r="CB190" s="263"/>
      <c r="CC190" s="263"/>
      <c r="CD190" s="263"/>
      <c r="CE190" s="263"/>
      <c r="CF190" s="263"/>
      <c r="CG190" s="263"/>
      <c r="CH190" s="263"/>
      <c r="CI190" s="263"/>
      <c r="CJ190" s="263"/>
      <c r="CK190" s="263"/>
      <c r="CL190" s="263"/>
      <c r="CM190" s="263"/>
      <c r="CN190" s="263"/>
      <c r="CO190" s="263"/>
      <c r="CP190" s="263"/>
      <c r="CQ190" s="263"/>
      <c r="CR190" s="263"/>
      <c r="CS190" s="263"/>
      <c r="CT190" s="263"/>
      <c r="CU190" s="263"/>
      <c r="CV190" s="263"/>
      <c r="CW190" s="263"/>
      <c r="CX190" s="263"/>
      <c r="CY190" s="263"/>
      <c r="CZ190" s="263"/>
      <c r="DA190" s="263"/>
      <c r="DB190" s="263"/>
      <c r="DC190" s="263"/>
      <c r="DD190" s="263"/>
      <c r="DE190" s="263"/>
      <c r="DF190" s="263"/>
      <c r="DG190" s="263"/>
      <c r="DH190" s="263"/>
      <c r="DI190" s="263"/>
      <c r="DJ190" s="263"/>
      <c r="DK190" s="263"/>
      <c r="DL190" s="263"/>
    </row>
    <row r="191" spans="1:116" x14ac:dyDescent="0.25">
      <c r="A191" s="264" t="s">
        <v>8139</v>
      </c>
      <c r="B191" s="265" t="s">
        <v>8140</v>
      </c>
      <c r="C191" s="268">
        <v>0</v>
      </c>
      <c r="D191" s="269">
        <v>11</v>
      </c>
      <c r="E191" s="268">
        <v>0</v>
      </c>
      <c r="F191" s="268" t="s">
        <v>14</v>
      </c>
      <c r="G191" s="268">
        <v>0.3644043293</v>
      </c>
      <c r="H191" s="268">
        <v>38.700000000000003</v>
      </c>
      <c r="I191" s="269">
        <v>0</v>
      </c>
      <c r="J191" s="269" t="str">
        <f>IFERROR(VLOOKUP($B191,'Core Indicators'!$E$3:$EU$906,147,FALSE),"x")</f>
        <v>x</v>
      </c>
      <c r="K191" s="270">
        <v>1.0770641565000001</v>
      </c>
      <c r="L191" s="268" t="s">
        <v>14</v>
      </c>
      <c r="M191" s="269">
        <v>81</v>
      </c>
      <c r="N191" s="269" t="s">
        <v>14</v>
      </c>
      <c r="O191" s="269" t="str">
        <f>IFERROR(VLOOKUP(B191,'Core Indicators'!$E$3:$G$9906,3,FALSE),"x")</f>
        <v>x</v>
      </c>
      <c r="P191" s="269">
        <v>2830</v>
      </c>
      <c r="Q191" s="263"/>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263"/>
      <c r="BK191" s="263"/>
      <c r="BL191" s="263"/>
      <c r="BM191" s="263"/>
      <c r="BN191" s="263"/>
      <c r="BO191" s="263"/>
      <c r="BP191" s="263"/>
      <c r="BQ191" s="263"/>
      <c r="BR191" s="263"/>
      <c r="BS191" s="263"/>
      <c r="BT191" s="263"/>
      <c r="BU191" s="263"/>
      <c r="BV191" s="263"/>
      <c r="BW191" s="263"/>
      <c r="BX191" s="263"/>
      <c r="BY191" s="263"/>
      <c r="BZ191" s="263"/>
      <c r="CA191" s="263"/>
      <c r="CB191" s="263"/>
      <c r="CC191" s="263"/>
      <c r="CD191" s="263"/>
      <c r="CE191" s="263"/>
      <c r="CF191" s="263"/>
      <c r="CG191" s="263"/>
      <c r="CH191" s="263"/>
      <c r="CI191" s="263"/>
      <c r="CJ191" s="263"/>
      <c r="CK191" s="263"/>
      <c r="CL191" s="263"/>
      <c r="CM191" s="263"/>
      <c r="CN191" s="263"/>
      <c r="CO191" s="263"/>
      <c r="CP191" s="263"/>
      <c r="CQ191" s="263"/>
      <c r="CR191" s="263"/>
      <c r="CS191" s="263"/>
      <c r="CT191" s="263"/>
      <c r="CU191" s="263"/>
      <c r="CV191" s="263"/>
      <c r="CW191" s="263"/>
      <c r="CX191" s="263"/>
      <c r="CY191" s="263"/>
      <c r="CZ191" s="263"/>
      <c r="DA191" s="263"/>
      <c r="DB191" s="263"/>
      <c r="DC191" s="263"/>
      <c r="DD191" s="263"/>
      <c r="DE191" s="263"/>
      <c r="DF191" s="263"/>
      <c r="DG191" s="263"/>
      <c r="DH191" s="263"/>
      <c r="DI191" s="263"/>
      <c r="DJ191" s="263"/>
      <c r="DK191" s="263"/>
      <c r="DL191" s="263"/>
    </row>
    <row r="192" spans="1:116" x14ac:dyDescent="0.25">
      <c r="A192" s="264" t="s">
        <v>83</v>
      </c>
      <c r="B192" s="265" t="s">
        <v>8141</v>
      </c>
      <c r="C192" s="268">
        <v>0.62499999270000006</v>
      </c>
      <c r="D192" s="269">
        <v>2</v>
      </c>
      <c r="E192" s="268">
        <v>0</v>
      </c>
      <c r="F192" s="268">
        <v>1.5</v>
      </c>
      <c r="G192" s="268">
        <v>0.83417374249999998</v>
      </c>
      <c r="H192" s="268">
        <v>36.700000000000003</v>
      </c>
      <c r="I192" s="269">
        <v>5</v>
      </c>
      <c r="J192" s="269">
        <f>IFERROR(VLOOKUP($B192,'Core Indicators'!$E$3:$EU$906,147,FALSE),"x")</f>
        <v>333</v>
      </c>
      <c r="K192" s="270">
        <v>-1.7733464241000001</v>
      </c>
      <c r="L192" s="268">
        <v>1.25</v>
      </c>
      <c r="M192" s="269">
        <v>11</v>
      </c>
      <c r="N192" s="269">
        <v>15</v>
      </c>
      <c r="O192" s="269">
        <f>IFERROR(VLOOKUP(B192,'Core Indicators'!$E$3:$G$9906,3,FALSE),"x")</f>
        <v>30800000</v>
      </c>
      <c r="P192" s="269">
        <v>527970</v>
      </c>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c r="AZ192" s="263"/>
      <c r="BA192" s="263"/>
      <c r="BB192" s="263"/>
      <c r="BC192" s="263"/>
      <c r="BD192" s="263"/>
      <c r="BE192" s="263"/>
      <c r="BF192" s="263"/>
      <c r="BG192" s="263"/>
      <c r="BH192" s="263"/>
      <c r="BI192" s="263"/>
      <c r="BJ192" s="263"/>
      <c r="BK192" s="263"/>
      <c r="BL192" s="263"/>
      <c r="BM192" s="263"/>
      <c r="BN192" s="263"/>
      <c r="BO192" s="263"/>
      <c r="BP192" s="263"/>
      <c r="BQ192" s="263"/>
      <c r="BR192" s="263"/>
      <c r="BS192" s="263"/>
      <c r="BT192" s="263"/>
      <c r="BU192" s="263"/>
      <c r="BV192" s="263"/>
      <c r="BW192" s="263"/>
      <c r="BX192" s="263"/>
      <c r="BY192" s="263"/>
      <c r="BZ192" s="263"/>
      <c r="CA192" s="263"/>
      <c r="CB192" s="263"/>
      <c r="CC192" s="263"/>
      <c r="CD192" s="263"/>
      <c r="CE192" s="263"/>
      <c r="CF192" s="263"/>
      <c r="CG192" s="263"/>
      <c r="CH192" s="263"/>
      <c r="CI192" s="263"/>
      <c r="CJ192" s="263"/>
      <c r="CK192" s="263"/>
      <c r="CL192" s="263"/>
      <c r="CM192" s="263"/>
      <c r="CN192" s="263"/>
      <c r="CO192" s="263"/>
      <c r="CP192" s="263"/>
      <c r="CQ192" s="263"/>
      <c r="CR192" s="263"/>
      <c r="CS192" s="263"/>
      <c r="CT192" s="263"/>
      <c r="CU192" s="263"/>
      <c r="CV192" s="263"/>
      <c r="CW192" s="263"/>
      <c r="CX192" s="263"/>
      <c r="CY192" s="263"/>
      <c r="CZ192" s="263"/>
      <c r="DA192" s="263"/>
      <c r="DB192" s="263"/>
      <c r="DC192" s="263"/>
      <c r="DD192" s="263"/>
      <c r="DE192" s="263"/>
      <c r="DF192" s="263"/>
      <c r="DG192" s="263"/>
      <c r="DH192" s="263"/>
      <c r="DI192" s="263"/>
      <c r="DJ192" s="263"/>
      <c r="DK192" s="263"/>
      <c r="DL192" s="263"/>
    </row>
    <row r="193" spans="1:116" x14ac:dyDescent="0.25">
      <c r="A193" s="264" t="s">
        <v>8142</v>
      </c>
      <c r="B193" s="265" t="s">
        <v>8143</v>
      </c>
      <c r="C193" s="268">
        <v>0.87572495589999999</v>
      </c>
      <c r="D193" s="269">
        <v>11</v>
      </c>
      <c r="E193" s="268">
        <v>0</v>
      </c>
      <c r="F193" s="268">
        <v>7.45</v>
      </c>
      <c r="G193" s="268">
        <v>0.42154731290000003</v>
      </c>
      <c r="H193" s="268">
        <v>63</v>
      </c>
      <c r="I193" s="269">
        <v>4</v>
      </c>
      <c r="J193" s="269" t="str">
        <f>IFERROR(VLOOKUP($B193,'Core Indicators'!$E$3:$EU$906,147,FALSE),"x")</f>
        <v>x</v>
      </c>
      <c r="K193" s="270">
        <v>-7.6407678399999998E-2</v>
      </c>
      <c r="L193" s="268">
        <v>7.25</v>
      </c>
      <c r="M193" s="269">
        <v>79</v>
      </c>
      <c r="N193" s="269">
        <v>44</v>
      </c>
      <c r="O193" s="269" t="str">
        <f>IFERROR(VLOOKUP(B193,'Core Indicators'!$E$3:$G$9906,3,FALSE),"x")</f>
        <v>x</v>
      </c>
      <c r="P193" s="269">
        <v>1213090</v>
      </c>
      <c r="Q193" s="263"/>
      <c r="R193" s="263"/>
      <c r="S193" s="263"/>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c r="AZ193" s="263"/>
      <c r="BA193" s="263"/>
      <c r="BB193" s="263"/>
      <c r="BC193" s="263"/>
      <c r="BD193" s="263"/>
      <c r="BE193" s="263"/>
      <c r="BF193" s="263"/>
      <c r="BG193" s="263"/>
      <c r="BH193" s="263"/>
      <c r="BI193" s="263"/>
      <c r="BJ193" s="263"/>
      <c r="BK193" s="263"/>
      <c r="BL193" s="263"/>
      <c r="BM193" s="263"/>
      <c r="BN193" s="263"/>
      <c r="BO193" s="263"/>
      <c r="BP193" s="263"/>
      <c r="BQ193" s="263"/>
      <c r="BR193" s="263"/>
      <c r="BS193" s="263"/>
      <c r="BT193" s="263"/>
      <c r="BU193" s="263"/>
      <c r="BV193" s="263"/>
      <c r="BW193" s="263"/>
      <c r="BX193" s="263"/>
      <c r="BY193" s="263"/>
      <c r="BZ193" s="263"/>
      <c r="CA193" s="263"/>
      <c r="CB193" s="263"/>
      <c r="CC193" s="263"/>
      <c r="CD193" s="263"/>
      <c r="CE193" s="263"/>
      <c r="CF193" s="263"/>
      <c r="CG193" s="263"/>
      <c r="CH193" s="263"/>
      <c r="CI193" s="263"/>
      <c r="CJ193" s="263"/>
      <c r="CK193" s="263"/>
      <c r="CL193" s="263"/>
      <c r="CM193" s="263"/>
      <c r="CN193" s="263"/>
      <c r="CO193" s="263"/>
      <c r="CP193" s="263"/>
      <c r="CQ193" s="263"/>
      <c r="CR193" s="263"/>
      <c r="CS193" s="263"/>
      <c r="CT193" s="263"/>
      <c r="CU193" s="263"/>
      <c r="CV193" s="263"/>
      <c r="CW193" s="263"/>
      <c r="CX193" s="263"/>
      <c r="CY193" s="263"/>
      <c r="CZ193" s="263"/>
      <c r="DA193" s="263"/>
      <c r="DB193" s="263"/>
      <c r="DC193" s="263"/>
      <c r="DD193" s="263"/>
      <c r="DE193" s="263"/>
      <c r="DF193" s="263"/>
      <c r="DG193" s="263"/>
      <c r="DH193" s="263"/>
      <c r="DI193" s="263"/>
      <c r="DJ193" s="263"/>
      <c r="DK193" s="263"/>
      <c r="DL193" s="263"/>
    </row>
    <row r="194" spans="1:116" x14ac:dyDescent="0.25">
      <c r="A194" s="264" t="s">
        <v>397</v>
      </c>
      <c r="B194" s="265" t="s">
        <v>8144</v>
      </c>
      <c r="C194" s="268">
        <v>0.70259998769999998</v>
      </c>
      <c r="D194" s="269">
        <v>8</v>
      </c>
      <c r="E194" s="268">
        <v>0</v>
      </c>
      <c r="F194" s="268">
        <v>5.75</v>
      </c>
      <c r="G194" s="268">
        <v>0.54032529939999996</v>
      </c>
      <c r="H194" s="268">
        <v>57.1</v>
      </c>
      <c r="I194" s="269">
        <v>0</v>
      </c>
      <c r="J194" s="269">
        <f>IFERROR(VLOOKUP($B194,'Core Indicators'!$E$3:$EU$906,147,FALSE),"x")</f>
        <v>6</v>
      </c>
      <c r="K194" s="270">
        <v>-0.46206927299999989</v>
      </c>
      <c r="L194" s="268">
        <v>4.25</v>
      </c>
      <c r="M194" s="269">
        <v>54</v>
      </c>
      <c r="N194" s="269">
        <v>34</v>
      </c>
      <c r="O194" s="269">
        <f>IFERROR(VLOOKUP(B194,'Core Indicators'!$E$3:$G$9906,3,FALSE),"x")</f>
        <v>18400000</v>
      </c>
      <c r="P194" s="269">
        <v>743390</v>
      </c>
      <c r="Q194" s="263"/>
      <c r="R194" s="263"/>
      <c r="S194" s="263"/>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c r="AZ194" s="263"/>
      <c r="BA194" s="263"/>
      <c r="BB194" s="263"/>
      <c r="BC194" s="263"/>
      <c r="BD194" s="263"/>
      <c r="BE194" s="263"/>
      <c r="BF194" s="263"/>
      <c r="BG194" s="263"/>
      <c r="BH194" s="263"/>
      <c r="BI194" s="263"/>
      <c r="BJ194" s="263"/>
      <c r="BK194" s="263"/>
      <c r="BL194" s="263"/>
      <c r="BM194" s="263"/>
      <c r="BN194" s="263"/>
      <c r="BO194" s="263"/>
      <c r="BP194" s="263"/>
      <c r="BQ194" s="263"/>
      <c r="BR194" s="263"/>
      <c r="BS194" s="263"/>
      <c r="BT194" s="263"/>
      <c r="BU194" s="263"/>
      <c r="BV194" s="263"/>
      <c r="BW194" s="263"/>
      <c r="BX194" s="263"/>
      <c r="BY194" s="263"/>
      <c r="BZ194" s="263"/>
      <c r="CA194" s="263"/>
      <c r="CB194" s="263"/>
      <c r="CC194" s="263"/>
      <c r="CD194" s="263"/>
      <c r="CE194" s="263"/>
      <c r="CF194" s="263"/>
      <c r="CG194" s="263"/>
      <c r="CH194" s="263"/>
      <c r="CI194" s="263"/>
      <c r="CJ194" s="263"/>
      <c r="CK194" s="263"/>
      <c r="CL194" s="263"/>
      <c r="CM194" s="263"/>
      <c r="CN194" s="263"/>
      <c r="CO194" s="263"/>
      <c r="CP194" s="263"/>
      <c r="CQ194" s="263"/>
      <c r="CR194" s="263"/>
      <c r="CS194" s="263"/>
      <c r="CT194" s="263"/>
      <c r="CU194" s="263"/>
      <c r="CV194" s="263"/>
      <c r="CW194" s="263"/>
      <c r="CX194" s="263"/>
      <c r="CY194" s="263"/>
      <c r="CZ194" s="263"/>
      <c r="DA194" s="263"/>
      <c r="DB194" s="263"/>
      <c r="DC194" s="263"/>
      <c r="DD194" s="263"/>
      <c r="DE194" s="263"/>
      <c r="DF194" s="263"/>
      <c r="DG194" s="263"/>
      <c r="DH194" s="263"/>
      <c r="DI194" s="263"/>
      <c r="DJ194" s="263"/>
      <c r="DK194" s="263"/>
      <c r="DL194" s="263"/>
    </row>
    <row r="195" spans="1:116" x14ac:dyDescent="0.25">
      <c r="A195" s="264" t="s">
        <v>172</v>
      </c>
      <c r="B195" s="265" t="s">
        <v>8145</v>
      </c>
      <c r="C195" s="268">
        <v>0.30790001160000002</v>
      </c>
      <c r="D195" s="269">
        <v>0</v>
      </c>
      <c r="E195" s="268">
        <v>0.03</v>
      </c>
      <c r="F195" s="268">
        <v>4.3666666666999996</v>
      </c>
      <c r="G195" s="268">
        <v>0.52499423270000001</v>
      </c>
      <c r="H195" s="268">
        <v>50.3</v>
      </c>
      <c r="I195" s="269">
        <v>3</v>
      </c>
      <c r="J195" s="269">
        <f>IFERROR(VLOOKUP($B195,'Core Indicators'!$E$3:$EU$906,147,FALSE),"x")</f>
        <v>20</v>
      </c>
      <c r="K195" s="270">
        <v>-1.2570089101999999</v>
      </c>
      <c r="L195" s="268">
        <v>3.25</v>
      </c>
      <c r="M195" s="269">
        <v>29</v>
      </c>
      <c r="N195" s="269">
        <v>24</v>
      </c>
      <c r="O195" s="269">
        <f>IFERROR(VLOOKUP(B195,'Core Indicators'!$E$3:$G$9906,3,FALSE),"x")</f>
        <v>15557000</v>
      </c>
      <c r="P195" s="269">
        <v>386850</v>
      </c>
      <c r="Q195" s="263"/>
      <c r="R195" s="263"/>
      <c r="S195" s="263"/>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c r="AR195" s="263"/>
      <c r="AS195" s="263"/>
      <c r="AT195" s="263"/>
      <c r="AU195" s="263"/>
      <c r="AV195" s="263"/>
      <c r="AW195" s="263"/>
      <c r="AX195" s="263"/>
      <c r="AY195" s="263"/>
      <c r="AZ195" s="263"/>
      <c r="BA195" s="263"/>
      <c r="BB195" s="263"/>
      <c r="BC195" s="263"/>
      <c r="BD195" s="263"/>
      <c r="BE195" s="263"/>
      <c r="BF195" s="263"/>
      <c r="BG195" s="263"/>
      <c r="BH195" s="263"/>
      <c r="BI195" s="263"/>
      <c r="BJ195" s="263"/>
      <c r="BK195" s="263"/>
      <c r="BL195" s="263"/>
      <c r="BM195" s="263"/>
      <c r="BN195" s="263"/>
      <c r="BO195" s="263"/>
      <c r="BP195" s="263"/>
      <c r="BQ195" s="263"/>
      <c r="BR195" s="263"/>
      <c r="BS195" s="263"/>
      <c r="BT195" s="263"/>
      <c r="BU195" s="263"/>
      <c r="BV195" s="263"/>
      <c r="BW195" s="263"/>
      <c r="BX195" s="263"/>
      <c r="BY195" s="263"/>
      <c r="BZ195" s="263"/>
      <c r="CA195" s="263"/>
      <c r="CB195" s="263"/>
      <c r="CC195" s="263"/>
      <c r="CD195" s="263"/>
      <c r="CE195" s="263"/>
      <c r="CF195" s="263"/>
      <c r="CG195" s="263"/>
      <c r="CH195" s="263"/>
      <c r="CI195" s="263"/>
      <c r="CJ195" s="263"/>
      <c r="CK195" s="263"/>
      <c r="CL195" s="263"/>
      <c r="CM195" s="263"/>
      <c r="CN195" s="263"/>
      <c r="CO195" s="263"/>
      <c r="CP195" s="263"/>
      <c r="CQ195" s="263"/>
      <c r="CR195" s="263"/>
      <c r="CS195" s="263"/>
      <c r="CT195" s="263"/>
      <c r="CU195" s="263"/>
      <c r="CV195" s="263"/>
      <c r="CW195" s="263"/>
      <c r="CX195" s="263"/>
      <c r="CY195" s="263"/>
      <c r="CZ195" s="263"/>
      <c r="DA195" s="263"/>
      <c r="DB195" s="263"/>
      <c r="DC195" s="263"/>
      <c r="DD195" s="263"/>
      <c r="DE195" s="263"/>
      <c r="DF195" s="263"/>
      <c r="DG195" s="263"/>
      <c r="DH195" s="263"/>
      <c r="DI195" s="263"/>
      <c r="DJ195" s="263"/>
      <c r="DK195" s="263"/>
      <c r="DL195" s="263"/>
    </row>
    <row r="196" spans="1:116" x14ac:dyDescent="0.25">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c r="BA196" s="263"/>
      <c r="BB196" s="263"/>
      <c r="BC196" s="263"/>
      <c r="BD196" s="263"/>
      <c r="BE196" s="263"/>
      <c r="BF196" s="263"/>
      <c r="BG196" s="263"/>
      <c r="BH196" s="263"/>
      <c r="BI196" s="263"/>
      <c r="BJ196" s="263"/>
      <c r="BK196" s="263"/>
      <c r="BL196" s="263"/>
      <c r="BM196" s="263"/>
      <c r="BN196" s="263"/>
      <c r="BO196" s="263"/>
      <c r="BP196" s="263"/>
      <c r="BQ196" s="263"/>
      <c r="BR196" s="263"/>
      <c r="BS196" s="263"/>
      <c r="BT196" s="263"/>
      <c r="BU196" s="263"/>
      <c r="BV196" s="263"/>
      <c r="BW196" s="263"/>
      <c r="BX196" s="263"/>
      <c r="BY196" s="263"/>
      <c r="BZ196" s="263"/>
      <c r="CA196" s="263"/>
      <c r="CB196" s="263"/>
      <c r="CC196" s="263"/>
      <c r="CD196" s="263"/>
      <c r="CE196" s="263"/>
      <c r="CF196" s="263"/>
      <c r="CG196" s="263"/>
      <c r="CH196" s="263"/>
      <c r="CI196" s="263"/>
      <c r="CJ196" s="263"/>
      <c r="CK196" s="263"/>
      <c r="CL196" s="263"/>
      <c r="CM196" s="263"/>
      <c r="CN196" s="263"/>
      <c r="CO196" s="263"/>
      <c r="CP196" s="263"/>
      <c r="CQ196" s="263"/>
      <c r="CR196" s="263"/>
      <c r="CS196" s="263"/>
      <c r="CT196" s="263"/>
      <c r="CU196" s="263"/>
      <c r="CV196" s="263"/>
      <c r="CW196" s="263"/>
      <c r="CX196" s="263"/>
      <c r="CY196" s="263"/>
      <c r="CZ196" s="263"/>
      <c r="DA196" s="263"/>
      <c r="DB196" s="263"/>
      <c r="DC196" s="263"/>
      <c r="DD196" s="263"/>
      <c r="DE196" s="263"/>
      <c r="DF196" s="263"/>
      <c r="DG196" s="263"/>
      <c r="DH196" s="263"/>
      <c r="DI196" s="263"/>
      <c r="DJ196" s="263"/>
      <c r="DK196" s="263"/>
      <c r="DL196" s="263"/>
    </row>
    <row r="197" spans="1:116" x14ac:dyDescent="0.25">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c r="BA197" s="263"/>
      <c r="BB197" s="263"/>
      <c r="BC197" s="263"/>
      <c r="BD197" s="263"/>
      <c r="BE197" s="263"/>
      <c r="BF197" s="263"/>
      <c r="BG197" s="263"/>
      <c r="BH197" s="263"/>
      <c r="BI197" s="263"/>
      <c r="BJ197" s="263"/>
      <c r="BK197" s="263"/>
      <c r="BL197" s="263"/>
      <c r="BM197" s="263"/>
      <c r="BN197" s="263"/>
      <c r="BO197" s="263"/>
      <c r="BP197" s="263"/>
      <c r="BQ197" s="263"/>
      <c r="BR197" s="263"/>
      <c r="BS197" s="263"/>
      <c r="BT197" s="263"/>
      <c r="BU197" s="263"/>
      <c r="BV197" s="263"/>
      <c r="BW197" s="263"/>
      <c r="BX197" s="263"/>
      <c r="BY197" s="263"/>
      <c r="BZ197" s="263"/>
      <c r="CA197" s="263"/>
      <c r="CB197" s="263"/>
      <c r="CC197" s="263"/>
      <c r="CD197" s="263"/>
      <c r="CE197" s="263"/>
      <c r="CF197" s="263"/>
      <c r="CG197" s="263"/>
      <c r="CH197" s="263"/>
      <c r="CI197" s="263"/>
      <c r="CJ197" s="263"/>
      <c r="CK197" s="263"/>
      <c r="CL197" s="263"/>
      <c r="CM197" s="263"/>
      <c r="CN197" s="263"/>
      <c r="CO197" s="263"/>
      <c r="CP197" s="263"/>
      <c r="CQ197" s="263"/>
      <c r="CR197" s="263"/>
      <c r="CS197" s="263"/>
      <c r="CT197" s="263"/>
      <c r="CU197" s="263"/>
      <c r="CV197" s="263"/>
      <c r="CW197" s="263"/>
      <c r="CX197" s="263"/>
      <c r="CY197" s="263"/>
      <c r="CZ197" s="263"/>
      <c r="DA197" s="263"/>
      <c r="DB197" s="263"/>
      <c r="DC197" s="263"/>
      <c r="DD197" s="263"/>
      <c r="DE197" s="263"/>
      <c r="DF197" s="263"/>
      <c r="DG197" s="263"/>
      <c r="DH197" s="263"/>
      <c r="DI197" s="263"/>
      <c r="DJ197" s="263"/>
      <c r="DK197" s="263"/>
      <c r="DL197" s="263"/>
    </row>
    <row r="198" spans="1:116" x14ac:dyDescent="0.25">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3"/>
      <c r="BC198" s="263"/>
      <c r="BD198" s="263"/>
      <c r="BE198" s="263"/>
      <c r="BF198" s="263"/>
      <c r="BG198" s="263"/>
      <c r="BH198" s="263"/>
      <c r="BI198" s="263"/>
      <c r="BJ198" s="263"/>
      <c r="BK198" s="263"/>
      <c r="BL198" s="263"/>
      <c r="BM198" s="263"/>
      <c r="BN198" s="263"/>
      <c r="BO198" s="263"/>
      <c r="BP198" s="263"/>
      <c r="BQ198" s="263"/>
      <c r="BR198" s="263"/>
      <c r="BS198" s="263"/>
      <c r="BT198" s="263"/>
      <c r="BU198" s="263"/>
      <c r="BV198" s="263"/>
      <c r="BW198" s="263"/>
      <c r="BX198" s="263"/>
      <c r="BY198" s="263"/>
      <c r="BZ198" s="263"/>
      <c r="CA198" s="263"/>
      <c r="CB198" s="263"/>
      <c r="CC198" s="263"/>
      <c r="CD198" s="263"/>
      <c r="CE198" s="263"/>
      <c r="CF198" s="263"/>
      <c r="CG198" s="263"/>
      <c r="CH198" s="263"/>
      <c r="CI198" s="263"/>
      <c r="CJ198" s="263"/>
      <c r="CK198" s="263"/>
      <c r="CL198" s="263"/>
      <c r="CM198" s="263"/>
      <c r="CN198" s="263"/>
      <c r="CO198" s="263"/>
      <c r="CP198" s="263"/>
      <c r="CQ198" s="263"/>
      <c r="CR198" s="263"/>
      <c r="CS198" s="263"/>
      <c r="CT198" s="263"/>
      <c r="CU198" s="263"/>
      <c r="CV198" s="263"/>
      <c r="CW198" s="263"/>
      <c r="CX198" s="263"/>
      <c r="CY198" s="263"/>
      <c r="CZ198" s="263"/>
      <c r="DA198" s="263"/>
      <c r="DB198" s="263"/>
      <c r="DC198" s="263"/>
      <c r="DD198" s="263"/>
      <c r="DE198" s="263"/>
      <c r="DF198" s="263"/>
      <c r="DG198" s="263"/>
      <c r="DH198" s="263"/>
      <c r="DI198" s="263"/>
      <c r="DJ198" s="263"/>
      <c r="DK198" s="263"/>
      <c r="DL198" s="263"/>
    </row>
    <row r="199" spans="1:116" x14ac:dyDescent="0.25">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c r="BA199" s="263"/>
      <c r="BB199" s="263"/>
      <c r="BC199" s="263"/>
      <c r="BD199" s="263"/>
      <c r="BE199" s="263"/>
      <c r="BF199" s="263"/>
      <c r="BG199" s="263"/>
      <c r="BH199" s="263"/>
      <c r="BI199" s="263"/>
      <c r="BJ199" s="263"/>
      <c r="BK199" s="263"/>
      <c r="BL199" s="263"/>
      <c r="BM199" s="263"/>
      <c r="BN199" s="263"/>
      <c r="BO199" s="263"/>
      <c r="BP199" s="263"/>
      <c r="BQ199" s="263"/>
      <c r="BR199" s="263"/>
      <c r="BS199" s="263"/>
      <c r="BT199" s="263"/>
      <c r="BU199" s="263"/>
      <c r="BV199" s="263"/>
      <c r="BW199" s="263"/>
      <c r="BX199" s="263"/>
      <c r="BY199" s="263"/>
      <c r="BZ199" s="263"/>
      <c r="CA199" s="263"/>
      <c r="CB199" s="263"/>
      <c r="CC199" s="263"/>
      <c r="CD199" s="263"/>
      <c r="CE199" s="263"/>
      <c r="CF199" s="263"/>
      <c r="CG199" s="263"/>
      <c r="CH199" s="263"/>
      <c r="CI199" s="263"/>
      <c r="CJ199" s="263"/>
      <c r="CK199" s="263"/>
      <c r="CL199" s="263"/>
      <c r="CM199" s="263"/>
      <c r="CN199" s="263"/>
      <c r="CO199" s="263"/>
      <c r="CP199" s="263"/>
      <c r="CQ199" s="263"/>
      <c r="CR199" s="263"/>
      <c r="CS199" s="263"/>
      <c r="CT199" s="263"/>
      <c r="CU199" s="263"/>
      <c r="CV199" s="263"/>
      <c r="CW199" s="263"/>
      <c r="CX199" s="263"/>
      <c r="CY199" s="263"/>
      <c r="CZ199" s="263"/>
      <c r="DA199" s="263"/>
      <c r="DB199" s="263"/>
      <c r="DC199" s="263"/>
      <c r="DD199" s="263"/>
      <c r="DE199" s="263"/>
      <c r="DF199" s="263"/>
      <c r="DG199" s="263"/>
      <c r="DH199" s="263"/>
      <c r="DI199" s="263"/>
      <c r="DJ199" s="263"/>
      <c r="DK199" s="263"/>
      <c r="DL199" s="263"/>
    </row>
    <row r="200" spans="1:116" x14ac:dyDescent="0.25">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c r="BA200" s="263"/>
      <c r="BB200" s="263"/>
      <c r="BC200" s="263"/>
      <c r="BD200" s="263"/>
      <c r="BE200" s="263"/>
      <c r="BF200" s="263"/>
      <c r="BG200" s="263"/>
      <c r="BH200" s="263"/>
      <c r="BI200" s="263"/>
      <c r="BJ200" s="263"/>
      <c r="BK200" s="263"/>
      <c r="BL200" s="263"/>
      <c r="BM200" s="263"/>
      <c r="BN200" s="263"/>
      <c r="BO200" s="263"/>
      <c r="BP200" s="263"/>
      <c r="BQ200" s="263"/>
      <c r="BR200" s="263"/>
      <c r="BS200" s="263"/>
      <c r="BT200" s="263"/>
      <c r="BU200" s="263"/>
      <c r="BV200" s="263"/>
      <c r="BW200" s="263"/>
      <c r="BX200" s="263"/>
      <c r="BY200" s="263"/>
      <c r="BZ200" s="263"/>
      <c r="CA200" s="263"/>
      <c r="CB200" s="263"/>
      <c r="CC200" s="263"/>
      <c r="CD200" s="263"/>
      <c r="CE200" s="263"/>
      <c r="CF200" s="263"/>
      <c r="CG200" s="263"/>
      <c r="CH200" s="263"/>
      <c r="CI200" s="263"/>
      <c r="CJ200" s="263"/>
      <c r="CK200" s="263"/>
      <c r="CL200" s="263"/>
      <c r="CM200" s="263"/>
      <c r="CN200" s="263"/>
      <c r="CO200" s="263"/>
      <c r="CP200" s="263"/>
      <c r="CQ200" s="263"/>
      <c r="CR200" s="263"/>
      <c r="CS200" s="263"/>
      <c r="CT200" s="263"/>
      <c r="CU200" s="263"/>
      <c r="CV200" s="263"/>
      <c r="CW200" s="263"/>
      <c r="CX200" s="263"/>
      <c r="CY200" s="263"/>
      <c r="CZ200" s="263"/>
      <c r="DA200" s="263"/>
      <c r="DB200" s="263"/>
      <c r="DC200" s="263"/>
      <c r="DD200" s="263"/>
      <c r="DE200" s="263"/>
      <c r="DF200" s="263"/>
      <c r="DG200" s="263"/>
      <c r="DH200" s="263"/>
      <c r="DI200" s="263"/>
      <c r="DJ200" s="263"/>
      <c r="DK200" s="263"/>
      <c r="DL200" s="263"/>
    </row>
    <row r="201" spans="1:116" x14ac:dyDescent="0.25">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c r="AZ201" s="263"/>
      <c r="BA201" s="263"/>
      <c r="BB201" s="263"/>
      <c r="BC201" s="263"/>
      <c r="BD201" s="263"/>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c r="CP201" s="263"/>
      <c r="CQ201" s="263"/>
      <c r="CR201" s="263"/>
      <c r="CS201" s="263"/>
      <c r="CT201" s="263"/>
      <c r="CU201" s="263"/>
      <c r="CV201" s="263"/>
      <c r="CW201" s="263"/>
      <c r="CX201" s="263"/>
      <c r="CY201" s="263"/>
      <c r="CZ201" s="263"/>
      <c r="DA201" s="263"/>
      <c r="DB201" s="263"/>
      <c r="DC201" s="263"/>
      <c r="DD201" s="263"/>
      <c r="DE201" s="263"/>
      <c r="DF201" s="263"/>
      <c r="DG201" s="263"/>
      <c r="DH201" s="263"/>
      <c r="DI201" s="263"/>
      <c r="DJ201" s="263"/>
      <c r="DK201" s="263"/>
      <c r="DL201" s="263"/>
    </row>
    <row r="202" spans="1:116" x14ac:dyDescent="0.25">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263"/>
      <c r="AP202" s="263"/>
      <c r="AQ202" s="263"/>
      <c r="AR202" s="263"/>
      <c r="AS202" s="263"/>
      <c r="AT202" s="263"/>
      <c r="AU202" s="263"/>
      <c r="AV202" s="263"/>
      <c r="AW202" s="263"/>
      <c r="AX202" s="263"/>
      <c r="AY202" s="263"/>
      <c r="AZ202" s="263"/>
      <c r="BA202" s="263"/>
      <c r="BB202" s="263"/>
      <c r="BC202" s="263"/>
      <c r="BD202" s="263"/>
      <c r="BE202" s="263"/>
      <c r="BF202" s="263"/>
      <c r="BG202" s="263"/>
      <c r="BH202" s="263"/>
      <c r="BI202" s="263"/>
      <c r="BJ202" s="263"/>
      <c r="BK202" s="263"/>
      <c r="BL202" s="263"/>
      <c r="BM202" s="263"/>
      <c r="BN202" s="263"/>
      <c r="BO202" s="263"/>
      <c r="BP202" s="263"/>
      <c r="BQ202" s="263"/>
      <c r="BR202" s="263"/>
      <c r="BS202" s="263"/>
      <c r="BT202" s="263"/>
      <c r="BU202" s="263"/>
      <c r="BV202" s="263"/>
      <c r="BW202" s="263"/>
      <c r="BX202" s="263"/>
      <c r="BY202" s="263"/>
      <c r="BZ202" s="263"/>
      <c r="CA202" s="263"/>
      <c r="CB202" s="263"/>
      <c r="CC202" s="263"/>
      <c r="CD202" s="263"/>
      <c r="CE202" s="263"/>
      <c r="CF202" s="263"/>
      <c r="CG202" s="263"/>
      <c r="CH202" s="263"/>
      <c r="CI202" s="263"/>
      <c r="CJ202" s="263"/>
      <c r="CK202" s="263"/>
      <c r="CL202" s="263"/>
      <c r="CM202" s="263"/>
      <c r="CN202" s="263"/>
      <c r="CO202" s="263"/>
      <c r="CP202" s="263"/>
      <c r="CQ202" s="263"/>
      <c r="CR202" s="263"/>
      <c r="CS202" s="263"/>
      <c r="CT202" s="263"/>
      <c r="CU202" s="263"/>
      <c r="CV202" s="263"/>
      <c r="CW202" s="263"/>
      <c r="CX202" s="263"/>
      <c r="CY202" s="263"/>
      <c r="CZ202" s="263"/>
      <c r="DA202" s="263"/>
      <c r="DB202" s="263"/>
      <c r="DC202" s="263"/>
      <c r="DD202" s="263"/>
      <c r="DE202" s="263"/>
      <c r="DF202" s="263"/>
      <c r="DG202" s="263"/>
      <c r="DH202" s="263"/>
      <c r="DI202" s="263"/>
      <c r="DJ202" s="263"/>
      <c r="DK202" s="263"/>
      <c r="DL202" s="263"/>
    </row>
    <row r="203" spans="1:116" x14ac:dyDescent="0.25">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c r="AR203" s="263"/>
      <c r="AS203" s="263"/>
      <c r="AT203" s="263"/>
      <c r="AU203" s="263"/>
      <c r="AV203" s="263"/>
      <c r="AW203" s="263"/>
      <c r="AX203" s="263"/>
      <c r="AY203" s="263"/>
      <c r="AZ203" s="263"/>
      <c r="BA203" s="263"/>
      <c r="BB203" s="263"/>
      <c r="BC203" s="263"/>
      <c r="BD203" s="263"/>
      <c r="BE203" s="263"/>
      <c r="BF203" s="263"/>
      <c r="BG203" s="263"/>
      <c r="BH203" s="263"/>
      <c r="BI203" s="263"/>
      <c r="BJ203" s="263"/>
      <c r="BK203" s="263"/>
      <c r="BL203" s="263"/>
      <c r="BM203" s="263"/>
      <c r="BN203" s="263"/>
      <c r="BO203" s="263"/>
      <c r="BP203" s="263"/>
      <c r="BQ203" s="263"/>
      <c r="BR203" s="263"/>
      <c r="BS203" s="263"/>
      <c r="BT203" s="263"/>
      <c r="BU203" s="263"/>
      <c r="BV203" s="263"/>
      <c r="BW203" s="263"/>
      <c r="BX203" s="263"/>
      <c r="BY203" s="263"/>
      <c r="BZ203" s="263"/>
      <c r="CA203" s="263"/>
      <c r="CB203" s="263"/>
      <c r="CC203" s="263"/>
      <c r="CD203" s="263"/>
      <c r="CE203" s="263"/>
      <c r="CF203" s="263"/>
      <c r="CG203" s="263"/>
      <c r="CH203" s="263"/>
      <c r="CI203" s="263"/>
      <c r="CJ203" s="263"/>
      <c r="CK203" s="263"/>
      <c r="CL203" s="263"/>
      <c r="CM203" s="263"/>
      <c r="CN203" s="263"/>
      <c r="CO203" s="263"/>
      <c r="CP203" s="263"/>
      <c r="CQ203" s="263"/>
      <c r="CR203" s="263"/>
      <c r="CS203" s="263"/>
      <c r="CT203" s="263"/>
      <c r="CU203" s="263"/>
      <c r="CV203" s="263"/>
      <c r="CW203" s="263"/>
      <c r="CX203" s="263"/>
      <c r="CY203" s="263"/>
      <c r="CZ203" s="263"/>
      <c r="DA203" s="263"/>
      <c r="DB203" s="263"/>
      <c r="DC203" s="263"/>
      <c r="DD203" s="263"/>
      <c r="DE203" s="263"/>
      <c r="DF203" s="263"/>
      <c r="DG203" s="263"/>
      <c r="DH203" s="263"/>
      <c r="DI203" s="263"/>
      <c r="DJ203" s="263"/>
      <c r="DK203" s="263"/>
      <c r="DL203" s="263"/>
    </row>
    <row r="204" spans="1:116" x14ac:dyDescent="0.25">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c r="AZ204" s="263"/>
      <c r="BA204" s="263"/>
      <c r="BB204" s="263"/>
      <c r="BC204" s="263"/>
      <c r="BD204" s="263"/>
      <c r="BE204" s="263"/>
      <c r="BF204" s="263"/>
      <c r="BG204" s="263"/>
      <c r="BH204" s="263"/>
      <c r="BI204" s="263"/>
      <c r="BJ204" s="263"/>
      <c r="BK204" s="263"/>
      <c r="BL204" s="263"/>
      <c r="BM204" s="263"/>
      <c r="BN204" s="263"/>
      <c r="BO204" s="263"/>
      <c r="BP204" s="263"/>
      <c r="BQ204" s="263"/>
      <c r="BR204" s="263"/>
      <c r="BS204" s="263"/>
      <c r="BT204" s="263"/>
      <c r="BU204" s="263"/>
      <c r="BV204" s="263"/>
      <c r="BW204" s="263"/>
      <c r="BX204" s="263"/>
      <c r="BY204" s="263"/>
      <c r="BZ204" s="263"/>
      <c r="CA204" s="263"/>
      <c r="CB204" s="263"/>
      <c r="CC204" s="263"/>
      <c r="CD204" s="263"/>
      <c r="CE204" s="263"/>
      <c r="CF204" s="263"/>
      <c r="CG204" s="263"/>
      <c r="CH204" s="263"/>
      <c r="CI204" s="263"/>
      <c r="CJ204" s="263"/>
      <c r="CK204" s="263"/>
      <c r="CL204" s="263"/>
      <c r="CM204" s="263"/>
      <c r="CN204" s="263"/>
      <c r="CO204" s="263"/>
      <c r="CP204" s="263"/>
      <c r="CQ204" s="263"/>
      <c r="CR204" s="263"/>
      <c r="CS204" s="263"/>
      <c r="CT204" s="263"/>
      <c r="CU204" s="263"/>
      <c r="CV204" s="263"/>
      <c r="CW204" s="263"/>
      <c r="CX204" s="263"/>
      <c r="CY204" s="263"/>
      <c r="CZ204" s="263"/>
      <c r="DA204" s="263"/>
      <c r="DB204" s="263"/>
      <c r="DC204" s="263"/>
      <c r="DD204" s="263"/>
      <c r="DE204" s="263"/>
      <c r="DF204" s="263"/>
      <c r="DG204" s="263"/>
      <c r="DH204" s="263"/>
      <c r="DI204" s="263"/>
      <c r="DJ204" s="263"/>
      <c r="DK204" s="263"/>
      <c r="DL204" s="263"/>
    </row>
    <row r="205" spans="1:116" x14ac:dyDescent="0.25">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c r="AR205" s="263"/>
      <c r="AS205" s="263"/>
      <c r="AT205" s="263"/>
      <c r="AU205" s="263"/>
      <c r="AV205" s="263"/>
      <c r="AW205" s="263"/>
      <c r="AX205" s="263"/>
      <c r="AY205" s="263"/>
      <c r="AZ205" s="263"/>
      <c r="BA205" s="263"/>
      <c r="BB205" s="263"/>
      <c r="BC205" s="263"/>
      <c r="BD205" s="263"/>
      <c r="BE205" s="263"/>
      <c r="BF205" s="263"/>
      <c r="BG205" s="263"/>
      <c r="BH205" s="263"/>
      <c r="BI205" s="263"/>
      <c r="BJ205" s="263"/>
      <c r="BK205" s="263"/>
      <c r="BL205" s="263"/>
      <c r="BM205" s="263"/>
      <c r="BN205" s="263"/>
      <c r="BO205" s="263"/>
      <c r="BP205" s="263"/>
      <c r="BQ205" s="263"/>
      <c r="BR205" s="263"/>
      <c r="BS205" s="263"/>
      <c r="BT205" s="263"/>
      <c r="BU205" s="263"/>
      <c r="BV205" s="263"/>
      <c r="BW205" s="263"/>
      <c r="BX205" s="263"/>
      <c r="BY205" s="263"/>
      <c r="BZ205" s="263"/>
      <c r="CA205" s="263"/>
      <c r="CB205" s="263"/>
      <c r="CC205" s="263"/>
      <c r="CD205" s="263"/>
      <c r="CE205" s="263"/>
      <c r="CF205" s="263"/>
      <c r="CG205" s="263"/>
      <c r="CH205" s="263"/>
      <c r="CI205" s="263"/>
      <c r="CJ205" s="263"/>
      <c r="CK205" s="263"/>
      <c r="CL205" s="263"/>
      <c r="CM205" s="263"/>
      <c r="CN205" s="263"/>
      <c r="CO205" s="263"/>
      <c r="CP205" s="263"/>
      <c r="CQ205" s="263"/>
      <c r="CR205" s="263"/>
      <c r="CS205" s="263"/>
      <c r="CT205" s="263"/>
      <c r="CU205" s="263"/>
      <c r="CV205" s="263"/>
      <c r="CW205" s="263"/>
      <c r="CX205" s="263"/>
      <c r="CY205" s="263"/>
      <c r="CZ205" s="263"/>
      <c r="DA205" s="263"/>
      <c r="DB205" s="263"/>
      <c r="DC205" s="263"/>
      <c r="DD205" s="263"/>
      <c r="DE205" s="263"/>
      <c r="DF205" s="263"/>
      <c r="DG205" s="263"/>
      <c r="DH205" s="263"/>
      <c r="DI205" s="263"/>
      <c r="DJ205" s="263"/>
      <c r="DK205" s="263"/>
      <c r="DL205" s="263"/>
    </row>
    <row r="206" spans="1:116" x14ac:dyDescent="0.25">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c r="AR206" s="263"/>
      <c r="AS206" s="263"/>
      <c r="AT206" s="263"/>
      <c r="AU206" s="263"/>
      <c r="AV206" s="263"/>
      <c r="AW206" s="263"/>
      <c r="AX206" s="263"/>
      <c r="AY206" s="263"/>
      <c r="AZ206" s="263"/>
      <c r="BA206" s="263"/>
      <c r="BB206" s="263"/>
      <c r="BC206" s="263"/>
      <c r="BD206" s="263"/>
      <c r="BE206" s="263"/>
      <c r="BF206" s="263"/>
      <c r="BG206" s="263"/>
      <c r="BH206" s="263"/>
      <c r="BI206" s="263"/>
      <c r="BJ206" s="263"/>
      <c r="BK206" s="263"/>
      <c r="BL206" s="263"/>
      <c r="BM206" s="263"/>
      <c r="BN206" s="263"/>
      <c r="BO206" s="263"/>
      <c r="BP206" s="263"/>
      <c r="BQ206" s="263"/>
      <c r="BR206" s="263"/>
      <c r="BS206" s="263"/>
      <c r="BT206" s="263"/>
      <c r="BU206" s="263"/>
      <c r="BV206" s="263"/>
      <c r="BW206" s="263"/>
      <c r="BX206" s="263"/>
      <c r="BY206" s="263"/>
      <c r="BZ206" s="263"/>
      <c r="CA206" s="263"/>
      <c r="CB206" s="263"/>
      <c r="CC206" s="263"/>
      <c r="CD206" s="263"/>
      <c r="CE206" s="263"/>
      <c r="CF206" s="263"/>
      <c r="CG206" s="263"/>
      <c r="CH206" s="263"/>
      <c r="CI206" s="263"/>
      <c r="CJ206" s="263"/>
      <c r="CK206" s="263"/>
      <c r="CL206" s="263"/>
      <c r="CM206" s="263"/>
      <c r="CN206" s="263"/>
      <c r="CO206" s="263"/>
      <c r="CP206" s="263"/>
      <c r="CQ206" s="263"/>
      <c r="CR206" s="263"/>
      <c r="CS206" s="263"/>
      <c r="CT206" s="263"/>
      <c r="CU206" s="263"/>
      <c r="CV206" s="263"/>
      <c r="CW206" s="263"/>
      <c r="CX206" s="263"/>
      <c r="CY206" s="263"/>
      <c r="CZ206" s="263"/>
      <c r="DA206" s="263"/>
      <c r="DB206" s="263"/>
      <c r="DC206" s="263"/>
      <c r="DD206" s="263"/>
      <c r="DE206" s="263"/>
      <c r="DF206" s="263"/>
      <c r="DG206" s="263"/>
      <c r="DH206" s="263"/>
      <c r="DI206" s="263"/>
      <c r="DJ206" s="263"/>
      <c r="DK206" s="263"/>
      <c r="DL206" s="263"/>
    </row>
    <row r="207" spans="1:116" x14ac:dyDescent="0.25">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c r="AR207" s="263"/>
      <c r="AS207" s="263"/>
      <c r="AT207" s="263"/>
      <c r="AU207" s="263"/>
      <c r="AV207" s="263"/>
      <c r="AW207" s="263"/>
      <c r="AX207" s="263"/>
      <c r="AY207" s="263"/>
      <c r="AZ207" s="263"/>
      <c r="BA207" s="263"/>
      <c r="BB207" s="263"/>
      <c r="BC207" s="263"/>
      <c r="BD207" s="263"/>
      <c r="BE207" s="263"/>
      <c r="BF207" s="263"/>
      <c r="BG207" s="263"/>
      <c r="BH207" s="263"/>
      <c r="BI207" s="263"/>
      <c r="BJ207" s="263"/>
      <c r="BK207" s="263"/>
      <c r="BL207" s="263"/>
      <c r="BM207" s="263"/>
      <c r="BN207" s="263"/>
      <c r="BO207" s="263"/>
      <c r="BP207" s="263"/>
      <c r="BQ207" s="263"/>
      <c r="BR207" s="263"/>
      <c r="BS207" s="263"/>
      <c r="BT207" s="263"/>
      <c r="BU207" s="263"/>
      <c r="BV207" s="263"/>
      <c r="BW207" s="263"/>
      <c r="BX207" s="263"/>
      <c r="BY207" s="263"/>
      <c r="BZ207" s="263"/>
      <c r="CA207" s="263"/>
      <c r="CB207" s="263"/>
      <c r="CC207" s="263"/>
      <c r="CD207" s="263"/>
      <c r="CE207" s="263"/>
      <c r="CF207" s="263"/>
      <c r="CG207" s="263"/>
      <c r="CH207" s="263"/>
      <c r="CI207" s="263"/>
      <c r="CJ207" s="263"/>
      <c r="CK207" s="263"/>
      <c r="CL207" s="263"/>
      <c r="CM207" s="263"/>
      <c r="CN207" s="263"/>
      <c r="CO207" s="263"/>
      <c r="CP207" s="263"/>
      <c r="CQ207" s="263"/>
      <c r="CR207" s="263"/>
      <c r="CS207" s="263"/>
      <c r="CT207" s="263"/>
      <c r="CU207" s="263"/>
      <c r="CV207" s="263"/>
      <c r="CW207" s="263"/>
      <c r="CX207" s="263"/>
      <c r="CY207" s="263"/>
      <c r="CZ207" s="263"/>
      <c r="DA207" s="263"/>
      <c r="DB207" s="263"/>
      <c r="DC207" s="263"/>
      <c r="DD207" s="263"/>
      <c r="DE207" s="263"/>
      <c r="DF207" s="263"/>
      <c r="DG207" s="263"/>
      <c r="DH207" s="263"/>
      <c r="DI207" s="263"/>
      <c r="DJ207" s="263"/>
      <c r="DK207" s="263"/>
      <c r="DL207" s="263"/>
    </row>
    <row r="208" spans="1:116" x14ac:dyDescent="0.25">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c r="AZ208" s="263"/>
      <c r="BA208" s="263"/>
      <c r="BB208" s="263"/>
      <c r="BC208" s="263"/>
      <c r="BD208" s="263"/>
      <c r="BE208" s="263"/>
      <c r="BF208" s="263"/>
      <c r="BG208" s="263"/>
      <c r="BH208" s="263"/>
      <c r="BI208" s="263"/>
      <c r="BJ208" s="263"/>
      <c r="BK208" s="263"/>
      <c r="BL208" s="263"/>
      <c r="BM208" s="263"/>
      <c r="BN208" s="263"/>
      <c r="BO208" s="263"/>
      <c r="BP208" s="263"/>
      <c r="BQ208" s="263"/>
      <c r="BR208" s="263"/>
      <c r="BS208" s="263"/>
      <c r="BT208" s="263"/>
      <c r="BU208" s="263"/>
      <c r="BV208" s="263"/>
      <c r="BW208" s="263"/>
      <c r="BX208" s="263"/>
      <c r="BY208" s="263"/>
      <c r="BZ208" s="263"/>
      <c r="CA208" s="263"/>
      <c r="CB208" s="263"/>
      <c r="CC208" s="263"/>
      <c r="CD208" s="263"/>
      <c r="CE208" s="263"/>
      <c r="CF208" s="263"/>
      <c r="CG208" s="263"/>
      <c r="CH208" s="263"/>
      <c r="CI208" s="263"/>
      <c r="CJ208" s="263"/>
      <c r="CK208" s="263"/>
      <c r="CL208" s="263"/>
      <c r="CM208" s="263"/>
      <c r="CN208" s="263"/>
      <c r="CO208" s="263"/>
      <c r="CP208" s="263"/>
      <c r="CQ208" s="263"/>
      <c r="CR208" s="263"/>
      <c r="CS208" s="263"/>
      <c r="CT208" s="263"/>
      <c r="CU208" s="263"/>
      <c r="CV208" s="263"/>
      <c r="CW208" s="263"/>
      <c r="CX208" s="263"/>
      <c r="CY208" s="263"/>
      <c r="CZ208" s="263"/>
      <c r="DA208" s="263"/>
      <c r="DB208" s="263"/>
      <c r="DC208" s="263"/>
      <c r="DD208" s="263"/>
      <c r="DE208" s="263"/>
      <c r="DF208" s="263"/>
      <c r="DG208" s="263"/>
      <c r="DH208" s="263"/>
      <c r="DI208" s="263"/>
      <c r="DJ208" s="263"/>
      <c r="DK208" s="263"/>
      <c r="DL208" s="263"/>
    </row>
    <row r="209" spans="1:116" x14ac:dyDescent="0.25">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c r="AZ209" s="263"/>
      <c r="BA209" s="263"/>
      <c r="BB209" s="263"/>
      <c r="BC209" s="263"/>
      <c r="BD209" s="263"/>
      <c r="BE209" s="263"/>
      <c r="BF209" s="263"/>
      <c r="BG209" s="263"/>
      <c r="BH209" s="263"/>
      <c r="BI209" s="263"/>
      <c r="BJ209" s="263"/>
      <c r="BK209" s="263"/>
      <c r="BL209" s="263"/>
      <c r="BM209" s="263"/>
      <c r="BN209" s="263"/>
      <c r="BO209" s="263"/>
      <c r="BP209" s="263"/>
      <c r="BQ209" s="263"/>
      <c r="BR209" s="263"/>
      <c r="BS209" s="263"/>
      <c r="BT209" s="263"/>
      <c r="BU209" s="263"/>
      <c r="BV209" s="263"/>
      <c r="BW209" s="263"/>
      <c r="BX209" s="263"/>
      <c r="BY209" s="263"/>
      <c r="BZ209" s="263"/>
      <c r="CA209" s="263"/>
      <c r="CB209" s="263"/>
      <c r="CC209" s="263"/>
      <c r="CD209" s="263"/>
      <c r="CE209" s="263"/>
      <c r="CF209" s="263"/>
      <c r="CG209" s="263"/>
      <c r="CH209" s="263"/>
      <c r="CI209" s="263"/>
      <c r="CJ209" s="263"/>
      <c r="CK209" s="263"/>
      <c r="CL209" s="263"/>
      <c r="CM209" s="263"/>
      <c r="CN209" s="263"/>
      <c r="CO209" s="263"/>
      <c r="CP209" s="263"/>
      <c r="CQ209" s="263"/>
      <c r="CR209" s="263"/>
      <c r="CS209" s="263"/>
      <c r="CT209" s="263"/>
      <c r="CU209" s="263"/>
      <c r="CV209" s="263"/>
      <c r="CW209" s="263"/>
      <c r="CX209" s="263"/>
      <c r="CY209" s="263"/>
      <c r="CZ209" s="263"/>
      <c r="DA209" s="263"/>
      <c r="DB209" s="263"/>
      <c r="DC209" s="263"/>
      <c r="DD209" s="263"/>
      <c r="DE209" s="263"/>
      <c r="DF209" s="263"/>
      <c r="DG209" s="263"/>
      <c r="DH209" s="263"/>
      <c r="DI209" s="263"/>
      <c r="DJ209" s="263"/>
      <c r="DK209" s="263"/>
      <c r="DL209" s="263"/>
    </row>
    <row r="210" spans="1:116" x14ac:dyDescent="0.25">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3"/>
      <c r="BC210" s="263"/>
      <c r="BD210" s="263"/>
      <c r="BE210" s="263"/>
      <c r="BF210" s="263"/>
      <c r="BG210" s="263"/>
      <c r="BH210" s="263"/>
      <c r="BI210" s="263"/>
      <c r="BJ210" s="263"/>
      <c r="BK210" s="263"/>
      <c r="BL210" s="263"/>
      <c r="BM210" s="263"/>
      <c r="BN210" s="263"/>
      <c r="BO210" s="263"/>
      <c r="BP210" s="263"/>
      <c r="BQ210" s="263"/>
      <c r="BR210" s="263"/>
      <c r="BS210" s="263"/>
      <c r="BT210" s="263"/>
      <c r="BU210" s="263"/>
      <c r="BV210" s="263"/>
      <c r="BW210" s="263"/>
      <c r="BX210" s="263"/>
      <c r="BY210" s="263"/>
      <c r="BZ210" s="263"/>
      <c r="CA210" s="263"/>
      <c r="CB210" s="263"/>
      <c r="CC210" s="263"/>
      <c r="CD210" s="263"/>
      <c r="CE210" s="263"/>
      <c r="CF210" s="263"/>
      <c r="CG210" s="263"/>
      <c r="CH210" s="263"/>
      <c r="CI210" s="263"/>
      <c r="CJ210" s="263"/>
      <c r="CK210" s="263"/>
      <c r="CL210" s="263"/>
      <c r="CM210" s="263"/>
      <c r="CN210" s="263"/>
      <c r="CO210" s="263"/>
      <c r="CP210" s="263"/>
      <c r="CQ210" s="263"/>
      <c r="CR210" s="263"/>
      <c r="CS210" s="263"/>
      <c r="CT210" s="263"/>
      <c r="CU210" s="263"/>
      <c r="CV210" s="263"/>
      <c r="CW210" s="263"/>
      <c r="CX210" s="263"/>
      <c r="CY210" s="263"/>
      <c r="CZ210" s="263"/>
      <c r="DA210" s="263"/>
      <c r="DB210" s="263"/>
      <c r="DC210" s="263"/>
      <c r="DD210" s="263"/>
      <c r="DE210" s="263"/>
      <c r="DF210" s="263"/>
      <c r="DG210" s="263"/>
      <c r="DH210" s="263"/>
      <c r="DI210" s="263"/>
      <c r="DJ210" s="263"/>
      <c r="DK210" s="263"/>
      <c r="DL210" s="263"/>
    </row>
    <row r="211" spans="1:116" x14ac:dyDescent="0.25">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263"/>
      <c r="AP211" s="263"/>
      <c r="AQ211" s="263"/>
      <c r="AR211" s="263"/>
      <c r="AS211" s="263"/>
      <c r="AT211" s="263"/>
      <c r="AU211" s="263"/>
      <c r="AV211" s="263"/>
      <c r="AW211" s="263"/>
      <c r="AX211" s="263"/>
      <c r="AY211" s="263"/>
      <c r="AZ211" s="263"/>
      <c r="BA211" s="263"/>
      <c r="BB211" s="263"/>
      <c r="BC211" s="263"/>
      <c r="BD211" s="263"/>
      <c r="BE211" s="263"/>
      <c r="BF211" s="263"/>
      <c r="BG211" s="263"/>
      <c r="BH211" s="263"/>
      <c r="BI211" s="263"/>
      <c r="BJ211" s="263"/>
      <c r="BK211" s="263"/>
      <c r="BL211" s="263"/>
      <c r="BM211" s="263"/>
      <c r="BN211" s="263"/>
      <c r="BO211" s="263"/>
      <c r="BP211" s="263"/>
      <c r="BQ211" s="263"/>
      <c r="BR211" s="263"/>
      <c r="BS211" s="263"/>
      <c r="BT211" s="263"/>
      <c r="BU211" s="263"/>
      <c r="BV211" s="263"/>
      <c r="BW211" s="263"/>
      <c r="BX211" s="263"/>
      <c r="BY211" s="263"/>
      <c r="BZ211" s="263"/>
      <c r="CA211" s="263"/>
      <c r="CB211" s="263"/>
      <c r="CC211" s="263"/>
      <c r="CD211" s="263"/>
      <c r="CE211" s="263"/>
      <c r="CF211" s="263"/>
      <c r="CG211" s="263"/>
      <c r="CH211" s="263"/>
      <c r="CI211" s="263"/>
      <c r="CJ211" s="263"/>
      <c r="CK211" s="263"/>
      <c r="CL211" s="263"/>
      <c r="CM211" s="263"/>
      <c r="CN211" s="263"/>
      <c r="CO211" s="263"/>
      <c r="CP211" s="263"/>
      <c r="CQ211" s="263"/>
      <c r="CR211" s="263"/>
      <c r="CS211" s="263"/>
      <c r="CT211" s="263"/>
      <c r="CU211" s="263"/>
      <c r="CV211" s="263"/>
      <c r="CW211" s="263"/>
      <c r="CX211" s="263"/>
      <c r="CY211" s="263"/>
      <c r="CZ211" s="263"/>
      <c r="DA211" s="263"/>
      <c r="DB211" s="263"/>
      <c r="DC211" s="263"/>
      <c r="DD211" s="263"/>
      <c r="DE211" s="263"/>
      <c r="DF211" s="263"/>
      <c r="DG211" s="263"/>
      <c r="DH211" s="263"/>
      <c r="DI211" s="263"/>
      <c r="DJ211" s="263"/>
      <c r="DK211" s="263"/>
      <c r="DL211" s="263"/>
    </row>
    <row r="212" spans="1:116" x14ac:dyDescent="0.25">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263"/>
      <c r="AP212" s="263"/>
      <c r="AQ212" s="263"/>
      <c r="AR212" s="263"/>
      <c r="AS212" s="263"/>
      <c r="AT212" s="263"/>
      <c r="AU212" s="263"/>
      <c r="AV212" s="263"/>
      <c r="AW212" s="263"/>
      <c r="AX212" s="263"/>
      <c r="AY212" s="263"/>
      <c r="AZ212" s="263"/>
      <c r="BA212" s="263"/>
      <c r="BB212" s="263"/>
      <c r="BC212" s="263"/>
      <c r="BD212" s="263"/>
      <c r="BE212" s="263"/>
      <c r="BF212" s="263"/>
      <c r="BG212" s="263"/>
      <c r="BH212" s="263"/>
      <c r="BI212" s="263"/>
      <c r="BJ212" s="263"/>
      <c r="BK212" s="263"/>
      <c r="BL212" s="263"/>
      <c r="BM212" s="263"/>
      <c r="BN212" s="263"/>
      <c r="BO212" s="263"/>
      <c r="BP212" s="263"/>
      <c r="BQ212" s="263"/>
      <c r="BR212" s="263"/>
      <c r="BS212" s="263"/>
      <c r="BT212" s="263"/>
      <c r="BU212" s="263"/>
      <c r="BV212" s="263"/>
      <c r="BW212" s="263"/>
      <c r="BX212" s="263"/>
      <c r="BY212" s="263"/>
      <c r="BZ212" s="263"/>
      <c r="CA212" s="263"/>
      <c r="CB212" s="263"/>
      <c r="CC212" s="263"/>
      <c r="CD212" s="263"/>
      <c r="CE212" s="263"/>
      <c r="CF212" s="263"/>
      <c r="CG212" s="263"/>
      <c r="CH212" s="263"/>
      <c r="CI212" s="263"/>
      <c r="CJ212" s="263"/>
      <c r="CK212" s="263"/>
      <c r="CL212" s="263"/>
      <c r="CM212" s="263"/>
      <c r="CN212" s="263"/>
      <c r="CO212" s="263"/>
      <c r="CP212" s="263"/>
      <c r="CQ212" s="263"/>
      <c r="CR212" s="263"/>
      <c r="CS212" s="263"/>
      <c r="CT212" s="263"/>
      <c r="CU212" s="263"/>
      <c r="CV212" s="263"/>
      <c r="CW212" s="263"/>
      <c r="CX212" s="263"/>
      <c r="CY212" s="263"/>
      <c r="CZ212" s="263"/>
      <c r="DA212" s="263"/>
      <c r="DB212" s="263"/>
      <c r="DC212" s="263"/>
      <c r="DD212" s="263"/>
      <c r="DE212" s="263"/>
      <c r="DF212" s="263"/>
      <c r="DG212" s="263"/>
      <c r="DH212" s="263"/>
      <c r="DI212" s="263"/>
      <c r="DJ212" s="263"/>
      <c r="DK212" s="263"/>
      <c r="DL212" s="263"/>
    </row>
    <row r="213" spans="1:116" x14ac:dyDescent="0.25">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263"/>
      <c r="AP213" s="263"/>
      <c r="AQ213" s="263"/>
      <c r="AR213" s="263"/>
      <c r="AS213" s="263"/>
      <c r="AT213" s="263"/>
      <c r="AU213" s="263"/>
      <c r="AV213" s="263"/>
      <c r="AW213" s="263"/>
      <c r="AX213" s="263"/>
      <c r="AY213" s="263"/>
      <c r="AZ213" s="263"/>
      <c r="BA213" s="263"/>
      <c r="BB213" s="263"/>
      <c r="BC213" s="263"/>
      <c r="BD213" s="263"/>
      <c r="BE213" s="263"/>
      <c r="BF213" s="263"/>
      <c r="BG213" s="263"/>
      <c r="BH213" s="263"/>
      <c r="BI213" s="263"/>
      <c r="BJ213" s="263"/>
      <c r="BK213" s="263"/>
      <c r="BL213" s="263"/>
      <c r="BM213" s="263"/>
      <c r="BN213" s="263"/>
      <c r="BO213" s="263"/>
      <c r="BP213" s="263"/>
      <c r="BQ213" s="263"/>
      <c r="BR213" s="263"/>
      <c r="BS213" s="263"/>
      <c r="BT213" s="263"/>
      <c r="BU213" s="263"/>
      <c r="BV213" s="263"/>
      <c r="BW213" s="263"/>
      <c r="BX213" s="263"/>
      <c r="BY213" s="263"/>
      <c r="BZ213" s="263"/>
      <c r="CA213" s="263"/>
      <c r="CB213" s="263"/>
      <c r="CC213" s="263"/>
      <c r="CD213" s="263"/>
      <c r="CE213" s="263"/>
      <c r="CF213" s="263"/>
      <c r="CG213" s="263"/>
      <c r="CH213" s="263"/>
      <c r="CI213" s="263"/>
      <c r="CJ213" s="263"/>
      <c r="CK213" s="263"/>
      <c r="CL213" s="263"/>
      <c r="CM213" s="263"/>
      <c r="CN213" s="263"/>
      <c r="CO213" s="263"/>
      <c r="CP213" s="263"/>
      <c r="CQ213" s="263"/>
      <c r="CR213" s="263"/>
      <c r="CS213" s="263"/>
      <c r="CT213" s="263"/>
      <c r="CU213" s="263"/>
      <c r="CV213" s="263"/>
      <c r="CW213" s="263"/>
      <c r="CX213" s="263"/>
      <c r="CY213" s="263"/>
      <c r="CZ213" s="263"/>
      <c r="DA213" s="263"/>
      <c r="DB213" s="263"/>
      <c r="DC213" s="263"/>
      <c r="DD213" s="263"/>
      <c r="DE213" s="263"/>
      <c r="DF213" s="263"/>
      <c r="DG213" s="263"/>
      <c r="DH213" s="263"/>
      <c r="DI213" s="263"/>
      <c r="DJ213" s="263"/>
      <c r="DK213" s="263"/>
      <c r="DL213" s="263"/>
    </row>
    <row r="214" spans="1:116" x14ac:dyDescent="0.25">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263"/>
      <c r="AP214" s="263"/>
      <c r="AQ214" s="263"/>
      <c r="AR214" s="263"/>
      <c r="AS214" s="263"/>
      <c r="AT214" s="263"/>
      <c r="AU214" s="263"/>
      <c r="AV214" s="263"/>
      <c r="AW214" s="263"/>
      <c r="AX214" s="263"/>
      <c r="AY214" s="263"/>
      <c r="AZ214" s="263"/>
      <c r="BA214" s="263"/>
      <c r="BB214" s="263"/>
      <c r="BC214" s="263"/>
      <c r="BD214" s="263"/>
      <c r="BE214" s="263"/>
      <c r="BF214" s="263"/>
      <c r="BG214" s="263"/>
      <c r="BH214" s="263"/>
      <c r="BI214" s="263"/>
      <c r="BJ214" s="263"/>
      <c r="BK214" s="263"/>
      <c r="BL214" s="263"/>
      <c r="BM214" s="263"/>
      <c r="BN214" s="263"/>
      <c r="BO214" s="263"/>
      <c r="BP214" s="263"/>
      <c r="BQ214" s="263"/>
      <c r="BR214" s="263"/>
      <c r="BS214" s="263"/>
      <c r="BT214" s="263"/>
      <c r="BU214" s="263"/>
      <c r="BV214" s="263"/>
      <c r="BW214" s="263"/>
      <c r="BX214" s="263"/>
      <c r="BY214" s="263"/>
      <c r="BZ214" s="263"/>
      <c r="CA214" s="263"/>
      <c r="CB214" s="263"/>
      <c r="CC214" s="263"/>
      <c r="CD214" s="263"/>
      <c r="CE214" s="263"/>
      <c r="CF214" s="263"/>
      <c r="CG214" s="263"/>
      <c r="CH214" s="263"/>
      <c r="CI214" s="263"/>
      <c r="CJ214" s="263"/>
      <c r="CK214" s="263"/>
      <c r="CL214" s="263"/>
      <c r="CM214" s="263"/>
      <c r="CN214" s="263"/>
      <c r="CO214" s="263"/>
      <c r="CP214" s="263"/>
      <c r="CQ214" s="263"/>
      <c r="CR214" s="263"/>
      <c r="CS214" s="263"/>
      <c r="CT214" s="263"/>
      <c r="CU214" s="263"/>
      <c r="CV214" s="263"/>
      <c r="CW214" s="263"/>
      <c r="CX214" s="263"/>
      <c r="CY214" s="263"/>
      <c r="CZ214" s="263"/>
      <c r="DA214" s="263"/>
      <c r="DB214" s="263"/>
      <c r="DC214" s="263"/>
      <c r="DD214" s="263"/>
      <c r="DE214" s="263"/>
      <c r="DF214" s="263"/>
      <c r="DG214" s="263"/>
      <c r="DH214" s="263"/>
      <c r="DI214" s="263"/>
      <c r="DJ214" s="263"/>
      <c r="DK214" s="263"/>
      <c r="DL214" s="263"/>
    </row>
    <row r="215" spans="1:116" x14ac:dyDescent="0.25">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263"/>
      <c r="AP215" s="263"/>
      <c r="AQ215" s="263"/>
      <c r="AR215" s="263"/>
      <c r="AS215" s="263"/>
      <c r="AT215" s="263"/>
      <c r="AU215" s="263"/>
      <c r="AV215" s="263"/>
      <c r="AW215" s="263"/>
      <c r="AX215" s="263"/>
      <c r="AY215" s="263"/>
      <c r="AZ215" s="263"/>
      <c r="BA215" s="263"/>
      <c r="BB215" s="263"/>
      <c r="BC215" s="263"/>
      <c r="BD215" s="263"/>
      <c r="BE215" s="263"/>
      <c r="BF215" s="263"/>
      <c r="BG215" s="263"/>
      <c r="BH215" s="263"/>
      <c r="BI215" s="263"/>
      <c r="BJ215" s="263"/>
      <c r="BK215" s="263"/>
      <c r="BL215" s="263"/>
      <c r="BM215" s="263"/>
      <c r="BN215" s="263"/>
      <c r="BO215" s="263"/>
      <c r="BP215" s="263"/>
      <c r="BQ215" s="263"/>
      <c r="BR215" s="263"/>
      <c r="BS215" s="263"/>
      <c r="BT215" s="263"/>
      <c r="BU215" s="263"/>
      <c r="BV215" s="263"/>
      <c r="BW215" s="263"/>
      <c r="BX215" s="263"/>
      <c r="BY215" s="263"/>
      <c r="BZ215" s="263"/>
      <c r="CA215" s="263"/>
      <c r="CB215" s="263"/>
      <c r="CC215" s="263"/>
      <c r="CD215" s="263"/>
      <c r="CE215" s="263"/>
      <c r="CF215" s="263"/>
      <c r="CG215" s="263"/>
      <c r="CH215" s="263"/>
      <c r="CI215" s="263"/>
      <c r="CJ215" s="263"/>
      <c r="CK215" s="263"/>
      <c r="CL215" s="263"/>
      <c r="CM215" s="263"/>
      <c r="CN215" s="263"/>
      <c r="CO215" s="263"/>
      <c r="CP215" s="263"/>
      <c r="CQ215" s="263"/>
      <c r="CR215" s="263"/>
      <c r="CS215" s="263"/>
      <c r="CT215" s="263"/>
      <c r="CU215" s="263"/>
      <c r="CV215" s="263"/>
      <c r="CW215" s="263"/>
      <c r="CX215" s="263"/>
      <c r="CY215" s="263"/>
      <c r="CZ215" s="263"/>
      <c r="DA215" s="263"/>
      <c r="DB215" s="263"/>
      <c r="DC215" s="263"/>
      <c r="DD215" s="263"/>
      <c r="DE215" s="263"/>
      <c r="DF215" s="263"/>
      <c r="DG215" s="263"/>
      <c r="DH215" s="263"/>
      <c r="DI215" s="263"/>
      <c r="DJ215" s="263"/>
      <c r="DK215" s="263"/>
      <c r="DL215" s="263"/>
    </row>
    <row r="216" spans="1:116" x14ac:dyDescent="0.25">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63"/>
      <c r="AF216" s="263"/>
      <c r="AG216" s="263"/>
      <c r="AH216" s="263"/>
      <c r="AI216" s="263"/>
      <c r="AJ216" s="263"/>
      <c r="AK216" s="263"/>
      <c r="AL216" s="263"/>
      <c r="AM216" s="263"/>
      <c r="AN216" s="263"/>
      <c r="AO216" s="263"/>
      <c r="AP216" s="263"/>
      <c r="AQ216" s="263"/>
      <c r="AR216" s="263"/>
      <c r="AS216" s="263"/>
      <c r="AT216" s="263"/>
      <c r="AU216" s="263"/>
      <c r="AV216" s="263"/>
      <c r="AW216" s="263"/>
      <c r="AX216" s="263"/>
      <c r="AY216" s="263"/>
      <c r="AZ216" s="263"/>
      <c r="BA216" s="263"/>
      <c r="BB216" s="263"/>
      <c r="BC216" s="263"/>
      <c r="BD216" s="263"/>
      <c r="BE216" s="263"/>
      <c r="BF216" s="263"/>
      <c r="BG216" s="263"/>
      <c r="BH216" s="263"/>
      <c r="BI216" s="263"/>
      <c r="BJ216" s="263"/>
      <c r="BK216" s="263"/>
      <c r="BL216" s="263"/>
      <c r="BM216" s="263"/>
      <c r="BN216" s="263"/>
      <c r="BO216" s="263"/>
      <c r="BP216" s="263"/>
      <c r="BQ216" s="263"/>
      <c r="BR216" s="263"/>
      <c r="BS216" s="263"/>
      <c r="BT216" s="263"/>
      <c r="BU216" s="263"/>
      <c r="BV216" s="263"/>
      <c r="BW216" s="263"/>
      <c r="BX216" s="263"/>
      <c r="BY216" s="263"/>
      <c r="BZ216" s="263"/>
      <c r="CA216" s="263"/>
      <c r="CB216" s="263"/>
      <c r="CC216" s="263"/>
      <c r="CD216" s="263"/>
      <c r="CE216" s="263"/>
      <c r="CF216" s="263"/>
      <c r="CG216" s="263"/>
      <c r="CH216" s="263"/>
      <c r="CI216" s="263"/>
      <c r="CJ216" s="263"/>
      <c r="CK216" s="263"/>
      <c r="CL216" s="263"/>
      <c r="CM216" s="263"/>
      <c r="CN216" s="263"/>
      <c r="CO216" s="263"/>
      <c r="CP216" s="263"/>
      <c r="CQ216" s="263"/>
      <c r="CR216" s="263"/>
      <c r="CS216" s="263"/>
      <c r="CT216" s="263"/>
      <c r="CU216" s="263"/>
      <c r="CV216" s="263"/>
      <c r="CW216" s="263"/>
      <c r="CX216" s="263"/>
      <c r="CY216" s="263"/>
      <c r="CZ216" s="263"/>
      <c r="DA216" s="263"/>
      <c r="DB216" s="263"/>
      <c r="DC216" s="263"/>
      <c r="DD216" s="263"/>
      <c r="DE216" s="263"/>
      <c r="DF216" s="263"/>
      <c r="DG216" s="263"/>
      <c r="DH216" s="263"/>
      <c r="DI216" s="263"/>
      <c r="DJ216" s="263"/>
      <c r="DK216" s="263"/>
      <c r="DL216" s="263"/>
    </row>
    <row r="217" spans="1:116" x14ac:dyDescent="0.25">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3"/>
      <c r="AE217" s="263"/>
      <c r="AF217" s="263"/>
      <c r="AG217" s="263"/>
      <c r="AH217" s="263"/>
      <c r="AI217" s="263"/>
      <c r="AJ217" s="263"/>
      <c r="AK217" s="263"/>
      <c r="AL217" s="263"/>
      <c r="AM217" s="263"/>
      <c r="AN217" s="263"/>
      <c r="AO217" s="263"/>
      <c r="AP217" s="263"/>
      <c r="AQ217" s="263"/>
      <c r="AR217" s="263"/>
      <c r="AS217" s="263"/>
      <c r="AT217" s="263"/>
      <c r="AU217" s="263"/>
      <c r="AV217" s="263"/>
      <c r="AW217" s="263"/>
      <c r="AX217" s="263"/>
      <c r="AY217" s="263"/>
      <c r="AZ217" s="263"/>
      <c r="BA217" s="263"/>
      <c r="BB217" s="263"/>
      <c r="BC217" s="263"/>
      <c r="BD217" s="263"/>
      <c r="BE217" s="263"/>
      <c r="BF217" s="263"/>
      <c r="BG217" s="263"/>
      <c r="BH217" s="263"/>
      <c r="BI217" s="263"/>
      <c r="BJ217" s="263"/>
      <c r="BK217" s="263"/>
      <c r="BL217" s="263"/>
      <c r="BM217" s="263"/>
      <c r="BN217" s="263"/>
      <c r="BO217" s="263"/>
      <c r="BP217" s="263"/>
      <c r="BQ217" s="263"/>
      <c r="BR217" s="263"/>
      <c r="BS217" s="263"/>
      <c r="BT217" s="263"/>
      <c r="BU217" s="263"/>
      <c r="BV217" s="263"/>
      <c r="BW217" s="263"/>
      <c r="BX217" s="263"/>
      <c r="BY217" s="263"/>
      <c r="BZ217" s="263"/>
      <c r="CA217" s="263"/>
      <c r="CB217" s="263"/>
      <c r="CC217" s="263"/>
      <c r="CD217" s="263"/>
      <c r="CE217" s="263"/>
      <c r="CF217" s="263"/>
      <c r="CG217" s="263"/>
      <c r="CH217" s="263"/>
      <c r="CI217" s="263"/>
      <c r="CJ217" s="263"/>
      <c r="CK217" s="263"/>
      <c r="CL217" s="263"/>
      <c r="CM217" s="263"/>
      <c r="CN217" s="263"/>
      <c r="CO217" s="263"/>
      <c r="CP217" s="263"/>
      <c r="CQ217" s="263"/>
      <c r="CR217" s="263"/>
      <c r="CS217" s="263"/>
      <c r="CT217" s="263"/>
      <c r="CU217" s="263"/>
      <c r="CV217" s="263"/>
      <c r="CW217" s="263"/>
      <c r="CX217" s="263"/>
      <c r="CY217" s="263"/>
      <c r="CZ217" s="263"/>
      <c r="DA217" s="263"/>
      <c r="DB217" s="263"/>
      <c r="DC217" s="263"/>
      <c r="DD217" s="263"/>
      <c r="DE217" s="263"/>
      <c r="DF217" s="263"/>
      <c r="DG217" s="263"/>
      <c r="DH217" s="263"/>
      <c r="DI217" s="263"/>
      <c r="DJ217" s="263"/>
      <c r="DK217" s="263"/>
      <c r="DL217" s="263"/>
    </row>
    <row r="218" spans="1:116" x14ac:dyDescent="0.25">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263"/>
      <c r="AE218" s="263"/>
      <c r="AF218" s="263"/>
      <c r="AG218" s="263"/>
      <c r="AH218" s="263"/>
      <c r="AI218" s="263"/>
      <c r="AJ218" s="263"/>
      <c r="AK218" s="263"/>
      <c r="AL218" s="263"/>
      <c r="AM218" s="263"/>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row>
    <row r="219" spans="1:116" x14ac:dyDescent="0.25">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row>
    <row r="220" spans="1:116" x14ac:dyDescent="0.25">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row>
    <row r="221" spans="1:116" x14ac:dyDescent="0.25">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row>
    <row r="222" spans="1:116" x14ac:dyDescent="0.25">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s="263"/>
      <c r="AG222" s="263"/>
      <c r="AH222" s="263"/>
      <c r="AI222" s="263"/>
      <c r="AJ222" s="263"/>
      <c r="AK222" s="263"/>
      <c r="AL222" s="263"/>
      <c r="AM222" s="263"/>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row>
    <row r="223" spans="1:116" x14ac:dyDescent="0.25">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row>
    <row r="224" spans="1:116" x14ac:dyDescent="0.25">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row>
    <row r="225" spans="1:116" x14ac:dyDescent="0.25">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c r="AG225" s="263"/>
      <c r="AH225" s="263"/>
      <c r="AI225" s="263"/>
      <c r="AJ225" s="263"/>
      <c r="AK225" s="263"/>
      <c r="AL225" s="263"/>
      <c r="AM225" s="263"/>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row>
    <row r="226" spans="1:116" x14ac:dyDescent="0.25">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row>
    <row r="227" spans="1:116" x14ac:dyDescent="0.25">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c r="AF227" s="263"/>
      <c r="AG227" s="263"/>
      <c r="AH227" s="263"/>
      <c r="AI227" s="263"/>
      <c r="AJ227" s="263"/>
      <c r="AK227" s="263"/>
      <c r="AL227" s="263"/>
      <c r="AM227" s="263"/>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row>
    <row r="228" spans="1:116" x14ac:dyDescent="0.25">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row>
    <row r="229" spans="1:116" x14ac:dyDescent="0.25">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row>
    <row r="230" spans="1:116" x14ac:dyDescent="0.25">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row>
    <row r="231" spans="1:116" x14ac:dyDescent="0.25">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row>
    <row r="232" spans="1:116" x14ac:dyDescent="0.25">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row>
    <row r="233" spans="1:116" x14ac:dyDescent="0.25">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c r="AG233" s="263"/>
      <c r="AH233" s="263"/>
      <c r="AI233" s="263"/>
      <c r="AJ233" s="263"/>
      <c r="AK233" s="263"/>
      <c r="AL233" s="263"/>
      <c r="AM233" s="263"/>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row>
    <row r="234" spans="1:116" x14ac:dyDescent="0.25">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c r="AK234" s="263"/>
      <c r="AL234" s="263"/>
      <c r="AM234" s="263"/>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row>
    <row r="235" spans="1:116" x14ac:dyDescent="0.25">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row>
    <row r="236" spans="1:116" x14ac:dyDescent="0.25">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263"/>
      <c r="AI236" s="263"/>
      <c r="AJ236" s="263"/>
      <c r="AK236" s="263"/>
      <c r="AL236" s="263"/>
      <c r="AM236" s="263"/>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row>
    <row r="237" spans="1:116" x14ac:dyDescent="0.25">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row>
    <row r="238" spans="1:116" x14ac:dyDescent="0.25">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c r="AG238" s="263"/>
      <c r="AH238" s="263"/>
      <c r="AI238" s="263"/>
      <c r="AJ238" s="263"/>
      <c r="AK238" s="263"/>
      <c r="AL238" s="263"/>
      <c r="AM238" s="263"/>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row>
    <row r="239" spans="1:116" x14ac:dyDescent="0.25">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c r="AG239" s="263"/>
      <c r="AH239" s="263"/>
      <c r="AI239" s="263"/>
      <c r="AJ239" s="263"/>
      <c r="AK239" s="263"/>
      <c r="AL239" s="263"/>
      <c r="AM239" s="263"/>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row>
    <row r="240" spans="1:116" x14ac:dyDescent="0.25">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row>
    <row r="241" spans="1:116" x14ac:dyDescent="0.25">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row>
    <row r="242" spans="1:116" x14ac:dyDescent="0.25">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c r="AG242" s="263"/>
      <c r="AH242" s="263"/>
      <c r="AI242" s="263"/>
      <c r="AJ242" s="263"/>
      <c r="AK242" s="263"/>
      <c r="AL242" s="263"/>
      <c r="AM242" s="263"/>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row>
    <row r="243" spans="1:116" x14ac:dyDescent="0.25">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c r="AG243" s="263"/>
      <c r="AH243" s="263"/>
      <c r="AI243" s="263"/>
      <c r="AJ243" s="263"/>
      <c r="AK243" s="263"/>
      <c r="AL243" s="263"/>
      <c r="AM243" s="263"/>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row>
    <row r="244" spans="1:116" x14ac:dyDescent="0.25">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c r="AF244" s="263"/>
      <c r="AG244" s="263"/>
      <c r="AH244" s="263"/>
      <c r="AI244" s="263"/>
      <c r="AJ244" s="263"/>
      <c r="AK244" s="263"/>
      <c r="AL244" s="263"/>
      <c r="AM244" s="263"/>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row>
    <row r="245" spans="1:116" x14ac:dyDescent="0.25">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263"/>
      <c r="AM245" s="263"/>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row>
    <row r="246" spans="1:116" x14ac:dyDescent="0.25">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c r="AG246" s="263"/>
      <c r="AH246" s="263"/>
      <c r="AI246" s="263"/>
      <c r="AJ246" s="263"/>
      <c r="AK246" s="263"/>
      <c r="AL246" s="263"/>
      <c r="AM246" s="263"/>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row>
    <row r="247" spans="1:116" x14ac:dyDescent="0.25">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row>
    <row r="248" spans="1:116" x14ac:dyDescent="0.25">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c r="AG248" s="263"/>
      <c r="AH248" s="263"/>
      <c r="AI248" s="263"/>
      <c r="AJ248" s="263"/>
      <c r="AK248" s="263"/>
      <c r="AL248" s="263"/>
      <c r="AM248" s="263"/>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row>
    <row r="249" spans="1:116" x14ac:dyDescent="0.25">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c r="AG249" s="263"/>
      <c r="AH249" s="263"/>
      <c r="AI249" s="263"/>
      <c r="AJ249" s="263"/>
      <c r="AK249" s="263"/>
      <c r="AL249" s="263"/>
      <c r="AM249" s="263"/>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row>
    <row r="250" spans="1:116" x14ac:dyDescent="0.25">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c r="AG250" s="263"/>
      <c r="AH250" s="26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row>
    <row r="251" spans="1:116" x14ac:dyDescent="0.25">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c r="AK251" s="263"/>
      <c r="AL251" s="263"/>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row>
    <row r="252" spans="1:116" x14ac:dyDescent="0.25">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c r="AG252" s="263"/>
      <c r="AH252" s="263"/>
      <c r="AI252" s="263"/>
      <c r="AJ252" s="263"/>
      <c r="AK252" s="263"/>
      <c r="AL252" s="263"/>
      <c r="AM252" s="263"/>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row>
    <row r="253" spans="1:116" x14ac:dyDescent="0.25">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c r="AG253" s="263"/>
      <c r="AH253" s="263"/>
      <c r="AI253" s="263"/>
      <c r="AJ253" s="263"/>
      <c r="AK253" s="263"/>
      <c r="AL253" s="263"/>
      <c r="AM253" s="263"/>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row>
    <row r="254" spans="1:116" x14ac:dyDescent="0.25">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c r="AG254" s="263"/>
      <c r="AH254" s="263"/>
      <c r="AI254" s="263"/>
      <c r="AJ254" s="263"/>
      <c r="AK254" s="263"/>
      <c r="AL254" s="263"/>
      <c r="AM254" s="263"/>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row>
    <row r="255" spans="1:116" x14ac:dyDescent="0.25">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c r="AK255" s="263"/>
      <c r="AL255" s="263"/>
      <c r="AM255" s="263"/>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row>
    <row r="256" spans="1:116" x14ac:dyDescent="0.25">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c r="AG256" s="263"/>
      <c r="AH256" s="263"/>
      <c r="AI256" s="263"/>
      <c r="AJ256" s="263"/>
      <c r="AK256" s="263"/>
      <c r="AL256" s="263"/>
      <c r="AM256" s="263"/>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row>
    <row r="257" spans="1:116" x14ac:dyDescent="0.25">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c r="AG257" s="263"/>
      <c r="AH257" s="263"/>
      <c r="AI257" s="263"/>
      <c r="AJ257" s="263"/>
      <c r="AK257" s="263"/>
      <c r="AL257" s="263"/>
      <c r="AM257" s="263"/>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row>
    <row r="258" spans="1:116" x14ac:dyDescent="0.25">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row>
    <row r="259" spans="1:116" x14ac:dyDescent="0.25">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row>
    <row r="260" spans="1:116" x14ac:dyDescent="0.25">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c r="AK260" s="263"/>
      <c r="AL260" s="263"/>
      <c r="AM260" s="263"/>
      <c r="AN260" s="263"/>
      <c r="AO260" s="263"/>
      <c r="AP260" s="263"/>
      <c r="AQ260" s="263"/>
      <c r="AR260" s="263"/>
      <c r="AS260" s="263"/>
      <c r="AT260" s="263"/>
      <c r="AU260" s="263"/>
      <c r="AV260" s="263"/>
      <c r="AW260" s="263"/>
      <c r="AX260" s="263"/>
      <c r="AY260" s="263"/>
      <c r="AZ260" s="263"/>
      <c r="BA260" s="263"/>
      <c r="BB260" s="263"/>
      <c r="BC260" s="263"/>
      <c r="BD260" s="263"/>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263"/>
      <c r="DG260" s="263"/>
      <c r="DH260" s="263"/>
      <c r="DI260" s="263"/>
      <c r="DJ260" s="263"/>
      <c r="DK260" s="263"/>
      <c r="DL260" s="263"/>
    </row>
    <row r="261" spans="1:116" x14ac:dyDescent="0.25">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row>
    <row r="262" spans="1:116" x14ac:dyDescent="0.25">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row>
    <row r="263" spans="1:116" x14ac:dyDescent="0.25">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row>
    <row r="264" spans="1:116" x14ac:dyDescent="0.25">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row>
    <row r="265" spans="1:116" x14ac:dyDescent="0.25">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row>
    <row r="266" spans="1:116" x14ac:dyDescent="0.25">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row>
    <row r="267" spans="1:116" x14ac:dyDescent="0.25">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row>
    <row r="268" spans="1:116" x14ac:dyDescent="0.25">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row>
    <row r="269" spans="1:116" x14ac:dyDescent="0.25">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row>
    <row r="270" spans="1:116" x14ac:dyDescent="0.25">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row>
    <row r="271" spans="1:116" x14ac:dyDescent="0.25">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row>
    <row r="272" spans="1:116" x14ac:dyDescent="0.25">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row>
    <row r="273" spans="1:116" x14ac:dyDescent="0.25">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row>
    <row r="274" spans="1:116" x14ac:dyDescent="0.25">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row>
    <row r="275" spans="1:116" x14ac:dyDescent="0.25">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row>
    <row r="276" spans="1:116" x14ac:dyDescent="0.25">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row>
    <row r="277" spans="1:116" x14ac:dyDescent="0.25">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row>
    <row r="278" spans="1:116" x14ac:dyDescent="0.25">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row>
    <row r="279" spans="1:116" x14ac:dyDescent="0.25">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row>
    <row r="280" spans="1:116" x14ac:dyDescent="0.25">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row>
    <row r="281" spans="1:116" x14ac:dyDescent="0.25">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c r="AK281" s="263"/>
      <c r="AL281" s="263"/>
      <c r="AM281" s="263"/>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row>
    <row r="282" spans="1:116" x14ac:dyDescent="0.25">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263"/>
      <c r="BA282" s="263"/>
      <c r="BB282" s="263"/>
      <c r="BC282" s="263"/>
      <c r="BD282" s="263"/>
      <c r="BE282" s="263"/>
      <c r="BF282" s="263"/>
      <c r="BG282" s="263"/>
      <c r="BH282" s="263"/>
      <c r="BI282" s="263"/>
      <c r="BJ282" s="263"/>
      <c r="BK282" s="263"/>
      <c r="BL282" s="263"/>
      <c r="BM282" s="263"/>
      <c r="BN282" s="263"/>
      <c r="BO282" s="263"/>
      <c r="BP282" s="263"/>
      <c r="BQ282" s="263"/>
      <c r="BR282" s="263"/>
      <c r="BS282" s="263"/>
      <c r="BT282" s="263"/>
      <c r="BU282" s="263"/>
      <c r="BV282" s="263"/>
      <c r="BW282" s="263"/>
      <c r="BX282" s="263"/>
      <c r="BY282" s="263"/>
      <c r="BZ282" s="263"/>
      <c r="CA282" s="263"/>
      <c r="CB282" s="263"/>
      <c r="CC282" s="263"/>
      <c r="CD282" s="263"/>
      <c r="CE282" s="263"/>
      <c r="CF282" s="263"/>
      <c r="CG282" s="263"/>
      <c r="CH282" s="263"/>
      <c r="CI282" s="263"/>
      <c r="CJ282" s="263"/>
      <c r="CK282" s="263"/>
      <c r="CL282" s="263"/>
      <c r="CM282" s="263"/>
      <c r="CN282" s="263"/>
      <c r="CO282" s="263"/>
      <c r="CP282" s="263"/>
      <c r="CQ282" s="263"/>
      <c r="CR282" s="263"/>
      <c r="CS282" s="263"/>
      <c r="CT282" s="263"/>
      <c r="CU282" s="263"/>
      <c r="CV282" s="263"/>
      <c r="CW282" s="263"/>
      <c r="CX282" s="263"/>
      <c r="CY282" s="263"/>
      <c r="CZ282" s="263"/>
      <c r="DA282" s="263"/>
      <c r="DB282" s="263"/>
      <c r="DC282" s="263"/>
      <c r="DD282" s="263"/>
      <c r="DE282" s="263"/>
      <c r="DF282" s="263"/>
      <c r="DG282" s="263"/>
      <c r="DH282" s="263"/>
      <c r="DI282" s="263"/>
      <c r="DJ282" s="263"/>
      <c r="DK282" s="263"/>
      <c r="DL282" s="263"/>
    </row>
    <row r="283" spans="1:116" x14ac:dyDescent="0.25">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263"/>
      <c r="DG283" s="263"/>
      <c r="DH283" s="263"/>
      <c r="DI283" s="263"/>
      <c r="DJ283" s="263"/>
      <c r="DK283" s="263"/>
      <c r="DL283" s="263"/>
    </row>
    <row r="284" spans="1:116" x14ac:dyDescent="0.25">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row>
    <row r="285" spans="1:116" x14ac:dyDescent="0.25">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row>
    <row r="286" spans="1:116" x14ac:dyDescent="0.25">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row>
    <row r="287" spans="1:116" x14ac:dyDescent="0.25">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row>
    <row r="288" spans="1:116" x14ac:dyDescent="0.25">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row>
    <row r="289" spans="1:116" x14ac:dyDescent="0.25">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row>
    <row r="290" spans="1:116" x14ac:dyDescent="0.25">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row>
    <row r="291" spans="1:116" x14ac:dyDescent="0.25">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row>
    <row r="292" spans="1:116" x14ac:dyDescent="0.25">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row>
    <row r="293" spans="1:116" x14ac:dyDescent="0.25">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c r="AG293" s="263"/>
      <c r="AH293" s="263"/>
      <c r="AI293" s="263"/>
      <c r="AJ293" s="263"/>
      <c r="AK293" s="263"/>
      <c r="AL293" s="263"/>
      <c r="AM293" s="263"/>
      <c r="AN293" s="263"/>
      <c r="AO293" s="263"/>
      <c r="AP293" s="263"/>
      <c r="AQ293" s="263"/>
      <c r="AR293" s="263"/>
      <c r="AS293" s="263"/>
      <c r="AT293" s="263"/>
      <c r="AU293" s="263"/>
      <c r="AV293" s="263"/>
      <c r="AW293" s="263"/>
      <c r="AX293" s="263"/>
      <c r="AY293" s="263"/>
      <c r="AZ293" s="263"/>
      <c r="BA293" s="263"/>
      <c r="BB293" s="263"/>
      <c r="BC293" s="263"/>
      <c r="BD293" s="263"/>
      <c r="BE293" s="263"/>
      <c r="BF293" s="263"/>
      <c r="BG293" s="263"/>
      <c r="BH293" s="263"/>
      <c r="BI293" s="263"/>
      <c r="BJ293" s="263"/>
      <c r="BK293" s="263"/>
      <c r="BL293" s="263"/>
      <c r="BM293" s="263"/>
      <c r="BN293" s="263"/>
      <c r="BO293" s="263"/>
      <c r="BP293" s="263"/>
      <c r="BQ293" s="263"/>
      <c r="BR293" s="263"/>
      <c r="BS293" s="263"/>
      <c r="BT293" s="263"/>
      <c r="BU293" s="263"/>
      <c r="BV293" s="263"/>
      <c r="BW293" s="263"/>
      <c r="BX293" s="263"/>
      <c r="BY293" s="263"/>
      <c r="BZ293" s="263"/>
      <c r="CA293" s="263"/>
      <c r="CB293" s="263"/>
      <c r="CC293" s="263"/>
      <c r="CD293" s="263"/>
      <c r="CE293" s="263"/>
      <c r="CF293" s="263"/>
      <c r="CG293" s="263"/>
      <c r="CH293" s="263"/>
      <c r="CI293" s="263"/>
      <c r="CJ293" s="263"/>
      <c r="CK293" s="263"/>
      <c r="CL293" s="263"/>
      <c r="CM293" s="263"/>
      <c r="CN293" s="263"/>
      <c r="CO293" s="263"/>
      <c r="CP293" s="263"/>
      <c r="CQ293" s="263"/>
      <c r="CR293" s="263"/>
      <c r="CS293" s="263"/>
      <c r="CT293" s="263"/>
      <c r="CU293" s="263"/>
      <c r="CV293" s="263"/>
      <c r="CW293" s="263"/>
      <c r="CX293" s="263"/>
      <c r="CY293" s="263"/>
      <c r="CZ293" s="263"/>
      <c r="DA293" s="263"/>
      <c r="DB293" s="263"/>
      <c r="DC293" s="263"/>
      <c r="DD293" s="263"/>
      <c r="DE293" s="263"/>
      <c r="DF293" s="263"/>
      <c r="DG293" s="263"/>
      <c r="DH293" s="263"/>
      <c r="DI293" s="263"/>
      <c r="DJ293" s="263"/>
      <c r="DK293" s="263"/>
      <c r="DL293" s="263"/>
    </row>
    <row r="294" spans="1:116" x14ac:dyDescent="0.25">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c r="AG294" s="263"/>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row>
    <row r="295" spans="1:116" x14ac:dyDescent="0.25">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c r="AG295" s="263"/>
      <c r="AH295" s="263"/>
      <c r="AI295" s="263"/>
      <c r="AJ295" s="263"/>
      <c r="AK295" s="263"/>
      <c r="AL295" s="263"/>
      <c r="AM295" s="263"/>
      <c r="AN295" s="263"/>
      <c r="AO295" s="263"/>
      <c r="AP295" s="263"/>
      <c r="AQ295" s="263"/>
      <c r="AR295" s="263"/>
      <c r="AS295" s="263"/>
      <c r="AT295" s="263"/>
      <c r="AU295" s="263"/>
      <c r="AV295" s="263"/>
      <c r="AW295" s="263"/>
      <c r="AX295" s="263"/>
      <c r="AY295" s="263"/>
      <c r="AZ295" s="263"/>
      <c r="BA295" s="263"/>
      <c r="BB295" s="263"/>
      <c r="BC295" s="263"/>
      <c r="BD295" s="263"/>
      <c r="BE295" s="263"/>
      <c r="BF295" s="263"/>
      <c r="BG295" s="263"/>
      <c r="BH295" s="263"/>
      <c r="BI295" s="263"/>
      <c r="BJ295" s="263"/>
      <c r="BK295" s="263"/>
      <c r="BL295" s="263"/>
      <c r="BM295" s="263"/>
      <c r="BN295" s="263"/>
      <c r="BO295" s="263"/>
      <c r="BP295" s="263"/>
      <c r="BQ295" s="263"/>
      <c r="BR295" s="263"/>
      <c r="BS295" s="263"/>
      <c r="BT295" s="263"/>
      <c r="BU295" s="263"/>
      <c r="BV295" s="263"/>
      <c r="BW295" s="263"/>
      <c r="BX295" s="263"/>
      <c r="BY295" s="263"/>
      <c r="BZ295" s="263"/>
      <c r="CA295" s="263"/>
      <c r="CB295" s="263"/>
      <c r="CC295" s="263"/>
      <c r="CD295" s="263"/>
      <c r="CE295" s="263"/>
      <c r="CF295" s="263"/>
      <c r="CG295" s="263"/>
      <c r="CH295" s="263"/>
      <c r="CI295" s="263"/>
      <c r="CJ295" s="263"/>
      <c r="CK295" s="263"/>
      <c r="CL295" s="263"/>
      <c r="CM295" s="263"/>
      <c r="CN295" s="263"/>
      <c r="CO295" s="263"/>
      <c r="CP295" s="263"/>
      <c r="CQ295" s="263"/>
      <c r="CR295" s="263"/>
      <c r="CS295" s="263"/>
      <c r="CT295" s="263"/>
      <c r="CU295" s="263"/>
      <c r="CV295" s="263"/>
      <c r="CW295" s="263"/>
      <c r="CX295" s="263"/>
      <c r="CY295" s="263"/>
      <c r="CZ295" s="263"/>
      <c r="DA295" s="263"/>
      <c r="DB295" s="263"/>
      <c r="DC295" s="263"/>
      <c r="DD295" s="263"/>
      <c r="DE295" s="263"/>
      <c r="DF295" s="263"/>
      <c r="DG295" s="263"/>
      <c r="DH295" s="263"/>
      <c r="DI295" s="263"/>
      <c r="DJ295" s="263"/>
      <c r="DK295" s="263"/>
      <c r="DL295" s="26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17" customWidth="1"/>
    <col min="2" max="2" width="12" style="217" customWidth="1"/>
    <col min="3" max="4" width="15" style="217" customWidth="1"/>
    <col min="5" max="5" width="12" style="217" customWidth="1"/>
    <col min="6" max="6" width="16" style="217" customWidth="1"/>
    <col min="7" max="7" width="10" style="217" customWidth="1"/>
    <col min="8" max="11" width="6" style="217" customWidth="1"/>
    <col min="12" max="12" width="8" style="217" customWidth="1"/>
    <col min="13" max="16" width="6" style="217" customWidth="1"/>
    <col min="17" max="18" width="8" style="217" customWidth="1"/>
  </cols>
  <sheetData>
    <row r="1" spans="1:18" ht="90" customHeight="1" x14ac:dyDescent="0.25">
      <c r="A1" s="271" t="s">
        <v>7676</v>
      </c>
      <c r="B1" s="271" t="s">
        <v>7678</v>
      </c>
      <c r="C1" s="271" t="s">
        <v>7679</v>
      </c>
      <c r="D1" s="272" t="s">
        <v>7724</v>
      </c>
      <c r="E1" s="273" t="s">
        <v>8146</v>
      </c>
      <c r="F1" s="273" t="s">
        <v>894</v>
      </c>
      <c r="G1" s="273" t="s">
        <v>7824</v>
      </c>
      <c r="H1" s="273" t="s">
        <v>7825</v>
      </c>
      <c r="I1" s="273" t="s">
        <v>7739</v>
      </c>
      <c r="J1" s="273" t="s">
        <v>7736</v>
      </c>
      <c r="K1" s="273" t="s">
        <v>7826</v>
      </c>
      <c r="L1" s="273" t="s">
        <v>7742</v>
      </c>
      <c r="M1" s="273" t="s">
        <v>7827</v>
      </c>
      <c r="N1" s="273" t="s">
        <v>7828</v>
      </c>
      <c r="O1" s="273" t="s">
        <v>7749</v>
      </c>
      <c r="P1" s="273" t="s">
        <v>7750</v>
      </c>
      <c r="Q1" s="273" t="s">
        <v>7829</v>
      </c>
      <c r="R1" s="273" t="s">
        <v>7830</v>
      </c>
    </row>
    <row r="2" spans="1:18" x14ac:dyDescent="0.25">
      <c r="A2" s="274"/>
      <c r="B2" s="274"/>
      <c r="C2" s="274"/>
      <c r="D2" s="275"/>
      <c r="E2" s="276" t="s">
        <v>7842</v>
      </c>
      <c r="F2" s="276" t="s">
        <v>7842</v>
      </c>
      <c r="G2" s="276" t="s">
        <v>7843</v>
      </c>
      <c r="H2" s="276" t="s">
        <v>7842</v>
      </c>
      <c r="I2" s="276" t="s">
        <v>7842</v>
      </c>
      <c r="J2" s="276" t="s">
        <v>7842</v>
      </c>
      <c r="K2" s="276" t="s">
        <v>7842</v>
      </c>
      <c r="L2" s="276" t="s">
        <v>7816</v>
      </c>
      <c r="M2" s="276" t="s">
        <v>7842</v>
      </c>
      <c r="N2" s="276" t="s">
        <v>7842</v>
      </c>
      <c r="O2" s="276" t="s">
        <v>7842</v>
      </c>
      <c r="P2" s="276" t="s">
        <v>7842</v>
      </c>
      <c r="Q2" s="276" t="s">
        <v>7816</v>
      </c>
      <c r="R2" s="276" t="s">
        <v>7815</v>
      </c>
    </row>
    <row r="3" spans="1:18" x14ac:dyDescent="0.25">
      <c r="A3" s="277" t="s">
        <v>876</v>
      </c>
      <c r="B3" s="277" t="s">
        <v>877</v>
      </c>
      <c r="C3" s="277" t="s">
        <v>8147</v>
      </c>
      <c r="D3" s="278" t="s">
        <v>8148</v>
      </c>
      <c r="E3" s="279">
        <f>'Country Indicator Data'!P37+'Country Indicator Data'!P127+'Country Indicator Data'!P128+'Country Indicator Data'!P170</f>
        <v>3909380</v>
      </c>
      <c r="F3" s="279">
        <f>VLOOKUP(B3,'Core Indicators'!$C$3:$G$198,5,FALSE)</f>
        <v>267437000</v>
      </c>
      <c r="G3" s="280">
        <f>AVERAGE('Country Indicator Data'!C37,'Country Indicator Data'!C127,'Country Indicator Data'!C128,'Country Indicator Data'!C170)</f>
        <v>0.80926250092500007</v>
      </c>
      <c r="H3" s="280">
        <f>AVERAGE('Country Indicator Data'!D37,'Country Indicator Data'!D127,'Country Indicator Data'!D128,'Country Indicator Data'!D170)</f>
        <v>6.25</v>
      </c>
      <c r="I3" s="280">
        <f>AVERAGE('Country Indicator Data'!E37,'Country Indicator Data'!E127,'Country Indicator Data'!E128,'Country Indicator Data'!E170)</f>
        <v>7.4999999999999997E-2</v>
      </c>
      <c r="J3" s="280">
        <f>AVERAGE('Country Indicator Data'!F37,'Country Indicator Data'!F127,'Country Indicator Data'!F128,'Country Indicator Data'!F170)</f>
        <v>4.5083333333249991</v>
      </c>
      <c r="K3" s="280">
        <f>AVERAGE('Country Indicator Data'!G37,'Country Indicator Data'!G127,'Country Indicator Data'!G128,'Country Indicator Data'!G170)</f>
        <v>0.63819525333333338</v>
      </c>
      <c r="L3" s="280">
        <f>AVERAGE('Country Indicator Data'!H37,'Country Indicator Data'!H127,'Country Indicator Data'!H128,'Country Indicator Data'!H170)</f>
        <v>39.825000000000003</v>
      </c>
      <c r="M3" s="280">
        <f>AVERAGE('Country Indicator Data'!I37,'Country Indicator Data'!I127,'Country Indicator Data'!I128,'Country Indicator Data'!I170)</f>
        <v>4.5</v>
      </c>
      <c r="N3" s="279">
        <f>VLOOKUP($B3,'Core Indicators'!$C$3:$EU$891,149,FALSE)</f>
        <v>4189</v>
      </c>
      <c r="O3" s="280">
        <f>AVERAGE('Country Indicator Data'!K37,'Country Indicator Data'!K127,'Country Indicator Data'!K128,'Country Indicator Data'!K170)</f>
        <v>-0.95829504727499992</v>
      </c>
      <c r="P3" s="280">
        <f>AVERAGE('Country Indicator Data'!L37,'Country Indicator Data'!L127,'Country Indicator Data'!L128,'Country Indicator Data'!L170)</f>
        <v>3.9375</v>
      </c>
      <c r="Q3" s="280">
        <f>AVERAGE('Country Indicator Data'!M37,'Country Indicator Data'!M127,'Country Indicator Data'!M128,'Country Indicator Data'!M170)</f>
        <v>32.5</v>
      </c>
      <c r="R3" s="280">
        <f>AVERAGE('Country Indicator Data'!N37,'Country Indicator Data'!N127,'Country Indicator Data'!N128,'Country Indicator Data'!N170)</f>
        <v>25.75</v>
      </c>
    </row>
    <row r="4" spans="1:18" x14ac:dyDescent="0.25">
      <c r="A4" s="277" t="s">
        <v>1032</v>
      </c>
      <c r="B4" s="277" t="s">
        <v>1033</v>
      </c>
      <c r="C4" s="277" t="s">
        <v>8149</v>
      </c>
      <c r="D4" s="281" t="s">
        <v>8150</v>
      </c>
      <c r="E4" s="279">
        <f>'Country Indicator Data'!P26+'Country Indicator Data'!P34+'Country Indicator Data'!P40+'Country Indicator Data'!P51+'Country Indicator Data'!P53+'Country Indicator Data'!P137+'Country Indicator Data'!P138+'Country Indicator Data'!P177+'Country Indicator Data'!P188</f>
        <v>12749362</v>
      </c>
      <c r="F4" s="279">
        <f>VLOOKUP(B4,'Core Indicators'!$C$3:$G$198,5,FALSE)</f>
        <v>369709000</v>
      </c>
      <c r="G4" s="280">
        <f>AVERAGE('Country Indicator Data'!C26,'Country Indicator Data'!C34,'Country Indicator Data'!C40,'Country Indicator Data'!C51,'Country Indicator Data'!C53,'Country Indicator Data'!C137,'Country Indicator Data'!C138,'Country Indicator Data'!C177,'Country Indicator Data'!C188)</f>
        <v>0.37539587784444445</v>
      </c>
      <c r="H4" s="280">
        <f>AVERAGE('Country Indicator Data'!D26,'Country Indicator Data'!D34,'Country Indicator Data'!D40,'Country Indicator Data'!D51,'Country Indicator Data'!D53,'Country Indicator Data'!D137,'Country Indicator Data'!D138,'Country Indicator Data'!D177,'Country Indicator Data'!D188)</f>
        <v>10</v>
      </c>
      <c r="I4" s="280">
        <f>AVERAGE('Country Indicator Data'!E26,'Country Indicator Data'!E34,'Country Indicator Data'!E40,'Country Indicator Data'!E51,'Country Indicator Data'!E53,'Country Indicator Data'!E137,'Country Indicator Data'!E138,'Country Indicator Data'!E177,'Country Indicator Data'!E188)</f>
        <v>0.2035888888888889</v>
      </c>
      <c r="J4" s="280">
        <f>AVERAGE('Country Indicator Data'!F26,'Country Indicator Data'!F34,'Country Indicator Data'!F40,'Country Indicator Data'!F51,'Country Indicator Data'!F53,'Country Indicator Data'!F137,'Country Indicator Data'!F138,'Country Indicator Data'!F177,'Country Indicator Data'!F188)</f>
        <v>6.948148148144444</v>
      </c>
      <c r="K4" s="280">
        <f>AVERAGE('Country Indicator Data'!G26,'Country Indicator Data'!G34,'Country Indicator Data'!G40,'Country Indicator Data'!G51,'Country Indicator Data'!G53,'Country Indicator Data'!G137,'Country Indicator Data'!G138,'Country Indicator Data'!G177,'Country Indicator Data'!G188)</f>
        <v>0.39423033085555553</v>
      </c>
      <c r="L4" s="280">
        <f>AVERAGE('Country Indicator Data'!H26,'Country Indicator Data'!H34,'Country Indicator Data'!H40,'Country Indicator Data'!H51,'Country Indicator Data'!H53,'Country Indicator Data'!H137,'Country Indicator Data'!H138,'Country Indicator Data'!H177,'Country Indicator Data'!H188)</f>
        <v>45.900000000000006</v>
      </c>
      <c r="M4" s="280">
        <f>AVERAGE('Country Indicator Data'!I26,'Country Indicator Data'!I34,'Country Indicator Data'!I40,'Country Indicator Data'!I51,'Country Indicator Data'!I53,'Country Indicator Data'!I137,'Country Indicator Data'!I138,'Country Indicator Data'!I177,'Country Indicator Data'!I188)</f>
        <v>2.3333333333333335</v>
      </c>
      <c r="N4" s="279">
        <f>VLOOKUP($B4,'Core Indicators'!$C$3:$EU$891,149,FALSE)</f>
        <v>82332</v>
      </c>
      <c r="O4" s="280">
        <f>AVERAGE('Country Indicator Data'!K26,'Country Indicator Data'!K34,'Country Indicator Data'!K40,'Country Indicator Data'!K51,'Country Indicator Data'!K53,'Country Indicator Data'!K137,'Country Indicator Data'!K138,'Country Indicator Data'!K177,'Country Indicator Data'!K188)</f>
        <v>-0.38842570284444444</v>
      </c>
      <c r="P4" s="280">
        <f>AVERAGE('Country Indicator Data'!L26,'Country Indicator Data'!L34,'Country Indicator Data'!L40,'Country Indicator Data'!L51,'Country Indicator Data'!L53,'Country Indicator Data'!L137,'Country Indicator Data'!L138,'Country Indicator Data'!L177,'Country Indicator Data'!L188)</f>
        <v>6.25</v>
      </c>
      <c r="Q4" s="280">
        <f>AVERAGE('Country Indicator Data'!M26,'Country Indicator Data'!M34,'Country Indicator Data'!M40,'Country Indicator Data'!M51,'Country Indicator Data'!M53,'Country Indicator Data'!M137,'Country Indicator Data'!M138,'Country Indicator Data'!M177,'Country Indicator Data'!M188)</f>
        <v>68.555555555555557</v>
      </c>
      <c r="R4" s="280">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77" t="s">
        <v>944</v>
      </c>
      <c r="B5" s="277" t="s">
        <v>945</v>
      </c>
      <c r="C5" s="277" t="s">
        <v>8151</v>
      </c>
      <c r="D5" s="281" t="s">
        <v>8152</v>
      </c>
      <c r="E5" s="279">
        <f>'Country Indicator Data'!P80+'Country Indicator Data'!P136</f>
        <v>3744070</v>
      </c>
      <c r="F5" s="279">
        <f>VLOOKUP(B5,'Core Indicators'!$C$3:$G$198,5,FALSE)</f>
        <v>1561970000</v>
      </c>
      <c r="G5" s="280">
        <f>AVERAGE('Country Indicator Data'!C80,'Country Indicator Data'!C136)</f>
        <v>0.75808737944999993</v>
      </c>
      <c r="H5" s="280">
        <f>AVERAGE('Country Indicator Data'!D80,'Country Indicator Data'!D136)</f>
        <v>5</v>
      </c>
      <c r="I5" s="280">
        <f>AVERAGE('Country Indicator Data'!E80,'Country Indicator Data'!E136)</f>
        <v>8.3500000000000005E-2</v>
      </c>
      <c r="J5" s="280">
        <f>AVERAGE('Country Indicator Data'!F80,'Country Indicator Data'!F136)</f>
        <v>5.5</v>
      </c>
      <c r="K5" s="280">
        <f>AVERAGE('Country Indicator Data'!G80,'Country Indicator Data'!G136)</f>
        <v>0.52410904214999998</v>
      </c>
      <c r="L5" s="280">
        <f>AVERAGE('Country Indicator Data'!H80,'Country Indicator Data'!H136)</f>
        <v>33.650000000000006</v>
      </c>
      <c r="M5" s="280">
        <f>AVERAGE('Country Indicator Data'!I80,'Country Indicator Data'!I136)</f>
        <v>3</v>
      </c>
      <c r="N5" s="279">
        <f>VLOOKUP($B5,'Core Indicators'!$C$3:$EU$891,149,FALSE)</f>
        <v>204</v>
      </c>
      <c r="O5" s="280">
        <f>AVERAGE('Country Indicator Data'!K80,'Country Indicator Data'!K136)</f>
        <v>-0.34916854835</v>
      </c>
      <c r="P5" s="280">
        <f>AVERAGE('Country Indicator Data'!L80,'Country Indicator Data'!L136)</f>
        <v>5.125</v>
      </c>
      <c r="Q5" s="280">
        <f>AVERAGE('Country Indicator Data'!M80,'Country Indicator Data'!M136)</f>
        <v>54.5</v>
      </c>
      <c r="R5" s="280">
        <f>AVERAGE('Country Indicator Data'!N80,'Country Indicator Data'!N136)</f>
        <v>36.5</v>
      </c>
    </row>
    <row r="6" spans="1:18" x14ac:dyDescent="0.25">
      <c r="A6" s="277" t="s">
        <v>1070</v>
      </c>
      <c r="B6" s="277" t="s">
        <v>1071</v>
      </c>
      <c r="C6" s="277" t="s">
        <v>8153</v>
      </c>
      <c r="D6" s="281" t="s">
        <v>8154</v>
      </c>
      <c r="E6" s="279">
        <f>'Country Indicator Data'!P54+'Country Indicator Data'!P83+'Country Indicator Data'!P88+'Country Indicator Data'!P99+'Country Indicator Data'!P169+'Country Indicator Data'!P179</f>
        <v>2482040</v>
      </c>
      <c r="F6" s="279">
        <f>VLOOKUP(B6,'Core Indicators'!$C$3:$G$198,5,FALSE)</f>
        <v>265249000</v>
      </c>
      <c r="G6" s="280">
        <f>AVERAGE('Country Indicator Data'!C54,'Country Indicator Data'!C83,'Country Indicator Data'!C88,'Country Indicator Data'!C99,'Country Indicator Data'!C169,'Country Indicator Data'!C179)</f>
        <v>0.50963423659999996</v>
      </c>
      <c r="H6" s="280">
        <f>AVERAGE('Country Indicator Data'!D54,'Country Indicator Data'!D83,'Country Indicator Data'!D88,'Country Indicator Data'!D99,'Country Indicator Data'!D169,'Country Indicator Data'!D179)</f>
        <v>3.5</v>
      </c>
      <c r="I6" s="280">
        <f>AVERAGE('Country Indicator Data'!E54,'Country Indicator Data'!E83,'Country Indicator Data'!E88,'Country Indicator Data'!E99,'Country Indicator Data'!E169,'Country Indicator Data'!E179)</f>
        <v>0.32666666666666666</v>
      </c>
      <c r="J6" s="280">
        <f>AVERAGE('Country Indicator Data'!F54,'Country Indicator Data'!F83,'Country Indicator Data'!F88,'Country Indicator Data'!F99,'Country Indicator Data'!F169,'Country Indicator Data'!F179)</f>
        <v>3.966666666683333</v>
      </c>
      <c r="K6" s="280">
        <f>AVERAGE('Country Indicator Data'!G54,'Country Indicator Data'!G83,'Country Indicator Data'!G88,'Country Indicator Data'!G99,'Country Indicator Data'!G169,'Country Indicator Data'!G179)</f>
        <v>0.44548120716666667</v>
      </c>
      <c r="L6" s="280">
        <f>AVERAGE('Country Indicator Data'!H54,'Country Indicator Data'!H83,'Country Indicator Data'!H88,'Country Indicator Data'!H99,'Country Indicator Data'!H169,'Country Indicator Data'!H179)</f>
        <v>34.31666666666667</v>
      </c>
      <c r="M6" s="280">
        <f>AVERAGE('Country Indicator Data'!I54,'Country Indicator Data'!I83,'Country Indicator Data'!I88,'Country Indicator Data'!I99,'Country Indicator Data'!I169,'Country Indicator Data'!I179)</f>
        <v>3.8333333333333335</v>
      </c>
      <c r="N6" s="279">
        <f>VLOOKUP($B6,'Core Indicators'!$C$3:$EU$891,149,FALSE)</f>
        <v>2643</v>
      </c>
      <c r="O6" s="280">
        <f>AVERAGE('Country Indicator Data'!K54,'Country Indicator Data'!K83,'Country Indicator Data'!K88,'Country Indicator Data'!K99,'Country Indicator Data'!K169,'Country Indicator Data'!K179)</f>
        <v>-0.86944311111666683</v>
      </c>
      <c r="P6" s="280">
        <f>AVERAGE('Country Indicator Data'!L54,'Country Indicator Data'!L83,'Country Indicator Data'!L88,'Country Indicator Data'!L99,'Country Indicator Data'!L169,'Country Indicator Data'!L179)</f>
        <v>3.4583333333333335</v>
      </c>
      <c r="Q6" s="280">
        <f>AVERAGE('Country Indicator Data'!M54,'Country Indicator Data'!M83,'Country Indicator Data'!M88,'Country Indicator Data'!M99,'Country Indicator Data'!M169,'Country Indicator Data'!M179)</f>
        <v>27.5</v>
      </c>
      <c r="R6" s="280">
        <f>AVERAGE('Country Indicator Data'!N54,'Country Indicator Data'!N83,'Country Indicator Data'!N88,'Country Indicator Data'!N99,'Country Indicator Data'!N169,'Country Indicator Data'!N179)</f>
        <v>30.5</v>
      </c>
    </row>
    <row r="7" spans="1:18" x14ac:dyDescent="0.25">
      <c r="A7" s="277" t="s">
        <v>1058</v>
      </c>
      <c r="B7" s="277" t="s">
        <v>1059</v>
      </c>
      <c r="C7" s="277" t="s">
        <v>8155</v>
      </c>
      <c r="D7" s="281" t="s">
        <v>8156</v>
      </c>
      <c r="E7" s="279">
        <f>'Country Indicator Data'!P71+'Country Indicator Data'!P179</f>
        <v>898530</v>
      </c>
      <c r="F7" s="279">
        <f>VLOOKUP(B7,'Core Indicators'!$C$3:$G$198,5,FALSE)</f>
        <v>95221000</v>
      </c>
      <c r="G7" s="280">
        <f>AVERAGE('Country Indicator Data'!C71,'Country Indicator Data'!C179)</f>
        <v>0.24144923930000001</v>
      </c>
      <c r="H7" s="280">
        <f>AVERAGE('Country Indicator Data'!D71,'Country Indicator Data'!D179)</f>
        <v>8</v>
      </c>
      <c r="I7" s="280">
        <f>AVERAGE('Country Indicator Data'!E71,'Country Indicator Data'!E179)</f>
        <v>0.18350000000000002</v>
      </c>
      <c r="J7" s="280">
        <f>AVERAGE('Country Indicator Data'!F71,'Country Indicator Data'!F179)</f>
        <v>4.9166666667000003</v>
      </c>
      <c r="K7" s="280">
        <f>AVERAGE('Country Indicator Data'!G71,'Country Indicator Data'!G179)</f>
        <v>0.21366332590000001</v>
      </c>
      <c r="L7" s="280">
        <f>AVERAGE('Country Indicator Data'!H71,'Country Indicator Data'!H179)</f>
        <v>37.4</v>
      </c>
      <c r="M7" s="280">
        <f>AVERAGE('Country Indicator Data'!I71,'Country Indicator Data'!I179)</f>
        <v>3.5</v>
      </c>
      <c r="N7" s="279">
        <f>VLOOKUP($B7,'Core Indicators'!$C$3:$EU$891,149,FALSE)</f>
        <v>175</v>
      </c>
      <c r="O7" s="280">
        <f>AVERAGE('Country Indicator Data'!K71,'Country Indicator Data'!K179)</f>
        <v>-4.2062647650000007E-2</v>
      </c>
      <c r="P7" s="280">
        <f>AVERAGE('Country Indicator Data'!L71,'Country Indicator Data'!L179)</f>
        <v>3.5</v>
      </c>
      <c r="Q7" s="280">
        <f>AVERAGE('Country Indicator Data'!M71,'Country Indicator Data'!M179)</f>
        <v>60</v>
      </c>
      <c r="R7" s="280">
        <f>AVERAGE('Country Indicator Data'!N71,'Country Indicator Data'!N179)</f>
        <v>43.5</v>
      </c>
    </row>
    <row r="8" spans="1:18" x14ac:dyDescent="0.25">
      <c r="A8" s="277" t="s">
        <v>967</v>
      </c>
      <c r="B8" s="277" t="s">
        <v>968</v>
      </c>
      <c r="C8" s="277" t="s">
        <v>8157</v>
      </c>
      <c r="D8" s="281" t="s">
        <v>8158</v>
      </c>
      <c r="E8" s="279">
        <f>'Country Indicator Data'!P52+'Country Indicator Data'!P86+'Country Indicator Data'!P101+'Country Indicator Data'!P178</f>
        <v>4590781</v>
      </c>
      <c r="F8" s="279">
        <f>VLOOKUP(B8,'Core Indicators'!$C$3:$G$198,5,FALSE)</f>
        <v>121936000</v>
      </c>
      <c r="G8" s="280">
        <f>AVERAGE('Country Indicator Data'!C52,'Country Indicator Data'!C86,'Country Indicator Data'!C101,'Country Indicator Data'!C178)</f>
        <v>0.210782986625</v>
      </c>
      <c r="H8" s="280">
        <f>AVERAGE('Country Indicator Data'!D52,'Country Indicator Data'!D86,'Country Indicator Data'!D101,'Country Indicator Data'!D178)</f>
        <v>5.75</v>
      </c>
      <c r="I8" s="280">
        <f>AVERAGE('Country Indicator Data'!E52,'Country Indicator Data'!E86,'Country Indicator Data'!E101,'Country Indicator Data'!E178)</f>
        <v>6.8875000000000006E-2</v>
      </c>
      <c r="J8" s="280">
        <f>AVERAGE('Country Indicator Data'!F52,'Country Indicator Data'!F86,'Country Indicator Data'!F101,'Country Indicator Data'!F178)</f>
        <v>4.5666666666666664</v>
      </c>
      <c r="K8" s="280">
        <f>AVERAGE('Country Indicator Data'!G52,'Country Indicator Data'!G86,'Country Indicator Data'!G101,'Country Indicator Data'!G178)</f>
        <v>0.24606424360000001</v>
      </c>
      <c r="L8" s="280">
        <f>AVERAGE('Country Indicator Data'!H52,'Country Indicator Data'!H86,'Country Indicator Data'!H101,'Country Indicator Data'!H178)</f>
        <v>32.1</v>
      </c>
      <c r="M8" s="280">
        <f>AVERAGE('Country Indicator Data'!I52,'Country Indicator Data'!I86,'Country Indicator Data'!I101,'Country Indicator Data'!I178)</f>
        <v>2.25</v>
      </c>
      <c r="N8" s="279">
        <f>VLOOKUP($B8,'Core Indicators'!$C$3:$EU$891,149,FALSE)</f>
        <v>604</v>
      </c>
      <c r="O8" s="280">
        <f>AVERAGE('Country Indicator Data'!K52,'Country Indicator Data'!K86,'Country Indicator Data'!K101,'Country Indicator Data'!K178)</f>
        <v>-0.58027702757499999</v>
      </c>
      <c r="P8" s="280">
        <f>AVERAGE('Country Indicator Data'!L52,'Country Indicator Data'!L86,'Country Indicator Data'!L101,'Country Indicator Data'!L178)</f>
        <v>4.166666666666667</v>
      </c>
      <c r="Q8" s="280">
        <f>AVERAGE('Country Indicator Data'!M52,'Country Indicator Data'!M86,'Country Indicator Data'!M101,'Country Indicator Data'!M178)</f>
        <v>50.5</v>
      </c>
      <c r="R8" s="280">
        <f>AVERAGE('Country Indicator Data'!N52,'Country Indicator Data'!N86,'Country Indicator Data'!N101,'Country Indicator Data'!N178)</f>
        <v>37.25</v>
      </c>
    </row>
    <row r="9" spans="1:18" x14ac:dyDescent="0.25">
      <c r="A9" s="277" t="s">
        <v>988</v>
      </c>
      <c r="B9" s="277" t="s">
        <v>989</v>
      </c>
      <c r="C9" s="277" t="s">
        <v>8159</v>
      </c>
      <c r="D9" s="281" t="s">
        <v>8160</v>
      </c>
      <c r="E9" s="279">
        <f>'Country Indicator Data'!P52+'Country Indicator Data'!P56+'Country Indicator Data'!P109</f>
        <v>3328251</v>
      </c>
      <c r="F9" s="279">
        <f>VLOOKUP(B9,'Core Indicators'!$C$3:$G$198,5,FALSE)</f>
        <v>125787000</v>
      </c>
      <c r="G9" s="280">
        <f>AVERAGE('Country Indicator Data'!C52,'Country Indicator Data'!C56,'Country Indicator Data'!C109)</f>
        <v>0.46699264916666666</v>
      </c>
      <c r="H9" s="280">
        <f>AVERAGE('Country Indicator Data'!D52,'Country Indicator Data'!D56,'Country Indicator Data'!D109)</f>
        <v>6.333333333333333</v>
      </c>
      <c r="I9" s="280">
        <f>AVERAGE('Country Indicator Data'!E52,'Country Indicator Data'!E56,'Country Indicator Data'!E109)</f>
        <v>0.32400000000000001</v>
      </c>
      <c r="J9" s="280">
        <f>AVERAGE('Country Indicator Data'!F52,'Country Indicator Data'!F56,'Country Indicator Data'!F109)</f>
        <v>4.1916666666499998</v>
      </c>
      <c r="K9" s="280">
        <f>AVERAGE('Country Indicator Data'!G52,'Country Indicator Data'!G56,'Country Indicator Data'!G109)</f>
        <v>0.33649607749999993</v>
      </c>
      <c r="L9" s="280">
        <f>AVERAGE('Country Indicator Data'!H52,'Country Indicator Data'!H56,'Country Indicator Data'!H109)</f>
        <v>33.933333333333337</v>
      </c>
      <c r="M9" s="280">
        <f>AVERAGE('Country Indicator Data'!I52,'Country Indicator Data'!I56,'Country Indicator Data'!I109)</f>
        <v>2.3333333333333335</v>
      </c>
      <c r="N9" s="279">
        <f>VLOOKUP($B9,'Core Indicators'!$C$3:$EU$891,149,FALSE)</f>
        <v>173</v>
      </c>
      <c r="O9" s="280">
        <f>AVERAGE('Country Indicator Data'!K52,'Country Indicator Data'!K56,'Country Indicator Data'!K109)</f>
        <v>9.3130916333333345E-3</v>
      </c>
      <c r="P9" s="280">
        <f>AVERAGE('Country Indicator Data'!L52,'Country Indicator Data'!L56,'Country Indicator Data'!L109)</f>
        <v>3.75</v>
      </c>
      <c r="Q9" s="280">
        <f>AVERAGE('Country Indicator Data'!M52,'Country Indicator Data'!M56,'Country Indicator Data'!M109)</f>
        <v>54.333333333333336</v>
      </c>
      <c r="R9" s="280">
        <f>AVERAGE('Country Indicator Data'!N52,'Country Indicator Data'!N56,'Country Indicator Data'!N109)</f>
        <v>46</v>
      </c>
    </row>
    <row r="10" spans="1:18" x14ac:dyDescent="0.25">
      <c r="A10" s="277" t="s">
        <v>1042</v>
      </c>
      <c r="B10" s="277" t="s">
        <v>1043</v>
      </c>
      <c r="C10" s="277" t="s">
        <v>8161</v>
      </c>
      <c r="D10" s="281" t="s">
        <v>8162</v>
      </c>
      <c r="E10" s="279">
        <f>'Country Indicator Data'!P18+'Country Indicator Data'!P118</f>
        <v>783250</v>
      </c>
      <c r="F10" s="279">
        <f>VLOOKUP(B10,'Core Indicators'!$C$3:$G$198,5,FALSE)</f>
        <v>198222000</v>
      </c>
      <c r="G10" s="280">
        <f>AVERAGE('Country Indicator Data'!C18,'Country Indicator Data'!C118)</f>
        <v>0.35558001200000006</v>
      </c>
      <c r="H10" s="280">
        <f>AVERAGE('Country Indicator Data'!D18,'Country Indicator Data'!D118)</f>
        <v>3.5</v>
      </c>
      <c r="I10" s="280">
        <f>AVERAGE('Country Indicator Data'!E18,'Country Indicator Data'!E118)</f>
        <v>0.21249999999999999</v>
      </c>
      <c r="J10" s="280">
        <f>AVERAGE('Country Indicator Data'!F18,'Country Indicator Data'!F118)</f>
        <v>3.8583333333500001</v>
      </c>
      <c r="K10" s="280">
        <f>AVERAGE('Country Indicator Data'!G18,'Country Indicator Data'!G118)</f>
        <v>0.49717238359999993</v>
      </c>
      <c r="L10" s="280">
        <f>AVERAGE('Country Indicator Data'!H18,'Country Indicator Data'!H118)</f>
        <v>31.549999999999997</v>
      </c>
      <c r="M10" s="280">
        <f>AVERAGE('Country Indicator Data'!I18,'Country Indicator Data'!I118)</f>
        <v>4</v>
      </c>
      <c r="N10" s="279">
        <f>VLOOKUP($B10,'Core Indicators'!$C$3:$EU$891,149,FALSE)</f>
        <v>10889</v>
      </c>
      <c r="O10" s="280">
        <f>AVERAGE('Country Indicator Data'!K18,'Country Indicator Data'!K118)</f>
        <v>-0.84954610465000002</v>
      </c>
      <c r="P10" s="280">
        <f>AVERAGE('Country Indicator Data'!L18,'Country Indicator Data'!L118)</f>
        <v>3.125</v>
      </c>
      <c r="Q10" s="280">
        <f>AVERAGE('Country Indicator Data'!M18,'Country Indicator Data'!M118)</f>
        <v>34.5</v>
      </c>
      <c r="R10" s="280">
        <f>AVERAGE('Country Indicator Data'!N18,'Country Indicator Data'!N118)</f>
        <v>27.5</v>
      </c>
    </row>
    <row r="11" spans="1:18" x14ac:dyDescent="0.25">
      <c r="A11" s="277" t="s">
        <v>1569</v>
      </c>
      <c r="B11" s="277" t="s">
        <v>1570</v>
      </c>
      <c r="C11" s="277" t="s">
        <v>8163</v>
      </c>
      <c r="D11" s="281" t="s">
        <v>8164</v>
      </c>
      <c r="E11" s="279">
        <f>'Country Indicator Data'!P105+'Country Indicator Data'!P111+'Country Indicator Data'!P124+'Country Indicator Data'!P126+'Country Indicator Data'!P167+'Country Indicator Data'!P181+'Country Indicator Data'!P194+'Country Indicator Data'!P195</f>
        <v>3562970</v>
      </c>
      <c r="F11" s="279">
        <f>VLOOKUP(B11,'Core Indicators'!$C$3:$G$198,5,FALSE)</f>
        <v>125224000</v>
      </c>
      <c r="G11" s="280">
        <f>AVERAGE('Country Indicator Data'!C105,'Country Indicator Data'!C111,'Country Indicator Data'!C124,'Country Indicator Data'!C126,'Country Indicator Data'!C167,'Country Indicator Data'!C181,'Country Indicator Data'!C194,'Country Indicator Data'!C195)</f>
        <v>0.43321487471249998</v>
      </c>
      <c r="H11" s="280">
        <f>AVERAGE('Country Indicator Data'!D105,'Country Indicator Data'!D111,'Country Indicator Data'!D124,'Country Indicator Data'!D126,'Country Indicator Data'!D167,'Country Indicator Data'!D181,'Country Indicator Data'!D194,'Country Indicator Data'!D195)</f>
        <v>7.25</v>
      </c>
      <c r="I11" s="280">
        <f>AVERAGE('Country Indicator Data'!E105,'Country Indicator Data'!E111,'Country Indicator Data'!E124,'Country Indicator Data'!E126,'Country Indicator Data'!E167,'Country Indicator Data'!E181,'Country Indicator Data'!E194,'Country Indicator Data'!E195)</f>
        <v>2.3875E-2</v>
      </c>
      <c r="J11" s="280">
        <f>AVERAGE('Country Indicator Data'!F105,'Country Indicator Data'!F111,'Country Indicator Data'!F124,'Country Indicator Data'!F126,'Country Indicator Data'!F167,'Country Indicator Data'!F181,'Country Indicator Data'!F194,'Country Indicator Data'!F195)</f>
        <v>5.5562500000000004</v>
      </c>
      <c r="K11" s="280">
        <f>AVERAGE('Country Indicator Data'!G105,'Country Indicator Data'!G111,'Country Indicator Data'!G124,'Country Indicator Data'!G126,'Country Indicator Data'!G167,'Country Indicator Data'!G181,'Country Indicator Data'!G194,'Country Indicator Data'!G195)</f>
        <v>0.5433798308714286</v>
      </c>
      <c r="L11" s="280">
        <f>AVERAGE('Country Indicator Data'!H105,'Country Indicator Data'!H111,'Country Indicator Data'!H124,'Country Indicator Data'!H126,'Country Indicator Data'!H167,'Country Indicator Data'!H181,'Country Indicator Data'!H194,'Country Indicator Data'!H195)</f>
        <v>49.225000000000001</v>
      </c>
      <c r="M11" s="280">
        <f>AVERAGE('Country Indicator Data'!I105,'Country Indicator Data'!I111,'Country Indicator Data'!I124,'Country Indicator Data'!I126,'Country Indicator Data'!I167,'Country Indicator Data'!I181,'Country Indicator Data'!I194,'Country Indicator Data'!I195)</f>
        <v>0.875</v>
      </c>
      <c r="N11" s="279">
        <f>VLOOKUP($B11,'Core Indicators'!$C$3:$EU$891,149,FALSE)</f>
        <v>638</v>
      </c>
      <c r="O11" s="280">
        <f>AVERAGE('Country Indicator Data'!K105,'Country Indicator Data'!K111,'Country Indicator Data'!K124,'Country Indicator Data'!K126,'Country Indicator Data'!K167,'Country Indicator Data'!K181,'Country Indicator Data'!K194,'Country Indicator Data'!K195)</f>
        <v>-0.52618072928750004</v>
      </c>
      <c r="P11" s="280">
        <f>AVERAGE('Country Indicator Data'!L105,'Country Indicator Data'!L111,'Country Indicator Data'!L124,'Country Indicator Data'!L126,'Country Indicator Data'!L167,'Country Indicator Data'!L181,'Country Indicator Data'!L194,'Country Indicator Data'!L195)</f>
        <v>4.5625</v>
      </c>
      <c r="Q11" s="280">
        <f>AVERAGE('Country Indicator Data'!M105,'Country Indicator Data'!M111,'Country Indicator Data'!M124,'Country Indicator Data'!M126,'Country Indicator Data'!M167,'Country Indicator Data'!M181,'Country Indicator Data'!M194,'Country Indicator Data'!M195)</f>
        <v>50.625</v>
      </c>
      <c r="R11" s="280">
        <f>AVERAGE('Country Indicator Data'!N105,'Country Indicator Data'!N111,'Country Indicator Data'!N124,'Country Indicator Data'!N126,'Country Indicator Data'!N167,'Country Indicator Data'!N181,'Country Indicator Data'!N194,'Country Indicator Data'!N195)</f>
        <v>34.5</v>
      </c>
    </row>
    <row r="12" spans="1:18" x14ac:dyDescent="0.25">
      <c r="A12" s="277" t="s">
        <v>2027</v>
      </c>
      <c r="B12" s="277" t="s">
        <v>2028</v>
      </c>
      <c r="C12" s="277" t="s">
        <v>8165</v>
      </c>
      <c r="D12" s="281" t="s">
        <v>8166</v>
      </c>
      <c r="E12" s="279">
        <f>'Country Indicator Data'!P9+'Country Indicator Data'!P13</f>
        <v>111133</v>
      </c>
      <c r="F12" s="279">
        <f>VLOOKUP(B12,'Core Indicators'!$C$3:$G$198,5,FALSE)</f>
        <v>13025000</v>
      </c>
      <c r="G12" s="280">
        <f>AVERAGE('Country Indicator Data'!C9,'Country Indicator Data'!C13)</f>
        <v>9.7125606700000006E-2</v>
      </c>
      <c r="H12" s="280">
        <f>AVERAGE('Country Indicator Data'!D9,'Country Indicator Data'!D13)</f>
        <v>5</v>
      </c>
      <c r="I12" s="280">
        <f>AVERAGE('Country Indicator Data'!E9,'Country Indicator Data'!E13)</f>
        <v>3.6499999999999998E-2</v>
      </c>
      <c r="J12" s="280">
        <f>AVERAGE('Country Indicator Data'!F9,'Country Indicator Data'!F13)</f>
        <v>5.2666666666499999</v>
      </c>
      <c r="K12" s="280">
        <f>AVERAGE('Country Indicator Data'!G9,'Country Indicator Data'!G13)</f>
        <v>0.28972985065000001</v>
      </c>
      <c r="L12" s="280">
        <f>AVERAGE('Country Indicator Data'!H9,'Country Indicator Data'!H13)</f>
        <v>28.25</v>
      </c>
      <c r="M12" s="280">
        <f>AVERAGE('Country Indicator Data'!I9,'Country Indicator Data'!I13)</f>
        <v>3</v>
      </c>
      <c r="N12" s="279">
        <f>VLOOKUP($B12,'Core Indicators'!$C$3:$EU$891,149,FALSE)</f>
        <v>138</v>
      </c>
      <c r="O12" s="280">
        <f>AVERAGE('Country Indicator Data'!K9,'Country Indicator Data'!K13)</f>
        <v>-0.35427304355</v>
      </c>
      <c r="P12" s="280">
        <f>AVERAGE('Country Indicator Data'!L9,'Country Indicator Data'!L13)</f>
        <v>4.5</v>
      </c>
      <c r="Q12" s="280">
        <f>AVERAGE('Country Indicator Data'!M9,'Country Indicator Data'!M13)</f>
        <v>31.5</v>
      </c>
      <c r="R12" s="280">
        <f>AVERAGE('Country Indicator Data'!N9,'Country Indicator Data'!N13)</f>
        <v>36</v>
      </c>
    </row>
    <row r="13" spans="1:18" x14ac:dyDescent="0.25">
      <c r="A13" s="277" t="s">
        <v>6016</v>
      </c>
      <c r="B13" s="277" t="s">
        <v>6017</v>
      </c>
      <c r="C13" s="277" t="s">
        <v>8167</v>
      </c>
      <c r="D13" s="281" t="s">
        <v>8168</v>
      </c>
      <c r="E13" s="279">
        <f>'Country Indicator Data'!P58+'Country Indicator Data'!P91+'Country Indicator Data'!P159</f>
        <v>2196480</v>
      </c>
      <c r="F13" s="279">
        <f>VLOOKUP(B13,'Core Indicators'!$C$3:$G$198,5,FALSE)</f>
        <v>93552000</v>
      </c>
      <c r="G13" s="280">
        <f>AVERAGE('Country Indicator Data'!C58,'Country Indicator Data'!C91,'Country Indicator Data'!C159)</f>
        <v>0.53738601793333329</v>
      </c>
      <c r="H13" s="280">
        <f>AVERAGE('Country Indicator Data'!D58,'Country Indicator Data'!D91,'Country Indicator Data'!D159)</f>
        <v>3.5</v>
      </c>
      <c r="I13" s="280">
        <f>AVERAGE('Country Indicator Data'!E58,'Country Indicator Data'!E91,'Country Indicator Data'!E159)</f>
        <v>0.1178</v>
      </c>
      <c r="J13" s="280">
        <f>AVERAGE('Country Indicator Data'!F58,'Country Indicator Data'!F91,'Country Indicator Data'!F159)</f>
        <v>3.4444444444333335</v>
      </c>
      <c r="K13" s="280">
        <f>AVERAGE('Country Indicator Data'!G58,'Country Indicator Data'!G91,'Country Indicator Data'!G159)</f>
        <v>0.52623597955000001</v>
      </c>
      <c r="L13" s="280">
        <f>AVERAGE('Country Indicator Data'!H58,'Country Indicator Data'!H91,'Country Indicator Data'!H159)</f>
        <v>37.533333333333331</v>
      </c>
      <c r="M13" s="280">
        <f>AVERAGE('Country Indicator Data'!I58,'Country Indicator Data'!I91,'Country Indicator Data'!I159)</f>
        <v>5</v>
      </c>
      <c r="N13" s="279">
        <f>VLOOKUP($B13,'Core Indicators'!$C$3:$EU$891,149,FALSE)</f>
        <v>7727</v>
      </c>
      <c r="O13" s="280">
        <f>AVERAGE('Country Indicator Data'!K58,'Country Indicator Data'!K91,'Country Indicator Data'!K159)</f>
        <v>-1.0927180548666666</v>
      </c>
      <c r="P13" s="280">
        <f>AVERAGE('Country Indicator Data'!L58,'Country Indicator Data'!L91,'Country Indicator Data'!L159)</f>
        <v>3.25</v>
      </c>
      <c r="Q13" s="280">
        <f>AVERAGE('Country Indicator Data'!M58,'Country Indicator Data'!M91,'Country Indicator Data'!M159)</f>
        <v>26.333333333333332</v>
      </c>
      <c r="R13" s="280">
        <f>AVERAGE('Country Indicator Data'!N58,'Country Indicator Data'!N91,'Country Indicator Data'!N159)</f>
        <v>24.666666666666668</v>
      </c>
    </row>
    <row r="14" spans="1:18" x14ac:dyDescent="0.25">
      <c r="A14" s="277"/>
      <c r="B14" s="277"/>
      <c r="C14" s="277"/>
      <c r="D14" s="281"/>
    </row>
    <row r="15" spans="1:18" x14ac:dyDescent="0.25">
      <c r="A15" s="277"/>
      <c r="B15" s="277"/>
      <c r="C15" s="277"/>
      <c r="D15" s="281"/>
    </row>
    <row r="16" spans="1:18" x14ac:dyDescent="0.25">
      <c r="A16" s="277"/>
      <c r="B16" s="277"/>
      <c r="C16" s="277"/>
      <c r="D16" s="281"/>
    </row>
    <row r="17" spans="1:4" x14ac:dyDescent="0.25">
      <c r="A17" s="277"/>
      <c r="B17" s="277"/>
      <c r="C17" s="277"/>
      <c r="D17" s="281"/>
    </row>
    <row r="18" spans="1:4" x14ac:dyDescent="0.25">
      <c r="A18" s="277"/>
      <c r="B18" s="277"/>
      <c r="C18" s="277"/>
      <c r="D18" s="281"/>
    </row>
    <row r="19" spans="1:4" x14ac:dyDescent="0.25">
      <c r="A19" s="277"/>
      <c r="B19" s="277"/>
      <c r="C19" s="277"/>
      <c r="D19" s="281"/>
    </row>
    <row r="20" spans="1:4" x14ac:dyDescent="0.25">
      <c r="A20" s="277"/>
      <c r="B20" s="277"/>
      <c r="C20" s="277"/>
      <c r="D20" s="281"/>
    </row>
    <row r="21" spans="1:4" x14ac:dyDescent="0.25">
      <c r="A21" s="277"/>
      <c r="B21" s="277"/>
      <c r="C21" s="277"/>
      <c r="D21" s="281"/>
    </row>
    <row r="22" spans="1:4" x14ac:dyDescent="0.25">
      <c r="A22" s="277"/>
      <c r="B22" s="277"/>
      <c r="C22" s="277"/>
      <c r="D22" s="281"/>
    </row>
    <row r="23" spans="1:4" x14ac:dyDescent="0.25">
      <c r="A23" s="277"/>
      <c r="B23" s="277"/>
      <c r="C23" s="277"/>
      <c r="D23" s="281"/>
    </row>
    <row r="24" spans="1:4" x14ac:dyDescent="0.25">
      <c r="A24" s="277"/>
      <c r="B24" s="277"/>
      <c r="C24" s="277"/>
      <c r="D24" s="281"/>
    </row>
    <row r="25" spans="1:4" x14ac:dyDescent="0.25">
      <c r="A25" s="277"/>
      <c r="B25" s="277"/>
      <c r="C25" s="277"/>
      <c r="D25" s="281"/>
    </row>
    <row r="26" spans="1:4" x14ac:dyDescent="0.25">
      <c r="A26" s="277"/>
      <c r="B26" s="277"/>
      <c r="C26" s="277"/>
      <c r="D26" s="28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3"/>
  <sheetViews>
    <sheetView workbookViewId="0">
      <selection activeCell="E2" sqref="E2"/>
    </sheetView>
  </sheetViews>
  <sheetFormatPr defaultColWidth="8.42578125" defaultRowHeight="15" x14ac:dyDescent="0.25"/>
  <cols>
    <col min="1" max="1" width="14.42578125" style="217" customWidth="1"/>
    <col min="2" max="2" width="7" style="217" customWidth="1"/>
    <col min="3" max="3" width="8.42578125" style="217" customWidth="1"/>
    <col min="4" max="16384" width="8.42578125" style="217"/>
  </cols>
  <sheetData>
    <row r="1" spans="1:40" x14ac:dyDescent="0.25">
      <c r="A1" s="314"/>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ht="147" customHeight="1" x14ac:dyDescent="0.25">
      <c r="A2" s="204" t="s">
        <v>8169</v>
      </c>
      <c r="B2" s="205" t="s">
        <v>7819</v>
      </c>
      <c r="C2" s="205" t="s">
        <v>7823</v>
      </c>
      <c r="D2" s="129" t="s">
        <v>7685</v>
      </c>
      <c r="E2" s="98" t="s">
        <v>7706</v>
      </c>
      <c r="F2" s="98" t="s">
        <v>7710</v>
      </c>
      <c r="G2" s="99" t="s">
        <v>7701</v>
      </c>
      <c r="H2" s="100" t="s">
        <v>796</v>
      </c>
      <c r="I2" s="98" t="s">
        <v>697</v>
      </c>
      <c r="J2" s="98" t="s">
        <v>7720</v>
      </c>
      <c r="K2" s="101" t="s">
        <v>7721</v>
      </c>
      <c r="L2" s="99" t="s">
        <v>7702</v>
      </c>
      <c r="M2" s="102" t="s">
        <v>7688</v>
      </c>
      <c r="N2" s="103" t="s">
        <v>8170</v>
      </c>
      <c r="O2" s="103" t="s">
        <v>8171</v>
      </c>
      <c r="P2" s="103" t="s">
        <v>8172</v>
      </c>
      <c r="Q2" s="103" t="s">
        <v>8173</v>
      </c>
      <c r="R2" s="103" t="s">
        <v>8174</v>
      </c>
      <c r="S2" s="102" t="s">
        <v>7691</v>
      </c>
      <c r="T2" s="104" t="s">
        <v>7692</v>
      </c>
      <c r="U2" s="105" t="s">
        <v>7744</v>
      </c>
      <c r="V2" s="106" t="s">
        <v>7745</v>
      </c>
      <c r="W2" s="106" t="s">
        <v>7746</v>
      </c>
      <c r="X2" s="105" t="s">
        <v>7747</v>
      </c>
      <c r="Y2" s="105" t="s">
        <v>7752</v>
      </c>
      <c r="Z2" s="104" t="s">
        <v>7693</v>
      </c>
      <c r="AA2" s="106" t="s">
        <v>7754</v>
      </c>
      <c r="AB2" s="107" t="s">
        <v>8175</v>
      </c>
      <c r="AC2" s="106" t="s">
        <v>3373</v>
      </c>
      <c r="AD2" s="106" t="s">
        <v>3383</v>
      </c>
      <c r="AE2" s="106" t="s">
        <v>3375</v>
      </c>
      <c r="AF2" s="106" t="s">
        <v>2715</v>
      </c>
      <c r="AG2" s="106" t="s">
        <v>7755</v>
      </c>
      <c r="AH2" s="106" t="s">
        <v>3371</v>
      </c>
      <c r="AI2" s="106" t="s">
        <v>3381</v>
      </c>
      <c r="AJ2" s="106" t="s">
        <v>7756</v>
      </c>
      <c r="AK2" s="106" t="s">
        <v>3377</v>
      </c>
      <c r="AL2" s="106" t="s">
        <v>7757</v>
      </c>
      <c r="AM2" s="106" t="s">
        <v>3379</v>
      </c>
      <c r="AN2" s="106" t="s">
        <v>7758</v>
      </c>
    </row>
    <row r="3" spans="1:40" x14ac:dyDescent="0.25">
      <c r="A3" s="206" t="str">
        <f>Lists!C:C</f>
        <v>AFG001</v>
      </c>
      <c r="B3" s="259">
        <f t="shared" ref="B3:B34" si="0">IF(OR(M3="x",D3="x"),"x",ROUND((5-GEOMEAN(((5-D3)/5*4+1),((5-M3)/5*4+1),((5-M3)/5*4+1)))/4*3.5+S3*0.3,1))</f>
        <v>2.1</v>
      </c>
      <c r="C3" s="166">
        <f t="shared" ref="C3:C34" si="1">COUNTIF(E3:F3,"x")+COUNTIF(H3:I3,"x")+COUNTIF(J3:J3,"x")+COUNTIF(M3,"x")+COUNTIF(U3:W3,"x")+COUNTIF(Y3:AB3,"x")</f>
        <v>0</v>
      </c>
      <c r="D3" s="282">
        <f t="shared" ref="D3:D34" si="2">IF(OR(L3="x",G3="x"),"x",ROUND((5-GEOMEAN(((5-L3)/5*4+1),((5-L3)/5*4+1),((5-G3)/5*4+1)))/4*5,1))</f>
        <v>2.7</v>
      </c>
      <c r="E3" s="206">
        <f>'Core Indicators'!R3</f>
        <v>1</v>
      </c>
      <c r="F3" s="206">
        <f>'Core Indicators'!Z3</f>
        <v>3</v>
      </c>
      <c r="G3" s="166">
        <f t="shared" ref="G3:G34" si="3">IF(AND(F3="x",E3="x"),"x",IF(OR(F3="x",E3="x"),AVERAGE(E3,F3),ROUND((10-GEOMEAN(((10-E3)/10*9+1),((10-F3)/10*9+1)))/9*10,1)))</f>
        <v>2.1</v>
      </c>
      <c r="H3" s="206">
        <f>'Core Indicators'!AH3</f>
        <v>3</v>
      </c>
      <c r="I3" s="206">
        <f>'Core Indicators'!AP3</f>
        <v>3</v>
      </c>
      <c r="J3" s="206">
        <f>'Core Indicators'!BN3</f>
        <v>3</v>
      </c>
      <c r="K3" s="206">
        <f t="shared" ref="K3:K34" si="4">IF(AND(J3="x",I3="x"),"x",IF(OR(J3="x",I3="x"),AVERAGE(I3,J3),ROUND((10-GEOMEAN(((10-I3)/10*9+1),((10-J3)/10*9+1)))/9*10,1)))</f>
        <v>3</v>
      </c>
      <c r="L3" s="259">
        <f t="shared" ref="L3:L34" si="5">IF(AND(H3="x",K3="x"),"x",IF(OR(H3="x",K3="x"),AVERAGE(H3,K3),ROUND((10-GEOMEAN(((10-H3)/10*9+1),((10-K3)/10*9+1)))/9*10,1)))</f>
        <v>3</v>
      </c>
      <c r="M3" s="282">
        <f t="shared" ref="M3:M34" si="6">IF(N3="x","x",AVERAGE(N3:R3))</f>
        <v>2</v>
      </c>
      <c r="N3" s="207">
        <f>'Core Indicators'!DJ3</f>
        <v>2</v>
      </c>
      <c r="O3" s="207">
        <f>'Core Indicators'!DR3</f>
        <v>2</v>
      </c>
      <c r="P3" s="207">
        <f>'Core Indicators'!DZ3</f>
        <v>2</v>
      </c>
      <c r="Q3" s="207">
        <f>'Core Indicators'!EH3</f>
        <v>2</v>
      </c>
      <c r="R3" s="207">
        <f>'Core Indicators'!EP3</f>
        <v>2</v>
      </c>
      <c r="S3" s="166">
        <f t="shared" ref="S3:S34" si="7">IF(OR(Z3="x",T3="x"),T3,ROUND((10-GEOMEAN(((10-T3)/10*9+1),((10-Z3)/10*9+1)))/9*10,1))</f>
        <v>1.7</v>
      </c>
      <c r="T3" s="166">
        <f t="shared" ref="T3:T34" si="8">AVERAGE(U3,X3,Y3)</f>
        <v>1.3333333333333333</v>
      </c>
      <c r="U3" s="206">
        <v>1</v>
      </c>
      <c r="V3" s="206">
        <v>1</v>
      </c>
      <c r="W3" s="206">
        <f>'Core Indicators'!EX3</f>
        <v>3</v>
      </c>
      <c r="X3" s="166">
        <f t="shared" ref="X3:X34" si="9">AVERAGE(V3:W3)</f>
        <v>2</v>
      </c>
      <c r="Y3" s="206">
        <v>1</v>
      </c>
      <c r="Z3" s="166">
        <f t="shared" ref="Z3:Z34" si="10">IF(AND(AA3="x",AB3="x"),"x",AVERAGE(AA3:AB3))</f>
        <v>2</v>
      </c>
      <c r="AA3" s="206">
        <f>'Core Indicators'!FF3</f>
        <v>2</v>
      </c>
      <c r="AB3" s="206">
        <f t="shared" ref="AB3:AB34" si="11">IF(AND(AJ3="x",AN3="x",AG3="x"),"x",(AVERAGE(AJ3,AN3,AG3)))</f>
        <v>2</v>
      </c>
      <c r="AC3" s="187">
        <f>'Core Indicators'!GD3</f>
        <v>2</v>
      </c>
      <c r="AD3" s="187">
        <f>'Core Indicators'!GL3</f>
        <v>2</v>
      </c>
      <c r="AE3" s="187">
        <f>'Core Indicators'!GT3</f>
        <v>2</v>
      </c>
      <c r="AF3" s="187">
        <f>'Core Indicators'!HB3</f>
        <v>2</v>
      </c>
      <c r="AG3" s="187">
        <f t="shared" ref="AG3:AG34" si="12">IF(AND(AC3="x",AD3="x",AE3="x",AF3="x"),"x",AVERAGE(AC3:AF3))</f>
        <v>2</v>
      </c>
      <c r="AH3" s="187">
        <f>'Core Indicators'!HJ3</f>
        <v>2</v>
      </c>
      <c r="AI3" s="187">
        <f>'Core Indicators'!HR3</f>
        <v>2</v>
      </c>
      <c r="AJ3" s="187">
        <f t="shared" ref="AJ3:AJ34" si="13">IF(AND(AH3="x",AI3="x"),"x",AVERAGE(AH3:AI3))</f>
        <v>2</v>
      </c>
      <c r="AK3" s="187">
        <f>'Core Indicators'!HZ3</f>
        <v>2</v>
      </c>
      <c r="AL3" s="187">
        <f>'Core Indicators'!IH3</f>
        <v>2</v>
      </c>
      <c r="AM3" s="187">
        <f>'Core Indicators'!IP3</f>
        <v>2</v>
      </c>
      <c r="AN3" s="187">
        <f t="shared" ref="AN3:AN34" si="14">IF(AND(AK3="x",AL3="x",AM3="x"),"x",AVERAGE(AK3:AM3))</f>
        <v>2</v>
      </c>
    </row>
    <row r="4" spans="1:40" x14ac:dyDescent="0.25">
      <c r="A4" s="206" t="str">
        <f>Lists!C:C</f>
        <v>AGO002</v>
      </c>
      <c r="B4" s="259">
        <f t="shared" si="0"/>
        <v>1.2</v>
      </c>
      <c r="C4" s="166">
        <f t="shared" si="1"/>
        <v>0</v>
      </c>
      <c r="D4" s="282">
        <f t="shared" si="2"/>
        <v>1.4</v>
      </c>
      <c r="E4" s="206">
        <f>'Core Indicators'!R4</f>
        <v>2</v>
      </c>
      <c r="F4" s="206">
        <f>'Core Indicators'!Z4</f>
        <v>1</v>
      </c>
      <c r="G4" s="166">
        <f t="shared" si="3"/>
        <v>1.5</v>
      </c>
      <c r="H4" s="206">
        <f>'Core Indicators'!AH4</f>
        <v>1</v>
      </c>
      <c r="I4" s="206">
        <f>'Core Indicators'!AP4</f>
        <v>2</v>
      </c>
      <c r="J4" s="206">
        <f>'Core Indicators'!BN4</f>
        <v>1</v>
      </c>
      <c r="K4" s="206">
        <f t="shared" si="4"/>
        <v>1.5</v>
      </c>
      <c r="L4" s="259">
        <f t="shared" si="5"/>
        <v>1.3</v>
      </c>
      <c r="M4" s="282">
        <f t="shared" si="6"/>
        <v>1</v>
      </c>
      <c r="N4" s="207">
        <f>'Core Indicators'!DJ4</f>
        <v>1</v>
      </c>
      <c r="O4" s="207">
        <f>'Core Indicators'!DR4</f>
        <v>1</v>
      </c>
      <c r="P4" s="207">
        <f>'Core Indicators'!DZ4</f>
        <v>1</v>
      </c>
      <c r="Q4" s="207">
        <f>'Core Indicators'!EH4</f>
        <v>1</v>
      </c>
      <c r="R4" s="207">
        <f>'Core Indicators'!EP4</f>
        <v>1</v>
      </c>
      <c r="S4" s="166">
        <f t="shared" si="7"/>
        <v>1.5</v>
      </c>
      <c r="T4" s="166">
        <f t="shared" si="8"/>
        <v>1</v>
      </c>
      <c r="U4" s="206">
        <v>1</v>
      </c>
      <c r="V4" s="206">
        <v>1</v>
      </c>
      <c r="W4" s="206">
        <f>'Core Indicators'!EX4</f>
        <v>1</v>
      </c>
      <c r="X4" s="166">
        <f t="shared" si="9"/>
        <v>1</v>
      </c>
      <c r="Y4" s="206">
        <v>1</v>
      </c>
      <c r="Z4" s="166">
        <f t="shared" si="10"/>
        <v>2</v>
      </c>
      <c r="AA4" s="206">
        <f>'Core Indicators'!FF4</f>
        <v>2</v>
      </c>
      <c r="AB4" s="206">
        <f t="shared" si="11"/>
        <v>2</v>
      </c>
      <c r="AC4" s="187">
        <f>'Core Indicators'!GD4</f>
        <v>2</v>
      </c>
      <c r="AD4" s="187">
        <f>'Core Indicators'!GL4</f>
        <v>2</v>
      </c>
      <c r="AE4" s="187">
        <f>'Core Indicators'!GT4</f>
        <v>2</v>
      </c>
      <c r="AF4" s="187">
        <f>'Core Indicators'!HB4</f>
        <v>2</v>
      </c>
      <c r="AG4" s="187">
        <f t="shared" si="12"/>
        <v>2</v>
      </c>
      <c r="AH4" s="187">
        <f>'Core Indicators'!HJ4</f>
        <v>2</v>
      </c>
      <c r="AI4" s="187">
        <f>'Core Indicators'!HR4</f>
        <v>2</v>
      </c>
      <c r="AJ4" s="187">
        <f t="shared" si="13"/>
        <v>2</v>
      </c>
      <c r="AK4" s="187">
        <f>'Core Indicators'!HZ4</f>
        <v>2</v>
      </c>
      <c r="AL4" s="187">
        <f>'Core Indicators'!IH4</f>
        <v>2</v>
      </c>
      <c r="AM4" s="187">
        <f>'Core Indicators'!IP4</f>
        <v>2</v>
      </c>
      <c r="AN4" s="187">
        <f t="shared" si="14"/>
        <v>2</v>
      </c>
    </row>
    <row r="5" spans="1:40" x14ac:dyDescent="0.25">
      <c r="A5" s="206" t="str">
        <f>Lists!C:C</f>
        <v>ARM002</v>
      </c>
      <c r="B5" s="259">
        <f t="shared" si="0"/>
        <v>1.8</v>
      </c>
      <c r="C5" s="166">
        <f t="shared" si="1"/>
        <v>0</v>
      </c>
      <c r="D5" s="282">
        <f t="shared" si="2"/>
        <v>1.8</v>
      </c>
      <c r="E5" s="206">
        <f>'Core Indicators'!R5</f>
        <v>1</v>
      </c>
      <c r="F5" s="206">
        <f>'Core Indicators'!Z5</f>
        <v>2</v>
      </c>
      <c r="G5" s="166">
        <f t="shared" si="3"/>
        <v>1.5</v>
      </c>
      <c r="H5" s="206">
        <f>'Core Indicators'!AH5</f>
        <v>2</v>
      </c>
      <c r="I5" s="206">
        <f>'Core Indicators'!AP5</f>
        <v>2</v>
      </c>
      <c r="J5" s="206">
        <f>'Core Indicators'!BN5</f>
        <v>2</v>
      </c>
      <c r="K5" s="206">
        <f t="shared" si="4"/>
        <v>2</v>
      </c>
      <c r="L5" s="259">
        <f t="shared" si="5"/>
        <v>2</v>
      </c>
      <c r="M5" s="282">
        <f t="shared" si="6"/>
        <v>2</v>
      </c>
      <c r="N5" s="207">
        <f>'Core Indicators'!DJ5</f>
        <v>2</v>
      </c>
      <c r="O5" s="207">
        <f>'Core Indicators'!DR5</f>
        <v>2</v>
      </c>
      <c r="P5" s="207">
        <f>'Core Indicators'!DZ5</f>
        <v>2</v>
      </c>
      <c r="Q5" s="207">
        <f>'Core Indicators'!EH5</f>
        <v>2</v>
      </c>
      <c r="R5" s="207">
        <f>'Core Indicators'!EP5</f>
        <v>2</v>
      </c>
      <c r="S5" s="166">
        <f t="shared" si="7"/>
        <v>1.6</v>
      </c>
      <c r="T5" s="166">
        <f t="shared" si="8"/>
        <v>1.1666666666666667</v>
      </c>
      <c r="U5" s="206">
        <v>1</v>
      </c>
      <c r="V5" s="206">
        <v>1</v>
      </c>
      <c r="W5" s="206">
        <f>'Core Indicators'!EX5</f>
        <v>2</v>
      </c>
      <c r="X5" s="166">
        <f t="shared" si="9"/>
        <v>1.5</v>
      </c>
      <c r="Y5" s="206">
        <v>1</v>
      </c>
      <c r="Z5" s="166">
        <f t="shared" si="10"/>
        <v>2</v>
      </c>
      <c r="AA5" s="206">
        <f>'Core Indicators'!FF5</f>
        <v>2</v>
      </c>
      <c r="AB5" s="206">
        <f t="shared" si="11"/>
        <v>2</v>
      </c>
      <c r="AC5" s="187">
        <f>'Core Indicators'!GD5</f>
        <v>2</v>
      </c>
      <c r="AD5" s="187">
        <f>'Core Indicators'!GL5</f>
        <v>2</v>
      </c>
      <c r="AE5" s="187">
        <f>'Core Indicators'!GT5</f>
        <v>2</v>
      </c>
      <c r="AF5" s="187">
        <f>'Core Indicators'!HB5</f>
        <v>2</v>
      </c>
      <c r="AG5" s="187">
        <f t="shared" si="12"/>
        <v>2</v>
      </c>
      <c r="AH5" s="187">
        <f>'Core Indicators'!HJ5</f>
        <v>2</v>
      </c>
      <c r="AI5" s="187">
        <f>'Core Indicators'!HR5</f>
        <v>2</v>
      </c>
      <c r="AJ5" s="187">
        <f t="shared" si="13"/>
        <v>2</v>
      </c>
      <c r="AK5" s="187">
        <f>'Core Indicators'!HZ5</f>
        <v>2</v>
      </c>
      <c r="AL5" s="187">
        <f>'Core Indicators'!IH5</f>
        <v>2</v>
      </c>
      <c r="AM5" s="187">
        <f>'Core Indicators'!IP5</f>
        <v>2</v>
      </c>
      <c r="AN5" s="187">
        <f t="shared" si="14"/>
        <v>2</v>
      </c>
    </row>
    <row r="6" spans="1:40" x14ac:dyDescent="0.25">
      <c r="A6" s="206" t="str">
        <f>Lists!C:C</f>
        <v>AZE002</v>
      </c>
      <c r="B6" s="259" t="str">
        <f t="shared" si="0"/>
        <v>x</v>
      </c>
      <c r="C6" s="166">
        <f t="shared" si="1"/>
        <v>2</v>
      </c>
      <c r="D6" s="282">
        <f t="shared" si="2"/>
        <v>2.6</v>
      </c>
      <c r="E6" s="206">
        <f>'Core Indicators'!R6</f>
        <v>1</v>
      </c>
      <c r="F6" s="206">
        <f>'Core Indicators'!Z6</f>
        <v>3</v>
      </c>
      <c r="G6" s="166">
        <f t="shared" si="3"/>
        <v>2.1</v>
      </c>
      <c r="H6" s="206">
        <f>'Core Indicators'!AH6</f>
        <v>3</v>
      </c>
      <c r="I6" s="206">
        <f>'Core Indicators'!AP6</f>
        <v>2</v>
      </c>
      <c r="J6" s="206">
        <f>'Core Indicators'!BN6</f>
        <v>3</v>
      </c>
      <c r="K6" s="206">
        <f t="shared" si="4"/>
        <v>2.5</v>
      </c>
      <c r="L6" s="259">
        <f t="shared" si="5"/>
        <v>2.8</v>
      </c>
      <c r="M6" s="282" t="str">
        <f t="shared" si="6"/>
        <v>x</v>
      </c>
      <c r="N6" s="207" t="str">
        <f>'Core Indicators'!DJ6</f>
        <v>x</v>
      </c>
      <c r="O6" s="207" t="str">
        <f>'Core Indicators'!DR6</f>
        <v>x</v>
      </c>
      <c r="P6" s="207" t="str">
        <f>'Core Indicators'!DZ6</f>
        <v>x</v>
      </c>
      <c r="Q6" s="207" t="str">
        <f>'Core Indicators'!EH6</f>
        <v>x</v>
      </c>
      <c r="R6" s="207" t="str">
        <f>'Core Indicators'!EP6</f>
        <v>x</v>
      </c>
      <c r="S6" s="166">
        <f t="shared" si="7"/>
        <v>1.7</v>
      </c>
      <c r="T6" s="166">
        <f t="shared" si="8"/>
        <v>1.3333333333333333</v>
      </c>
      <c r="U6" s="206">
        <v>1</v>
      </c>
      <c r="V6" s="206">
        <v>1</v>
      </c>
      <c r="W6" s="206">
        <f>'Core Indicators'!EX6</f>
        <v>3</v>
      </c>
      <c r="X6" s="166">
        <f t="shared" si="9"/>
        <v>2</v>
      </c>
      <c r="Y6" s="206">
        <v>1</v>
      </c>
      <c r="Z6" s="166">
        <f t="shared" si="10"/>
        <v>2</v>
      </c>
      <c r="AA6" s="206" t="str">
        <f>'Core Indicators'!FF6</f>
        <v>x</v>
      </c>
      <c r="AB6" s="206">
        <f t="shared" si="11"/>
        <v>2</v>
      </c>
      <c r="AC6" s="187">
        <f>'Core Indicators'!GD6</f>
        <v>2</v>
      </c>
      <c r="AD6" s="187">
        <f>'Core Indicators'!GL6</f>
        <v>2</v>
      </c>
      <c r="AE6" s="187">
        <f>'Core Indicators'!GT6</f>
        <v>2</v>
      </c>
      <c r="AF6" s="187">
        <f>'Core Indicators'!HB6</f>
        <v>2</v>
      </c>
      <c r="AG6" s="187">
        <f t="shared" si="12"/>
        <v>2</v>
      </c>
      <c r="AH6" s="187">
        <f>'Core Indicators'!HJ6</f>
        <v>2</v>
      </c>
      <c r="AI6" s="187">
        <f>'Core Indicators'!HR6</f>
        <v>2</v>
      </c>
      <c r="AJ6" s="187">
        <f t="shared" si="13"/>
        <v>2</v>
      </c>
      <c r="AK6" s="187">
        <f>'Core Indicators'!HZ6</f>
        <v>2</v>
      </c>
      <c r="AL6" s="187">
        <f>'Core Indicators'!IH6</f>
        <v>2</v>
      </c>
      <c r="AM6" s="187">
        <f>'Core Indicators'!IP6</f>
        <v>2</v>
      </c>
      <c r="AN6" s="187">
        <f t="shared" si="14"/>
        <v>2</v>
      </c>
    </row>
    <row r="7" spans="1:40" x14ac:dyDescent="0.25">
      <c r="A7" s="206" t="str">
        <f>Lists!C:C</f>
        <v>BDI001</v>
      </c>
      <c r="B7" s="259">
        <f t="shared" si="0"/>
        <v>1.8</v>
      </c>
      <c r="C7" s="166">
        <f t="shared" si="1"/>
        <v>0</v>
      </c>
      <c r="D7" s="282">
        <f t="shared" si="2"/>
        <v>2</v>
      </c>
      <c r="E7" s="206">
        <f>'Core Indicators'!R7</f>
        <v>2</v>
      </c>
      <c r="F7" s="206">
        <f>'Core Indicators'!Z7</f>
        <v>2</v>
      </c>
      <c r="G7" s="166">
        <f t="shared" si="3"/>
        <v>2</v>
      </c>
      <c r="H7" s="206">
        <f>'Core Indicators'!AH7</f>
        <v>2</v>
      </c>
      <c r="I7" s="206">
        <f>'Core Indicators'!AP7</f>
        <v>2</v>
      </c>
      <c r="J7" s="206">
        <f>'Core Indicators'!BN7</f>
        <v>2</v>
      </c>
      <c r="K7" s="206">
        <f t="shared" si="4"/>
        <v>2</v>
      </c>
      <c r="L7" s="259">
        <f t="shared" si="5"/>
        <v>2</v>
      </c>
      <c r="M7" s="282">
        <f t="shared" si="6"/>
        <v>2</v>
      </c>
      <c r="N7" s="207">
        <f>'Core Indicators'!DJ7</f>
        <v>2</v>
      </c>
      <c r="O7" s="207">
        <f>'Core Indicators'!DR7</f>
        <v>2</v>
      </c>
      <c r="P7" s="207">
        <f>'Core Indicators'!DZ7</f>
        <v>2</v>
      </c>
      <c r="Q7" s="207">
        <f>'Core Indicators'!EH7</f>
        <v>2</v>
      </c>
      <c r="R7" s="207">
        <f>'Core Indicators'!EP7</f>
        <v>2</v>
      </c>
      <c r="S7" s="166">
        <f t="shared" si="7"/>
        <v>1.3</v>
      </c>
      <c r="T7" s="166">
        <f t="shared" si="8"/>
        <v>1.1666666666666667</v>
      </c>
      <c r="U7" s="206">
        <v>1</v>
      </c>
      <c r="V7" s="206">
        <v>1</v>
      </c>
      <c r="W7" s="206">
        <f>'Core Indicators'!EX7</f>
        <v>2</v>
      </c>
      <c r="X7" s="166">
        <f t="shared" si="9"/>
        <v>1.5</v>
      </c>
      <c r="Y7" s="206">
        <v>1</v>
      </c>
      <c r="Z7" s="166">
        <f t="shared" si="10"/>
        <v>1.5</v>
      </c>
      <c r="AA7" s="206">
        <f>'Core Indicators'!FF7</f>
        <v>1</v>
      </c>
      <c r="AB7" s="206">
        <f t="shared" si="11"/>
        <v>2</v>
      </c>
      <c r="AC7" s="187">
        <f>'Core Indicators'!GD7</f>
        <v>2</v>
      </c>
      <c r="AD7" s="187">
        <f>'Core Indicators'!GL7</f>
        <v>2</v>
      </c>
      <c r="AE7" s="187">
        <f>'Core Indicators'!GT7</f>
        <v>2</v>
      </c>
      <c r="AF7" s="187">
        <f>'Core Indicators'!HB7</f>
        <v>2</v>
      </c>
      <c r="AG7" s="187">
        <f t="shared" si="12"/>
        <v>2</v>
      </c>
      <c r="AH7" s="187">
        <f>'Core Indicators'!HJ7</f>
        <v>2</v>
      </c>
      <c r="AI7" s="187">
        <f>'Core Indicators'!HR7</f>
        <v>2</v>
      </c>
      <c r="AJ7" s="187">
        <f t="shared" si="13"/>
        <v>2</v>
      </c>
      <c r="AK7" s="187">
        <f>'Core Indicators'!HZ7</f>
        <v>2</v>
      </c>
      <c r="AL7" s="187">
        <f>'Core Indicators'!IH7</f>
        <v>2</v>
      </c>
      <c r="AM7" s="187">
        <f>'Core Indicators'!IP7</f>
        <v>2</v>
      </c>
      <c r="AN7" s="187">
        <f t="shared" si="14"/>
        <v>2</v>
      </c>
    </row>
    <row r="8" spans="1:40" x14ac:dyDescent="0.25">
      <c r="A8" s="206" t="str">
        <f>Lists!C:C</f>
        <v>BFA002</v>
      </c>
      <c r="B8" s="259">
        <f t="shared" si="0"/>
        <v>1.2</v>
      </c>
      <c r="C8" s="166">
        <f t="shared" si="1"/>
        <v>0</v>
      </c>
      <c r="D8" s="282">
        <f t="shared" si="2"/>
        <v>1</v>
      </c>
      <c r="E8" s="206">
        <f>'Core Indicators'!R8</f>
        <v>1</v>
      </c>
      <c r="F8" s="206">
        <f>'Core Indicators'!Z8</f>
        <v>1</v>
      </c>
      <c r="G8" s="166">
        <f t="shared" si="3"/>
        <v>1</v>
      </c>
      <c r="H8" s="206">
        <f>'Core Indicators'!AH8</f>
        <v>1</v>
      </c>
      <c r="I8" s="206">
        <f>'Core Indicators'!AP8</f>
        <v>1</v>
      </c>
      <c r="J8" s="206">
        <f>'Core Indicators'!BN8</f>
        <v>1</v>
      </c>
      <c r="K8" s="206">
        <f t="shared" si="4"/>
        <v>1</v>
      </c>
      <c r="L8" s="259">
        <f t="shared" si="5"/>
        <v>1</v>
      </c>
      <c r="M8" s="282">
        <f t="shared" si="6"/>
        <v>1</v>
      </c>
      <c r="N8" s="207">
        <f>'Core Indicators'!DJ8</f>
        <v>1</v>
      </c>
      <c r="O8" s="207">
        <f>'Core Indicators'!DR8</f>
        <v>1</v>
      </c>
      <c r="P8" s="207">
        <f>'Core Indicators'!DZ8</f>
        <v>1</v>
      </c>
      <c r="Q8" s="207">
        <f>'Core Indicators'!EH8</f>
        <v>1</v>
      </c>
      <c r="R8" s="207">
        <f>'Core Indicators'!EP8</f>
        <v>1</v>
      </c>
      <c r="S8" s="166">
        <f t="shared" si="7"/>
        <v>1.6</v>
      </c>
      <c r="T8" s="166">
        <f t="shared" si="8"/>
        <v>1.1666666666666667</v>
      </c>
      <c r="U8" s="206">
        <v>1</v>
      </c>
      <c r="V8" s="206">
        <v>1</v>
      </c>
      <c r="W8" s="206">
        <f>'Core Indicators'!EX8</f>
        <v>2</v>
      </c>
      <c r="X8" s="166">
        <f t="shared" si="9"/>
        <v>1.5</v>
      </c>
      <c r="Y8" s="206">
        <v>1</v>
      </c>
      <c r="Z8" s="166">
        <f t="shared" si="10"/>
        <v>2</v>
      </c>
      <c r="AA8" s="206">
        <f>'Core Indicators'!FF8</f>
        <v>2</v>
      </c>
      <c r="AB8" s="206">
        <f t="shared" si="11"/>
        <v>2</v>
      </c>
      <c r="AC8" s="187">
        <f>'Core Indicators'!GD8</f>
        <v>2</v>
      </c>
      <c r="AD8" s="187">
        <f>'Core Indicators'!GL8</f>
        <v>2</v>
      </c>
      <c r="AE8" s="187">
        <f>'Core Indicators'!GT8</f>
        <v>2</v>
      </c>
      <c r="AF8" s="187">
        <f>'Core Indicators'!HB8</f>
        <v>2</v>
      </c>
      <c r="AG8" s="187">
        <f t="shared" si="12"/>
        <v>2</v>
      </c>
      <c r="AH8" s="187">
        <f>'Core Indicators'!HJ8</f>
        <v>2</v>
      </c>
      <c r="AI8" s="187">
        <f>'Core Indicators'!HR8</f>
        <v>2</v>
      </c>
      <c r="AJ8" s="187">
        <f t="shared" si="13"/>
        <v>2</v>
      </c>
      <c r="AK8" s="187">
        <f>'Core Indicators'!HZ8</f>
        <v>2</v>
      </c>
      <c r="AL8" s="187">
        <f>'Core Indicators'!IH8</f>
        <v>2</v>
      </c>
      <c r="AM8" s="187">
        <f>'Core Indicators'!IP8</f>
        <v>2</v>
      </c>
      <c r="AN8" s="187">
        <f t="shared" si="14"/>
        <v>2</v>
      </c>
    </row>
    <row r="9" spans="1:40" x14ac:dyDescent="0.25">
      <c r="A9" s="206" t="str">
        <f>Lists!C:C</f>
        <v>BGD002</v>
      </c>
      <c r="B9" s="259">
        <f t="shared" si="0"/>
        <v>1.6</v>
      </c>
      <c r="C9" s="166">
        <f t="shared" si="1"/>
        <v>1</v>
      </c>
      <c r="D9" s="282">
        <f t="shared" si="2"/>
        <v>1.8</v>
      </c>
      <c r="E9" s="206">
        <f>'Core Indicators'!R9</f>
        <v>1</v>
      </c>
      <c r="F9" s="206">
        <f>'Core Indicators'!Z9</f>
        <v>2</v>
      </c>
      <c r="G9" s="166">
        <f t="shared" si="3"/>
        <v>1.5</v>
      </c>
      <c r="H9" s="206">
        <f>'Core Indicators'!AH9</f>
        <v>2</v>
      </c>
      <c r="I9" s="206">
        <f>'Core Indicators'!AP9</f>
        <v>2</v>
      </c>
      <c r="J9" s="206" t="str">
        <f>'Core Indicators'!BN9</f>
        <v>x</v>
      </c>
      <c r="K9" s="206">
        <f t="shared" si="4"/>
        <v>2</v>
      </c>
      <c r="L9" s="259">
        <f t="shared" si="5"/>
        <v>2</v>
      </c>
      <c r="M9" s="282">
        <f t="shared" si="6"/>
        <v>1.6</v>
      </c>
      <c r="N9" s="207">
        <f>'Core Indicators'!DJ9</f>
        <v>1</v>
      </c>
      <c r="O9" s="207">
        <f>'Core Indicators'!DR9</f>
        <v>2</v>
      </c>
      <c r="P9" s="207">
        <f>'Core Indicators'!DZ9</f>
        <v>1</v>
      </c>
      <c r="Q9" s="207">
        <f>'Core Indicators'!EH9</f>
        <v>2</v>
      </c>
      <c r="R9" s="207">
        <f>'Core Indicators'!EP9</f>
        <v>2</v>
      </c>
      <c r="S9" s="166">
        <f t="shared" si="7"/>
        <v>1.3</v>
      </c>
      <c r="T9" s="166">
        <f t="shared" si="8"/>
        <v>1.1666666666666667</v>
      </c>
      <c r="U9" s="206">
        <v>1</v>
      </c>
      <c r="V9" s="206">
        <v>1</v>
      </c>
      <c r="W9" s="206">
        <f>'Core Indicators'!EX9</f>
        <v>2</v>
      </c>
      <c r="X9" s="166">
        <f t="shared" si="9"/>
        <v>1.5</v>
      </c>
      <c r="Y9" s="206">
        <v>1</v>
      </c>
      <c r="Z9" s="166">
        <f t="shared" si="10"/>
        <v>1.5</v>
      </c>
      <c r="AA9" s="206">
        <f>'Core Indicators'!FF9</f>
        <v>1</v>
      </c>
      <c r="AB9" s="206">
        <f t="shared" si="11"/>
        <v>2</v>
      </c>
      <c r="AC9" s="187">
        <f>'Core Indicators'!GD9</f>
        <v>2</v>
      </c>
      <c r="AD9" s="187">
        <f>'Core Indicators'!GL9</f>
        <v>2</v>
      </c>
      <c r="AE9" s="187">
        <f>'Core Indicators'!GT9</f>
        <v>2</v>
      </c>
      <c r="AF9" s="187">
        <f>'Core Indicators'!HB9</f>
        <v>2</v>
      </c>
      <c r="AG9" s="187">
        <f t="shared" si="12"/>
        <v>2</v>
      </c>
      <c r="AH9" s="187">
        <f>'Core Indicators'!HJ9</f>
        <v>2</v>
      </c>
      <c r="AI9" s="187">
        <f>'Core Indicators'!HR9</f>
        <v>2</v>
      </c>
      <c r="AJ9" s="187">
        <f t="shared" si="13"/>
        <v>2</v>
      </c>
      <c r="AK9" s="187">
        <f>'Core Indicators'!HZ9</f>
        <v>2</v>
      </c>
      <c r="AL9" s="187">
        <f>'Core Indicators'!IH9</f>
        <v>2</v>
      </c>
      <c r="AM9" s="187">
        <f>'Core Indicators'!IP9</f>
        <v>2</v>
      </c>
      <c r="AN9" s="187">
        <f t="shared" si="14"/>
        <v>2</v>
      </c>
    </row>
    <row r="10" spans="1:40" x14ac:dyDescent="0.25">
      <c r="A10" s="206" t="str">
        <f>Lists!C:C</f>
        <v>BRA001</v>
      </c>
      <c r="B10" s="259">
        <f t="shared" si="0"/>
        <v>2.2999999999999998</v>
      </c>
      <c r="C10" s="166">
        <f t="shared" si="1"/>
        <v>0</v>
      </c>
      <c r="D10" s="282">
        <f t="shared" si="2"/>
        <v>2</v>
      </c>
      <c r="E10" s="206">
        <f>'Core Indicators'!R10</f>
        <v>2</v>
      </c>
      <c r="F10" s="206">
        <f>'Core Indicators'!Z10</f>
        <v>2</v>
      </c>
      <c r="G10" s="166">
        <f t="shared" si="3"/>
        <v>2</v>
      </c>
      <c r="H10" s="206">
        <f>'Core Indicators'!AH10</f>
        <v>2</v>
      </c>
      <c r="I10" s="206">
        <f>'Core Indicators'!AP10</f>
        <v>2</v>
      </c>
      <c r="J10" s="206">
        <f>'Core Indicators'!BN10</f>
        <v>2</v>
      </c>
      <c r="K10" s="206">
        <f t="shared" si="4"/>
        <v>2</v>
      </c>
      <c r="L10" s="259">
        <f t="shared" si="5"/>
        <v>2</v>
      </c>
      <c r="M10" s="282">
        <f t="shared" si="6"/>
        <v>2.8</v>
      </c>
      <c r="N10" s="207">
        <f>'Core Indicators'!DJ10</f>
        <v>3</v>
      </c>
      <c r="O10" s="207">
        <f>'Core Indicators'!DR10</f>
        <v>3</v>
      </c>
      <c r="P10" s="207">
        <f>'Core Indicators'!DZ10</f>
        <v>2</v>
      </c>
      <c r="Q10" s="207">
        <f>'Core Indicators'!EH10</f>
        <v>3</v>
      </c>
      <c r="R10" s="207">
        <f>'Core Indicators'!EP10</f>
        <v>3</v>
      </c>
      <c r="S10" s="166">
        <f t="shared" si="7"/>
        <v>1.6</v>
      </c>
      <c r="T10" s="166">
        <f t="shared" si="8"/>
        <v>1.1666666666666667</v>
      </c>
      <c r="U10" s="206">
        <v>1</v>
      </c>
      <c r="V10" s="206">
        <v>1</v>
      </c>
      <c r="W10" s="206">
        <f>'Core Indicators'!EX10</f>
        <v>2</v>
      </c>
      <c r="X10" s="166">
        <f t="shared" si="9"/>
        <v>1.5</v>
      </c>
      <c r="Y10" s="206">
        <v>1</v>
      </c>
      <c r="Z10" s="166">
        <f t="shared" si="10"/>
        <v>2</v>
      </c>
      <c r="AA10" s="206">
        <f>'Core Indicators'!FF10</f>
        <v>2</v>
      </c>
      <c r="AB10" s="206">
        <f t="shared" si="11"/>
        <v>2</v>
      </c>
      <c r="AC10" s="187">
        <f>'Core Indicators'!GD10</f>
        <v>2</v>
      </c>
      <c r="AD10" s="187">
        <f>'Core Indicators'!GL10</f>
        <v>2</v>
      </c>
      <c r="AE10" s="187">
        <f>'Core Indicators'!GT10</f>
        <v>2</v>
      </c>
      <c r="AF10" s="187">
        <f>'Core Indicators'!HB10</f>
        <v>2</v>
      </c>
      <c r="AG10" s="187">
        <f t="shared" si="12"/>
        <v>2</v>
      </c>
      <c r="AH10" s="187">
        <f>'Core Indicators'!HJ10</f>
        <v>2</v>
      </c>
      <c r="AI10" s="187">
        <f>'Core Indicators'!HR10</f>
        <v>2</v>
      </c>
      <c r="AJ10" s="187">
        <f t="shared" si="13"/>
        <v>2</v>
      </c>
      <c r="AK10" s="187">
        <f>'Core Indicators'!HZ10</f>
        <v>2</v>
      </c>
      <c r="AL10" s="187">
        <f>'Core Indicators'!IH10</f>
        <v>2</v>
      </c>
      <c r="AM10" s="187">
        <f>'Core Indicators'!IP10</f>
        <v>2</v>
      </c>
      <c r="AN10" s="187">
        <f t="shared" si="14"/>
        <v>2</v>
      </c>
    </row>
    <row r="11" spans="1:40" x14ac:dyDescent="0.25">
      <c r="A11" s="206" t="str">
        <f>Lists!C:C</f>
        <v>BRA002</v>
      </c>
      <c r="B11" s="259">
        <f t="shared" si="0"/>
        <v>2.2000000000000002</v>
      </c>
      <c r="C11" s="166">
        <f t="shared" si="1"/>
        <v>0</v>
      </c>
      <c r="D11" s="282">
        <f t="shared" si="2"/>
        <v>2.6</v>
      </c>
      <c r="E11" s="206">
        <f>'Core Indicators'!R11</f>
        <v>2</v>
      </c>
      <c r="F11" s="206">
        <f>'Core Indicators'!Z11</f>
        <v>2</v>
      </c>
      <c r="G11" s="166">
        <f t="shared" si="3"/>
        <v>2</v>
      </c>
      <c r="H11" s="206">
        <f>'Core Indicators'!AH11</f>
        <v>3</v>
      </c>
      <c r="I11" s="206">
        <f>'Core Indicators'!AP11</f>
        <v>2</v>
      </c>
      <c r="J11" s="206">
        <f>'Core Indicators'!BN11</f>
        <v>3</v>
      </c>
      <c r="K11" s="206">
        <f t="shared" si="4"/>
        <v>2.5</v>
      </c>
      <c r="L11" s="259">
        <f t="shared" si="5"/>
        <v>2.8</v>
      </c>
      <c r="M11" s="282">
        <f t="shared" si="6"/>
        <v>2.4</v>
      </c>
      <c r="N11" s="207">
        <f>'Core Indicators'!DJ11</f>
        <v>2</v>
      </c>
      <c r="O11" s="207">
        <f>'Core Indicators'!DR11</f>
        <v>2</v>
      </c>
      <c r="P11" s="207">
        <f>'Core Indicators'!DZ11</f>
        <v>2</v>
      </c>
      <c r="Q11" s="207">
        <f>'Core Indicators'!EH11</f>
        <v>3</v>
      </c>
      <c r="R11" s="207">
        <f>'Core Indicators'!EP11</f>
        <v>3</v>
      </c>
      <c r="S11" s="166">
        <f t="shared" si="7"/>
        <v>1.7</v>
      </c>
      <c r="T11" s="166">
        <f t="shared" si="8"/>
        <v>1.3333333333333333</v>
      </c>
      <c r="U11" s="206">
        <v>1</v>
      </c>
      <c r="V11" s="206">
        <v>1</v>
      </c>
      <c r="W11" s="206">
        <f>'Core Indicators'!EX11</f>
        <v>3</v>
      </c>
      <c r="X11" s="166">
        <f t="shared" si="9"/>
        <v>2</v>
      </c>
      <c r="Y11" s="206">
        <v>1</v>
      </c>
      <c r="Z11" s="166">
        <f t="shared" si="10"/>
        <v>2</v>
      </c>
      <c r="AA11" s="206">
        <f>'Core Indicators'!FF11</f>
        <v>2</v>
      </c>
      <c r="AB11" s="206">
        <f t="shared" si="11"/>
        <v>2</v>
      </c>
      <c r="AC11" s="187">
        <f>'Core Indicators'!GD11</f>
        <v>2</v>
      </c>
      <c r="AD11" s="187">
        <f>'Core Indicators'!GL11</f>
        <v>2</v>
      </c>
      <c r="AE11" s="187">
        <f>'Core Indicators'!GT11</f>
        <v>2</v>
      </c>
      <c r="AF11" s="187">
        <f>'Core Indicators'!HB11</f>
        <v>2</v>
      </c>
      <c r="AG11" s="187">
        <f t="shared" si="12"/>
        <v>2</v>
      </c>
      <c r="AH11" s="187">
        <f>'Core Indicators'!HJ11</f>
        <v>2</v>
      </c>
      <c r="AI11" s="187">
        <f>'Core Indicators'!HR11</f>
        <v>2</v>
      </c>
      <c r="AJ11" s="187">
        <f t="shared" si="13"/>
        <v>2</v>
      </c>
      <c r="AK11" s="187">
        <f>'Core Indicators'!HZ11</f>
        <v>2</v>
      </c>
      <c r="AL11" s="187">
        <f>'Core Indicators'!IH11</f>
        <v>2</v>
      </c>
      <c r="AM11" s="187">
        <f>'Core Indicators'!IP11</f>
        <v>2</v>
      </c>
      <c r="AN11" s="187">
        <f t="shared" si="14"/>
        <v>2</v>
      </c>
    </row>
    <row r="12" spans="1:40" x14ac:dyDescent="0.25">
      <c r="A12" s="206" t="str">
        <f>Lists!C:C</f>
        <v>BRA003</v>
      </c>
      <c r="B12" s="259">
        <f t="shared" si="0"/>
        <v>2.4</v>
      </c>
      <c r="C12" s="166">
        <f t="shared" si="1"/>
        <v>0</v>
      </c>
      <c r="D12" s="282">
        <f t="shared" si="2"/>
        <v>1.8</v>
      </c>
      <c r="E12" s="206">
        <f>'Core Indicators'!R12</f>
        <v>1</v>
      </c>
      <c r="F12" s="206">
        <f>'Core Indicators'!Z12</f>
        <v>2</v>
      </c>
      <c r="G12" s="166">
        <f t="shared" si="3"/>
        <v>1.5</v>
      </c>
      <c r="H12" s="206">
        <f>'Core Indicators'!AH12</f>
        <v>2</v>
      </c>
      <c r="I12" s="206">
        <f>'Core Indicators'!AP12</f>
        <v>2</v>
      </c>
      <c r="J12" s="206">
        <f>'Core Indicators'!BN12</f>
        <v>2</v>
      </c>
      <c r="K12" s="206">
        <f t="shared" si="4"/>
        <v>2</v>
      </c>
      <c r="L12" s="259">
        <f t="shared" si="5"/>
        <v>2</v>
      </c>
      <c r="M12" s="282">
        <f t="shared" si="6"/>
        <v>3</v>
      </c>
      <c r="N12" s="207">
        <f>'Core Indicators'!DJ12</f>
        <v>3</v>
      </c>
      <c r="O12" s="207">
        <f>'Core Indicators'!DR12</f>
        <v>3</v>
      </c>
      <c r="P12" s="207">
        <f>'Core Indicators'!DZ12</f>
        <v>3</v>
      </c>
      <c r="Q12" s="207">
        <f>'Core Indicators'!EH12</f>
        <v>3</v>
      </c>
      <c r="R12" s="207">
        <f>'Core Indicators'!EP12</f>
        <v>3</v>
      </c>
      <c r="S12" s="166">
        <f t="shared" si="7"/>
        <v>1.9</v>
      </c>
      <c r="T12" s="166">
        <f t="shared" si="8"/>
        <v>1.1666666666666667</v>
      </c>
      <c r="U12" s="206">
        <v>1</v>
      </c>
      <c r="V12" s="206">
        <v>1</v>
      </c>
      <c r="W12" s="206">
        <f>'Core Indicators'!EX12</f>
        <v>2</v>
      </c>
      <c r="X12" s="166">
        <f t="shared" si="9"/>
        <v>1.5</v>
      </c>
      <c r="Y12" s="206">
        <v>1</v>
      </c>
      <c r="Z12" s="166">
        <f t="shared" si="10"/>
        <v>2.5</v>
      </c>
      <c r="AA12" s="206">
        <f>'Core Indicators'!FF12</f>
        <v>3</v>
      </c>
      <c r="AB12" s="206">
        <f t="shared" si="11"/>
        <v>2</v>
      </c>
      <c r="AC12" s="187">
        <f>'Core Indicators'!GD12</f>
        <v>2</v>
      </c>
      <c r="AD12" s="187">
        <f>'Core Indicators'!GL12</f>
        <v>2</v>
      </c>
      <c r="AE12" s="187">
        <f>'Core Indicators'!GT12</f>
        <v>2</v>
      </c>
      <c r="AF12" s="187">
        <f>'Core Indicators'!HB12</f>
        <v>2</v>
      </c>
      <c r="AG12" s="187">
        <f t="shared" si="12"/>
        <v>2</v>
      </c>
      <c r="AH12" s="187">
        <f>'Core Indicators'!HJ12</f>
        <v>2</v>
      </c>
      <c r="AI12" s="187">
        <f>'Core Indicators'!HR12</f>
        <v>2</v>
      </c>
      <c r="AJ12" s="187">
        <f t="shared" si="13"/>
        <v>2</v>
      </c>
      <c r="AK12" s="187">
        <f>'Core Indicators'!HZ12</f>
        <v>2</v>
      </c>
      <c r="AL12" s="187">
        <f>'Core Indicators'!IH12</f>
        <v>2</v>
      </c>
      <c r="AM12" s="187">
        <f>'Core Indicators'!IP12</f>
        <v>2</v>
      </c>
      <c r="AN12" s="187">
        <f t="shared" si="14"/>
        <v>2</v>
      </c>
    </row>
    <row r="13" spans="1:40" x14ac:dyDescent="0.25">
      <c r="A13" s="206" t="str">
        <f>Lists!C:C</f>
        <v>CAF001</v>
      </c>
      <c r="B13" s="259">
        <f t="shared" si="0"/>
        <v>2.4</v>
      </c>
      <c r="C13" s="166">
        <f t="shared" si="1"/>
        <v>0</v>
      </c>
      <c r="D13" s="282">
        <f t="shared" si="2"/>
        <v>2.1</v>
      </c>
      <c r="E13" s="206">
        <f>'Core Indicators'!R13</f>
        <v>1</v>
      </c>
      <c r="F13" s="206">
        <f>'Core Indicators'!Z13</f>
        <v>3</v>
      </c>
      <c r="G13" s="166">
        <f t="shared" si="3"/>
        <v>2.1</v>
      </c>
      <c r="H13" s="206">
        <f>'Core Indicators'!AH13</f>
        <v>3</v>
      </c>
      <c r="I13" s="206">
        <f>'Core Indicators'!AP13</f>
        <v>1</v>
      </c>
      <c r="J13" s="206">
        <f>'Core Indicators'!BN13</f>
        <v>1</v>
      </c>
      <c r="K13" s="206">
        <f t="shared" si="4"/>
        <v>1</v>
      </c>
      <c r="L13" s="259">
        <f t="shared" si="5"/>
        <v>2.1</v>
      </c>
      <c r="M13" s="282">
        <f t="shared" si="6"/>
        <v>3</v>
      </c>
      <c r="N13" s="207">
        <f>'Core Indicators'!DJ13</f>
        <v>3</v>
      </c>
      <c r="O13" s="207">
        <f>'Core Indicators'!DR13</f>
        <v>3</v>
      </c>
      <c r="P13" s="207">
        <f>'Core Indicators'!DZ13</f>
        <v>3</v>
      </c>
      <c r="Q13" s="207">
        <f>'Core Indicators'!EH13</f>
        <v>3</v>
      </c>
      <c r="R13" s="207">
        <f>'Core Indicators'!EP13</f>
        <v>3</v>
      </c>
      <c r="S13" s="166">
        <f t="shared" si="7"/>
        <v>1.7</v>
      </c>
      <c r="T13" s="166">
        <f t="shared" si="8"/>
        <v>1.3333333333333333</v>
      </c>
      <c r="U13" s="206">
        <v>1</v>
      </c>
      <c r="V13" s="206">
        <v>1</v>
      </c>
      <c r="W13" s="206">
        <f>'Core Indicators'!EX13</f>
        <v>3</v>
      </c>
      <c r="X13" s="166">
        <f t="shared" si="9"/>
        <v>2</v>
      </c>
      <c r="Y13" s="206">
        <v>1</v>
      </c>
      <c r="Z13" s="166">
        <f t="shared" si="10"/>
        <v>2</v>
      </c>
      <c r="AA13" s="206">
        <f>'Core Indicators'!FF13</f>
        <v>2</v>
      </c>
      <c r="AB13" s="206">
        <f t="shared" si="11"/>
        <v>2</v>
      </c>
      <c r="AC13" s="187">
        <f>'Core Indicators'!GD13</f>
        <v>2</v>
      </c>
      <c r="AD13" s="187">
        <f>'Core Indicators'!GL13</f>
        <v>2</v>
      </c>
      <c r="AE13" s="187">
        <f>'Core Indicators'!GT13</f>
        <v>2</v>
      </c>
      <c r="AF13" s="187">
        <f>'Core Indicators'!HB13</f>
        <v>2</v>
      </c>
      <c r="AG13" s="187">
        <f t="shared" si="12"/>
        <v>2</v>
      </c>
      <c r="AH13" s="187">
        <f>'Core Indicators'!HJ13</f>
        <v>2</v>
      </c>
      <c r="AI13" s="187">
        <f>'Core Indicators'!HR13</f>
        <v>2</v>
      </c>
      <c r="AJ13" s="187">
        <f t="shared" si="13"/>
        <v>2</v>
      </c>
      <c r="AK13" s="187">
        <f>'Core Indicators'!HZ13</f>
        <v>2</v>
      </c>
      <c r="AL13" s="187">
        <f>'Core Indicators'!IH13</f>
        <v>2</v>
      </c>
      <c r="AM13" s="187">
        <f>'Core Indicators'!IP13</f>
        <v>2</v>
      </c>
      <c r="AN13" s="187">
        <f t="shared" si="14"/>
        <v>2</v>
      </c>
    </row>
    <row r="14" spans="1:40" x14ac:dyDescent="0.25">
      <c r="A14" s="206" t="str">
        <f>Lists!C:C</f>
        <v>CHL002</v>
      </c>
      <c r="B14" s="259">
        <f t="shared" si="0"/>
        <v>2</v>
      </c>
      <c r="C14" s="166">
        <f t="shared" si="1"/>
        <v>0</v>
      </c>
      <c r="D14" s="282">
        <f t="shared" si="2"/>
        <v>2.2000000000000002</v>
      </c>
      <c r="E14" s="206">
        <f>'Core Indicators'!R14</f>
        <v>2</v>
      </c>
      <c r="F14" s="206">
        <f>'Core Indicators'!Z14</f>
        <v>2</v>
      </c>
      <c r="G14" s="166">
        <f t="shared" si="3"/>
        <v>2</v>
      </c>
      <c r="H14" s="206">
        <f>'Core Indicators'!AH14</f>
        <v>2</v>
      </c>
      <c r="I14" s="206">
        <f>'Core Indicators'!AP14</f>
        <v>2</v>
      </c>
      <c r="J14" s="206">
        <f>'Core Indicators'!BN14</f>
        <v>3</v>
      </c>
      <c r="K14" s="206">
        <f t="shared" si="4"/>
        <v>2.5</v>
      </c>
      <c r="L14" s="259">
        <f t="shared" si="5"/>
        <v>2.2999999999999998</v>
      </c>
      <c r="M14" s="282">
        <f t="shared" si="6"/>
        <v>2</v>
      </c>
      <c r="N14" s="207">
        <f>'Core Indicators'!DJ14</f>
        <v>2</v>
      </c>
      <c r="O14" s="207">
        <f>'Core Indicators'!DR14</f>
        <v>2</v>
      </c>
      <c r="P14" s="207">
        <f>'Core Indicators'!DZ14</f>
        <v>2</v>
      </c>
      <c r="Q14" s="207" t="str">
        <f>'Core Indicators'!EH14</f>
        <v>x</v>
      </c>
      <c r="R14" s="207" t="str">
        <f>'Core Indicators'!EP14</f>
        <v>x</v>
      </c>
      <c r="S14" s="166">
        <f t="shared" si="7"/>
        <v>1.7</v>
      </c>
      <c r="T14" s="166">
        <f t="shared" si="8"/>
        <v>1.3333333333333333</v>
      </c>
      <c r="U14" s="206">
        <v>1</v>
      </c>
      <c r="V14" s="206">
        <v>1</v>
      </c>
      <c r="W14" s="206">
        <f>'Core Indicators'!EX14</f>
        <v>3</v>
      </c>
      <c r="X14" s="166">
        <f t="shared" si="9"/>
        <v>2</v>
      </c>
      <c r="Y14" s="206">
        <v>1</v>
      </c>
      <c r="Z14" s="166">
        <f t="shared" si="10"/>
        <v>2</v>
      </c>
      <c r="AA14" s="206">
        <f>'Core Indicators'!FF14</f>
        <v>2</v>
      </c>
      <c r="AB14" s="206">
        <f t="shared" si="11"/>
        <v>2</v>
      </c>
      <c r="AC14" s="187">
        <f>'Core Indicators'!GD14</f>
        <v>2</v>
      </c>
      <c r="AD14" s="187">
        <f>'Core Indicators'!GL14</f>
        <v>2</v>
      </c>
      <c r="AE14" s="187">
        <f>'Core Indicators'!GT14</f>
        <v>2</v>
      </c>
      <c r="AF14" s="187">
        <f>'Core Indicators'!HB14</f>
        <v>2</v>
      </c>
      <c r="AG14" s="187">
        <f t="shared" si="12"/>
        <v>2</v>
      </c>
      <c r="AH14" s="187">
        <f>'Core Indicators'!HJ14</f>
        <v>2</v>
      </c>
      <c r="AI14" s="187">
        <f>'Core Indicators'!HR14</f>
        <v>2</v>
      </c>
      <c r="AJ14" s="187">
        <f t="shared" si="13"/>
        <v>2</v>
      </c>
      <c r="AK14" s="187">
        <f>'Core Indicators'!HZ14</f>
        <v>2</v>
      </c>
      <c r="AL14" s="187">
        <f>'Core Indicators'!IH14</f>
        <v>2</v>
      </c>
      <c r="AM14" s="187">
        <f>'Core Indicators'!IP14</f>
        <v>2</v>
      </c>
      <c r="AN14" s="187">
        <f t="shared" si="14"/>
        <v>2</v>
      </c>
    </row>
    <row r="15" spans="1:40" x14ac:dyDescent="0.25">
      <c r="A15" s="206" t="str">
        <f>Lists!C:C</f>
        <v>CMR001</v>
      </c>
      <c r="B15" s="259">
        <f t="shared" si="0"/>
        <v>1.2</v>
      </c>
      <c r="C15" s="166">
        <f t="shared" si="1"/>
        <v>0</v>
      </c>
      <c r="D15" s="282">
        <f t="shared" si="2"/>
        <v>1</v>
      </c>
      <c r="E15" s="206">
        <f>'Core Indicators'!R15</f>
        <v>1</v>
      </c>
      <c r="F15" s="206">
        <f>'Core Indicators'!Z15</f>
        <v>1</v>
      </c>
      <c r="G15" s="166">
        <f t="shared" si="3"/>
        <v>1</v>
      </c>
      <c r="H15" s="206">
        <f>'Core Indicators'!AH15</f>
        <v>1</v>
      </c>
      <c r="I15" s="206">
        <f>'Core Indicators'!AP15</f>
        <v>1</v>
      </c>
      <c r="J15" s="206">
        <f>'Core Indicators'!BN15</f>
        <v>1</v>
      </c>
      <c r="K15" s="206">
        <f t="shared" si="4"/>
        <v>1</v>
      </c>
      <c r="L15" s="259">
        <f t="shared" si="5"/>
        <v>1</v>
      </c>
      <c r="M15" s="282">
        <f t="shared" si="6"/>
        <v>1</v>
      </c>
      <c r="N15" s="207">
        <f>'Core Indicators'!DJ15</f>
        <v>1</v>
      </c>
      <c r="O15" s="207">
        <f>'Core Indicators'!DR15</f>
        <v>1</v>
      </c>
      <c r="P15" s="207">
        <f>'Core Indicators'!DZ15</f>
        <v>1</v>
      </c>
      <c r="Q15" s="207">
        <f>'Core Indicators'!EH15</f>
        <v>1</v>
      </c>
      <c r="R15" s="207">
        <f>'Core Indicators'!EP15</f>
        <v>1</v>
      </c>
      <c r="S15" s="166">
        <f t="shared" si="7"/>
        <v>1.6</v>
      </c>
      <c r="T15" s="166">
        <f t="shared" si="8"/>
        <v>1.1666666666666667</v>
      </c>
      <c r="U15" s="206">
        <v>1</v>
      </c>
      <c r="V15" s="206">
        <v>1</v>
      </c>
      <c r="W15" s="206">
        <f>'Core Indicators'!EX15</f>
        <v>2</v>
      </c>
      <c r="X15" s="166">
        <f t="shared" si="9"/>
        <v>1.5</v>
      </c>
      <c r="Y15" s="206">
        <v>1</v>
      </c>
      <c r="Z15" s="166">
        <f t="shared" si="10"/>
        <v>2</v>
      </c>
      <c r="AA15" s="206">
        <f>'Core Indicators'!FF15</f>
        <v>2</v>
      </c>
      <c r="AB15" s="206">
        <f t="shared" si="11"/>
        <v>2</v>
      </c>
      <c r="AC15" s="187">
        <f>'Core Indicators'!GD15</f>
        <v>2</v>
      </c>
      <c r="AD15" s="187">
        <f>'Core Indicators'!GL15</f>
        <v>2</v>
      </c>
      <c r="AE15" s="187">
        <f>'Core Indicators'!GT15</f>
        <v>2</v>
      </c>
      <c r="AF15" s="187">
        <f>'Core Indicators'!HB15</f>
        <v>2</v>
      </c>
      <c r="AG15" s="187">
        <f t="shared" si="12"/>
        <v>2</v>
      </c>
      <c r="AH15" s="187">
        <f>'Core Indicators'!HJ15</f>
        <v>2</v>
      </c>
      <c r="AI15" s="187">
        <f>'Core Indicators'!HR15</f>
        <v>2</v>
      </c>
      <c r="AJ15" s="187">
        <f t="shared" si="13"/>
        <v>2</v>
      </c>
      <c r="AK15" s="187">
        <f>'Core Indicators'!HZ15</f>
        <v>2</v>
      </c>
      <c r="AL15" s="187">
        <f>'Core Indicators'!IH15</f>
        <v>2</v>
      </c>
      <c r="AM15" s="187">
        <f>'Core Indicators'!IP15</f>
        <v>2</v>
      </c>
      <c r="AN15" s="187">
        <f t="shared" si="14"/>
        <v>2</v>
      </c>
    </row>
    <row r="16" spans="1:40" x14ac:dyDescent="0.25">
      <c r="A16" s="206" t="str">
        <f>Lists!C:C</f>
        <v>CMR002</v>
      </c>
      <c r="B16" s="259">
        <f t="shared" si="0"/>
        <v>1.1000000000000001</v>
      </c>
      <c r="C16" s="166">
        <f t="shared" si="1"/>
        <v>0</v>
      </c>
      <c r="D16" s="282">
        <f t="shared" si="2"/>
        <v>1</v>
      </c>
      <c r="E16" s="206">
        <f>'Core Indicators'!R16</f>
        <v>1</v>
      </c>
      <c r="F16" s="206">
        <f>'Core Indicators'!Z16</f>
        <v>1</v>
      </c>
      <c r="G16" s="166">
        <f t="shared" si="3"/>
        <v>1</v>
      </c>
      <c r="H16" s="206">
        <f>'Core Indicators'!AH16</f>
        <v>1</v>
      </c>
      <c r="I16" s="206">
        <f>'Core Indicators'!AP16</f>
        <v>1</v>
      </c>
      <c r="J16" s="206">
        <f>'Core Indicators'!BN16</f>
        <v>1</v>
      </c>
      <c r="K16" s="206">
        <f t="shared" si="4"/>
        <v>1</v>
      </c>
      <c r="L16" s="259">
        <f t="shared" si="5"/>
        <v>1</v>
      </c>
      <c r="M16" s="282">
        <f t="shared" si="6"/>
        <v>1</v>
      </c>
      <c r="N16" s="207">
        <f>'Core Indicators'!DJ16</f>
        <v>1</v>
      </c>
      <c r="O16" s="207">
        <f>'Core Indicators'!DR16</f>
        <v>1</v>
      </c>
      <c r="P16" s="207">
        <f>'Core Indicators'!DZ16</f>
        <v>1</v>
      </c>
      <c r="Q16" s="207">
        <f>'Core Indicators'!EH16</f>
        <v>1</v>
      </c>
      <c r="R16" s="207">
        <f>'Core Indicators'!EP16</f>
        <v>1</v>
      </c>
      <c r="S16" s="166">
        <f t="shared" si="7"/>
        <v>1.3</v>
      </c>
      <c r="T16" s="166">
        <f t="shared" si="8"/>
        <v>1.1666666666666667</v>
      </c>
      <c r="U16" s="206">
        <v>1</v>
      </c>
      <c r="V16" s="206">
        <v>1</v>
      </c>
      <c r="W16" s="206">
        <f>'Core Indicators'!EX16</f>
        <v>2</v>
      </c>
      <c r="X16" s="166">
        <f t="shared" si="9"/>
        <v>1.5</v>
      </c>
      <c r="Y16" s="206">
        <v>1</v>
      </c>
      <c r="Z16" s="166">
        <f t="shared" si="10"/>
        <v>1.5</v>
      </c>
      <c r="AA16" s="206">
        <f>'Core Indicators'!FF16</f>
        <v>1</v>
      </c>
      <c r="AB16" s="206">
        <f t="shared" si="11"/>
        <v>2</v>
      </c>
      <c r="AC16" s="187">
        <f>'Core Indicators'!GD16</f>
        <v>2</v>
      </c>
      <c r="AD16" s="187">
        <f>'Core Indicators'!GL16</f>
        <v>2</v>
      </c>
      <c r="AE16" s="187">
        <f>'Core Indicators'!GT16</f>
        <v>2</v>
      </c>
      <c r="AF16" s="187">
        <f>'Core Indicators'!HB16</f>
        <v>2</v>
      </c>
      <c r="AG16" s="187">
        <f t="shared" si="12"/>
        <v>2</v>
      </c>
      <c r="AH16" s="187">
        <f>'Core Indicators'!HJ16</f>
        <v>2</v>
      </c>
      <c r="AI16" s="187">
        <f>'Core Indicators'!HR16</f>
        <v>2</v>
      </c>
      <c r="AJ16" s="187">
        <f t="shared" si="13"/>
        <v>2</v>
      </c>
      <c r="AK16" s="187">
        <f>'Core Indicators'!HZ16</f>
        <v>2</v>
      </c>
      <c r="AL16" s="187">
        <f>'Core Indicators'!IH16</f>
        <v>2</v>
      </c>
      <c r="AM16" s="187">
        <f>'Core Indicators'!IP16</f>
        <v>2</v>
      </c>
      <c r="AN16" s="187">
        <f t="shared" si="14"/>
        <v>2</v>
      </c>
    </row>
    <row r="17" spans="1:40" x14ac:dyDescent="0.25">
      <c r="A17" s="206" t="str">
        <f>Lists!C:C</f>
        <v>CMR003</v>
      </c>
      <c r="B17" s="259">
        <f t="shared" si="0"/>
        <v>1.4</v>
      </c>
      <c r="C17" s="166">
        <f t="shared" si="1"/>
        <v>0</v>
      </c>
      <c r="D17" s="282">
        <f t="shared" si="2"/>
        <v>1.7</v>
      </c>
      <c r="E17" s="206">
        <f>'Core Indicators'!R17</f>
        <v>2</v>
      </c>
      <c r="F17" s="206">
        <f>'Core Indicators'!Z17</f>
        <v>2</v>
      </c>
      <c r="G17" s="166">
        <f t="shared" si="3"/>
        <v>2</v>
      </c>
      <c r="H17" s="206">
        <f>'Core Indicators'!AH17</f>
        <v>1</v>
      </c>
      <c r="I17" s="206">
        <f>'Core Indicators'!AP17</f>
        <v>2</v>
      </c>
      <c r="J17" s="206">
        <f>'Core Indicators'!BN17</f>
        <v>2</v>
      </c>
      <c r="K17" s="206">
        <f t="shared" si="4"/>
        <v>2</v>
      </c>
      <c r="L17" s="259">
        <f t="shared" si="5"/>
        <v>1.5</v>
      </c>
      <c r="M17" s="282">
        <f t="shared" si="6"/>
        <v>1</v>
      </c>
      <c r="N17" s="207">
        <f>'Core Indicators'!DJ17</f>
        <v>1</v>
      </c>
      <c r="O17" s="207">
        <f>'Core Indicators'!DR17</f>
        <v>1</v>
      </c>
      <c r="P17" s="207">
        <f>'Core Indicators'!DZ17</f>
        <v>1</v>
      </c>
      <c r="Q17" s="207">
        <f>'Core Indicators'!EH17</f>
        <v>1</v>
      </c>
      <c r="R17" s="207">
        <f>'Core Indicators'!EP17</f>
        <v>1</v>
      </c>
      <c r="S17" s="166">
        <f t="shared" si="7"/>
        <v>1.6</v>
      </c>
      <c r="T17" s="166">
        <f t="shared" si="8"/>
        <v>1.1666666666666667</v>
      </c>
      <c r="U17" s="206">
        <v>1</v>
      </c>
      <c r="V17" s="206">
        <v>1</v>
      </c>
      <c r="W17" s="206">
        <f>'Core Indicators'!EX17</f>
        <v>2</v>
      </c>
      <c r="X17" s="166">
        <f t="shared" si="9"/>
        <v>1.5</v>
      </c>
      <c r="Y17" s="206">
        <v>1</v>
      </c>
      <c r="Z17" s="166">
        <f t="shared" si="10"/>
        <v>2</v>
      </c>
      <c r="AA17" s="206">
        <f>'Core Indicators'!FF17</f>
        <v>2</v>
      </c>
      <c r="AB17" s="206">
        <f t="shared" si="11"/>
        <v>2</v>
      </c>
      <c r="AC17" s="187">
        <f>'Core Indicators'!GD17</f>
        <v>2</v>
      </c>
      <c r="AD17" s="187">
        <f>'Core Indicators'!GL17</f>
        <v>2</v>
      </c>
      <c r="AE17" s="187">
        <f>'Core Indicators'!GT17</f>
        <v>2</v>
      </c>
      <c r="AF17" s="187">
        <f>'Core Indicators'!HB17</f>
        <v>2</v>
      </c>
      <c r="AG17" s="187">
        <f t="shared" si="12"/>
        <v>2</v>
      </c>
      <c r="AH17" s="187">
        <f>'Core Indicators'!HJ17</f>
        <v>2</v>
      </c>
      <c r="AI17" s="187">
        <f>'Core Indicators'!HR17</f>
        <v>2</v>
      </c>
      <c r="AJ17" s="187">
        <f t="shared" si="13"/>
        <v>2</v>
      </c>
      <c r="AK17" s="187">
        <f>'Core Indicators'!HZ17</f>
        <v>2</v>
      </c>
      <c r="AL17" s="187">
        <f>'Core Indicators'!IH17</f>
        <v>2</v>
      </c>
      <c r="AM17" s="187">
        <f>'Core Indicators'!IP17</f>
        <v>2</v>
      </c>
      <c r="AN17" s="187">
        <f t="shared" si="14"/>
        <v>2</v>
      </c>
    </row>
    <row r="18" spans="1:40" x14ac:dyDescent="0.25">
      <c r="A18" s="206" t="str">
        <f>Lists!C:C</f>
        <v>CMR004</v>
      </c>
      <c r="B18" s="259">
        <f t="shared" si="0"/>
        <v>1.2</v>
      </c>
      <c r="C18" s="166">
        <f t="shared" si="1"/>
        <v>1</v>
      </c>
      <c r="D18" s="282">
        <f t="shared" si="2"/>
        <v>1.2</v>
      </c>
      <c r="E18" s="206">
        <f>'Core Indicators'!R18</f>
        <v>2</v>
      </c>
      <c r="F18" s="206">
        <f>'Core Indicators'!Z18</f>
        <v>1</v>
      </c>
      <c r="G18" s="166">
        <f t="shared" si="3"/>
        <v>1.5</v>
      </c>
      <c r="H18" s="206">
        <f>'Core Indicators'!AH18</f>
        <v>1</v>
      </c>
      <c r="I18" s="206">
        <f>'Core Indicators'!AP18</f>
        <v>1</v>
      </c>
      <c r="J18" s="206" t="str">
        <f>'Core Indicators'!BN18</f>
        <v>x</v>
      </c>
      <c r="K18" s="206">
        <f t="shared" si="4"/>
        <v>1</v>
      </c>
      <c r="L18" s="259">
        <f t="shared" si="5"/>
        <v>1</v>
      </c>
      <c r="M18" s="282">
        <f t="shared" si="6"/>
        <v>1</v>
      </c>
      <c r="N18" s="207">
        <f>'Core Indicators'!DJ18</f>
        <v>1</v>
      </c>
      <c r="O18" s="207">
        <f>'Core Indicators'!DR18</f>
        <v>1</v>
      </c>
      <c r="P18" s="207">
        <f>'Core Indicators'!DZ18</f>
        <v>1</v>
      </c>
      <c r="Q18" s="207">
        <f>'Core Indicators'!EH18</f>
        <v>1</v>
      </c>
      <c r="R18" s="207">
        <f>'Core Indicators'!EP18</f>
        <v>1</v>
      </c>
      <c r="S18" s="166">
        <f t="shared" si="7"/>
        <v>1.6</v>
      </c>
      <c r="T18" s="166">
        <f t="shared" si="8"/>
        <v>1.1666666666666667</v>
      </c>
      <c r="U18" s="206">
        <v>1</v>
      </c>
      <c r="V18" s="206">
        <v>1</v>
      </c>
      <c r="W18" s="206">
        <f>'Core Indicators'!EX18</f>
        <v>2</v>
      </c>
      <c r="X18" s="166">
        <f t="shared" si="9"/>
        <v>1.5</v>
      </c>
      <c r="Y18" s="206">
        <v>1</v>
      </c>
      <c r="Z18" s="166">
        <f t="shared" si="10"/>
        <v>2</v>
      </c>
      <c r="AA18" s="206">
        <f>'Core Indicators'!FF18</f>
        <v>2</v>
      </c>
      <c r="AB18" s="206">
        <f t="shared" si="11"/>
        <v>2</v>
      </c>
      <c r="AC18" s="187">
        <f>'Core Indicators'!GD18</f>
        <v>2</v>
      </c>
      <c r="AD18" s="187">
        <f>'Core Indicators'!GL18</f>
        <v>2</v>
      </c>
      <c r="AE18" s="187">
        <f>'Core Indicators'!GT18</f>
        <v>2</v>
      </c>
      <c r="AF18" s="187">
        <f>'Core Indicators'!HB18</f>
        <v>2</v>
      </c>
      <c r="AG18" s="187">
        <f t="shared" si="12"/>
        <v>2</v>
      </c>
      <c r="AH18" s="187">
        <f>'Core Indicators'!HJ18</f>
        <v>2</v>
      </c>
      <c r="AI18" s="187">
        <f>'Core Indicators'!HR18</f>
        <v>2</v>
      </c>
      <c r="AJ18" s="187">
        <f t="shared" si="13"/>
        <v>2</v>
      </c>
      <c r="AK18" s="187">
        <f>'Core Indicators'!HZ18</f>
        <v>2</v>
      </c>
      <c r="AL18" s="187">
        <f>'Core Indicators'!IH18</f>
        <v>2</v>
      </c>
      <c r="AM18" s="187">
        <f>'Core Indicators'!IP18</f>
        <v>2</v>
      </c>
      <c r="AN18" s="187">
        <f t="shared" si="14"/>
        <v>2</v>
      </c>
    </row>
    <row r="19" spans="1:40" x14ac:dyDescent="0.25">
      <c r="A19" s="206" t="str">
        <f>Lists!C:C</f>
        <v>COD001</v>
      </c>
      <c r="B19" s="259">
        <f t="shared" si="0"/>
        <v>1.2</v>
      </c>
      <c r="C19" s="166">
        <f t="shared" si="1"/>
        <v>0</v>
      </c>
      <c r="D19" s="282">
        <f t="shared" si="2"/>
        <v>1</v>
      </c>
      <c r="E19" s="206">
        <f>'Core Indicators'!R19</f>
        <v>1</v>
      </c>
      <c r="F19" s="206">
        <f>'Core Indicators'!Z19</f>
        <v>1</v>
      </c>
      <c r="G19" s="166">
        <f t="shared" si="3"/>
        <v>1</v>
      </c>
      <c r="H19" s="206">
        <f>'Core Indicators'!AH19</f>
        <v>1</v>
      </c>
      <c r="I19" s="206">
        <f>'Core Indicators'!AP19</f>
        <v>1</v>
      </c>
      <c r="J19" s="206">
        <f>'Core Indicators'!BN19</f>
        <v>1</v>
      </c>
      <c r="K19" s="206">
        <f t="shared" si="4"/>
        <v>1</v>
      </c>
      <c r="L19" s="259">
        <f t="shared" si="5"/>
        <v>1</v>
      </c>
      <c r="M19" s="282">
        <f t="shared" si="6"/>
        <v>1</v>
      </c>
      <c r="N19" s="207">
        <f>'Core Indicators'!DJ19</f>
        <v>1</v>
      </c>
      <c r="O19" s="207">
        <f>'Core Indicators'!DR19</f>
        <v>1</v>
      </c>
      <c r="P19" s="207">
        <f>'Core Indicators'!DZ19</f>
        <v>1</v>
      </c>
      <c r="Q19" s="207">
        <f>'Core Indicators'!EH19</f>
        <v>1</v>
      </c>
      <c r="R19" s="207">
        <f>'Core Indicators'!EP19</f>
        <v>1</v>
      </c>
      <c r="S19" s="166">
        <f t="shared" si="7"/>
        <v>1.7</v>
      </c>
      <c r="T19" s="166">
        <f t="shared" si="8"/>
        <v>1.3333333333333333</v>
      </c>
      <c r="U19" s="206">
        <v>1</v>
      </c>
      <c r="V19" s="206">
        <v>1</v>
      </c>
      <c r="W19" s="206">
        <f>'Core Indicators'!EX19</f>
        <v>3</v>
      </c>
      <c r="X19" s="166">
        <f t="shared" si="9"/>
        <v>2</v>
      </c>
      <c r="Y19" s="206">
        <v>1</v>
      </c>
      <c r="Z19" s="166">
        <f t="shared" si="10"/>
        <v>2</v>
      </c>
      <c r="AA19" s="206">
        <f>'Core Indicators'!FF19</f>
        <v>2</v>
      </c>
      <c r="AB19" s="206">
        <f t="shared" si="11"/>
        <v>2</v>
      </c>
      <c r="AC19" s="187">
        <f>'Core Indicators'!GD19</f>
        <v>2</v>
      </c>
      <c r="AD19" s="187">
        <f>'Core Indicators'!GL19</f>
        <v>2</v>
      </c>
      <c r="AE19" s="187">
        <f>'Core Indicators'!GT19</f>
        <v>2</v>
      </c>
      <c r="AF19" s="187">
        <f>'Core Indicators'!HB19</f>
        <v>2</v>
      </c>
      <c r="AG19" s="187">
        <f t="shared" si="12"/>
        <v>2</v>
      </c>
      <c r="AH19" s="187">
        <f>'Core Indicators'!HJ19</f>
        <v>2</v>
      </c>
      <c r="AI19" s="187">
        <f>'Core Indicators'!HR19</f>
        <v>2</v>
      </c>
      <c r="AJ19" s="187">
        <f t="shared" si="13"/>
        <v>2</v>
      </c>
      <c r="AK19" s="187">
        <f>'Core Indicators'!HZ19</f>
        <v>2</v>
      </c>
      <c r="AL19" s="187">
        <f>'Core Indicators'!IH19</f>
        <v>2</v>
      </c>
      <c r="AM19" s="187">
        <f>'Core Indicators'!IP19</f>
        <v>2</v>
      </c>
      <c r="AN19" s="187">
        <f t="shared" si="14"/>
        <v>2</v>
      </c>
    </row>
    <row r="20" spans="1:40" x14ac:dyDescent="0.25">
      <c r="A20" s="206" t="str">
        <f>Lists!C:C</f>
        <v>COG001</v>
      </c>
      <c r="B20" s="259">
        <f t="shared" si="0"/>
        <v>2.2999999999999998</v>
      </c>
      <c r="C20" s="166">
        <f t="shared" si="1"/>
        <v>2</v>
      </c>
      <c r="D20" s="282">
        <f t="shared" si="2"/>
        <v>2.2000000000000002</v>
      </c>
      <c r="E20" s="206">
        <f>'Core Indicators'!R20</f>
        <v>1</v>
      </c>
      <c r="F20" s="206">
        <f>'Core Indicators'!Z20</f>
        <v>2</v>
      </c>
      <c r="G20" s="166">
        <f t="shared" si="3"/>
        <v>1.5</v>
      </c>
      <c r="H20" s="206">
        <f>'Core Indicators'!AH20</f>
        <v>3</v>
      </c>
      <c r="I20" s="206">
        <f>'Core Indicators'!AP20</f>
        <v>2</v>
      </c>
      <c r="J20" s="206" t="str">
        <f>'Core Indicators'!BN20</f>
        <v>x</v>
      </c>
      <c r="K20" s="206">
        <f t="shared" si="4"/>
        <v>2</v>
      </c>
      <c r="L20" s="259">
        <f t="shared" si="5"/>
        <v>2.5</v>
      </c>
      <c r="M20" s="282">
        <f t="shared" si="6"/>
        <v>3</v>
      </c>
      <c r="N20" s="207">
        <f>'Core Indicators'!DJ20</f>
        <v>3</v>
      </c>
      <c r="O20" s="207">
        <f>'Core Indicators'!DR20</f>
        <v>3</v>
      </c>
      <c r="P20" s="207">
        <f>'Core Indicators'!DZ20</f>
        <v>3</v>
      </c>
      <c r="Q20" s="207">
        <f>'Core Indicators'!EH20</f>
        <v>3</v>
      </c>
      <c r="R20" s="207">
        <f>'Core Indicators'!EP20</f>
        <v>3</v>
      </c>
      <c r="S20" s="166">
        <f t="shared" si="7"/>
        <v>1.3</v>
      </c>
      <c r="T20" s="166">
        <f t="shared" si="8"/>
        <v>1</v>
      </c>
      <c r="U20" s="206">
        <v>1</v>
      </c>
      <c r="V20" s="206">
        <v>1</v>
      </c>
      <c r="W20" s="206" t="str">
        <f>'Core Indicators'!EX20</f>
        <v>x</v>
      </c>
      <c r="X20" s="166">
        <f t="shared" si="9"/>
        <v>1</v>
      </c>
      <c r="Y20" s="206">
        <v>1</v>
      </c>
      <c r="Z20" s="166">
        <f t="shared" si="10"/>
        <v>1.5</v>
      </c>
      <c r="AA20" s="206">
        <f>'Core Indicators'!FF20</f>
        <v>1</v>
      </c>
      <c r="AB20" s="206">
        <f t="shared" si="11"/>
        <v>2</v>
      </c>
      <c r="AC20" s="187">
        <f>'Core Indicators'!GD20</f>
        <v>2</v>
      </c>
      <c r="AD20" s="187">
        <f>'Core Indicators'!GL20</f>
        <v>2</v>
      </c>
      <c r="AE20" s="187">
        <f>'Core Indicators'!GT20</f>
        <v>2</v>
      </c>
      <c r="AF20" s="187">
        <f>'Core Indicators'!HB20</f>
        <v>2</v>
      </c>
      <c r="AG20" s="187">
        <f t="shared" si="12"/>
        <v>2</v>
      </c>
      <c r="AH20" s="187">
        <f>'Core Indicators'!HJ20</f>
        <v>2</v>
      </c>
      <c r="AI20" s="187">
        <f>'Core Indicators'!HR20</f>
        <v>2</v>
      </c>
      <c r="AJ20" s="187">
        <f t="shared" si="13"/>
        <v>2</v>
      </c>
      <c r="AK20" s="187">
        <f>'Core Indicators'!HZ20</f>
        <v>2</v>
      </c>
      <c r="AL20" s="187">
        <f>'Core Indicators'!IH20</f>
        <v>2</v>
      </c>
      <c r="AM20" s="187">
        <f>'Core Indicators'!IP20</f>
        <v>2</v>
      </c>
      <c r="AN20" s="187">
        <f t="shared" si="14"/>
        <v>2</v>
      </c>
    </row>
    <row r="21" spans="1:40" x14ac:dyDescent="0.25">
      <c r="A21" s="206" t="str">
        <f>Lists!C:C</f>
        <v>COL001</v>
      </c>
      <c r="B21" s="259">
        <f t="shared" si="0"/>
        <v>1.2</v>
      </c>
      <c r="C21" s="166">
        <f t="shared" si="1"/>
        <v>0</v>
      </c>
      <c r="D21" s="282">
        <f t="shared" si="2"/>
        <v>1.2</v>
      </c>
      <c r="E21" s="206">
        <f>'Core Indicators'!R21</f>
        <v>1</v>
      </c>
      <c r="F21" s="206">
        <f>'Core Indicators'!Z21</f>
        <v>1</v>
      </c>
      <c r="G21" s="166">
        <f t="shared" si="3"/>
        <v>1</v>
      </c>
      <c r="H21" s="206">
        <f>'Core Indicators'!AH21</f>
        <v>1</v>
      </c>
      <c r="I21" s="206">
        <f>'Core Indicators'!AP21</f>
        <v>1</v>
      </c>
      <c r="J21" s="206">
        <f>'Core Indicators'!BN21</f>
        <v>2</v>
      </c>
      <c r="K21" s="206">
        <f t="shared" si="4"/>
        <v>1.5</v>
      </c>
      <c r="L21" s="259">
        <f t="shared" si="5"/>
        <v>1.3</v>
      </c>
      <c r="M21" s="282">
        <f t="shared" si="6"/>
        <v>1</v>
      </c>
      <c r="N21" s="207">
        <f>'Core Indicators'!DJ21</f>
        <v>1</v>
      </c>
      <c r="O21" s="207">
        <f>'Core Indicators'!DR21</f>
        <v>1</v>
      </c>
      <c r="P21" s="207">
        <f>'Core Indicators'!DZ21</f>
        <v>1</v>
      </c>
      <c r="Q21" s="207">
        <f>'Core Indicators'!EH21</f>
        <v>1</v>
      </c>
      <c r="R21" s="207">
        <f>'Core Indicators'!EP21</f>
        <v>1</v>
      </c>
      <c r="S21" s="166">
        <f t="shared" si="7"/>
        <v>1.4</v>
      </c>
      <c r="T21" s="166">
        <f t="shared" si="8"/>
        <v>0.83333333333333337</v>
      </c>
      <c r="U21" s="206">
        <v>1</v>
      </c>
      <c r="V21" s="206">
        <v>1</v>
      </c>
      <c r="W21" s="206">
        <f>'Core Indicators'!EX21</f>
        <v>0</v>
      </c>
      <c r="X21" s="166">
        <f t="shared" si="9"/>
        <v>0.5</v>
      </c>
      <c r="Y21" s="206">
        <v>1</v>
      </c>
      <c r="Z21" s="166">
        <f t="shared" si="10"/>
        <v>2</v>
      </c>
      <c r="AA21" s="206">
        <f>'Core Indicators'!FF21</f>
        <v>2</v>
      </c>
      <c r="AB21" s="206">
        <f t="shared" si="11"/>
        <v>2</v>
      </c>
      <c r="AC21" s="187">
        <f>'Core Indicators'!GD21</f>
        <v>2</v>
      </c>
      <c r="AD21" s="187">
        <f>'Core Indicators'!GL21</f>
        <v>2</v>
      </c>
      <c r="AE21" s="187">
        <f>'Core Indicators'!GT21</f>
        <v>2</v>
      </c>
      <c r="AF21" s="187">
        <f>'Core Indicators'!HB21</f>
        <v>2</v>
      </c>
      <c r="AG21" s="187">
        <f t="shared" si="12"/>
        <v>2</v>
      </c>
      <c r="AH21" s="187">
        <f>'Core Indicators'!HJ21</f>
        <v>2</v>
      </c>
      <c r="AI21" s="187">
        <f>'Core Indicators'!HR21</f>
        <v>2</v>
      </c>
      <c r="AJ21" s="187">
        <f t="shared" si="13"/>
        <v>2</v>
      </c>
      <c r="AK21" s="187">
        <f>'Core Indicators'!HZ21</f>
        <v>2</v>
      </c>
      <c r="AL21" s="187">
        <f>'Core Indicators'!IH21</f>
        <v>2</v>
      </c>
      <c r="AM21" s="187">
        <f>'Core Indicators'!IP21</f>
        <v>2</v>
      </c>
      <c r="AN21" s="187">
        <f t="shared" si="14"/>
        <v>2</v>
      </c>
    </row>
    <row r="22" spans="1:40" x14ac:dyDescent="0.25">
      <c r="A22" s="206" t="str">
        <f>Lists!C:C</f>
        <v>COL002</v>
      </c>
      <c r="B22" s="259">
        <f t="shared" si="0"/>
        <v>2.1</v>
      </c>
      <c r="C22" s="166">
        <f t="shared" si="1"/>
        <v>0</v>
      </c>
      <c r="D22" s="282">
        <f t="shared" si="2"/>
        <v>2</v>
      </c>
      <c r="E22" s="206">
        <f>'Core Indicators'!R22</f>
        <v>2</v>
      </c>
      <c r="F22" s="206">
        <f>'Core Indicators'!Z22</f>
        <v>2</v>
      </c>
      <c r="G22" s="166">
        <f t="shared" si="3"/>
        <v>2</v>
      </c>
      <c r="H22" s="206">
        <f>'Core Indicators'!AH22</f>
        <v>2</v>
      </c>
      <c r="I22" s="206">
        <f>'Core Indicators'!AP22</f>
        <v>2</v>
      </c>
      <c r="J22" s="206">
        <f>'Core Indicators'!BN22</f>
        <v>2</v>
      </c>
      <c r="K22" s="206">
        <f t="shared" si="4"/>
        <v>2</v>
      </c>
      <c r="L22" s="259">
        <f t="shared" si="5"/>
        <v>2</v>
      </c>
      <c r="M22" s="282">
        <f t="shared" si="6"/>
        <v>2.4</v>
      </c>
      <c r="N22" s="207">
        <f>'Core Indicators'!DJ22</f>
        <v>2</v>
      </c>
      <c r="O22" s="207">
        <f>'Core Indicators'!DR22</f>
        <v>2</v>
      </c>
      <c r="P22" s="207">
        <f>'Core Indicators'!DZ22</f>
        <v>2</v>
      </c>
      <c r="Q22" s="207">
        <f>'Core Indicators'!EH22</f>
        <v>3</v>
      </c>
      <c r="R22" s="207">
        <f>'Core Indicators'!EP22</f>
        <v>3</v>
      </c>
      <c r="S22" s="166">
        <f t="shared" si="7"/>
        <v>1.6</v>
      </c>
      <c r="T22" s="166">
        <f t="shared" si="8"/>
        <v>1.1666666666666667</v>
      </c>
      <c r="U22" s="206">
        <v>1</v>
      </c>
      <c r="V22" s="206">
        <v>1</v>
      </c>
      <c r="W22" s="206">
        <f>'Core Indicators'!EX22</f>
        <v>2</v>
      </c>
      <c r="X22" s="166">
        <f t="shared" si="9"/>
        <v>1.5</v>
      </c>
      <c r="Y22" s="206">
        <v>1</v>
      </c>
      <c r="Z22" s="166">
        <f t="shared" si="10"/>
        <v>2</v>
      </c>
      <c r="AA22" s="206">
        <f>'Core Indicators'!FF22</f>
        <v>2</v>
      </c>
      <c r="AB22" s="206">
        <f t="shared" si="11"/>
        <v>2</v>
      </c>
      <c r="AC22" s="187">
        <f>'Core Indicators'!GD22</f>
        <v>2</v>
      </c>
      <c r="AD22" s="187">
        <f>'Core Indicators'!GL22</f>
        <v>2</v>
      </c>
      <c r="AE22" s="187">
        <f>'Core Indicators'!GT22</f>
        <v>2</v>
      </c>
      <c r="AF22" s="187">
        <f>'Core Indicators'!HB22</f>
        <v>2</v>
      </c>
      <c r="AG22" s="187">
        <f t="shared" si="12"/>
        <v>2</v>
      </c>
      <c r="AH22" s="187">
        <f>'Core Indicators'!HJ22</f>
        <v>2</v>
      </c>
      <c r="AI22" s="187">
        <f>'Core Indicators'!HR22</f>
        <v>2</v>
      </c>
      <c r="AJ22" s="187">
        <f t="shared" si="13"/>
        <v>2</v>
      </c>
      <c r="AK22" s="187">
        <f>'Core Indicators'!HZ22</f>
        <v>2</v>
      </c>
      <c r="AL22" s="187">
        <f>'Core Indicators'!IH22</f>
        <v>2</v>
      </c>
      <c r="AM22" s="187">
        <f>'Core Indicators'!IP22</f>
        <v>2</v>
      </c>
      <c r="AN22" s="187">
        <f t="shared" si="14"/>
        <v>2</v>
      </c>
    </row>
    <row r="23" spans="1:40" x14ac:dyDescent="0.25">
      <c r="A23" s="206" t="str">
        <f>Lists!C:C</f>
        <v>CRI002</v>
      </c>
      <c r="B23" s="259">
        <f t="shared" si="0"/>
        <v>2.2999999999999998</v>
      </c>
      <c r="C23" s="166">
        <f t="shared" si="1"/>
        <v>0</v>
      </c>
      <c r="D23" s="282">
        <f t="shared" si="2"/>
        <v>2.5</v>
      </c>
      <c r="E23" s="206">
        <f>'Core Indicators'!R23</f>
        <v>3</v>
      </c>
      <c r="F23" s="206">
        <f>'Core Indicators'!Z23</f>
        <v>3</v>
      </c>
      <c r="G23" s="166">
        <f t="shared" si="3"/>
        <v>3</v>
      </c>
      <c r="H23" s="206">
        <f>'Core Indicators'!AH23</f>
        <v>2</v>
      </c>
      <c r="I23" s="206">
        <f>'Core Indicators'!AP23</f>
        <v>2</v>
      </c>
      <c r="J23" s="206">
        <f>'Core Indicators'!BN23</f>
        <v>3</v>
      </c>
      <c r="K23" s="206">
        <f t="shared" si="4"/>
        <v>2.5</v>
      </c>
      <c r="L23" s="259">
        <f t="shared" si="5"/>
        <v>2.2999999999999998</v>
      </c>
      <c r="M23" s="282">
        <f t="shared" si="6"/>
        <v>2.6</v>
      </c>
      <c r="N23" s="207">
        <f>'Core Indicators'!DJ23</f>
        <v>3</v>
      </c>
      <c r="O23" s="207">
        <f>'Core Indicators'!DR23</f>
        <v>3</v>
      </c>
      <c r="P23" s="207">
        <f>'Core Indicators'!DZ23</f>
        <v>3</v>
      </c>
      <c r="Q23" s="207">
        <f>'Core Indicators'!EH23</f>
        <v>2</v>
      </c>
      <c r="R23" s="207">
        <f>'Core Indicators'!EP23</f>
        <v>2</v>
      </c>
      <c r="S23" s="166">
        <f t="shared" si="7"/>
        <v>1.7</v>
      </c>
      <c r="T23" s="166">
        <f t="shared" si="8"/>
        <v>1.3333333333333333</v>
      </c>
      <c r="U23" s="206">
        <v>1</v>
      </c>
      <c r="V23" s="206">
        <v>1</v>
      </c>
      <c r="W23" s="206">
        <f>'Core Indicators'!EX23</f>
        <v>3</v>
      </c>
      <c r="X23" s="166">
        <f t="shared" si="9"/>
        <v>2</v>
      </c>
      <c r="Y23" s="206">
        <v>1</v>
      </c>
      <c r="Z23" s="166">
        <f t="shared" si="10"/>
        <v>2</v>
      </c>
      <c r="AA23" s="206">
        <f>'Core Indicators'!FF23</f>
        <v>2</v>
      </c>
      <c r="AB23" s="206">
        <f t="shared" si="11"/>
        <v>2</v>
      </c>
      <c r="AC23" s="187">
        <f>'Core Indicators'!GD23</f>
        <v>2</v>
      </c>
      <c r="AD23" s="187">
        <f>'Core Indicators'!GL23</f>
        <v>2</v>
      </c>
      <c r="AE23" s="187">
        <f>'Core Indicators'!GT23</f>
        <v>2</v>
      </c>
      <c r="AF23" s="187">
        <f>'Core Indicators'!HB23</f>
        <v>2</v>
      </c>
      <c r="AG23" s="187">
        <f t="shared" si="12"/>
        <v>2</v>
      </c>
      <c r="AH23" s="187">
        <f>'Core Indicators'!HJ23</f>
        <v>2</v>
      </c>
      <c r="AI23" s="187">
        <f>'Core Indicators'!HR23</f>
        <v>2</v>
      </c>
      <c r="AJ23" s="187">
        <f t="shared" si="13"/>
        <v>2</v>
      </c>
      <c r="AK23" s="187">
        <f>'Core Indicators'!HZ23</f>
        <v>2</v>
      </c>
      <c r="AL23" s="187">
        <f>'Core Indicators'!IH23</f>
        <v>2</v>
      </c>
      <c r="AM23" s="187">
        <f>'Core Indicators'!IP23</f>
        <v>2</v>
      </c>
      <c r="AN23" s="187">
        <f t="shared" si="14"/>
        <v>2</v>
      </c>
    </row>
    <row r="24" spans="1:40" x14ac:dyDescent="0.25">
      <c r="A24" s="206" t="str">
        <f>Lists!C:C</f>
        <v>DJI001</v>
      </c>
      <c r="B24" s="259">
        <f t="shared" si="0"/>
        <v>1.9</v>
      </c>
      <c r="C24" s="166">
        <f t="shared" si="1"/>
        <v>0</v>
      </c>
      <c r="D24" s="282">
        <f t="shared" si="2"/>
        <v>2</v>
      </c>
      <c r="E24" s="206">
        <f>'Core Indicators'!R24</f>
        <v>2</v>
      </c>
      <c r="F24" s="206">
        <f>'Core Indicators'!Z24</f>
        <v>2</v>
      </c>
      <c r="G24" s="166">
        <f t="shared" si="3"/>
        <v>2</v>
      </c>
      <c r="H24" s="206">
        <f>'Core Indicators'!AH24</f>
        <v>2</v>
      </c>
      <c r="I24" s="206">
        <f>'Core Indicators'!AP24</f>
        <v>2</v>
      </c>
      <c r="J24" s="206">
        <f>'Core Indicators'!BN24</f>
        <v>2</v>
      </c>
      <c r="K24" s="206">
        <f t="shared" si="4"/>
        <v>2</v>
      </c>
      <c r="L24" s="259">
        <f t="shared" si="5"/>
        <v>2</v>
      </c>
      <c r="M24" s="282">
        <f t="shared" si="6"/>
        <v>2</v>
      </c>
      <c r="N24" s="207">
        <f>'Core Indicators'!DJ24</f>
        <v>2</v>
      </c>
      <c r="O24" s="207">
        <f>'Core Indicators'!DR24</f>
        <v>2</v>
      </c>
      <c r="P24" s="207">
        <f>'Core Indicators'!DZ24</f>
        <v>2</v>
      </c>
      <c r="Q24" s="207">
        <f>'Core Indicators'!EH24</f>
        <v>2</v>
      </c>
      <c r="R24" s="207">
        <f>'Core Indicators'!EP24</f>
        <v>2</v>
      </c>
      <c r="S24" s="166">
        <f t="shared" si="7"/>
        <v>1.6</v>
      </c>
      <c r="T24" s="166">
        <f t="shared" si="8"/>
        <v>1.1666666666666667</v>
      </c>
      <c r="U24" s="206">
        <v>1</v>
      </c>
      <c r="V24" s="206">
        <v>1</v>
      </c>
      <c r="W24" s="206">
        <f>'Core Indicators'!EX24</f>
        <v>2</v>
      </c>
      <c r="X24" s="166">
        <f t="shared" si="9"/>
        <v>1.5</v>
      </c>
      <c r="Y24" s="206">
        <v>1</v>
      </c>
      <c r="Z24" s="166">
        <f t="shared" si="10"/>
        <v>2</v>
      </c>
      <c r="AA24" s="206">
        <f>'Core Indicators'!FF24</f>
        <v>2</v>
      </c>
      <c r="AB24" s="206">
        <f t="shared" si="11"/>
        <v>2</v>
      </c>
      <c r="AC24" s="187">
        <f>'Core Indicators'!GD24</f>
        <v>2</v>
      </c>
      <c r="AD24" s="187">
        <f>'Core Indicators'!GL24</f>
        <v>2</v>
      </c>
      <c r="AE24" s="187">
        <f>'Core Indicators'!GT24</f>
        <v>2</v>
      </c>
      <c r="AF24" s="187">
        <f>'Core Indicators'!HB24</f>
        <v>2</v>
      </c>
      <c r="AG24" s="187">
        <f t="shared" si="12"/>
        <v>2</v>
      </c>
      <c r="AH24" s="187">
        <f>'Core Indicators'!HJ24</f>
        <v>2</v>
      </c>
      <c r="AI24" s="187">
        <f>'Core Indicators'!HR24</f>
        <v>2</v>
      </c>
      <c r="AJ24" s="187">
        <f t="shared" si="13"/>
        <v>2</v>
      </c>
      <c r="AK24" s="187">
        <f>'Core Indicators'!HZ24</f>
        <v>2</v>
      </c>
      <c r="AL24" s="187">
        <f>'Core Indicators'!IH24</f>
        <v>2</v>
      </c>
      <c r="AM24" s="187">
        <f>'Core Indicators'!IP24</f>
        <v>2</v>
      </c>
      <c r="AN24" s="187">
        <f t="shared" si="14"/>
        <v>2</v>
      </c>
    </row>
    <row r="25" spans="1:40" x14ac:dyDescent="0.25">
      <c r="A25" s="206" t="str">
        <f>Lists!C:C</f>
        <v>DJI002</v>
      </c>
      <c r="B25" s="259">
        <f t="shared" si="0"/>
        <v>1.9</v>
      </c>
      <c r="C25" s="166">
        <f t="shared" si="1"/>
        <v>0</v>
      </c>
      <c r="D25" s="282">
        <f t="shared" si="2"/>
        <v>2</v>
      </c>
      <c r="E25" s="206">
        <f>'Core Indicators'!R25</f>
        <v>2</v>
      </c>
      <c r="F25" s="206">
        <f>'Core Indicators'!Z25</f>
        <v>2</v>
      </c>
      <c r="G25" s="166">
        <f t="shared" si="3"/>
        <v>2</v>
      </c>
      <c r="H25" s="206">
        <f>'Core Indicators'!AH25</f>
        <v>2</v>
      </c>
      <c r="I25" s="206">
        <f>'Core Indicators'!AP25</f>
        <v>2</v>
      </c>
      <c r="J25" s="206">
        <f>'Core Indicators'!BN25</f>
        <v>2</v>
      </c>
      <c r="K25" s="206">
        <f t="shared" si="4"/>
        <v>2</v>
      </c>
      <c r="L25" s="259">
        <f t="shared" si="5"/>
        <v>2</v>
      </c>
      <c r="M25" s="282">
        <f t="shared" si="6"/>
        <v>2</v>
      </c>
      <c r="N25" s="207">
        <f>'Core Indicators'!DJ25</f>
        <v>2</v>
      </c>
      <c r="O25" s="207">
        <f>'Core Indicators'!DR25</f>
        <v>2</v>
      </c>
      <c r="P25" s="207">
        <f>'Core Indicators'!DZ25</f>
        <v>2</v>
      </c>
      <c r="Q25" s="207">
        <f>'Core Indicators'!EH25</f>
        <v>2</v>
      </c>
      <c r="R25" s="207">
        <f>'Core Indicators'!EP25</f>
        <v>2</v>
      </c>
      <c r="S25" s="166">
        <f t="shared" si="7"/>
        <v>1.6</v>
      </c>
      <c r="T25" s="166">
        <f t="shared" si="8"/>
        <v>1.1666666666666667</v>
      </c>
      <c r="U25" s="206">
        <v>1</v>
      </c>
      <c r="V25" s="206">
        <v>1</v>
      </c>
      <c r="W25" s="206">
        <f>'Core Indicators'!EX25</f>
        <v>2</v>
      </c>
      <c r="X25" s="166">
        <f t="shared" si="9"/>
        <v>1.5</v>
      </c>
      <c r="Y25" s="206">
        <v>1</v>
      </c>
      <c r="Z25" s="166">
        <f t="shared" si="10"/>
        <v>2</v>
      </c>
      <c r="AA25" s="206">
        <f>'Core Indicators'!FF25</f>
        <v>2</v>
      </c>
      <c r="AB25" s="206">
        <f t="shared" si="11"/>
        <v>2</v>
      </c>
      <c r="AC25" s="187">
        <f>'Core Indicators'!GD25</f>
        <v>2</v>
      </c>
      <c r="AD25" s="187">
        <f>'Core Indicators'!GL25</f>
        <v>2</v>
      </c>
      <c r="AE25" s="187">
        <f>'Core Indicators'!GT25</f>
        <v>2</v>
      </c>
      <c r="AF25" s="187">
        <f>'Core Indicators'!HB25</f>
        <v>2</v>
      </c>
      <c r="AG25" s="187">
        <f t="shared" si="12"/>
        <v>2</v>
      </c>
      <c r="AH25" s="187">
        <f>'Core Indicators'!HJ25</f>
        <v>2</v>
      </c>
      <c r="AI25" s="187">
        <f>'Core Indicators'!HR25</f>
        <v>2</v>
      </c>
      <c r="AJ25" s="187">
        <f t="shared" si="13"/>
        <v>2</v>
      </c>
      <c r="AK25" s="187">
        <f>'Core Indicators'!HZ25</f>
        <v>2</v>
      </c>
      <c r="AL25" s="187">
        <f>'Core Indicators'!IH25</f>
        <v>2</v>
      </c>
      <c r="AM25" s="187">
        <f>'Core Indicators'!IP25</f>
        <v>2</v>
      </c>
      <c r="AN25" s="187">
        <f t="shared" si="14"/>
        <v>2</v>
      </c>
    </row>
    <row r="26" spans="1:40" x14ac:dyDescent="0.25">
      <c r="A26" s="206" t="str">
        <f>Lists!C:C</f>
        <v>DJI003</v>
      </c>
      <c r="B26" s="259">
        <f t="shared" si="0"/>
        <v>1.9</v>
      </c>
      <c r="C26" s="166">
        <f t="shared" si="1"/>
        <v>1</v>
      </c>
      <c r="D26" s="282">
        <f t="shared" si="2"/>
        <v>2</v>
      </c>
      <c r="E26" s="206">
        <f>'Core Indicators'!R26</f>
        <v>2</v>
      </c>
      <c r="F26" s="206">
        <f>'Core Indicators'!Z26</f>
        <v>2</v>
      </c>
      <c r="G26" s="166">
        <f t="shared" si="3"/>
        <v>2</v>
      </c>
      <c r="H26" s="206">
        <f>'Core Indicators'!AH26</f>
        <v>2</v>
      </c>
      <c r="I26" s="206" t="str">
        <f>'Core Indicators'!AP26</f>
        <v>x</v>
      </c>
      <c r="J26" s="206">
        <f>'Core Indicators'!BN26</f>
        <v>2</v>
      </c>
      <c r="K26" s="206">
        <f t="shared" si="4"/>
        <v>2</v>
      </c>
      <c r="L26" s="259">
        <f t="shared" si="5"/>
        <v>2</v>
      </c>
      <c r="M26" s="282">
        <f t="shared" si="6"/>
        <v>2</v>
      </c>
      <c r="N26" s="207">
        <f>'Core Indicators'!DJ26</f>
        <v>2</v>
      </c>
      <c r="O26" s="207">
        <f>'Core Indicators'!DR26</f>
        <v>2</v>
      </c>
      <c r="P26" s="207">
        <f>'Core Indicators'!DZ26</f>
        <v>2</v>
      </c>
      <c r="Q26" s="207">
        <f>'Core Indicators'!EH26</f>
        <v>2</v>
      </c>
      <c r="R26" s="207" t="str">
        <f>'Core Indicators'!EP26</f>
        <v>x</v>
      </c>
      <c r="S26" s="166">
        <f t="shared" si="7"/>
        <v>1.6</v>
      </c>
      <c r="T26" s="166">
        <f t="shared" si="8"/>
        <v>1.1666666666666667</v>
      </c>
      <c r="U26" s="206">
        <v>1</v>
      </c>
      <c r="V26" s="206">
        <v>1</v>
      </c>
      <c r="W26" s="206">
        <f>'Core Indicators'!EX26</f>
        <v>2</v>
      </c>
      <c r="X26" s="166">
        <f t="shared" si="9"/>
        <v>1.5</v>
      </c>
      <c r="Y26" s="206">
        <v>1</v>
      </c>
      <c r="Z26" s="166">
        <f t="shared" si="10"/>
        <v>2</v>
      </c>
      <c r="AA26" s="206">
        <f>'Core Indicators'!FF26</f>
        <v>2</v>
      </c>
      <c r="AB26" s="206">
        <f t="shared" si="11"/>
        <v>2</v>
      </c>
      <c r="AC26" s="187">
        <f>'Core Indicators'!GD26</f>
        <v>2</v>
      </c>
      <c r="AD26" s="187">
        <f>'Core Indicators'!GL26</f>
        <v>2</v>
      </c>
      <c r="AE26" s="187">
        <f>'Core Indicators'!GT26</f>
        <v>2</v>
      </c>
      <c r="AF26" s="187">
        <f>'Core Indicators'!HB26</f>
        <v>2</v>
      </c>
      <c r="AG26" s="187">
        <f t="shared" si="12"/>
        <v>2</v>
      </c>
      <c r="AH26" s="187">
        <f>'Core Indicators'!HJ26</f>
        <v>2</v>
      </c>
      <c r="AI26" s="187">
        <f>'Core Indicators'!HR26</f>
        <v>2</v>
      </c>
      <c r="AJ26" s="187">
        <f t="shared" si="13"/>
        <v>2</v>
      </c>
      <c r="AK26" s="187">
        <f>'Core Indicators'!HZ26</f>
        <v>2</v>
      </c>
      <c r="AL26" s="187">
        <f>'Core Indicators'!IH26</f>
        <v>2</v>
      </c>
      <c r="AM26" s="187">
        <f>'Core Indicators'!IP26</f>
        <v>2</v>
      </c>
      <c r="AN26" s="187">
        <f t="shared" si="14"/>
        <v>2</v>
      </c>
    </row>
    <row r="27" spans="1:40" x14ac:dyDescent="0.25">
      <c r="A27" s="206" t="str">
        <f>Lists!C:C</f>
        <v>DOM002</v>
      </c>
      <c r="B27" s="259">
        <f t="shared" si="0"/>
        <v>2</v>
      </c>
      <c r="C27" s="166">
        <f t="shared" si="1"/>
        <v>2</v>
      </c>
      <c r="D27" s="282">
        <f t="shared" si="2"/>
        <v>1.8</v>
      </c>
      <c r="E27" s="206">
        <f>'Core Indicators'!R27</f>
        <v>1</v>
      </c>
      <c r="F27" s="206">
        <f>'Core Indicators'!Z27</f>
        <v>2</v>
      </c>
      <c r="G27" s="166">
        <f t="shared" si="3"/>
        <v>1.5</v>
      </c>
      <c r="H27" s="206">
        <f>'Core Indicators'!AH27</f>
        <v>2</v>
      </c>
      <c r="I27" s="206">
        <f>'Core Indicators'!AP27</f>
        <v>2</v>
      </c>
      <c r="J27" s="206" t="str">
        <f>'Core Indicators'!BN27</f>
        <v>x</v>
      </c>
      <c r="K27" s="206">
        <f t="shared" si="4"/>
        <v>2</v>
      </c>
      <c r="L27" s="259">
        <f t="shared" si="5"/>
        <v>2</v>
      </c>
      <c r="M27" s="282">
        <f t="shared" si="6"/>
        <v>2.4</v>
      </c>
      <c r="N27" s="207">
        <f>'Core Indicators'!DJ27</f>
        <v>2</v>
      </c>
      <c r="O27" s="207">
        <f>'Core Indicators'!DR27</f>
        <v>2</v>
      </c>
      <c r="P27" s="207">
        <f>'Core Indicators'!DZ27</f>
        <v>2</v>
      </c>
      <c r="Q27" s="207">
        <f>'Core Indicators'!EH27</f>
        <v>3</v>
      </c>
      <c r="R27" s="207">
        <f>'Core Indicators'!EP27</f>
        <v>3</v>
      </c>
      <c r="S27" s="166">
        <f t="shared" si="7"/>
        <v>1.5</v>
      </c>
      <c r="T27" s="166">
        <f t="shared" si="8"/>
        <v>1</v>
      </c>
      <c r="U27" s="206">
        <v>1</v>
      </c>
      <c r="V27" s="206">
        <v>1</v>
      </c>
      <c r="W27" s="206" t="str">
        <f>'Core Indicators'!EX27</f>
        <v>x</v>
      </c>
      <c r="X27" s="166">
        <f t="shared" si="9"/>
        <v>1</v>
      </c>
      <c r="Y27" s="206">
        <v>1</v>
      </c>
      <c r="Z27" s="166">
        <f t="shared" si="10"/>
        <v>2</v>
      </c>
      <c r="AA27" s="206">
        <f>'Core Indicators'!FF27</f>
        <v>2</v>
      </c>
      <c r="AB27" s="206">
        <f t="shared" si="11"/>
        <v>2</v>
      </c>
      <c r="AC27" s="187">
        <f>'Core Indicators'!GD27</f>
        <v>2</v>
      </c>
      <c r="AD27" s="187">
        <f>'Core Indicators'!GL27</f>
        <v>2</v>
      </c>
      <c r="AE27" s="187">
        <f>'Core Indicators'!GT27</f>
        <v>2</v>
      </c>
      <c r="AF27" s="187">
        <f>'Core Indicators'!HB27</f>
        <v>2</v>
      </c>
      <c r="AG27" s="187">
        <f t="shared" si="12"/>
        <v>2</v>
      </c>
      <c r="AH27" s="187">
        <f>'Core Indicators'!HJ27</f>
        <v>2</v>
      </c>
      <c r="AI27" s="187">
        <f>'Core Indicators'!HR27</f>
        <v>2</v>
      </c>
      <c r="AJ27" s="187">
        <f t="shared" si="13"/>
        <v>2</v>
      </c>
      <c r="AK27" s="187">
        <f>'Core Indicators'!HZ27</f>
        <v>2</v>
      </c>
      <c r="AL27" s="187">
        <f>'Core Indicators'!IH27</f>
        <v>2</v>
      </c>
      <c r="AM27" s="187">
        <f>'Core Indicators'!IP27</f>
        <v>2</v>
      </c>
      <c r="AN27" s="187">
        <f t="shared" si="14"/>
        <v>2</v>
      </c>
    </row>
    <row r="28" spans="1:40" x14ac:dyDescent="0.25">
      <c r="A28" s="206" t="str">
        <f>Lists!C:C</f>
        <v>DZA002</v>
      </c>
      <c r="B28" s="259" t="str">
        <f t="shared" si="0"/>
        <v>x</v>
      </c>
      <c r="C28" s="166">
        <f t="shared" si="1"/>
        <v>3</v>
      </c>
      <c r="D28" s="282">
        <f t="shared" si="2"/>
        <v>2.7</v>
      </c>
      <c r="E28" s="206">
        <f>'Core Indicators'!R28</f>
        <v>2</v>
      </c>
      <c r="F28" s="206">
        <f>'Core Indicators'!Z28</f>
        <v>2</v>
      </c>
      <c r="G28" s="166">
        <f t="shared" si="3"/>
        <v>2</v>
      </c>
      <c r="H28" s="206" t="str">
        <f>'Core Indicators'!AH28</f>
        <v>x</v>
      </c>
      <c r="I28" s="206" t="str">
        <f>'Core Indicators'!AP28</f>
        <v>x</v>
      </c>
      <c r="J28" s="206">
        <f>'Core Indicators'!BN28</f>
        <v>3</v>
      </c>
      <c r="K28" s="206">
        <f t="shared" si="4"/>
        <v>3</v>
      </c>
      <c r="L28" s="259">
        <f t="shared" si="5"/>
        <v>3</v>
      </c>
      <c r="M28" s="282" t="str">
        <f t="shared" si="6"/>
        <v>x</v>
      </c>
      <c r="N28" s="207" t="str">
        <f>'Core Indicators'!DJ28</f>
        <v>x</v>
      </c>
      <c r="O28" s="207" t="str">
        <f>'Core Indicators'!DR28</f>
        <v>x</v>
      </c>
      <c r="P28" s="207" t="str">
        <f>'Core Indicators'!DZ28</f>
        <v>x</v>
      </c>
      <c r="Q28" s="207" t="str">
        <f>'Core Indicators'!EH28</f>
        <v>x</v>
      </c>
      <c r="R28" s="207" t="str">
        <f>'Core Indicators'!EP28</f>
        <v>x</v>
      </c>
      <c r="S28" s="166">
        <f t="shared" si="7"/>
        <v>1.7</v>
      </c>
      <c r="T28" s="166">
        <f t="shared" si="8"/>
        <v>1.3333333333333333</v>
      </c>
      <c r="U28" s="206">
        <v>1</v>
      </c>
      <c r="V28" s="206">
        <v>1</v>
      </c>
      <c r="W28" s="206">
        <f>'Core Indicators'!EX28</f>
        <v>3</v>
      </c>
      <c r="X28" s="166">
        <f t="shared" si="9"/>
        <v>2</v>
      </c>
      <c r="Y28" s="206">
        <v>1</v>
      </c>
      <c r="Z28" s="166">
        <f t="shared" si="10"/>
        <v>2</v>
      </c>
      <c r="AA28" s="206">
        <f>'Core Indicators'!FF28</f>
        <v>2</v>
      </c>
      <c r="AB28" s="206">
        <f t="shared" si="11"/>
        <v>2</v>
      </c>
      <c r="AC28" s="187">
        <f>'Core Indicators'!GD28</f>
        <v>2</v>
      </c>
      <c r="AD28" s="187">
        <f>'Core Indicators'!GL28</f>
        <v>2</v>
      </c>
      <c r="AE28" s="187">
        <f>'Core Indicators'!GT28</f>
        <v>2</v>
      </c>
      <c r="AF28" s="187">
        <f>'Core Indicators'!HB28</f>
        <v>2</v>
      </c>
      <c r="AG28" s="187">
        <f t="shared" si="12"/>
        <v>2</v>
      </c>
      <c r="AH28" s="187">
        <f>'Core Indicators'!HJ28</f>
        <v>2</v>
      </c>
      <c r="AI28" s="187">
        <f>'Core Indicators'!HR28</f>
        <v>2</v>
      </c>
      <c r="AJ28" s="187">
        <f t="shared" si="13"/>
        <v>2</v>
      </c>
      <c r="AK28" s="187">
        <f>'Core Indicators'!HZ28</f>
        <v>2</v>
      </c>
      <c r="AL28" s="187">
        <f>'Core Indicators'!IH28</f>
        <v>2</v>
      </c>
      <c r="AM28" s="187">
        <f>'Core Indicators'!IP28</f>
        <v>2</v>
      </c>
      <c r="AN28" s="187">
        <f t="shared" si="14"/>
        <v>2</v>
      </c>
    </row>
    <row r="29" spans="1:40" x14ac:dyDescent="0.25">
      <c r="A29" s="206" t="str">
        <f>Lists!C:C</f>
        <v>DZA003</v>
      </c>
      <c r="B29" s="259">
        <f t="shared" si="0"/>
        <v>2.5</v>
      </c>
      <c r="C29" s="166">
        <f t="shared" si="1"/>
        <v>0</v>
      </c>
      <c r="D29" s="282">
        <f t="shared" si="2"/>
        <v>2.6</v>
      </c>
      <c r="E29" s="206">
        <f>'Core Indicators'!R29</f>
        <v>2</v>
      </c>
      <c r="F29" s="206">
        <f>'Core Indicators'!Z29</f>
        <v>2</v>
      </c>
      <c r="G29" s="166">
        <f t="shared" si="3"/>
        <v>2</v>
      </c>
      <c r="H29" s="206">
        <f>'Core Indicators'!AH29</f>
        <v>3</v>
      </c>
      <c r="I29" s="206">
        <f>'Core Indicators'!AP29</f>
        <v>3</v>
      </c>
      <c r="J29" s="206">
        <f>'Core Indicators'!BN29</f>
        <v>2</v>
      </c>
      <c r="K29" s="206">
        <f t="shared" si="4"/>
        <v>2.5</v>
      </c>
      <c r="L29" s="259">
        <f t="shared" si="5"/>
        <v>2.8</v>
      </c>
      <c r="M29" s="282">
        <f t="shared" si="6"/>
        <v>3</v>
      </c>
      <c r="N29" s="207">
        <f>'Core Indicators'!DJ29</f>
        <v>3</v>
      </c>
      <c r="O29" s="207">
        <f>'Core Indicators'!DR29</f>
        <v>3</v>
      </c>
      <c r="P29" s="207">
        <f>'Core Indicators'!DZ29</f>
        <v>3</v>
      </c>
      <c r="Q29" s="207">
        <f>'Core Indicators'!EH29</f>
        <v>3</v>
      </c>
      <c r="R29" s="207">
        <f>'Core Indicators'!EP29</f>
        <v>3</v>
      </c>
      <c r="S29" s="166">
        <f t="shared" si="7"/>
        <v>1.7</v>
      </c>
      <c r="T29" s="166">
        <f t="shared" si="8"/>
        <v>1.3333333333333333</v>
      </c>
      <c r="U29" s="206">
        <v>1</v>
      </c>
      <c r="V29" s="206">
        <v>1</v>
      </c>
      <c r="W29" s="206">
        <f>'Core Indicators'!EX29</f>
        <v>3</v>
      </c>
      <c r="X29" s="166">
        <f t="shared" si="9"/>
        <v>2</v>
      </c>
      <c r="Y29" s="206">
        <v>1</v>
      </c>
      <c r="Z29" s="166">
        <f t="shared" si="10"/>
        <v>2</v>
      </c>
      <c r="AA29" s="206">
        <f>'Core Indicators'!FF29</f>
        <v>2</v>
      </c>
      <c r="AB29" s="206">
        <f t="shared" si="11"/>
        <v>2</v>
      </c>
      <c r="AC29" s="187">
        <f>'Core Indicators'!GD29</f>
        <v>2</v>
      </c>
      <c r="AD29" s="187">
        <f>'Core Indicators'!GL29</f>
        <v>2</v>
      </c>
      <c r="AE29" s="187">
        <f>'Core Indicators'!GT29</f>
        <v>2</v>
      </c>
      <c r="AF29" s="187">
        <f>'Core Indicators'!HB29</f>
        <v>2</v>
      </c>
      <c r="AG29" s="187">
        <f t="shared" si="12"/>
        <v>2</v>
      </c>
      <c r="AH29" s="187">
        <f>'Core Indicators'!HJ29</f>
        <v>2</v>
      </c>
      <c r="AI29" s="187">
        <f>'Core Indicators'!HR29</f>
        <v>2</v>
      </c>
      <c r="AJ29" s="187">
        <f t="shared" si="13"/>
        <v>2</v>
      </c>
      <c r="AK29" s="187">
        <f>'Core Indicators'!HZ29</f>
        <v>2</v>
      </c>
      <c r="AL29" s="187">
        <f>'Core Indicators'!IH29</f>
        <v>2</v>
      </c>
      <c r="AM29" s="187">
        <f>'Core Indicators'!IP29</f>
        <v>2</v>
      </c>
      <c r="AN29" s="187">
        <f t="shared" si="14"/>
        <v>2</v>
      </c>
    </row>
    <row r="30" spans="1:40" x14ac:dyDescent="0.25">
      <c r="A30" s="206" t="str">
        <f>Lists!C:C</f>
        <v>DZA004</v>
      </c>
      <c r="B30" s="259" t="str">
        <f t="shared" si="0"/>
        <v>x</v>
      </c>
      <c r="C30" s="166">
        <f t="shared" si="1"/>
        <v>3</v>
      </c>
      <c r="D30" s="282">
        <f t="shared" si="2"/>
        <v>2.7</v>
      </c>
      <c r="E30" s="206">
        <f>'Core Indicators'!R30</f>
        <v>2</v>
      </c>
      <c r="F30" s="206">
        <f>'Core Indicators'!Z30</f>
        <v>2</v>
      </c>
      <c r="G30" s="166">
        <f t="shared" si="3"/>
        <v>2</v>
      </c>
      <c r="H30" s="206" t="str">
        <f>'Core Indicators'!AH30</f>
        <v>x</v>
      </c>
      <c r="I30" s="206" t="str">
        <f>'Core Indicators'!AP30</f>
        <v>x</v>
      </c>
      <c r="J30" s="206">
        <f>'Core Indicators'!BN30</f>
        <v>3</v>
      </c>
      <c r="K30" s="206">
        <f t="shared" si="4"/>
        <v>3</v>
      </c>
      <c r="L30" s="259">
        <f t="shared" si="5"/>
        <v>3</v>
      </c>
      <c r="M30" s="282" t="str">
        <f t="shared" si="6"/>
        <v>x</v>
      </c>
      <c r="N30" s="207" t="str">
        <f>'Core Indicators'!DJ30</f>
        <v>x</v>
      </c>
      <c r="O30" s="207" t="str">
        <f>'Core Indicators'!DR30</f>
        <v>x</v>
      </c>
      <c r="P30" s="207" t="str">
        <f>'Core Indicators'!DZ30</f>
        <v>x</v>
      </c>
      <c r="Q30" s="207" t="str">
        <f>'Core Indicators'!EH30</f>
        <v>x</v>
      </c>
      <c r="R30" s="207" t="str">
        <f>'Core Indicators'!EP30</f>
        <v>x</v>
      </c>
      <c r="S30" s="166">
        <f t="shared" si="7"/>
        <v>1.4</v>
      </c>
      <c r="T30" s="166">
        <f t="shared" si="8"/>
        <v>1.3333333333333333</v>
      </c>
      <c r="U30" s="206">
        <v>1</v>
      </c>
      <c r="V30" s="206">
        <v>1</v>
      </c>
      <c r="W30" s="206">
        <f>'Core Indicators'!EX30</f>
        <v>3</v>
      </c>
      <c r="X30" s="166">
        <f t="shared" si="9"/>
        <v>2</v>
      </c>
      <c r="Y30" s="206">
        <v>1</v>
      </c>
      <c r="Z30" s="166">
        <f t="shared" si="10"/>
        <v>1.5</v>
      </c>
      <c r="AA30" s="206">
        <f>'Core Indicators'!FF30</f>
        <v>1</v>
      </c>
      <c r="AB30" s="206">
        <f t="shared" si="11"/>
        <v>2</v>
      </c>
      <c r="AC30" s="187">
        <f>'Core Indicators'!GD30</f>
        <v>2</v>
      </c>
      <c r="AD30" s="187">
        <f>'Core Indicators'!GL30</f>
        <v>2</v>
      </c>
      <c r="AE30" s="187">
        <f>'Core Indicators'!GT30</f>
        <v>2</v>
      </c>
      <c r="AF30" s="187">
        <f>'Core Indicators'!HB30</f>
        <v>2</v>
      </c>
      <c r="AG30" s="187">
        <f t="shared" si="12"/>
        <v>2</v>
      </c>
      <c r="AH30" s="187">
        <f>'Core Indicators'!HJ30</f>
        <v>2</v>
      </c>
      <c r="AI30" s="187">
        <f>'Core Indicators'!HR30</f>
        <v>2</v>
      </c>
      <c r="AJ30" s="187">
        <f t="shared" si="13"/>
        <v>2</v>
      </c>
      <c r="AK30" s="187">
        <f>'Core Indicators'!HZ30</f>
        <v>2</v>
      </c>
      <c r="AL30" s="187">
        <f>'Core Indicators'!IH30</f>
        <v>2</v>
      </c>
      <c r="AM30" s="187">
        <f>'Core Indicators'!IP30</f>
        <v>2</v>
      </c>
      <c r="AN30" s="187">
        <f t="shared" si="14"/>
        <v>2</v>
      </c>
    </row>
    <row r="31" spans="1:40" x14ac:dyDescent="0.25">
      <c r="A31" s="206" t="str">
        <f>Lists!C:C</f>
        <v>ECU002</v>
      </c>
      <c r="B31" s="259">
        <f t="shared" si="0"/>
        <v>2.4</v>
      </c>
      <c r="C31" s="166">
        <f t="shared" si="1"/>
        <v>0</v>
      </c>
      <c r="D31" s="282">
        <f t="shared" si="2"/>
        <v>2.5</v>
      </c>
      <c r="E31" s="206">
        <f>'Core Indicators'!R31</f>
        <v>2</v>
      </c>
      <c r="F31" s="206">
        <f>'Core Indicators'!Z31</f>
        <v>3</v>
      </c>
      <c r="G31" s="166">
        <f t="shared" si="3"/>
        <v>2.5</v>
      </c>
      <c r="H31" s="206">
        <f>'Core Indicators'!AH31</f>
        <v>3</v>
      </c>
      <c r="I31" s="206">
        <f>'Core Indicators'!AP31</f>
        <v>2</v>
      </c>
      <c r="J31" s="206">
        <f>'Core Indicators'!BN31</f>
        <v>2</v>
      </c>
      <c r="K31" s="206">
        <f t="shared" si="4"/>
        <v>2</v>
      </c>
      <c r="L31" s="259">
        <f t="shared" si="5"/>
        <v>2.5</v>
      </c>
      <c r="M31" s="282">
        <f t="shared" si="6"/>
        <v>2.8</v>
      </c>
      <c r="N31" s="207">
        <f>'Core Indicators'!DJ31</f>
        <v>3</v>
      </c>
      <c r="O31" s="207">
        <f>'Core Indicators'!DR31</f>
        <v>3</v>
      </c>
      <c r="P31" s="207">
        <f>'Core Indicators'!DZ31</f>
        <v>2</v>
      </c>
      <c r="Q31" s="207">
        <f>'Core Indicators'!EH31</f>
        <v>3</v>
      </c>
      <c r="R31" s="207">
        <f>'Core Indicators'!EP31</f>
        <v>3</v>
      </c>
      <c r="S31" s="166">
        <f t="shared" si="7"/>
        <v>1.6</v>
      </c>
      <c r="T31" s="166">
        <f t="shared" si="8"/>
        <v>1.1666666666666667</v>
      </c>
      <c r="U31" s="206">
        <v>1</v>
      </c>
      <c r="V31" s="206">
        <v>1</v>
      </c>
      <c r="W31" s="206">
        <f>'Core Indicators'!EX31</f>
        <v>2</v>
      </c>
      <c r="X31" s="166">
        <f t="shared" si="9"/>
        <v>1.5</v>
      </c>
      <c r="Y31" s="206">
        <v>1</v>
      </c>
      <c r="Z31" s="166">
        <f t="shared" si="10"/>
        <v>2</v>
      </c>
      <c r="AA31" s="206">
        <f>'Core Indicators'!FF31</f>
        <v>2</v>
      </c>
      <c r="AB31" s="206">
        <f t="shared" si="11"/>
        <v>2</v>
      </c>
      <c r="AC31" s="187">
        <f>'Core Indicators'!GD31</f>
        <v>2</v>
      </c>
      <c r="AD31" s="187">
        <f>'Core Indicators'!GL31</f>
        <v>2</v>
      </c>
      <c r="AE31" s="187">
        <f>'Core Indicators'!GT31</f>
        <v>2</v>
      </c>
      <c r="AF31" s="187">
        <f>'Core Indicators'!HB31</f>
        <v>2</v>
      </c>
      <c r="AG31" s="187">
        <f t="shared" si="12"/>
        <v>2</v>
      </c>
      <c r="AH31" s="187">
        <f>'Core Indicators'!HJ31</f>
        <v>2</v>
      </c>
      <c r="AI31" s="187">
        <f>'Core Indicators'!HR31</f>
        <v>2</v>
      </c>
      <c r="AJ31" s="187">
        <f t="shared" si="13"/>
        <v>2</v>
      </c>
      <c r="AK31" s="187">
        <f>'Core Indicators'!HZ31</f>
        <v>2</v>
      </c>
      <c r="AL31" s="187">
        <f>'Core Indicators'!IH31</f>
        <v>2</v>
      </c>
      <c r="AM31" s="187">
        <f>'Core Indicators'!IP31</f>
        <v>2</v>
      </c>
      <c r="AN31" s="187">
        <f t="shared" si="14"/>
        <v>2</v>
      </c>
    </row>
    <row r="32" spans="1:40" x14ac:dyDescent="0.25">
      <c r="A32" s="206" t="str">
        <f>Lists!C:C</f>
        <v>EGY002</v>
      </c>
      <c r="B32" s="259">
        <f t="shared" si="0"/>
        <v>2.5</v>
      </c>
      <c r="C32" s="166">
        <f t="shared" si="1"/>
        <v>0</v>
      </c>
      <c r="D32" s="282">
        <f t="shared" si="2"/>
        <v>2.7</v>
      </c>
      <c r="E32" s="206">
        <f>'Core Indicators'!R32</f>
        <v>2</v>
      </c>
      <c r="F32" s="206">
        <f>'Core Indicators'!Z32</f>
        <v>3</v>
      </c>
      <c r="G32" s="166">
        <f t="shared" si="3"/>
        <v>2.5</v>
      </c>
      <c r="H32" s="206">
        <f>'Core Indicators'!AH32</f>
        <v>3</v>
      </c>
      <c r="I32" s="206">
        <f>'Core Indicators'!AP32</f>
        <v>3</v>
      </c>
      <c r="J32" s="206">
        <f>'Core Indicators'!BN32</f>
        <v>2</v>
      </c>
      <c r="K32" s="206">
        <f t="shared" si="4"/>
        <v>2.5</v>
      </c>
      <c r="L32" s="259">
        <f t="shared" si="5"/>
        <v>2.8</v>
      </c>
      <c r="M32" s="282">
        <f t="shared" si="6"/>
        <v>3</v>
      </c>
      <c r="N32" s="207">
        <f>'Core Indicators'!DJ32</f>
        <v>3</v>
      </c>
      <c r="O32" s="207">
        <f>'Core Indicators'!DR32</f>
        <v>3</v>
      </c>
      <c r="P32" s="207">
        <f>'Core Indicators'!DZ32</f>
        <v>3</v>
      </c>
      <c r="Q32" s="207">
        <f>'Core Indicators'!EH32</f>
        <v>3</v>
      </c>
      <c r="R32" s="207">
        <f>'Core Indicators'!EP32</f>
        <v>3</v>
      </c>
      <c r="S32" s="166">
        <f t="shared" si="7"/>
        <v>1.6</v>
      </c>
      <c r="T32" s="166">
        <f t="shared" si="8"/>
        <v>1.1666666666666667</v>
      </c>
      <c r="U32" s="206">
        <v>1</v>
      </c>
      <c r="V32" s="206">
        <v>1</v>
      </c>
      <c r="W32" s="206">
        <f>'Core Indicators'!EX32</f>
        <v>2</v>
      </c>
      <c r="X32" s="166">
        <f t="shared" si="9"/>
        <v>1.5</v>
      </c>
      <c r="Y32" s="206">
        <v>1</v>
      </c>
      <c r="Z32" s="166">
        <f t="shared" si="10"/>
        <v>2</v>
      </c>
      <c r="AA32" s="206">
        <f>'Core Indicators'!FF32</f>
        <v>2</v>
      </c>
      <c r="AB32" s="206">
        <f t="shared" si="11"/>
        <v>2</v>
      </c>
      <c r="AC32" s="187">
        <f>'Core Indicators'!GD32</f>
        <v>2</v>
      </c>
      <c r="AD32" s="187">
        <f>'Core Indicators'!GL32</f>
        <v>2</v>
      </c>
      <c r="AE32" s="187">
        <f>'Core Indicators'!GT32</f>
        <v>2</v>
      </c>
      <c r="AF32" s="187">
        <f>'Core Indicators'!HB32</f>
        <v>2</v>
      </c>
      <c r="AG32" s="187">
        <f t="shared" si="12"/>
        <v>2</v>
      </c>
      <c r="AH32" s="187">
        <f>'Core Indicators'!HJ32</f>
        <v>2</v>
      </c>
      <c r="AI32" s="187">
        <f>'Core Indicators'!HR32</f>
        <v>2</v>
      </c>
      <c r="AJ32" s="187">
        <f t="shared" si="13"/>
        <v>2</v>
      </c>
      <c r="AK32" s="187">
        <f>'Core Indicators'!HZ32</f>
        <v>2</v>
      </c>
      <c r="AL32" s="187">
        <f>'Core Indicators'!IH32</f>
        <v>2</v>
      </c>
      <c r="AM32" s="187">
        <f>'Core Indicators'!IP32</f>
        <v>2</v>
      </c>
      <c r="AN32" s="187">
        <f t="shared" si="14"/>
        <v>2</v>
      </c>
    </row>
    <row r="33" spans="1:40" x14ac:dyDescent="0.25">
      <c r="A33" s="206" t="str">
        <f>Lists!C:C</f>
        <v>ERI001</v>
      </c>
      <c r="B33" s="259">
        <f t="shared" si="0"/>
        <v>2.5</v>
      </c>
      <c r="C33" s="166">
        <f t="shared" si="1"/>
        <v>0</v>
      </c>
      <c r="D33" s="282">
        <f t="shared" si="2"/>
        <v>2.7</v>
      </c>
      <c r="E33" s="206">
        <f>'Core Indicators'!R33</f>
        <v>2</v>
      </c>
      <c r="F33" s="206">
        <f>'Core Indicators'!Z33</f>
        <v>2</v>
      </c>
      <c r="G33" s="166">
        <f t="shared" si="3"/>
        <v>2</v>
      </c>
      <c r="H33" s="206">
        <f>'Core Indicators'!AH33</f>
        <v>3</v>
      </c>
      <c r="I33" s="206">
        <f>'Core Indicators'!AP33</f>
        <v>3</v>
      </c>
      <c r="J33" s="206">
        <f>'Core Indicators'!BN33</f>
        <v>3</v>
      </c>
      <c r="K33" s="206">
        <f t="shared" si="4"/>
        <v>3</v>
      </c>
      <c r="L33" s="259">
        <f t="shared" si="5"/>
        <v>3</v>
      </c>
      <c r="M33" s="282">
        <f t="shared" si="6"/>
        <v>3</v>
      </c>
      <c r="N33" s="207">
        <f>'Core Indicators'!DJ33</f>
        <v>3</v>
      </c>
      <c r="O33" s="207">
        <f>'Core Indicators'!DR33</f>
        <v>3</v>
      </c>
      <c r="P33" s="207">
        <f>'Core Indicators'!DZ33</f>
        <v>3</v>
      </c>
      <c r="Q33" s="207">
        <f>'Core Indicators'!EH33</f>
        <v>3</v>
      </c>
      <c r="R33" s="207">
        <f>'Core Indicators'!EP33</f>
        <v>3</v>
      </c>
      <c r="S33" s="166">
        <f t="shared" si="7"/>
        <v>1.7</v>
      </c>
      <c r="T33" s="166">
        <f t="shared" si="8"/>
        <v>1.3333333333333333</v>
      </c>
      <c r="U33" s="206">
        <v>1</v>
      </c>
      <c r="V33" s="206">
        <v>1</v>
      </c>
      <c r="W33" s="206">
        <f>'Core Indicators'!EX33</f>
        <v>3</v>
      </c>
      <c r="X33" s="166">
        <f t="shared" si="9"/>
        <v>2</v>
      </c>
      <c r="Y33" s="206">
        <v>1</v>
      </c>
      <c r="Z33" s="166">
        <f t="shared" si="10"/>
        <v>2</v>
      </c>
      <c r="AA33" s="206">
        <f>'Core Indicators'!FF33</f>
        <v>2</v>
      </c>
      <c r="AB33" s="206">
        <f t="shared" si="11"/>
        <v>2</v>
      </c>
      <c r="AC33" s="187">
        <f>'Core Indicators'!GD33</f>
        <v>2</v>
      </c>
      <c r="AD33" s="187">
        <f>'Core Indicators'!GL33</f>
        <v>2</v>
      </c>
      <c r="AE33" s="187">
        <f>'Core Indicators'!GT33</f>
        <v>2</v>
      </c>
      <c r="AF33" s="187">
        <f>'Core Indicators'!HB33</f>
        <v>2</v>
      </c>
      <c r="AG33" s="187">
        <f t="shared" si="12"/>
        <v>2</v>
      </c>
      <c r="AH33" s="187">
        <f>'Core Indicators'!HJ33</f>
        <v>2</v>
      </c>
      <c r="AI33" s="187">
        <f>'Core Indicators'!HR33</f>
        <v>2</v>
      </c>
      <c r="AJ33" s="187">
        <f t="shared" si="13"/>
        <v>2</v>
      </c>
      <c r="AK33" s="187">
        <f>'Core Indicators'!HZ33</f>
        <v>2</v>
      </c>
      <c r="AL33" s="187">
        <f>'Core Indicators'!IH33</f>
        <v>2</v>
      </c>
      <c r="AM33" s="187">
        <f>'Core Indicators'!IP33</f>
        <v>2</v>
      </c>
      <c r="AN33" s="187">
        <f t="shared" si="14"/>
        <v>2</v>
      </c>
    </row>
    <row r="34" spans="1:40" x14ac:dyDescent="0.25">
      <c r="A34" s="206" t="str">
        <f>Lists!C:C</f>
        <v>ESP002</v>
      </c>
      <c r="B34" s="259">
        <f t="shared" si="0"/>
        <v>1.9</v>
      </c>
      <c r="C34" s="166">
        <f t="shared" si="1"/>
        <v>0</v>
      </c>
      <c r="D34" s="282">
        <f t="shared" si="2"/>
        <v>2</v>
      </c>
      <c r="E34" s="206">
        <f>'Core Indicators'!R34</f>
        <v>2</v>
      </c>
      <c r="F34" s="206">
        <f>'Core Indicators'!Z34</f>
        <v>2</v>
      </c>
      <c r="G34" s="166">
        <f t="shared" si="3"/>
        <v>2</v>
      </c>
      <c r="H34" s="206">
        <f>'Core Indicators'!AH34</f>
        <v>2</v>
      </c>
      <c r="I34" s="206">
        <f>'Core Indicators'!AP34</f>
        <v>2</v>
      </c>
      <c r="J34" s="206">
        <f>'Core Indicators'!BN34</f>
        <v>2</v>
      </c>
      <c r="K34" s="206">
        <f t="shared" si="4"/>
        <v>2</v>
      </c>
      <c r="L34" s="259">
        <f t="shared" si="5"/>
        <v>2</v>
      </c>
      <c r="M34" s="282">
        <f t="shared" si="6"/>
        <v>2</v>
      </c>
      <c r="N34" s="207">
        <f>'Core Indicators'!DJ34</f>
        <v>2</v>
      </c>
      <c r="O34" s="207">
        <f>'Core Indicators'!DR34</f>
        <v>2</v>
      </c>
      <c r="P34" s="207">
        <f>'Core Indicators'!DZ34</f>
        <v>2</v>
      </c>
      <c r="Q34" s="207">
        <f>'Core Indicators'!EH34</f>
        <v>2</v>
      </c>
      <c r="R34" s="207">
        <f>'Core Indicators'!EP34</f>
        <v>2</v>
      </c>
      <c r="S34" s="166">
        <f t="shared" si="7"/>
        <v>1.6</v>
      </c>
      <c r="T34" s="166">
        <f t="shared" si="8"/>
        <v>1.1666666666666667</v>
      </c>
      <c r="U34" s="206">
        <v>1</v>
      </c>
      <c r="V34" s="206">
        <v>1</v>
      </c>
      <c r="W34" s="206">
        <f>'Core Indicators'!EX34</f>
        <v>2</v>
      </c>
      <c r="X34" s="166">
        <f t="shared" si="9"/>
        <v>1.5</v>
      </c>
      <c r="Y34" s="206">
        <v>1</v>
      </c>
      <c r="Z34" s="166">
        <f t="shared" si="10"/>
        <v>2</v>
      </c>
      <c r="AA34" s="206">
        <f>'Core Indicators'!FF34</f>
        <v>2</v>
      </c>
      <c r="AB34" s="206">
        <f t="shared" si="11"/>
        <v>2</v>
      </c>
      <c r="AC34" s="187">
        <f>'Core Indicators'!GD34</f>
        <v>2</v>
      </c>
      <c r="AD34" s="187">
        <f>'Core Indicators'!GL34</f>
        <v>2</v>
      </c>
      <c r="AE34" s="187">
        <f>'Core Indicators'!GT34</f>
        <v>2</v>
      </c>
      <c r="AF34" s="187">
        <f>'Core Indicators'!HB34</f>
        <v>2</v>
      </c>
      <c r="AG34" s="187">
        <f t="shared" si="12"/>
        <v>2</v>
      </c>
      <c r="AH34" s="187">
        <f>'Core Indicators'!HJ34</f>
        <v>2</v>
      </c>
      <c r="AI34" s="187">
        <f>'Core Indicators'!HR34</f>
        <v>2</v>
      </c>
      <c r="AJ34" s="187">
        <f t="shared" si="13"/>
        <v>2</v>
      </c>
      <c r="AK34" s="187">
        <f>'Core Indicators'!HZ34</f>
        <v>2</v>
      </c>
      <c r="AL34" s="187">
        <f>'Core Indicators'!IH34</f>
        <v>2</v>
      </c>
      <c r="AM34" s="187">
        <f>'Core Indicators'!IP34</f>
        <v>2</v>
      </c>
      <c r="AN34" s="187">
        <f t="shared" si="14"/>
        <v>2</v>
      </c>
    </row>
    <row r="35" spans="1:40" x14ac:dyDescent="0.25">
      <c r="A35" s="206" t="str">
        <f>Lists!C:C</f>
        <v>ETH001</v>
      </c>
      <c r="B35" s="259">
        <f t="shared" ref="B35:B66" si="15">IF(OR(M35="x",D35="x"),"x",ROUND((5-GEOMEAN(((5-D35)/5*4+1),((5-M35)/5*4+1),((5-M35)/5*4+1)))/4*3.5+S35*0.3,1))</f>
        <v>1.8</v>
      </c>
      <c r="C35" s="166">
        <f t="shared" ref="C35:C66" si="16">COUNTIF(E35:F35,"x")+COUNTIF(H35:I35,"x")+COUNTIF(J35:J35,"x")+COUNTIF(M35,"x")+COUNTIF(U35:W35,"x")+COUNTIF(Y35:AB35,"x")</f>
        <v>0</v>
      </c>
      <c r="D35" s="282">
        <f t="shared" ref="D35:D66" si="17">IF(OR(L35="x",G35="x"),"x",ROUND((5-GEOMEAN(((5-L35)/5*4+1),((5-L35)/5*4+1),((5-G35)/5*4+1)))/4*5,1))</f>
        <v>2</v>
      </c>
      <c r="E35" s="206">
        <f>'Core Indicators'!R35</f>
        <v>2</v>
      </c>
      <c r="F35" s="206">
        <f>'Core Indicators'!Z35</f>
        <v>2</v>
      </c>
      <c r="G35" s="166">
        <f t="shared" ref="G35:G66" si="18">IF(AND(F35="x",E35="x"),"x",IF(OR(F35="x",E35="x"),AVERAGE(E35,F35),ROUND((10-GEOMEAN(((10-E35)/10*9+1),((10-F35)/10*9+1)))/9*10,1)))</f>
        <v>2</v>
      </c>
      <c r="H35" s="206">
        <f>'Core Indicators'!AH35</f>
        <v>2</v>
      </c>
      <c r="I35" s="206">
        <f>'Core Indicators'!AP35</f>
        <v>2</v>
      </c>
      <c r="J35" s="206">
        <f>'Core Indicators'!BN35</f>
        <v>2</v>
      </c>
      <c r="K35" s="206">
        <f t="shared" ref="K35:K66" si="19">IF(AND(J35="x",I35="x"),"x",IF(OR(J35="x",I35="x"),AVERAGE(I35,J35),ROUND((10-GEOMEAN(((10-I35)/10*9+1),((10-J35)/10*9+1)))/9*10,1)))</f>
        <v>2</v>
      </c>
      <c r="L35" s="259">
        <f t="shared" ref="L35:L66" si="20">IF(AND(H35="x",K35="x"),"x",IF(OR(H35="x",K35="x"),AVERAGE(H35,K35),ROUND((10-GEOMEAN(((10-H35)/10*9+1),((10-K35)/10*9+1)))/9*10,1)))</f>
        <v>2</v>
      </c>
      <c r="M35" s="282">
        <f t="shared" ref="M35:M66" si="21">IF(N35="x","x",AVERAGE(N35:R35))</f>
        <v>2</v>
      </c>
      <c r="N35" s="207">
        <f>'Core Indicators'!DJ35</f>
        <v>2</v>
      </c>
      <c r="O35" s="207">
        <f>'Core Indicators'!DR35</f>
        <v>2</v>
      </c>
      <c r="P35" s="207">
        <f>'Core Indicators'!DZ35</f>
        <v>2</v>
      </c>
      <c r="Q35" s="207">
        <f>'Core Indicators'!EH35</f>
        <v>2</v>
      </c>
      <c r="R35" s="207">
        <f>'Core Indicators'!EP35</f>
        <v>2</v>
      </c>
      <c r="S35" s="166">
        <f t="shared" ref="S35:S66" si="22">IF(OR(Z35="x",T35="x"),T35,ROUND((10-GEOMEAN(((10-T35)/10*9+1),((10-Z35)/10*9+1)))/9*10,1))</f>
        <v>1.3</v>
      </c>
      <c r="T35" s="166">
        <f t="shared" ref="T35:T66" si="23">AVERAGE(U35,X35,Y35)</f>
        <v>1.1666666666666667</v>
      </c>
      <c r="U35" s="206">
        <v>1</v>
      </c>
      <c r="V35" s="206">
        <v>1</v>
      </c>
      <c r="W35" s="206">
        <f>'Core Indicators'!EX35</f>
        <v>2</v>
      </c>
      <c r="X35" s="166">
        <f t="shared" ref="X35:X66" si="24">AVERAGE(V35:W35)</f>
        <v>1.5</v>
      </c>
      <c r="Y35" s="206">
        <v>1</v>
      </c>
      <c r="Z35" s="166">
        <f t="shared" ref="Z35:Z66" si="25">IF(AND(AA35="x",AB35="x"),"x",AVERAGE(AA35:AB35))</f>
        <v>1.5</v>
      </c>
      <c r="AA35" s="206">
        <f>'Core Indicators'!FF35</f>
        <v>1</v>
      </c>
      <c r="AB35" s="206">
        <f t="shared" ref="AB35:AB66" si="26">IF(AND(AJ35="x",AN35="x",AG35="x"),"x",(AVERAGE(AJ35,AN35,AG35)))</f>
        <v>2</v>
      </c>
      <c r="AC35" s="187">
        <f>'Core Indicators'!GD35</f>
        <v>2</v>
      </c>
      <c r="AD35" s="187">
        <f>'Core Indicators'!GL35</f>
        <v>2</v>
      </c>
      <c r="AE35" s="187">
        <f>'Core Indicators'!GT35</f>
        <v>2</v>
      </c>
      <c r="AF35" s="187">
        <f>'Core Indicators'!HB35</f>
        <v>2</v>
      </c>
      <c r="AG35" s="187">
        <f t="shared" ref="AG35:AG66" si="27">IF(AND(AC35="x",AD35="x",AE35="x",AF35="x"),"x",AVERAGE(AC35:AF35))</f>
        <v>2</v>
      </c>
      <c r="AH35" s="187">
        <f>'Core Indicators'!HJ35</f>
        <v>2</v>
      </c>
      <c r="AI35" s="187">
        <f>'Core Indicators'!HR35</f>
        <v>2</v>
      </c>
      <c r="AJ35" s="187">
        <f t="shared" ref="AJ35:AJ66" si="28">IF(AND(AH35="x",AI35="x"),"x",AVERAGE(AH35:AI35))</f>
        <v>2</v>
      </c>
      <c r="AK35" s="187">
        <f>'Core Indicators'!HZ35</f>
        <v>2</v>
      </c>
      <c r="AL35" s="187">
        <f>'Core Indicators'!IH35</f>
        <v>2</v>
      </c>
      <c r="AM35" s="187">
        <f>'Core Indicators'!IP35</f>
        <v>2</v>
      </c>
      <c r="AN35" s="187">
        <f t="shared" ref="AN35:AN66" si="29">IF(AND(AK35="x",AL35="x",AM35="x"),"x",AVERAGE(AK35:AM35))</f>
        <v>2</v>
      </c>
    </row>
    <row r="36" spans="1:40" x14ac:dyDescent="0.25">
      <c r="A36" s="206" t="str">
        <f>Lists!C:C</f>
        <v>ETH003</v>
      </c>
      <c r="B36" s="259">
        <f t="shared" si="15"/>
        <v>1.8</v>
      </c>
      <c r="C36" s="166">
        <f t="shared" si="16"/>
        <v>0</v>
      </c>
      <c r="D36" s="282">
        <f t="shared" si="17"/>
        <v>2</v>
      </c>
      <c r="E36" s="206">
        <f>'Core Indicators'!R36</f>
        <v>2</v>
      </c>
      <c r="F36" s="206">
        <f>'Core Indicators'!Z36</f>
        <v>2</v>
      </c>
      <c r="G36" s="166">
        <f t="shared" si="18"/>
        <v>2</v>
      </c>
      <c r="H36" s="206">
        <f>'Core Indicators'!AH36</f>
        <v>2</v>
      </c>
      <c r="I36" s="206">
        <f>'Core Indicators'!AP36</f>
        <v>2</v>
      </c>
      <c r="J36" s="206">
        <f>'Core Indicators'!BN36</f>
        <v>2</v>
      </c>
      <c r="K36" s="206">
        <f t="shared" si="19"/>
        <v>2</v>
      </c>
      <c r="L36" s="259">
        <f t="shared" si="20"/>
        <v>2</v>
      </c>
      <c r="M36" s="282">
        <f t="shared" si="21"/>
        <v>2</v>
      </c>
      <c r="N36" s="207">
        <f>'Core Indicators'!DJ36</f>
        <v>2</v>
      </c>
      <c r="O36" s="207">
        <f>'Core Indicators'!DR36</f>
        <v>2</v>
      </c>
      <c r="P36" s="207">
        <f>'Core Indicators'!DZ36</f>
        <v>2</v>
      </c>
      <c r="Q36" s="207">
        <f>'Core Indicators'!EH36</f>
        <v>2</v>
      </c>
      <c r="R36" s="207">
        <f>'Core Indicators'!EP36</f>
        <v>2</v>
      </c>
      <c r="S36" s="166">
        <f t="shared" si="22"/>
        <v>1.3</v>
      </c>
      <c r="T36" s="166">
        <f t="shared" si="23"/>
        <v>1.1666666666666667</v>
      </c>
      <c r="U36" s="206">
        <v>1</v>
      </c>
      <c r="V36" s="206">
        <v>1</v>
      </c>
      <c r="W36" s="206">
        <f>'Core Indicators'!EX36</f>
        <v>2</v>
      </c>
      <c r="X36" s="166">
        <f t="shared" si="24"/>
        <v>1.5</v>
      </c>
      <c r="Y36" s="206">
        <v>1</v>
      </c>
      <c r="Z36" s="166">
        <f t="shared" si="25"/>
        <v>1.5</v>
      </c>
      <c r="AA36" s="206">
        <f>'Core Indicators'!FF36</f>
        <v>1</v>
      </c>
      <c r="AB36" s="206">
        <f t="shared" si="26"/>
        <v>2</v>
      </c>
      <c r="AC36" s="187">
        <f>'Core Indicators'!GD36</f>
        <v>2</v>
      </c>
      <c r="AD36" s="187">
        <f>'Core Indicators'!GL36</f>
        <v>2</v>
      </c>
      <c r="AE36" s="187">
        <f>'Core Indicators'!GT36</f>
        <v>2</v>
      </c>
      <c r="AF36" s="187">
        <f>'Core Indicators'!HB36</f>
        <v>2</v>
      </c>
      <c r="AG36" s="187">
        <f t="shared" si="27"/>
        <v>2</v>
      </c>
      <c r="AH36" s="187">
        <f>'Core Indicators'!HJ36</f>
        <v>2</v>
      </c>
      <c r="AI36" s="187">
        <f>'Core Indicators'!HR36</f>
        <v>2</v>
      </c>
      <c r="AJ36" s="187">
        <f t="shared" si="28"/>
        <v>2</v>
      </c>
      <c r="AK36" s="187">
        <f>'Core Indicators'!HZ36</f>
        <v>2</v>
      </c>
      <c r="AL36" s="187">
        <f>'Core Indicators'!IH36</f>
        <v>2</v>
      </c>
      <c r="AM36" s="187">
        <f>'Core Indicators'!IP36</f>
        <v>2</v>
      </c>
      <c r="AN36" s="187">
        <f t="shared" si="29"/>
        <v>2</v>
      </c>
    </row>
    <row r="37" spans="1:40" x14ac:dyDescent="0.25">
      <c r="A37" s="206" t="str">
        <f>Lists!C:C</f>
        <v>ETH004</v>
      </c>
      <c r="B37" s="259">
        <f t="shared" si="15"/>
        <v>2.2999999999999998</v>
      </c>
      <c r="C37" s="166">
        <f t="shared" si="16"/>
        <v>0</v>
      </c>
      <c r="D37" s="282">
        <f t="shared" si="17"/>
        <v>2</v>
      </c>
      <c r="E37" s="206">
        <f>'Core Indicators'!R37</f>
        <v>2</v>
      </c>
      <c r="F37" s="206">
        <f>'Core Indicators'!Z37</f>
        <v>2</v>
      </c>
      <c r="G37" s="166">
        <f t="shared" si="18"/>
        <v>2</v>
      </c>
      <c r="H37" s="206">
        <f>'Core Indicators'!AH37</f>
        <v>2</v>
      </c>
      <c r="I37" s="206">
        <f>'Core Indicators'!AP37</f>
        <v>2</v>
      </c>
      <c r="J37" s="206">
        <f>'Core Indicators'!BN37</f>
        <v>2</v>
      </c>
      <c r="K37" s="206">
        <f t="shared" si="19"/>
        <v>2</v>
      </c>
      <c r="L37" s="259">
        <f t="shared" si="20"/>
        <v>2</v>
      </c>
      <c r="M37" s="282">
        <f t="shared" si="21"/>
        <v>3</v>
      </c>
      <c r="N37" s="207">
        <f>'Core Indicators'!DJ37</f>
        <v>3</v>
      </c>
      <c r="O37" s="207">
        <f>'Core Indicators'!DR37</f>
        <v>3</v>
      </c>
      <c r="P37" s="207">
        <f>'Core Indicators'!DZ37</f>
        <v>3</v>
      </c>
      <c r="Q37" s="207">
        <f>'Core Indicators'!EH37</f>
        <v>3</v>
      </c>
      <c r="R37" s="207">
        <f>'Core Indicators'!EP37</f>
        <v>3</v>
      </c>
      <c r="S37" s="166">
        <f t="shared" si="22"/>
        <v>1.3</v>
      </c>
      <c r="T37" s="166">
        <f t="shared" si="23"/>
        <v>1.1666666666666667</v>
      </c>
      <c r="U37" s="206">
        <v>1</v>
      </c>
      <c r="V37" s="206">
        <v>1</v>
      </c>
      <c r="W37" s="206">
        <f>'Core Indicators'!EX37</f>
        <v>2</v>
      </c>
      <c r="X37" s="166">
        <f t="shared" si="24"/>
        <v>1.5</v>
      </c>
      <c r="Y37" s="206">
        <v>1</v>
      </c>
      <c r="Z37" s="166">
        <f t="shared" si="25"/>
        <v>1.5</v>
      </c>
      <c r="AA37" s="206">
        <f>'Core Indicators'!FF37</f>
        <v>1</v>
      </c>
      <c r="AB37" s="206">
        <f t="shared" si="26"/>
        <v>2</v>
      </c>
      <c r="AC37" s="187">
        <f>'Core Indicators'!GD37</f>
        <v>2</v>
      </c>
      <c r="AD37" s="187">
        <f>'Core Indicators'!GL37</f>
        <v>2</v>
      </c>
      <c r="AE37" s="187">
        <f>'Core Indicators'!GT37</f>
        <v>2</v>
      </c>
      <c r="AF37" s="187">
        <f>'Core Indicators'!HB37</f>
        <v>2</v>
      </c>
      <c r="AG37" s="187">
        <f t="shared" si="27"/>
        <v>2</v>
      </c>
      <c r="AH37" s="187">
        <f>'Core Indicators'!HJ37</f>
        <v>2</v>
      </c>
      <c r="AI37" s="187">
        <f>'Core Indicators'!HR37</f>
        <v>2</v>
      </c>
      <c r="AJ37" s="187">
        <f t="shared" si="28"/>
        <v>2</v>
      </c>
      <c r="AK37" s="187">
        <f>'Core Indicators'!HZ37</f>
        <v>2</v>
      </c>
      <c r="AL37" s="187">
        <f>'Core Indicators'!IH37</f>
        <v>2</v>
      </c>
      <c r="AM37" s="187">
        <f>'Core Indicators'!IP37</f>
        <v>2</v>
      </c>
      <c r="AN37" s="187">
        <f t="shared" si="29"/>
        <v>2</v>
      </c>
    </row>
    <row r="38" spans="1:40" x14ac:dyDescent="0.25">
      <c r="A38" s="206" t="str">
        <f>Lists!C:C</f>
        <v>ETH005</v>
      </c>
      <c r="B38" s="259">
        <f t="shared" si="15"/>
        <v>2.2999999999999998</v>
      </c>
      <c r="C38" s="166">
        <f t="shared" si="16"/>
        <v>0</v>
      </c>
      <c r="D38" s="282">
        <f t="shared" si="17"/>
        <v>2.2000000000000002</v>
      </c>
      <c r="E38" s="206">
        <f>'Core Indicators'!R38</f>
        <v>2</v>
      </c>
      <c r="F38" s="206">
        <f>'Core Indicators'!Z38</f>
        <v>3</v>
      </c>
      <c r="G38" s="166">
        <f t="shared" si="18"/>
        <v>2.5</v>
      </c>
      <c r="H38" s="206">
        <f>'Core Indicators'!AH38</f>
        <v>2</v>
      </c>
      <c r="I38" s="206">
        <f>'Core Indicators'!AP38</f>
        <v>2</v>
      </c>
      <c r="J38" s="206">
        <f>'Core Indicators'!BN38</f>
        <v>2</v>
      </c>
      <c r="K38" s="206">
        <f t="shared" si="19"/>
        <v>2</v>
      </c>
      <c r="L38" s="259">
        <f t="shared" si="20"/>
        <v>2</v>
      </c>
      <c r="M38" s="282">
        <f t="shared" si="21"/>
        <v>2.8</v>
      </c>
      <c r="N38" s="207">
        <f>'Core Indicators'!DJ38</f>
        <v>3</v>
      </c>
      <c r="O38" s="207">
        <f>'Core Indicators'!DR38</f>
        <v>3</v>
      </c>
      <c r="P38" s="207">
        <f>'Core Indicators'!DZ38</f>
        <v>2</v>
      </c>
      <c r="Q38" s="207">
        <f>'Core Indicators'!EH38</f>
        <v>3</v>
      </c>
      <c r="R38" s="207">
        <f>'Core Indicators'!EP38</f>
        <v>3</v>
      </c>
      <c r="S38" s="166">
        <f t="shared" si="22"/>
        <v>1.6</v>
      </c>
      <c r="T38" s="166">
        <f t="shared" si="23"/>
        <v>1.1666666666666667</v>
      </c>
      <c r="U38" s="206">
        <v>1</v>
      </c>
      <c r="V38" s="206">
        <v>1</v>
      </c>
      <c r="W38" s="206">
        <f>'Core Indicators'!EX38</f>
        <v>2</v>
      </c>
      <c r="X38" s="166">
        <f t="shared" si="24"/>
        <v>1.5</v>
      </c>
      <c r="Y38" s="206">
        <v>1</v>
      </c>
      <c r="Z38" s="166">
        <f t="shared" si="25"/>
        <v>2</v>
      </c>
      <c r="AA38" s="206">
        <f>'Core Indicators'!FF38</f>
        <v>2</v>
      </c>
      <c r="AB38" s="206">
        <f t="shared" si="26"/>
        <v>2</v>
      </c>
      <c r="AC38" s="187">
        <f>'Core Indicators'!GD38</f>
        <v>2</v>
      </c>
      <c r="AD38" s="187">
        <f>'Core Indicators'!GL38</f>
        <v>2</v>
      </c>
      <c r="AE38" s="187">
        <f>'Core Indicators'!GT38</f>
        <v>2</v>
      </c>
      <c r="AF38" s="187">
        <f>'Core Indicators'!HB38</f>
        <v>2</v>
      </c>
      <c r="AG38" s="187">
        <f t="shared" si="27"/>
        <v>2</v>
      </c>
      <c r="AH38" s="187">
        <f>'Core Indicators'!HJ38</f>
        <v>2</v>
      </c>
      <c r="AI38" s="187">
        <f>'Core Indicators'!HR38</f>
        <v>2</v>
      </c>
      <c r="AJ38" s="187">
        <f t="shared" si="28"/>
        <v>2</v>
      </c>
      <c r="AK38" s="187">
        <f>'Core Indicators'!HZ38</f>
        <v>2</v>
      </c>
      <c r="AL38" s="187">
        <f>'Core Indicators'!IH38</f>
        <v>2</v>
      </c>
      <c r="AM38" s="187">
        <f>'Core Indicators'!IP38</f>
        <v>2</v>
      </c>
      <c r="AN38" s="187">
        <f t="shared" si="29"/>
        <v>2</v>
      </c>
    </row>
    <row r="39" spans="1:40" x14ac:dyDescent="0.25">
      <c r="A39" s="206" t="str">
        <f>Lists!C:C</f>
        <v>GRC002</v>
      </c>
      <c r="B39" s="259">
        <f t="shared" si="15"/>
        <v>2.4</v>
      </c>
      <c r="C39" s="166">
        <f t="shared" si="16"/>
        <v>0</v>
      </c>
      <c r="D39" s="282">
        <f t="shared" si="17"/>
        <v>2.2000000000000002</v>
      </c>
      <c r="E39" s="206">
        <f>'Core Indicators'!R39</f>
        <v>2</v>
      </c>
      <c r="F39" s="206">
        <f>'Core Indicators'!Z39</f>
        <v>2</v>
      </c>
      <c r="G39" s="166">
        <f t="shared" si="18"/>
        <v>2</v>
      </c>
      <c r="H39" s="206">
        <f>'Core Indicators'!AH39</f>
        <v>2</v>
      </c>
      <c r="I39" s="206">
        <f>'Core Indicators'!AP39</f>
        <v>2</v>
      </c>
      <c r="J39" s="206">
        <f>'Core Indicators'!BN39</f>
        <v>3</v>
      </c>
      <c r="K39" s="206">
        <f t="shared" si="19"/>
        <v>2.5</v>
      </c>
      <c r="L39" s="259">
        <f t="shared" si="20"/>
        <v>2.2999999999999998</v>
      </c>
      <c r="M39" s="282">
        <f t="shared" si="21"/>
        <v>3</v>
      </c>
      <c r="N39" s="207">
        <f>'Core Indicators'!DJ39</f>
        <v>3</v>
      </c>
      <c r="O39" s="207">
        <f>'Core Indicators'!DR39</f>
        <v>3</v>
      </c>
      <c r="P39" s="207">
        <f>'Core Indicators'!DZ39</f>
        <v>3</v>
      </c>
      <c r="Q39" s="207">
        <f>'Core Indicators'!EH39</f>
        <v>3</v>
      </c>
      <c r="R39" s="207">
        <f>'Core Indicators'!EP39</f>
        <v>3</v>
      </c>
      <c r="S39" s="166">
        <f t="shared" si="22"/>
        <v>1.7</v>
      </c>
      <c r="T39" s="166">
        <f t="shared" si="23"/>
        <v>1.3333333333333333</v>
      </c>
      <c r="U39" s="206">
        <v>1</v>
      </c>
      <c r="V39" s="206">
        <v>1</v>
      </c>
      <c r="W39" s="206">
        <f>'Core Indicators'!EX39</f>
        <v>3</v>
      </c>
      <c r="X39" s="166">
        <f t="shared" si="24"/>
        <v>2</v>
      </c>
      <c r="Y39" s="206">
        <v>1</v>
      </c>
      <c r="Z39" s="166">
        <f t="shared" si="25"/>
        <v>2</v>
      </c>
      <c r="AA39" s="206">
        <f>'Core Indicators'!FF39</f>
        <v>2</v>
      </c>
      <c r="AB39" s="206">
        <f t="shared" si="26"/>
        <v>2</v>
      </c>
      <c r="AC39" s="187">
        <f>'Core Indicators'!GD39</f>
        <v>2</v>
      </c>
      <c r="AD39" s="187">
        <f>'Core Indicators'!GL39</f>
        <v>2</v>
      </c>
      <c r="AE39" s="187">
        <f>'Core Indicators'!GT39</f>
        <v>2</v>
      </c>
      <c r="AF39" s="187">
        <f>'Core Indicators'!HB39</f>
        <v>2</v>
      </c>
      <c r="AG39" s="187">
        <f t="shared" si="27"/>
        <v>2</v>
      </c>
      <c r="AH39" s="187">
        <f>'Core Indicators'!HJ39</f>
        <v>2</v>
      </c>
      <c r="AI39" s="187">
        <f>'Core Indicators'!HR39</f>
        <v>2</v>
      </c>
      <c r="AJ39" s="187">
        <f t="shared" si="28"/>
        <v>2</v>
      </c>
      <c r="AK39" s="187">
        <f>'Core Indicators'!HZ39</f>
        <v>2</v>
      </c>
      <c r="AL39" s="187">
        <f>'Core Indicators'!IH39</f>
        <v>2</v>
      </c>
      <c r="AM39" s="187">
        <f>'Core Indicators'!IP39</f>
        <v>2</v>
      </c>
      <c r="AN39" s="187">
        <f t="shared" si="29"/>
        <v>2</v>
      </c>
    </row>
    <row r="40" spans="1:40" x14ac:dyDescent="0.25">
      <c r="A40" s="206" t="str">
        <f>Lists!C:C</f>
        <v>GTM001</v>
      </c>
      <c r="B40" s="259">
        <f t="shared" si="15"/>
        <v>1.8</v>
      </c>
      <c r="C40" s="166">
        <f t="shared" si="16"/>
        <v>0</v>
      </c>
      <c r="D40" s="282">
        <f t="shared" si="17"/>
        <v>1.7</v>
      </c>
      <c r="E40" s="206">
        <f>'Core Indicators'!R40</f>
        <v>2</v>
      </c>
      <c r="F40" s="206">
        <f>'Core Indicators'!Z40</f>
        <v>2</v>
      </c>
      <c r="G40" s="166">
        <f t="shared" si="18"/>
        <v>2</v>
      </c>
      <c r="H40" s="206">
        <f>'Core Indicators'!AH40</f>
        <v>1</v>
      </c>
      <c r="I40" s="206">
        <f>'Core Indicators'!AP40</f>
        <v>2</v>
      </c>
      <c r="J40" s="206">
        <f>'Core Indicators'!BN40</f>
        <v>2</v>
      </c>
      <c r="K40" s="206">
        <f t="shared" si="19"/>
        <v>2</v>
      </c>
      <c r="L40" s="259">
        <f t="shared" si="20"/>
        <v>1.5</v>
      </c>
      <c r="M40" s="282">
        <f t="shared" si="21"/>
        <v>2</v>
      </c>
      <c r="N40" s="207">
        <f>'Core Indicators'!DJ40</f>
        <v>2</v>
      </c>
      <c r="O40" s="207">
        <f>'Core Indicators'!DR40</f>
        <v>2</v>
      </c>
      <c r="P40" s="207">
        <f>'Core Indicators'!DZ40</f>
        <v>2</v>
      </c>
      <c r="Q40" s="207">
        <f>'Core Indicators'!EH40</f>
        <v>2</v>
      </c>
      <c r="R40" s="207">
        <f>'Core Indicators'!EP40</f>
        <v>2</v>
      </c>
      <c r="S40" s="166">
        <f t="shared" si="22"/>
        <v>1.6</v>
      </c>
      <c r="T40" s="166">
        <f t="shared" si="23"/>
        <v>1.1666666666666667</v>
      </c>
      <c r="U40" s="206">
        <v>1</v>
      </c>
      <c r="V40" s="206">
        <v>1</v>
      </c>
      <c r="W40" s="206">
        <f>'Core Indicators'!EX40</f>
        <v>2</v>
      </c>
      <c r="X40" s="166">
        <f t="shared" si="24"/>
        <v>1.5</v>
      </c>
      <c r="Y40" s="206">
        <v>1</v>
      </c>
      <c r="Z40" s="166">
        <f t="shared" si="25"/>
        <v>2</v>
      </c>
      <c r="AA40" s="206">
        <f>'Core Indicators'!FF40</f>
        <v>2</v>
      </c>
      <c r="AB40" s="206">
        <f t="shared" si="26"/>
        <v>2</v>
      </c>
      <c r="AC40" s="187">
        <f>'Core Indicators'!GD40</f>
        <v>2</v>
      </c>
      <c r="AD40" s="187">
        <f>'Core Indicators'!GL40</f>
        <v>2</v>
      </c>
      <c r="AE40" s="187">
        <f>'Core Indicators'!GT40</f>
        <v>2</v>
      </c>
      <c r="AF40" s="187">
        <f>'Core Indicators'!HB40</f>
        <v>2</v>
      </c>
      <c r="AG40" s="187">
        <f t="shared" si="27"/>
        <v>2</v>
      </c>
      <c r="AH40" s="187">
        <f>'Core Indicators'!HJ40</f>
        <v>2</v>
      </c>
      <c r="AI40" s="187">
        <f>'Core Indicators'!HR40</f>
        <v>2</v>
      </c>
      <c r="AJ40" s="187">
        <f t="shared" si="28"/>
        <v>2</v>
      </c>
      <c r="AK40" s="187">
        <f>'Core Indicators'!HZ40</f>
        <v>2</v>
      </c>
      <c r="AL40" s="187">
        <f>'Core Indicators'!IH40</f>
        <v>2</v>
      </c>
      <c r="AM40" s="187">
        <f>'Core Indicators'!IP40</f>
        <v>2</v>
      </c>
      <c r="AN40" s="187">
        <f t="shared" si="29"/>
        <v>2</v>
      </c>
    </row>
    <row r="41" spans="1:40" x14ac:dyDescent="0.25">
      <c r="A41" s="206" t="str">
        <f>Lists!C:C</f>
        <v>HND001</v>
      </c>
      <c r="B41" s="259">
        <f t="shared" si="15"/>
        <v>1.8</v>
      </c>
      <c r="C41" s="166">
        <f t="shared" si="16"/>
        <v>0</v>
      </c>
      <c r="D41" s="282">
        <f t="shared" si="17"/>
        <v>1.7</v>
      </c>
      <c r="E41" s="206">
        <f>'Core Indicators'!R41</f>
        <v>2</v>
      </c>
      <c r="F41" s="206">
        <f>'Core Indicators'!Z41</f>
        <v>2</v>
      </c>
      <c r="G41" s="166">
        <f t="shared" si="18"/>
        <v>2</v>
      </c>
      <c r="H41" s="206">
        <f>'Core Indicators'!AH41</f>
        <v>1</v>
      </c>
      <c r="I41" s="206">
        <f>'Core Indicators'!AP41</f>
        <v>2</v>
      </c>
      <c r="J41" s="206">
        <f>'Core Indicators'!BN41</f>
        <v>2</v>
      </c>
      <c r="K41" s="206">
        <f t="shared" si="19"/>
        <v>2</v>
      </c>
      <c r="L41" s="259">
        <f t="shared" si="20"/>
        <v>1.5</v>
      </c>
      <c r="M41" s="282">
        <f t="shared" si="21"/>
        <v>2</v>
      </c>
      <c r="N41" s="207">
        <f>'Core Indicators'!DJ41</f>
        <v>2</v>
      </c>
      <c r="O41" s="207">
        <f>'Core Indicators'!DR41</f>
        <v>2</v>
      </c>
      <c r="P41" s="207">
        <f>'Core Indicators'!DZ41</f>
        <v>2</v>
      </c>
      <c r="Q41" s="207">
        <f>'Core Indicators'!EH41</f>
        <v>2</v>
      </c>
      <c r="R41" s="207">
        <f>'Core Indicators'!EP41</f>
        <v>2</v>
      </c>
      <c r="S41" s="166">
        <f t="shared" si="22"/>
        <v>1.6</v>
      </c>
      <c r="T41" s="166">
        <f t="shared" si="23"/>
        <v>1.1666666666666667</v>
      </c>
      <c r="U41" s="206">
        <v>1</v>
      </c>
      <c r="V41" s="206">
        <v>1</v>
      </c>
      <c r="W41" s="206">
        <f>'Core Indicators'!EX41</f>
        <v>2</v>
      </c>
      <c r="X41" s="166">
        <f t="shared" si="24"/>
        <v>1.5</v>
      </c>
      <c r="Y41" s="206">
        <v>1</v>
      </c>
      <c r="Z41" s="166">
        <f t="shared" si="25"/>
        <v>2</v>
      </c>
      <c r="AA41" s="206">
        <f>'Core Indicators'!FF41</f>
        <v>2</v>
      </c>
      <c r="AB41" s="206">
        <f t="shared" si="26"/>
        <v>2</v>
      </c>
      <c r="AC41" s="187">
        <f>'Core Indicators'!GD41</f>
        <v>2</v>
      </c>
      <c r="AD41" s="187">
        <f>'Core Indicators'!GL41</f>
        <v>2</v>
      </c>
      <c r="AE41" s="187">
        <f>'Core Indicators'!GT41</f>
        <v>2</v>
      </c>
      <c r="AF41" s="187">
        <f>'Core Indicators'!HB41</f>
        <v>2</v>
      </c>
      <c r="AG41" s="187">
        <f t="shared" si="27"/>
        <v>2</v>
      </c>
      <c r="AH41" s="187">
        <f>'Core Indicators'!HJ41</f>
        <v>2</v>
      </c>
      <c r="AI41" s="187">
        <f>'Core Indicators'!HR41</f>
        <v>2</v>
      </c>
      <c r="AJ41" s="187">
        <f t="shared" si="28"/>
        <v>2</v>
      </c>
      <c r="AK41" s="187">
        <f>'Core Indicators'!HZ41</f>
        <v>2</v>
      </c>
      <c r="AL41" s="187">
        <f>'Core Indicators'!IH41</f>
        <v>2</v>
      </c>
      <c r="AM41" s="187">
        <f>'Core Indicators'!IP41</f>
        <v>2</v>
      </c>
      <c r="AN41" s="187">
        <f t="shared" si="29"/>
        <v>2</v>
      </c>
    </row>
    <row r="42" spans="1:40" x14ac:dyDescent="0.25">
      <c r="A42" s="206" t="str">
        <f>Lists!C:C</f>
        <v>HTI001</v>
      </c>
      <c r="B42" s="259">
        <f t="shared" si="15"/>
        <v>2.2999999999999998</v>
      </c>
      <c r="C42" s="166">
        <f t="shared" si="16"/>
        <v>0</v>
      </c>
      <c r="D42" s="282">
        <f t="shared" si="17"/>
        <v>2.2000000000000002</v>
      </c>
      <c r="E42" s="206">
        <f>'Core Indicators'!R42</f>
        <v>1</v>
      </c>
      <c r="F42" s="206">
        <f>'Core Indicators'!Z42</f>
        <v>3</v>
      </c>
      <c r="G42" s="166">
        <f t="shared" si="18"/>
        <v>2.1</v>
      </c>
      <c r="H42" s="206">
        <f>'Core Indicators'!AH42</f>
        <v>2</v>
      </c>
      <c r="I42" s="206">
        <f>'Core Indicators'!AP42</f>
        <v>3</v>
      </c>
      <c r="J42" s="206">
        <f>'Core Indicators'!BN42</f>
        <v>2</v>
      </c>
      <c r="K42" s="206">
        <f t="shared" si="19"/>
        <v>2.5</v>
      </c>
      <c r="L42" s="259">
        <f t="shared" si="20"/>
        <v>2.2999999999999998</v>
      </c>
      <c r="M42" s="282">
        <f t="shared" si="21"/>
        <v>3</v>
      </c>
      <c r="N42" s="207">
        <f>'Core Indicators'!DJ42</f>
        <v>3</v>
      </c>
      <c r="O42" s="207">
        <f>'Core Indicators'!DR42</f>
        <v>3</v>
      </c>
      <c r="P42" s="207">
        <f>'Core Indicators'!DZ42</f>
        <v>3</v>
      </c>
      <c r="Q42" s="207">
        <f>'Core Indicators'!EH42</f>
        <v>3</v>
      </c>
      <c r="R42" s="207">
        <f>'Core Indicators'!EP42</f>
        <v>3</v>
      </c>
      <c r="S42" s="166">
        <f t="shared" si="22"/>
        <v>1.3</v>
      </c>
      <c r="T42" s="166">
        <f t="shared" si="23"/>
        <v>1.1666666666666667</v>
      </c>
      <c r="U42" s="206">
        <v>1</v>
      </c>
      <c r="V42" s="206">
        <v>1</v>
      </c>
      <c r="W42" s="206">
        <f>'Core Indicators'!EX42</f>
        <v>2</v>
      </c>
      <c r="X42" s="166">
        <f t="shared" si="24"/>
        <v>1.5</v>
      </c>
      <c r="Y42" s="206">
        <v>1</v>
      </c>
      <c r="Z42" s="166">
        <f t="shared" si="25"/>
        <v>1.5</v>
      </c>
      <c r="AA42" s="206">
        <f>'Core Indicators'!FF42</f>
        <v>1</v>
      </c>
      <c r="AB42" s="206">
        <f t="shared" si="26"/>
        <v>2</v>
      </c>
      <c r="AC42" s="187">
        <f>'Core Indicators'!GD42</f>
        <v>2</v>
      </c>
      <c r="AD42" s="187">
        <f>'Core Indicators'!GL42</f>
        <v>2</v>
      </c>
      <c r="AE42" s="187">
        <f>'Core Indicators'!GT42</f>
        <v>2</v>
      </c>
      <c r="AF42" s="187">
        <f>'Core Indicators'!HB42</f>
        <v>2</v>
      </c>
      <c r="AG42" s="187">
        <f t="shared" si="27"/>
        <v>2</v>
      </c>
      <c r="AH42" s="187">
        <f>'Core Indicators'!HJ42</f>
        <v>2</v>
      </c>
      <c r="AI42" s="187">
        <f>'Core Indicators'!HR42</f>
        <v>2</v>
      </c>
      <c r="AJ42" s="187">
        <f t="shared" si="28"/>
        <v>2</v>
      </c>
      <c r="AK42" s="187">
        <f>'Core Indicators'!HZ42</f>
        <v>2</v>
      </c>
      <c r="AL42" s="187">
        <f>'Core Indicators'!IH42</f>
        <v>2</v>
      </c>
      <c r="AM42" s="187">
        <f>'Core Indicators'!IP42</f>
        <v>2</v>
      </c>
      <c r="AN42" s="187">
        <f t="shared" si="29"/>
        <v>2</v>
      </c>
    </row>
    <row r="43" spans="1:40" x14ac:dyDescent="0.25">
      <c r="A43" s="206" t="str">
        <f>Lists!C:C</f>
        <v>HTI002</v>
      </c>
      <c r="B43" s="259">
        <f t="shared" si="15"/>
        <v>2.4</v>
      </c>
      <c r="C43" s="166">
        <f t="shared" si="16"/>
        <v>0</v>
      </c>
      <c r="D43" s="282">
        <f t="shared" si="17"/>
        <v>2.6</v>
      </c>
      <c r="E43" s="206">
        <f>'Core Indicators'!R43</f>
        <v>1</v>
      </c>
      <c r="F43" s="206">
        <f>'Core Indicators'!Z43</f>
        <v>2</v>
      </c>
      <c r="G43" s="166">
        <f t="shared" si="18"/>
        <v>1.5</v>
      </c>
      <c r="H43" s="206">
        <f>'Core Indicators'!AH43</f>
        <v>3</v>
      </c>
      <c r="I43" s="206">
        <f>'Core Indicators'!AP43</f>
        <v>3</v>
      </c>
      <c r="J43" s="206">
        <f>'Core Indicators'!BN43</f>
        <v>3</v>
      </c>
      <c r="K43" s="206">
        <f t="shared" si="19"/>
        <v>3</v>
      </c>
      <c r="L43" s="259">
        <f t="shared" si="20"/>
        <v>3</v>
      </c>
      <c r="M43" s="282">
        <f t="shared" si="21"/>
        <v>3</v>
      </c>
      <c r="N43" s="207">
        <f>'Core Indicators'!DJ43</f>
        <v>3</v>
      </c>
      <c r="O43" s="207">
        <f>'Core Indicators'!DR43</f>
        <v>3</v>
      </c>
      <c r="P43" s="207">
        <f>'Core Indicators'!DZ43</f>
        <v>3</v>
      </c>
      <c r="Q43" s="207">
        <f>'Core Indicators'!EH43</f>
        <v>3</v>
      </c>
      <c r="R43" s="207">
        <f>'Core Indicators'!EP43</f>
        <v>3</v>
      </c>
      <c r="S43" s="166">
        <f t="shared" si="22"/>
        <v>1.4</v>
      </c>
      <c r="T43" s="166">
        <f t="shared" si="23"/>
        <v>1.3333333333333333</v>
      </c>
      <c r="U43" s="206">
        <v>1</v>
      </c>
      <c r="V43" s="206">
        <v>1</v>
      </c>
      <c r="W43" s="206">
        <f>'Core Indicators'!EX43</f>
        <v>3</v>
      </c>
      <c r="X43" s="166">
        <f t="shared" si="24"/>
        <v>2</v>
      </c>
      <c r="Y43" s="206">
        <v>1</v>
      </c>
      <c r="Z43" s="166">
        <f t="shared" si="25"/>
        <v>1.5</v>
      </c>
      <c r="AA43" s="206">
        <f>'Core Indicators'!FF43</f>
        <v>1</v>
      </c>
      <c r="AB43" s="206">
        <f t="shared" si="26"/>
        <v>2</v>
      </c>
      <c r="AC43" s="187">
        <f>'Core Indicators'!GD43</f>
        <v>2</v>
      </c>
      <c r="AD43" s="187">
        <f>'Core Indicators'!GL43</f>
        <v>2</v>
      </c>
      <c r="AE43" s="187">
        <f>'Core Indicators'!GT43</f>
        <v>2</v>
      </c>
      <c r="AF43" s="187">
        <f>'Core Indicators'!HB43</f>
        <v>2</v>
      </c>
      <c r="AG43" s="187">
        <f t="shared" si="27"/>
        <v>2</v>
      </c>
      <c r="AH43" s="187">
        <f>'Core Indicators'!HJ43</f>
        <v>2</v>
      </c>
      <c r="AI43" s="187">
        <f>'Core Indicators'!HR43</f>
        <v>2</v>
      </c>
      <c r="AJ43" s="187">
        <f t="shared" si="28"/>
        <v>2</v>
      </c>
      <c r="AK43" s="187">
        <f>'Core Indicators'!HZ43</f>
        <v>2</v>
      </c>
      <c r="AL43" s="187">
        <f>'Core Indicators'!IH43</f>
        <v>2</v>
      </c>
      <c r="AM43" s="187">
        <f>'Core Indicators'!IP43</f>
        <v>2</v>
      </c>
      <c r="AN43" s="187">
        <f t="shared" si="29"/>
        <v>2</v>
      </c>
    </row>
    <row r="44" spans="1:40" x14ac:dyDescent="0.25">
      <c r="A44" s="206" t="str">
        <f>Lists!C:C</f>
        <v>HUN002</v>
      </c>
      <c r="B44" s="259">
        <f t="shared" si="15"/>
        <v>1.9</v>
      </c>
      <c r="C44" s="166">
        <f t="shared" si="16"/>
        <v>0</v>
      </c>
      <c r="D44" s="282">
        <f t="shared" si="17"/>
        <v>2</v>
      </c>
      <c r="E44" s="206">
        <f>'Core Indicators'!R44</f>
        <v>2</v>
      </c>
      <c r="F44" s="206">
        <f>'Core Indicators'!Z44</f>
        <v>2</v>
      </c>
      <c r="G44" s="166">
        <f t="shared" si="18"/>
        <v>2</v>
      </c>
      <c r="H44" s="206">
        <f>'Core Indicators'!AH44</f>
        <v>2</v>
      </c>
      <c r="I44" s="206">
        <f>'Core Indicators'!AP44</f>
        <v>2</v>
      </c>
      <c r="J44" s="206">
        <f>'Core Indicators'!BN44</f>
        <v>2</v>
      </c>
      <c r="K44" s="206">
        <f t="shared" si="19"/>
        <v>2</v>
      </c>
      <c r="L44" s="259">
        <f t="shared" si="20"/>
        <v>2</v>
      </c>
      <c r="M44" s="282">
        <f t="shared" si="21"/>
        <v>2</v>
      </c>
      <c r="N44" s="207">
        <f>'Core Indicators'!DJ44</f>
        <v>2</v>
      </c>
      <c r="O44" s="207">
        <f>'Core Indicators'!DR44</f>
        <v>2</v>
      </c>
      <c r="P44" s="207">
        <f>'Core Indicators'!DZ44</f>
        <v>2</v>
      </c>
      <c r="Q44" s="207">
        <f>'Core Indicators'!EH44</f>
        <v>2</v>
      </c>
      <c r="R44" s="207">
        <f>'Core Indicators'!EP44</f>
        <v>2</v>
      </c>
      <c r="S44" s="166">
        <f t="shared" si="22"/>
        <v>1.6</v>
      </c>
      <c r="T44" s="166">
        <f t="shared" si="23"/>
        <v>1.1666666666666667</v>
      </c>
      <c r="U44" s="206">
        <v>1</v>
      </c>
      <c r="V44" s="206">
        <v>1</v>
      </c>
      <c r="W44" s="206">
        <f>'Core Indicators'!EX44</f>
        <v>2</v>
      </c>
      <c r="X44" s="166">
        <f t="shared" si="24"/>
        <v>1.5</v>
      </c>
      <c r="Y44" s="206">
        <v>1</v>
      </c>
      <c r="Z44" s="166">
        <f t="shared" si="25"/>
        <v>2</v>
      </c>
      <c r="AA44" s="206">
        <f>'Core Indicators'!FF44</f>
        <v>2</v>
      </c>
      <c r="AB44" s="206">
        <f t="shared" si="26"/>
        <v>2</v>
      </c>
      <c r="AC44" s="187">
        <f>'Core Indicators'!GD44</f>
        <v>2</v>
      </c>
      <c r="AD44" s="187">
        <f>'Core Indicators'!GL44</f>
        <v>2</v>
      </c>
      <c r="AE44" s="187">
        <f>'Core Indicators'!GT44</f>
        <v>2</v>
      </c>
      <c r="AF44" s="187">
        <f>'Core Indicators'!HB44</f>
        <v>2</v>
      </c>
      <c r="AG44" s="187">
        <f t="shared" si="27"/>
        <v>2</v>
      </c>
      <c r="AH44" s="187">
        <f>'Core Indicators'!HJ44</f>
        <v>2</v>
      </c>
      <c r="AI44" s="187">
        <f>'Core Indicators'!HR44</f>
        <v>2</v>
      </c>
      <c r="AJ44" s="187">
        <f t="shared" si="28"/>
        <v>2</v>
      </c>
      <c r="AK44" s="187">
        <f>'Core Indicators'!HZ44</f>
        <v>2</v>
      </c>
      <c r="AL44" s="187">
        <f>'Core Indicators'!IH44</f>
        <v>2</v>
      </c>
      <c r="AM44" s="187">
        <f>'Core Indicators'!IP44</f>
        <v>2</v>
      </c>
      <c r="AN44" s="187">
        <f t="shared" si="29"/>
        <v>2</v>
      </c>
    </row>
    <row r="45" spans="1:40" x14ac:dyDescent="0.25">
      <c r="A45" s="206" t="str">
        <f>Lists!C:C</f>
        <v>IDN002</v>
      </c>
      <c r="B45" s="259">
        <f t="shared" si="15"/>
        <v>2.5</v>
      </c>
      <c r="C45" s="166">
        <f t="shared" si="16"/>
        <v>0</v>
      </c>
      <c r="D45" s="282">
        <f t="shared" si="17"/>
        <v>2.9</v>
      </c>
      <c r="E45" s="206">
        <f>'Core Indicators'!R45</f>
        <v>3</v>
      </c>
      <c r="F45" s="206">
        <f>'Core Indicators'!Z45</f>
        <v>3</v>
      </c>
      <c r="G45" s="166">
        <f t="shared" si="18"/>
        <v>3</v>
      </c>
      <c r="H45" s="206">
        <f>'Core Indicators'!AH45</f>
        <v>3</v>
      </c>
      <c r="I45" s="206">
        <f>'Core Indicators'!AP45</f>
        <v>3</v>
      </c>
      <c r="J45" s="206">
        <f>'Core Indicators'!BN45</f>
        <v>2</v>
      </c>
      <c r="K45" s="206">
        <f t="shared" si="19"/>
        <v>2.5</v>
      </c>
      <c r="L45" s="259">
        <f t="shared" si="20"/>
        <v>2.8</v>
      </c>
      <c r="M45" s="282">
        <f t="shared" si="21"/>
        <v>3</v>
      </c>
      <c r="N45" s="207">
        <f>'Core Indicators'!DJ45</f>
        <v>3</v>
      </c>
      <c r="O45" s="207" t="str">
        <f>'Core Indicators'!DR45</f>
        <v>x</v>
      </c>
      <c r="P45" s="207">
        <f>'Core Indicators'!DZ45</f>
        <v>3</v>
      </c>
      <c r="Q45" s="207" t="str">
        <f>'Core Indicators'!EH45</f>
        <v>x</v>
      </c>
      <c r="R45" s="207" t="str">
        <f>'Core Indicators'!EP45</f>
        <v>x</v>
      </c>
      <c r="S45" s="166">
        <f t="shared" si="22"/>
        <v>1.3</v>
      </c>
      <c r="T45" s="166">
        <f t="shared" si="23"/>
        <v>1.1666666666666667</v>
      </c>
      <c r="U45" s="206">
        <v>1</v>
      </c>
      <c r="V45" s="206">
        <v>1</v>
      </c>
      <c r="W45" s="206">
        <f>'Core Indicators'!EX45</f>
        <v>2</v>
      </c>
      <c r="X45" s="166">
        <f t="shared" si="24"/>
        <v>1.5</v>
      </c>
      <c r="Y45" s="206">
        <v>1</v>
      </c>
      <c r="Z45" s="166">
        <f t="shared" si="25"/>
        <v>1.5</v>
      </c>
      <c r="AA45" s="206">
        <f>'Core Indicators'!FF45</f>
        <v>1</v>
      </c>
      <c r="AB45" s="206">
        <f t="shared" si="26"/>
        <v>2</v>
      </c>
      <c r="AC45" s="187">
        <f>'Core Indicators'!GD45</f>
        <v>2</v>
      </c>
      <c r="AD45" s="187">
        <f>'Core Indicators'!GL45</f>
        <v>2</v>
      </c>
      <c r="AE45" s="187">
        <f>'Core Indicators'!GT45</f>
        <v>2</v>
      </c>
      <c r="AF45" s="187">
        <f>'Core Indicators'!HB45</f>
        <v>2</v>
      </c>
      <c r="AG45" s="187">
        <f t="shared" si="27"/>
        <v>2</v>
      </c>
      <c r="AH45" s="187">
        <f>'Core Indicators'!HJ45</f>
        <v>2</v>
      </c>
      <c r="AI45" s="187">
        <f>'Core Indicators'!HR45</f>
        <v>2</v>
      </c>
      <c r="AJ45" s="187">
        <f t="shared" si="28"/>
        <v>2</v>
      </c>
      <c r="AK45" s="187">
        <f>'Core Indicators'!HZ45</f>
        <v>2</v>
      </c>
      <c r="AL45" s="187">
        <f>'Core Indicators'!IH45</f>
        <v>2</v>
      </c>
      <c r="AM45" s="187">
        <f>'Core Indicators'!IP45</f>
        <v>2</v>
      </c>
      <c r="AN45" s="187">
        <f t="shared" si="29"/>
        <v>2</v>
      </c>
    </row>
    <row r="46" spans="1:40" x14ac:dyDescent="0.25">
      <c r="A46" s="206" t="str">
        <f>Lists!C:C</f>
        <v>IND002</v>
      </c>
      <c r="B46" s="259">
        <f t="shared" si="15"/>
        <v>2.1</v>
      </c>
      <c r="C46" s="166">
        <f t="shared" si="16"/>
        <v>3</v>
      </c>
      <c r="D46" s="282">
        <f t="shared" si="17"/>
        <v>2.7</v>
      </c>
      <c r="E46" s="206">
        <f>'Core Indicators'!R46</f>
        <v>2</v>
      </c>
      <c r="F46" s="206">
        <f>'Core Indicators'!Z46</f>
        <v>2</v>
      </c>
      <c r="G46" s="166">
        <f t="shared" si="18"/>
        <v>2</v>
      </c>
      <c r="H46" s="206" t="str">
        <f>'Core Indicators'!AH46</f>
        <v>x</v>
      </c>
      <c r="I46" s="206" t="str">
        <f>'Core Indicators'!AP46</f>
        <v>x</v>
      </c>
      <c r="J46" s="206">
        <f>'Core Indicators'!BN46</f>
        <v>3</v>
      </c>
      <c r="K46" s="206">
        <f t="shared" si="19"/>
        <v>3</v>
      </c>
      <c r="L46" s="259">
        <f t="shared" si="20"/>
        <v>3</v>
      </c>
      <c r="M46" s="282">
        <f t="shared" si="21"/>
        <v>2</v>
      </c>
      <c r="N46" s="207">
        <f>'Core Indicators'!DJ46</f>
        <v>2</v>
      </c>
      <c r="O46" s="207" t="str">
        <f>'Core Indicators'!DR46</f>
        <v>x</v>
      </c>
      <c r="P46" s="207" t="str">
        <f>'Core Indicators'!DZ46</f>
        <v>x</v>
      </c>
      <c r="Q46" s="207" t="str">
        <f>'Core Indicators'!EH46</f>
        <v>x</v>
      </c>
      <c r="R46" s="207" t="str">
        <f>'Core Indicators'!EP46</f>
        <v>x</v>
      </c>
      <c r="S46" s="166">
        <f t="shared" si="22"/>
        <v>1.6</v>
      </c>
      <c r="T46" s="166">
        <f t="shared" si="23"/>
        <v>1.1666666666666667</v>
      </c>
      <c r="U46" s="206">
        <v>1</v>
      </c>
      <c r="V46" s="206">
        <v>1</v>
      </c>
      <c r="W46" s="206">
        <f>'Core Indicators'!EX46</f>
        <v>2</v>
      </c>
      <c r="X46" s="166">
        <f t="shared" si="24"/>
        <v>1.5</v>
      </c>
      <c r="Y46" s="206">
        <v>1</v>
      </c>
      <c r="Z46" s="166">
        <f t="shared" si="25"/>
        <v>2</v>
      </c>
      <c r="AA46" s="206" t="str">
        <f>'Core Indicators'!FF46</f>
        <v>x</v>
      </c>
      <c r="AB46" s="206">
        <f t="shared" si="26"/>
        <v>2</v>
      </c>
      <c r="AC46" s="187">
        <f>'Core Indicators'!GD46</f>
        <v>2</v>
      </c>
      <c r="AD46" s="187">
        <f>'Core Indicators'!GL46</f>
        <v>2</v>
      </c>
      <c r="AE46" s="187">
        <f>'Core Indicators'!GT46</f>
        <v>2</v>
      </c>
      <c r="AF46" s="187">
        <f>'Core Indicators'!HB46</f>
        <v>2</v>
      </c>
      <c r="AG46" s="187">
        <f t="shared" si="27"/>
        <v>2</v>
      </c>
      <c r="AH46" s="187">
        <f>'Core Indicators'!HJ46</f>
        <v>2</v>
      </c>
      <c r="AI46" s="187">
        <f>'Core Indicators'!HR46</f>
        <v>2</v>
      </c>
      <c r="AJ46" s="187">
        <f t="shared" si="28"/>
        <v>2</v>
      </c>
      <c r="AK46" s="187">
        <f>'Core Indicators'!HZ46</f>
        <v>2</v>
      </c>
      <c r="AL46" s="187">
        <f>'Core Indicators'!IH46</f>
        <v>2</v>
      </c>
      <c r="AM46" s="187">
        <f>'Core Indicators'!IP46</f>
        <v>2</v>
      </c>
      <c r="AN46" s="187">
        <f t="shared" si="29"/>
        <v>2</v>
      </c>
    </row>
    <row r="47" spans="1:40" x14ac:dyDescent="0.25">
      <c r="A47" s="206" t="str">
        <f>Lists!C:C</f>
        <v>IRN004</v>
      </c>
      <c r="B47" s="259">
        <f t="shared" si="15"/>
        <v>2.6</v>
      </c>
      <c r="C47" s="166">
        <f t="shared" si="16"/>
        <v>2</v>
      </c>
      <c r="D47" s="282">
        <f t="shared" si="17"/>
        <v>3</v>
      </c>
      <c r="E47" s="206">
        <f>'Core Indicators'!R47</f>
        <v>3</v>
      </c>
      <c r="F47" s="206">
        <f>'Core Indicators'!Z47</f>
        <v>3</v>
      </c>
      <c r="G47" s="166">
        <f t="shared" si="18"/>
        <v>3</v>
      </c>
      <c r="H47" s="206">
        <f>'Core Indicators'!AH47</f>
        <v>3</v>
      </c>
      <c r="I47" s="206">
        <f>'Core Indicators'!AP47</f>
        <v>3</v>
      </c>
      <c r="J47" s="206" t="str">
        <f>'Core Indicators'!BN47</f>
        <v>x</v>
      </c>
      <c r="K47" s="206">
        <f t="shared" si="19"/>
        <v>3</v>
      </c>
      <c r="L47" s="259">
        <f t="shared" si="20"/>
        <v>3</v>
      </c>
      <c r="M47" s="282">
        <f t="shared" si="21"/>
        <v>3</v>
      </c>
      <c r="N47" s="207">
        <f>'Core Indicators'!DJ47</f>
        <v>3</v>
      </c>
      <c r="O47" s="207">
        <f>'Core Indicators'!DR47</f>
        <v>3</v>
      </c>
      <c r="P47" s="207">
        <f>'Core Indicators'!DZ47</f>
        <v>3</v>
      </c>
      <c r="Q47" s="207">
        <f>'Core Indicators'!EH47</f>
        <v>3</v>
      </c>
      <c r="R47" s="207">
        <f>'Core Indicators'!EP47</f>
        <v>3</v>
      </c>
      <c r="S47" s="166">
        <f t="shared" si="22"/>
        <v>1.8</v>
      </c>
      <c r="T47" s="166">
        <f t="shared" si="23"/>
        <v>1</v>
      </c>
      <c r="U47" s="206">
        <v>1</v>
      </c>
      <c r="V47" s="206">
        <v>1</v>
      </c>
      <c r="W47" s="206" t="str">
        <f>'Core Indicators'!EX47</f>
        <v>x</v>
      </c>
      <c r="X47" s="166">
        <f t="shared" si="24"/>
        <v>1</v>
      </c>
      <c r="Y47" s="206">
        <v>1</v>
      </c>
      <c r="Z47" s="166">
        <f t="shared" si="25"/>
        <v>2.5</v>
      </c>
      <c r="AA47" s="206">
        <f>'Core Indicators'!FF47</f>
        <v>3</v>
      </c>
      <c r="AB47" s="206">
        <f t="shared" si="26"/>
        <v>2</v>
      </c>
      <c r="AC47" s="187">
        <f>'Core Indicators'!GD47</f>
        <v>2</v>
      </c>
      <c r="AD47" s="187">
        <f>'Core Indicators'!GL47</f>
        <v>2</v>
      </c>
      <c r="AE47" s="187">
        <f>'Core Indicators'!GT47</f>
        <v>2</v>
      </c>
      <c r="AF47" s="187">
        <f>'Core Indicators'!HB47</f>
        <v>2</v>
      </c>
      <c r="AG47" s="187">
        <f t="shared" si="27"/>
        <v>2</v>
      </c>
      <c r="AH47" s="187">
        <f>'Core Indicators'!HJ47</f>
        <v>2</v>
      </c>
      <c r="AI47" s="187">
        <f>'Core Indicators'!HR47</f>
        <v>2</v>
      </c>
      <c r="AJ47" s="187">
        <f t="shared" si="28"/>
        <v>2</v>
      </c>
      <c r="AK47" s="187">
        <f>'Core Indicators'!HZ47</f>
        <v>2</v>
      </c>
      <c r="AL47" s="187">
        <f>'Core Indicators'!IH47</f>
        <v>2</v>
      </c>
      <c r="AM47" s="187">
        <f>'Core Indicators'!IP47</f>
        <v>2</v>
      </c>
      <c r="AN47" s="187">
        <f t="shared" si="29"/>
        <v>2</v>
      </c>
    </row>
    <row r="48" spans="1:40" x14ac:dyDescent="0.25">
      <c r="A48" s="206" t="str">
        <f>Lists!C:C</f>
        <v>IRQ001</v>
      </c>
      <c r="B48" s="259">
        <f t="shared" si="15"/>
        <v>2.5</v>
      </c>
      <c r="C48" s="166">
        <f t="shared" si="16"/>
        <v>0</v>
      </c>
      <c r="D48" s="282">
        <f t="shared" si="17"/>
        <v>2.8</v>
      </c>
      <c r="E48" s="206">
        <f>'Core Indicators'!R48</f>
        <v>2</v>
      </c>
      <c r="F48" s="206">
        <f>'Core Indicators'!Z48</f>
        <v>3</v>
      </c>
      <c r="G48" s="166">
        <f t="shared" si="18"/>
        <v>2.5</v>
      </c>
      <c r="H48" s="206">
        <f>'Core Indicators'!AH48</f>
        <v>3</v>
      </c>
      <c r="I48" s="206">
        <f>'Core Indicators'!AP48</f>
        <v>3</v>
      </c>
      <c r="J48" s="206">
        <f>'Core Indicators'!BN48</f>
        <v>3</v>
      </c>
      <c r="K48" s="206">
        <f t="shared" si="19"/>
        <v>3</v>
      </c>
      <c r="L48" s="259">
        <f t="shared" si="20"/>
        <v>3</v>
      </c>
      <c r="M48" s="282">
        <f t="shared" si="21"/>
        <v>3</v>
      </c>
      <c r="N48" s="207">
        <f>'Core Indicators'!DJ48</f>
        <v>3</v>
      </c>
      <c r="O48" s="207">
        <f>'Core Indicators'!DR48</f>
        <v>3</v>
      </c>
      <c r="P48" s="207">
        <f>'Core Indicators'!DZ48</f>
        <v>3</v>
      </c>
      <c r="Q48" s="207">
        <f>'Core Indicators'!EH48</f>
        <v>3</v>
      </c>
      <c r="R48" s="207">
        <f>'Core Indicators'!EP48</f>
        <v>3</v>
      </c>
      <c r="S48" s="166">
        <f t="shared" si="22"/>
        <v>1.4</v>
      </c>
      <c r="T48" s="166">
        <f t="shared" si="23"/>
        <v>1.3333333333333333</v>
      </c>
      <c r="U48" s="206">
        <v>1</v>
      </c>
      <c r="V48" s="206">
        <v>1</v>
      </c>
      <c r="W48" s="206">
        <f>'Core Indicators'!EX48</f>
        <v>3</v>
      </c>
      <c r="X48" s="166">
        <f t="shared" si="24"/>
        <v>2</v>
      </c>
      <c r="Y48" s="206">
        <v>1</v>
      </c>
      <c r="Z48" s="166">
        <f t="shared" si="25"/>
        <v>1.5</v>
      </c>
      <c r="AA48" s="206">
        <f>'Core Indicators'!FF48</f>
        <v>1</v>
      </c>
      <c r="AB48" s="206">
        <f t="shared" si="26"/>
        <v>2</v>
      </c>
      <c r="AC48" s="187">
        <f>'Core Indicators'!GD48</f>
        <v>2</v>
      </c>
      <c r="AD48" s="187">
        <f>'Core Indicators'!GL48</f>
        <v>2</v>
      </c>
      <c r="AE48" s="187">
        <f>'Core Indicators'!GT48</f>
        <v>2</v>
      </c>
      <c r="AF48" s="187">
        <f>'Core Indicators'!HB48</f>
        <v>2</v>
      </c>
      <c r="AG48" s="187">
        <f t="shared" si="27"/>
        <v>2</v>
      </c>
      <c r="AH48" s="187">
        <f>'Core Indicators'!HJ48</f>
        <v>2</v>
      </c>
      <c r="AI48" s="187">
        <f>'Core Indicators'!HR48</f>
        <v>2</v>
      </c>
      <c r="AJ48" s="187">
        <f t="shared" si="28"/>
        <v>2</v>
      </c>
      <c r="AK48" s="187">
        <f>'Core Indicators'!HZ48</f>
        <v>2</v>
      </c>
      <c r="AL48" s="187">
        <f>'Core Indicators'!IH48</f>
        <v>2</v>
      </c>
      <c r="AM48" s="187">
        <f>'Core Indicators'!IP48</f>
        <v>2</v>
      </c>
      <c r="AN48" s="187">
        <f t="shared" si="29"/>
        <v>2</v>
      </c>
    </row>
    <row r="49" spans="1:40" x14ac:dyDescent="0.25">
      <c r="A49" s="206" t="str">
        <f>Lists!C:C</f>
        <v>IRQ002</v>
      </c>
      <c r="B49" s="259">
        <f t="shared" si="15"/>
        <v>1.6</v>
      </c>
      <c r="C49" s="166">
        <f t="shared" si="16"/>
        <v>0</v>
      </c>
      <c r="D49" s="282">
        <f t="shared" si="17"/>
        <v>2.7</v>
      </c>
      <c r="E49" s="206">
        <f>'Core Indicators'!R49</f>
        <v>2</v>
      </c>
      <c r="F49" s="206">
        <f>'Core Indicators'!Z49</f>
        <v>3</v>
      </c>
      <c r="G49" s="166">
        <f t="shared" si="18"/>
        <v>2.5</v>
      </c>
      <c r="H49" s="206">
        <f>'Core Indicators'!AH49</f>
        <v>3</v>
      </c>
      <c r="I49" s="206">
        <f>'Core Indicators'!AP49</f>
        <v>2</v>
      </c>
      <c r="J49" s="206">
        <f>'Core Indicators'!BN49</f>
        <v>3</v>
      </c>
      <c r="K49" s="206">
        <f t="shared" si="19"/>
        <v>2.5</v>
      </c>
      <c r="L49" s="259">
        <f t="shared" si="20"/>
        <v>2.8</v>
      </c>
      <c r="M49" s="282">
        <f t="shared" si="21"/>
        <v>1</v>
      </c>
      <c r="N49" s="207">
        <f>'Core Indicators'!DJ49</f>
        <v>1</v>
      </c>
      <c r="O49" s="207">
        <f>'Core Indicators'!DR49</f>
        <v>1</v>
      </c>
      <c r="P49" s="207">
        <f>'Core Indicators'!DZ49</f>
        <v>1</v>
      </c>
      <c r="Q49" s="207">
        <f>'Core Indicators'!EH49</f>
        <v>1</v>
      </c>
      <c r="R49" s="207">
        <f>'Core Indicators'!EP49</f>
        <v>1</v>
      </c>
      <c r="S49" s="166">
        <f t="shared" si="22"/>
        <v>1.4</v>
      </c>
      <c r="T49" s="166">
        <f t="shared" si="23"/>
        <v>1.3333333333333333</v>
      </c>
      <c r="U49" s="206">
        <v>1</v>
      </c>
      <c r="V49" s="206">
        <v>1</v>
      </c>
      <c r="W49" s="206">
        <f>'Core Indicators'!EX49</f>
        <v>3</v>
      </c>
      <c r="X49" s="166">
        <f t="shared" si="24"/>
        <v>2</v>
      </c>
      <c r="Y49" s="206">
        <v>1</v>
      </c>
      <c r="Z49" s="166">
        <f t="shared" si="25"/>
        <v>1.5</v>
      </c>
      <c r="AA49" s="206">
        <f>'Core Indicators'!FF49</f>
        <v>1</v>
      </c>
      <c r="AB49" s="206">
        <f t="shared" si="26"/>
        <v>2</v>
      </c>
      <c r="AC49" s="187">
        <f>'Core Indicators'!GD49</f>
        <v>2</v>
      </c>
      <c r="AD49" s="187">
        <f>'Core Indicators'!GL49</f>
        <v>2</v>
      </c>
      <c r="AE49" s="187">
        <f>'Core Indicators'!GT49</f>
        <v>2</v>
      </c>
      <c r="AF49" s="187">
        <f>'Core Indicators'!HB49</f>
        <v>2</v>
      </c>
      <c r="AG49" s="187">
        <f t="shared" si="27"/>
        <v>2</v>
      </c>
      <c r="AH49" s="187">
        <f>'Core Indicators'!HJ49</f>
        <v>2</v>
      </c>
      <c r="AI49" s="187">
        <f>'Core Indicators'!HR49</f>
        <v>2</v>
      </c>
      <c r="AJ49" s="187">
        <f t="shared" si="28"/>
        <v>2</v>
      </c>
      <c r="AK49" s="187">
        <f>'Core Indicators'!HZ49</f>
        <v>2</v>
      </c>
      <c r="AL49" s="187">
        <f>'Core Indicators'!IH49</f>
        <v>2</v>
      </c>
      <c r="AM49" s="187">
        <f>'Core Indicators'!IP49</f>
        <v>2</v>
      </c>
      <c r="AN49" s="187">
        <f t="shared" si="29"/>
        <v>2</v>
      </c>
    </row>
    <row r="50" spans="1:40" x14ac:dyDescent="0.25">
      <c r="A50" s="206" t="str">
        <f>Lists!C:C</f>
        <v>IRQ003</v>
      </c>
      <c r="B50" s="259">
        <f t="shared" si="15"/>
        <v>2.4</v>
      </c>
      <c r="C50" s="166">
        <f t="shared" si="16"/>
        <v>1</v>
      </c>
      <c r="D50" s="282">
        <f t="shared" si="17"/>
        <v>2.2000000000000002</v>
      </c>
      <c r="E50" s="206">
        <f>'Core Indicators'!R50</f>
        <v>2</v>
      </c>
      <c r="F50" s="206">
        <f>'Core Indicators'!Z50</f>
        <v>3</v>
      </c>
      <c r="G50" s="166">
        <f t="shared" si="18"/>
        <v>2.5</v>
      </c>
      <c r="H50" s="206">
        <f>'Core Indicators'!AH50</f>
        <v>2</v>
      </c>
      <c r="I50" s="206">
        <f>'Core Indicators'!AP50</f>
        <v>2</v>
      </c>
      <c r="J50" s="206" t="str">
        <f>'Core Indicators'!BN50</f>
        <v>x</v>
      </c>
      <c r="K50" s="206">
        <f t="shared" si="19"/>
        <v>2</v>
      </c>
      <c r="L50" s="259">
        <f t="shared" si="20"/>
        <v>2</v>
      </c>
      <c r="M50" s="282">
        <f t="shared" si="21"/>
        <v>3</v>
      </c>
      <c r="N50" s="207">
        <f>'Core Indicators'!DJ50</f>
        <v>3</v>
      </c>
      <c r="O50" s="207">
        <f>'Core Indicators'!DR50</f>
        <v>3</v>
      </c>
      <c r="P50" s="207">
        <f>'Core Indicators'!DZ50</f>
        <v>3</v>
      </c>
      <c r="Q50" s="207">
        <f>'Core Indicators'!EH50</f>
        <v>3</v>
      </c>
      <c r="R50" s="207">
        <f>'Core Indicators'!EP50</f>
        <v>3</v>
      </c>
      <c r="S50" s="166">
        <f t="shared" si="22"/>
        <v>1.7</v>
      </c>
      <c r="T50" s="166">
        <f t="shared" si="23"/>
        <v>1.3333333333333333</v>
      </c>
      <c r="U50" s="206">
        <v>1</v>
      </c>
      <c r="V50" s="206">
        <v>1</v>
      </c>
      <c r="W50" s="206">
        <f>'Core Indicators'!EX50</f>
        <v>3</v>
      </c>
      <c r="X50" s="166">
        <f t="shared" si="24"/>
        <v>2</v>
      </c>
      <c r="Y50" s="206">
        <v>1</v>
      </c>
      <c r="Z50" s="166">
        <f t="shared" si="25"/>
        <v>2</v>
      </c>
      <c r="AA50" s="206">
        <f>'Core Indicators'!FF50</f>
        <v>2</v>
      </c>
      <c r="AB50" s="206">
        <f t="shared" si="26"/>
        <v>2</v>
      </c>
      <c r="AC50" s="187">
        <f>'Core Indicators'!GD50</f>
        <v>2</v>
      </c>
      <c r="AD50" s="187">
        <f>'Core Indicators'!GL50</f>
        <v>2</v>
      </c>
      <c r="AE50" s="187">
        <f>'Core Indicators'!GT50</f>
        <v>2</v>
      </c>
      <c r="AF50" s="187">
        <f>'Core Indicators'!HB50</f>
        <v>2</v>
      </c>
      <c r="AG50" s="187">
        <f t="shared" si="27"/>
        <v>2</v>
      </c>
      <c r="AH50" s="187">
        <f>'Core Indicators'!HJ50</f>
        <v>2</v>
      </c>
      <c r="AI50" s="187">
        <f>'Core Indicators'!HR50</f>
        <v>2</v>
      </c>
      <c r="AJ50" s="187">
        <f t="shared" si="28"/>
        <v>2</v>
      </c>
      <c r="AK50" s="187">
        <f>'Core Indicators'!HZ50</f>
        <v>2</v>
      </c>
      <c r="AL50" s="187">
        <f>'Core Indicators'!IH50</f>
        <v>2</v>
      </c>
      <c r="AM50" s="187">
        <f>'Core Indicators'!IP50</f>
        <v>2</v>
      </c>
      <c r="AN50" s="187">
        <f t="shared" si="29"/>
        <v>2</v>
      </c>
    </row>
    <row r="51" spans="1:40" x14ac:dyDescent="0.25">
      <c r="A51" s="206" t="str">
        <f>Lists!C:C</f>
        <v>ITA002</v>
      </c>
      <c r="B51" s="259">
        <f t="shared" si="15"/>
        <v>1.9</v>
      </c>
      <c r="C51" s="166">
        <f t="shared" si="16"/>
        <v>0</v>
      </c>
      <c r="D51" s="282">
        <f t="shared" si="17"/>
        <v>2</v>
      </c>
      <c r="E51" s="206">
        <f>'Core Indicators'!R51</f>
        <v>2</v>
      </c>
      <c r="F51" s="206">
        <f>'Core Indicators'!Z51</f>
        <v>2</v>
      </c>
      <c r="G51" s="166">
        <f t="shared" si="18"/>
        <v>2</v>
      </c>
      <c r="H51" s="206">
        <f>'Core Indicators'!AH51</f>
        <v>2</v>
      </c>
      <c r="I51" s="206">
        <f>'Core Indicators'!AP51</f>
        <v>2</v>
      </c>
      <c r="J51" s="206">
        <f>'Core Indicators'!BN51</f>
        <v>2</v>
      </c>
      <c r="K51" s="206">
        <f t="shared" si="19"/>
        <v>2</v>
      </c>
      <c r="L51" s="259">
        <f t="shared" si="20"/>
        <v>2</v>
      </c>
      <c r="M51" s="282">
        <f t="shared" si="21"/>
        <v>2</v>
      </c>
      <c r="N51" s="207">
        <f>'Core Indicators'!DJ51</f>
        <v>2</v>
      </c>
      <c r="O51" s="207">
        <f>'Core Indicators'!DR51</f>
        <v>2</v>
      </c>
      <c r="P51" s="207">
        <f>'Core Indicators'!DZ51</f>
        <v>2</v>
      </c>
      <c r="Q51" s="207">
        <f>'Core Indicators'!EH51</f>
        <v>2</v>
      </c>
      <c r="R51" s="207">
        <f>'Core Indicators'!EP51</f>
        <v>2</v>
      </c>
      <c r="S51" s="166">
        <f t="shared" si="22"/>
        <v>1.6</v>
      </c>
      <c r="T51" s="166">
        <f t="shared" si="23"/>
        <v>1.1666666666666667</v>
      </c>
      <c r="U51" s="206">
        <v>1</v>
      </c>
      <c r="V51" s="206">
        <v>1</v>
      </c>
      <c r="W51" s="206">
        <f>'Core Indicators'!EX51</f>
        <v>2</v>
      </c>
      <c r="X51" s="166">
        <f t="shared" si="24"/>
        <v>1.5</v>
      </c>
      <c r="Y51" s="206">
        <v>1</v>
      </c>
      <c r="Z51" s="166">
        <f t="shared" si="25"/>
        <v>2</v>
      </c>
      <c r="AA51" s="206">
        <f>'Core Indicators'!FF51</f>
        <v>2</v>
      </c>
      <c r="AB51" s="206">
        <f t="shared" si="26"/>
        <v>2</v>
      </c>
      <c r="AC51" s="187">
        <f>'Core Indicators'!GD51</f>
        <v>2</v>
      </c>
      <c r="AD51" s="187">
        <f>'Core Indicators'!GL51</f>
        <v>2</v>
      </c>
      <c r="AE51" s="187">
        <f>'Core Indicators'!GT51</f>
        <v>2</v>
      </c>
      <c r="AF51" s="187">
        <f>'Core Indicators'!HB51</f>
        <v>2</v>
      </c>
      <c r="AG51" s="187">
        <f t="shared" si="27"/>
        <v>2</v>
      </c>
      <c r="AH51" s="187">
        <f>'Core Indicators'!HJ51</f>
        <v>2</v>
      </c>
      <c r="AI51" s="187">
        <f>'Core Indicators'!HR51</f>
        <v>2</v>
      </c>
      <c r="AJ51" s="187">
        <f t="shared" si="28"/>
        <v>2</v>
      </c>
      <c r="AK51" s="187">
        <f>'Core Indicators'!HZ51</f>
        <v>2</v>
      </c>
      <c r="AL51" s="187">
        <f>'Core Indicators'!IH51</f>
        <v>2</v>
      </c>
      <c r="AM51" s="187">
        <f>'Core Indicators'!IP51</f>
        <v>2</v>
      </c>
      <c r="AN51" s="187">
        <f t="shared" si="29"/>
        <v>2</v>
      </c>
    </row>
    <row r="52" spans="1:40" x14ac:dyDescent="0.25">
      <c r="A52" s="206" t="str">
        <f>Lists!C:C</f>
        <v>JOR002</v>
      </c>
      <c r="B52" s="259">
        <f t="shared" si="15"/>
        <v>2.5</v>
      </c>
      <c r="C52" s="166">
        <f t="shared" si="16"/>
        <v>0</v>
      </c>
      <c r="D52" s="282">
        <f t="shared" si="17"/>
        <v>2.6</v>
      </c>
      <c r="E52" s="206">
        <f>'Core Indicators'!R52</f>
        <v>1</v>
      </c>
      <c r="F52" s="206">
        <f>'Core Indicators'!Z52</f>
        <v>2</v>
      </c>
      <c r="G52" s="166">
        <f t="shared" si="18"/>
        <v>1.5</v>
      </c>
      <c r="H52" s="206">
        <f>'Core Indicators'!AH52</f>
        <v>3</v>
      </c>
      <c r="I52" s="206">
        <f>'Core Indicators'!AP52</f>
        <v>3</v>
      </c>
      <c r="J52" s="206">
        <f>'Core Indicators'!BN52</f>
        <v>3</v>
      </c>
      <c r="K52" s="206">
        <f t="shared" si="19"/>
        <v>3</v>
      </c>
      <c r="L52" s="259">
        <f t="shared" si="20"/>
        <v>3</v>
      </c>
      <c r="M52" s="282">
        <f t="shared" si="21"/>
        <v>3</v>
      </c>
      <c r="N52" s="207">
        <f>'Core Indicators'!DJ52</f>
        <v>3</v>
      </c>
      <c r="O52" s="207">
        <f>'Core Indicators'!DR52</f>
        <v>3</v>
      </c>
      <c r="P52" s="207">
        <f>'Core Indicators'!DZ52</f>
        <v>3</v>
      </c>
      <c r="Q52" s="207">
        <f>'Core Indicators'!EH52</f>
        <v>3</v>
      </c>
      <c r="R52" s="207">
        <f>'Core Indicators'!EP52</f>
        <v>3</v>
      </c>
      <c r="S52" s="166">
        <f t="shared" si="22"/>
        <v>1.7</v>
      </c>
      <c r="T52" s="166">
        <f t="shared" si="23"/>
        <v>1.3333333333333333</v>
      </c>
      <c r="U52" s="206">
        <v>1</v>
      </c>
      <c r="V52" s="206">
        <v>1</v>
      </c>
      <c r="W52" s="206">
        <f>'Core Indicators'!EX52</f>
        <v>3</v>
      </c>
      <c r="X52" s="166">
        <f t="shared" si="24"/>
        <v>2</v>
      </c>
      <c r="Y52" s="206">
        <v>1</v>
      </c>
      <c r="Z52" s="166">
        <f t="shared" si="25"/>
        <v>2</v>
      </c>
      <c r="AA52" s="206">
        <f>'Core Indicators'!FF52</f>
        <v>2</v>
      </c>
      <c r="AB52" s="206">
        <f t="shared" si="26"/>
        <v>2</v>
      </c>
      <c r="AC52" s="187">
        <f>'Core Indicators'!GD52</f>
        <v>2</v>
      </c>
      <c r="AD52" s="187">
        <f>'Core Indicators'!GL52</f>
        <v>2</v>
      </c>
      <c r="AE52" s="187">
        <f>'Core Indicators'!GT52</f>
        <v>2</v>
      </c>
      <c r="AF52" s="187">
        <f>'Core Indicators'!HB52</f>
        <v>2</v>
      </c>
      <c r="AG52" s="187">
        <f t="shared" si="27"/>
        <v>2</v>
      </c>
      <c r="AH52" s="187">
        <f>'Core Indicators'!HJ52</f>
        <v>2</v>
      </c>
      <c r="AI52" s="187">
        <f>'Core Indicators'!HR52</f>
        <v>2</v>
      </c>
      <c r="AJ52" s="187">
        <f t="shared" si="28"/>
        <v>2</v>
      </c>
      <c r="AK52" s="187">
        <f>'Core Indicators'!HZ52</f>
        <v>2</v>
      </c>
      <c r="AL52" s="187">
        <f>'Core Indicators'!IH52</f>
        <v>2</v>
      </c>
      <c r="AM52" s="187">
        <f>'Core Indicators'!IP52</f>
        <v>2</v>
      </c>
      <c r="AN52" s="187">
        <f t="shared" si="29"/>
        <v>2</v>
      </c>
    </row>
    <row r="53" spans="1:40" x14ac:dyDescent="0.25">
      <c r="A53" s="206" t="str">
        <f>Lists!C:C</f>
        <v>KEN001</v>
      </c>
      <c r="B53" s="259">
        <f t="shared" si="15"/>
        <v>2.1</v>
      </c>
      <c r="C53" s="166">
        <f t="shared" si="16"/>
        <v>0</v>
      </c>
      <c r="D53" s="282">
        <f t="shared" si="17"/>
        <v>2.2000000000000002</v>
      </c>
      <c r="E53" s="206">
        <f>'Core Indicators'!R53</f>
        <v>2</v>
      </c>
      <c r="F53" s="206">
        <f>'Core Indicators'!Z53</f>
        <v>2</v>
      </c>
      <c r="G53" s="166">
        <f t="shared" si="18"/>
        <v>2</v>
      </c>
      <c r="H53" s="206">
        <f>'Core Indicators'!AH53</f>
        <v>2</v>
      </c>
      <c r="I53" s="206">
        <f>'Core Indicators'!AP53</f>
        <v>2</v>
      </c>
      <c r="J53" s="206">
        <f>'Core Indicators'!BN53</f>
        <v>3</v>
      </c>
      <c r="K53" s="206">
        <f t="shared" si="19"/>
        <v>2.5</v>
      </c>
      <c r="L53" s="259">
        <f t="shared" si="20"/>
        <v>2.2999999999999998</v>
      </c>
      <c r="M53" s="282">
        <f t="shared" si="21"/>
        <v>2.2000000000000002</v>
      </c>
      <c r="N53" s="207">
        <f>'Core Indicators'!DJ53</f>
        <v>2</v>
      </c>
      <c r="O53" s="207">
        <f>'Core Indicators'!DR53</f>
        <v>2</v>
      </c>
      <c r="P53" s="207">
        <f>'Core Indicators'!DZ53</f>
        <v>2</v>
      </c>
      <c r="Q53" s="207">
        <f>'Core Indicators'!EH53</f>
        <v>2</v>
      </c>
      <c r="R53" s="207">
        <f>'Core Indicators'!EP53</f>
        <v>3</v>
      </c>
      <c r="S53" s="166">
        <f t="shared" si="22"/>
        <v>1.7</v>
      </c>
      <c r="T53" s="166">
        <f t="shared" si="23"/>
        <v>1.3333333333333333</v>
      </c>
      <c r="U53" s="206">
        <v>1</v>
      </c>
      <c r="V53" s="206">
        <v>1</v>
      </c>
      <c r="W53" s="206">
        <f>'Core Indicators'!EX53</f>
        <v>3</v>
      </c>
      <c r="X53" s="166">
        <f t="shared" si="24"/>
        <v>2</v>
      </c>
      <c r="Y53" s="206">
        <v>1</v>
      </c>
      <c r="Z53" s="166">
        <f t="shared" si="25"/>
        <v>2</v>
      </c>
      <c r="AA53" s="206">
        <f>'Core Indicators'!FF53</f>
        <v>2</v>
      </c>
      <c r="AB53" s="206">
        <f t="shared" si="26"/>
        <v>2</v>
      </c>
      <c r="AC53" s="187">
        <f>'Core Indicators'!GD53</f>
        <v>2</v>
      </c>
      <c r="AD53" s="187">
        <f>'Core Indicators'!GL53</f>
        <v>2</v>
      </c>
      <c r="AE53" s="187">
        <f>'Core Indicators'!GT53</f>
        <v>2</v>
      </c>
      <c r="AF53" s="187">
        <f>'Core Indicators'!HB53</f>
        <v>2</v>
      </c>
      <c r="AG53" s="187">
        <f t="shared" si="27"/>
        <v>2</v>
      </c>
      <c r="AH53" s="187">
        <f>'Core Indicators'!HJ53</f>
        <v>2</v>
      </c>
      <c r="AI53" s="187">
        <f>'Core Indicators'!HR53</f>
        <v>2</v>
      </c>
      <c r="AJ53" s="187">
        <f t="shared" si="28"/>
        <v>2</v>
      </c>
      <c r="AK53" s="187">
        <f>'Core Indicators'!HZ53</f>
        <v>2</v>
      </c>
      <c r="AL53" s="187">
        <f>'Core Indicators'!IH53</f>
        <v>2</v>
      </c>
      <c r="AM53" s="187">
        <f>'Core Indicators'!IP53</f>
        <v>2</v>
      </c>
      <c r="AN53" s="187">
        <f t="shared" si="29"/>
        <v>2</v>
      </c>
    </row>
    <row r="54" spans="1:40" x14ac:dyDescent="0.25">
      <c r="A54" s="206" t="str">
        <f>Lists!C:C</f>
        <v>KEN002</v>
      </c>
      <c r="B54" s="259">
        <f t="shared" si="15"/>
        <v>2.1</v>
      </c>
      <c r="C54" s="166">
        <f t="shared" si="16"/>
        <v>1</v>
      </c>
      <c r="D54" s="282">
        <f t="shared" si="17"/>
        <v>2</v>
      </c>
      <c r="E54" s="206">
        <f>'Core Indicators'!R54</f>
        <v>2</v>
      </c>
      <c r="F54" s="206">
        <f>'Core Indicators'!Z54</f>
        <v>2</v>
      </c>
      <c r="G54" s="166">
        <f t="shared" si="18"/>
        <v>2</v>
      </c>
      <c r="H54" s="206">
        <f>'Core Indicators'!AH54</f>
        <v>2</v>
      </c>
      <c r="I54" s="206">
        <f>'Core Indicators'!AP54</f>
        <v>2</v>
      </c>
      <c r="J54" s="206" t="str">
        <f>'Core Indicators'!BN54</f>
        <v>x</v>
      </c>
      <c r="K54" s="206">
        <f t="shared" si="19"/>
        <v>2</v>
      </c>
      <c r="L54" s="259">
        <f t="shared" si="20"/>
        <v>2</v>
      </c>
      <c r="M54" s="282">
        <f t="shared" si="21"/>
        <v>2.4</v>
      </c>
      <c r="N54" s="207">
        <f>'Core Indicators'!DJ54</f>
        <v>2</v>
      </c>
      <c r="O54" s="207">
        <f>'Core Indicators'!DR54</f>
        <v>2</v>
      </c>
      <c r="P54" s="207">
        <f>'Core Indicators'!DZ54</f>
        <v>2</v>
      </c>
      <c r="Q54" s="207">
        <f>'Core Indicators'!EH54</f>
        <v>3</v>
      </c>
      <c r="R54" s="207">
        <f>'Core Indicators'!EP54</f>
        <v>3</v>
      </c>
      <c r="S54" s="166">
        <f t="shared" si="22"/>
        <v>1.7</v>
      </c>
      <c r="T54" s="166">
        <f t="shared" si="23"/>
        <v>1.3333333333333333</v>
      </c>
      <c r="U54" s="206">
        <v>1</v>
      </c>
      <c r="V54" s="206">
        <v>1</v>
      </c>
      <c r="W54" s="206">
        <f>'Core Indicators'!EX54</f>
        <v>3</v>
      </c>
      <c r="X54" s="166">
        <f t="shared" si="24"/>
        <v>2</v>
      </c>
      <c r="Y54" s="206">
        <v>1</v>
      </c>
      <c r="Z54" s="166">
        <f t="shared" si="25"/>
        <v>2</v>
      </c>
      <c r="AA54" s="206">
        <f>'Core Indicators'!FF54</f>
        <v>2</v>
      </c>
      <c r="AB54" s="206">
        <f t="shared" si="26"/>
        <v>2</v>
      </c>
      <c r="AC54" s="187">
        <f>'Core Indicators'!GD54</f>
        <v>2</v>
      </c>
      <c r="AD54" s="187">
        <f>'Core Indicators'!GL54</f>
        <v>2</v>
      </c>
      <c r="AE54" s="187">
        <f>'Core Indicators'!GT54</f>
        <v>2</v>
      </c>
      <c r="AF54" s="187">
        <f>'Core Indicators'!HB54</f>
        <v>2</v>
      </c>
      <c r="AG54" s="187">
        <f t="shared" si="27"/>
        <v>2</v>
      </c>
      <c r="AH54" s="187">
        <f>'Core Indicators'!HJ54</f>
        <v>2</v>
      </c>
      <c r="AI54" s="187">
        <f>'Core Indicators'!HR54</f>
        <v>2</v>
      </c>
      <c r="AJ54" s="187">
        <f t="shared" si="28"/>
        <v>2</v>
      </c>
      <c r="AK54" s="187">
        <f>'Core Indicators'!HZ54</f>
        <v>2</v>
      </c>
      <c r="AL54" s="187">
        <f>'Core Indicators'!IH54</f>
        <v>2</v>
      </c>
      <c r="AM54" s="187">
        <f>'Core Indicators'!IP54</f>
        <v>2</v>
      </c>
      <c r="AN54" s="187">
        <f t="shared" si="29"/>
        <v>2</v>
      </c>
    </row>
    <row r="55" spans="1:40" x14ac:dyDescent="0.25">
      <c r="A55" s="206" t="str">
        <f>Lists!C:C</f>
        <v>KEN003</v>
      </c>
      <c r="B55" s="259">
        <f t="shared" si="15"/>
        <v>2.1</v>
      </c>
      <c r="C55" s="166">
        <f t="shared" si="16"/>
        <v>2</v>
      </c>
      <c r="D55" s="282">
        <f t="shared" si="17"/>
        <v>2.2999999999999998</v>
      </c>
      <c r="E55" s="206">
        <f>'Core Indicators'!R55</f>
        <v>2</v>
      </c>
      <c r="F55" s="206">
        <f>'Core Indicators'!Z55</f>
        <v>2</v>
      </c>
      <c r="G55" s="166">
        <f t="shared" si="18"/>
        <v>2</v>
      </c>
      <c r="H55" s="206">
        <f>'Core Indicators'!AH55</f>
        <v>2</v>
      </c>
      <c r="I55" s="206" t="str">
        <f>'Core Indicators'!AP55</f>
        <v>x</v>
      </c>
      <c r="J55" s="206">
        <f>'Core Indicators'!BN55</f>
        <v>3</v>
      </c>
      <c r="K55" s="206">
        <f t="shared" si="19"/>
        <v>3</v>
      </c>
      <c r="L55" s="259">
        <f t="shared" si="20"/>
        <v>2.5</v>
      </c>
      <c r="M55" s="282">
        <f t="shared" si="21"/>
        <v>2.2000000000000002</v>
      </c>
      <c r="N55" s="207">
        <f>'Core Indicators'!DJ55</f>
        <v>2</v>
      </c>
      <c r="O55" s="207">
        <f>'Core Indicators'!DR55</f>
        <v>2</v>
      </c>
      <c r="P55" s="207">
        <f>'Core Indicators'!DZ55</f>
        <v>2</v>
      </c>
      <c r="Q55" s="207">
        <f>'Core Indicators'!EH55</f>
        <v>2</v>
      </c>
      <c r="R55" s="207">
        <f>'Core Indicators'!EP55</f>
        <v>3</v>
      </c>
      <c r="S55" s="166">
        <f t="shared" si="22"/>
        <v>1.7</v>
      </c>
      <c r="T55" s="166">
        <f t="shared" si="23"/>
        <v>1.3333333333333333</v>
      </c>
      <c r="U55" s="206">
        <v>1</v>
      </c>
      <c r="V55" s="206">
        <v>1</v>
      </c>
      <c r="W55" s="206">
        <f>'Core Indicators'!EX55</f>
        <v>3</v>
      </c>
      <c r="X55" s="166">
        <f t="shared" si="24"/>
        <v>2</v>
      </c>
      <c r="Y55" s="206">
        <v>1</v>
      </c>
      <c r="Z55" s="166">
        <f t="shared" si="25"/>
        <v>2</v>
      </c>
      <c r="AA55" s="206" t="str">
        <f>'Core Indicators'!FF55</f>
        <v>x</v>
      </c>
      <c r="AB55" s="206">
        <f t="shared" si="26"/>
        <v>2</v>
      </c>
      <c r="AC55" s="187">
        <f>'Core Indicators'!GD55</f>
        <v>2</v>
      </c>
      <c r="AD55" s="187">
        <f>'Core Indicators'!GL55</f>
        <v>2</v>
      </c>
      <c r="AE55" s="187">
        <f>'Core Indicators'!GT55</f>
        <v>2</v>
      </c>
      <c r="AF55" s="187">
        <f>'Core Indicators'!HB55</f>
        <v>2</v>
      </c>
      <c r="AG55" s="187">
        <f t="shared" si="27"/>
        <v>2</v>
      </c>
      <c r="AH55" s="187">
        <f>'Core Indicators'!HJ55</f>
        <v>2</v>
      </c>
      <c r="AI55" s="187">
        <f>'Core Indicators'!HR55</f>
        <v>2</v>
      </c>
      <c r="AJ55" s="187">
        <f t="shared" si="28"/>
        <v>2</v>
      </c>
      <c r="AK55" s="187">
        <f>'Core Indicators'!HZ55</f>
        <v>2</v>
      </c>
      <c r="AL55" s="187">
        <f>'Core Indicators'!IH55</f>
        <v>2</v>
      </c>
      <c r="AM55" s="187">
        <f>'Core Indicators'!IP55</f>
        <v>2</v>
      </c>
      <c r="AN55" s="187">
        <f t="shared" si="29"/>
        <v>2</v>
      </c>
    </row>
    <row r="56" spans="1:40" x14ac:dyDescent="0.25">
      <c r="A56" s="206" t="str">
        <f>Lists!C:C</f>
        <v>LBN002</v>
      </c>
      <c r="B56" s="259">
        <f t="shared" si="15"/>
        <v>2.4</v>
      </c>
      <c r="C56" s="166">
        <f t="shared" si="16"/>
        <v>1</v>
      </c>
      <c r="D56" s="282">
        <f t="shared" si="17"/>
        <v>2.6</v>
      </c>
      <c r="E56" s="206">
        <f>'Core Indicators'!R56</f>
        <v>1</v>
      </c>
      <c r="F56" s="206">
        <f>'Core Indicators'!Z56</f>
        <v>2</v>
      </c>
      <c r="G56" s="166">
        <f t="shared" si="18"/>
        <v>1.5</v>
      </c>
      <c r="H56" s="206">
        <f>'Core Indicators'!AH56</f>
        <v>3</v>
      </c>
      <c r="I56" s="206">
        <f>'Core Indicators'!AP56</f>
        <v>3</v>
      </c>
      <c r="J56" s="206" t="str">
        <f>'Core Indicators'!BN56</f>
        <v>x</v>
      </c>
      <c r="K56" s="206">
        <f t="shared" si="19"/>
        <v>3</v>
      </c>
      <c r="L56" s="259">
        <f t="shared" si="20"/>
        <v>3</v>
      </c>
      <c r="M56" s="282">
        <f t="shared" si="21"/>
        <v>3</v>
      </c>
      <c r="N56" s="207">
        <f>'Core Indicators'!DJ56</f>
        <v>3</v>
      </c>
      <c r="O56" s="207">
        <f>'Core Indicators'!DR56</f>
        <v>3</v>
      </c>
      <c r="P56" s="207">
        <f>'Core Indicators'!DZ56</f>
        <v>3</v>
      </c>
      <c r="Q56" s="207">
        <f>'Core Indicators'!EH56</f>
        <v>3</v>
      </c>
      <c r="R56" s="207">
        <f>'Core Indicators'!EP56</f>
        <v>3</v>
      </c>
      <c r="S56" s="166">
        <f t="shared" si="22"/>
        <v>1.4</v>
      </c>
      <c r="T56" s="166">
        <f t="shared" si="23"/>
        <v>1.3333333333333333</v>
      </c>
      <c r="U56" s="206">
        <v>1</v>
      </c>
      <c r="V56" s="206">
        <v>1</v>
      </c>
      <c r="W56" s="206">
        <f>'Core Indicators'!EX56</f>
        <v>3</v>
      </c>
      <c r="X56" s="166">
        <f t="shared" si="24"/>
        <v>2</v>
      </c>
      <c r="Y56" s="206">
        <v>1</v>
      </c>
      <c r="Z56" s="166">
        <f t="shared" si="25"/>
        <v>1.5</v>
      </c>
      <c r="AA56" s="206">
        <f>'Core Indicators'!FF56</f>
        <v>1</v>
      </c>
      <c r="AB56" s="206">
        <f t="shared" si="26"/>
        <v>2</v>
      </c>
      <c r="AC56" s="187">
        <f>'Core Indicators'!GD56</f>
        <v>2</v>
      </c>
      <c r="AD56" s="187">
        <f>'Core Indicators'!GL56</f>
        <v>2</v>
      </c>
      <c r="AE56" s="187">
        <f>'Core Indicators'!GT56</f>
        <v>2</v>
      </c>
      <c r="AF56" s="187">
        <f>'Core Indicators'!HB56</f>
        <v>2</v>
      </c>
      <c r="AG56" s="187">
        <f t="shared" si="27"/>
        <v>2</v>
      </c>
      <c r="AH56" s="187">
        <f>'Core Indicators'!HJ56</f>
        <v>2</v>
      </c>
      <c r="AI56" s="187">
        <f>'Core Indicators'!HR56</f>
        <v>2</v>
      </c>
      <c r="AJ56" s="187">
        <f t="shared" si="28"/>
        <v>2</v>
      </c>
      <c r="AK56" s="187">
        <f>'Core Indicators'!HZ56</f>
        <v>2</v>
      </c>
      <c r="AL56" s="187">
        <f>'Core Indicators'!IH56</f>
        <v>2</v>
      </c>
      <c r="AM56" s="187">
        <f>'Core Indicators'!IP56</f>
        <v>2</v>
      </c>
      <c r="AN56" s="187">
        <f t="shared" si="29"/>
        <v>2</v>
      </c>
    </row>
    <row r="57" spans="1:40" x14ac:dyDescent="0.25">
      <c r="A57" s="206" t="str">
        <f>Lists!C:C</f>
        <v>LBN004</v>
      </c>
      <c r="B57" s="259">
        <f t="shared" si="15"/>
        <v>2.4</v>
      </c>
      <c r="C57" s="166">
        <f t="shared" si="16"/>
        <v>1</v>
      </c>
      <c r="D57" s="282">
        <f t="shared" si="17"/>
        <v>2.6</v>
      </c>
      <c r="E57" s="206">
        <f>'Core Indicators'!R57</f>
        <v>1</v>
      </c>
      <c r="F57" s="206">
        <f>'Core Indicators'!Z57</f>
        <v>2</v>
      </c>
      <c r="G57" s="166">
        <f t="shared" si="18"/>
        <v>1.5</v>
      </c>
      <c r="H57" s="206">
        <f>'Core Indicators'!AH57</f>
        <v>3</v>
      </c>
      <c r="I57" s="206" t="str">
        <f>'Core Indicators'!AP57</f>
        <v>x</v>
      </c>
      <c r="J57" s="206">
        <f>'Core Indicators'!BN57</f>
        <v>3</v>
      </c>
      <c r="K57" s="206">
        <f t="shared" si="19"/>
        <v>3</v>
      </c>
      <c r="L57" s="259">
        <f t="shared" si="20"/>
        <v>3</v>
      </c>
      <c r="M57" s="282">
        <f t="shared" si="21"/>
        <v>3</v>
      </c>
      <c r="N57" s="207">
        <f>'Core Indicators'!DJ57</f>
        <v>3</v>
      </c>
      <c r="O57" s="207">
        <f>'Core Indicators'!DR57</f>
        <v>3</v>
      </c>
      <c r="P57" s="207">
        <f>'Core Indicators'!DZ57</f>
        <v>3</v>
      </c>
      <c r="Q57" s="207">
        <f>'Core Indicators'!EH57</f>
        <v>3</v>
      </c>
      <c r="R57" s="207">
        <f>'Core Indicators'!EP57</f>
        <v>3</v>
      </c>
      <c r="S57" s="166">
        <f t="shared" si="22"/>
        <v>1.4</v>
      </c>
      <c r="T57" s="166">
        <f t="shared" si="23"/>
        <v>1.3333333333333333</v>
      </c>
      <c r="U57" s="206">
        <v>1</v>
      </c>
      <c r="V57" s="206">
        <v>1</v>
      </c>
      <c r="W57" s="206">
        <f>'Core Indicators'!EX57</f>
        <v>3</v>
      </c>
      <c r="X57" s="166">
        <f t="shared" si="24"/>
        <v>2</v>
      </c>
      <c r="Y57" s="206">
        <v>1</v>
      </c>
      <c r="Z57" s="166">
        <f t="shared" si="25"/>
        <v>1.5</v>
      </c>
      <c r="AA57" s="206">
        <f>'Core Indicators'!FF57</f>
        <v>1</v>
      </c>
      <c r="AB57" s="206">
        <f t="shared" si="26"/>
        <v>2</v>
      </c>
      <c r="AC57" s="187">
        <f>'Core Indicators'!GD57</f>
        <v>2</v>
      </c>
      <c r="AD57" s="187">
        <f>'Core Indicators'!GL57</f>
        <v>2</v>
      </c>
      <c r="AE57" s="187">
        <f>'Core Indicators'!GT57</f>
        <v>2</v>
      </c>
      <c r="AF57" s="187">
        <f>'Core Indicators'!HB57</f>
        <v>2</v>
      </c>
      <c r="AG57" s="187">
        <f t="shared" si="27"/>
        <v>2</v>
      </c>
      <c r="AH57" s="187">
        <f>'Core Indicators'!HJ57</f>
        <v>2</v>
      </c>
      <c r="AI57" s="187">
        <f>'Core Indicators'!HR57</f>
        <v>2</v>
      </c>
      <c r="AJ57" s="187">
        <f t="shared" si="28"/>
        <v>2</v>
      </c>
      <c r="AK57" s="187">
        <f>'Core Indicators'!HZ57</f>
        <v>2</v>
      </c>
      <c r="AL57" s="187">
        <f>'Core Indicators'!IH57</f>
        <v>2</v>
      </c>
      <c r="AM57" s="187">
        <f>'Core Indicators'!IP57</f>
        <v>2</v>
      </c>
      <c r="AN57" s="187">
        <f t="shared" si="29"/>
        <v>2</v>
      </c>
    </row>
    <row r="58" spans="1:40" x14ac:dyDescent="0.25">
      <c r="A58" s="206" t="str">
        <f>Lists!C:C</f>
        <v>LBY001</v>
      </c>
      <c r="B58" s="259">
        <f t="shared" si="15"/>
        <v>1.7</v>
      </c>
      <c r="C58" s="166">
        <f t="shared" si="16"/>
        <v>0</v>
      </c>
      <c r="D58" s="282">
        <f t="shared" si="17"/>
        <v>1.7</v>
      </c>
      <c r="E58" s="206">
        <f>'Core Indicators'!R58</f>
        <v>1</v>
      </c>
      <c r="F58" s="206">
        <f>'Core Indicators'!Z58</f>
        <v>1</v>
      </c>
      <c r="G58" s="166">
        <f t="shared" si="18"/>
        <v>1</v>
      </c>
      <c r="H58" s="206">
        <f>'Core Indicators'!AH58</f>
        <v>2</v>
      </c>
      <c r="I58" s="206">
        <f>'Core Indicators'!AP58</f>
        <v>2</v>
      </c>
      <c r="J58" s="206">
        <f>'Core Indicators'!BN58</f>
        <v>2</v>
      </c>
      <c r="K58" s="206">
        <f t="shared" si="19"/>
        <v>2</v>
      </c>
      <c r="L58" s="259">
        <f t="shared" si="20"/>
        <v>2</v>
      </c>
      <c r="M58" s="282">
        <f t="shared" si="21"/>
        <v>2</v>
      </c>
      <c r="N58" s="207">
        <f>'Core Indicators'!DJ58</f>
        <v>2</v>
      </c>
      <c r="O58" s="207">
        <f>'Core Indicators'!DR58</f>
        <v>2</v>
      </c>
      <c r="P58" s="207">
        <f>'Core Indicators'!DZ58</f>
        <v>2</v>
      </c>
      <c r="Q58" s="207">
        <f>'Core Indicators'!EH58</f>
        <v>2</v>
      </c>
      <c r="R58" s="207">
        <f>'Core Indicators'!EP58</f>
        <v>2</v>
      </c>
      <c r="S58" s="166">
        <f t="shared" si="22"/>
        <v>1.3</v>
      </c>
      <c r="T58" s="166">
        <f t="shared" si="23"/>
        <v>1.1666666666666667</v>
      </c>
      <c r="U58" s="206">
        <v>1</v>
      </c>
      <c r="V58" s="206">
        <v>1</v>
      </c>
      <c r="W58" s="206">
        <f>'Core Indicators'!EX58</f>
        <v>2</v>
      </c>
      <c r="X58" s="166">
        <f t="shared" si="24"/>
        <v>1.5</v>
      </c>
      <c r="Y58" s="206">
        <v>1</v>
      </c>
      <c r="Z58" s="166">
        <f t="shared" si="25"/>
        <v>1.5</v>
      </c>
      <c r="AA58" s="206">
        <f>'Core Indicators'!FF58</f>
        <v>1</v>
      </c>
      <c r="AB58" s="206">
        <f t="shared" si="26"/>
        <v>2</v>
      </c>
      <c r="AC58" s="187">
        <f>'Core Indicators'!GD58</f>
        <v>2</v>
      </c>
      <c r="AD58" s="187">
        <f>'Core Indicators'!GL58</f>
        <v>2</v>
      </c>
      <c r="AE58" s="187">
        <f>'Core Indicators'!GT58</f>
        <v>2</v>
      </c>
      <c r="AF58" s="187">
        <f>'Core Indicators'!HB58</f>
        <v>2</v>
      </c>
      <c r="AG58" s="187">
        <f t="shared" si="27"/>
        <v>2</v>
      </c>
      <c r="AH58" s="187">
        <f>'Core Indicators'!HJ58</f>
        <v>2</v>
      </c>
      <c r="AI58" s="187">
        <f>'Core Indicators'!HR58</f>
        <v>2</v>
      </c>
      <c r="AJ58" s="187">
        <f t="shared" si="28"/>
        <v>2</v>
      </c>
      <c r="AK58" s="187">
        <f>'Core Indicators'!HZ58</f>
        <v>2</v>
      </c>
      <c r="AL58" s="187">
        <f>'Core Indicators'!IH58</f>
        <v>2</v>
      </c>
      <c r="AM58" s="187">
        <f>'Core Indicators'!IP58</f>
        <v>2</v>
      </c>
      <c r="AN58" s="187">
        <f t="shared" si="29"/>
        <v>2</v>
      </c>
    </row>
    <row r="59" spans="1:40" x14ac:dyDescent="0.25">
      <c r="A59" s="206" t="str">
        <f>Lists!C:C</f>
        <v>LBY002</v>
      </c>
      <c r="B59" s="259">
        <f t="shared" si="15"/>
        <v>1.7</v>
      </c>
      <c r="C59" s="166">
        <f t="shared" si="16"/>
        <v>0</v>
      </c>
      <c r="D59" s="282">
        <f t="shared" si="17"/>
        <v>1.7</v>
      </c>
      <c r="E59" s="206">
        <f>'Core Indicators'!R59</f>
        <v>1</v>
      </c>
      <c r="F59" s="206">
        <f>'Core Indicators'!Z59</f>
        <v>1</v>
      </c>
      <c r="G59" s="166">
        <f t="shared" si="18"/>
        <v>1</v>
      </c>
      <c r="H59" s="206">
        <f>'Core Indicators'!AH59</f>
        <v>2</v>
      </c>
      <c r="I59" s="206">
        <f>'Core Indicators'!AP59</f>
        <v>2</v>
      </c>
      <c r="J59" s="206">
        <f>'Core Indicators'!BN59</f>
        <v>2</v>
      </c>
      <c r="K59" s="206">
        <f t="shared" si="19"/>
        <v>2</v>
      </c>
      <c r="L59" s="259">
        <f t="shared" si="20"/>
        <v>2</v>
      </c>
      <c r="M59" s="282">
        <f t="shared" si="21"/>
        <v>2</v>
      </c>
      <c r="N59" s="207">
        <f>'Core Indicators'!DJ59</f>
        <v>2</v>
      </c>
      <c r="O59" s="207">
        <f>'Core Indicators'!DR59</f>
        <v>2</v>
      </c>
      <c r="P59" s="207">
        <f>'Core Indicators'!DZ59</f>
        <v>2</v>
      </c>
      <c r="Q59" s="207">
        <f>'Core Indicators'!EH59</f>
        <v>2</v>
      </c>
      <c r="R59" s="207">
        <f>'Core Indicators'!EP59</f>
        <v>2</v>
      </c>
      <c r="S59" s="166">
        <f t="shared" si="22"/>
        <v>1.3</v>
      </c>
      <c r="T59" s="166">
        <f t="shared" si="23"/>
        <v>1.1666666666666667</v>
      </c>
      <c r="U59" s="206">
        <v>1</v>
      </c>
      <c r="V59" s="206">
        <v>1</v>
      </c>
      <c r="W59" s="206">
        <f>'Core Indicators'!EX59</f>
        <v>2</v>
      </c>
      <c r="X59" s="166">
        <f t="shared" si="24"/>
        <v>1.5</v>
      </c>
      <c r="Y59" s="206">
        <v>1</v>
      </c>
      <c r="Z59" s="166">
        <f t="shared" si="25"/>
        <v>1.5</v>
      </c>
      <c r="AA59" s="206">
        <f>'Core Indicators'!FF59</f>
        <v>1</v>
      </c>
      <c r="AB59" s="206">
        <f t="shared" si="26"/>
        <v>2</v>
      </c>
      <c r="AC59" s="187">
        <f>'Core Indicators'!GD59</f>
        <v>2</v>
      </c>
      <c r="AD59" s="187">
        <f>'Core Indicators'!GL59</f>
        <v>2</v>
      </c>
      <c r="AE59" s="187">
        <f>'Core Indicators'!GT59</f>
        <v>2</v>
      </c>
      <c r="AF59" s="187">
        <f>'Core Indicators'!HB59</f>
        <v>2</v>
      </c>
      <c r="AG59" s="187">
        <f t="shared" si="27"/>
        <v>2</v>
      </c>
      <c r="AH59" s="187">
        <f>'Core Indicators'!HJ59</f>
        <v>2</v>
      </c>
      <c r="AI59" s="187">
        <f>'Core Indicators'!HR59</f>
        <v>2</v>
      </c>
      <c r="AJ59" s="187">
        <f t="shared" si="28"/>
        <v>2</v>
      </c>
      <c r="AK59" s="187">
        <f>'Core Indicators'!HZ59</f>
        <v>2</v>
      </c>
      <c r="AL59" s="187">
        <f>'Core Indicators'!IH59</f>
        <v>2</v>
      </c>
      <c r="AM59" s="187">
        <f>'Core Indicators'!IP59</f>
        <v>2</v>
      </c>
      <c r="AN59" s="187">
        <f t="shared" si="29"/>
        <v>2</v>
      </c>
    </row>
    <row r="60" spans="1:40" x14ac:dyDescent="0.25">
      <c r="A60" s="206" t="str">
        <f>Lists!C:C</f>
        <v>LSO002</v>
      </c>
      <c r="B60" s="259">
        <f t="shared" si="15"/>
        <v>1.8</v>
      </c>
      <c r="C60" s="166">
        <f t="shared" si="16"/>
        <v>0</v>
      </c>
      <c r="D60" s="282">
        <f t="shared" si="17"/>
        <v>2.2000000000000002</v>
      </c>
      <c r="E60" s="206">
        <f>'Core Indicators'!R60</f>
        <v>2</v>
      </c>
      <c r="F60" s="206">
        <f>'Core Indicators'!Z60</f>
        <v>2</v>
      </c>
      <c r="G60" s="166">
        <f t="shared" si="18"/>
        <v>2</v>
      </c>
      <c r="H60" s="206">
        <f>'Core Indicators'!AH60</f>
        <v>2</v>
      </c>
      <c r="I60" s="206">
        <f>'Core Indicators'!AP60</f>
        <v>3</v>
      </c>
      <c r="J60" s="206">
        <f>'Core Indicators'!BN60</f>
        <v>2</v>
      </c>
      <c r="K60" s="206">
        <f t="shared" si="19"/>
        <v>2.5</v>
      </c>
      <c r="L60" s="259">
        <f t="shared" si="20"/>
        <v>2.2999999999999998</v>
      </c>
      <c r="M60" s="282">
        <f t="shared" si="21"/>
        <v>2</v>
      </c>
      <c r="N60" s="207">
        <f>'Core Indicators'!DJ60</f>
        <v>2</v>
      </c>
      <c r="O60" s="207">
        <f>'Core Indicators'!DR60</f>
        <v>2</v>
      </c>
      <c r="P60" s="207">
        <f>'Core Indicators'!DZ60</f>
        <v>2</v>
      </c>
      <c r="Q60" s="207">
        <f>'Core Indicators'!EH60</f>
        <v>2</v>
      </c>
      <c r="R60" s="207">
        <f>'Core Indicators'!EP60</f>
        <v>2</v>
      </c>
      <c r="S60" s="166">
        <f t="shared" si="22"/>
        <v>1.3</v>
      </c>
      <c r="T60" s="166">
        <f t="shared" si="23"/>
        <v>1.1666666666666667</v>
      </c>
      <c r="U60" s="206">
        <v>1</v>
      </c>
      <c r="V60" s="206">
        <v>1</v>
      </c>
      <c r="W60" s="206">
        <f>'Core Indicators'!EX60</f>
        <v>2</v>
      </c>
      <c r="X60" s="166">
        <f t="shared" si="24"/>
        <v>1.5</v>
      </c>
      <c r="Y60" s="206">
        <v>1</v>
      </c>
      <c r="Z60" s="166">
        <f t="shared" si="25"/>
        <v>1.5</v>
      </c>
      <c r="AA60" s="206">
        <f>'Core Indicators'!FF60</f>
        <v>1</v>
      </c>
      <c r="AB60" s="206">
        <f t="shared" si="26"/>
        <v>2</v>
      </c>
      <c r="AC60" s="187">
        <f>'Core Indicators'!GD60</f>
        <v>2</v>
      </c>
      <c r="AD60" s="187">
        <f>'Core Indicators'!GL60</f>
        <v>2</v>
      </c>
      <c r="AE60" s="187">
        <f>'Core Indicators'!GT60</f>
        <v>2</v>
      </c>
      <c r="AF60" s="187">
        <f>'Core Indicators'!HB60</f>
        <v>2</v>
      </c>
      <c r="AG60" s="187">
        <f t="shared" si="27"/>
        <v>2</v>
      </c>
      <c r="AH60" s="187">
        <f>'Core Indicators'!HJ60</f>
        <v>2</v>
      </c>
      <c r="AI60" s="187">
        <f>'Core Indicators'!HR60</f>
        <v>2</v>
      </c>
      <c r="AJ60" s="187">
        <f t="shared" si="28"/>
        <v>2</v>
      </c>
      <c r="AK60" s="187">
        <f>'Core Indicators'!HZ60</f>
        <v>2</v>
      </c>
      <c r="AL60" s="187">
        <f>'Core Indicators'!IH60</f>
        <v>2</v>
      </c>
      <c r="AM60" s="187">
        <f>'Core Indicators'!IP60</f>
        <v>2</v>
      </c>
      <c r="AN60" s="187">
        <f t="shared" si="29"/>
        <v>2</v>
      </c>
    </row>
    <row r="61" spans="1:40" x14ac:dyDescent="0.25">
      <c r="A61" s="206" t="str">
        <f>Lists!C:C</f>
        <v>MAR002</v>
      </c>
      <c r="B61" s="259" t="str">
        <f t="shared" si="15"/>
        <v>x</v>
      </c>
      <c r="C61" s="166">
        <f t="shared" si="16"/>
        <v>3</v>
      </c>
      <c r="D61" s="282">
        <f t="shared" si="17"/>
        <v>2</v>
      </c>
      <c r="E61" s="206">
        <f>'Core Indicators'!R61</f>
        <v>1</v>
      </c>
      <c r="F61" s="206">
        <f>'Core Indicators'!Z61</f>
        <v>3</v>
      </c>
      <c r="G61" s="166">
        <f t="shared" si="18"/>
        <v>2.1</v>
      </c>
      <c r="H61" s="206" t="str">
        <f>'Core Indicators'!AH61</f>
        <v>x</v>
      </c>
      <c r="I61" s="206" t="str">
        <f>'Core Indicators'!AP61</f>
        <v>x</v>
      </c>
      <c r="J61" s="206">
        <f>'Core Indicators'!BN61</f>
        <v>2</v>
      </c>
      <c r="K61" s="206">
        <f t="shared" si="19"/>
        <v>2</v>
      </c>
      <c r="L61" s="259">
        <f t="shared" si="20"/>
        <v>2</v>
      </c>
      <c r="M61" s="282" t="str">
        <f t="shared" si="21"/>
        <v>x</v>
      </c>
      <c r="N61" s="207" t="str">
        <f>'Core Indicators'!DJ61</f>
        <v>x</v>
      </c>
      <c r="O61" s="207" t="str">
        <f>'Core Indicators'!DR61</f>
        <v>x</v>
      </c>
      <c r="P61" s="207" t="str">
        <f>'Core Indicators'!DZ61</f>
        <v>x</v>
      </c>
      <c r="Q61" s="207" t="str">
        <f>'Core Indicators'!EH61</f>
        <v>x</v>
      </c>
      <c r="R61" s="207" t="str">
        <f>'Core Indicators'!EP61</f>
        <v>x</v>
      </c>
      <c r="S61" s="166">
        <f t="shared" si="22"/>
        <v>1.6</v>
      </c>
      <c r="T61" s="166">
        <f t="shared" si="23"/>
        <v>1.1666666666666667</v>
      </c>
      <c r="U61" s="206">
        <v>1</v>
      </c>
      <c r="V61" s="206">
        <v>1</v>
      </c>
      <c r="W61" s="206">
        <f>'Core Indicators'!EX61</f>
        <v>2</v>
      </c>
      <c r="X61" s="166">
        <f t="shared" si="24"/>
        <v>1.5</v>
      </c>
      <c r="Y61" s="206">
        <v>1</v>
      </c>
      <c r="Z61" s="166">
        <f t="shared" si="25"/>
        <v>2</v>
      </c>
      <c r="AA61" s="206">
        <f>'Core Indicators'!FF61</f>
        <v>2</v>
      </c>
      <c r="AB61" s="206">
        <f t="shared" si="26"/>
        <v>2</v>
      </c>
      <c r="AC61" s="187">
        <f>'Core Indicators'!GD61</f>
        <v>2</v>
      </c>
      <c r="AD61" s="187">
        <f>'Core Indicators'!GL61</f>
        <v>2</v>
      </c>
      <c r="AE61" s="187">
        <f>'Core Indicators'!GT61</f>
        <v>2</v>
      </c>
      <c r="AF61" s="187">
        <f>'Core Indicators'!HB61</f>
        <v>2</v>
      </c>
      <c r="AG61" s="187">
        <f t="shared" si="27"/>
        <v>2</v>
      </c>
      <c r="AH61" s="187">
        <f>'Core Indicators'!HJ61</f>
        <v>2</v>
      </c>
      <c r="AI61" s="187">
        <f>'Core Indicators'!HR61</f>
        <v>2</v>
      </c>
      <c r="AJ61" s="187">
        <f t="shared" si="28"/>
        <v>2</v>
      </c>
      <c r="AK61" s="187">
        <f>'Core Indicators'!HZ61</f>
        <v>2</v>
      </c>
      <c r="AL61" s="187">
        <f>'Core Indicators'!IH61</f>
        <v>2</v>
      </c>
      <c r="AM61" s="187">
        <f>'Core Indicators'!IP61</f>
        <v>2</v>
      </c>
      <c r="AN61" s="187">
        <f t="shared" si="29"/>
        <v>2</v>
      </c>
    </row>
    <row r="62" spans="1:40" x14ac:dyDescent="0.25">
      <c r="A62" s="206" t="str">
        <f>Lists!C:C</f>
        <v>MDA002</v>
      </c>
      <c r="B62" s="259">
        <f t="shared" si="15"/>
        <v>1.9</v>
      </c>
      <c r="C62" s="166">
        <f t="shared" si="16"/>
        <v>0</v>
      </c>
      <c r="D62" s="282">
        <f t="shared" si="17"/>
        <v>2.2000000000000002</v>
      </c>
      <c r="E62" s="206">
        <f>'Core Indicators'!R62</f>
        <v>3</v>
      </c>
      <c r="F62" s="206">
        <f>'Core Indicators'!Z62</f>
        <v>2</v>
      </c>
      <c r="G62" s="166">
        <f t="shared" si="18"/>
        <v>2.5</v>
      </c>
      <c r="H62" s="206">
        <f>'Core Indicators'!AH62</f>
        <v>2</v>
      </c>
      <c r="I62" s="206">
        <f>'Core Indicators'!AP62</f>
        <v>2</v>
      </c>
      <c r="J62" s="206">
        <f>'Core Indicators'!BN62</f>
        <v>2</v>
      </c>
      <c r="K62" s="206">
        <f t="shared" si="19"/>
        <v>2</v>
      </c>
      <c r="L62" s="259">
        <f t="shared" si="20"/>
        <v>2</v>
      </c>
      <c r="M62" s="282">
        <f t="shared" si="21"/>
        <v>2</v>
      </c>
      <c r="N62" s="207">
        <f>'Core Indicators'!DJ62</f>
        <v>2</v>
      </c>
      <c r="O62" s="207">
        <f>'Core Indicators'!DR62</f>
        <v>2</v>
      </c>
      <c r="P62" s="207">
        <f>'Core Indicators'!DZ62</f>
        <v>2</v>
      </c>
      <c r="Q62" s="207">
        <f>'Core Indicators'!EH62</f>
        <v>2</v>
      </c>
      <c r="R62" s="207">
        <f>'Core Indicators'!EP62</f>
        <v>2</v>
      </c>
      <c r="S62" s="166">
        <f t="shared" si="22"/>
        <v>1.6</v>
      </c>
      <c r="T62" s="166">
        <f t="shared" si="23"/>
        <v>1.1666666666666667</v>
      </c>
      <c r="U62" s="206">
        <v>1</v>
      </c>
      <c r="V62" s="206">
        <v>1</v>
      </c>
      <c r="W62" s="206">
        <f>'Core Indicators'!EX62</f>
        <v>2</v>
      </c>
      <c r="X62" s="166">
        <f t="shared" si="24"/>
        <v>1.5</v>
      </c>
      <c r="Y62" s="206">
        <v>1</v>
      </c>
      <c r="Z62" s="166">
        <f t="shared" si="25"/>
        <v>2</v>
      </c>
      <c r="AA62" s="206">
        <f>'Core Indicators'!FF62</f>
        <v>2</v>
      </c>
      <c r="AB62" s="206">
        <f t="shared" si="26"/>
        <v>2</v>
      </c>
      <c r="AC62" s="187">
        <f>'Core Indicators'!GD62</f>
        <v>2</v>
      </c>
      <c r="AD62" s="187">
        <f>'Core Indicators'!GL62</f>
        <v>2</v>
      </c>
      <c r="AE62" s="187">
        <f>'Core Indicators'!GT62</f>
        <v>2</v>
      </c>
      <c r="AF62" s="187">
        <f>'Core Indicators'!HB62</f>
        <v>2</v>
      </c>
      <c r="AG62" s="187">
        <f t="shared" si="27"/>
        <v>2</v>
      </c>
      <c r="AH62" s="187">
        <f>'Core Indicators'!HJ62</f>
        <v>2</v>
      </c>
      <c r="AI62" s="187">
        <f>'Core Indicators'!HR62</f>
        <v>2</v>
      </c>
      <c r="AJ62" s="187">
        <f t="shared" si="28"/>
        <v>2</v>
      </c>
      <c r="AK62" s="187">
        <f>'Core Indicators'!HZ62</f>
        <v>2</v>
      </c>
      <c r="AL62" s="187">
        <f>'Core Indicators'!IH62</f>
        <v>2</v>
      </c>
      <c r="AM62" s="187">
        <f>'Core Indicators'!IP62</f>
        <v>2</v>
      </c>
      <c r="AN62" s="187">
        <f t="shared" si="29"/>
        <v>2</v>
      </c>
    </row>
    <row r="63" spans="1:40" x14ac:dyDescent="0.25">
      <c r="A63" s="206" t="str">
        <f>Lists!C:C</f>
        <v>MDG001</v>
      </c>
      <c r="B63" s="259">
        <f t="shared" si="15"/>
        <v>1.4</v>
      </c>
      <c r="C63" s="166">
        <f t="shared" si="16"/>
        <v>0</v>
      </c>
      <c r="D63" s="282">
        <f t="shared" si="17"/>
        <v>1.7</v>
      </c>
      <c r="E63" s="206">
        <f>'Core Indicators'!R63</f>
        <v>2</v>
      </c>
      <c r="F63" s="206">
        <f>'Core Indicators'!Z63</f>
        <v>2</v>
      </c>
      <c r="G63" s="166">
        <f t="shared" si="18"/>
        <v>2</v>
      </c>
      <c r="H63" s="206">
        <f>'Core Indicators'!AH63</f>
        <v>1</v>
      </c>
      <c r="I63" s="206">
        <f>'Core Indicators'!AP63</f>
        <v>2</v>
      </c>
      <c r="J63" s="206">
        <f>'Core Indicators'!BN63</f>
        <v>2</v>
      </c>
      <c r="K63" s="206">
        <f t="shared" si="19"/>
        <v>2</v>
      </c>
      <c r="L63" s="259">
        <f t="shared" si="20"/>
        <v>1.5</v>
      </c>
      <c r="M63" s="282">
        <f t="shared" si="21"/>
        <v>1</v>
      </c>
      <c r="N63" s="207">
        <f>'Core Indicators'!DJ63</f>
        <v>1</v>
      </c>
      <c r="O63" s="207">
        <f>'Core Indicators'!DR63</f>
        <v>1</v>
      </c>
      <c r="P63" s="207">
        <f>'Core Indicators'!DZ63</f>
        <v>1</v>
      </c>
      <c r="Q63" s="207">
        <f>'Core Indicators'!EH63</f>
        <v>1</v>
      </c>
      <c r="R63" s="207">
        <f>'Core Indicators'!EP63</f>
        <v>1</v>
      </c>
      <c r="S63" s="166">
        <f t="shared" si="22"/>
        <v>1.6</v>
      </c>
      <c r="T63" s="166">
        <f t="shared" si="23"/>
        <v>1.1666666666666667</v>
      </c>
      <c r="U63" s="206">
        <v>1</v>
      </c>
      <c r="V63" s="206">
        <v>1</v>
      </c>
      <c r="W63" s="206">
        <f>'Core Indicators'!EX63</f>
        <v>2</v>
      </c>
      <c r="X63" s="166">
        <f t="shared" si="24"/>
        <v>1.5</v>
      </c>
      <c r="Y63" s="206">
        <v>1</v>
      </c>
      <c r="Z63" s="166">
        <f t="shared" si="25"/>
        <v>2</v>
      </c>
      <c r="AA63" s="206">
        <f>'Core Indicators'!FF63</f>
        <v>2</v>
      </c>
      <c r="AB63" s="206">
        <f t="shared" si="26"/>
        <v>2</v>
      </c>
      <c r="AC63" s="187">
        <f>'Core Indicators'!GD63</f>
        <v>2</v>
      </c>
      <c r="AD63" s="187">
        <f>'Core Indicators'!GL63</f>
        <v>2</v>
      </c>
      <c r="AE63" s="187">
        <f>'Core Indicators'!GT63</f>
        <v>2</v>
      </c>
      <c r="AF63" s="187">
        <f>'Core Indicators'!HB63</f>
        <v>2</v>
      </c>
      <c r="AG63" s="187">
        <f t="shared" si="27"/>
        <v>2</v>
      </c>
      <c r="AH63" s="187">
        <f>'Core Indicators'!HJ63</f>
        <v>2</v>
      </c>
      <c r="AI63" s="187">
        <f>'Core Indicators'!HR63</f>
        <v>2</v>
      </c>
      <c r="AJ63" s="187">
        <f t="shared" si="28"/>
        <v>2</v>
      </c>
      <c r="AK63" s="187">
        <f>'Core Indicators'!HZ63</f>
        <v>2</v>
      </c>
      <c r="AL63" s="187">
        <f>'Core Indicators'!IH63</f>
        <v>2</v>
      </c>
      <c r="AM63" s="187">
        <f>'Core Indicators'!IP63</f>
        <v>2</v>
      </c>
      <c r="AN63" s="187">
        <f t="shared" si="29"/>
        <v>2</v>
      </c>
    </row>
    <row r="64" spans="1:40" x14ac:dyDescent="0.25">
      <c r="A64" s="206" t="str">
        <f>Lists!C:C</f>
        <v>MDG002</v>
      </c>
      <c r="B64" s="259">
        <f t="shared" si="15"/>
        <v>1.4</v>
      </c>
      <c r="C64" s="166">
        <f t="shared" si="16"/>
        <v>0</v>
      </c>
      <c r="D64" s="282">
        <f t="shared" si="17"/>
        <v>1.7</v>
      </c>
      <c r="E64" s="206">
        <f>'Core Indicators'!R64</f>
        <v>2</v>
      </c>
      <c r="F64" s="206">
        <f>'Core Indicators'!Z64</f>
        <v>2</v>
      </c>
      <c r="G64" s="166">
        <f t="shared" si="18"/>
        <v>2</v>
      </c>
      <c r="H64" s="206">
        <f>'Core Indicators'!AH64</f>
        <v>1</v>
      </c>
      <c r="I64" s="206">
        <f>'Core Indicators'!AP64</f>
        <v>2</v>
      </c>
      <c r="J64" s="206">
        <f>'Core Indicators'!BN64</f>
        <v>2</v>
      </c>
      <c r="K64" s="206">
        <f t="shared" si="19"/>
        <v>2</v>
      </c>
      <c r="L64" s="259">
        <f t="shared" si="20"/>
        <v>1.5</v>
      </c>
      <c r="M64" s="282">
        <f t="shared" si="21"/>
        <v>1</v>
      </c>
      <c r="N64" s="207">
        <f>'Core Indicators'!DJ64</f>
        <v>1</v>
      </c>
      <c r="O64" s="207">
        <f>'Core Indicators'!DR64</f>
        <v>1</v>
      </c>
      <c r="P64" s="207">
        <f>'Core Indicators'!DZ64</f>
        <v>1</v>
      </c>
      <c r="Q64" s="207">
        <f>'Core Indicators'!EH64</f>
        <v>1</v>
      </c>
      <c r="R64" s="207">
        <f>'Core Indicators'!EP64</f>
        <v>1</v>
      </c>
      <c r="S64" s="166">
        <f t="shared" si="22"/>
        <v>1.6</v>
      </c>
      <c r="T64" s="166">
        <f t="shared" si="23"/>
        <v>1.1666666666666667</v>
      </c>
      <c r="U64" s="206">
        <v>1</v>
      </c>
      <c r="V64" s="206">
        <v>1</v>
      </c>
      <c r="W64" s="206">
        <f>'Core Indicators'!EX64</f>
        <v>2</v>
      </c>
      <c r="X64" s="166">
        <f t="shared" si="24"/>
        <v>1.5</v>
      </c>
      <c r="Y64" s="206">
        <v>1</v>
      </c>
      <c r="Z64" s="166">
        <f t="shared" si="25"/>
        <v>2</v>
      </c>
      <c r="AA64" s="206">
        <f>'Core Indicators'!FF64</f>
        <v>2</v>
      </c>
      <c r="AB64" s="206">
        <f t="shared" si="26"/>
        <v>2</v>
      </c>
      <c r="AC64" s="187">
        <f>'Core Indicators'!GD64</f>
        <v>2</v>
      </c>
      <c r="AD64" s="187">
        <f>'Core Indicators'!GL64</f>
        <v>2</v>
      </c>
      <c r="AE64" s="187">
        <f>'Core Indicators'!GT64</f>
        <v>2</v>
      </c>
      <c r="AF64" s="187">
        <f>'Core Indicators'!HB64</f>
        <v>2</v>
      </c>
      <c r="AG64" s="187">
        <f t="shared" si="27"/>
        <v>2</v>
      </c>
      <c r="AH64" s="187">
        <f>'Core Indicators'!HJ64</f>
        <v>2</v>
      </c>
      <c r="AI64" s="187">
        <f>'Core Indicators'!HR64</f>
        <v>2</v>
      </c>
      <c r="AJ64" s="187">
        <f t="shared" si="28"/>
        <v>2</v>
      </c>
      <c r="AK64" s="187">
        <f>'Core Indicators'!HZ64</f>
        <v>2</v>
      </c>
      <c r="AL64" s="187">
        <f>'Core Indicators'!IH64</f>
        <v>2</v>
      </c>
      <c r="AM64" s="187">
        <f>'Core Indicators'!IP64</f>
        <v>2</v>
      </c>
      <c r="AN64" s="187">
        <f t="shared" si="29"/>
        <v>2</v>
      </c>
    </row>
    <row r="65" spans="1:40" x14ac:dyDescent="0.25">
      <c r="A65" s="206" t="str">
        <f>Lists!C:C</f>
        <v>MDG006</v>
      </c>
      <c r="B65" s="259">
        <f t="shared" si="15"/>
        <v>1.6</v>
      </c>
      <c r="C65" s="166">
        <f t="shared" si="16"/>
        <v>0</v>
      </c>
      <c r="D65" s="282">
        <f t="shared" si="17"/>
        <v>1.4</v>
      </c>
      <c r="E65" s="206">
        <f>'Core Indicators'!R65</f>
        <v>2</v>
      </c>
      <c r="F65" s="206">
        <f>'Core Indicators'!Z65</f>
        <v>2</v>
      </c>
      <c r="G65" s="166">
        <f t="shared" si="18"/>
        <v>2</v>
      </c>
      <c r="H65" s="206">
        <f>'Core Indicators'!AH65</f>
        <v>1</v>
      </c>
      <c r="I65" s="206">
        <f>'Core Indicators'!AP65</f>
        <v>1</v>
      </c>
      <c r="J65" s="206">
        <f>'Core Indicators'!BN65</f>
        <v>1</v>
      </c>
      <c r="K65" s="206">
        <f t="shared" si="19"/>
        <v>1</v>
      </c>
      <c r="L65" s="259">
        <f t="shared" si="20"/>
        <v>1</v>
      </c>
      <c r="M65" s="282">
        <f t="shared" si="21"/>
        <v>1.8</v>
      </c>
      <c r="N65" s="207">
        <f>'Core Indicators'!DJ65</f>
        <v>1</v>
      </c>
      <c r="O65" s="207">
        <f>'Core Indicators'!DR65</f>
        <v>1</v>
      </c>
      <c r="P65" s="207">
        <f>'Core Indicators'!DZ65</f>
        <v>1</v>
      </c>
      <c r="Q65" s="207">
        <f>'Core Indicators'!EH65</f>
        <v>3</v>
      </c>
      <c r="R65" s="207">
        <f>'Core Indicators'!EP65</f>
        <v>3</v>
      </c>
      <c r="S65" s="166">
        <f t="shared" si="22"/>
        <v>1.6</v>
      </c>
      <c r="T65" s="166">
        <f t="shared" si="23"/>
        <v>1.1666666666666667</v>
      </c>
      <c r="U65" s="206">
        <v>1</v>
      </c>
      <c r="V65" s="206">
        <v>1</v>
      </c>
      <c r="W65" s="206">
        <f>'Core Indicators'!EX65</f>
        <v>2</v>
      </c>
      <c r="X65" s="166">
        <f t="shared" si="24"/>
        <v>1.5</v>
      </c>
      <c r="Y65" s="206">
        <v>1</v>
      </c>
      <c r="Z65" s="166">
        <f t="shared" si="25"/>
        <v>2</v>
      </c>
      <c r="AA65" s="206">
        <f>'Core Indicators'!FF65</f>
        <v>2</v>
      </c>
      <c r="AB65" s="206">
        <f t="shared" si="26"/>
        <v>2</v>
      </c>
      <c r="AC65" s="187">
        <f>'Core Indicators'!GD65</f>
        <v>2</v>
      </c>
      <c r="AD65" s="187">
        <f>'Core Indicators'!GL65</f>
        <v>2</v>
      </c>
      <c r="AE65" s="187">
        <f>'Core Indicators'!GT65</f>
        <v>2</v>
      </c>
      <c r="AF65" s="187">
        <f>'Core Indicators'!HB65</f>
        <v>2</v>
      </c>
      <c r="AG65" s="187">
        <f t="shared" si="27"/>
        <v>2</v>
      </c>
      <c r="AH65" s="187">
        <f>'Core Indicators'!HJ65</f>
        <v>2</v>
      </c>
      <c r="AI65" s="187">
        <f>'Core Indicators'!HR65</f>
        <v>2</v>
      </c>
      <c r="AJ65" s="187">
        <f t="shared" si="28"/>
        <v>2</v>
      </c>
      <c r="AK65" s="187">
        <f>'Core Indicators'!HZ65</f>
        <v>2</v>
      </c>
      <c r="AL65" s="187">
        <f>'Core Indicators'!IH65</f>
        <v>2</v>
      </c>
      <c r="AM65" s="187">
        <f>'Core Indicators'!IP65</f>
        <v>2</v>
      </c>
      <c r="AN65" s="187">
        <f t="shared" si="29"/>
        <v>2</v>
      </c>
    </row>
    <row r="66" spans="1:40" x14ac:dyDescent="0.25">
      <c r="A66" s="206" t="str">
        <f>Lists!C:C</f>
        <v>MEX001</v>
      </c>
      <c r="B66" s="259">
        <f t="shared" si="15"/>
        <v>2.6</v>
      </c>
      <c r="C66" s="166">
        <f t="shared" si="16"/>
        <v>0</v>
      </c>
      <c r="D66" s="282">
        <f t="shared" si="17"/>
        <v>2.8</v>
      </c>
      <c r="E66" s="206">
        <f>'Core Indicators'!R66</f>
        <v>2</v>
      </c>
      <c r="F66" s="206">
        <f>'Core Indicators'!Z66</f>
        <v>3</v>
      </c>
      <c r="G66" s="166">
        <f t="shared" si="18"/>
        <v>2.5</v>
      </c>
      <c r="H66" s="206">
        <f>'Core Indicators'!AH66</f>
        <v>3</v>
      </c>
      <c r="I66" s="206">
        <f>'Core Indicators'!AP66</f>
        <v>3</v>
      </c>
      <c r="J66" s="206">
        <f>'Core Indicators'!BN66</f>
        <v>3</v>
      </c>
      <c r="K66" s="206">
        <f t="shared" si="19"/>
        <v>3</v>
      </c>
      <c r="L66" s="259">
        <f t="shared" si="20"/>
        <v>3</v>
      </c>
      <c r="M66" s="282">
        <f t="shared" si="21"/>
        <v>3</v>
      </c>
      <c r="N66" s="207">
        <f>'Core Indicators'!DJ66</f>
        <v>3</v>
      </c>
      <c r="O66" s="207">
        <f>'Core Indicators'!DR66</f>
        <v>3</v>
      </c>
      <c r="P66" s="207" t="str">
        <f>'Core Indicators'!DZ66</f>
        <v>x</v>
      </c>
      <c r="Q66" s="207" t="str">
        <f>'Core Indicators'!EH66</f>
        <v>x</v>
      </c>
      <c r="R66" s="207" t="str">
        <f>'Core Indicators'!EP66</f>
        <v>x</v>
      </c>
      <c r="S66" s="166">
        <f t="shared" si="22"/>
        <v>1.7</v>
      </c>
      <c r="T66" s="166">
        <f t="shared" si="23"/>
        <v>1.3333333333333333</v>
      </c>
      <c r="U66" s="206">
        <v>1</v>
      </c>
      <c r="V66" s="206">
        <v>1</v>
      </c>
      <c r="W66" s="206">
        <f>'Core Indicators'!EX66</f>
        <v>3</v>
      </c>
      <c r="X66" s="166">
        <f t="shared" si="24"/>
        <v>2</v>
      </c>
      <c r="Y66" s="206">
        <v>1</v>
      </c>
      <c r="Z66" s="166">
        <f t="shared" si="25"/>
        <v>2</v>
      </c>
      <c r="AA66" s="206">
        <f>'Core Indicators'!FF66</f>
        <v>2</v>
      </c>
      <c r="AB66" s="206">
        <f t="shared" si="26"/>
        <v>2</v>
      </c>
      <c r="AC66" s="187">
        <f>'Core Indicators'!GD66</f>
        <v>2</v>
      </c>
      <c r="AD66" s="187">
        <f>'Core Indicators'!GL66</f>
        <v>2</v>
      </c>
      <c r="AE66" s="187">
        <f>'Core Indicators'!GT66</f>
        <v>2</v>
      </c>
      <c r="AF66" s="187">
        <f>'Core Indicators'!HB66</f>
        <v>2</v>
      </c>
      <c r="AG66" s="187">
        <f t="shared" si="27"/>
        <v>2</v>
      </c>
      <c r="AH66" s="187">
        <f>'Core Indicators'!HJ66</f>
        <v>2</v>
      </c>
      <c r="AI66" s="187">
        <f>'Core Indicators'!HR66</f>
        <v>2</v>
      </c>
      <c r="AJ66" s="187">
        <f t="shared" si="28"/>
        <v>2</v>
      </c>
      <c r="AK66" s="187">
        <f>'Core Indicators'!HZ66</f>
        <v>2</v>
      </c>
      <c r="AL66" s="187">
        <f>'Core Indicators'!IH66</f>
        <v>2</v>
      </c>
      <c r="AM66" s="187">
        <f>'Core Indicators'!IP66</f>
        <v>2</v>
      </c>
      <c r="AN66" s="187">
        <f t="shared" si="29"/>
        <v>2</v>
      </c>
    </row>
    <row r="67" spans="1:40" x14ac:dyDescent="0.25">
      <c r="A67" s="206" t="str">
        <f>Lists!C:C</f>
        <v>MEX002</v>
      </c>
      <c r="B67" s="259">
        <f t="shared" ref="B67:B98" si="30">IF(OR(M67="x",D67="x"),"x",ROUND((5-GEOMEAN(((5-D67)/5*4+1),((5-M67)/5*4+1),((5-M67)/5*4+1)))/4*3.5+S67*0.3,1))</f>
        <v>2.6</v>
      </c>
      <c r="C67" s="166">
        <f t="shared" ref="C67:C98" si="31">COUNTIF(E67:F67,"x")+COUNTIF(H67:I67,"x")+COUNTIF(J67:J67,"x")+COUNTIF(M67,"x")+COUNTIF(U67:W67,"x")+COUNTIF(Y67:AB67,"x")</f>
        <v>1</v>
      </c>
      <c r="D67" s="282">
        <f t="shared" ref="D67:D98" si="32">IF(OR(L67="x",G67="x"),"x",ROUND((5-GEOMEAN(((5-L67)/5*4+1),((5-L67)/5*4+1),((5-G67)/5*4+1)))/4*5,1))</f>
        <v>2.8</v>
      </c>
      <c r="E67" s="206">
        <f>'Core Indicators'!R67</f>
        <v>2</v>
      </c>
      <c r="F67" s="206">
        <f>'Core Indicators'!Z67</f>
        <v>3</v>
      </c>
      <c r="G67" s="166">
        <f t="shared" ref="G67:G98" si="33">IF(AND(F67="x",E67="x"),"x",IF(OR(F67="x",E67="x"),AVERAGE(E67,F67),ROUND((10-GEOMEAN(((10-E67)/10*9+1),((10-F67)/10*9+1)))/9*10,1)))</f>
        <v>2.5</v>
      </c>
      <c r="H67" s="206">
        <f>'Core Indicators'!AH67</f>
        <v>3</v>
      </c>
      <c r="I67" s="206">
        <f>'Core Indicators'!AP67</f>
        <v>3</v>
      </c>
      <c r="J67" s="206">
        <f>'Core Indicators'!BN67</f>
        <v>3</v>
      </c>
      <c r="K67" s="206">
        <f t="shared" ref="K67:K98" si="34">IF(AND(J67="x",I67="x"),"x",IF(OR(J67="x",I67="x"),AVERAGE(I67,J67),ROUND((10-GEOMEAN(((10-I67)/10*9+1),((10-J67)/10*9+1)))/9*10,1)))</f>
        <v>3</v>
      </c>
      <c r="L67" s="259">
        <f t="shared" ref="L67:L98" si="35">IF(AND(H67="x",K67="x"),"x",IF(OR(H67="x",K67="x"),AVERAGE(H67,K67),ROUND((10-GEOMEAN(((10-H67)/10*9+1),((10-K67)/10*9+1)))/9*10,1)))</f>
        <v>3</v>
      </c>
      <c r="M67" s="282">
        <f t="shared" ref="M67:M98" si="36">IF(N67="x","x",AVERAGE(N67:R67))</f>
        <v>3</v>
      </c>
      <c r="N67" s="207">
        <f>'Core Indicators'!DJ67</f>
        <v>3</v>
      </c>
      <c r="O67" s="207">
        <f>'Core Indicators'!DR67</f>
        <v>3</v>
      </c>
      <c r="P67" s="207" t="str">
        <f>'Core Indicators'!DZ67</f>
        <v>x</v>
      </c>
      <c r="Q67" s="207" t="str">
        <f>'Core Indicators'!EH67</f>
        <v>x</v>
      </c>
      <c r="R67" s="207" t="str">
        <f>'Core Indicators'!EP67</f>
        <v>x</v>
      </c>
      <c r="S67" s="166">
        <f t="shared" ref="S67:S98" si="37">IF(OR(Z67="x",T67="x"),T67,ROUND((10-GEOMEAN(((10-T67)/10*9+1),((10-Z67)/10*9+1)))/9*10,1))</f>
        <v>1.7</v>
      </c>
      <c r="T67" s="166">
        <f t="shared" ref="T67:T98" si="38">AVERAGE(U67,X67,Y67)</f>
        <v>1.3333333333333333</v>
      </c>
      <c r="U67" s="206">
        <v>1</v>
      </c>
      <c r="V67" s="206">
        <v>1</v>
      </c>
      <c r="W67" s="206">
        <f>'Core Indicators'!EX67</f>
        <v>3</v>
      </c>
      <c r="X67" s="166">
        <f t="shared" ref="X67:X98" si="39">AVERAGE(V67:W67)</f>
        <v>2</v>
      </c>
      <c r="Y67" s="206">
        <v>1</v>
      </c>
      <c r="Z67" s="166">
        <f t="shared" ref="Z67:Z98" si="40">IF(AND(AA67="x",AB67="x"),"x",AVERAGE(AA67:AB67))</f>
        <v>2</v>
      </c>
      <c r="AA67" s="206" t="str">
        <f>'Core Indicators'!FF67</f>
        <v>x</v>
      </c>
      <c r="AB67" s="206">
        <f t="shared" ref="AB67:AB98" si="41">IF(AND(AJ67="x",AN67="x",AG67="x"),"x",(AVERAGE(AJ67,AN67,AG67)))</f>
        <v>2</v>
      </c>
      <c r="AC67" s="187">
        <f>'Core Indicators'!GD67</f>
        <v>2</v>
      </c>
      <c r="AD67" s="187">
        <f>'Core Indicators'!GL67</f>
        <v>2</v>
      </c>
      <c r="AE67" s="187">
        <f>'Core Indicators'!GT67</f>
        <v>2</v>
      </c>
      <c r="AF67" s="187">
        <f>'Core Indicators'!HB67</f>
        <v>2</v>
      </c>
      <c r="AG67" s="187">
        <f t="shared" ref="AG67:AG98" si="42">IF(AND(AC67="x",AD67="x",AE67="x",AF67="x"),"x",AVERAGE(AC67:AF67))</f>
        <v>2</v>
      </c>
      <c r="AH67" s="187">
        <f>'Core Indicators'!HJ67</f>
        <v>2</v>
      </c>
      <c r="AI67" s="187">
        <f>'Core Indicators'!HR67</f>
        <v>2</v>
      </c>
      <c r="AJ67" s="187">
        <f t="shared" ref="AJ67:AJ98" si="43">IF(AND(AH67="x",AI67="x"),"x",AVERAGE(AH67:AI67))</f>
        <v>2</v>
      </c>
      <c r="AK67" s="187">
        <f>'Core Indicators'!HZ67</f>
        <v>2</v>
      </c>
      <c r="AL67" s="187">
        <f>'Core Indicators'!IH67</f>
        <v>2</v>
      </c>
      <c r="AM67" s="187">
        <f>'Core Indicators'!IP67</f>
        <v>2</v>
      </c>
      <c r="AN67" s="187">
        <f t="shared" ref="AN67:AN98" si="44">IF(AND(AK67="x",AL67="x",AM67="x"),"x",AVERAGE(AK67:AM67))</f>
        <v>2</v>
      </c>
    </row>
    <row r="68" spans="1:40" x14ac:dyDescent="0.25">
      <c r="A68" s="206" t="str">
        <f>Lists!C:C</f>
        <v>MEX003</v>
      </c>
      <c r="B68" s="259">
        <f t="shared" si="30"/>
        <v>2.5</v>
      </c>
      <c r="C68" s="166">
        <f t="shared" si="31"/>
        <v>0</v>
      </c>
      <c r="D68" s="282">
        <f t="shared" si="32"/>
        <v>2.2000000000000002</v>
      </c>
      <c r="E68" s="206">
        <f>'Core Indicators'!R68</f>
        <v>2</v>
      </c>
      <c r="F68" s="206">
        <f>'Core Indicators'!Z68</f>
        <v>2</v>
      </c>
      <c r="G68" s="166">
        <f t="shared" si="33"/>
        <v>2</v>
      </c>
      <c r="H68" s="206">
        <f>'Core Indicators'!AH68</f>
        <v>2</v>
      </c>
      <c r="I68" s="206">
        <f>'Core Indicators'!AP68</f>
        <v>3</v>
      </c>
      <c r="J68" s="206">
        <f>'Core Indicators'!BN68</f>
        <v>2</v>
      </c>
      <c r="K68" s="206">
        <f t="shared" si="34"/>
        <v>2.5</v>
      </c>
      <c r="L68" s="259">
        <f t="shared" si="35"/>
        <v>2.2999999999999998</v>
      </c>
      <c r="M68" s="282">
        <f t="shared" si="36"/>
        <v>3</v>
      </c>
      <c r="N68" s="207">
        <f>'Core Indicators'!DJ68</f>
        <v>3</v>
      </c>
      <c r="O68" s="207">
        <f>'Core Indicators'!DR68</f>
        <v>3</v>
      </c>
      <c r="P68" s="207">
        <f>'Core Indicators'!DZ68</f>
        <v>3</v>
      </c>
      <c r="Q68" s="207">
        <f>'Core Indicators'!EH68</f>
        <v>3</v>
      </c>
      <c r="R68" s="207">
        <f>'Core Indicators'!EP68</f>
        <v>3</v>
      </c>
      <c r="S68" s="166">
        <f t="shared" si="37"/>
        <v>1.9</v>
      </c>
      <c r="T68" s="166">
        <f t="shared" si="38"/>
        <v>1.3333333333333333</v>
      </c>
      <c r="U68" s="206">
        <v>1</v>
      </c>
      <c r="V68" s="206">
        <v>1</v>
      </c>
      <c r="W68" s="206">
        <f>'Core Indicators'!EX68</f>
        <v>3</v>
      </c>
      <c r="X68" s="166">
        <f t="shared" si="39"/>
        <v>2</v>
      </c>
      <c r="Y68" s="206">
        <v>1</v>
      </c>
      <c r="Z68" s="166">
        <f t="shared" si="40"/>
        <v>2.5</v>
      </c>
      <c r="AA68" s="206">
        <f>'Core Indicators'!FF68</f>
        <v>3</v>
      </c>
      <c r="AB68" s="206">
        <f t="shared" si="41"/>
        <v>2</v>
      </c>
      <c r="AC68" s="187">
        <f>'Core Indicators'!GD68</f>
        <v>2</v>
      </c>
      <c r="AD68" s="187">
        <f>'Core Indicators'!GL68</f>
        <v>2</v>
      </c>
      <c r="AE68" s="187">
        <f>'Core Indicators'!GT68</f>
        <v>2</v>
      </c>
      <c r="AF68" s="187">
        <f>'Core Indicators'!HB68</f>
        <v>2</v>
      </c>
      <c r="AG68" s="187">
        <f t="shared" si="42"/>
        <v>2</v>
      </c>
      <c r="AH68" s="187">
        <f>'Core Indicators'!HJ68</f>
        <v>2</v>
      </c>
      <c r="AI68" s="187">
        <f>'Core Indicators'!HR68</f>
        <v>2</v>
      </c>
      <c r="AJ68" s="187">
        <f t="shared" si="43"/>
        <v>2</v>
      </c>
      <c r="AK68" s="187">
        <f>'Core Indicators'!HZ68</f>
        <v>2</v>
      </c>
      <c r="AL68" s="187">
        <f>'Core Indicators'!IH68</f>
        <v>2</v>
      </c>
      <c r="AM68" s="187">
        <f>'Core Indicators'!IP68</f>
        <v>2</v>
      </c>
      <c r="AN68" s="187">
        <f t="shared" si="44"/>
        <v>2</v>
      </c>
    </row>
    <row r="69" spans="1:40" x14ac:dyDescent="0.25">
      <c r="A69" s="206" t="str">
        <f>Lists!C:C</f>
        <v>MLI001</v>
      </c>
      <c r="B69" s="259">
        <f t="shared" si="30"/>
        <v>1.8</v>
      </c>
      <c r="C69" s="166">
        <f t="shared" si="31"/>
        <v>0</v>
      </c>
      <c r="D69" s="282">
        <f t="shared" si="32"/>
        <v>1.5</v>
      </c>
      <c r="E69" s="206">
        <f>'Core Indicators'!R69</f>
        <v>1</v>
      </c>
      <c r="F69" s="206">
        <f>'Core Indicators'!Z69</f>
        <v>2</v>
      </c>
      <c r="G69" s="166">
        <f t="shared" si="33"/>
        <v>1.5</v>
      </c>
      <c r="H69" s="206">
        <f>'Core Indicators'!AH69</f>
        <v>2</v>
      </c>
      <c r="I69" s="206">
        <f>'Core Indicators'!AP69</f>
        <v>1</v>
      </c>
      <c r="J69" s="206">
        <f>'Core Indicators'!BN69</f>
        <v>1</v>
      </c>
      <c r="K69" s="206">
        <f t="shared" si="34"/>
        <v>1</v>
      </c>
      <c r="L69" s="259">
        <f t="shared" si="35"/>
        <v>1.5</v>
      </c>
      <c r="M69" s="282">
        <f t="shared" si="36"/>
        <v>2</v>
      </c>
      <c r="N69" s="207">
        <f>'Core Indicators'!DJ69</f>
        <v>2</v>
      </c>
      <c r="O69" s="207">
        <f>'Core Indicators'!DR69</f>
        <v>2</v>
      </c>
      <c r="P69" s="207">
        <f>'Core Indicators'!DZ69</f>
        <v>2</v>
      </c>
      <c r="Q69" s="207">
        <f>'Core Indicators'!EH69</f>
        <v>2</v>
      </c>
      <c r="R69" s="207">
        <f>'Core Indicators'!EP69</f>
        <v>2</v>
      </c>
      <c r="S69" s="166">
        <f t="shared" si="37"/>
        <v>1.6</v>
      </c>
      <c r="T69" s="166">
        <f t="shared" si="38"/>
        <v>1.1666666666666667</v>
      </c>
      <c r="U69" s="206">
        <v>1</v>
      </c>
      <c r="V69" s="206">
        <v>1</v>
      </c>
      <c r="W69" s="206">
        <f>'Core Indicators'!EX69</f>
        <v>2</v>
      </c>
      <c r="X69" s="166">
        <f t="shared" si="39"/>
        <v>1.5</v>
      </c>
      <c r="Y69" s="206">
        <v>1</v>
      </c>
      <c r="Z69" s="166">
        <f t="shared" si="40"/>
        <v>2</v>
      </c>
      <c r="AA69" s="206">
        <f>'Core Indicators'!FF69</f>
        <v>2</v>
      </c>
      <c r="AB69" s="206">
        <f t="shared" si="41"/>
        <v>2</v>
      </c>
      <c r="AC69" s="187">
        <f>'Core Indicators'!GD69</f>
        <v>2</v>
      </c>
      <c r="AD69" s="187">
        <f>'Core Indicators'!GL69</f>
        <v>2</v>
      </c>
      <c r="AE69" s="187">
        <f>'Core Indicators'!GT69</f>
        <v>2</v>
      </c>
      <c r="AF69" s="187">
        <f>'Core Indicators'!HB69</f>
        <v>2</v>
      </c>
      <c r="AG69" s="187">
        <f t="shared" si="42"/>
        <v>2</v>
      </c>
      <c r="AH69" s="187">
        <f>'Core Indicators'!HJ69</f>
        <v>2</v>
      </c>
      <c r="AI69" s="187">
        <f>'Core Indicators'!HR69</f>
        <v>2</v>
      </c>
      <c r="AJ69" s="187">
        <f t="shared" si="43"/>
        <v>2</v>
      </c>
      <c r="AK69" s="187">
        <f>'Core Indicators'!HZ69</f>
        <v>2</v>
      </c>
      <c r="AL69" s="187">
        <f>'Core Indicators'!IH69</f>
        <v>2</v>
      </c>
      <c r="AM69" s="187">
        <f>'Core Indicators'!IP69</f>
        <v>2</v>
      </c>
      <c r="AN69" s="187">
        <f t="shared" si="44"/>
        <v>2</v>
      </c>
    </row>
    <row r="70" spans="1:40" x14ac:dyDescent="0.25">
      <c r="A70" s="206" t="str">
        <f>Lists!C:C</f>
        <v>MMR001</v>
      </c>
      <c r="B70" s="259">
        <f t="shared" si="30"/>
        <v>1.9</v>
      </c>
      <c r="C70" s="166">
        <f t="shared" si="31"/>
        <v>0</v>
      </c>
      <c r="D70" s="282">
        <f t="shared" si="32"/>
        <v>2</v>
      </c>
      <c r="E70" s="206">
        <f>'Core Indicators'!R70</f>
        <v>2</v>
      </c>
      <c r="F70" s="206">
        <f>'Core Indicators'!Z70</f>
        <v>2</v>
      </c>
      <c r="G70" s="166">
        <f t="shared" si="33"/>
        <v>2</v>
      </c>
      <c r="H70" s="206">
        <f>'Core Indicators'!AH70</f>
        <v>2</v>
      </c>
      <c r="I70" s="206">
        <f>'Core Indicators'!AP70</f>
        <v>2</v>
      </c>
      <c r="J70" s="206">
        <f>'Core Indicators'!BN70</f>
        <v>2</v>
      </c>
      <c r="K70" s="206">
        <f t="shared" si="34"/>
        <v>2</v>
      </c>
      <c r="L70" s="259">
        <f t="shared" si="35"/>
        <v>2</v>
      </c>
      <c r="M70" s="282">
        <f t="shared" si="36"/>
        <v>2</v>
      </c>
      <c r="N70" s="207">
        <f>'Core Indicators'!DJ70</f>
        <v>2</v>
      </c>
      <c r="O70" s="207">
        <f>'Core Indicators'!DR70</f>
        <v>2</v>
      </c>
      <c r="P70" s="207">
        <f>'Core Indicators'!DZ70</f>
        <v>2</v>
      </c>
      <c r="Q70" s="207">
        <f>'Core Indicators'!EH70</f>
        <v>2</v>
      </c>
      <c r="R70" s="207">
        <f>'Core Indicators'!EP70</f>
        <v>2</v>
      </c>
      <c r="S70" s="166">
        <f t="shared" si="37"/>
        <v>1.6</v>
      </c>
      <c r="T70" s="166">
        <f t="shared" si="38"/>
        <v>1.1666666666666667</v>
      </c>
      <c r="U70" s="206">
        <v>1</v>
      </c>
      <c r="V70" s="206">
        <v>1</v>
      </c>
      <c r="W70" s="206">
        <f>'Core Indicators'!EX70</f>
        <v>2</v>
      </c>
      <c r="X70" s="166">
        <f t="shared" si="39"/>
        <v>1.5</v>
      </c>
      <c r="Y70" s="206">
        <v>1</v>
      </c>
      <c r="Z70" s="166">
        <f t="shared" si="40"/>
        <v>2</v>
      </c>
      <c r="AA70" s="206">
        <f>'Core Indicators'!FF70</f>
        <v>2</v>
      </c>
      <c r="AB70" s="206">
        <f t="shared" si="41"/>
        <v>2</v>
      </c>
      <c r="AC70" s="187">
        <f>'Core Indicators'!GD70</f>
        <v>2</v>
      </c>
      <c r="AD70" s="187">
        <f>'Core Indicators'!GL70</f>
        <v>2</v>
      </c>
      <c r="AE70" s="187">
        <f>'Core Indicators'!GT70</f>
        <v>2</v>
      </c>
      <c r="AF70" s="187">
        <f>'Core Indicators'!HB70</f>
        <v>2</v>
      </c>
      <c r="AG70" s="187">
        <f t="shared" si="42"/>
        <v>2</v>
      </c>
      <c r="AH70" s="187">
        <f>'Core Indicators'!HJ70</f>
        <v>2</v>
      </c>
      <c r="AI70" s="187">
        <f>'Core Indicators'!HR70</f>
        <v>2</v>
      </c>
      <c r="AJ70" s="187">
        <f t="shared" si="43"/>
        <v>2</v>
      </c>
      <c r="AK70" s="187">
        <f>'Core Indicators'!HZ70</f>
        <v>2</v>
      </c>
      <c r="AL70" s="187">
        <f>'Core Indicators'!IH70</f>
        <v>2</v>
      </c>
      <c r="AM70" s="187">
        <f>'Core Indicators'!IP70</f>
        <v>2</v>
      </c>
      <c r="AN70" s="187">
        <f t="shared" si="44"/>
        <v>2</v>
      </c>
    </row>
    <row r="71" spans="1:40" x14ac:dyDescent="0.25">
      <c r="A71" s="206" t="str">
        <f>Lists!C:C</f>
        <v>MMR002</v>
      </c>
      <c r="B71" s="259">
        <f t="shared" si="30"/>
        <v>1.9</v>
      </c>
      <c r="C71" s="166">
        <f t="shared" si="31"/>
        <v>0</v>
      </c>
      <c r="D71" s="282">
        <f t="shared" si="32"/>
        <v>2</v>
      </c>
      <c r="E71" s="206">
        <f>'Core Indicators'!R71</f>
        <v>2</v>
      </c>
      <c r="F71" s="206">
        <f>'Core Indicators'!Z71</f>
        <v>2</v>
      </c>
      <c r="G71" s="166">
        <f t="shared" si="33"/>
        <v>2</v>
      </c>
      <c r="H71" s="206">
        <f>'Core Indicators'!AH71</f>
        <v>2</v>
      </c>
      <c r="I71" s="206">
        <f>'Core Indicators'!AP71</f>
        <v>2</v>
      </c>
      <c r="J71" s="206">
        <f>'Core Indicators'!BN71</f>
        <v>2</v>
      </c>
      <c r="K71" s="206">
        <f t="shared" si="34"/>
        <v>2</v>
      </c>
      <c r="L71" s="259">
        <f t="shared" si="35"/>
        <v>2</v>
      </c>
      <c r="M71" s="282">
        <f t="shared" si="36"/>
        <v>2</v>
      </c>
      <c r="N71" s="207">
        <f>'Core Indicators'!DJ71</f>
        <v>2</v>
      </c>
      <c r="O71" s="207">
        <f>'Core Indicators'!DR71</f>
        <v>2</v>
      </c>
      <c r="P71" s="207" t="str">
        <f>'Core Indicators'!DZ71</f>
        <v>x</v>
      </c>
      <c r="Q71" s="207">
        <f>'Core Indicators'!EH71</f>
        <v>2</v>
      </c>
      <c r="R71" s="207" t="str">
        <f>'Core Indicators'!EP71</f>
        <v>x</v>
      </c>
      <c r="S71" s="166">
        <f t="shared" si="37"/>
        <v>1.6</v>
      </c>
      <c r="T71" s="166">
        <f t="shared" si="38"/>
        <v>1.1666666666666667</v>
      </c>
      <c r="U71" s="206">
        <v>1</v>
      </c>
      <c r="V71" s="206">
        <v>1</v>
      </c>
      <c r="W71" s="206">
        <f>'Core Indicators'!EX71</f>
        <v>2</v>
      </c>
      <c r="X71" s="166">
        <f t="shared" si="39"/>
        <v>1.5</v>
      </c>
      <c r="Y71" s="206">
        <v>1</v>
      </c>
      <c r="Z71" s="166">
        <f t="shared" si="40"/>
        <v>2</v>
      </c>
      <c r="AA71" s="206">
        <f>'Core Indicators'!FF71</f>
        <v>2</v>
      </c>
      <c r="AB71" s="206">
        <f t="shared" si="41"/>
        <v>2</v>
      </c>
      <c r="AC71" s="187">
        <f>'Core Indicators'!GD71</f>
        <v>2</v>
      </c>
      <c r="AD71" s="187">
        <f>'Core Indicators'!GL71</f>
        <v>2</v>
      </c>
      <c r="AE71" s="187">
        <f>'Core Indicators'!GT71</f>
        <v>2</v>
      </c>
      <c r="AF71" s="187">
        <f>'Core Indicators'!HB71</f>
        <v>2</v>
      </c>
      <c r="AG71" s="187">
        <f t="shared" si="42"/>
        <v>2</v>
      </c>
      <c r="AH71" s="187">
        <f>'Core Indicators'!HJ71</f>
        <v>2</v>
      </c>
      <c r="AI71" s="187">
        <f>'Core Indicators'!HR71</f>
        <v>2</v>
      </c>
      <c r="AJ71" s="187">
        <f t="shared" si="43"/>
        <v>2</v>
      </c>
      <c r="AK71" s="187">
        <f>'Core Indicators'!HZ71</f>
        <v>2</v>
      </c>
      <c r="AL71" s="187">
        <f>'Core Indicators'!IH71</f>
        <v>2</v>
      </c>
      <c r="AM71" s="187">
        <f>'Core Indicators'!IP71</f>
        <v>2</v>
      </c>
      <c r="AN71" s="187">
        <f t="shared" si="44"/>
        <v>2</v>
      </c>
    </row>
    <row r="72" spans="1:40" x14ac:dyDescent="0.25">
      <c r="A72" s="206" t="str">
        <f>Lists!C:C</f>
        <v>MMR003</v>
      </c>
      <c r="B72" s="259">
        <f t="shared" si="30"/>
        <v>1.9</v>
      </c>
      <c r="C72" s="166">
        <f t="shared" si="31"/>
        <v>0</v>
      </c>
      <c r="D72" s="282">
        <f t="shared" si="32"/>
        <v>2</v>
      </c>
      <c r="E72" s="206">
        <f>'Core Indicators'!R72</f>
        <v>2</v>
      </c>
      <c r="F72" s="206">
        <f>'Core Indicators'!Z72</f>
        <v>2</v>
      </c>
      <c r="G72" s="166">
        <f t="shared" si="33"/>
        <v>2</v>
      </c>
      <c r="H72" s="206">
        <f>'Core Indicators'!AH72</f>
        <v>2</v>
      </c>
      <c r="I72" s="206">
        <f>'Core Indicators'!AP72</f>
        <v>2</v>
      </c>
      <c r="J72" s="206">
        <f>'Core Indicators'!BN72</f>
        <v>2</v>
      </c>
      <c r="K72" s="206">
        <f t="shared" si="34"/>
        <v>2</v>
      </c>
      <c r="L72" s="259">
        <f t="shared" si="35"/>
        <v>2</v>
      </c>
      <c r="M72" s="282">
        <f t="shared" si="36"/>
        <v>2</v>
      </c>
      <c r="N72" s="207">
        <f>'Core Indicators'!DJ72</f>
        <v>2</v>
      </c>
      <c r="O72" s="207" t="str">
        <f>'Core Indicators'!DR72</f>
        <v>x</v>
      </c>
      <c r="P72" s="207">
        <f>'Core Indicators'!DZ72</f>
        <v>2</v>
      </c>
      <c r="Q72" s="207">
        <f>'Core Indicators'!EH72</f>
        <v>2</v>
      </c>
      <c r="R72" s="207">
        <f>'Core Indicators'!EP72</f>
        <v>2</v>
      </c>
      <c r="S72" s="166">
        <f t="shared" si="37"/>
        <v>1.6</v>
      </c>
      <c r="T72" s="166">
        <f t="shared" si="38"/>
        <v>1.1666666666666667</v>
      </c>
      <c r="U72" s="206">
        <v>1</v>
      </c>
      <c r="V72" s="206">
        <v>1</v>
      </c>
      <c r="W72" s="206">
        <f>'Core Indicators'!EX72</f>
        <v>2</v>
      </c>
      <c r="X72" s="166">
        <f t="shared" si="39"/>
        <v>1.5</v>
      </c>
      <c r="Y72" s="206">
        <v>1</v>
      </c>
      <c r="Z72" s="166">
        <f t="shared" si="40"/>
        <v>2</v>
      </c>
      <c r="AA72" s="206">
        <f>'Core Indicators'!FF72</f>
        <v>2</v>
      </c>
      <c r="AB72" s="206">
        <f t="shared" si="41"/>
        <v>2</v>
      </c>
      <c r="AC72" s="187">
        <f>'Core Indicators'!GD72</f>
        <v>2</v>
      </c>
      <c r="AD72" s="187">
        <f>'Core Indicators'!GL72</f>
        <v>2</v>
      </c>
      <c r="AE72" s="187">
        <f>'Core Indicators'!GT72</f>
        <v>2</v>
      </c>
      <c r="AF72" s="187">
        <f>'Core Indicators'!HB72</f>
        <v>2</v>
      </c>
      <c r="AG72" s="187">
        <f t="shared" si="42"/>
        <v>2</v>
      </c>
      <c r="AH72" s="187">
        <f>'Core Indicators'!HJ72</f>
        <v>2</v>
      </c>
      <c r="AI72" s="187">
        <f>'Core Indicators'!HR72</f>
        <v>2</v>
      </c>
      <c r="AJ72" s="187">
        <f t="shared" si="43"/>
        <v>2</v>
      </c>
      <c r="AK72" s="187">
        <f>'Core Indicators'!HZ72</f>
        <v>2</v>
      </c>
      <c r="AL72" s="187">
        <f>'Core Indicators'!IH72</f>
        <v>2</v>
      </c>
      <c r="AM72" s="187">
        <f>'Core Indicators'!IP72</f>
        <v>2</v>
      </c>
      <c r="AN72" s="187">
        <f t="shared" si="44"/>
        <v>2</v>
      </c>
    </row>
    <row r="73" spans="1:40" x14ac:dyDescent="0.25">
      <c r="A73" s="206" t="str">
        <f>Lists!C:C</f>
        <v>MMR004</v>
      </c>
      <c r="B73" s="259">
        <f t="shared" si="30"/>
        <v>1.8</v>
      </c>
      <c r="C73" s="166">
        <f t="shared" si="31"/>
        <v>0</v>
      </c>
      <c r="D73" s="282">
        <f t="shared" si="32"/>
        <v>2</v>
      </c>
      <c r="E73" s="206">
        <f>'Core Indicators'!R73</f>
        <v>2</v>
      </c>
      <c r="F73" s="206">
        <f>'Core Indicators'!Z73</f>
        <v>2</v>
      </c>
      <c r="G73" s="166">
        <f t="shared" si="33"/>
        <v>2</v>
      </c>
      <c r="H73" s="206">
        <f>'Core Indicators'!AH73</f>
        <v>2</v>
      </c>
      <c r="I73" s="206">
        <f>'Core Indicators'!AP73</f>
        <v>2</v>
      </c>
      <c r="J73" s="206">
        <f>'Core Indicators'!BN73</f>
        <v>2</v>
      </c>
      <c r="K73" s="206">
        <f t="shared" si="34"/>
        <v>2</v>
      </c>
      <c r="L73" s="259">
        <f t="shared" si="35"/>
        <v>2</v>
      </c>
      <c r="M73" s="282">
        <f t="shared" si="36"/>
        <v>2</v>
      </c>
      <c r="N73" s="207">
        <f>'Core Indicators'!DJ73</f>
        <v>2</v>
      </c>
      <c r="O73" s="207" t="str">
        <f>'Core Indicators'!DR73</f>
        <v>x</v>
      </c>
      <c r="P73" s="207">
        <f>'Core Indicators'!DZ73</f>
        <v>2</v>
      </c>
      <c r="Q73" s="207">
        <f>'Core Indicators'!EH73</f>
        <v>2</v>
      </c>
      <c r="R73" s="207" t="str">
        <f>'Core Indicators'!EP73</f>
        <v>x</v>
      </c>
      <c r="S73" s="166">
        <f t="shared" si="37"/>
        <v>1.3</v>
      </c>
      <c r="T73" s="166">
        <f t="shared" si="38"/>
        <v>1.1666666666666667</v>
      </c>
      <c r="U73" s="206">
        <v>1</v>
      </c>
      <c r="V73" s="206">
        <v>1</v>
      </c>
      <c r="W73" s="206">
        <f>'Core Indicators'!EX73</f>
        <v>2</v>
      </c>
      <c r="X73" s="166">
        <f t="shared" si="39"/>
        <v>1.5</v>
      </c>
      <c r="Y73" s="206">
        <v>1</v>
      </c>
      <c r="Z73" s="166">
        <f t="shared" si="40"/>
        <v>1.5</v>
      </c>
      <c r="AA73" s="206">
        <f>'Core Indicators'!FF73</f>
        <v>1</v>
      </c>
      <c r="AB73" s="206">
        <f t="shared" si="41"/>
        <v>2</v>
      </c>
      <c r="AC73" s="187">
        <f>'Core Indicators'!GD73</f>
        <v>2</v>
      </c>
      <c r="AD73" s="187">
        <f>'Core Indicators'!GL73</f>
        <v>2</v>
      </c>
      <c r="AE73" s="187">
        <f>'Core Indicators'!GT73</f>
        <v>2</v>
      </c>
      <c r="AF73" s="187">
        <f>'Core Indicators'!HB73</f>
        <v>2</v>
      </c>
      <c r="AG73" s="187">
        <f t="shared" si="42"/>
        <v>2</v>
      </c>
      <c r="AH73" s="187">
        <f>'Core Indicators'!HJ73</f>
        <v>2</v>
      </c>
      <c r="AI73" s="187">
        <f>'Core Indicators'!HR73</f>
        <v>2</v>
      </c>
      <c r="AJ73" s="187">
        <f t="shared" si="43"/>
        <v>2</v>
      </c>
      <c r="AK73" s="187">
        <f>'Core Indicators'!HZ73</f>
        <v>2</v>
      </c>
      <c r="AL73" s="187">
        <f>'Core Indicators'!IH73</f>
        <v>2</v>
      </c>
      <c r="AM73" s="187">
        <f>'Core Indicators'!IP73</f>
        <v>2</v>
      </c>
      <c r="AN73" s="187">
        <f t="shared" si="44"/>
        <v>2</v>
      </c>
    </row>
    <row r="74" spans="1:40" x14ac:dyDescent="0.25">
      <c r="A74" s="206" t="str">
        <f>Lists!C:C</f>
        <v>MOZ001</v>
      </c>
      <c r="B74" s="259">
        <f t="shared" si="30"/>
        <v>2</v>
      </c>
      <c r="C74" s="166">
        <f t="shared" si="31"/>
        <v>0</v>
      </c>
      <c r="D74" s="282">
        <f t="shared" si="32"/>
        <v>2</v>
      </c>
      <c r="E74" s="206">
        <f>'Core Indicators'!R74</f>
        <v>2</v>
      </c>
      <c r="F74" s="206">
        <f>'Core Indicators'!Z74</f>
        <v>2</v>
      </c>
      <c r="G74" s="166">
        <f t="shared" si="33"/>
        <v>2</v>
      </c>
      <c r="H74" s="206">
        <f>'Core Indicators'!AH74</f>
        <v>2</v>
      </c>
      <c r="I74" s="206">
        <f>'Core Indicators'!AP74</f>
        <v>2</v>
      </c>
      <c r="J74" s="206">
        <f>'Core Indicators'!BN74</f>
        <v>2</v>
      </c>
      <c r="K74" s="206">
        <f t="shared" si="34"/>
        <v>2</v>
      </c>
      <c r="L74" s="259">
        <f t="shared" si="35"/>
        <v>2</v>
      </c>
      <c r="M74" s="282">
        <f t="shared" si="36"/>
        <v>2.2000000000000002</v>
      </c>
      <c r="N74" s="207">
        <f>'Core Indicators'!DJ74</f>
        <v>2</v>
      </c>
      <c r="O74" s="207">
        <f>'Core Indicators'!DR74</f>
        <v>2</v>
      </c>
      <c r="P74" s="207">
        <f>'Core Indicators'!DZ74</f>
        <v>2</v>
      </c>
      <c r="Q74" s="207">
        <f>'Core Indicators'!EH74</f>
        <v>2</v>
      </c>
      <c r="R74" s="207">
        <f>'Core Indicators'!EP74</f>
        <v>3</v>
      </c>
      <c r="S74" s="166">
        <f t="shared" si="37"/>
        <v>1.6</v>
      </c>
      <c r="T74" s="166">
        <f t="shared" si="38"/>
        <v>1.1666666666666667</v>
      </c>
      <c r="U74" s="206">
        <v>1</v>
      </c>
      <c r="V74" s="206">
        <v>1</v>
      </c>
      <c r="W74" s="206">
        <f>'Core Indicators'!EX74</f>
        <v>2</v>
      </c>
      <c r="X74" s="166">
        <f t="shared" si="39"/>
        <v>1.5</v>
      </c>
      <c r="Y74" s="206">
        <v>1</v>
      </c>
      <c r="Z74" s="166">
        <f t="shared" si="40"/>
        <v>2</v>
      </c>
      <c r="AA74" s="206">
        <f>'Core Indicators'!FF74</f>
        <v>2</v>
      </c>
      <c r="AB74" s="206">
        <f t="shared" si="41"/>
        <v>2</v>
      </c>
      <c r="AC74" s="187">
        <f>'Core Indicators'!GD74</f>
        <v>2</v>
      </c>
      <c r="AD74" s="187">
        <f>'Core Indicators'!GL74</f>
        <v>2</v>
      </c>
      <c r="AE74" s="187">
        <f>'Core Indicators'!GT74</f>
        <v>2</v>
      </c>
      <c r="AF74" s="187">
        <f>'Core Indicators'!HB74</f>
        <v>2</v>
      </c>
      <c r="AG74" s="187">
        <f t="shared" si="42"/>
        <v>2</v>
      </c>
      <c r="AH74" s="187">
        <f>'Core Indicators'!HJ74</f>
        <v>2</v>
      </c>
      <c r="AI74" s="187">
        <f>'Core Indicators'!HR74</f>
        <v>2</v>
      </c>
      <c r="AJ74" s="187">
        <f t="shared" si="43"/>
        <v>2</v>
      </c>
      <c r="AK74" s="187">
        <f>'Core Indicators'!HZ74</f>
        <v>2</v>
      </c>
      <c r="AL74" s="187">
        <f>'Core Indicators'!IH74</f>
        <v>2</v>
      </c>
      <c r="AM74" s="187">
        <f>'Core Indicators'!IP74</f>
        <v>2</v>
      </c>
      <c r="AN74" s="187">
        <f t="shared" si="44"/>
        <v>2</v>
      </c>
    </row>
    <row r="75" spans="1:40" x14ac:dyDescent="0.25">
      <c r="A75" s="206" t="str">
        <f>Lists!C:C</f>
        <v>MOZ004</v>
      </c>
      <c r="B75" s="259">
        <f t="shared" si="30"/>
        <v>2.2000000000000002</v>
      </c>
      <c r="C75" s="166">
        <f t="shared" si="31"/>
        <v>0</v>
      </c>
      <c r="D75" s="282">
        <f t="shared" si="32"/>
        <v>2.2000000000000002</v>
      </c>
      <c r="E75" s="206">
        <f>'Core Indicators'!R75</f>
        <v>3</v>
      </c>
      <c r="F75" s="206">
        <f>'Core Indicators'!Z75</f>
        <v>2</v>
      </c>
      <c r="G75" s="166">
        <f t="shared" si="33"/>
        <v>2.5</v>
      </c>
      <c r="H75" s="206">
        <f>'Core Indicators'!AH75</f>
        <v>2</v>
      </c>
      <c r="I75" s="206">
        <f>'Core Indicators'!AP75</f>
        <v>2</v>
      </c>
      <c r="J75" s="206">
        <f>'Core Indicators'!BN75</f>
        <v>2</v>
      </c>
      <c r="K75" s="206">
        <f t="shared" si="34"/>
        <v>2</v>
      </c>
      <c r="L75" s="259">
        <f t="shared" si="35"/>
        <v>2</v>
      </c>
      <c r="M75" s="282">
        <f t="shared" si="36"/>
        <v>2.6</v>
      </c>
      <c r="N75" s="207">
        <f>'Core Indicators'!DJ75</f>
        <v>2</v>
      </c>
      <c r="O75" s="207">
        <f>'Core Indicators'!DR75</f>
        <v>2</v>
      </c>
      <c r="P75" s="207">
        <f>'Core Indicators'!DZ75</f>
        <v>3</v>
      </c>
      <c r="Q75" s="207">
        <f>'Core Indicators'!EH75</f>
        <v>3</v>
      </c>
      <c r="R75" s="207">
        <f>'Core Indicators'!EP75</f>
        <v>3</v>
      </c>
      <c r="S75" s="166">
        <f t="shared" si="37"/>
        <v>1.6</v>
      </c>
      <c r="T75" s="166">
        <f t="shared" si="38"/>
        <v>1.1666666666666667</v>
      </c>
      <c r="U75" s="206">
        <v>1</v>
      </c>
      <c r="V75" s="206">
        <v>1</v>
      </c>
      <c r="W75" s="206">
        <f>'Core Indicators'!EX75</f>
        <v>2</v>
      </c>
      <c r="X75" s="166">
        <f t="shared" si="39"/>
        <v>1.5</v>
      </c>
      <c r="Y75" s="206">
        <v>1</v>
      </c>
      <c r="Z75" s="166">
        <f t="shared" si="40"/>
        <v>2</v>
      </c>
      <c r="AA75" s="206">
        <f>'Core Indicators'!FF75</f>
        <v>2</v>
      </c>
      <c r="AB75" s="206">
        <f t="shared" si="41"/>
        <v>2</v>
      </c>
      <c r="AC75" s="187">
        <f>'Core Indicators'!GD75</f>
        <v>2</v>
      </c>
      <c r="AD75" s="187">
        <f>'Core Indicators'!GL75</f>
        <v>2</v>
      </c>
      <c r="AE75" s="187">
        <f>'Core Indicators'!GT75</f>
        <v>2</v>
      </c>
      <c r="AF75" s="187">
        <f>'Core Indicators'!HB75</f>
        <v>2</v>
      </c>
      <c r="AG75" s="187">
        <f t="shared" si="42"/>
        <v>2</v>
      </c>
      <c r="AH75" s="187">
        <f>'Core Indicators'!HJ75</f>
        <v>2</v>
      </c>
      <c r="AI75" s="187">
        <f>'Core Indicators'!HR75</f>
        <v>2</v>
      </c>
      <c r="AJ75" s="187">
        <f t="shared" si="43"/>
        <v>2</v>
      </c>
      <c r="AK75" s="187">
        <f>'Core Indicators'!HZ75</f>
        <v>2</v>
      </c>
      <c r="AL75" s="187">
        <f>'Core Indicators'!IH75</f>
        <v>2</v>
      </c>
      <c r="AM75" s="187">
        <f>'Core Indicators'!IP75</f>
        <v>2</v>
      </c>
      <c r="AN75" s="187">
        <f t="shared" si="44"/>
        <v>2</v>
      </c>
    </row>
    <row r="76" spans="1:40" x14ac:dyDescent="0.25">
      <c r="A76" s="206" t="str">
        <f>Lists!C:C</f>
        <v>MOZ008</v>
      </c>
      <c r="B76" s="259">
        <f t="shared" si="30"/>
        <v>2.1</v>
      </c>
      <c r="C76" s="166">
        <f t="shared" si="31"/>
        <v>0</v>
      </c>
      <c r="D76" s="282">
        <f t="shared" si="32"/>
        <v>2</v>
      </c>
      <c r="E76" s="206">
        <f>'Core Indicators'!R76</f>
        <v>2</v>
      </c>
      <c r="F76" s="206">
        <f>'Core Indicators'!Z76</f>
        <v>2</v>
      </c>
      <c r="G76" s="166">
        <f t="shared" si="33"/>
        <v>2</v>
      </c>
      <c r="H76" s="206">
        <f>'Core Indicators'!AH76</f>
        <v>2</v>
      </c>
      <c r="I76" s="206">
        <f>'Core Indicators'!AP76</f>
        <v>2</v>
      </c>
      <c r="J76" s="206">
        <f>'Core Indicators'!BN76</f>
        <v>2</v>
      </c>
      <c r="K76" s="206">
        <f t="shared" si="34"/>
        <v>2</v>
      </c>
      <c r="L76" s="259">
        <f t="shared" si="35"/>
        <v>2</v>
      </c>
      <c r="M76" s="282">
        <f t="shared" si="36"/>
        <v>2.4</v>
      </c>
      <c r="N76" s="207">
        <f>'Core Indicators'!DJ76</f>
        <v>2</v>
      </c>
      <c r="O76" s="207">
        <f>'Core Indicators'!DR76</f>
        <v>2</v>
      </c>
      <c r="P76" s="207">
        <f>'Core Indicators'!DZ76</f>
        <v>2</v>
      </c>
      <c r="Q76" s="207">
        <f>'Core Indicators'!EH76</f>
        <v>3</v>
      </c>
      <c r="R76" s="207">
        <f>'Core Indicators'!EP76</f>
        <v>3</v>
      </c>
      <c r="S76" s="166">
        <f t="shared" si="37"/>
        <v>1.6</v>
      </c>
      <c r="T76" s="166">
        <f t="shared" si="38"/>
        <v>1.1666666666666667</v>
      </c>
      <c r="U76" s="206">
        <v>1</v>
      </c>
      <c r="V76" s="206">
        <v>1</v>
      </c>
      <c r="W76" s="206">
        <f>'Core Indicators'!EX76</f>
        <v>2</v>
      </c>
      <c r="X76" s="166">
        <f t="shared" si="39"/>
        <v>1.5</v>
      </c>
      <c r="Y76" s="206">
        <v>1</v>
      </c>
      <c r="Z76" s="166">
        <f t="shared" si="40"/>
        <v>2</v>
      </c>
      <c r="AA76" s="206">
        <f>'Core Indicators'!FF76</f>
        <v>2</v>
      </c>
      <c r="AB76" s="206">
        <f t="shared" si="41"/>
        <v>2</v>
      </c>
      <c r="AC76" s="187">
        <f>'Core Indicators'!GD76</f>
        <v>2</v>
      </c>
      <c r="AD76" s="187">
        <f>'Core Indicators'!GL76</f>
        <v>2</v>
      </c>
      <c r="AE76" s="187">
        <f>'Core Indicators'!GT76</f>
        <v>2</v>
      </c>
      <c r="AF76" s="187">
        <f>'Core Indicators'!HB76</f>
        <v>2</v>
      </c>
      <c r="AG76" s="187">
        <f t="shared" si="42"/>
        <v>2</v>
      </c>
      <c r="AH76" s="187">
        <f>'Core Indicators'!HJ76</f>
        <v>2</v>
      </c>
      <c r="AI76" s="187">
        <f>'Core Indicators'!HR76</f>
        <v>2</v>
      </c>
      <c r="AJ76" s="187">
        <f t="shared" si="43"/>
        <v>2</v>
      </c>
      <c r="AK76" s="187">
        <f>'Core Indicators'!HZ76</f>
        <v>2</v>
      </c>
      <c r="AL76" s="187">
        <f>'Core Indicators'!IH76</f>
        <v>2</v>
      </c>
      <c r="AM76" s="187">
        <f>'Core Indicators'!IP76</f>
        <v>2</v>
      </c>
      <c r="AN76" s="187">
        <f t="shared" si="44"/>
        <v>2</v>
      </c>
    </row>
    <row r="77" spans="1:40" x14ac:dyDescent="0.25">
      <c r="A77" s="206" t="str">
        <f>Lists!C:C</f>
        <v>MRT002</v>
      </c>
      <c r="B77" s="259">
        <f t="shared" si="30"/>
        <v>1.9</v>
      </c>
      <c r="C77" s="166">
        <f t="shared" si="31"/>
        <v>0</v>
      </c>
      <c r="D77" s="282">
        <f t="shared" si="32"/>
        <v>2</v>
      </c>
      <c r="E77" s="206">
        <f>'Core Indicators'!R77</f>
        <v>2</v>
      </c>
      <c r="F77" s="206">
        <f>'Core Indicators'!Z77</f>
        <v>2</v>
      </c>
      <c r="G77" s="166">
        <f t="shared" si="33"/>
        <v>2</v>
      </c>
      <c r="H77" s="206">
        <f>'Core Indicators'!AH77</f>
        <v>2</v>
      </c>
      <c r="I77" s="206">
        <f>'Core Indicators'!AP77</f>
        <v>2</v>
      </c>
      <c r="J77" s="206">
        <f>'Core Indicators'!BN77</f>
        <v>2</v>
      </c>
      <c r="K77" s="206">
        <f t="shared" si="34"/>
        <v>2</v>
      </c>
      <c r="L77" s="259">
        <f t="shared" si="35"/>
        <v>2</v>
      </c>
      <c r="M77" s="282">
        <f t="shared" si="36"/>
        <v>2</v>
      </c>
      <c r="N77" s="207">
        <f>'Core Indicators'!DJ77</f>
        <v>2</v>
      </c>
      <c r="O77" s="207">
        <f>'Core Indicators'!DR77</f>
        <v>2</v>
      </c>
      <c r="P77" s="207">
        <f>'Core Indicators'!DZ77</f>
        <v>2</v>
      </c>
      <c r="Q77" s="207">
        <f>'Core Indicators'!EH77</f>
        <v>2</v>
      </c>
      <c r="R77" s="207">
        <f>'Core Indicators'!EP77</f>
        <v>2</v>
      </c>
      <c r="S77" s="166">
        <f t="shared" si="37"/>
        <v>1.6</v>
      </c>
      <c r="T77" s="166">
        <f t="shared" si="38"/>
        <v>1.1666666666666667</v>
      </c>
      <c r="U77" s="206">
        <v>1</v>
      </c>
      <c r="V77" s="206">
        <v>1</v>
      </c>
      <c r="W77" s="206">
        <f>'Core Indicators'!EX77</f>
        <v>2</v>
      </c>
      <c r="X77" s="166">
        <f t="shared" si="39"/>
        <v>1.5</v>
      </c>
      <c r="Y77" s="206">
        <v>1</v>
      </c>
      <c r="Z77" s="166">
        <f t="shared" si="40"/>
        <v>2</v>
      </c>
      <c r="AA77" s="206">
        <f>'Core Indicators'!FF77</f>
        <v>2</v>
      </c>
      <c r="AB77" s="206">
        <f t="shared" si="41"/>
        <v>2</v>
      </c>
      <c r="AC77" s="187">
        <f>'Core Indicators'!GD77</f>
        <v>2</v>
      </c>
      <c r="AD77" s="187">
        <f>'Core Indicators'!GL77</f>
        <v>2</v>
      </c>
      <c r="AE77" s="187">
        <f>'Core Indicators'!GT77</f>
        <v>2</v>
      </c>
      <c r="AF77" s="187">
        <f>'Core Indicators'!HB77</f>
        <v>2</v>
      </c>
      <c r="AG77" s="187">
        <f t="shared" si="42"/>
        <v>2</v>
      </c>
      <c r="AH77" s="187">
        <f>'Core Indicators'!HJ77</f>
        <v>2</v>
      </c>
      <c r="AI77" s="187">
        <f>'Core Indicators'!HR77</f>
        <v>2</v>
      </c>
      <c r="AJ77" s="187">
        <f t="shared" si="43"/>
        <v>2</v>
      </c>
      <c r="AK77" s="187">
        <f>'Core Indicators'!HZ77</f>
        <v>2</v>
      </c>
      <c r="AL77" s="187">
        <f>'Core Indicators'!IH77</f>
        <v>2</v>
      </c>
      <c r="AM77" s="187">
        <f>'Core Indicators'!IP77</f>
        <v>2</v>
      </c>
      <c r="AN77" s="187">
        <f t="shared" si="44"/>
        <v>2</v>
      </c>
    </row>
    <row r="78" spans="1:40" x14ac:dyDescent="0.25">
      <c r="A78" s="206" t="str">
        <f>Lists!C:C</f>
        <v>MRT003</v>
      </c>
      <c r="B78" s="259">
        <f t="shared" si="30"/>
        <v>1.9</v>
      </c>
      <c r="C78" s="166">
        <f t="shared" si="31"/>
        <v>2</v>
      </c>
      <c r="D78" s="282">
        <f t="shared" si="32"/>
        <v>2</v>
      </c>
      <c r="E78" s="206">
        <f>'Core Indicators'!R78</f>
        <v>2</v>
      </c>
      <c r="F78" s="206">
        <f>'Core Indicators'!Z78</f>
        <v>2</v>
      </c>
      <c r="G78" s="166">
        <f t="shared" si="33"/>
        <v>2</v>
      </c>
      <c r="H78" s="206">
        <f>'Core Indicators'!AH78</f>
        <v>2</v>
      </c>
      <c r="I78" s="206" t="str">
        <f>'Core Indicators'!AP78</f>
        <v>x</v>
      </c>
      <c r="J78" s="206">
        <f>'Core Indicators'!BN78</f>
        <v>2</v>
      </c>
      <c r="K78" s="206">
        <f t="shared" si="34"/>
        <v>2</v>
      </c>
      <c r="L78" s="259">
        <f t="shared" si="35"/>
        <v>2</v>
      </c>
      <c r="M78" s="282">
        <f t="shared" si="36"/>
        <v>2</v>
      </c>
      <c r="N78" s="207">
        <f>'Core Indicators'!DJ78</f>
        <v>2</v>
      </c>
      <c r="O78" s="207">
        <f>'Core Indicators'!DR78</f>
        <v>2</v>
      </c>
      <c r="P78" s="207">
        <f>'Core Indicators'!DZ78</f>
        <v>2</v>
      </c>
      <c r="Q78" s="207">
        <f>'Core Indicators'!EH78</f>
        <v>2</v>
      </c>
      <c r="R78" s="207">
        <f>'Core Indicators'!EP78</f>
        <v>2</v>
      </c>
      <c r="S78" s="166">
        <f t="shared" si="37"/>
        <v>1.6</v>
      </c>
      <c r="T78" s="166">
        <f t="shared" si="38"/>
        <v>1.1666666666666667</v>
      </c>
      <c r="U78" s="206">
        <v>1</v>
      </c>
      <c r="V78" s="206">
        <v>1</v>
      </c>
      <c r="W78" s="206">
        <f>'Core Indicators'!EX78</f>
        <v>2</v>
      </c>
      <c r="X78" s="166">
        <f t="shared" si="39"/>
        <v>1.5</v>
      </c>
      <c r="Y78" s="206">
        <v>1</v>
      </c>
      <c r="Z78" s="166">
        <f t="shared" si="40"/>
        <v>2</v>
      </c>
      <c r="AA78" s="206" t="str">
        <f>'Core Indicators'!FF78</f>
        <v>x</v>
      </c>
      <c r="AB78" s="206">
        <f t="shared" si="41"/>
        <v>2</v>
      </c>
      <c r="AC78" s="187">
        <f>'Core Indicators'!GD78</f>
        <v>2</v>
      </c>
      <c r="AD78" s="187">
        <f>'Core Indicators'!GL78</f>
        <v>2</v>
      </c>
      <c r="AE78" s="187">
        <f>'Core Indicators'!GT78</f>
        <v>2</v>
      </c>
      <c r="AF78" s="187">
        <f>'Core Indicators'!HB78</f>
        <v>2</v>
      </c>
      <c r="AG78" s="187">
        <f t="shared" si="42"/>
        <v>2</v>
      </c>
      <c r="AH78" s="187">
        <f>'Core Indicators'!HJ78</f>
        <v>2</v>
      </c>
      <c r="AI78" s="187">
        <f>'Core Indicators'!HR78</f>
        <v>2</v>
      </c>
      <c r="AJ78" s="187">
        <f t="shared" si="43"/>
        <v>2</v>
      </c>
      <c r="AK78" s="187">
        <f>'Core Indicators'!HZ78</f>
        <v>2</v>
      </c>
      <c r="AL78" s="187">
        <f>'Core Indicators'!IH78</f>
        <v>2</v>
      </c>
      <c r="AM78" s="187">
        <f>'Core Indicators'!IP78</f>
        <v>2</v>
      </c>
      <c r="AN78" s="187">
        <f t="shared" si="44"/>
        <v>2</v>
      </c>
    </row>
    <row r="79" spans="1:40" x14ac:dyDescent="0.25">
      <c r="A79" s="206" t="str">
        <f>Lists!C:C</f>
        <v>MWI002</v>
      </c>
      <c r="B79" s="259">
        <f t="shared" si="30"/>
        <v>1.8</v>
      </c>
      <c r="C79" s="166">
        <f t="shared" si="31"/>
        <v>0</v>
      </c>
      <c r="D79" s="282">
        <f t="shared" si="32"/>
        <v>2</v>
      </c>
      <c r="E79" s="206">
        <f>'Core Indicators'!R79</f>
        <v>2</v>
      </c>
      <c r="F79" s="206">
        <f>'Core Indicators'!Z79</f>
        <v>2</v>
      </c>
      <c r="G79" s="166">
        <f t="shared" si="33"/>
        <v>2</v>
      </c>
      <c r="H79" s="206">
        <f>'Core Indicators'!AH79</f>
        <v>2</v>
      </c>
      <c r="I79" s="206">
        <f>'Core Indicators'!AP79</f>
        <v>2</v>
      </c>
      <c r="J79" s="206">
        <f>'Core Indicators'!BN79</f>
        <v>2</v>
      </c>
      <c r="K79" s="206">
        <f t="shared" si="34"/>
        <v>2</v>
      </c>
      <c r="L79" s="259">
        <f t="shared" si="35"/>
        <v>2</v>
      </c>
      <c r="M79" s="282">
        <f t="shared" si="36"/>
        <v>2</v>
      </c>
      <c r="N79" s="207">
        <f>'Core Indicators'!DJ79</f>
        <v>2</v>
      </c>
      <c r="O79" s="207">
        <f>'Core Indicators'!DR79</f>
        <v>2</v>
      </c>
      <c r="P79" s="207">
        <f>'Core Indicators'!DZ79</f>
        <v>2</v>
      </c>
      <c r="Q79" s="207">
        <f>'Core Indicators'!EH79</f>
        <v>2</v>
      </c>
      <c r="R79" s="207">
        <f>'Core Indicators'!EP79</f>
        <v>2</v>
      </c>
      <c r="S79" s="166">
        <f t="shared" si="37"/>
        <v>1.3</v>
      </c>
      <c r="T79" s="166">
        <f t="shared" si="38"/>
        <v>1.1666666666666667</v>
      </c>
      <c r="U79" s="206">
        <v>1</v>
      </c>
      <c r="V79" s="206">
        <v>1</v>
      </c>
      <c r="W79" s="206">
        <f>'Core Indicators'!EX79</f>
        <v>2</v>
      </c>
      <c r="X79" s="166">
        <f t="shared" si="39"/>
        <v>1.5</v>
      </c>
      <c r="Y79" s="206">
        <v>1</v>
      </c>
      <c r="Z79" s="166">
        <f t="shared" si="40"/>
        <v>1.5</v>
      </c>
      <c r="AA79" s="206">
        <f>'Core Indicators'!FF79</f>
        <v>1</v>
      </c>
      <c r="AB79" s="206">
        <f t="shared" si="41"/>
        <v>2</v>
      </c>
      <c r="AC79" s="187">
        <f>'Core Indicators'!GD79</f>
        <v>2</v>
      </c>
      <c r="AD79" s="187">
        <f>'Core Indicators'!GL79</f>
        <v>2</v>
      </c>
      <c r="AE79" s="187">
        <f>'Core Indicators'!GT79</f>
        <v>2</v>
      </c>
      <c r="AF79" s="187">
        <f>'Core Indicators'!HB79</f>
        <v>2</v>
      </c>
      <c r="AG79" s="187">
        <f t="shared" si="42"/>
        <v>2</v>
      </c>
      <c r="AH79" s="187">
        <f>'Core Indicators'!HJ79</f>
        <v>2</v>
      </c>
      <c r="AI79" s="187">
        <f>'Core Indicators'!HR79</f>
        <v>2</v>
      </c>
      <c r="AJ79" s="187">
        <f t="shared" si="43"/>
        <v>2</v>
      </c>
      <c r="AK79" s="187">
        <f>'Core Indicators'!HZ79</f>
        <v>2</v>
      </c>
      <c r="AL79" s="187">
        <f>'Core Indicators'!IH79</f>
        <v>2</v>
      </c>
      <c r="AM79" s="187">
        <f>'Core Indicators'!IP79</f>
        <v>2</v>
      </c>
      <c r="AN79" s="187">
        <f t="shared" si="44"/>
        <v>2</v>
      </c>
    </row>
    <row r="80" spans="1:40" x14ac:dyDescent="0.25">
      <c r="A80" s="206" t="str">
        <f>Lists!C:C</f>
        <v>MWI004</v>
      </c>
      <c r="B80" s="259">
        <f t="shared" si="30"/>
        <v>1.8</v>
      </c>
      <c r="C80" s="166">
        <f t="shared" si="31"/>
        <v>0</v>
      </c>
      <c r="D80" s="282">
        <f t="shared" si="32"/>
        <v>2</v>
      </c>
      <c r="E80" s="206">
        <f>'Core Indicators'!R80</f>
        <v>2</v>
      </c>
      <c r="F80" s="206">
        <f>'Core Indicators'!Z80</f>
        <v>2</v>
      </c>
      <c r="G80" s="166">
        <f t="shared" si="33"/>
        <v>2</v>
      </c>
      <c r="H80" s="206">
        <f>'Core Indicators'!AH80</f>
        <v>2</v>
      </c>
      <c r="I80" s="206">
        <f>'Core Indicators'!AP80</f>
        <v>2</v>
      </c>
      <c r="J80" s="206">
        <f>'Core Indicators'!BN80</f>
        <v>2</v>
      </c>
      <c r="K80" s="206">
        <f t="shared" si="34"/>
        <v>2</v>
      </c>
      <c r="L80" s="259">
        <f t="shared" si="35"/>
        <v>2</v>
      </c>
      <c r="M80" s="282">
        <f t="shared" si="36"/>
        <v>2</v>
      </c>
      <c r="N80" s="207">
        <f>'Core Indicators'!DJ80</f>
        <v>2</v>
      </c>
      <c r="O80" s="207">
        <f>'Core Indicators'!DR80</f>
        <v>2</v>
      </c>
      <c r="P80" s="207">
        <f>'Core Indicators'!DZ80</f>
        <v>2</v>
      </c>
      <c r="Q80" s="207">
        <f>'Core Indicators'!EH80</f>
        <v>2</v>
      </c>
      <c r="R80" s="207">
        <f>'Core Indicators'!EP80</f>
        <v>2</v>
      </c>
      <c r="S80" s="166">
        <f t="shared" si="37"/>
        <v>1.3</v>
      </c>
      <c r="T80" s="166">
        <f t="shared" si="38"/>
        <v>1.1666666666666667</v>
      </c>
      <c r="U80" s="206">
        <v>1</v>
      </c>
      <c r="V80" s="206">
        <v>1</v>
      </c>
      <c r="W80" s="206">
        <f>'Core Indicators'!EX80</f>
        <v>2</v>
      </c>
      <c r="X80" s="166">
        <f t="shared" si="39"/>
        <v>1.5</v>
      </c>
      <c r="Y80" s="206">
        <v>1</v>
      </c>
      <c r="Z80" s="166">
        <f t="shared" si="40"/>
        <v>1.5</v>
      </c>
      <c r="AA80" s="206">
        <f>'Core Indicators'!FF80</f>
        <v>1</v>
      </c>
      <c r="AB80" s="206">
        <f t="shared" si="41"/>
        <v>2</v>
      </c>
      <c r="AC80" s="187">
        <f>'Core Indicators'!GD80</f>
        <v>2</v>
      </c>
      <c r="AD80" s="187">
        <f>'Core Indicators'!GL80</f>
        <v>2</v>
      </c>
      <c r="AE80" s="187">
        <f>'Core Indicators'!GT80</f>
        <v>2</v>
      </c>
      <c r="AF80" s="187">
        <f>'Core Indicators'!HB80</f>
        <v>2</v>
      </c>
      <c r="AG80" s="187">
        <f t="shared" si="42"/>
        <v>2</v>
      </c>
      <c r="AH80" s="187">
        <f>'Core Indicators'!HJ80</f>
        <v>2</v>
      </c>
      <c r="AI80" s="187">
        <f>'Core Indicators'!HR80</f>
        <v>2</v>
      </c>
      <c r="AJ80" s="187">
        <f t="shared" si="43"/>
        <v>2</v>
      </c>
      <c r="AK80" s="187">
        <f>'Core Indicators'!HZ80</f>
        <v>2</v>
      </c>
      <c r="AL80" s="187">
        <f>'Core Indicators'!IH80</f>
        <v>2</v>
      </c>
      <c r="AM80" s="187">
        <f>'Core Indicators'!IP80</f>
        <v>2</v>
      </c>
      <c r="AN80" s="187">
        <f t="shared" si="44"/>
        <v>2</v>
      </c>
    </row>
    <row r="81" spans="1:40" x14ac:dyDescent="0.25">
      <c r="A81" s="206" t="str">
        <f>Lists!C:C</f>
        <v>MYS001</v>
      </c>
      <c r="B81" s="259">
        <f t="shared" si="30"/>
        <v>2</v>
      </c>
      <c r="C81" s="166">
        <f t="shared" si="31"/>
        <v>0</v>
      </c>
      <c r="D81" s="282">
        <f t="shared" si="32"/>
        <v>2.2000000000000002</v>
      </c>
      <c r="E81" s="206">
        <f>'Core Indicators'!R81</f>
        <v>2</v>
      </c>
      <c r="F81" s="206">
        <f>'Core Indicators'!Z81</f>
        <v>2</v>
      </c>
      <c r="G81" s="166">
        <f t="shared" si="33"/>
        <v>2</v>
      </c>
      <c r="H81" s="206">
        <f>'Core Indicators'!AH81</f>
        <v>2</v>
      </c>
      <c r="I81" s="206">
        <f>'Core Indicators'!AP81</f>
        <v>2</v>
      </c>
      <c r="J81" s="206">
        <f>'Core Indicators'!BN81</f>
        <v>3</v>
      </c>
      <c r="K81" s="206">
        <f t="shared" si="34"/>
        <v>2.5</v>
      </c>
      <c r="L81" s="259">
        <f t="shared" si="35"/>
        <v>2.2999999999999998</v>
      </c>
      <c r="M81" s="282">
        <f t="shared" si="36"/>
        <v>2</v>
      </c>
      <c r="N81" s="207">
        <f>'Core Indicators'!DJ81</f>
        <v>2</v>
      </c>
      <c r="O81" s="207">
        <f>'Core Indicators'!DR81</f>
        <v>2</v>
      </c>
      <c r="P81" s="207">
        <f>'Core Indicators'!DZ81</f>
        <v>2</v>
      </c>
      <c r="Q81" s="207">
        <f>'Core Indicators'!EH81</f>
        <v>2</v>
      </c>
      <c r="R81" s="207">
        <f>'Core Indicators'!EP81</f>
        <v>2</v>
      </c>
      <c r="S81" s="166">
        <f t="shared" si="37"/>
        <v>1.7</v>
      </c>
      <c r="T81" s="166">
        <f t="shared" si="38"/>
        <v>1.3333333333333333</v>
      </c>
      <c r="U81" s="206">
        <v>1</v>
      </c>
      <c r="V81" s="206">
        <v>1</v>
      </c>
      <c r="W81" s="206">
        <f>'Core Indicators'!EX81</f>
        <v>3</v>
      </c>
      <c r="X81" s="166">
        <f t="shared" si="39"/>
        <v>2</v>
      </c>
      <c r="Y81" s="206">
        <v>1</v>
      </c>
      <c r="Z81" s="166">
        <f t="shared" si="40"/>
        <v>2</v>
      </c>
      <c r="AA81" s="206">
        <f>'Core Indicators'!FF81</f>
        <v>2</v>
      </c>
      <c r="AB81" s="206">
        <f t="shared" si="41"/>
        <v>2</v>
      </c>
      <c r="AC81" s="187">
        <f>'Core Indicators'!GD81</f>
        <v>2</v>
      </c>
      <c r="AD81" s="187">
        <f>'Core Indicators'!GL81</f>
        <v>2</v>
      </c>
      <c r="AE81" s="187">
        <f>'Core Indicators'!GT81</f>
        <v>2</v>
      </c>
      <c r="AF81" s="187">
        <f>'Core Indicators'!HB81</f>
        <v>2</v>
      </c>
      <c r="AG81" s="187">
        <f t="shared" si="42"/>
        <v>2</v>
      </c>
      <c r="AH81" s="187">
        <f>'Core Indicators'!HJ81</f>
        <v>2</v>
      </c>
      <c r="AI81" s="187">
        <f>'Core Indicators'!HR81</f>
        <v>2</v>
      </c>
      <c r="AJ81" s="187">
        <f t="shared" si="43"/>
        <v>2</v>
      </c>
      <c r="AK81" s="187">
        <f>'Core Indicators'!HZ81</f>
        <v>2</v>
      </c>
      <c r="AL81" s="187">
        <f>'Core Indicators'!IH81</f>
        <v>2</v>
      </c>
      <c r="AM81" s="187">
        <f>'Core Indicators'!IP81</f>
        <v>2</v>
      </c>
      <c r="AN81" s="187">
        <f t="shared" si="44"/>
        <v>2</v>
      </c>
    </row>
    <row r="82" spans="1:40" x14ac:dyDescent="0.25">
      <c r="A82" s="206" t="str">
        <f>Lists!C:C</f>
        <v>NAM002</v>
      </c>
      <c r="B82" s="259">
        <f t="shared" si="30"/>
        <v>1.8</v>
      </c>
      <c r="C82" s="166">
        <f t="shared" si="31"/>
        <v>1</v>
      </c>
      <c r="D82" s="282">
        <f t="shared" si="32"/>
        <v>2</v>
      </c>
      <c r="E82" s="206">
        <f>'Core Indicators'!R82</f>
        <v>2</v>
      </c>
      <c r="F82" s="206">
        <f>'Core Indicators'!Z82</f>
        <v>2</v>
      </c>
      <c r="G82" s="166">
        <f t="shared" si="33"/>
        <v>2</v>
      </c>
      <c r="H82" s="206">
        <f>'Core Indicators'!AH82</f>
        <v>2</v>
      </c>
      <c r="I82" s="206" t="str">
        <f>'Core Indicators'!AP82</f>
        <v>x</v>
      </c>
      <c r="J82" s="206">
        <f>'Core Indicators'!BN82</f>
        <v>2</v>
      </c>
      <c r="K82" s="206">
        <f t="shared" si="34"/>
        <v>2</v>
      </c>
      <c r="L82" s="259">
        <f t="shared" si="35"/>
        <v>2</v>
      </c>
      <c r="M82" s="282">
        <f t="shared" si="36"/>
        <v>2</v>
      </c>
      <c r="N82" s="207">
        <f>'Core Indicators'!DJ82</f>
        <v>2</v>
      </c>
      <c r="O82" s="207">
        <f>'Core Indicators'!DR82</f>
        <v>2</v>
      </c>
      <c r="P82" s="207">
        <f>'Core Indicators'!DZ82</f>
        <v>2</v>
      </c>
      <c r="Q82" s="207">
        <f>'Core Indicators'!EH82</f>
        <v>2</v>
      </c>
      <c r="R82" s="207">
        <f>'Core Indicators'!EP82</f>
        <v>2</v>
      </c>
      <c r="S82" s="166">
        <f t="shared" si="37"/>
        <v>1.3</v>
      </c>
      <c r="T82" s="166">
        <f t="shared" si="38"/>
        <v>1.1666666666666667</v>
      </c>
      <c r="U82" s="206">
        <v>1</v>
      </c>
      <c r="V82" s="206">
        <v>1</v>
      </c>
      <c r="W82" s="206">
        <f>'Core Indicators'!EX82</f>
        <v>2</v>
      </c>
      <c r="X82" s="166">
        <f t="shared" si="39"/>
        <v>1.5</v>
      </c>
      <c r="Y82" s="206">
        <v>1</v>
      </c>
      <c r="Z82" s="166">
        <f t="shared" si="40"/>
        <v>1.5</v>
      </c>
      <c r="AA82" s="206">
        <f>'Core Indicators'!FF82</f>
        <v>1</v>
      </c>
      <c r="AB82" s="206">
        <f t="shared" si="41"/>
        <v>2</v>
      </c>
      <c r="AC82" s="187">
        <f>'Core Indicators'!GD82</f>
        <v>2</v>
      </c>
      <c r="AD82" s="187">
        <f>'Core Indicators'!GL82</f>
        <v>2</v>
      </c>
      <c r="AE82" s="187">
        <f>'Core Indicators'!GT82</f>
        <v>2</v>
      </c>
      <c r="AF82" s="187">
        <f>'Core Indicators'!HB82</f>
        <v>2</v>
      </c>
      <c r="AG82" s="187">
        <f t="shared" si="42"/>
        <v>2</v>
      </c>
      <c r="AH82" s="187">
        <f>'Core Indicators'!HJ82</f>
        <v>2</v>
      </c>
      <c r="AI82" s="187">
        <f>'Core Indicators'!HR82</f>
        <v>2</v>
      </c>
      <c r="AJ82" s="187">
        <f t="shared" si="43"/>
        <v>2</v>
      </c>
      <c r="AK82" s="187">
        <f>'Core Indicators'!HZ82</f>
        <v>2</v>
      </c>
      <c r="AL82" s="187">
        <f>'Core Indicators'!IH82</f>
        <v>2</v>
      </c>
      <c r="AM82" s="187">
        <f>'Core Indicators'!IP82</f>
        <v>2</v>
      </c>
      <c r="AN82" s="187">
        <f t="shared" si="44"/>
        <v>2</v>
      </c>
    </row>
    <row r="83" spans="1:40" x14ac:dyDescent="0.25">
      <c r="A83" s="206" t="str">
        <f>Lists!C:C</f>
        <v>NER001</v>
      </c>
      <c r="B83" s="259">
        <f t="shared" si="30"/>
        <v>1.7</v>
      </c>
      <c r="C83" s="166">
        <f t="shared" si="31"/>
        <v>0</v>
      </c>
      <c r="D83" s="282">
        <f t="shared" si="32"/>
        <v>1.5</v>
      </c>
      <c r="E83" s="206">
        <f>'Core Indicators'!R83</f>
        <v>1</v>
      </c>
      <c r="F83" s="206">
        <f>'Core Indicators'!Z83</f>
        <v>2</v>
      </c>
      <c r="G83" s="166">
        <f t="shared" si="33"/>
        <v>1.5</v>
      </c>
      <c r="H83" s="206">
        <f>'Core Indicators'!AH83</f>
        <v>2</v>
      </c>
      <c r="I83" s="206">
        <f>'Core Indicators'!AP83</f>
        <v>1</v>
      </c>
      <c r="J83" s="206">
        <f>'Core Indicators'!BN83</f>
        <v>1</v>
      </c>
      <c r="K83" s="206">
        <f t="shared" si="34"/>
        <v>1</v>
      </c>
      <c r="L83" s="259">
        <f t="shared" si="35"/>
        <v>1.5</v>
      </c>
      <c r="M83" s="282">
        <f t="shared" si="36"/>
        <v>2</v>
      </c>
      <c r="N83" s="207">
        <f>'Core Indicators'!DJ83</f>
        <v>2</v>
      </c>
      <c r="O83" s="207">
        <f>'Core Indicators'!DR83</f>
        <v>2</v>
      </c>
      <c r="P83" s="207">
        <f>'Core Indicators'!DZ83</f>
        <v>2</v>
      </c>
      <c r="Q83" s="207">
        <f>'Core Indicators'!EH83</f>
        <v>2</v>
      </c>
      <c r="R83" s="207">
        <f>'Core Indicators'!EP83</f>
        <v>2</v>
      </c>
      <c r="S83" s="166">
        <f t="shared" si="37"/>
        <v>1.4</v>
      </c>
      <c r="T83" s="166">
        <f t="shared" si="38"/>
        <v>1.3333333333333333</v>
      </c>
      <c r="U83" s="206">
        <v>1</v>
      </c>
      <c r="V83" s="206">
        <v>1</v>
      </c>
      <c r="W83" s="206">
        <f>'Core Indicators'!EX83</f>
        <v>3</v>
      </c>
      <c r="X83" s="166">
        <f t="shared" si="39"/>
        <v>2</v>
      </c>
      <c r="Y83" s="206">
        <v>1</v>
      </c>
      <c r="Z83" s="166">
        <f t="shared" si="40"/>
        <v>1.5</v>
      </c>
      <c r="AA83" s="206">
        <f>'Core Indicators'!FF83</f>
        <v>1</v>
      </c>
      <c r="AB83" s="206">
        <f t="shared" si="41"/>
        <v>2</v>
      </c>
      <c r="AC83" s="187">
        <f>'Core Indicators'!GD83</f>
        <v>2</v>
      </c>
      <c r="AD83" s="187">
        <f>'Core Indicators'!GL83</f>
        <v>2</v>
      </c>
      <c r="AE83" s="187">
        <f>'Core Indicators'!GT83</f>
        <v>2</v>
      </c>
      <c r="AF83" s="187">
        <f>'Core Indicators'!HB83</f>
        <v>2</v>
      </c>
      <c r="AG83" s="187">
        <f t="shared" si="42"/>
        <v>2</v>
      </c>
      <c r="AH83" s="187">
        <f>'Core Indicators'!HJ83</f>
        <v>2</v>
      </c>
      <c r="AI83" s="187">
        <f>'Core Indicators'!HR83</f>
        <v>2</v>
      </c>
      <c r="AJ83" s="187">
        <f t="shared" si="43"/>
        <v>2</v>
      </c>
      <c r="AK83" s="187">
        <f>'Core Indicators'!HZ83</f>
        <v>2</v>
      </c>
      <c r="AL83" s="187">
        <f>'Core Indicators'!IH83</f>
        <v>2</v>
      </c>
      <c r="AM83" s="187">
        <f>'Core Indicators'!IP83</f>
        <v>2</v>
      </c>
      <c r="AN83" s="187">
        <f t="shared" si="44"/>
        <v>2</v>
      </c>
    </row>
    <row r="84" spans="1:40" x14ac:dyDescent="0.25">
      <c r="A84" s="206" t="str">
        <f>Lists!C:C</f>
        <v>NER002</v>
      </c>
      <c r="B84" s="259">
        <f t="shared" si="30"/>
        <v>2.2000000000000002</v>
      </c>
      <c r="C84" s="166">
        <f t="shared" si="31"/>
        <v>0</v>
      </c>
      <c r="D84" s="282">
        <f t="shared" si="32"/>
        <v>1.5</v>
      </c>
      <c r="E84" s="206">
        <f>'Core Indicators'!R84</f>
        <v>1</v>
      </c>
      <c r="F84" s="206">
        <f>'Core Indicators'!Z84</f>
        <v>2</v>
      </c>
      <c r="G84" s="166">
        <f t="shared" si="33"/>
        <v>1.5</v>
      </c>
      <c r="H84" s="206">
        <f>'Core Indicators'!AH84</f>
        <v>2</v>
      </c>
      <c r="I84" s="206">
        <f>'Core Indicators'!AP84</f>
        <v>1</v>
      </c>
      <c r="J84" s="206">
        <f>'Core Indicators'!BN84</f>
        <v>1</v>
      </c>
      <c r="K84" s="206">
        <f t="shared" si="34"/>
        <v>1</v>
      </c>
      <c r="L84" s="259">
        <f t="shared" si="35"/>
        <v>1.5</v>
      </c>
      <c r="M84" s="282">
        <f t="shared" si="36"/>
        <v>3</v>
      </c>
      <c r="N84" s="207">
        <f>'Core Indicators'!DJ84</f>
        <v>3</v>
      </c>
      <c r="O84" s="207">
        <f>'Core Indicators'!DR84</f>
        <v>3</v>
      </c>
      <c r="P84" s="207">
        <f>'Core Indicators'!DZ84</f>
        <v>3</v>
      </c>
      <c r="Q84" s="207">
        <f>'Core Indicators'!EH84</f>
        <v>3</v>
      </c>
      <c r="R84" s="207">
        <f>'Core Indicators'!EP84</f>
        <v>3</v>
      </c>
      <c r="S84" s="166">
        <f t="shared" si="37"/>
        <v>1.4</v>
      </c>
      <c r="T84" s="166">
        <f t="shared" si="38"/>
        <v>1.3333333333333333</v>
      </c>
      <c r="U84" s="206">
        <v>1</v>
      </c>
      <c r="V84" s="206">
        <v>1</v>
      </c>
      <c r="W84" s="206">
        <f>'Core Indicators'!EX84</f>
        <v>3</v>
      </c>
      <c r="X84" s="166">
        <f t="shared" si="39"/>
        <v>2</v>
      </c>
      <c r="Y84" s="206">
        <v>1</v>
      </c>
      <c r="Z84" s="166">
        <f t="shared" si="40"/>
        <v>1.5</v>
      </c>
      <c r="AA84" s="206">
        <f>'Core Indicators'!FF84</f>
        <v>1</v>
      </c>
      <c r="AB84" s="206">
        <f t="shared" si="41"/>
        <v>2</v>
      </c>
      <c r="AC84" s="187">
        <f>'Core Indicators'!GD84</f>
        <v>2</v>
      </c>
      <c r="AD84" s="187">
        <f>'Core Indicators'!GL84</f>
        <v>2</v>
      </c>
      <c r="AE84" s="187">
        <f>'Core Indicators'!GT84</f>
        <v>2</v>
      </c>
      <c r="AF84" s="187">
        <f>'Core Indicators'!HB84</f>
        <v>2</v>
      </c>
      <c r="AG84" s="187">
        <f t="shared" si="42"/>
        <v>2</v>
      </c>
      <c r="AH84" s="187">
        <f>'Core Indicators'!HJ84</f>
        <v>2</v>
      </c>
      <c r="AI84" s="187">
        <f>'Core Indicators'!HR84</f>
        <v>2</v>
      </c>
      <c r="AJ84" s="187">
        <f t="shared" si="43"/>
        <v>2</v>
      </c>
      <c r="AK84" s="187">
        <f>'Core Indicators'!HZ84</f>
        <v>2</v>
      </c>
      <c r="AL84" s="187">
        <f>'Core Indicators'!IH84</f>
        <v>2</v>
      </c>
      <c r="AM84" s="187">
        <f>'Core Indicators'!IP84</f>
        <v>2</v>
      </c>
      <c r="AN84" s="187">
        <f t="shared" si="44"/>
        <v>2</v>
      </c>
    </row>
    <row r="85" spans="1:40" x14ac:dyDescent="0.25">
      <c r="A85" s="206" t="str">
        <f>Lists!C:C</f>
        <v>NER003</v>
      </c>
      <c r="B85" s="259">
        <f t="shared" si="30"/>
        <v>2.2999999999999998</v>
      </c>
      <c r="C85" s="166">
        <f t="shared" si="31"/>
        <v>0</v>
      </c>
      <c r="D85" s="282">
        <f t="shared" si="32"/>
        <v>1.7</v>
      </c>
      <c r="E85" s="206">
        <f>'Core Indicators'!R85</f>
        <v>2</v>
      </c>
      <c r="F85" s="206">
        <f>'Core Indicators'!Z85</f>
        <v>2</v>
      </c>
      <c r="G85" s="166">
        <f t="shared" si="33"/>
        <v>2</v>
      </c>
      <c r="H85" s="206">
        <f>'Core Indicators'!AH85</f>
        <v>2</v>
      </c>
      <c r="I85" s="206">
        <f>'Core Indicators'!AP85</f>
        <v>1</v>
      </c>
      <c r="J85" s="206">
        <f>'Core Indicators'!BN85</f>
        <v>1</v>
      </c>
      <c r="K85" s="206">
        <f t="shared" si="34"/>
        <v>1</v>
      </c>
      <c r="L85" s="259">
        <f t="shared" si="35"/>
        <v>1.5</v>
      </c>
      <c r="M85" s="282">
        <f t="shared" si="36"/>
        <v>3</v>
      </c>
      <c r="N85" s="207">
        <f>'Core Indicators'!DJ85</f>
        <v>3</v>
      </c>
      <c r="O85" s="207">
        <f>'Core Indicators'!DR85</f>
        <v>3</v>
      </c>
      <c r="P85" s="207">
        <f>'Core Indicators'!DZ85</f>
        <v>3</v>
      </c>
      <c r="Q85" s="207">
        <f>'Core Indicators'!EH85</f>
        <v>3</v>
      </c>
      <c r="R85" s="207">
        <f>'Core Indicators'!EP85</f>
        <v>3</v>
      </c>
      <c r="S85" s="166">
        <f t="shared" si="37"/>
        <v>1.7</v>
      </c>
      <c r="T85" s="166">
        <f t="shared" si="38"/>
        <v>1.3333333333333333</v>
      </c>
      <c r="U85" s="206">
        <v>1</v>
      </c>
      <c r="V85" s="206">
        <v>1</v>
      </c>
      <c r="W85" s="206">
        <f>'Core Indicators'!EX85</f>
        <v>3</v>
      </c>
      <c r="X85" s="166">
        <f t="shared" si="39"/>
        <v>2</v>
      </c>
      <c r="Y85" s="206">
        <v>1</v>
      </c>
      <c r="Z85" s="166">
        <f t="shared" si="40"/>
        <v>2</v>
      </c>
      <c r="AA85" s="206">
        <f>'Core Indicators'!FF85</f>
        <v>2</v>
      </c>
      <c r="AB85" s="206">
        <f t="shared" si="41"/>
        <v>2</v>
      </c>
      <c r="AC85" s="187">
        <f>'Core Indicators'!GD85</f>
        <v>2</v>
      </c>
      <c r="AD85" s="187">
        <f>'Core Indicators'!GL85</f>
        <v>2</v>
      </c>
      <c r="AE85" s="187">
        <f>'Core Indicators'!GT85</f>
        <v>2</v>
      </c>
      <c r="AF85" s="187">
        <f>'Core Indicators'!HB85</f>
        <v>2</v>
      </c>
      <c r="AG85" s="187">
        <f t="shared" si="42"/>
        <v>2</v>
      </c>
      <c r="AH85" s="187">
        <f>'Core Indicators'!HJ85</f>
        <v>2</v>
      </c>
      <c r="AI85" s="187">
        <f>'Core Indicators'!HR85</f>
        <v>2</v>
      </c>
      <c r="AJ85" s="187">
        <f t="shared" si="43"/>
        <v>2</v>
      </c>
      <c r="AK85" s="187">
        <f>'Core Indicators'!HZ85</f>
        <v>2</v>
      </c>
      <c r="AL85" s="187">
        <f>'Core Indicators'!IH85</f>
        <v>2</v>
      </c>
      <c r="AM85" s="187">
        <f>'Core Indicators'!IP85</f>
        <v>2</v>
      </c>
      <c r="AN85" s="187">
        <f t="shared" si="44"/>
        <v>2</v>
      </c>
    </row>
    <row r="86" spans="1:40" x14ac:dyDescent="0.25">
      <c r="A86" s="206" t="str">
        <f>Lists!C:C</f>
        <v>NER004</v>
      </c>
      <c r="B86" s="259">
        <f t="shared" si="30"/>
        <v>2.2999999999999998</v>
      </c>
      <c r="C86" s="166">
        <f t="shared" si="31"/>
        <v>0</v>
      </c>
      <c r="D86" s="282">
        <f t="shared" si="32"/>
        <v>2.2000000000000002</v>
      </c>
      <c r="E86" s="206">
        <f>'Core Indicators'!R86</f>
        <v>2</v>
      </c>
      <c r="F86" s="206">
        <f>'Core Indicators'!Z86</f>
        <v>3</v>
      </c>
      <c r="G86" s="166">
        <f t="shared" si="33"/>
        <v>2.5</v>
      </c>
      <c r="H86" s="206">
        <f>'Core Indicators'!AH86</f>
        <v>3</v>
      </c>
      <c r="I86" s="206">
        <f>'Core Indicators'!AP86</f>
        <v>1</v>
      </c>
      <c r="J86" s="206">
        <f>'Core Indicators'!BN86</f>
        <v>1</v>
      </c>
      <c r="K86" s="206">
        <f t="shared" si="34"/>
        <v>1</v>
      </c>
      <c r="L86" s="259">
        <f t="shared" si="35"/>
        <v>2.1</v>
      </c>
      <c r="M86" s="282">
        <f t="shared" si="36"/>
        <v>3</v>
      </c>
      <c r="N86" s="207">
        <f>'Core Indicators'!DJ86</f>
        <v>3</v>
      </c>
      <c r="O86" s="207">
        <f>'Core Indicators'!DR86</f>
        <v>3</v>
      </c>
      <c r="P86" s="207">
        <f>'Core Indicators'!DZ86</f>
        <v>3</v>
      </c>
      <c r="Q86" s="207">
        <f>'Core Indicators'!EH86</f>
        <v>3</v>
      </c>
      <c r="R86" s="207">
        <f>'Core Indicators'!EP86</f>
        <v>3</v>
      </c>
      <c r="S86" s="166">
        <f t="shared" si="37"/>
        <v>1.4</v>
      </c>
      <c r="T86" s="166">
        <f t="shared" si="38"/>
        <v>1.3333333333333333</v>
      </c>
      <c r="U86" s="206">
        <v>1</v>
      </c>
      <c r="V86" s="206">
        <v>1</v>
      </c>
      <c r="W86" s="206">
        <f>'Core Indicators'!EX86</f>
        <v>3</v>
      </c>
      <c r="X86" s="166">
        <f t="shared" si="39"/>
        <v>2</v>
      </c>
      <c r="Y86" s="206">
        <v>1</v>
      </c>
      <c r="Z86" s="166">
        <f t="shared" si="40"/>
        <v>1.5</v>
      </c>
      <c r="AA86" s="206">
        <f>'Core Indicators'!FF86</f>
        <v>1</v>
      </c>
      <c r="AB86" s="206">
        <f t="shared" si="41"/>
        <v>2</v>
      </c>
      <c r="AC86" s="187">
        <f>'Core Indicators'!GD86</f>
        <v>2</v>
      </c>
      <c r="AD86" s="187">
        <f>'Core Indicators'!GL86</f>
        <v>2</v>
      </c>
      <c r="AE86" s="187">
        <f>'Core Indicators'!GT86</f>
        <v>2</v>
      </c>
      <c r="AF86" s="187">
        <f>'Core Indicators'!HB86</f>
        <v>2</v>
      </c>
      <c r="AG86" s="187">
        <f t="shared" si="42"/>
        <v>2</v>
      </c>
      <c r="AH86" s="187">
        <f>'Core Indicators'!HJ86</f>
        <v>2</v>
      </c>
      <c r="AI86" s="187">
        <f>'Core Indicators'!HR86</f>
        <v>2</v>
      </c>
      <c r="AJ86" s="187">
        <f t="shared" si="43"/>
        <v>2</v>
      </c>
      <c r="AK86" s="187">
        <f>'Core Indicators'!HZ86</f>
        <v>2</v>
      </c>
      <c r="AL86" s="187">
        <f>'Core Indicators'!IH86</f>
        <v>2</v>
      </c>
      <c r="AM86" s="187">
        <f>'Core Indicators'!IP86</f>
        <v>2</v>
      </c>
      <c r="AN86" s="187">
        <f t="shared" si="44"/>
        <v>2</v>
      </c>
    </row>
    <row r="87" spans="1:40" x14ac:dyDescent="0.25">
      <c r="A87" s="206" t="str">
        <f>Lists!C:C</f>
        <v>NGA001</v>
      </c>
      <c r="B87" s="259">
        <f t="shared" si="30"/>
        <v>2.4</v>
      </c>
      <c r="C87" s="166">
        <f t="shared" si="31"/>
        <v>0</v>
      </c>
      <c r="D87" s="282">
        <f t="shared" si="32"/>
        <v>2.2999999999999998</v>
      </c>
      <c r="E87" s="206">
        <f>'Core Indicators'!R87</f>
        <v>2</v>
      </c>
      <c r="F87" s="206">
        <f>'Core Indicators'!Z87</f>
        <v>2</v>
      </c>
      <c r="G87" s="166">
        <f t="shared" si="33"/>
        <v>2</v>
      </c>
      <c r="H87" s="206">
        <f>'Core Indicators'!AH87</f>
        <v>3</v>
      </c>
      <c r="I87" s="206">
        <f>'Core Indicators'!AP87</f>
        <v>2</v>
      </c>
      <c r="J87" s="206">
        <f>'Core Indicators'!BN87</f>
        <v>2</v>
      </c>
      <c r="K87" s="206">
        <f t="shared" si="34"/>
        <v>2</v>
      </c>
      <c r="L87" s="259">
        <f t="shared" si="35"/>
        <v>2.5</v>
      </c>
      <c r="M87" s="282">
        <f t="shared" si="36"/>
        <v>3</v>
      </c>
      <c r="N87" s="207">
        <f>'Core Indicators'!DJ87</f>
        <v>3</v>
      </c>
      <c r="O87" s="207">
        <f>'Core Indicators'!DR87</f>
        <v>3</v>
      </c>
      <c r="P87" s="207">
        <f>'Core Indicators'!DZ87</f>
        <v>3</v>
      </c>
      <c r="Q87" s="207">
        <f>'Core Indicators'!EH87</f>
        <v>3</v>
      </c>
      <c r="R87" s="207">
        <f>'Core Indicators'!EP87</f>
        <v>3</v>
      </c>
      <c r="S87" s="166">
        <f t="shared" si="37"/>
        <v>1.6</v>
      </c>
      <c r="T87" s="166">
        <f t="shared" si="38"/>
        <v>1.1666666666666667</v>
      </c>
      <c r="U87" s="206">
        <v>1</v>
      </c>
      <c r="V87" s="206">
        <v>1</v>
      </c>
      <c r="W87" s="206">
        <f>'Core Indicators'!EX87</f>
        <v>2</v>
      </c>
      <c r="X87" s="166">
        <f t="shared" si="39"/>
        <v>1.5</v>
      </c>
      <c r="Y87" s="206">
        <v>1</v>
      </c>
      <c r="Z87" s="166">
        <f t="shared" si="40"/>
        <v>2</v>
      </c>
      <c r="AA87" s="206">
        <f>'Core Indicators'!FF87</f>
        <v>2</v>
      </c>
      <c r="AB87" s="206">
        <f t="shared" si="41"/>
        <v>2</v>
      </c>
      <c r="AC87" s="187">
        <f>'Core Indicators'!GD87</f>
        <v>2</v>
      </c>
      <c r="AD87" s="187">
        <f>'Core Indicators'!GL87</f>
        <v>2</v>
      </c>
      <c r="AE87" s="187">
        <f>'Core Indicators'!GT87</f>
        <v>2</v>
      </c>
      <c r="AF87" s="187">
        <f>'Core Indicators'!HB87</f>
        <v>2</v>
      </c>
      <c r="AG87" s="187">
        <f t="shared" si="42"/>
        <v>2</v>
      </c>
      <c r="AH87" s="187">
        <f>'Core Indicators'!HJ87</f>
        <v>2</v>
      </c>
      <c r="AI87" s="187">
        <f>'Core Indicators'!HR87</f>
        <v>2</v>
      </c>
      <c r="AJ87" s="187">
        <f t="shared" si="43"/>
        <v>2</v>
      </c>
      <c r="AK87" s="187">
        <f>'Core Indicators'!HZ87</f>
        <v>2</v>
      </c>
      <c r="AL87" s="187">
        <f>'Core Indicators'!IH87</f>
        <v>2</v>
      </c>
      <c r="AM87" s="187">
        <f>'Core Indicators'!IP87</f>
        <v>2</v>
      </c>
      <c r="AN87" s="187">
        <f t="shared" si="44"/>
        <v>2</v>
      </c>
    </row>
    <row r="88" spans="1:40" x14ac:dyDescent="0.25">
      <c r="A88" s="206" t="str">
        <f>Lists!C:C</f>
        <v>NGA003</v>
      </c>
      <c r="B88" s="259">
        <f t="shared" si="30"/>
        <v>2.5</v>
      </c>
      <c r="C88" s="166">
        <f t="shared" si="31"/>
        <v>0</v>
      </c>
      <c r="D88" s="282">
        <f t="shared" si="32"/>
        <v>2.6</v>
      </c>
      <c r="E88" s="206">
        <f>'Core Indicators'!R88</f>
        <v>1</v>
      </c>
      <c r="F88" s="206">
        <f>'Core Indicators'!Z88</f>
        <v>2</v>
      </c>
      <c r="G88" s="166">
        <f t="shared" si="33"/>
        <v>1.5</v>
      </c>
      <c r="H88" s="206">
        <f>'Core Indicators'!AH88</f>
        <v>3</v>
      </c>
      <c r="I88" s="206">
        <f>'Core Indicators'!AP88</f>
        <v>3</v>
      </c>
      <c r="J88" s="206">
        <f>'Core Indicators'!BN88</f>
        <v>3</v>
      </c>
      <c r="K88" s="206">
        <f t="shared" si="34"/>
        <v>3</v>
      </c>
      <c r="L88" s="259">
        <f t="shared" si="35"/>
        <v>3</v>
      </c>
      <c r="M88" s="282">
        <f t="shared" si="36"/>
        <v>3</v>
      </c>
      <c r="N88" s="207">
        <f>'Core Indicators'!DJ88</f>
        <v>3</v>
      </c>
      <c r="O88" s="207">
        <f>'Core Indicators'!DR88</f>
        <v>3</v>
      </c>
      <c r="P88" s="207">
        <f>'Core Indicators'!DZ88</f>
        <v>3</v>
      </c>
      <c r="Q88" s="207">
        <f>'Core Indicators'!EH88</f>
        <v>3</v>
      </c>
      <c r="R88" s="207">
        <f>'Core Indicators'!EP88</f>
        <v>3</v>
      </c>
      <c r="S88" s="166">
        <f t="shared" si="37"/>
        <v>1.6</v>
      </c>
      <c r="T88" s="166">
        <f t="shared" si="38"/>
        <v>1.1666666666666667</v>
      </c>
      <c r="U88" s="206">
        <v>1</v>
      </c>
      <c r="V88" s="206">
        <v>1</v>
      </c>
      <c r="W88" s="206">
        <f>'Core Indicators'!EX88</f>
        <v>2</v>
      </c>
      <c r="X88" s="166">
        <f t="shared" si="39"/>
        <v>1.5</v>
      </c>
      <c r="Y88" s="206">
        <v>1</v>
      </c>
      <c r="Z88" s="166">
        <f t="shared" si="40"/>
        <v>2</v>
      </c>
      <c r="AA88" s="206">
        <f>'Core Indicators'!FF88</f>
        <v>2</v>
      </c>
      <c r="AB88" s="206">
        <f t="shared" si="41"/>
        <v>2</v>
      </c>
      <c r="AC88" s="187">
        <f>'Core Indicators'!GD88</f>
        <v>2</v>
      </c>
      <c r="AD88" s="187">
        <f>'Core Indicators'!GL88</f>
        <v>2</v>
      </c>
      <c r="AE88" s="187">
        <f>'Core Indicators'!GT88</f>
        <v>2</v>
      </c>
      <c r="AF88" s="187">
        <f>'Core Indicators'!HB88</f>
        <v>2</v>
      </c>
      <c r="AG88" s="187">
        <f t="shared" si="42"/>
        <v>2</v>
      </c>
      <c r="AH88" s="187">
        <f>'Core Indicators'!HJ88</f>
        <v>2</v>
      </c>
      <c r="AI88" s="187">
        <f>'Core Indicators'!HR88</f>
        <v>2</v>
      </c>
      <c r="AJ88" s="187">
        <f t="shared" si="43"/>
        <v>2</v>
      </c>
      <c r="AK88" s="187">
        <f>'Core Indicators'!HZ88</f>
        <v>2</v>
      </c>
      <c r="AL88" s="187">
        <f>'Core Indicators'!IH88</f>
        <v>2</v>
      </c>
      <c r="AM88" s="187">
        <f>'Core Indicators'!IP88</f>
        <v>2</v>
      </c>
      <c r="AN88" s="187">
        <f t="shared" si="44"/>
        <v>2</v>
      </c>
    </row>
    <row r="89" spans="1:40" x14ac:dyDescent="0.25">
      <c r="A89" s="206" t="str">
        <f>Lists!C:C</f>
        <v>NGA004</v>
      </c>
      <c r="B89" s="259">
        <f t="shared" si="30"/>
        <v>1.8</v>
      </c>
      <c r="C89" s="166">
        <f t="shared" si="31"/>
        <v>1</v>
      </c>
      <c r="D89" s="282">
        <f t="shared" si="32"/>
        <v>1.8</v>
      </c>
      <c r="E89" s="206">
        <f>'Core Indicators'!R89</f>
        <v>1</v>
      </c>
      <c r="F89" s="206">
        <f>'Core Indicators'!Z89</f>
        <v>2</v>
      </c>
      <c r="G89" s="166">
        <f t="shared" si="33"/>
        <v>1.5</v>
      </c>
      <c r="H89" s="206">
        <f>'Core Indicators'!AH89</f>
        <v>2</v>
      </c>
      <c r="I89" s="206">
        <f>'Core Indicators'!AP89</f>
        <v>2</v>
      </c>
      <c r="J89" s="206">
        <f>'Core Indicators'!BN89</f>
        <v>2</v>
      </c>
      <c r="K89" s="206">
        <f t="shared" si="34"/>
        <v>2</v>
      </c>
      <c r="L89" s="259">
        <f t="shared" si="35"/>
        <v>2</v>
      </c>
      <c r="M89" s="282">
        <f t="shared" si="36"/>
        <v>2</v>
      </c>
      <c r="N89" s="207">
        <f>'Core Indicators'!DJ89</f>
        <v>2</v>
      </c>
      <c r="O89" s="207">
        <f>'Core Indicators'!DR89</f>
        <v>2</v>
      </c>
      <c r="P89" s="207">
        <f>'Core Indicators'!DZ89</f>
        <v>2</v>
      </c>
      <c r="Q89" s="207">
        <f>'Core Indicators'!EH89</f>
        <v>2</v>
      </c>
      <c r="R89" s="207">
        <f>'Core Indicators'!EP89</f>
        <v>2</v>
      </c>
      <c r="S89" s="166">
        <f t="shared" si="37"/>
        <v>1.6</v>
      </c>
      <c r="T89" s="166">
        <f t="shared" si="38"/>
        <v>1.1666666666666667</v>
      </c>
      <c r="U89" s="206">
        <v>1</v>
      </c>
      <c r="V89" s="206">
        <v>1</v>
      </c>
      <c r="W89" s="206">
        <f>'Core Indicators'!EX89</f>
        <v>2</v>
      </c>
      <c r="X89" s="166">
        <f t="shared" si="39"/>
        <v>1.5</v>
      </c>
      <c r="Y89" s="206">
        <v>1</v>
      </c>
      <c r="Z89" s="166">
        <f t="shared" si="40"/>
        <v>2</v>
      </c>
      <c r="AA89" s="206" t="str">
        <f>'Core Indicators'!FF89</f>
        <v>x</v>
      </c>
      <c r="AB89" s="206">
        <f t="shared" si="41"/>
        <v>2</v>
      </c>
      <c r="AC89" s="187">
        <f>'Core Indicators'!GD89</f>
        <v>2</v>
      </c>
      <c r="AD89" s="187">
        <f>'Core Indicators'!GL89</f>
        <v>2</v>
      </c>
      <c r="AE89" s="187">
        <f>'Core Indicators'!GT89</f>
        <v>2</v>
      </c>
      <c r="AF89" s="187">
        <f>'Core Indicators'!HB89</f>
        <v>2</v>
      </c>
      <c r="AG89" s="187">
        <f t="shared" si="42"/>
        <v>2</v>
      </c>
      <c r="AH89" s="187">
        <f>'Core Indicators'!HJ89</f>
        <v>2</v>
      </c>
      <c r="AI89" s="187">
        <f>'Core Indicators'!HR89</f>
        <v>2</v>
      </c>
      <c r="AJ89" s="187">
        <f t="shared" si="43"/>
        <v>2</v>
      </c>
      <c r="AK89" s="187">
        <f>'Core Indicators'!HZ89</f>
        <v>2</v>
      </c>
      <c r="AL89" s="187">
        <f>'Core Indicators'!IH89</f>
        <v>2</v>
      </c>
      <c r="AM89" s="187">
        <f>'Core Indicators'!IP89</f>
        <v>2</v>
      </c>
      <c r="AN89" s="187">
        <f t="shared" si="44"/>
        <v>2</v>
      </c>
    </row>
    <row r="90" spans="1:40" x14ac:dyDescent="0.25">
      <c r="A90" s="206" t="str">
        <f>Lists!C:C</f>
        <v>NGA007</v>
      </c>
      <c r="B90" s="259">
        <f t="shared" si="30"/>
        <v>2.4</v>
      </c>
      <c r="C90" s="166">
        <f t="shared" si="31"/>
        <v>0</v>
      </c>
      <c r="D90" s="282">
        <f t="shared" si="32"/>
        <v>2.7</v>
      </c>
      <c r="E90" s="206">
        <f>'Core Indicators'!R90</f>
        <v>2</v>
      </c>
      <c r="F90" s="206">
        <f>'Core Indicators'!Z90</f>
        <v>2</v>
      </c>
      <c r="G90" s="166">
        <f t="shared" si="33"/>
        <v>2</v>
      </c>
      <c r="H90" s="206">
        <f>'Core Indicators'!AH90</f>
        <v>3</v>
      </c>
      <c r="I90" s="206">
        <f>'Core Indicators'!AP90</f>
        <v>3</v>
      </c>
      <c r="J90" s="206">
        <f>'Core Indicators'!BN90</f>
        <v>3</v>
      </c>
      <c r="K90" s="206">
        <f t="shared" si="34"/>
        <v>3</v>
      </c>
      <c r="L90" s="259">
        <f t="shared" si="35"/>
        <v>3</v>
      </c>
      <c r="M90" s="282">
        <f t="shared" si="36"/>
        <v>3</v>
      </c>
      <c r="N90" s="207">
        <f>'Core Indicators'!DJ90</f>
        <v>3</v>
      </c>
      <c r="O90" s="207">
        <f>'Core Indicators'!DR90</f>
        <v>3</v>
      </c>
      <c r="P90" s="207">
        <f>'Core Indicators'!DZ90</f>
        <v>3</v>
      </c>
      <c r="Q90" s="207">
        <f>'Core Indicators'!EH90</f>
        <v>3</v>
      </c>
      <c r="R90" s="207">
        <f>'Core Indicators'!EP90</f>
        <v>3</v>
      </c>
      <c r="S90" s="166">
        <f t="shared" si="37"/>
        <v>1.3</v>
      </c>
      <c r="T90" s="166">
        <f t="shared" si="38"/>
        <v>1.1666666666666667</v>
      </c>
      <c r="U90" s="206">
        <v>1</v>
      </c>
      <c r="V90" s="206">
        <v>1</v>
      </c>
      <c r="W90" s="206">
        <f>'Core Indicators'!EX90</f>
        <v>2</v>
      </c>
      <c r="X90" s="166">
        <f t="shared" si="39"/>
        <v>1.5</v>
      </c>
      <c r="Y90" s="206">
        <v>1</v>
      </c>
      <c r="Z90" s="166">
        <f t="shared" si="40"/>
        <v>1.5</v>
      </c>
      <c r="AA90" s="206">
        <f>'Core Indicators'!FF90</f>
        <v>1</v>
      </c>
      <c r="AB90" s="206">
        <f t="shared" si="41"/>
        <v>2</v>
      </c>
      <c r="AC90" s="187">
        <f>'Core Indicators'!GD90</f>
        <v>2</v>
      </c>
      <c r="AD90" s="187">
        <f>'Core Indicators'!GL90</f>
        <v>2</v>
      </c>
      <c r="AE90" s="187">
        <f>'Core Indicators'!GT90</f>
        <v>2</v>
      </c>
      <c r="AF90" s="187">
        <f>'Core Indicators'!HB90</f>
        <v>2</v>
      </c>
      <c r="AG90" s="187">
        <f t="shared" si="42"/>
        <v>2</v>
      </c>
      <c r="AH90" s="187">
        <f>'Core Indicators'!HJ90</f>
        <v>2</v>
      </c>
      <c r="AI90" s="187">
        <f>'Core Indicators'!HR90</f>
        <v>2</v>
      </c>
      <c r="AJ90" s="187">
        <f t="shared" si="43"/>
        <v>2</v>
      </c>
      <c r="AK90" s="187">
        <f>'Core Indicators'!HZ90</f>
        <v>2</v>
      </c>
      <c r="AL90" s="187">
        <f>'Core Indicators'!IH90</f>
        <v>2</v>
      </c>
      <c r="AM90" s="187">
        <f>'Core Indicators'!IP90</f>
        <v>2</v>
      </c>
      <c r="AN90" s="187">
        <f t="shared" si="44"/>
        <v>2</v>
      </c>
    </row>
    <row r="91" spans="1:40" x14ac:dyDescent="0.25">
      <c r="A91" s="206" t="str">
        <f>Lists!C:C</f>
        <v>NGA008</v>
      </c>
      <c r="B91" s="259">
        <f t="shared" si="30"/>
        <v>1.9</v>
      </c>
      <c r="C91" s="166">
        <f t="shared" si="31"/>
        <v>1</v>
      </c>
      <c r="D91" s="282">
        <f t="shared" si="32"/>
        <v>2</v>
      </c>
      <c r="E91" s="206">
        <f>'Core Indicators'!R91</f>
        <v>2</v>
      </c>
      <c r="F91" s="206">
        <f>'Core Indicators'!Z91</f>
        <v>2</v>
      </c>
      <c r="G91" s="166">
        <f t="shared" si="33"/>
        <v>2</v>
      </c>
      <c r="H91" s="206">
        <f>'Core Indicators'!AH91</f>
        <v>2</v>
      </c>
      <c r="I91" s="206">
        <f>'Core Indicators'!AP91</f>
        <v>2</v>
      </c>
      <c r="J91" s="206" t="str">
        <f>'Core Indicators'!BN91</f>
        <v>x</v>
      </c>
      <c r="K91" s="206">
        <f t="shared" si="34"/>
        <v>2</v>
      </c>
      <c r="L91" s="259">
        <f t="shared" si="35"/>
        <v>2</v>
      </c>
      <c r="M91" s="282">
        <f t="shared" si="36"/>
        <v>2</v>
      </c>
      <c r="N91" s="207">
        <f>'Core Indicators'!DJ91</f>
        <v>2</v>
      </c>
      <c r="O91" s="207">
        <f>'Core Indicators'!DR91</f>
        <v>2</v>
      </c>
      <c r="P91" s="207">
        <f>'Core Indicators'!DZ91</f>
        <v>2</v>
      </c>
      <c r="Q91" s="207">
        <f>'Core Indicators'!EH91</f>
        <v>2</v>
      </c>
      <c r="R91" s="207">
        <f>'Core Indicators'!EP91</f>
        <v>2</v>
      </c>
      <c r="S91" s="166">
        <f t="shared" si="37"/>
        <v>1.6</v>
      </c>
      <c r="T91" s="166">
        <f t="shared" si="38"/>
        <v>1.1666666666666667</v>
      </c>
      <c r="U91" s="206">
        <v>1</v>
      </c>
      <c r="V91" s="206">
        <v>1</v>
      </c>
      <c r="W91" s="206">
        <f>'Core Indicators'!EX91</f>
        <v>2</v>
      </c>
      <c r="X91" s="166">
        <f t="shared" si="39"/>
        <v>1.5</v>
      </c>
      <c r="Y91" s="206">
        <v>1</v>
      </c>
      <c r="Z91" s="166">
        <f t="shared" si="40"/>
        <v>2</v>
      </c>
      <c r="AA91" s="206">
        <f>'Core Indicators'!FF91</f>
        <v>2</v>
      </c>
      <c r="AB91" s="206">
        <f t="shared" si="41"/>
        <v>2</v>
      </c>
      <c r="AC91" s="187">
        <f>'Core Indicators'!GD91</f>
        <v>2</v>
      </c>
      <c r="AD91" s="187">
        <f>'Core Indicators'!GL91</f>
        <v>2</v>
      </c>
      <c r="AE91" s="187">
        <f>'Core Indicators'!GT91</f>
        <v>2</v>
      </c>
      <c r="AF91" s="187">
        <f>'Core Indicators'!HB91</f>
        <v>2</v>
      </c>
      <c r="AG91" s="187">
        <f t="shared" si="42"/>
        <v>2</v>
      </c>
      <c r="AH91" s="187">
        <f>'Core Indicators'!HJ91</f>
        <v>2</v>
      </c>
      <c r="AI91" s="187">
        <f>'Core Indicators'!HR91</f>
        <v>2</v>
      </c>
      <c r="AJ91" s="187">
        <f t="shared" si="43"/>
        <v>2</v>
      </c>
      <c r="AK91" s="187">
        <f>'Core Indicators'!HZ91</f>
        <v>2</v>
      </c>
      <c r="AL91" s="187">
        <f>'Core Indicators'!IH91</f>
        <v>2</v>
      </c>
      <c r="AM91" s="187">
        <f>'Core Indicators'!IP91</f>
        <v>2</v>
      </c>
      <c r="AN91" s="187">
        <f t="shared" si="44"/>
        <v>2</v>
      </c>
    </row>
    <row r="92" spans="1:40" x14ac:dyDescent="0.25">
      <c r="A92" s="206" t="str">
        <f>Lists!C:C</f>
        <v>NIC001</v>
      </c>
      <c r="B92" s="259">
        <f t="shared" si="30"/>
        <v>1.7</v>
      </c>
      <c r="C92" s="166">
        <f t="shared" si="31"/>
        <v>0</v>
      </c>
      <c r="D92" s="282">
        <f t="shared" si="32"/>
        <v>1.8</v>
      </c>
      <c r="E92" s="206">
        <f>'Core Indicators'!R92</f>
        <v>1</v>
      </c>
      <c r="F92" s="206">
        <f>'Core Indicators'!Z92</f>
        <v>2</v>
      </c>
      <c r="G92" s="166">
        <f t="shared" si="33"/>
        <v>1.5</v>
      </c>
      <c r="H92" s="206">
        <f>'Core Indicators'!AH92</f>
        <v>2</v>
      </c>
      <c r="I92" s="206">
        <f>'Core Indicators'!AP92</f>
        <v>2</v>
      </c>
      <c r="J92" s="206">
        <f>'Core Indicators'!BN92</f>
        <v>2</v>
      </c>
      <c r="K92" s="206">
        <f t="shared" si="34"/>
        <v>2</v>
      </c>
      <c r="L92" s="259">
        <f t="shared" si="35"/>
        <v>2</v>
      </c>
      <c r="M92" s="282">
        <f t="shared" si="36"/>
        <v>2</v>
      </c>
      <c r="N92" s="207">
        <f>'Core Indicators'!DJ92</f>
        <v>2</v>
      </c>
      <c r="O92" s="207">
        <f>'Core Indicators'!DR92</f>
        <v>2</v>
      </c>
      <c r="P92" s="207" t="str">
        <f>'Core Indicators'!DZ92</f>
        <v>x</v>
      </c>
      <c r="Q92" s="207" t="str">
        <f>'Core Indicators'!EH92</f>
        <v>x</v>
      </c>
      <c r="R92" s="207" t="str">
        <f>'Core Indicators'!EP92</f>
        <v>x</v>
      </c>
      <c r="S92" s="166">
        <f t="shared" si="37"/>
        <v>1.3</v>
      </c>
      <c r="T92" s="166">
        <f t="shared" si="38"/>
        <v>1.1666666666666667</v>
      </c>
      <c r="U92" s="206">
        <v>1</v>
      </c>
      <c r="V92" s="206">
        <v>1</v>
      </c>
      <c r="W92" s="206">
        <f>'Core Indicators'!EX92</f>
        <v>2</v>
      </c>
      <c r="X92" s="166">
        <f t="shared" si="39"/>
        <v>1.5</v>
      </c>
      <c r="Y92" s="206">
        <v>1</v>
      </c>
      <c r="Z92" s="166">
        <f t="shared" si="40"/>
        <v>1.5</v>
      </c>
      <c r="AA92" s="206">
        <f>'Core Indicators'!FF92</f>
        <v>1</v>
      </c>
      <c r="AB92" s="206">
        <f t="shared" si="41"/>
        <v>2</v>
      </c>
      <c r="AC92" s="187">
        <f>'Core Indicators'!GD92</f>
        <v>2</v>
      </c>
      <c r="AD92" s="187">
        <f>'Core Indicators'!GL92</f>
        <v>2</v>
      </c>
      <c r="AE92" s="187">
        <f>'Core Indicators'!GT92</f>
        <v>2</v>
      </c>
      <c r="AF92" s="187">
        <f>'Core Indicators'!HB92</f>
        <v>2</v>
      </c>
      <c r="AG92" s="187">
        <f t="shared" si="42"/>
        <v>2</v>
      </c>
      <c r="AH92" s="187">
        <f>'Core Indicators'!HJ92</f>
        <v>2</v>
      </c>
      <c r="AI92" s="187">
        <f>'Core Indicators'!HR92</f>
        <v>2</v>
      </c>
      <c r="AJ92" s="187">
        <f t="shared" si="43"/>
        <v>2</v>
      </c>
      <c r="AK92" s="187">
        <f>'Core Indicators'!HZ92</f>
        <v>2</v>
      </c>
      <c r="AL92" s="187">
        <f>'Core Indicators'!IH92</f>
        <v>2</v>
      </c>
      <c r="AM92" s="187">
        <f>'Core Indicators'!IP92</f>
        <v>2</v>
      </c>
      <c r="AN92" s="187">
        <f t="shared" si="44"/>
        <v>2</v>
      </c>
    </row>
    <row r="93" spans="1:40" x14ac:dyDescent="0.25">
      <c r="A93" s="206" t="str">
        <f>Lists!C:C</f>
        <v>PAK001</v>
      </c>
      <c r="B93" s="259">
        <f t="shared" si="30"/>
        <v>1.9</v>
      </c>
      <c r="C93" s="166">
        <f t="shared" si="31"/>
        <v>0</v>
      </c>
      <c r="D93" s="282">
        <f t="shared" si="32"/>
        <v>2.2000000000000002</v>
      </c>
      <c r="E93" s="206">
        <f>'Core Indicators'!R93</f>
        <v>1</v>
      </c>
      <c r="F93" s="206">
        <f>'Core Indicators'!Z93</f>
        <v>2</v>
      </c>
      <c r="G93" s="166">
        <f t="shared" si="33"/>
        <v>1.5</v>
      </c>
      <c r="H93" s="206">
        <f>'Core Indicators'!AH93</f>
        <v>2</v>
      </c>
      <c r="I93" s="206">
        <f>'Core Indicators'!AP93</f>
        <v>3</v>
      </c>
      <c r="J93" s="206">
        <f>'Core Indicators'!BN93</f>
        <v>3</v>
      </c>
      <c r="K93" s="206">
        <f t="shared" si="34"/>
        <v>3</v>
      </c>
      <c r="L93" s="259">
        <f t="shared" si="35"/>
        <v>2.5</v>
      </c>
      <c r="M93" s="282">
        <f t="shared" si="36"/>
        <v>2</v>
      </c>
      <c r="N93" s="207">
        <f>'Core Indicators'!DJ93</f>
        <v>2</v>
      </c>
      <c r="O93" s="207">
        <f>'Core Indicators'!DR93</f>
        <v>2</v>
      </c>
      <c r="P93" s="207">
        <f>'Core Indicators'!DZ93</f>
        <v>2</v>
      </c>
      <c r="Q93" s="207">
        <f>'Core Indicators'!EH93</f>
        <v>2</v>
      </c>
      <c r="R93" s="207">
        <f>'Core Indicators'!EP93</f>
        <v>2</v>
      </c>
      <c r="S93" s="166">
        <f t="shared" si="37"/>
        <v>1.4</v>
      </c>
      <c r="T93" s="166">
        <f t="shared" si="38"/>
        <v>1.3333333333333333</v>
      </c>
      <c r="U93" s="206">
        <v>1</v>
      </c>
      <c r="V93" s="206">
        <v>1</v>
      </c>
      <c r="W93" s="206">
        <f>'Core Indicators'!EX93</f>
        <v>3</v>
      </c>
      <c r="X93" s="166">
        <f t="shared" si="39"/>
        <v>2</v>
      </c>
      <c r="Y93" s="206">
        <v>1</v>
      </c>
      <c r="Z93" s="166">
        <f t="shared" si="40"/>
        <v>1.5</v>
      </c>
      <c r="AA93" s="206">
        <f>'Core Indicators'!FF93</f>
        <v>1</v>
      </c>
      <c r="AB93" s="206">
        <f t="shared" si="41"/>
        <v>2</v>
      </c>
      <c r="AC93" s="187">
        <f>'Core Indicators'!GD93</f>
        <v>2</v>
      </c>
      <c r="AD93" s="187">
        <f>'Core Indicators'!GL93</f>
        <v>2</v>
      </c>
      <c r="AE93" s="187">
        <f>'Core Indicators'!GT93</f>
        <v>2</v>
      </c>
      <c r="AF93" s="187">
        <f>'Core Indicators'!HB93</f>
        <v>2</v>
      </c>
      <c r="AG93" s="187">
        <f t="shared" si="42"/>
        <v>2</v>
      </c>
      <c r="AH93" s="187">
        <f>'Core Indicators'!HJ93</f>
        <v>2</v>
      </c>
      <c r="AI93" s="187">
        <f>'Core Indicators'!HR93</f>
        <v>2</v>
      </c>
      <c r="AJ93" s="187">
        <f t="shared" si="43"/>
        <v>2</v>
      </c>
      <c r="AK93" s="187">
        <f>'Core Indicators'!HZ93</f>
        <v>2</v>
      </c>
      <c r="AL93" s="187">
        <f>'Core Indicators'!IH93</f>
        <v>2</v>
      </c>
      <c r="AM93" s="187">
        <f>'Core Indicators'!IP93</f>
        <v>2</v>
      </c>
      <c r="AN93" s="187">
        <f t="shared" si="44"/>
        <v>2</v>
      </c>
    </row>
    <row r="94" spans="1:40" x14ac:dyDescent="0.25">
      <c r="A94" s="206" t="str">
        <f>Lists!C:C</f>
        <v>PAK004</v>
      </c>
      <c r="B94" s="259" t="str">
        <f t="shared" si="30"/>
        <v>x</v>
      </c>
      <c r="C94" s="166">
        <f t="shared" si="31"/>
        <v>3</v>
      </c>
      <c r="D94" s="282">
        <f t="shared" si="32"/>
        <v>2.7</v>
      </c>
      <c r="E94" s="206">
        <f>'Core Indicators'!R94</f>
        <v>1</v>
      </c>
      <c r="F94" s="206">
        <f>'Core Indicators'!Z94</f>
        <v>3</v>
      </c>
      <c r="G94" s="166">
        <f t="shared" si="33"/>
        <v>2.1</v>
      </c>
      <c r="H94" s="206" t="str">
        <f>'Core Indicators'!AH94</f>
        <v>x</v>
      </c>
      <c r="I94" s="206" t="str">
        <f>'Core Indicators'!AP94</f>
        <v>x</v>
      </c>
      <c r="J94" s="206">
        <f>'Core Indicators'!BN94</f>
        <v>3</v>
      </c>
      <c r="K94" s="206">
        <f t="shared" si="34"/>
        <v>3</v>
      </c>
      <c r="L94" s="259">
        <f t="shared" si="35"/>
        <v>3</v>
      </c>
      <c r="M94" s="282" t="str">
        <f t="shared" si="36"/>
        <v>x</v>
      </c>
      <c r="N94" s="207" t="str">
        <f>'Core Indicators'!DJ94</f>
        <v>x</v>
      </c>
      <c r="O94" s="207" t="str">
        <f>'Core Indicators'!DR94</f>
        <v>x</v>
      </c>
      <c r="P94" s="207" t="str">
        <f>'Core Indicators'!DZ94</f>
        <v>x</v>
      </c>
      <c r="Q94" s="207" t="str">
        <f>'Core Indicators'!EH94</f>
        <v>x</v>
      </c>
      <c r="R94" s="207" t="str">
        <f>'Core Indicators'!EP94</f>
        <v>x</v>
      </c>
      <c r="S94" s="166">
        <f t="shared" si="37"/>
        <v>1.7</v>
      </c>
      <c r="T94" s="166">
        <f t="shared" si="38"/>
        <v>1.3333333333333333</v>
      </c>
      <c r="U94" s="206">
        <v>1</v>
      </c>
      <c r="V94" s="206">
        <v>1</v>
      </c>
      <c r="W94" s="206">
        <f>'Core Indicators'!EX94</f>
        <v>3</v>
      </c>
      <c r="X94" s="166">
        <f t="shared" si="39"/>
        <v>2</v>
      </c>
      <c r="Y94" s="206">
        <v>1</v>
      </c>
      <c r="Z94" s="166">
        <f t="shared" si="40"/>
        <v>2</v>
      </c>
      <c r="AA94" s="206">
        <f>'Core Indicators'!FF94</f>
        <v>2</v>
      </c>
      <c r="AB94" s="206">
        <f t="shared" si="41"/>
        <v>2</v>
      </c>
      <c r="AC94" s="187">
        <f>'Core Indicators'!GD94</f>
        <v>2</v>
      </c>
      <c r="AD94" s="187">
        <f>'Core Indicators'!GL94</f>
        <v>2</v>
      </c>
      <c r="AE94" s="187">
        <f>'Core Indicators'!GT94</f>
        <v>2</v>
      </c>
      <c r="AF94" s="187">
        <f>'Core Indicators'!HB94</f>
        <v>2</v>
      </c>
      <c r="AG94" s="187">
        <f t="shared" si="42"/>
        <v>2</v>
      </c>
      <c r="AH94" s="187">
        <f>'Core Indicators'!HJ94</f>
        <v>2</v>
      </c>
      <c r="AI94" s="187">
        <f>'Core Indicators'!HR94</f>
        <v>2</v>
      </c>
      <c r="AJ94" s="187">
        <f t="shared" si="43"/>
        <v>2</v>
      </c>
      <c r="AK94" s="187">
        <f>'Core Indicators'!HZ94</f>
        <v>2</v>
      </c>
      <c r="AL94" s="187">
        <f>'Core Indicators'!IH94</f>
        <v>2</v>
      </c>
      <c r="AM94" s="187">
        <f>'Core Indicators'!IP94</f>
        <v>2</v>
      </c>
      <c r="AN94" s="187">
        <f t="shared" si="44"/>
        <v>2</v>
      </c>
    </row>
    <row r="95" spans="1:40" x14ac:dyDescent="0.25">
      <c r="A95" s="206" t="str">
        <f>Lists!C:C</f>
        <v>PAN002</v>
      </c>
      <c r="B95" s="259">
        <f t="shared" si="30"/>
        <v>2.4</v>
      </c>
      <c r="C95" s="166">
        <f t="shared" si="31"/>
        <v>0</v>
      </c>
      <c r="D95" s="282">
        <f t="shared" si="32"/>
        <v>2.6</v>
      </c>
      <c r="E95" s="206">
        <f>'Core Indicators'!R95</f>
        <v>2</v>
      </c>
      <c r="F95" s="206">
        <f>'Core Indicators'!Z95</f>
        <v>2</v>
      </c>
      <c r="G95" s="166">
        <f t="shared" si="33"/>
        <v>2</v>
      </c>
      <c r="H95" s="206">
        <f>'Core Indicators'!AH95</f>
        <v>3</v>
      </c>
      <c r="I95" s="206">
        <f>'Core Indicators'!AP95</f>
        <v>2</v>
      </c>
      <c r="J95" s="206">
        <f>'Core Indicators'!BN95</f>
        <v>3</v>
      </c>
      <c r="K95" s="206">
        <f t="shared" si="34"/>
        <v>2.5</v>
      </c>
      <c r="L95" s="259">
        <f t="shared" si="35"/>
        <v>2.8</v>
      </c>
      <c r="M95" s="282">
        <f t="shared" si="36"/>
        <v>2.8</v>
      </c>
      <c r="N95" s="207">
        <f>'Core Indicators'!DJ95</f>
        <v>3</v>
      </c>
      <c r="O95" s="207">
        <f>'Core Indicators'!DR95</f>
        <v>3</v>
      </c>
      <c r="P95" s="207">
        <f>'Core Indicators'!DZ95</f>
        <v>2</v>
      </c>
      <c r="Q95" s="207">
        <f>'Core Indicators'!EH95</f>
        <v>3</v>
      </c>
      <c r="R95" s="207">
        <f>'Core Indicators'!EP95</f>
        <v>3</v>
      </c>
      <c r="S95" s="166">
        <f t="shared" si="37"/>
        <v>1.7</v>
      </c>
      <c r="T95" s="166">
        <f t="shared" si="38"/>
        <v>1.3333333333333333</v>
      </c>
      <c r="U95" s="206">
        <v>1</v>
      </c>
      <c r="V95" s="206">
        <v>1</v>
      </c>
      <c r="W95" s="206">
        <f>'Core Indicators'!EX95</f>
        <v>3</v>
      </c>
      <c r="X95" s="166">
        <f t="shared" si="39"/>
        <v>2</v>
      </c>
      <c r="Y95" s="206">
        <v>1</v>
      </c>
      <c r="Z95" s="166">
        <f t="shared" si="40"/>
        <v>2</v>
      </c>
      <c r="AA95" s="206">
        <f>'Core Indicators'!FF95</f>
        <v>2</v>
      </c>
      <c r="AB95" s="206">
        <f t="shared" si="41"/>
        <v>2</v>
      </c>
      <c r="AC95" s="187">
        <f>'Core Indicators'!GD95</f>
        <v>2</v>
      </c>
      <c r="AD95" s="187">
        <f>'Core Indicators'!GL95</f>
        <v>2</v>
      </c>
      <c r="AE95" s="187">
        <f>'Core Indicators'!GT95</f>
        <v>2</v>
      </c>
      <c r="AF95" s="187">
        <f>'Core Indicators'!HB95</f>
        <v>2</v>
      </c>
      <c r="AG95" s="187">
        <f t="shared" si="42"/>
        <v>2</v>
      </c>
      <c r="AH95" s="187">
        <f>'Core Indicators'!HJ95</f>
        <v>2</v>
      </c>
      <c r="AI95" s="187">
        <f>'Core Indicators'!HR95</f>
        <v>2</v>
      </c>
      <c r="AJ95" s="187">
        <f t="shared" si="43"/>
        <v>2</v>
      </c>
      <c r="AK95" s="187">
        <f>'Core Indicators'!HZ95</f>
        <v>2</v>
      </c>
      <c r="AL95" s="187">
        <f>'Core Indicators'!IH95</f>
        <v>2</v>
      </c>
      <c r="AM95" s="187">
        <f>'Core Indicators'!IP95</f>
        <v>2</v>
      </c>
      <c r="AN95" s="187">
        <f t="shared" si="44"/>
        <v>2</v>
      </c>
    </row>
    <row r="96" spans="1:40" x14ac:dyDescent="0.25">
      <c r="A96" s="206" t="str">
        <f>Lists!C:C</f>
        <v>PER002</v>
      </c>
      <c r="B96" s="259">
        <f t="shared" si="30"/>
        <v>2.2000000000000002</v>
      </c>
      <c r="C96" s="166">
        <f t="shared" si="31"/>
        <v>2</v>
      </c>
      <c r="D96" s="282">
        <f t="shared" si="32"/>
        <v>1.8</v>
      </c>
      <c r="E96" s="206">
        <f>'Core Indicators'!R96</f>
        <v>1</v>
      </c>
      <c r="F96" s="206">
        <f>'Core Indicators'!Z96</f>
        <v>2</v>
      </c>
      <c r="G96" s="166">
        <f t="shared" si="33"/>
        <v>1.5</v>
      </c>
      <c r="H96" s="206">
        <f>'Core Indicators'!AH96</f>
        <v>2</v>
      </c>
      <c r="I96" s="206">
        <f>'Core Indicators'!AP96</f>
        <v>2</v>
      </c>
      <c r="J96" s="206" t="str">
        <f>'Core Indicators'!BN96</f>
        <v>x</v>
      </c>
      <c r="K96" s="206">
        <f t="shared" si="34"/>
        <v>2</v>
      </c>
      <c r="L96" s="259">
        <f t="shared" si="35"/>
        <v>2</v>
      </c>
      <c r="M96" s="282">
        <f t="shared" si="36"/>
        <v>2.8</v>
      </c>
      <c r="N96" s="207">
        <f>'Core Indicators'!DJ96</f>
        <v>3</v>
      </c>
      <c r="O96" s="207">
        <f>'Core Indicators'!DR96</f>
        <v>3</v>
      </c>
      <c r="P96" s="207">
        <f>'Core Indicators'!DZ96</f>
        <v>2</v>
      </c>
      <c r="Q96" s="207">
        <f>'Core Indicators'!EH96</f>
        <v>3</v>
      </c>
      <c r="R96" s="207">
        <f>'Core Indicators'!EP96</f>
        <v>3</v>
      </c>
      <c r="S96" s="166">
        <f t="shared" si="37"/>
        <v>1.5</v>
      </c>
      <c r="T96" s="166">
        <f t="shared" si="38"/>
        <v>1</v>
      </c>
      <c r="U96" s="206">
        <v>1</v>
      </c>
      <c r="V96" s="206">
        <v>1</v>
      </c>
      <c r="W96" s="206" t="str">
        <f>'Core Indicators'!EX96</f>
        <v>x</v>
      </c>
      <c r="X96" s="166">
        <f t="shared" si="39"/>
        <v>1</v>
      </c>
      <c r="Y96" s="206">
        <v>1</v>
      </c>
      <c r="Z96" s="166">
        <f t="shared" si="40"/>
        <v>2</v>
      </c>
      <c r="AA96" s="206">
        <f>'Core Indicators'!FF96</f>
        <v>2</v>
      </c>
      <c r="AB96" s="206">
        <f t="shared" si="41"/>
        <v>2</v>
      </c>
      <c r="AC96" s="187">
        <f>'Core Indicators'!GD96</f>
        <v>2</v>
      </c>
      <c r="AD96" s="187">
        <f>'Core Indicators'!GL96</f>
        <v>2</v>
      </c>
      <c r="AE96" s="187">
        <f>'Core Indicators'!GT96</f>
        <v>2</v>
      </c>
      <c r="AF96" s="187">
        <f>'Core Indicators'!HB96</f>
        <v>2</v>
      </c>
      <c r="AG96" s="187">
        <f t="shared" si="42"/>
        <v>2</v>
      </c>
      <c r="AH96" s="187">
        <f>'Core Indicators'!HJ96</f>
        <v>2</v>
      </c>
      <c r="AI96" s="187">
        <f>'Core Indicators'!HR96</f>
        <v>2</v>
      </c>
      <c r="AJ96" s="187">
        <f t="shared" si="43"/>
        <v>2</v>
      </c>
      <c r="AK96" s="187">
        <f>'Core Indicators'!HZ96</f>
        <v>2</v>
      </c>
      <c r="AL96" s="187">
        <f>'Core Indicators'!IH96</f>
        <v>2</v>
      </c>
      <c r="AM96" s="187">
        <f>'Core Indicators'!IP96</f>
        <v>2</v>
      </c>
      <c r="AN96" s="187">
        <f t="shared" si="44"/>
        <v>2</v>
      </c>
    </row>
    <row r="97" spans="1:40" x14ac:dyDescent="0.25">
      <c r="A97" s="206" t="str">
        <f>Lists!C:C</f>
        <v>PHL001</v>
      </c>
      <c r="B97" s="259">
        <f t="shared" si="30"/>
        <v>1.9</v>
      </c>
      <c r="C97" s="166">
        <f t="shared" si="31"/>
        <v>1</v>
      </c>
      <c r="D97" s="282">
        <f t="shared" si="32"/>
        <v>2</v>
      </c>
      <c r="E97" s="206">
        <f>'Core Indicators'!R97</f>
        <v>2</v>
      </c>
      <c r="F97" s="206">
        <f>'Core Indicators'!Z97</f>
        <v>2</v>
      </c>
      <c r="G97" s="166">
        <f t="shared" si="33"/>
        <v>2</v>
      </c>
      <c r="H97" s="206">
        <f>'Core Indicators'!AH97</f>
        <v>2</v>
      </c>
      <c r="I97" s="206">
        <f>'Core Indicators'!AP97</f>
        <v>2</v>
      </c>
      <c r="J97" s="206">
        <f>'Core Indicators'!BN97</f>
        <v>2</v>
      </c>
      <c r="K97" s="206">
        <f t="shared" si="34"/>
        <v>2</v>
      </c>
      <c r="L97" s="259">
        <f t="shared" si="35"/>
        <v>2</v>
      </c>
      <c r="M97" s="282">
        <f t="shared" si="36"/>
        <v>2</v>
      </c>
      <c r="N97" s="207">
        <f>'Core Indicators'!DJ97</f>
        <v>2</v>
      </c>
      <c r="O97" s="207">
        <f>'Core Indicators'!DR97</f>
        <v>2</v>
      </c>
      <c r="P97" s="207">
        <f>'Core Indicators'!DZ97</f>
        <v>2</v>
      </c>
      <c r="Q97" s="207" t="str">
        <f>'Core Indicators'!EH97</f>
        <v>x</v>
      </c>
      <c r="R97" s="207" t="str">
        <f>'Core Indicators'!EP97</f>
        <v>x</v>
      </c>
      <c r="S97" s="166">
        <f t="shared" si="37"/>
        <v>1.6</v>
      </c>
      <c r="T97" s="166">
        <f t="shared" si="38"/>
        <v>1.1666666666666667</v>
      </c>
      <c r="U97" s="206">
        <v>1</v>
      </c>
      <c r="V97" s="206">
        <v>1</v>
      </c>
      <c r="W97" s="206">
        <f>'Core Indicators'!EX97</f>
        <v>2</v>
      </c>
      <c r="X97" s="166">
        <f t="shared" si="39"/>
        <v>1.5</v>
      </c>
      <c r="Y97" s="206">
        <v>1</v>
      </c>
      <c r="Z97" s="166">
        <f t="shared" si="40"/>
        <v>2</v>
      </c>
      <c r="AA97" s="206" t="str">
        <f>'Core Indicators'!FF97</f>
        <v>x</v>
      </c>
      <c r="AB97" s="206">
        <f t="shared" si="41"/>
        <v>2</v>
      </c>
      <c r="AC97" s="187">
        <f>'Core Indicators'!GD97</f>
        <v>2</v>
      </c>
      <c r="AD97" s="187">
        <f>'Core Indicators'!GL97</f>
        <v>2</v>
      </c>
      <c r="AE97" s="187">
        <f>'Core Indicators'!GT97</f>
        <v>2</v>
      </c>
      <c r="AF97" s="187">
        <f>'Core Indicators'!HB97</f>
        <v>2</v>
      </c>
      <c r="AG97" s="187">
        <f t="shared" si="42"/>
        <v>2</v>
      </c>
      <c r="AH97" s="187">
        <f>'Core Indicators'!HJ97</f>
        <v>2</v>
      </c>
      <c r="AI97" s="187">
        <f>'Core Indicators'!HR97</f>
        <v>2</v>
      </c>
      <c r="AJ97" s="187">
        <f t="shared" si="43"/>
        <v>2</v>
      </c>
      <c r="AK97" s="187">
        <f>'Core Indicators'!HZ97</f>
        <v>2</v>
      </c>
      <c r="AL97" s="187">
        <f>'Core Indicators'!IH97</f>
        <v>2</v>
      </c>
      <c r="AM97" s="187">
        <f>'Core Indicators'!IP97</f>
        <v>2</v>
      </c>
      <c r="AN97" s="187">
        <f t="shared" si="44"/>
        <v>2</v>
      </c>
    </row>
    <row r="98" spans="1:40" x14ac:dyDescent="0.25">
      <c r="A98" s="206" t="str">
        <f>Lists!C:C</f>
        <v>PHL003</v>
      </c>
      <c r="B98" s="259">
        <f t="shared" si="30"/>
        <v>1.9</v>
      </c>
      <c r="C98" s="166">
        <f t="shared" si="31"/>
        <v>0</v>
      </c>
      <c r="D98" s="282">
        <f t="shared" si="32"/>
        <v>2</v>
      </c>
      <c r="E98" s="206">
        <f>'Core Indicators'!R98</f>
        <v>2</v>
      </c>
      <c r="F98" s="206">
        <f>'Core Indicators'!Z98</f>
        <v>2</v>
      </c>
      <c r="G98" s="166">
        <f t="shared" si="33"/>
        <v>2</v>
      </c>
      <c r="H98" s="206">
        <f>'Core Indicators'!AH98</f>
        <v>2</v>
      </c>
      <c r="I98" s="206">
        <f>'Core Indicators'!AP98</f>
        <v>2</v>
      </c>
      <c r="J98" s="206">
        <f>'Core Indicators'!BN98</f>
        <v>2</v>
      </c>
      <c r="K98" s="206">
        <f t="shared" si="34"/>
        <v>2</v>
      </c>
      <c r="L98" s="259">
        <f t="shared" si="35"/>
        <v>2</v>
      </c>
      <c r="M98" s="282">
        <f t="shared" si="36"/>
        <v>2</v>
      </c>
      <c r="N98" s="207">
        <f>'Core Indicators'!DJ98</f>
        <v>2</v>
      </c>
      <c r="O98" s="207">
        <f>'Core Indicators'!DR98</f>
        <v>2</v>
      </c>
      <c r="P98" s="207">
        <f>'Core Indicators'!DZ98</f>
        <v>2</v>
      </c>
      <c r="Q98" s="207">
        <f>'Core Indicators'!EH98</f>
        <v>2</v>
      </c>
      <c r="R98" s="207">
        <f>'Core Indicators'!EP98</f>
        <v>2</v>
      </c>
      <c r="S98" s="166">
        <f t="shared" si="37"/>
        <v>1.6</v>
      </c>
      <c r="T98" s="166">
        <f t="shared" si="38"/>
        <v>1.1666666666666667</v>
      </c>
      <c r="U98" s="206">
        <v>1</v>
      </c>
      <c r="V98" s="206">
        <v>1</v>
      </c>
      <c r="W98" s="206">
        <f>'Core Indicators'!EX98</f>
        <v>2</v>
      </c>
      <c r="X98" s="166">
        <f t="shared" si="39"/>
        <v>1.5</v>
      </c>
      <c r="Y98" s="206">
        <v>1</v>
      </c>
      <c r="Z98" s="166">
        <f t="shared" si="40"/>
        <v>2</v>
      </c>
      <c r="AA98" s="206">
        <f>'Core Indicators'!FF98</f>
        <v>2</v>
      </c>
      <c r="AB98" s="206">
        <f t="shared" si="41"/>
        <v>2</v>
      </c>
      <c r="AC98" s="187">
        <f>'Core Indicators'!GD98</f>
        <v>2</v>
      </c>
      <c r="AD98" s="187">
        <f>'Core Indicators'!GL98</f>
        <v>2</v>
      </c>
      <c r="AE98" s="187">
        <f>'Core Indicators'!GT98</f>
        <v>2</v>
      </c>
      <c r="AF98" s="187">
        <f>'Core Indicators'!HB98</f>
        <v>2</v>
      </c>
      <c r="AG98" s="187">
        <f t="shared" si="42"/>
        <v>2</v>
      </c>
      <c r="AH98" s="187">
        <f>'Core Indicators'!HJ98</f>
        <v>2</v>
      </c>
      <c r="AI98" s="187">
        <f>'Core Indicators'!HR98</f>
        <v>2</v>
      </c>
      <c r="AJ98" s="187">
        <f t="shared" si="43"/>
        <v>2</v>
      </c>
      <c r="AK98" s="187">
        <f>'Core Indicators'!HZ98</f>
        <v>2</v>
      </c>
      <c r="AL98" s="187">
        <f>'Core Indicators'!IH98</f>
        <v>2</v>
      </c>
      <c r="AM98" s="187">
        <f>'Core Indicators'!IP98</f>
        <v>2</v>
      </c>
      <c r="AN98" s="187">
        <f t="shared" si="44"/>
        <v>2</v>
      </c>
    </row>
    <row r="99" spans="1:40" x14ac:dyDescent="0.25">
      <c r="A99" s="206" t="str">
        <f>Lists!C:C</f>
        <v>PHL010</v>
      </c>
      <c r="B99" s="259">
        <f t="shared" ref="B99:B130" si="45">IF(OR(M99="x",D99="x"),"x",ROUND((5-GEOMEAN(((5-D99)/5*4+1),((5-M99)/5*4+1),((5-M99)/5*4+1)))/4*3.5+S99*0.3,1))</f>
        <v>1.9</v>
      </c>
      <c r="C99" s="166">
        <f t="shared" ref="C99:C130" si="46">COUNTIF(E99:F99,"x")+COUNTIF(H99:I99,"x")+COUNTIF(J99:J99,"x")+COUNTIF(M99,"x")+COUNTIF(U99:W99,"x")+COUNTIF(Y99:AB99,"x")</f>
        <v>1</v>
      </c>
      <c r="D99" s="282">
        <f t="shared" ref="D99:D130" si="47">IF(OR(L99="x",G99="x"),"x",ROUND((5-GEOMEAN(((5-L99)/5*4+1),((5-L99)/5*4+1),((5-G99)/5*4+1)))/4*5,1))</f>
        <v>2</v>
      </c>
      <c r="E99" s="206">
        <f>'Core Indicators'!R99</f>
        <v>2</v>
      </c>
      <c r="F99" s="206">
        <f>'Core Indicators'!Z99</f>
        <v>2</v>
      </c>
      <c r="G99" s="166">
        <f t="shared" ref="G99:G130" si="48">IF(AND(F99="x",E99="x"),"x",IF(OR(F99="x",E99="x"),AVERAGE(E99,F99),ROUND((10-GEOMEAN(((10-E99)/10*9+1),((10-F99)/10*9+1)))/9*10,1)))</f>
        <v>2</v>
      </c>
      <c r="H99" s="206">
        <f>'Core Indicators'!AH99</f>
        <v>2</v>
      </c>
      <c r="I99" s="206">
        <f>'Core Indicators'!AP99</f>
        <v>2</v>
      </c>
      <c r="J99" s="206">
        <f>'Core Indicators'!BN99</f>
        <v>2</v>
      </c>
      <c r="K99" s="206">
        <f t="shared" ref="K99:K130" si="49">IF(AND(J99="x",I99="x"),"x",IF(OR(J99="x",I99="x"),AVERAGE(I99,J99),ROUND((10-GEOMEAN(((10-I99)/10*9+1),((10-J99)/10*9+1)))/9*10,1)))</f>
        <v>2</v>
      </c>
      <c r="L99" s="259">
        <f t="shared" ref="L99:L130" si="50">IF(AND(H99="x",K99="x"),"x",IF(OR(H99="x",K99="x"),AVERAGE(H99,K99),ROUND((10-GEOMEAN(((10-H99)/10*9+1),((10-K99)/10*9+1)))/9*10,1)))</f>
        <v>2</v>
      </c>
      <c r="M99" s="282">
        <f t="shared" ref="M99:M130" si="51">IF(N99="x","x",AVERAGE(N99:R99))</f>
        <v>2</v>
      </c>
      <c r="N99" s="207">
        <f>'Core Indicators'!DJ99</f>
        <v>2</v>
      </c>
      <c r="O99" s="207">
        <f>'Core Indicators'!DR99</f>
        <v>2</v>
      </c>
      <c r="P99" s="207">
        <f>'Core Indicators'!DZ99</f>
        <v>2</v>
      </c>
      <c r="Q99" s="207" t="str">
        <f>'Core Indicators'!EH99</f>
        <v>x</v>
      </c>
      <c r="R99" s="207" t="str">
        <f>'Core Indicators'!EP99</f>
        <v>x</v>
      </c>
      <c r="S99" s="166">
        <f t="shared" ref="S99:S130" si="52">IF(OR(Z99="x",T99="x"),T99,ROUND((10-GEOMEAN(((10-T99)/10*9+1),((10-Z99)/10*9+1)))/9*10,1))</f>
        <v>1.6</v>
      </c>
      <c r="T99" s="166">
        <f t="shared" ref="T99:T130" si="53">AVERAGE(U99,X99,Y99)</f>
        <v>1.1666666666666667</v>
      </c>
      <c r="U99" s="206">
        <v>1</v>
      </c>
      <c r="V99" s="206">
        <v>1</v>
      </c>
      <c r="W99" s="206">
        <f>'Core Indicators'!EX99</f>
        <v>2</v>
      </c>
      <c r="X99" s="166">
        <f t="shared" ref="X99:X130" si="54">AVERAGE(V99:W99)</f>
        <v>1.5</v>
      </c>
      <c r="Y99" s="206">
        <v>1</v>
      </c>
      <c r="Z99" s="166">
        <f t="shared" ref="Z99:Z130" si="55">IF(AND(AA99="x",AB99="x"),"x",AVERAGE(AA99:AB99))</f>
        <v>2</v>
      </c>
      <c r="AA99" s="206" t="str">
        <f>'Core Indicators'!FF99</f>
        <v>x</v>
      </c>
      <c r="AB99" s="206">
        <f t="shared" ref="AB99:AB130" si="56">IF(AND(AJ99="x",AN99="x",AG99="x"),"x",(AVERAGE(AJ99,AN99,AG99)))</f>
        <v>2</v>
      </c>
      <c r="AC99" s="187">
        <f>'Core Indicators'!GD99</f>
        <v>2</v>
      </c>
      <c r="AD99" s="187">
        <f>'Core Indicators'!GL99</f>
        <v>2</v>
      </c>
      <c r="AE99" s="187">
        <f>'Core Indicators'!GT99</f>
        <v>2</v>
      </c>
      <c r="AF99" s="187">
        <f>'Core Indicators'!HB99</f>
        <v>2</v>
      </c>
      <c r="AG99" s="187">
        <f t="shared" ref="AG99:AG130" si="57">IF(AND(AC99="x",AD99="x",AE99="x",AF99="x"),"x",AVERAGE(AC99:AF99))</f>
        <v>2</v>
      </c>
      <c r="AH99" s="187">
        <f>'Core Indicators'!HJ99</f>
        <v>2</v>
      </c>
      <c r="AI99" s="187">
        <f>'Core Indicators'!HR99</f>
        <v>2</v>
      </c>
      <c r="AJ99" s="187">
        <f t="shared" ref="AJ99:AJ130" si="58">IF(AND(AH99="x",AI99="x"),"x",AVERAGE(AH99:AI99))</f>
        <v>2</v>
      </c>
      <c r="AK99" s="187">
        <f>'Core Indicators'!HZ99</f>
        <v>2</v>
      </c>
      <c r="AL99" s="187">
        <f>'Core Indicators'!IH99</f>
        <v>2</v>
      </c>
      <c r="AM99" s="187">
        <f>'Core Indicators'!IP99</f>
        <v>2</v>
      </c>
      <c r="AN99" s="187">
        <f t="shared" ref="AN99:AN130" si="59">IF(AND(AK99="x",AL99="x",AM99="x"),"x",AVERAGE(AK99:AM99))</f>
        <v>2</v>
      </c>
    </row>
    <row r="100" spans="1:40" x14ac:dyDescent="0.25">
      <c r="A100" s="206" t="str">
        <f>Lists!C:C</f>
        <v>POL002</v>
      </c>
      <c r="B100" s="259">
        <f t="shared" si="45"/>
        <v>1.8</v>
      </c>
      <c r="C100" s="166">
        <f t="shared" si="46"/>
        <v>0</v>
      </c>
      <c r="D100" s="282">
        <f t="shared" si="47"/>
        <v>1.7</v>
      </c>
      <c r="E100" s="206">
        <f>'Core Indicators'!R100</f>
        <v>1</v>
      </c>
      <c r="F100" s="206">
        <f>'Core Indicators'!Z100</f>
        <v>2</v>
      </c>
      <c r="G100" s="166">
        <f t="shared" si="48"/>
        <v>1.5</v>
      </c>
      <c r="H100" s="206">
        <f>'Core Indicators'!AH100</f>
        <v>2</v>
      </c>
      <c r="I100" s="206">
        <f>'Core Indicators'!AP100</f>
        <v>2</v>
      </c>
      <c r="J100" s="206">
        <f>'Core Indicators'!BN100</f>
        <v>1</v>
      </c>
      <c r="K100" s="206">
        <f t="shared" si="49"/>
        <v>1.5</v>
      </c>
      <c r="L100" s="259">
        <f t="shared" si="50"/>
        <v>1.8</v>
      </c>
      <c r="M100" s="282">
        <f t="shared" si="51"/>
        <v>2</v>
      </c>
      <c r="N100" s="207">
        <f>'Core Indicators'!DJ100</f>
        <v>2</v>
      </c>
      <c r="O100" s="207">
        <f>'Core Indicators'!DR100</f>
        <v>2</v>
      </c>
      <c r="P100" s="207">
        <f>'Core Indicators'!DZ100</f>
        <v>2</v>
      </c>
      <c r="Q100" s="207">
        <f>'Core Indicators'!EH100</f>
        <v>2</v>
      </c>
      <c r="R100" s="207">
        <f>'Core Indicators'!EP100</f>
        <v>2</v>
      </c>
      <c r="S100" s="166">
        <f t="shared" si="52"/>
        <v>1.5</v>
      </c>
      <c r="T100" s="166">
        <f t="shared" si="53"/>
        <v>1</v>
      </c>
      <c r="U100" s="206">
        <v>1</v>
      </c>
      <c r="V100" s="206">
        <v>1</v>
      </c>
      <c r="W100" s="206">
        <f>'Core Indicators'!EX100</f>
        <v>1</v>
      </c>
      <c r="X100" s="166">
        <f t="shared" si="54"/>
        <v>1</v>
      </c>
      <c r="Y100" s="206">
        <v>1</v>
      </c>
      <c r="Z100" s="166">
        <f t="shared" si="55"/>
        <v>2</v>
      </c>
      <c r="AA100" s="206">
        <f>'Core Indicators'!FF100</f>
        <v>2</v>
      </c>
      <c r="AB100" s="206">
        <f t="shared" si="56"/>
        <v>2</v>
      </c>
      <c r="AC100" s="187">
        <f>'Core Indicators'!GD100</f>
        <v>2</v>
      </c>
      <c r="AD100" s="187">
        <f>'Core Indicators'!GL100</f>
        <v>2</v>
      </c>
      <c r="AE100" s="187">
        <f>'Core Indicators'!GT100</f>
        <v>2</v>
      </c>
      <c r="AF100" s="187">
        <f>'Core Indicators'!HB100</f>
        <v>2</v>
      </c>
      <c r="AG100" s="187">
        <f t="shared" si="57"/>
        <v>2</v>
      </c>
      <c r="AH100" s="187">
        <f>'Core Indicators'!HJ100</f>
        <v>2</v>
      </c>
      <c r="AI100" s="187">
        <f>'Core Indicators'!HR100</f>
        <v>2</v>
      </c>
      <c r="AJ100" s="187">
        <f t="shared" si="58"/>
        <v>2</v>
      </c>
      <c r="AK100" s="187">
        <f>'Core Indicators'!HZ100</f>
        <v>2</v>
      </c>
      <c r="AL100" s="187">
        <f>'Core Indicators'!IH100</f>
        <v>2</v>
      </c>
      <c r="AM100" s="187">
        <f>'Core Indicators'!IP100</f>
        <v>2</v>
      </c>
      <c r="AN100" s="187">
        <f t="shared" si="59"/>
        <v>2</v>
      </c>
    </row>
    <row r="101" spans="1:40" x14ac:dyDescent="0.25">
      <c r="A101" s="206" t="str">
        <f>Lists!C:C</f>
        <v>PRK001</v>
      </c>
      <c r="B101" s="259">
        <f t="shared" si="45"/>
        <v>2</v>
      </c>
      <c r="C101" s="166">
        <f t="shared" si="46"/>
        <v>0</v>
      </c>
      <c r="D101" s="282">
        <f t="shared" si="47"/>
        <v>2.2999999999999998</v>
      </c>
      <c r="E101" s="206">
        <f>'Core Indicators'!R101</f>
        <v>2</v>
      </c>
      <c r="F101" s="206">
        <f>'Core Indicators'!Z101</f>
        <v>2</v>
      </c>
      <c r="G101" s="166">
        <f t="shared" si="48"/>
        <v>2</v>
      </c>
      <c r="H101" s="206">
        <f>'Core Indicators'!AH101</f>
        <v>2</v>
      </c>
      <c r="I101" s="206">
        <f>'Core Indicators'!AP101</f>
        <v>3</v>
      </c>
      <c r="J101" s="206">
        <f>'Core Indicators'!BN101</f>
        <v>3</v>
      </c>
      <c r="K101" s="206">
        <f t="shared" si="49"/>
        <v>3</v>
      </c>
      <c r="L101" s="259">
        <f t="shared" si="50"/>
        <v>2.5</v>
      </c>
      <c r="M101" s="282">
        <f t="shared" si="51"/>
        <v>2</v>
      </c>
      <c r="N101" s="207">
        <f>'Core Indicators'!DJ101</f>
        <v>2</v>
      </c>
      <c r="O101" s="207">
        <f>'Core Indicators'!DR101</f>
        <v>2</v>
      </c>
      <c r="P101" s="207">
        <f>'Core Indicators'!DZ101</f>
        <v>2</v>
      </c>
      <c r="Q101" s="207">
        <f>'Core Indicators'!EH101</f>
        <v>2</v>
      </c>
      <c r="R101" s="207">
        <f>'Core Indicators'!EP101</f>
        <v>2</v>
      </c>
      <c r="S101" s="166">
        <f t="shared" si="52"/>
        <v>1.7</v>
      </c>
      <c r="T101" s="166">
        <f t="shared" si="53"/>
        <v>1.3333333333333333</v>
      </c>
      <c r="U101" s="206">
        <v>1</v>
      </c>
      <c r="V101" s="206">
        <v>1</v>
      </c>
      <c r="W101" s="206">
        <f>'Core Indicators'!EX101</f>
        <v>3</v>
      </c>
      <c r="X101" s="166">
        <f t="shared" si="54"/>
        <v>2</v>
      </c>
      <c r="Y101" s="206">
        <v>1</v>
      </c>
      <c r="Z101" s="166">
        <f t="shared" si="55"/>
        <v>2</v>
      </c>
      <c r="AA101" s="206">
        <f>'Core Indicators'!FF101</f>
        <v>2</v>
      </c>
      <c r="AB101" s="206">
        <f t="shared" si="56"/>
        <v>2</v>
      </c>
      <c r="AC101" s="187">
        <f>'Core Indicators'!GD101</f>
        <v>2</v>
      </c>
      <c r="AD101" s="187">
        <f>'Core Indicators'!GL101</f>
        <v>2</v>
      </c>
      <c r="AE101" s="187">
        <f>'Core Indicators'!GT101</f>
        <v>2</v>
      </c>
      <c r="AF101" s="187">
        <f>'Core Indicators'!HB101</f>
        <v>2</v>
      </c>
      <c r="AG101" s="187">
        <f t="shared" si="57"/>
        <v>2</v>
      </c>
      <c r="AH101" s="187">
        <f>'Core Indicators'!HJ101</f>
        <v>2</v>
      </c>
      <c r="AI101" s="187">
        <f>'Core Indicators'!HR101</f>
        <v>2</v>
      </c>
      <c r="AJ101" s="187">
        <f t="shared" si="58"/>
        <v>2</v>
      </c>
      <c r="AK101" s="187">
        <f>'Core Indicators'!HZ101</f>
        <v>2</v>
      </c>
      <c r="AL101" s="187">
        <f>'Core Indicators'!IH101</f>
        <v>2</v>
      </c>
      <c r="AM101" s="187">
        <f>'Core Indicators'!IP101</f>
        <v>2</v>
      </c>
      <c r="AN101" s="187">
        <f t="shared" si="59"/>
        <v>2</v>
      </c>
    </row>
    <row r="102" spans="1:40" x14ac:dyDescent="0.25">
      <c r="A102" s="206" t="str">
        <f>Lists!C:C</f>
        <v>PSE002</v>
      </c>
      <c r="B102" s="259">
        <f t="shared" si="45"/>
        <v>1.3</v>
      </c>
      <c r="C102" s="166">
        <f t="shared" si="46"/>
        <v>0</v>
      </c>
      <c r="D102" s="282">
        <f t="shared" si="47"/>
        <v>1.5</v>
      </c>
      <c r="E102" s="206">
        <f>'Core Indicators'!R102</f>
        <v>1</v>
      </c>
      <c r="F102" s="206">
        <f>'Core Indicators'!Z102</f>
        <v>1</v>
      </c>
      <c r="G102" s="166">
        <f t="shared" si="48"/>
        <v>1</v>
      </c>
      <c r="H102" s="206">
        <f>'Core Indicators'!AH102</f>
        <v>1</v>
      </c>
      <c r="I102" s="206">
        <f>'Core Indicators'!AP102</f>
        <v>3</v>
      </c>
      <c r="J102" s="206">
        <f>'Core Indicators'!BN102</f>
        <v>2</v>
      </c>
      <c r="K102" s="206">
        <f t="shared" si="49"/>
        <v>2.5</v>
      </c>
      <c r="L102" s="259">
        <f t="shared" si="50"/>
        <v>1.8</v>
      </c>
      <c r="M102" s="282">
        <f t="shared" si="51"/>
        <v>1</v>
      </c>
      <c r="N102" s="207">
        <f>'Core Indicators'!DJ102</f>
        <v>1</v>
      </c>
      <c r="O102" s="207">
        <f>'Core Indicators'!DR102</f>
        <v>1</v>
      </c>
      <c r="P102" s="207">
        <f>'Core Indicators'!DZ102</f>
        <v>1</v>
      </c>
      <c r="Q102" s="207">
        <f>'Core Indicators'!EH102</f>
        <v>1</v>
      </c>
      <c r="R102" s="207">
        <f>'Core Indicators'!EP102</f>
        <v>1</v>
      </c>
      <c r="S102" s="166">
        <f t="shared" si="52"/>
        <v>1.6</v>
      </c>
      <c r="T102" s="166">
        <f t="shared" si="53"/>
        <v>1.1666666666666667</v>
      </c>
      <c r="U102" s="206">
        <v>1</v>
      </c>
      <c r="V102" s="206">
        <v>1</v>
      </c>
      <c r="W102" s="206">
        <f>'Core Indicators'!EX102</f>
        <v>2</v>
      </c>
      <c r="X102" s="166">
        <f t="shared" si="54"/>
        <v>1.5</v>
      </c>
      <c r="Y102" s="206">
        <v>1</v>
      </c>
      <c r="Z102" s="166">
        <f t="shared" si="55"/>
        <v>2</v>
      </c>
      <c r="AA102" s="206">
        <f>'Core Indicators'!FF102</f>
        <v>2</v>
      </c>
      <c r="AB102" s="206">
        <f t="shared" si="56"/>
        <v>2</v>
      </c>
      <c r="AC102" s="187">
        <f>'Core Indicators'!GD102</f>
        <v>2</v>
      </c>
      <c r="AD102" s="187">
        <f>'Core Indicators'!GL102</f>
        <v>2</v>
      </c>
      <c r="AE102" s="187">
        <f>'Core Indicators'!GT102</f>
        <v>2</v>
      </c>
      <c r="AF102" s="187">
        <f>'Core Indicators'!HB102</f>
        <v>2</v>
      </c>
      <c r="AG102" s="187">
        <f t="shared" si="57"/>
        <v>2</v>
      </c>
      <c r="AH102" s="187">
        <f>'Core Indicators'!HJ102</f>
        <v>2</v>
      </c>
      <c r="AI102" s="187">
        <f>'Core Indicators'!HR102</f>
        <v>2</v>
      </c>
      <c r="AJ102" s="187">
        <f t="shared" si="58"/>
        <v>2</v>
      </c>
      <c r="AK102" s="187">
        <f>'Core Indicators'!HZ102</f>
        <v>2</v>
      </c>
      <c r="AL102" s="187">
        <f>'Core Indicators'!IH102</f>
        <v>2</v>
      </c>
      <c r="AM102" s="187">
        <f>'Core Indicators'!IP102</f>
        <v>2</v>
      </c>
      <c r="AN102" s="187">
        <f t="shared" si="59"/>
        <v>2</v>
      </c>
    </row>
    <row r="103" spans="1:40" x14ac:dyDescent="0.25">
      <c r="A103" s="206" t="str">
        <f>Lists!C:C</f>
        <v>REG001</v>
      </c>
      <c r="B103" s="259">
        <f t="shared" si="45"/>
        <v>1.8</v>
      </c>
      <c r="C103" s="166">
        <f t="shared" si="46"/>
        <v>0</v>
      </c>
      <c r="D103" s="282">
        <f t="shared" si="47"/>
        <v>1.8</v>
      </c>
      <c r="E103" s="206">
        <f>'Core Indicators'!R103</f>
        <v>2</v>
      </c>
      <c r="F103" s="206">
        <f>'Core Indicators'!Z103</f>
        <v>1</v>
      </c>
      <c r="G103" s="166">
        <f t="shared" si="48"/>
        <v>1.5</v>
      </c>
      <c r="H103" s="206">
        <f>'Core Indicators'!AH103</f>
        <v>2</v>
      </c>
      <c r="I103" s="206">
        <f>'Core Indicators'!AP103</f>
        <v>2</v>
      </c>
      <c r="J103" s="206">
        <f>'Core Indicators'!BN103</f>
        <v>2</v>
      </c>
      <c r="K103" s="206">
        <f t="shared" si="49"/>
        <v>2</v>
      </c>
      <c r="L103" s="259">
        <f t="shared" si="50"/>
        <v>2</v>
      </c>
      <c r="M103" s="282">
        <f t="shared" si="51"/>
        <v>2</v>
      </c>
      <c r="N103" s="207">
        <f>'Core Indicators'!DJ103</f>
        <v>2</v>
      </c>
      <c r="O103" s="207">
        <f>'Core Indicators'!DR103</f>
        <v>2</v>
      </c>
      <c r="P103" s="207">
        <f>'Core Indicators'!DZ103</f>
        <v>2</v>
      </c>
      <c r="Q103" s="207">
        <f>'Core Indicators'!EH103</f>
        <v>2</v>
      </c>
      <c r="R103" s="207">
        <f>'Core Indicators'!EP103</f>
        <v>2</v>
      </c>
      <c r="S103" s="166">
        <f t="shared" si="52"/>
        <v>1.6</v>
      </c>
      <c r="T103" s="166">
        <f t="shared" si="53"/>
        <v>1.1666666666666667</v>
      </c>
      <c r="U103" s="206">
        <v>1</v>
      </c>
      <c r="V103" s="206">
        <v>1</v>
      </c>
      <c r="W103" s="206">
        <f>'Core Indicators'!EX103</f>
        <v>2</v>
      </c>
      <c r="X103" s="166">
        <f t="shared" si="54"/>
        <v>1.5</v>
      </c>
      <c r="Y103" s="206">
        <v>1</v>
      </c>
      <c r="Z103" s="166">
        <f t="shared" si="55"/>
        <v>2</v>
      </c>
      <c r="AA103" s="206">
        <f>'Core Indicators'!FF103</f>
        <v>2</v>
      </c>
      <c r="AB103" s="206">
        <f t="shared" si="56"/>
        <v>2</v>
      </c>
      <c r="AC103" s="187">
        <f>'Core Indicators'!GD103</f>
        <v>2</v>
      </c>
      <c r="AD103" s="187">
        <f>'Core Indicators'!GL103</f>
        <v>2</v>
      </c>
      <c r="AE103" s="187">
        <f>'Core Indicators'!GT103</f>
        <v>2</v>
      </c>
      <c r="AF103" s="187">
        <f>'Core Indicators'!HB103</f>
        <v>2</v>
      </c>
      <c r="AG103" s="187">
        <f t="shared" si="57"/>
        <v>2</v>
      </c>
      <c r="AH103" s="187">
        <f>'Core Indicators'!HJ103</f>
        <v>2</v>
      </c>
      <c r="AI103" s="187">
        <f>'Core Indicators'!HR103</f>
        <v>2</v>
      </c>
      <c r="AJ103" s="187">
        <f t="shared" si="58"/>
        <v>2</v>
      </c>
      <c r="AK103" s="187">
        <f>'Core Indicators'!HZ103</f>
        <v>2</v>
      </c>
      <c r="AL103" s="187">
        <f>'Core Indicators'!IH103</f>
        <v>2</v>
      </c>
      <c r="AM103" s="187">
        <f>'Core Indicators'!IP103</f>
        <v>2</v>
      </c>
      <c r="AN103" s="187">
        <f t="shared" si="59"/>
        <v>2</v>
      </c>
    </row>
    <row r="104" spans="1:40" x14ac:dyDescent="0.25">
      <c r="A104" s="206" t="str">
        <f>Lists!C:C</f>
        <v>REG002</v>
      </c>
      <c r="B104" s="259">
        <f t="shared" si="45"/>
        <v>2.2999999999999998</v>
      </c>
      <c r="C104" s="166">
        <f t="shared" si="46"/>
        <v>0</v>
      </c>
      <c r="D104" s="282">
        <f t="shared" si="47"/>
        <v>2</v>
      </c>
      <c r="E104" s="206">
        <f>'Core Indicators'!R104</f>
        <v>2</v>
      </c>
      <c r="F104" s="206">
        <f>'Core Indicators'!Z104</f>
        <v>2</v>
      </c>
      <c r="G104" s="166">
        <f t="shared" si="48"/>
        <v>2</v>
      </c>
      <c r="H104" s="206">
        <f>'Core Indicators'!AH104</f>
        <v>2</v>
      </c>
      <c r="I104" s="206">
        <f>'Core Indicators'!AP104</f>
        <v>2</v>
      </c>
      <c r="J104" s="206">
        <f>'Core Indicators'!BN104</f>
        <v>2</v>
      </c>
      <c r="K104" s="206">
        <f t="shared" si="49"/>
        <v>2</v>
      </c>
      <c r="L104" s="259">
        <f t="shared" si="50"/>
        <v>2</v>
      </c>
      <c r="M104" s="282">
        <f t="shared" si="51"/>
        <v>2.8</v>
      </c>
      <c r="N104" s="207">
        <f>'Core Indicators'!DJ104</f>
        <v>3</v>
      </c>
      <c r="O104" s="207">
        <f>'Core Indicators'!DR104</f>
        <v>3</v>
      </c>
      <c r="P104" s="207">
        <f>'Core Indicators'!DZ104</f>
        <v>2</v>
      </c>
      <c r="Q104" s="207">
        <f>'Core Indicators'!EH104</f>
        <v>3</v>
      </c>
      <c r="R104" s="207">
        <f>'Core Indicators'!EP104</f>
        <v>3</v>
      </c>
      <c r="S104" s="166">
        <f t="shared" si="52"/>
        <v>1.6</v>
      </c>
      <c r="T104" s="166">
        <f t="shared" si="53"/>
        <v>1.1666666666666667</v>
      </c>
      <c r="U104" s="206">
        <v>1</v>
      </c>
      <c r="V104" s="206">
        <v>1</v>
      </c>
      <c r="W104" s="206">
        <f>'Core Indicators'!EX104</f>
        <v>2</v>
      </c>
      <c r="X104" s="166">
        <f t="shared" si="54"/>
        <v>1.5</v>
      </c>
      <c r="Y104" s="206">
        <v>1</v>
      </c>
      <c r="Z104" s="166">
        <f t="shared" si="55"/>
        <v>2</v>
      </c>
      <c r="AA104" s="206">
        <f>'Core Indicators'!FF104</f>
        <v>2</v>
      </c>
      <c r="AB104" s="206">
        <f t="shared" si="56"/>
        <v>2</v>
      </c>
      <c r="AC104" s="187">
        <f>'Core Indicators'!GD104</f>
        <v>2</v>
      </c>
      <c r="AD104" s="187">
        <f>'Core Indicators'!GL104</f>
        <v>2</v>
      </c>
      <c r="AE104" s="187">
        <f>'Core Indicators'!GT104</f>
        <v>2</v>
      </c>
      <c r="AF104" s="187">
        <f>'Core Indicators'!HB104</f>
        <v>2</v>
      </c>
      <c r="AG104" s="187">
        <f t="shared" si="57"/>
        <v>2</v>
      </c>
      <c r="AH104" s="187">
        <f>'Core Indicators'!HJ104</f>
        <v>2</v>
      </c>
      <c r="AI104" s="187">
        <f>'Core Indicators'!HR104</f>
        <v>2</v>
      </c>
      <c r="AJ104" s="187">
        <f t="shared" si="58"/>
        <v>2</v>
      </c>
      <c r="AK104" s="187">
        <f>'Core Indicators'!HZ104</f>
        <v>2</v>
      </c>
      <c r="AL104" s="187">
        <f>'Core Indicators'!IH104</f>
        <v>2</v>
      </c>
      <c r="AM104" s="187">
        <f>'Core Indicators'!IP104</f>
        <v>2</v>
      </c>
      <c r="AN104" s="187">
        <f t="shared" si="59"/>
        <v>2</v>
      </c>
    </row>
    <row r="105" spans="1:40" x14ac:dyDescent="0.25">
      <c r="A105" s="206" t="str">
        <f>Lists!C:C</f>
        <v>REG003</v>
      </c>
      <c r="B105" s="259" t="str">
        <f t="shared" si="45"/>
        <v>x</v>
      </c>
      <c r="C105" s="166">
        <f t="shared" si="46"/>
        <v>2</v>
      </c>
      <c r="D105" s="282">
        <f t="shared" si="47"/>
        <v>2</v>
      </c>
      <c r="E105" s="206">
        <f>'Core Indicators'!R105</f>
        <v>2</v>
      </c>
      <c r="F105" s="206">
        <f>'Core Indicators'!Z105</f>
        <v>2</v>
      </c>
      <c r="G105" s="166">
        <f t="shared" si="48"/>
        <v>2</v>
      </c>
      <c r="H105" s="206">
        <f>'Core Indicators'!AH105</f>
        <v>2</v>
      </c>
      <c r="I105" s="206" t="str">
        <f>'Core Indicators'!AP105</f>
        <v>x</v>
      </c>
      <c r="J105" s="206">
        <f>'Core Indicators'!BN105</f>
        <v>2</v>
      </c>
      <c r="K105" s="206">
        <f t="shared" si="49"/>
        <v>2</v>
      </c>
      <c r="L105" s="259">
        <f t="shared" si="50"/>
        <v>2</v>
      </c>
      <c r="M105" s="282" t="str">
        <f t="shared" si="51"/>
        <v>x</v>
      </c>
      <c r="N105" s="207" t="str">
        <f>'Core Indicators'!DJ105</f>
        <v>x</v>
      </c>
      <c r="O105" s="207">
        <f>'Core Indicators'!DR105</f>
        <v>3</v>
      </c>
      <c r="P105" s="207">
        <f>'Core Indicators'!DZ105</f>
        <v>3</v>
      </c>
      <c r="Q105" s="207">
        <f>'Core Indicators'!EH105</f>
        <v>3</v>
      </c>
      <c r="R105" s="207">
        <f>'Core Indicators'!EP105</f>
        <v>3</v>
      </c>
      <c r="S105" s="166">
        <f t="shared" si="52"/>
        <v>1.6</v>
      </c>
      <c r="T105" s="166">
        <f t="shared" si="53"/>
        <v>1.1666666666666667</v>
      </c>
      <c r="U105" s="206">
        <v>1</v>
      </c>
      <c r="V105" s="206">
        <v>1</v>
      </c>
      <c r="W105" s="206">
        <f>'Core Indicators'!EX105</f>
        <v>2</v>
      </c>
      <c r="X105" s="166">
        <f t="shared" si="54"/>
        <v>1.5</v>
      </c>
      <c r="Y105" s="206">
        <v>1</v>
      </c>
      <c r="Z105" s="166">
        <f t="shared" si="55"/>
        <v>2</v>
      </c>
      <c r="AA105" s="206">
        <f>'Core Indicators'!FF105</f>
        <v>2</v>
      </c>
      <c r="AB105" s="206">
        <f t="shared" si="56"/>
        <v>2</v>
      </c>
      <c r="AC105" s="187">
        <f>'Core Indicators'!GD105</f>
        <v>2</v>
      </c>
      <c r="AD105" s="187">
        <f>'Core Indicators'!GL105</f>
        <v>2</v>
      </c>
      <c r="AE105" s="187">
        <f>'Core Indicators'!GT105</f>
        <v>2</v>
      </c>
      <c r="AF105" s="187">
        <f>'Core Indicators'!HB105</f>
        <v>2</v>
      </c>
      <c r="AG105" s="187">
        <f t="shared" si="57"/>
        <v>2</v>
      </c>
      <c r="AH105" s="187">
        <f>'Core Indicators'!HJ105</f>
        <v>2</v>
      </c>
      <c r="AI105" s="187">
        <f>'Core Indicators'!HR105</f>
        <v>2</v>
      </c>
      <c r="AJ105" s="187">
        <f t="shared" si="58"/>
        <v>2</v>
      </c>
      <c r="AK105" s="187">
        <f>'Core Indicators'!HZ105</f>
        <v>2</v>
      </c>
      <c r="AL105" s="187">
        <f>'Core Indicators'!IH105</f>
        <v>2</v>
      </c>
      <c r="AM105" s="187">
        <f>'Core Indicators'!IP105</f>
        <v>2</v>
      </c>
      <c r="AN105" s="187">
        <f t="shared" si="59"/>
        <v>2</v>
      </c>
    </row>
    <row r="106" spans="1:40" x14ac:dyDescent="0.25">
      <c r="A106" s="206" t="str">
        <f>Lists!C:C</f>
        <v>REG004</v>
      </c>
      <c r="B106" s="259">
        <f t="shared" si="45"/>
        <v>2.6</v>
      </c>
      <c r="C106" s="166">
        <f t="shared" si="46"/>
        <v>0</v>
      </c>
      <c r="D106" s="282">
        <f t="shared" si="47"/>
        <v>2.8</v>
      </c>
      <c r="E106" s="206">
        <f>'Core Indicators'!R106</f>
        <v>2</v>
      </c>
      <c r="F106" s="206">
        <f>'Core Indicators'!Z106</f>
        <v>3</v>
      </c>
      <c r="G106" s="166">
        <f t="shared" si="48"/>
        <v>2.5</v>
      </c>
      <c r="H106" s="206">
        <f>'Core Indicators'!AH106</f>
        <v>3</v>
      </c>
      <c r="I106" s="206">
        <f>'Core Indicators'!AP106</f>
        <v>3</v>
      </c>
      <c r="J106" s="206">
        <f>'Core Indicators'!BN106</f>
        <v>3</v>
      </c>
      <c r="K106" s="206">
        <f t="shared" si="49"/>
        <v>3</v>
      </c>
      <c r="L106" s="259">
        <f t="shared" si="50"/>
        <v>3</v>
      </c>
      <c r="M106" s="282">
        <f t="shared" si="51"/>
        <v>3</v>
      </c>
      <c r="N106" s="207">
        <f>'Core Indicators'!DJ106</f>
        <v>3</v>
      </c>
      <c r="O106" s="207">
        <f>'Core Indicators'!DR106</f>
        <v>3</v>
      </c>
      <c r="P106" s="207">
        <f>'Core Indicators'!DZ106</f>
        <v>3</v>
      </c>
      <c r="Q106" s="207">
        <f>'Core Indicators'!EH106</f>
        <v>3</v>
      </c>
      <c r="R106" s="207">
        <f>'Core Indicators'!EP106</f>
        <v>3</v>
      </c>
      <c r="S106" s="166">
        <f t="shared" si="52"/>
        <v>1.7</v>
      </c>
      <c r="T106" s="166">
        <f t="shared" si="53"/>
        <v>1.3333333333333333</v>
      </c>
      <c r="U106" s="206">
        <v>1</v>
      </c>
      <c r="V106" s="206">
        <v>1</v>
      </c>
      <c r="W106" s="206">
        <f>'Core Indicators'!EX106</f>
        <v>3</v>
      </c>
      <c r="X106" s="166">
        <f t="shared" si="54"/>
        <v>2</v>
      </c>
      <c r="Y106" s="206">
        <v>1</v>
      </c>
      <c r="Z106" s="166">
        <f t="shared" si="55"/>
        <v>2</v>
      </c>
      <c r="AA106" s="206">
        <f>'Core Indicators'!FF106</f>
        <v>2</v>
      </c>
      <c r="AB106" s="206">
        <f t="shared" si="56"/>
        <v>2</v>
      </c>
      <c r="AC106" s="187">
        <f>'Core Indicators'!GD106</f>
        <v>2</v>
      </c>
      <c r="AD106" s="187">
        <f>'Core Indicators'!GL106</f>
        <v>2</v>
      </c>
      <c r="AE106" s="187">
        <f>'Core Indicators'!GT106</f>
        <v>2</v>
      </c>
      <c r="AF106" s="187">
        <f>'Core Indicators'!HB106</f>
        <v>2</v>
      </c>
      <c r="AG106" s="187">
        <f t="shared" si="57"/>
        <v>2</v>
      </c>
      <c r="AH106" s="187">
        <f>'Core Indicators'!HJ106</f>
        <v>2</v>
      </c>
      <c r="AI106" s="187">
        <f>'Core Indicators'!HR106</f>
        <v>2</v>
      </c>
      <c r="AJ106" s="187">
        <f t="shared" si="58"/>
        <v>2</v>
      </c>
      <c r="AK106" s="187">
        <f>'Core Indicators'!HZ106</f>
        <v>2</v>
      </c>
      <c r="AL106" s="187">
        <f>'Core Indicators'!IH106</f>
        <v>2</v>
      </c>
      <c r="AM106" s="187">
        <f>'Core Indicators'!IP106</f>
        <v>2</v>
      </c>
      <c r="AN106" s="187">
        <f t="shared" si="59"/>
        <v>2</v>
      </c>
    </row>
    <row r="107" spans="1:40" x14ac:dyDescent="0.25">
      <c r="A107" s="206" t="str">
        <f>Lists!C:C</f>
        <v>REG006</v>
      </c>
      <c r="B107" s="259">
        <f t="shared" si="45"/>
        <v>2.4</v>
      </c>
      <c r="C107" s="166">
        <f t="shared" si="46"/>
        <v>1</v>
      </c>
      <c r="D107" s="282">
        <f t="shared" si="47"/>
        <v>2.2000000000000002</v>
      </c>
      <c r="E107" s="206">
        <f>'Core Indicators'!R107</f>
        <v>2</v>
      </c>
      <c r="F107" s="206">
        <f>'Core Indicators'!Z107</f>
        <v>2</v>
      </c>
      <c r="G107" s="166">
        <f t="shared" si="48"/>
        <v>2</v>
      </c>
      <c r="H107" s="206">
        <f>'Core Indicators'!AH107</f>
        <v>2</v>
      </c>
      <c r="I107" s="206">
        <f>'Core Indicators'!AP107</f>
        <v>2</v>
      </c>
      <c r="J107" s="206">
        <f>'Core Indicators'!BN107</f>
        <v>3</v>
      </c>
      <c r="K107" s="206">
        <f t="shared" si="49"/>
        <v>2.5</v>
      </c>
      <c r="L107" s="259">
        <f t="shared" si="50"/>
        <v>2.2999999999999998</v>
      </c>
      <c r="M107" s="282">
        <f t="shared" si="51"/>
        <v>3</v>
      </c>
      <c r="N107" s="207">
        <f>'Core Indicators'!DJ107</f>
        <v>3</v>
      </c>
      <c r="O107" s="207">
        <f>'Core Indicators'!DR107</f>
        <v>3</v>
      </c>
      <c r="P107" s="207">
        <f>'Core Indicators'!DZ107</f>
        <v>3</v>
      </c>
      <c r="Q107" s="207">
        <f>'Core Indicators'!EH107</f>
        <v>3</v>
      </c>
      <c r="R107" s="207">
        <f>'Core Indicators'!EP107</f>
        <v>3</v>
      </c>
      <c r="S107" s="166">
        <f t="shared" si="52"/>
        <v>1.7</v>
      </c>
      <c r="T107" s="166">
        <f t="shared" si="53"/>
        <v>1.3333333333333333</v>
      </c>
      <c r="U107" s="206">
        <v>1</v>
      </c>
      <c r="V107" s="206">
        <v>1</v>
      </c>
      <c r="W107" s="206">
        <f>'Core Indicators'!EX107</f>
        <v>3</v>
      </c>
      <c r="X107" s="166">
        <f t="shared" si="54"/>
        <v>2</v>
      </c>
      <c r="Y107" s="206">
        <v>1</v>
      </c>
      <c r="Z107" s="166">
        <f t="shared" si="55"/>
        <v>2</v>
      </c>
      <c r="AA107" s="206" t="str">
        <f>'Core Indicators'!FF107</f>
        <v>x</v>
      </c>
      <c r="AB107" s="206">
        <f t="shared" si="56"/>
        <v>2</v>
      </c>
      <c r="AC107" s="187">
        <f>'Core Indicators'!GD107</f>
        <v>2</v>
      </c>
      <c r="AD107" s="187">
        <f>'Core Indicators'!GL107</f>
        <v>2</v>
      </c>
      <c r="AE107" s="187">
        <f>'Core Indicators'!GT107</f>
        <v>2</v>
      </c>
      <c r="AF107" s="187">
        <f>'Core Indicators'!HB107</f>
        <v>2</v>
      </c>
      <c r="AG107" s="187">
        <f t="shared" si="57"/>
        <v>2</v>
      </c>
      <c r="AH107" s="187">
        <f>'Core Indicators'!HJ107</f>
        <v>2</v>
      </c>
      <c r="AI107" s="187">
        <f>'Core Indicators'!HR107</f>
        <v>2</v>
      </c>
      <c r="AJ107" s="187">
        <f t="shared" si="58"/>
        <v>2</v>
      </c>
      <c r="AK107" s="187">
        <f>'Core Indicators'!HZ107</f>
        <v>2</v>
      </c>
      <c r="AL107" s="187">
        <f>'Core Indicators'!IH107</f>
        <v>2</v>
      </c>
      <c r="AM107" s="187">
        <f>'Core Indicators'!IP107</f>
        <v>2</v>
      </c>
      <c r="AN107" s="187">
        <f t="shared" si="59"/>
        <v>2</v>
      </c>
    </row>
    <row r="108" spans="1:40" x14ac:dyDescent="0.25">
      <c r="A108" s="206" t="str">
        <f>Lists!C:C</f>
        <v>REG007</v>
      </c>
      <c r="B108" s="259" t="str">
        <f t="shared" si="45"/>
        <v>x</v>
      </c>
      <c r="C108" s="166">
        <f t="shared" si="46"/>
        <v>5</v>
      </c>
      <c r="D108" s="282" t="str">
        <f t="shared" si="47"/>
        <v>x</v>
      </c>
      <c r="E108" s="206" t="str">
        <f>'Core Indicators'!R108</f>
        <v>x</v>
      </c>
      <c r="F108" s="206" t="str">
        <f>'Core Indicators'!Z108</f>
        <v>x</v>
      </c>
      <c r="G108" s="166" t="str">
        <f t="shared" si="48"/>
        <v>x</v>
      </c>
      <c r="H108" s="206" t="str">
        <f>'Core Indicators'!AH108</f>
        <v>x</v>
      </c>
      <c r="I108" s="206" t="str">
        <f>'Core Indicators'!AP108</f>
        <v>x</v>
      </c>
      <c r="J108" s="206">
        <f>'Core Indicators'!BN108</f>
        <v>2</v>
      </c>
      <c r="K108" s="206">
        <f t="shared" si="49"/>
        <v>2</v>
      </c>
      <c r="L108" s="259">
        <f t="shared" si="50"/>
        <v>2</v>
      </c>
      <c r="M108" s="282" t="str">
        <f t="shared" si="51"/>
        <v>x</v>
      </c>
      <c r="N108" s="207" t="str">
        <f>'Core Indicators'!DJ108</f>
        <v>x</v>
      </c>
      <c r="O108" s="207" t="str">
        <f>'Core Indicators'!DR108</f>
        <v>x</v>
      </c>
      <c r="P108" s="207" t="str">
        <f>'Core Indicators'!DZ108</f>
        <v>x</v>
      </c>
      <c r="Q108" s="207" t="str">
        <f>'Core Indicators'!EH108</f>
        <v>x</v>
      </c>
      <c r="R108" s="207" t="str">
        <f>'Core Indicators'!EP108</f>
        <v>x</v>
      </c>
      <c r="S108" s="166">
        <f t="shared" si="52"/>
        <v>1.3</v>
      </c>
      <c r="T108" s="166">
        <f t="shared" si="53"/>
        <v>1.1666666666666667</v>
      </c>
      <c r="U108" s="206">
        <v>1</v>
      </c>
      <c r="V108" s="206">
        <v>1</v>
      </c>
      <c r="W108" s="206">
        <f>'Core Indicators'!EX108</f>
        <v>2</v>
      </c>
      <c r="X108" s="166">
        <f t="shared" si="54"/>
        <v>1.5</v>
      </c>
      <c r="Y108" s="206">
        <v>1</v>
      </c>
      <c r="Z108" s="166">
        <f t="shared" si="55"/>
        <v>1.5</v>
      </c>
      <c r="AA108" s="206">
        <f>'Core Indicators'!FF108</f>
        <v>1</v>
      </c>
      <c r="AB108" s="206">
        <f t="shared" si="56"/>
        <v>2</v>
      </c>
      <c r="AC108" s="187">
        <f>'Core Indicators'!GD108</f>
        <v>2</v>
      </c>
      <c r="AD108" s="187">
        <f>'Core Indicators'!GL108</f>
        <v>2</v>
      </c>
      <c r="AE108" s="187">
        <f>'Core Indicators'!GT108</f>
        <v>2</v>
      </c>
      <c r="AF108" s="187">
        <f>'Core Indicators'!HB108</f>
        <v>2</v>
      </c>
      <c r="AG108" s="187">
        <f t="shared" si="57"/>
        <v>2</v>
      </c>
      <c r="AH108" s="187">
        <f>'Core Indicators'!HJ108</f>
        <v>2</v>
      </c>
      <c r="AI108" s="187">
        <f>'Core Indicators'!HR108</f>
        <v>2</v>
      </c>
      <c r="AJ108" s="187">
        <f t="shared" si="58"/>
        <v>2</v>
      </c>
      <c r="AK108" s="187">
        <f>'Core Indicators'!HZ108</f>
        <v>2</v>
      </c>
      <c r="AL108" s="187">
        <f>'Core Indicators'!IH108</f>
        <v>2</v>
      </c>
      <c r="AM108" s="187">
        <f>'Core Indicators'!IP108</f>
        <v>2</v>
      </c>
      <c r="AN108" s="187">
        <f t="shared" si="59"/>
        <v>2</v>
      </c>
    </row>
    <row r="109" spans="1:40" x14ac:dyDescent="0.25">
      <c r="A109" s="206" t="str">
        <f>Lists!C:C</f>
        <v>REG008</v>
      </c>
      <c r="B109" s="259" t="str">
        <f t="shared" si="45"/>
        <v>x</v>
      </c>
      <c r="C109" s="166">
        <f t="shared" si="46"/>
        <v>5</v>
      </c>
      <c r="D109" s="282" t="str">
        <f t="shared" si="47"/>
        <v>x</v>
      </c>
      <c r="E109" s="206" t="str">
        <f>'Core Indicators'!R109</f>
        <v>x</v>
      </c>
      <c r="F109" s="206" t="str">
        <f>'Core Indicators'!Z109</f>
        <v>x</v>
      </c>
      <c r="G109" s="166" t="str">
        <f t="shared" si="48"/>
        <v>x</v>
      </c>
      <c r="H109" s="206" t="str">
        <f>'Core Indicators'!AH109</f>
        <v>x</v>
      </c>
      <c r="I109" s="206" t="str">
        <f>'Core Indicators'!AP109</f>
        <v>x</v>
      </c>
      <c r="J109" s="206">
        <f>'Core Indicators'!BN109</f>
        <v>2</v>
      </c>
      <c r="K109" s="206">
        <f t="shared" si="49"/>
        <v>2</v>
      </c>
      <c r="L109" s="259">
        <f t="shared" si="50"/>
        <v>2</v>
      </c>
      <c r="M109" s="282" t="str">
        <f t="shared" si="51"/>
        <v>x</v>
      </c>
      <c r="N109" s="207" t="str">
        <f>'Core Indicators'!DJ109</f>
        <v>x</v>
      </c>
      <c r="O109" s="207" t="str">
        <f>'Core Indicators'!DR109</f>
        <v>x</v>
      </c>
      <c r="P109" s="207" t="str">
        <f>'Core Indicators'!DZ109</f>
        <v>x</v>
      </c>
      <c r="Q109" s="207" t="str">
        <f>'Core Indicators'!EH109</f>
        <v>x</v>
      </c>
      <c r="R109" s="207" t="str">
        <f>'Core Indicators'!EP109</f>
        <v>x</v>
      </c>
      <c r="S109" s="166">
        <f t="shared" si="52"/>
        <v>1.4</v>
      </c>
      <c r="T109" s="166">
        <f t="shared" si="53"/>
        <v>1.3333333333333333</v>
      </c>
      <c r="U109" s="206">
        <v>1</v>
      </c>
      <c r="V109" s="206">
        <v>1</v>
      </c>
      <c r="W109" s="206">
        <f>'Core Indicators'!EX109</f>
        <v>3</v>
      </c>
      <c r="X109" s="166">
        <f t="shared" si="54"/>
        <v>2</v>
      </c>
      <c r="Y109" s="206">
        <v>1</v>
      </c>
      <c r="Z109" s="166">
        <f t="shared" si="55"/>
        <v>1.5</v>
      </c>
      <c r="AA109" s="206">
        <f>'Core Indicators'!FF109</f>
        <v>1</v>
      </c>
      <c r="AB109" s="206">
        <f t="shared" si="56"/>
        <v>2</v>
      </c>
      <c r="AC109" s="187">
        <f>'Core Indicators'!GD109</f>
        <v>2</v>
      </c>
      <c r="AD109" s="187">
        <f>'Core Indicators'!GL109</f>
        <v>2</v>
      </c>
      <c r="AE109" s="187">
        <f>'Core Indicators'!GT109</f>
        <v>2</v>
      </c>
      <c r="AF109" s="187">
        <f>'Core Indicators'!HB109</f>
        <v>2</v>
      </c>
      <c r="AG109" s="187">
        <f t="shared" si="57"/>
        <v>2</v>
      </c>
      <c r="AH109" s="187">
        <f>'Core Indicators'!HJ109</f>
        <v>2</v>
      </c>
      <c r="AI109" s="187">
        <f>'Core Indicators'!HR109</f>
        <v>2</v>
      </c>
      <c r="AJ109" s="187">
        <f t="shared" si="58"/>
        <v>2</v>
      </c>
      <c r="AK109" s="187">
        <f>'Core Indicators'!HZ109</f>
        <v>2</v>
      </c>
      <c r="AL109" s="187">
        <f>'Core Indicators'!IH109</f>
        <v>2</v>
      </c>
      <c r="AM109" s="187">
        <f>'Core Indicators'!IP109</f>
        <v>2</v>
      </c>
      <c r="AN109" s="187">
        <f t="shared" si="59"/>
        <v>2</v>
      </c>
    </row>
    <row r="110" spans="1:40" x14ac:dyDescent="0.25">
      <c r="A110" s="206" t="str">
        <f>Lists!C:C</f>
        <v>REG011</v>
      </c>
      <c r="B110" s="259">
        <f t="shared" si="45"/>
        <v>1.9</v>
      </c>
      <c r="C110" s="166">
        <f t="shared" si="46"/>
        <v>0</v>
      </c>
      <c r="D110" s="282">
        <f t="shared" si="47"/>
        <v>2</v>
      </c>
      <c r="E110" s="206">
        <f>'Core Indicators'!R110</f>
        <v>2</v>
      </c>
      <c r="F110" s="206">
        <f>'Core Indicators'!Z110</f>
        <v>2</v>
      </c>
      <c r="G110" s="166">
        <f t="shared" si="48"/>
        <v>2</v>
      </c>
      <c r="H110" s="206">
        <f>'Core Indicators'!AH110</f>
        <v>2</v>
      </c>
      <c r="I110" s="206">
        <f>'Core Indicators'!AP110</f>
        <v>2</v>
      </c>
      <c r="J110" s="206">
        <f>'Core Indicators'!BN110</f>
        <v>2</v>
      </c>
      <c r="K110" s="206">
        <f t="shared" si="49"/>
        <v>2</v>
      </c>
      <c r="L110" s="259">
        <f t="shared" si="50"/>
        <v>2</v>
      </c>
      <c r="M110" s="282">
        <f t="shared" si="51"/>
        <v>2</v>
      </c>
      <c r="N110" s="207">
        <f>'Core Indicators'!DJ110</f>
        <v>2</v>
      </c>
      <c r="O110" s="207">
        <f>'Core Indicators'!DR110</f>
        <v>2</v>
      </c>
      <c r="P110" s="207" t="str">
        <f>'Core Indicators'!DZ110</f>
        <v>x</v>
      </c>
      <c r="Q110" s="207">
        <f>'Core Indicators'!EH110</f>
        <v>2</v>
      </c>
      <c r="R110" s="207" t="str">
        <f>'Core Indicators'!EP110</f>
        <v>x</v>
      </c>
      <c r="S110" s="166">
        <f t="shared" si="52"/>
        <v>1.6</v>
      </c>
      <c r="T110" s="166">
        <f t="shared" si="53"/>
        <v>1.1666666666666667</v>
      </c>
      <c r="U110" s="206">
        <v>1</v>
      </c>
      <c r="V110" s="206">
        <v>1</v>
      </c>
      <c r="W110" s="206">
        <f>'Core Indicators'!EX110</f>
        <v>2</v>
      </c>
      <c r="X110" s="166">
        <f t="shared" si="54"/>
        <v>1.5</v>
      </c>
      <c r="Y110" s="206">
        <v>1</v>
      </c>
      <c r="Z110" s="166">
        <f t="shared" si="55"/>
        <v>2</v>
      </c>
      <c r="AA110" s="206">
        <f>'Core Indicators'!FF110</f>
        <v>2</v>
      </c>
      <c r="AB110" s="206">
        <f t="shared" si="56"/>
        <v>2</v>
      </c>
      <c r="AC110" s="187">
        <f>'Core Indicators'!GD110</f>
        <v>2</v>
      </c>
      <c r="AD110" s="187">
        <f>'Core Indicators'!GL110</f>
        <v>2</v>
      </c>
      <c r="AE110" s="187">
        <f>'Core Indicators'!GT110</f>
        <v>2</v>
      </c>
      <c r="AF110" s="187">
        <f>'Core Indicators'!HB110</f>
        <v>2</v>
      </c>
      <c r="AG110" s="187">
        <f t="shared" si="57"/>
        <v>2</v>
      </c>
      <c r="AH110" s="187">
        <f>'Core Indicators'!HJ110</f>
        <v>2</v>
      </c>
      <c r="AI110" s="187">
        <f>'Core Indicators'!HR110</f>
        <v>2</v>
      </c>
      <c r="AJ110" s="187">
        <f t="shared" si="58"/>
        <v>2</v>
      </c>
      <c r="AK110" s="187">
        <f>'Core Indicators'!HZ110</f>
        <v>2</v>
      </c>
      <c r="AL110" s="187">
        <f>'Core Indicators'!IH110</f>
        <v>2</v>
      </c>
      <c r="AM110" s="187">
        <f>'Core Indicators'!IP110</f>
        <v>2</v>
      </c>
      <c r="AN110" s="187">
        <f t="shared" si="59"/>
        <v>2</v>
      </c>
    </row>
    <row r="111" spans="1:40" x14ac:dyDescent="0.25">
      <c r="A111" s="206" t="str">
        <f>Lists!C:C</f>
        <v>REG012</v>
      </c>
      <c r="B111" s="259">
        <f t="shared" si="45"/>
        <v>1.9</v>
      </c>
      <c r="C111" s="166">
        <f t="shared" si="46"/>
        <v>0</v>
      </c>
      <c r="D111" s="282">
        <f t="shared" si="47"/>
        <v>2</v>
      </c>
      <c r="E111" s="206">
        <f>'Core Indicators'!R111</f>
        <v>2</v>
      </c>
      <c r="F111" s="206">
        <f>'Core Indicators'!Z111</f>
        <v>2</v>
      </c>
      <c r="G111" s="166">
        <f t="shared" si="48"/>
        <v>2</v>
      </c>
      <c r="H111" s="206">
        <f>'Core Indicators'!AH111</f>
        <v>2</v>
      </c>
      <c r="I111" s="206">
        <f>'Core Indicators'!AP111</f>
        <v>2</v>
      </c>
      <c r="J111" s="206">
        <f>'Core Indicators'!BN111</f>
        <v>2</v>
      </c>
      <c r="K111" s="206">
        <f t="shared" si="49"/>
        <v>2</v>
      </c>
      <c r="L111" s="259">
        <f t="shared" si="50"/>
        <v>2</v>
      </c>
      <c r="M111" s="282">
        <f t="shared" si="51"/>
        <v>2</v>
      </c>
      <c r="N111" s="207">
        <f>'Core Indicators'!DJ111</f>
        <v>2</v>
      </c>
      <c r="O111" s="207">
        <f>'Core Indicators'!DR111</f>
        <v>2</v>
      </c>
      <c r="P111" s="207">
        <f>'Core Indicators'!DZ111</f>
        <v>2</v>
      </c>
      <c r="Q111" s="207">
        <f>'Core Indicators'!EH111</f>
        <v>2</v>
      </c>
      <c r="R111" s="207">
        <f>'Core Indicators'!EP111</f>
        <v>2</v>
      </c>
      <c r="S111" s="166">
        <f t="shared" si="52"/>
        <v>1.6</v>
      </c>
      <c r="T111" s="166">
        <f t="shared" si="53"/>
        <v>1.1666666666666667</v>
      </c>
      <c r="U111" s="206">
        <v>1</v>
      </c>
      <c r="V111" s="206">
        <v>1</v>
      </c>
      <c r="W111" s="206">
        <f>'Core Indicators'!EX111</f>
        <v>2</v>
      </c>
      <c r="X111" s="166">
        <f t="shared" si="54"/>
        <v>1.5</v>
      </c>
      <c r="Y111" s="206">
        <v>1</v>
      </c>
      <c r="Z111" s="166">
        <f t="shared" si="55"/>
        <v>2</v>
      </c>
      <c r="AA111" s="206">
        <f>'Core Indicators'!FF111</f>
        <v>2</v>
      </c>
      <c r="AB111" s="206">
        <f t="shared" si="56"/>
        <v>2</v>
      </c>
      <c r="AC111" s="187">
        <f>'Core Indicators'!GD111</f>
        <v>2</v>
      </c>
      <c r="AD111" s="187">
        <f>'Core Indicators'!GL111</f>
        <v>2</v>
      </c>
      <c r="AE111" s="187">
        <f>'Core Indicators'!GT111</f>
        <v>2</v>
      </c>
      <c r="AF111" s="187">
        <f>'Core Indicators'!HB111</f>
        <v>2</v>
      </c>
      <c r="AG111" s="187">
        <f t="shared" si="57"/>
        <v>2</v>
      </c>
      <c r="AH111" s="187">
        <f>'Core Indicators'!HJ111</f>
        <v>2</v>
      </c>
      <c r="AI111" s="187">
        <f>'Core Indicators'!HR111</f>
        <v>2</v>
      </c>
      <c r="AJ111" s="187">
        <f t="shared" si="58"/>
        <v>2</v>
      </c>
      <c r="AK111" s="187">
        <f>'Core Indicators'!HZ111</f>
        <v>2</v>
      </c>
      <c r="AL111" s="187">
        <f>'Core Indicators'!IH111</f>
        <v>2</v>
      </c>
      <c r="AM111" s="187">
        <f>'Core Indicators'!IP111</f>
        <v>2</v>
      </c>
      <c r="AN111" s="187">
        <f t="shared" si="59"/>
        <v>2</v>
      </c>
    </row>
    <row r="112" spans="1:40" x14ac:dyDescent="0.25">
      <c r="A112" s="206" t="str">
        <f>Lists!C:C</f>
        <v>REG013</v>
      </c>
      <c r="B112" s="259" t="str">
        <f t="shared" si="45"/>
        <v>x</v>
      </c>
      <c r="C112" s="166">
        <f t="shared" si="46"/>
        <v>2</v>
      </c>
      <c r="D112" s="282">
        <f t="shared" si="47"/>
        <v>2.4</v>
      </c>
      <c r="E112" s="206">
        <f>'Core Indicators'!R112</f>
        <v>1</v>
      </c>
      <c r="F112" s="206">
        <f>'Core Indicators'!Z112</f>
        <v>2</v>
      </c>
      <c r="G112" s="166">
        <f t="shared" si="48"/>
        <v>1.5</v>
      </c>
      <c r="H112" s="206">
        <f>'Core Indicators'!AH112</f>
        <v>3</v>
      </c>
      <c r="I112" s="206">
        <f>'Core Indicators'!AP112</f>
        <v>2</v>
      </c>
      <c r="J112" s="206">
        <f>'Core Indicators'!BN112</f>
        <v>3</v>
      </c>
      <c r="K112" s="206">
        <f t="shared" si="49"/>
        <v>2.5</v>
      </c>
      <c r="L112" s="259">
        <f t="shared" si="50"/>
        <v>2.8</v>
      </c>
      <c r="M112" s="282" t="str">
        <f t="shared" si="51"/>
        <v>x</v>
      </c>
      <c r="N112" s="207" t="str">
        <f>'Core Indicators'!DJ112</f>
        <v>x</v>
      </c>
      <c r="O112" s="207" t="str">
        <f>'Core Indicators'!DR112</f>
        <v>x</v>
      </c>
      <c r="P112" s="207" t="str">
        <f>'Core Indicators'!DZ112</f>
        <v>x</v>
      </c>
      <c r="Q112" s="207" t="str">
        <f>'Core Indicators'!EH112</f>
        <v>x</v>
      </c>
      <c r="R112" s="207" t="str">
        <f>'Core Indicators'!EP112</f>
        <v>x</v>
      </c>
      <c r="S112" s="166">
        <f t="shared" si="52"/>
        <v>1.7</v>
      </c>
      <c r="T112" s="166">
        <f t="shared" si="53"/>
        <v>1.3333333333333333</v>
      </c>
      <c r="U112" s="206">
        <v>1</v>
      </c>
      <c r="V112" s="206">
        <v>1</v>
      </c>
      <c r="W112" s="206">
        <f>'Core Indicators'!EX112</f>
        <v>3</v>
      </c>
      <c r="X112" s="166">
        <f t="shared" si="54"/>
        <v>2</v>
      </c>
      <c r="Y112" s="206">
        <v>1</v>
      </c>
      <c r="Z112" s="166">
        <f t="shared" si="55"/>
        <v>2</v>
      </c>
      <c r="AA112" s="206" t="str">
        <f>'Core Indicators'!FF112</f>
        <v>x</v>
      </c>
      <c r="AB112" s="206">
        <f t="shared" si="56"/>
        <v>2</v>
      </c>
      <c r="AC112" s="187">
        <f>'Core Indicators'!GD112</f>
        <v>2</v>
      </c>
      <c r="AD112" s="187">
        <f>'Core Indicators'!GL112</f>
        <v>2</v>
      </c>
      <c r="AE112" s="187">
        <f>'Core Indicators'!GT112</f>
        <v>2</v>
      </c>
      <c r="AF112" s="187">
        <f>'Core Indicators'!HB112</f>
        <v>2</v>
      </c>
      <c r="AG112" s="187">
        <f t="shared" si="57"/>
        <v>2</v>
      </c>
      <c r="AH112" s="187">
        <f>'Core Indicators'!HJ112</f>
        <v>2</v>
      </c>
      <c r="AI112" s="187">
        <f>'Core Indicators'!HR112</f>
        <v>2</v>
      </c>
      <c r="AJ112" s="187">
        <f t="shared" si="58"/>
        <v>2</v>
      </c>
      <c r="AK112" s="187">
        <f>'Core Indicators'!HZ112</f>
        <v>2</v>
      </c>
      <c r="AL112" s="187">
        <f>'Core Indicators'!IH112</f>
        <v>2</v>
      </c>
      <c r="AM112" s="187">
        <f>'Core Indicators'!IP112</f>
        <v>2</v>
      </c>
      <c r="AN112" s="187">
        <f t="shared" si="59"/>
        <v>2</v>
      </c>
    </row>
    <row r="113" spans="1:40" x14ac:dyDescent="0.25">
      <c r="A113" s="206" t="str">
        <f>Lists!C:C</f>
        <v>REG014</v>
      </c>
      <c r="B113" s="259">
        <f t="shared" si="45"/>
        <v>1.9</v>
      </c>
      <c r="C113" s="166">
        <f t="shared" si="46"/>
        <v>0</v>
      </c>
      <c r="D113" s="282">
        <f t="shared" si="47"/>
        <v>2</v>
      </c>
      <c r="E113" s="206">
        <f>'Core Indicators'!R113</f>
        <v>2</v>
      </c>
      <c r="F113" s="206">
        <f>'Core Indicators'!Z113</f>
        <v>2</v>
      </c>
      <c r="G113" s="166">
        <f t="shared" si="48"/>
        <v>2</v>
      </c>
      <c r="H113" s="206">
        <f>'Core Indicators'!AH113</f>
        <v>2</v>
      </c>
      <c r="I113" s="206">
        <f>'Core Indicators'!AP113</f>
        <v>2</v>
      </c>
      <c r="J113" s="206">
        <f>'Core Indicators'!BN113</f>
        <v>2</v>
      </c>
      <c r="K113" s="206">
        <f t="shared" si="49"/>
        <v>2</v>
      </c>
      <c r="L113" s="259">
        <f t="shared" si="50"/>
        <v>2</v>
      </c>
      <c r="M113" s="282">
        <f t="shared" si="51"/>
        <v>2</v>
      </c>
      <c r="N113" s="207">
        <f>'Core Indicators'!DJ113</f>
        <v>2</v>
      </c>
      <c r="O113" s="207">
        <f>'Core Indicators'!DR113</f>
        <v>2</v>
      </c>
      <c r="P113" s="207">
        <f>'Core Indicators'!DZ113</f>
        <v>2</v>
      </c>
      <c r="Q113" s="207">
        <f>'Core Indicators'!EH113</f>
        <v>2</v>
      </c>
      <c r="R113" s="207">
        <f>'Core Indicators'!EP113</f>
        <v>2</v>
      </c>
      <c r="S113" s="166">
        <f t="shared" si="52"/>
        <v>1.6</v>
      </c>
      <c r="T113" s="166">
        <f t="shared" si="53"/>
        <v>1.1666666666666667</v>
      </c>
      <c r="U113" s="206">
        <v>1</v>
      </c>
      <c r="V113" s="206">
        <v>1</v>
      </c>
      <c r="W113" s="206">
        <f>'Core Indicators'!EX113</f>
        <v>2</v>
      </c>
      <c r="X113" s="166">
        <f t="shared" si="54"/>
        <v>1.5</v>
      </c>
      <c r="Y113" s="206">
        <v>1</v>
      </c>
      <c r="Z113" s="166">
        <f t="shared" si="55"/>
        <v>2</v>
      </c>
      <c r="AA113" s="206">
        <f>'Core Indicators'!FF113</f>
        <v>2</v>
      </c>
      <c r="AB113" s="206">
        <f t="shared" si="56"/>
        <v>2</v>
      </c>
      <c r="AC113" s="187">
        <f>'Core Indicators'!GD113</f>
        <v>2</v>
      </c>
      <c r="AD113" s="187">
        <f>'Core Indicators'!GL113</f>
        <v>2</v>
      </c>
      <c r="AE113" s="187">
        <f>'Core Indicators'!GT113</f>
        <v>2</v>
      </c>
      <c r="AF113" s="187">
        <f>'Core Indicators'!HB113</f>
        <v>2</v>
      </c>
      <c r="AG113" s="187">
        <f t="shared" si="57"/>
        <v>2</v>
      </c>
      <c r="AH113" s="187">
        <f>'Core Indicators'!HJ113</f>
        <v>2</v>
      </c>
      <c r="AI113" s="187">
        <f>'Core Indicators'!HR113</f>
        <v>2</v>
      </c>
      <c r="AJ113" s="187">
        <f t="shared" si="58"/>
        <v>2</v>
      </c>
      <c r="AK113" s="187">
        <f>'Core Indicators'!HZ113</f>
        <v>2</v>
      </c>
      <c r="AL113" s="187">
        <f>'Core Indicators'!IH113</f>
        <v>2</v>
      </c>
      <c r="AM113" s="187">
        <f>'Core Indicators'!IP113</f>
        <v>2</v>
      </c>
      <c r="AN113" s="187">
        <f t="shared" si="59"/>
        <v>2</v>
      </c>
    </row>
    <row r="114" spans="1:40" x14ac:dyDescent="0.25">
      <c r="A114" s="206" t="str">
        <f>Lists!C:C</f>
        <v>ROU002</v>
      </c>
      <c r="B114" s="259">
        <f t="shared" si="45"/>
        <v>1.9</v>
      </c>
      <c r="C114" s="166">
        <f t="shared" si="46"/>
        <v>0</v>
      </c>
      <c r="D114" s="282">
        <f t="shared" si="47"/>
        <v>2</v>
      </c>
      <c r="E114" s="206">
        <f>'Core Indicators'!R114</f>
        <v>2</v>
      </c>
      <c r="F114" s="206">
        <f>'Core Indicators'!Z114</f>
        <v>2</v>
      </c>
      <c r="G114" s="166">
        <f t="shared" si="48"/>
        <v>2</v>
      </c>
      <c r="H114" s="206">
        <f>'Core Indicators'!AH114</f>
        <v>2</v>
      </c>
      <c r="I114" s="206">
        <f>'Core Indicators'!AP114</f>
        <v>2</v>
      </c>
      <c r="J114" s="206">
        <f>'Core Indicators'!BN114</f>
        <v>2</v>
      </c>
      <c r="K114" s="206">
        <f t="shared" si="49"/>
        <v>2</v>
      </c>
      <c r="L114" s="259">
        <f t="shared" si="50"/>
        <v>2</v>
      </c>
      <c r="M114" s="282">
        <f t="shared" si="51"/>
        <v>2</v>
      </c>
      <c r="N114" s="207">
        <f>'Core Indicators'!DJ114</f>
        <v>2</v>
      </c>
      <c r="O114" s="207">
        <f>'Core Indicators'!DR114</f>
        <v>2</v>
      </c>
      <c r="P114" s="207">
        <f>'Core Indicators'!DZ114</f>
        <v>2</v>
      </c>
      <c r="Q114" s="207">
        <f>'Core Indicators'!EH114</f>
        <v>2</v>
      </c>
      <c r="R114" s="207">
        <f>'Core Indicators'!EP114</f>
        <v>2</v>
      </c>
      <c r="S114" s="166">
        <f t="shared" si="52"/>
        <v>1.6</v>
      </c>
      <c r="T114" s="166">
        <f t="shared" si="53"/>
        <v>1.1666666666666667</v>
      </c>
      <c r="U114" s="206">
        <v>1</v>
      </c>
      <c r="V114" s="206">
        <v>1</v>
      </c>
      <c r="W114" s="206">
        <f>'Core Indicators'!EX114</f>
        <v>2</v>
      </c>
      <c r="X114" s="166">
        <f t="shared" si="54"/>
        <v>1.5</v>
      </c>
      <c r="Y114" s="206">
        <v>1</v>
      </c>
      <c r="Z114" s="166">
        <f t="shared" si="55"/>
        <v>2</v>
      </c>
      <c r="AA114" s="206">
        <f>'Core Indicators'!FF114</f>
        <v>2</v>
      </c>
      <c r="AB114" s="206">
        <f t="shared" si="56"/>
        <v>2</v>
      </c>
      <c r="AC114" s="187">
        <f>'Core Indicators'!GD114</f>
        <v>2</v>
      </c>
      <c r="AD114" s="187">
        <f>'Core Indicators'!GL114</f>
        <v>2</v>
      </c>
      <c r="AE114" s="187">
        <f>'Core Indicators'!GT114</f>
        <v>2</v>
      </c>
      <c r="AF114" s="187">
        <f>'Core Indicators'!HB114</f>
        <v>2</v>
      </c>
      <c r="AG114" s="187">
        <f t="shared" si="57"/>
        <v>2</v>
      </c>
      <c r="AH114" s="187">
        <f>'Core Indicators'!HJ114</f>
        <v>2</v>
      </c>
      <c r="AI114" s="187">
        <f>'Core Indicators'!HR114</f>
        <v>2</v>
      </c>
      <c r="AJ114" s="187">
        <f t="shared" si="58"/>
        <v>2</v>
      </c>
      <c r="AK114" s="187">
        <f>'Core Indicators'!HZ114</f>
        <v>2</v>
      </c>
      <c r="AL114" s="187">
        <f>'Core Indicators'!IH114</f>
        <v>2</v>
      </c>
      <c r="AM114" s="187">
        <f>'Core Indicators'!IP114</f>
        <v>2</v>
      </c>
      <c r="AN114" s="187">
        <f t="shared" si="59"/>
        <v>2</v>
      </c>
    </row>
    <row r="115" spans="1:40" x14ac:dyDescent="0.25">
      <c r="A115" s="206" t="str">
        <f>Lists!C:C</f>
        <v>RWA002</v>
      </c>
      <c r="B115" s="259">
        <f t="shared" si="45"/>
        <v>2</v>
      </c>
      <c r="C115" s="166">
        <f t="shared" si="46"/>
        <v>2</v>
      </c>
      <c r="D115" s="282">
        <f t="shared" si="47"/>
        <v>2</v>
      </c>
      <c r="E115" s="206">
        <f>'Core Indicators'!R115</f>
        <v>2</v>
      </c>
      <c r="F115" s="206">
        <f>'Core Indicators'!Z115</f>
        <v>2</v>
      </c>
      <c r="G115" s="166">
        <f t="shared" si="48"/>
        <v>2</v>
      </c>
      <c r="H115" s="206">
        <f>'Core Indicators'!AH115</f>
        <v>2</v>
      </c>
      <c r="I115" s="206">
        <f>'Core Indicators'!AP115</f>
        <v>2</v>
      </c>
      <c r="J115" s="206" t="str">
        <f>'Core Indicators'!BN115</f>
        <v>x</v>
      </c>
      <c r="K115" s="206">
        <f t="shared" si="49"/>
        <v>2</v>
      </c>
      <c r="L115" s="259">
        <f t="shared" si="50"/>
        <v>2</v>
      </c>
      <c r="M115" s="282">
        <f t="shared" si="51"/>
        <v>2.4</v>
      </c>
      <c r="N115" s="207">
        <f>'Core Indicators'!DJ115</f>
        <v>2</v>
      </c>
      <c r="O115" s="207">
        <f>'Core Indicators'!DR115</f>
        <v>2</v>
      </c>
      <c r="P115" s="207">
        <f>'Core Indicators'!DZ115</f>
        <v>2</v>
      </c>
      <c r="Q115" s="207">
        <f>'Core Indicators'!EH115</f>
        <v>3</v>
      </c>
      <c r="R115" s="207">
        <f>'Core Indicators'!EP115</f>
        <v>3</v>
      </c>
      <c r="S115" s="166">
        <f t="shared" si="52"/>
        <v>1.5</v>
      </c>
      <c r="T115" s="166">
        <f t="shared" si="53"/>
        <v>1</v>
      </c>
      <c r="U115" s="206">
        <v>1</v>
      </c>
      <c r="V115" s="206">
        <v>1</v>
      </c>
      <c r="W115" s="206" t="str">
        <f>'Core Indicators'!EX115</f>
        <v>x</v>
      </c>
      <c r="X115" s="166">
        <f t="shared" si="54"/>
        <v>1</v>
      </c>
      <c r="Y115" s="206">
        <v>1</v>
      </c>
      <c r="Z115" s="166">
        <f t="shared" si="55"/>
        <v>2</v>
      </c>
      <c r="AA115" s="206">
        <f>'Core Indicators'!FF115</f>
        <v>2</v>
      </c>
      <c r="AB115" s="206">
        <f t="shared" si="56"/>
        <v>2</v>
      </c>
      <c r="AC115" s="187">
        <f>'Core Indicators'!GD115</f>
        <v>2</v>
      </c>
      <c r="AD115" s="187">
        <f>'Core Indicators'!GL115</f>
        <v>2</v>
      </c>
      <c r="AE115" s="187">
        <f>'Core Indicators'!GT115</f>
        <v>2</v>
      </c>
      <c r="AF115" s="187">
        <f>'Core Indicators'!HB115</f>
        <v>2</v>
      </c>
      <c r="AG115" s="187">
        <f t="shared" si="57"/>
        <v>2</v>
      </c>
      <c r="AH115" s="187">
        <f>'Core Indicators'!HJ115</f>
        <v>2</v>
      </c>
      <c r="AI115" s="187">
        <f>'Core Indicators'!HR115</f>
        <v>2</v>
      </c>
      <c r="AJ115" s="187">
        <f t="shared" si="58"/>
        <v>2</v>
      </c>
      <c r="AK115" s="187">
        <f>'Core Indicators'!HZ115</f>
        <v>2</v>
      </c>
      <c r="AL115" s="187">
        <f>'Core Indicators'!IH115</f>
        <v>2</v>
      </c>
      <c r="AM115" s="187">
        <f>'Core Indicators'!IP115</f>
        <v>2</v>
      </c>
      <c r="AN115" s="187">
        <f t="shared" si="59"/>
        <v>2</v>
      </c>
    </row>
    <row r="116" spans="1:40" x14ac:dyDescent="0.25">
      <c r="A116" s="206" t="str">
        <f>Lists!C:C</f>
        <v>SDN001</v>
      </c>
      <c r="B116" s="259">
        <f t="shared" si="45"/>
        <v>1.3</v>
      </c>
      <c r="C116" s="166">
        <f t="shared" si="46"/>
        <v>0</v>
      </c>
      <c r="D116" s="282">
        <f t="shared" si="47"/>
        <v>1.4</v>
      </c>
      <c r="E116" s="206">
        <f>'Core Indicators'!R116</f>
        <v>2</v>
      </c>
      <c r="F116" s="206">
        <f>'Core Indicators'!Z116</f>
        <v>1</v>
      </c>
      <c r="G116" s="166">
        <f t="shared" si="48"/>
        <v>1.5</v>
      </c>
      <c r="H116" s="206">
        <f>'Core Indicators'!AH116</f>
        <v>1</v>
      </c>
      <c r="I116" s="206">
        <f>'Core Indicators'!AP116</f>
        <v>1</v>
      </c>
      <c r="J116" s="206">
        <f>'Core Indicators'!BN116</f>
        <v>2</v>
      </c>
      <c r="K116" s="206">
        <f t="shared" si="49"/>
        <v>1.5</v>
      </c>
      <c r="L116" s="259">
        <f t="shared" si="50"/>
        <v>1.3</v>
      </c>
      <c r="M116" s="282">
        <f t="shared" si="51"/>
        <v>1</v>
      </c>
      <c r="N116" s="207">
        <f>'Core Indicators'!DJ116</f>
        <v>1</v>
      </c>
      <c r="O116" s="207">
        <f>'Core Indicators'!DR116</f>
        <v>1</v>
      </c>
      <c r="P116" s="207">
        <f>'Core Indicators'!DZ116</f>
        <v>1</v>
      </c>
      <c r="Q116" s="207">
        <f>'Core Indicators'!EH116</f>
        <v>1</v>
      </c>
      <c r="R116" s="207">
        <f>'Core Indicators'!EP116</f>
        <v>1</v>
      </c>
      <c r="S116" s="166">
        <f t="shared" si="52"/>
        <v>1.6</v>
      </c>
      <c r="T116" s="166">
        <f t="shared" si="53"/>
        <v>1.1666666666666667</v>
      </c>
      <c r="U116" s="206">
        <v>1</v>
      </c>
      <c r="V116" s="206">
        <v>1</v>
      </c>
      <c r="W116" s="206">
        <f>'Core Indicators'!EX116</f>
        <v>2</v>
      </c>
      <c r="X116" s="166">
        <f t="shared" si="54"/>
        <v>1.5</v>
      </c>
      <c r="Y116" s="206">
        <v>1</v>
      </c>
      <c r="Z116" s="166">
        <f t="shared" si="55"/>
        <v>2</v>
      </c>
      <c r="AA116" s="206">
        <f>'Core Indicators'!FF116</f>
        <v>2</v>
      </c>
      <c r="AB116" s="206">
        <f t="shared" si="56"/>
        <v>2</v>
      </c>
      <c r="AC116" s="187">
        <f>'Core Indicators'!GD116</f>
        <v>2</v>
      </c>
      <c r="AD116" s="187">
        <f>'Core Indicators'!GL116</f>
        <v>2</v>
      </c>
      <c r="AE116" s="187">
        <f>'Core Indicators'!GT116</f>
        <v>2</v>
      </c>
      <c r="AF116" s="187">
        <f>'Core Indicators'!HB116</f>
        <v>2</v>
      </c>
      <c r="AG116" s="187">
        <f t="shared" si="57"/>
        <v>2</v>
      </c>
      <c r="AH116" s="187">
        <f>'Core Indicators'!HJ116</f>
        <v>2</v>
      </c>
      <c r="AI116" s="187">
        <f>'Core Indicators'!HR116</f>
        <v>2</v>
      </c>
      <c r="AJ116" s="187">
        <f t="shared" si="58"/>
        <v>2</v>
      </c>
      <c r="AK116" s="187">
        <f>'Core Indicators'!HZ116</f>
        <v>2</v>
      </c>
      <c r="AL116" s="187">
        <f>'Core Indicators'!IH116</f>
        <v>2</v>
      </c>
      <c r="AM116" s="187">
        <f>'Core Indicators'!IP116</f>
        <v>2</v>
      </c>
      <c r="AN116" s="187">
        <f t="shared" si="59"/>
        <v>2</v>
      </c>
    </row>
    <row r="117" spans="1:40" x14ac:dyDescent="0.25">
      <c r="A117" s="206" t="str">
        <f>Lists!C:C</f>
        <v>SDN005</v>
      </c>
      <c r="B117" s="259">
        <f t="shared" si="45"/>
        <v>1.9</v>
      </c>
      <c r="C117" s="166">
        <f t="shared" si="46"/>
        <v>0</v>
      </c>
      <c r="D117" s="282">
        <f t="shared" si="47"/>
        <v>2</v>
      </c>
      <c r="E117" s="206">
        <f>'Core Indicators'!R117</f>
        <v>2</v>
      </c>
      <c r="F117" s="206">
        <f>'Core Indicators'!Z117</f>
        <v>2</v>
      </c>
      <c r="G117" s="166">
        <f t="shared" si="48"/>
        <v>2</v>
      </c>
      <c r="H117" s="206">
        <f>'Core Indicators'!AH117</f>
        <v>2</v>
      </c>
      <c r="I117" s="206">
        <f>'Core Indicators'!AP117</f>
        <v>2</v>
      </c>
      <c r="J117" s="206">
        <f>'Core Indicators'!BN117</f>
        <v>2</v>
      </c>
      <c r="K117" s="206">
        <f t="shared" si="49"/>
        <v>2</v>
      </c>
      <c r="L117" s="259">
        <f t="shared" si="50"/>
        <v>2</v>
      </c>
      <c r="M117" s="282">
        <f t="shared" si="51"/>
        <v>2</v>
      </c>
      <c r="N117" s="207">
        <f>'Core Indicators'!DJ117</f>
        <v>2</v>
      </c>
      <c r="O117" s="207">
        <f>'Core Indicators'!DR117</f>
        <v>2</v>
      </c>
      <c r="P117" s="207">
        <f>'Core Indicators'!DZ117</f>
        <v>2</v>
      </c>
      <c r="Q117" s="207">
        <f>'Core Indicators'!EH117</f>
        <v>2</v>
      </c>
      <c r="R117" s="207">
        <f>'Core Indicators'!EP117</f>
        <v>2</v>
      </c>
      <c r="S117" s="166">
        <f t="shared" si="52"/>
        <v>1.6</v>
      </c>
      <c r="T117" s="166">
        <f t="shared" si="53"/>
        <v>1.1666666666666667</v>
      </c>
      <c r="U117" s="206">
        <v>1</v>
      </c>
      <c r="V117" s="206">
        <v>1</v>
      </c>
      <c r="W117" s="206">
        <f>'Core Indicators'!EX117</f>
        <v>2</v>
      </c>
      <c r="X117" s="166">
        <f t="shared" si="54"/>
        <v>1.5</v>
      </c>
      <c r="Y117" s="206">
        <v>1</v>
      </c>
      <c r="Z117" s="166">
        <f t="shared" si="55"/>
        <v>2</v>
      </c>
      <c r="AA117" s="206">
        <f>'Core Indicators'!FF117</f>
        <v>2</v>
      </c>
      <c r="AB117" s="206">
        <f t="shared" si="56"/>
        <v>2</v>
      </c>
      <c r="AC117" s="187">
        <f>'Core Indicators'!GD117</f>
        <v>2</v>
      </c>
      <c r="AD117" s="187">
        <f>'Core Indicators'!GL117</f>
        <v>2</v>
      </c>
      <c r="AE117" s="187">
        <f>'Core Indicators'!GT117</f>
        <v>2</v>
      </c>
      <c r="AF117" s="187">
        <f>'Core Indicators'!HB117</f>
        <v>2</v>
      </c>
      <c r="AG117" s="187">
        <f t="shared" si="57"/>
        <v>2</v>
      </c>
      <c r="AH117" s="187">
        <f>'Core Indicators'!HJ117</f>
        <v>2</v>
      </c>
      <c r="AI117" s="187">
        <f>'Core Indicators'!HR117</f>
        <v>2</v>
      </c>
      <c r="AJ117" s="187">
        <f t="shared" si="58"/>
        <v>2</v>
      </c>
      <c r="AK117" s="187">
        <f>'Core Indicators'!HZ117</f>
        <v>2</v>
      </c>
      <c r="AL117" s="187">
        <f>'Core Indicators'!IH117</f>
        <v>2</v>
      </c>
      <c r="AM117" s="187">
        <f>'Core Indicators'!IP117</f>
        <v>2</v>
      </c>
      <c r="AN117" s="187">
        <f t="shared" si="59"/>
        <v>2</v>
      </c>
    </row>
    <row r="118" spans="1:40" x14ac:dyDescent="0.25">
      <c r="A118" s="206" t="str">
        <f>Lists!C:C</f>
        <v>SDN007</v>
      </c>
      <c r="B118" s="259">
        <f t="shared" si="45"/>
        <v>1.4</v>
      </c>
      <c r="C118" s="166">
        <f t="shared" si="46"/>
        <v>0</v>
      </c>
      <c r="D118" s="282">
        <f t="shared" si="47"/>
        <v>1.9</v>
      </c>
      <c r="E118" s="206">
        <f>'Core Indicators'!R118</f>
        <v>2</v>
      </c>
      <c r="F118" s="206">
        <f>'Core Indicators'!Z118</f>
        <v>2</v>
      </c>
      <c r="G118" s="166">
        <f t="shared" si="48"/>
        <v>2</v>
      </c>
      <c r="H118" s="206">
        <f>'Core Indicators'!AH118</f>
        <v>2</v>
      </c>
      <c r="I118" s="206">
        <f>'Core Indicators'!AP118</f>
        <v>1</v>
      </c>
      <c r="J118" s="206">
        <f>'Core Indicators'!BN118</f>
        <v>2</v>
      </c>
      <c r="K118" s="206">
        <f t="shared" si="49"/>
        <v>1.5</v>
      </c>
      <c r="L118" s="259">
        <f t="shared" si="50"/>
        <v>1.8</v>
      </c>
      <c r="M118" s="282">
        <f t="shared" si="51"/>
        <v>1</v>
      </c>
      <c r="N118" s="207">
        <f>'Core Indicators'!DJ118</f>
        <v>1</v>
      </c>
      <c r="O118" s="207">
        <f>'Core Indicators'!DR118</f>
        <v>1</v>
      </c>
      <c r="P118" s="207">
        <f>'Core Indicators'!DZ118</f>
        <v>1</v>
      </c>
      <c r="Q118" s="207">
        <f>'Core Indicators'!EH118</f>
        <v>1</v>
      </c>
      <c r="R118" s="207">
        <f>'Core Indicators'!EP118</f>
        <v>1</v>
      </c>
      <c r="S118" s="166">
        <f t="shared" si="52"/>
        <v>1.6</v>
      </c>
      <c r="T118" s="166">
        <f t="shared" si="53"/>
        <v>1.1666666666666667</v>
      </c>
      <c r="U118" s="206">
        <v>1</v>
      </c>
      <c r="V118" s="206">
        <v>1</v>
      </c>
      <c r="W118" s="206">
        <f>'Core Indicators'!EX118</f>
        <v>2</v>
      </c>
      <c r="X118" s="166">
        <f t="shared" si="54"/>
        <v>1.5</v>
      </c>
      <c r="Y118" s="206">
        <v>1</v>
      </c>
      <c r="Z118" s="166">
        <f t="shared" si="55"/>
        <v>2</v>
      </c>
      <c r="AA118" s="206">
        <f>'Core Indicators'!FF118</f>
        <v>2</v>
      </c>
      <c r="AB118" s="206">
        <f t="shared" si="56"/>
        <v>2</v>
      </c>
      <c r="AC118" s="187">
        <f>'Core Indicators'!GD118</f>
        <v>2</v>
      </c>
      <c r="AD118" s="187">
        <f>'Core Indicators'!GL118</f>
        <v>2</v>
      </c>
      <c r="AE118" s="187">
        <f>'Core Indicators'!GT118</f>
        <v>2</v>
      </c>
      <c r="AF118" s="187">
        <f>'Core Indicators'!HB118</f>
        <v>2</v>
      </c>
      <c r="AG118" s="187">
        <f t="shared" si="57"/>
        <v>2</v>
      </c>
      <c r="AH118" s="187">
        <f>'Core Indicators'!HJ118</f>
        <v>2</v>
      </c>
      <c r="AI118" s="187">
        <f>'Core Indicators'!HR118</f>
        <v>2</v>
      </c>
      <c r="AJ118" s="187">
        <f t="shared" si="58"/>
        <v>2</v>
      </c>
      <c r="AK118" s="187">
        <f>'Core Indicators'!HZ118</f>
        <v>2</v>
      </c>
      <c r="AL118" s="187">
        <f>'Core Indicators'!IH118</f>
        <v>2</v>
      </c>
      <c r="AM118" s="187">
        <f>'Core Indicators'!IP118</f>
        <v>2</v>
      </c>
      <c r="AN118" s="187">
        <f t="shared" si="59"/>
        <v>2</v>
      </c>
    </row>
    <row r="119" spans="1:40" x14ac:dyDescent="0.25">
      <c r="A119" s="206" t="str">
        <f>Lists!C:C</f>
        <v>SDN008</v>
      </c>
      <c r="B119" s="259">
        <f t="shared" si="45"/>
        <v>1.3</v>
      </c>
      <c r="C119" s="166">
        <f t="shared" si="46"/>
        <v>0</v>
      </c>
      <c r="D119" s="282">
        <f t="shared" si="47"/>
        <v>1.3</v>
      </c>
      <c r="E119" s="206">
        <f>'Core Indicators'!R119</f>
        <v>1</v>
      </c>
      <c r="F119" s="206">
        <f>'Core Indicators'!Z119</f>
        <v>1</v>
      </c>
      <c r="G119" s="166">
        <f t="shared" si="48"/>
        <v>1</v>
      </c>
      <c r="H119" s="206">
        <f>'Core Indicators'!AH119</f>
        <v>1</v>
      </c>
      <c r="I119" s="206">
        <f>'Core Indicators'!AP119</f>
        <v>2</v>
      </c>
      <c r="J119" s="206">
        <f>'Core Indicators'!BN119</f>
        <v>2</v>
      </c>
      <c r="K119" s="206">
        <f t="shared" si="49"/>
        <v>2</v>
      </c>
      <c r="L119" s="259">
        <f t="shared" si="50"/>
        <v>1.5</v>
      </c>
      <c r="M119" s="282">
        <f t="shared" si="51"/>
        <v>1</v>
      </c>
      <c r="N119" s="207">
        <f>'Core Indicators'!DJ119</f>
        <v>1</v>
      </c>
      <c r="O119" s="207">
        <f>'Core Indicators'!DR119</f>
        <v>1</v>
      </c>
      <c r="P119" s="207">
        <f>'Core Indicators'!DZ119</f>
        <v>1</v>
      </c>
      <c r="Q119" s="207">
        <f>'Core Indicators'!EH119</f>
        <v>1</v>
      </c>
      <c r="R119" s="207">
        <f>'Core Indicators'!EP119</f>
        <v>1</v>
      </c>
      <c r="S119" s="166">
        <f t="shared" si="52"/>
        <v>1.6</v>
      </c>
      <c r="T119" s="166">
        <f t="shared" si="53"/>
        <v>1.1666666666666667</v>
      </c>
      <c r="U119" s="206">
        <v>1</v>
      </c>
      <c r="V119" s="206">
        <v>1</v>
      </c>
      <c r="W119" s="206">
        <f>'Core Indicators'!EX119</f>
        <v>2</v>
      </c>
      <c r="X119" s="166">
        <f t="shared" si="54"/>
        <v>1.5</v>
      </c>
      <c r="Y119" s="206">
        <v>1</v>
      </c>
      <c r="Z119" s="166">
        <f t="shared" si="55"/>
        <v>2</v>
      </c>
      <c r="AA119" s="206">
        <f>'Core Indicators'!FF119</f>
        <v>2</v>
      </c>
      <c r="AB119" s="206">
        <f t="shared" si="56"/>
        <v>2</v>
      </c>
      <c r="AC119" s="187">
        <f>'Core Indicators'!GD119</f>
        <v>2</v>
      </c>
      <c r="AD119" s="187">
        <f>'Core Indicators'!GL119</f>
        <v>2</v>
      </c>
      <c r="AE119" s="187">
        <f>'Core Indicators'!GT119</f>
        <v>2</v>
      </c>
      <c r="AF119" s="187">
        <f>'Core Indicators'!HB119</f>
        <v>2</v>
      </c>
      <c r="AG119" s="187">
        <f t="shared" si="57"/>
        <v>2</v>
      </c>
      <c r="AH119" s="187">
        <f>'Core Indicators'!HJ119</f>
        <v>2</v>
      </c>
      <c r="AI119" s="187">
        <f>'Core Indicators'!HR119</f>
        <v>2</v>
      </c>
      <c r="AJ119" s="187">
        <f t="shared" si="58"/>
        <v>2</v>
      </c>
      <c r="AK119" s="187">
        <f>'Core Indicators'!HZ119</f>
        <v>2</v>
      </c>
      <c r="AL119" s="187">
        <f>'Core Indicators'!IH119</f>
        <v>2</v>
      </c>
      <c r="AM119" s="187">
        <f>'Core Indicators'!IP119</f>
        <v>2</v>
      </c>
      <c r="AN119" s="187">
        <f t="shared" si="59"/>
        <v>2</v>
      </c>
    </row>
    <row r="120" spans="1:40" x14ac:dyDescent="0.25">
      <c r="A120" s="206" t="str">
        <f>Lists!C:C</f>
        <v>SEN002</v>
      </c>
      <c r="B120" s="259">
        <f t="shared" si="45"/>
        <v>1.7</v>
      </c>
      <c r="C120" s="166">
        <f t="shared" si="46"/>
        <v>1</v>
      </c>
      <c r="D120" s="282">
        <f t="shared" si="47"/>
        <v>1.8</v>
      </c>
      <c r="E120" s="206">
        <f>'Core Indicators'!R120</f>
        <v>1</v>
      </c>
      <c r="F120" s="206">
        <f>'Core Indicators'!Z120</f>
        <v>2</v>
      </c>
      <c r="G120" s="166">
        <f t="shared" si="48"/>
        <v>1.5</v>
      </c>
      <c r="H120" s="206">
        <f>'Core Indicators'!AH120</f>
        <v>2</v>
      </c>
      <c r="I120" s="206" t="str">
        <f>'Core Indicators'!AP120</f>
        <v>x</v>
      </c>
      <c r="J120" s="206">
        <f>'Core Indicators'!BN120</f>
        <v>2</v>
      </c>
      <c r="K120" s="206">
        <f t="shared" si="49"/>
        <v>2</v>
      </c>
      <c r="L120" s="259">
        <f t="shared" si="50"/>
        <v>2</v>
      </c>
      <c r="M120" s="282">
        <f t="shared" si="51"/>
        <v>2</v>
      </c>
      <c r="N120" s="207">
        <f>'Core Indicators'!DJ120</f>
        <v>2</v>
      </c>
      <c r="O120" s="207">
        <f>'Core Indicators'!DR120</f>
        <v>2</v>
      </c>
      <c r="P120" s="207">
        <f>'Core Indicators'!DZ120</f>
        <v>2</v>
      </c>
      <c r="Q120" s="207">
        <f>'Core Indicators'!EH120</f>
        <v>2</v>
      </c>
      <c r="R120" s="207">
        <f>'Core Indicators'!EP120</f>
        <v>2</v>
      </c>
      <c r="S120" s="166">
        <f t="shared" si="52"/>
        <v>1.3</v>
      </c>
      <c r="T120" s="166">
        <f t="shared" si="53"/>
        <v>1.1666666666666667</v>
      </c>
      <c r="U120" s="206">
        <v>1</v>
      </c>
      <c r="V120" s="206">
        <v>1</v>
      </c>
      <c r="W120" s="206">
        <f>'Core Indicators'!EX120</f>
        <v>2</v>
      </c>
      <c r="X120" s="166">
        <f t="shared" si="54"/>
        <v>1.5</v>
      </c>
      <c r="Y120" s="206">
        <v>1</v>
      </c>
      <c r="Z120" s="166">
        <f t="shared" si="55"/>
        <v>1.5</v>
      </c>
      <c r="AA120" s="206">
        <f>'Core Indicators'!FF120</f>
        <v>1</v>
      </c>
      <c r="AB120" s="206">
        <f t="shared" si="56"/>
        <v>2</v>
      </c>
      <c r="AC120" s="187">
        <f>'Core Indicators'!GD120</f>
        <v>2</v>
      </c>
      <c r="AD120" s="187">
        <f>'Core Indicators'!GL120</f>
        <v>2</v>
      </c>
      <c r="AE120" s="187">
        <f>'Core Indicators'!GT120</f>
        <v>2</v>
      </c>
      <c r="AF120" s="187">
        <f>'Core Indicators'!HB120</f>
        <v>2</v>
      </c>
      <c r="AG120" s="187">
        <f t="shared" si="57"/>
        <v>2</v>
      </c>
      <c r="AH120" s="187">
        <f>'Core Indicators'!HJ120</f>
        <v>2</v>
      </c>
      <c r="AI120" s="187">
        <f>'Core Indicators'!HR120</f>
        <v>2</v>
      </c>
      <c r="AJ120" s="187">
        <f t="shared" si="58"/>
        <v>2</v>
      </c>
      <c r="AK120" s="187">
        <f>'Core Indicators'!HZ120</f>
        <v>2</v>
      </c>
      <c r="AL120" s="187">
        <f>'Core Indicators'!IH120</f>
        <v>2</v>
      </c>
      <c r="AM120" s="187">
        <f>'Core Indicators'!IP120</f>
        <v>2</v>
      </c>
      <c r="AN120" s="187">
        <f t="shared" si="59"/>
        <v>2</v>
      </c>
    </row>
    <row r="121" spans="1:40" x14ac:dyDescent="0.25">
      <c r="A121" s="206" t="str">
        <f>Lists!C:C</f>
        <v>SLV001</v>
      </c>
      <c r="B121" s="259">
        <f t="shared" si="45"/>
        <v>1.8</v>
      </c>
      <c r="C121" s="166">
        <f t="shared" si="46"/>
        <v>0</v>
      </c>
      <c r="D121" s="282">
        <f t="shared" si="47"/>
        <v>1.8</v>
      </c>
      <c r="E121" s="206">
        <f>'Core Indicators'!R121</f>
        <v>1</v>
      </c>
      <c r="F121" s="206">
        <f>'Core Indicators'!Z121</f>
        <v>2</v>
      </c>
      <c r="G121" s="166">
        <f t="shared" si="48"/>
        <v>1.5</v>
      </c>
      <c r="H121" s="206">
        <f>'Core Indicators'!AH121</f>
        <v>2</v>
      </c>
      <c r="I121" s="206">
        <f>'Core Indicators'!AP121</f>
        <v>2</v>
      </c>
      <c r="J121" s="206">
        <f>'Core Indicators'!BN121</f>
        <v>2</v>
      </c>
      <c r="K121" s="206">
        <f t="shared" si="49"/>
        <v>2</v>
      </c>
      <c r="L121" s="259">
        <f t="shared" si="50"/>
        <v>2</v>
      </c>
      <c r="M121" s="282">
        <f t="shared" si="51"/>
        <v>2</v>
      </c>
      <c r="N121" s="207">
        <f>'Core Indicators'!DJ121</f>
        <v>2</v>
      </c>
      <c r="O121" s="207">
        <f>'Core Indicators'!DR121</f>
        <v>2</v>
      </c>
      <c r="P121" s="207">
        <f>'Core Indicators'!DZ121</f>
        <v>1</v>
      </c>
      <c r="Q121" s="207">
        <f>'Core Indicators'!EH121</f>
        <v>3</v>
      </c>
      <c r="R121" s="207" t="str">
        <f>'Core Indicators'!EP121</f>
        <v>x</v>
      </c>
      <c r="S121" s="166">
        <f t="shared" si="52"/>
        <v>1.6</v>
      </c>
      <c r="T121" s="166">
        <f t="shared" si="53"/>
        <v>1.1666666666666667</v>
      </c>
      <c r="U121" s="206">
        <v>1</v>
      </c>
      <c r="V121" s="206">
        <v>1</v>
      </c>
      <c r="W121" s="206">
        <f>'Core Indicators'!EX121</f>
        <v>2</v>
      </c>
      <c r="X121" s="166">
        <f t="shared" si="54"/>
        <v>1.5</v>
      </c>
      <c r="Y121" s="206">
        <v>1</v>
      </c>
      <c r="Z121" s="166">
        <f t="shared" si="55"/>
        <v>2</v>
      </c>
      <c r="AA121" s="206">
        <f>'Core Indicators'!FF121</f>
        <v>2</v>
      </c>
      <c r="AB121" s="206">
        <f t="shared" si="56"/>
        <v>2</v>
      </c>
      <c r="AC121" s="187">
        <f>'Core Indicators'!GD121</f>
        <v>2</v>
      </c>
      <c r="AD121" s="187">
        <f>'Core Indicators'!GL121</f>
        <v>2</v>
      </c>
      <c r="AE121" s="187">
        <f>'Core Indicators'!GT121</f>
        <v>2</v>
      </c>
      <c r="AF121" s="187">
        <f>'Core Indicators'!HB121</f>
        <v>2</v>
      </c>
      <c r="AG121" s="187">
        <f t="shared" si="57"/>
        <v>2</v>
      </c>
      <c r="AH121" s="187">
        <f>'Core Indicators'!HJ121</f>
        <v>2</v>
      </c>
      <c r="AI121" s="187">
        <f>'Core Indicators'!HR121</f>
        <v>2</v>
      </c>
      <c r="AJ121" s="187">
        <f t="shared" si="58"/>
        <v>2</v>
      </c>
      <c r="AK121" s="187">
        <f>'Core Indicators'!HZ121</f>
        <v>2</v>
      </c>
      <c r="AL121" s="187">
        <f>'Core Indicators'!IH121</f>
        <v>2</v>
      </c>
      <c r="AM121" s="187">
        <f>'Core Indicators'!IP121</f>
        <v>2</v>
      </c>
      <c r="AN121" s="187">
        <f t="shared" si="59"/>
        <v>2</v>
      </c>
    </row>
    <row r="122" spans="1:40" x14ac:dyDescent="0.25">
      <c r="A122" s="206" t="str">
        <f>Lists!C:C</f>
        <v>SOM001</v>
      </c>
      <c r="B122" s="259">
        <f t="shared" si="45"/>
        <v>1.8</v>
      </c>
      <c r="C122" s="166">
        <f t="shared" si="46"/>
        <v>0</v>
      </c>
      <c r="D122" s="282">
        <f t="shared" si="47"/>
        <v>1.8</v>
      </c>
      <c r="E122" s="206">
        <f>'Core Indicators'!R122</f>
        <v>1</v>
      </c>
      <c r="F122" s="206">
        <f>'Core Indicators'!Z122</f>
        <v>2</v>
      </c>
      <c r="G122" s="166">
        <f t="shared" si="48"/>
        <v>1.5</v>
      </c>
      <c r="H122" s="206">
        <f>'Core Indicators'!AH122</f>
        <v>2</v>
      </c>
      <c r="I122" s="206">
        <f>'Core Indicators'!AP122</f>
        <v>2</v>
      </c>
      <c r="J122" s="206">
        <f>'Core Indicators'!BN122</f>
        <v>2</v>
      </c>
      <c r="K122" s="206">
        <f t="shared" si="49"/>
        <v>2</v>
      </c>
      <c r="L122" s="259">
        <f t="shared" si="50"/>
        <v>2</v>
      </c>
      <c r="M122" s="282">
        <f t="shared" si="51"/>
        <v>2</v>
      </c>
      <c r="N122" s="207">
        <f>'Core Indicators'!DJ122</f>
        <v>2</v>
      </c>
      <c r="O122" s="207">
        <f>'Core Indicators'!DR122</f>
        <v>2</v>
      </c>
      <c r="P122" s="207">
        <f>'Core Indicators'!DZ122</f>
        <v>2</v>
      </c>
      <c r="Q122" s="207">
        <f>'Core Indicators'!EH122</f>
        <v>2</v>
      </c>
      <c r="R122" s="207">
        <f>'Core Indicators'!EP122</f>
        <v>2</v>
      </c>
      <c r="S122" s="166">
        <f t="shared" si="52"/>
        <v>1.4</v>
      </c>
      <c r="T122" s="166">
        <f t="shared" si="53"/>
        <v>1.3333333333333333</v>
      </c>
      <c r="U122" s="206">
        <v>1</v>
      </c>
      <c r="V122" s="206">
        <v>1</v>
      </c>
      <c r="W122" s="206">
        <f>'Core Indicators'!EX122</f>
        <v>3</v>
      </c>
      <c r="X122" s="166">
        <f t="shared" si="54"/>
        <v>2</v>
      </c>
      <c r="Y122" s="206">
        <v>1</v>
      </c>
      <c r="Z122" s="166">
        <f t="shared" si="55"/>
        <v>1.5</v>
      </c>
      <c r="AA122" s="206">
        <f>'Core Indicators'!FF122</f>
        <v>1</v>
      </c>
      <c r="AB122" s="206">
        <f t="shared" si="56"/>
        <v>2</v>
      </c>
      <c r="AC122" s="187">
        <f>'Core Indicators'!GD122</f>
        <v>2</v>
      </c>
      <c r="AD122" s="187">
        <f>'Core Indicators'!GL122</f>
        <v>2</v>
      </c>
      <c r="AE122" s="187">
        <f>'Core Indicators'!GT122</f>
        <v>2</v>
      </c>
      <c r="AF122" s="187">
        <f>'Core Indicators'!HB122</f>
        <v>2</v>
      </c>
      <c r="AG122" s="187">
        <f t="shared" si="57"/>
        <v>2</v>
      </c>
      <c r="AH122" s="187">
        <f>'Core Indicators'!HJ122</f>
        <v>2</v>
      </c>
      <c r="AI122" s="187">
        <f>'Core Indicators'!HR122</f>
        <v>2</v>
      </c>
      <c r="AJ122" s="187">
        <f t="shared" si="58"/>
        <v>2</v>
      </c>
      <c r="AK122" s="187">
        <f>'Core Indicators'!HZ122</f>
        <v>2</v>
      </c>
      <c r="AL122" s="187">
        <f>'Core Indicators'!IH122</f>
        <v>2</v>
      </c>
      <c r="AM122" s="187">
        <f>'Core Indicators'!IP122</f>
        <v>2</v>
      </c>
      <c r="AN122" s="187">
        <f t="shared" si="59"/>
        <v>2</v>
      </c>
    </row>
    <row r="123" spans="1:40" x14ac:dyDescent="0.25">
      <c r="A123" s="206" t="str">
        <f>Lists!C:C</f>
        <v>SOM002</v>
      </c>
      <c r="B123" s="259">
        <f t="shared" si="45"/>
        <v>1.9</v>
      </c>
      <c r="C123" s="166">
        <f t="shared" si="46"/>
        <v>0</v>
      </c>
      <c r="D123" s="282">
        <f t="shared" si="47"/>
        <v>1.9</v>
      </c>
      <c r="E123" s="206">
        <f>'Core Indicators'!R123</f>
        <v>2</v>
      </c>
      <c r="F123" s="206">
        <f>'Core Indicators'!Z123</f>
        <v>3</v>
      </c>
      <c r="G123" s="166">
        <f t="shared" si="48"/>
        <v>2.5</v>
      </c>
      <c r="H123" s="206">
        <f>'Core Indicators'!AH123</f>
        <v>1</v>
      </c>
      <c r="I123" s="206">
        <f>'Core Indicators'!AP123</f>
        <v>1</v>
      </c>
      <c r="J123" s="206">
        <f>'Core Indicators'!BN123</f>
        <v>3</v>
      </c>
      <c r="K123" s="206">
        <f t="shared" si="49"/>
        <v>2.1</v>
      </c>
      <c r="L123" s="259">
        <f t="shared" si="50"/>
        <v>1.6</v>
      </c>
      <c r="M123" s="282">
        <f t="shared" si="51"/>
        <v>2</v>
      </c>
      <c r="N123" s="207">
        <f>'Core Indicators'!DJ123</f>
        <v>2</v>
      </c>
      <c r="O123" s="207">
        <f>'Core Indicators'!DR123</f>
        <v>2</v>
      </c>
      <c r="P123" s="207">
        <f>'Core Indicators'!DZ123</f>
        <v>2</v>
      </c>
      <c r="Q123" s="207">
        <f>'Core Indicators'!EH123</f>
        <v>2</v>
      </c>
      <c r="R123" s="207" t="str">
        <f>'Core Indicators'!EP123</f>
        <v>x</v>
      </c>
      <c r="S123" s="166">
        <f t="shared" si="52"/>
        <v>1.7</v>
      </c>
      <c r="T123" s="166">
        <f t="shared" si="53"/>
        <v>1.3333333333333333</v>
      </c>
      <c r="U123" s="206">
        <v>1</v>
      </c>
      <c r="V123" s="206">
        <v>1</v>
      </c>
      <c r="W123" s="206">
        <f>'Core Indicators'!EX123</f>
        <v>3</v>
      </c>
      <c r="X123" s="166">
        <f t="shared" si="54"/>
        <v>2</v>
      </c>
      <c r="Y123" s="206">
        <v>1</v>
      </c>
      <c r="Z123" s="166">
        <f t="shared" si="55"/>
        <v>2</v>
      </c>
      <c r="AA123" s="206">
        <f>'Core Indicators'!FF123</f>
        <v>2</v>
      </c>
      <c r="AB123" s="206">
        <f t="shared" si="56"/>
        <v>2</v>
      </c>
      <c r="AC123" s="187">
        <f>'Core Indicators'!GD123</f>
        <v>2</v>
      </c>
      <c r="AD123" s="187">
        <f>'Core Indicators'!GL123</f>
        <v>2</v>
      </c>
      <c r="AE123" s="187">
        <f>'Core Indicators'!GT123</f>
        <v>2</v>
      </c>
      <c r="AF123" s="187">
        <f>'Core Indicators'!HB123</f>
        <v>2</v>
      </c>
      <c r="AG123" s="187">
        <f t="shared" si="57"/>
        <v>2</v>
      </c>
      <c r="AH123" s="187">
        <f>'Core Indicators'!HJ123</f>
        <v>2</v>
      </c>
      <c r="AI123" s="187">
        <f>'Core Indicators'!HR123</f>
        <v>2</v>
      </c>
      <c r="AJ123" s="187">
        <f t="shared" si="58"/>
        <v>2</v>
      </c>
      <c r="AK123" s="187">
        <f>'Core Indicators'!HZ123</f>
        <v>2</v>
      </c>
      <c r="AL123" s="187">
        <f>'Core Indicators'!IH123</f>
        <v>2</v>
      </c>
      <c r="AM123" s="187">
        <f>'Core Indicators'!IP123</f>
        <v>2</v>
      </c>
      <c r="AN123" s="187">
        <f t="shared" si="59"/>
        <v>2</v>
      </c>
    </row>
    <row r="124" spans="1:40" x14ac:dyDescent="0.25">
      <c r="A124" s="206" t="str">
        <f>Lists!C:C</f>
        <v>SOM005</v>
      </c>
      <c r="B124" s="259">
        <f t="shared" si="45"/>
        <v>2</v>
      </c>
      <c r="C124" s="166">
        <f t="shared" si="46"/>
        <v>0</v>
      </c>
      <c r="D124" s="282">
        <f t="shared" si="47"/>
        <v>2</v>
      </c>
      <c r="E124" s="206">
        <f>'Core Indicators'!R124</f>
        <v>1</v>
      </c>
      <c r="F124" s="206">
        <f>'Core Indicators'!Z124</f>
        <v>2</v>
      </c>
      <c r="G124" s="166">
        <f t="shared" si="48"/>
        <v>1.5</v>
      </c>
      <c r="H124" s="206">
        <f>'Core Indicators'!AH124</f>
        <v>2</v>
      </c>
      <c r="I124" s="206">
        <f>'Core Indicators'!AP124</f>
        <v>2</v>
      </c>
      <c r="J124" s="206">
        <f>'Core Indicators'!BN124</f>
        <v>3</v>
      </c>
      <c r="K124" s="206">
        <f t="shared" si="49"/>
        <v>2.5</v>
      </c>
      <c r="L124" s="259">
        <f t="shared" si="50"/>
        <v>2.2999999999999998</v>
      </c>
      <c r="M124" s="282">
        <f t="shared" si="51"/>
        <v>2</v>
      </c>
      <c r="N124" s="207">
        <f>'Core Indicators'!DJ124</f>
        <v>2</v>
      </c>
      <c r="O124" s="207">
        <f>'Core Indicators'!DR124</f>
        <v>2</v>
      </c>
      <c r="P124" s="207">
        <f>'Core Indicators'!DZ124</f>
        <v>2</v>
      </c>
      <c r="Q124" s="207">
        <f>'Core Indicators'!EH124</f>
        <v>2</v>
      </c>
      <c r="R124" s="207">
        <f>'Core Indicators'!EP124</f>
        <v>2</v>
      </c>
      <c r="S124" s="166">
        <f t="shared" si="52"/>
        <v>1.9</v>
      </c>
      <c r="T124" s="166">
        <f t="shared" si="53"/>
        <v>1.3333333333333333</v>
      </c>
      <c r="U124" s="206">
        <v>1</v>
      </c>
      <c r="V124" s="206">
        <v>1</v>
      </c>
      <c r="W124" s="206">
        <f>'Core Indicators'!EX124</f>
        <v>3</v>
      </c>
      <c r="X124" s="166">
        <f t="shared" si="54"/>
        <v>2</v>
      </c>
      <c r="Y124" s="206">
        <v>1</v>
      </c>
      <c r="Z124" s="166">
        <f t="shared" si="55"/>
        <v>2.5</v>
      </c>
      <c r="AA124" s="206">
        <f>'Core Indicators'!FF124</f>
        <v>3</v>
      </c>
      <c r="AB124" s="206">
        <f t="shared" si="56"/>
        <v>2</v>
      </c>
      <c r="AC124" s="187">
        <f>'Core Indicators'!GD124</f>
        <v>2</v>
      </c>
      <c r="AD124" s="187">
        <f>'Core Indicators'!GL124</f>
        <v>2</v>
      </c>
      <c r="AE124" s="187">
        <f>'Core Indicators'!GT124</f>
        <v>2</v>
      </c>
      <c r="AF124" s="187">
        <f>'Core Indicators'!HB124</f>
        <v>2</v>
      </c>
      <c r="AG124" s="187">
        <f t="shared" si="57"/>
        <v>2</v>
      </c>
      <c r="AH124" s="187">
        <f>'Core Indicators'!HJ124</f>
        <v>2</v>
      </c>
      <c r="AI124" s="187">
        <f>'Core Indicators'!HR124</f>
        <v>2</v>
      </c>
      <c r="AJ124" s="187">
        <f t="shared" si="58"/>
        <v>2</v>
      </c>
      <c r="AK124" s="187">
        <f>'Core Indicators'!HZ124</f>
        <v>2</v>
      </c>
      <c r="AL124" s="187">
        <f>'Core Indicators'!IH124</f>
        <v>2</v>
      </c>
      <c r="AM124" s="187">
        <f>'Core Indicators'!IP124</f>
        <v>2</v>
      </c>
      <c r="AN124" s="187">
        <f t="shared" si="59"/>
        <v>2</v>
      </c>
    </row>
    <row r="125" spans="1:40" x14ac:dyDescent="0.25">
      <c r="A125" s="206" t="str">
        <f>Lists!C:C</f>
        <v>SSD001</v>
      </c>
      <c r="B125" s="259">
        <f t="shared" si="45"/>
        <v>1.8</v>
      </c>
      <c r="C125" s="166">
        <f t="shared" si="46"/>
        <v>0</v>
      </c>
      <c r="D125" s="282">
        <f t="shared" si="47"/>
        <v>1.8</v>
      </c>
      <c r="E125" s="206">
        <f>'Core Indicators'!R125</f>
        <v>1</v>
      </c>
      <c r="F125" s="206">
        <f>'Core Indicators'!Z125</f>
        <v>2</v>
      </c>
      <c r="G125" s="166">
        <f t="shared" si="48"/>
        <v>1.5</v>
      </c>
      <c r="H125" s="206">
        <f>'Core Indicators'!AH125</f>
        <v>2</v>
      </c>
      <c r="I125" s="206">
        <f>'Core Indicators'!AP125</f>
        <v>2</v>
      </c>
      <c r="J125" s="206">
        <f>'Core Indicators'!BN125</f>
        <v>2</v>
      </c>
      <c r="K125" s="206">
        <f t="shared" si="49"/>
        <v>2</v>
      </c>
      <c r="L125" s="259">
        <f t="shared" si="50"/>
        <v>2</v>
      </c>
      <c r="M125" s="282">
        <f t="shared" si="51"/>
        <v>2</v>
      </c>
      <c r="N125" s="207">
        <f>'Core Indicators'!DJ125</f>
        <v>2</v>
      </c>
      <c r="O125" s="207">
        <f>'Core Indicators'!DR125</f>
        <v>2</v>
      </c>
      <c r="P125" s="207">
        <f>'Core Indicators'!DZ125</f>
        <v>2</v>
      </c>
      <c r="Q125" s="207">
        <f>'Core Indicators'!EH125</f>
        <v>2</v>
      </c>
      <c r="R125" s="207">
        <f>'Core Indicators'!EP125</f>
        <v>2</v>
      </c>
      <c r="S125" s="166">
        <f t="shared" si="52"/>
        <v>1.6</v>
      </c>
      <c r="T125" s="166">
        <f t="shared" si="53"/>
        <v>1.1666666666666667</v>
      </c>
      <c r="U125" s="206">
        <v>1</v>
      </c>
      <c r="V125" s="206">
        <v>1</v>
      </c>
      <c r="W125" s="206">
        <f>'Core Indicators'!EX125</f>
        <v>2</v>
      </c>
      <c r="X125" s="166">
        <f t="shared" si="54"/>
        <v>1.5</v>
      </c>
      <c r="Y125" s="206">
        <v>1</v>
      </c>
      <c r="Z125" s="166">
        <f t="shared" si="55"/>
        <v>2</v>
      </c>
      <c r="AA125" s="206">
        <f>'Core Indicators'!FF125</f>
        <v>2</v>
      </c>
      <c r="AB125" s="206">
        <f t="shared" si="56"/>
        <v>2</v>
      </c>
      <c r="AC125" s="187">
        <f>'Core Indicators'!GD125</f>
        <v>2</v>
      </c>
      <c r="AD125" s="187">
        <f>'Core Indicators'!GL125</f>
        <v>2</v>
      </c>
      <c r="AE125" s="187">
        <f>'Core Indicators'!GT125</f>
        <v>2</v>
      </c>
      <c r="AF125" s="187">
        <f>'Core Indicators'!HB125</f>
        <v>2</v>
      </c>
      <c r="AG125" s="187">
        <f t="shared" si="57"/>
        <v>2</v>
      </c>
      <c r="AH125" s="187">
        <f>'Core Indicators'!HJ125</f>
        <v>2</v>
      </c>
      <c r="AI125" s="187">
        <f>'Core Indicators'!HR125</f>
        <v>2</v>
      </c>
      <c r="AJ125" s="187">
        <f t="shared" si="58"/>
        <v>2</v>
      </c>
      <c r="AK125" s="187">
        <f>'Core Indicators'!HZ125</f>
        <v>2</v>
      </c>
      <c r="AL125" s="187">
        <f>'Core Indicators'!IH125</f>
        <v>2</v>
      </c>
      <c r="AM125" s="187">
        <f>'Core Indicators'!IP125</f>
        <v>2</v>
      </c>
      <c r="AN125" s="187">
        <f t="shared" si="59"/>
        <v>2</v>
      </c>
    </row>
    <row r="126" spans="1:40" x14ac:dyDescent="0.25">
      <c r="A126" s="206" t="str">
        <f>Lists!C:C</f>
        <v>SVK002</v>
      </c>
      <c r="B126" s="259">
        <f t="shared" si="45"/>
        <v>1.7</v>
      </c>
      <c r="C126" s="166">
        <f t="shared" si="46"/>
        <v>0</v>
      </c>
      <c r="D126" s="282">
        <f t="shared" si="47"/>
        <v>1.5</v>
      </c>
      <c r="E126" s="206">
        <f>'Core Indicators'!R126</f>
        <v>2</v>
      </c>
      <c r="F126" s="206">
        <f>'Core Indicators'!Z126</f>
        <v>2</v>
      </c>
      <c r="G126" s="166">
        <f t="shared" si="48"/>
        <v>2</v>
      </c>
      <c r="H126" s="206">
        <f>'Core Indicators'!AH126</f>
        <v>1</v>
      </c>
      <c r="I126" s="206">
        <f>'Core Indicators'!AP126</f>
        <v>1</v>
      </c>
      <c r="J126" s="206">
        <f>'Core Indicators'!BN126</f>
        <v>2</v>
      </c>
      <c r="K126" s="206">
        <f t="shared" si="49"/>
        <v>1.5</v>
      </c>
      <c r="L126" s="259">
        <f t="shared" si="50"/>
        <v>1.3</v>
      </c>
      <c r="M126" s="282">
        <f t="shared" si="51"/>
        <v>1.8</v>
      </c>
      <c r="N126" s="207">
        <f>'Core Indicators'!DJ126</f>
        <v>2</v>
      </c>
      <c r="O126" s="207">
        <f>'Core Indicators'!DR126</f>
        <v>1</v>
      </c>
      <c r="P126" s="207">
        <f>'Core Indicators'!DZ126</f>
        <v>2</v>
      </c>
      <c r="Q126" s="207">
        <f>'Core Indicators'!EH126</f>
        <v>2</v>
      </c>
      <c r="R126" s="207">
        <f>'Core Indicators'!EP126</f>
        <v>2</v>
      </c>
      <c r="S126" s="166">
        <f t="shared" si="52"/>
        <v>1.6</v>
      </c>
      <c r="T126" s="166">
        <f t="shared" si="53"/>
        <v>1.1666666666666667</v>
      </c>
      <c r="U126" s="206">
        <v>1</v>
      </c>
      <c r="V126" s="206">
        <v>1</v>
      </c>
      <c r="W126" s="206">
        <f>'Core Indicators'!EX126</f>
        <v>2</v>
      </c>
      <c r="X126" s="166">
        <f t="shared" si="54"/>
        <v>1.5</v>
      </c>
      <c r="Y126" s="206">
        <v>1</v>
      </c>
      <c r="Z126" s="166">
        <f t="shared" si="55"/>
        <v>2</v>
      </c>
      <c r="AA126" s="206">
        <f>'Core Indicators'!FF126</f>
        <v>2</v>
      </c>
      <c r="AB126" s="206">
        <f t="shared" si="56"/>
        <v>2</v>
      </c>
      <c r="AC126" s="187">
        <f>'Core Indicators'!GD126</f>
        <v>2</v>
      </c>
      <c r="AD126" s="187">
        <f>'Core Indicators'!GL126</f>
        <v>2</v>
      </c>
      <c r="AE126" s="187">
        <f>'Core Indicators'!GT126</f>
        <v>2</v>
      </c>
      <c r="AF126" s="187">
        <f>'Core Indicators'!HB126</f>
        <v>2</v>
      </c>
      <c r="AG126" s="187">
        <f t="shared" si="57"/>
        <v>2</v>
      </c>
      <c r="AH126" s="187">
        <f>'Core Indicators'!HJ126</f>
        <v>2</v>
      </c>
      <c r="AI126" s="187">
        <f>'Core Indicators'!HR126</f>
        <v>2</v>
      </c>
      <c r="AJ126" s="187">
        <f t="shared" si="58"/>
        <v>2</v>
      </c>
      <c r="AK126" s="187">
        <f>'Core Indicators'!HZ126</f>
        <v>2</v>
      </c>
      <c r="AL126" s="187">
        <f>'Core Indicators'!IH126</f>
        <v>2</v>
      </c>
      <c r="AM126" s="187">
        <f>'Core Indicators'!IP126</f>
        <v>2</v>
      </c>
      <c r="AN126" s="187">
        <f t="shared" si="59"/>
        <v>2</v>
      </c>
    </row>
    <row r="127" spans="1:40" x14ac:dyDescent="0.25">
      <c r="A127" s="206" t="str">
        <f>Lists!C:C</f>
        <v>SWZ001</v>
      </c>
      <c r="B127" s="259">
        <f t="shared" si="45"/>
        <v>1.3</v>
      </c>
      <c r="C127" s="166">
        <f t="shared" si="46"/>
        <v>1</v>
      </c>
      <c r="D127" s="282">
        <f t="shared" si="47"/>
        <v>1.5</v>
      </c>
      <c r="E127" s="206">
        <f>'Core Indicators'!R127</f>
        <v>2</v>
      </c>
      <c r="F127" s="206">
        <f>'Core Indicators'!Z127</f>
        <v>1</v>
      </c>
      <c r="G127" s="166">
        <f t="shared" si="48"/>
        <v>1.5</v>
      </c>
      <c r="H127" s="206">
        <f>'Core Indicators'!AH127</f>
        <v>1</v>
      </c>
      <c r="I127" s="206" t="str">
        <f>'Core Indicators'!AP127</f>
        <v>x</v>
      </c>
      <c r="J127" s="206">
        <f>'Core Indicators'!BN127</f>
        <v>2</v>
      </c>
      <c r="K127" s="206">
        <f t="shared" si="49"/>
        <v>2</v>
      </c>
      <c r="L127" s="259">
        <f t="shared" si="50"/>
        <v>1.5</v>
      </c>
      <c r="M127" s="282">
        <f t="shared" si="51"/>
        <v>1</v>
      </c>
      <c r="N127" s="207">
        <f>'Core Indicators'!DJ127</f>
        <v>1</v>
      </c>
      <c r="O127" s="207">
        <f>'Core Indicators'!DR127</f>
        <v>1</v>
      </c>
      <c r="P127" s="207">
        <f>'Core Indicators'!DZ127</f>
        <v>1</v>
      </c>
      <c r="Q127" s="207">
        <f>'Core Indicators'!EH127</f>
        <v>1</v>
      </c>
      <c r="R127" s="207">
        <f>'Core Indicators'!EP127</f>
        <v>1</v>
      </c>
      <c r="S127" s="166">
        <f t="shared" si="52"/>
        <v>1.6</v>
      </c>
      <c r="T127" s="166">
        <f t="shared" si="53"/>
        <v>1.1666666666666667</v>
      </c>
      <c r="U127" s="206">
        <v>1</v>
      </c>
      <c r="V127" s="206">
        <v>1</v>
      </c>
      <c r="W127" s="206">
        <f>'Core Indicators'!EX127</f>
        <v>2</v>
      </c>
      <c r="X127" s="166">
        <f t="shared" si="54"/>
        <v>1.5</v>
      </c>
      <c r="Y127" s="206">
        <v>1</v>
      </c>
      <c r="Z127" s="166">
        <f t="shared" si="55"/>
        <v>2</v>
      </c>
      <c r="AA127" s="206">
        <f>'Core Indicators'!FF127</f>
        <v>2</v>
      </c>
      <c r="AB127" s="206">
        <f t="shared" si="56"/>
        <v>2</v>
      </c>
      <c r="AC127" s="187">
        <f>'Core Indicators'!GD127</f>
        <v>2</v>
      </c>
      <c r="AD127" s="187">
        <f>'Core Indicators'!GL127</f>
        <v>2</v>
      </c>
      <c r="AE127" s="187">
        <f>'Core Indicators'!GT127</f>
        <v>2</v>
      </c>
      <c r="AF127" s="187">
        <f>'Core Indicators'!HB127</f>
        <v>2</v>
      </c>
      <c r="AG127" s="187">
        <f t="shared" si="57"/>
        <v>2</v>
      </c>
      <c r="AH127" s="187">
        <f>'Core Indicators'!HJ127</f>
        <v>2</v>
      </c>
      <c r="AI127" s="187">
        <f>'Core Indicators'!HR127</f>
        <v>2</v>
      </c>
      <c r="AJ127" s="187">
        <f t="shared" si="58"/>
        <v>2</v>
      </c>
      <c r="AK127" s="187">
        <f>'Core Indicators'!HZ127</f>
        <v>2</v>
      </c>
      <c r="AL127" s="187">
        <f>'Core Indicators'!IH127</f>
        <v>2</v>
      </c>
      <c r="AM127" s="187">
        <f>'Core Indicators'!IP127</f>
        <v>2</v>
      </c>
      <c r="AN127" s="187">
        <f t="shared" si="59"/>
        <v>2</v>
      </c>
    </row>
    <row r="128" spans="1:40" x14ac:dyDescent="0.25">
      <c r="A128" s="206" t="str">
        <f>Lists!C:C</f>
        <v>SYR001</v>
      </c>
      <c r="B128" s="259">
        <f t="shared" si="45"/>
        <v>1.3</v>
      </c>
      <c r="C128" s="166">
        <f t="shared" si="46"/>
        <v>0</v>
      </c>
      <c r="D128" s="282">
        <f t="shared" si="47"/>
        <v>1.9</v>
      </c>
      <c r="E128" s="206">
        <f>'Core Indicators'!R128</f>
        <v>2</v>
      </c>
      <c r="F128" s="206">
        <f>'Core Indicators'!Z128</f>
        <v>1</v>
      </c>
      <c r="G128" s="166">
        <f t="shared" si="48"/>
        <v>1.5</v>
      </c>
      <c r="H128" s="206">
        <f>'Core Indicators'!AH128</f>
        <v>1</v>
      </c>
      <c r="I128" s="206">
        <f>'Core Indicators'!AP128</f>
        <v>3</v>
      </c>
      <c r="J128" s="206">
        <f>'Core Indicators'!BN128</f>
        <v>3</v>
      </c>
      <c r="K128" s="206">
        <f t="shared" si="49"/>
        <v>3</v>
      </c>
      <c r="L128" s="259">
        <f t="shared" si="50"/>
        <v>2.1</v>
      </c>
      <c r="M128" s="282">
        <f t="shared" si="51"/>
        <v>1</v>
      </c>
      <c r="N128" s="207">
        <f>'Core Indicators'!DJ128</f>
        <v>1</v>
      </c>
      <c r="O128" s="207">
        <f>'Core Indicators'!DR128</f>
        <v>1</v>
      </c>
      <c r="P128" s="207">
        <f>'Core Indicators'!DZ128</f>
        <v>1</v>
      </c>
      <c r="Q128" s="207">
        <f>'Core Indicators'!EH128</f>
        <v>1</v>
      </c>
      <c r="R128" s="207">
        <f>'Core Indicators'!EP128</f>
        <v>1</v>
      </c>
      <c r="S128" s="166">
        <f t="shared" si="52"/>
        <v>1.4</v>
      </c>
      <c r="T128" s="166">
        <f t="shared" si="53"/>
        <v>1.3333333333333333</v>
      </c>
      <c r="U128" s="206">
        <v>1</v>
      </c>
      <c r="V128" s="206">
        <v>1</v>
      </c>
      <c r="W128" s="206">
        <f>'Core Indicators'!EX128</f>
        <v>3</v>
      </c>
      <c r="X128" s="166">
        <f t="shared" si="54"/>
        <v>2</v>
      </c>
      <c r="Y128" s="206">
        <v>1</v>
      </c>
      <c r="Z128" s="166">
        <f t="shared" si="55"/>
        <v>1.5</v>
      </c>
      <c r="AA128" s="206">
        <f>'Core Indicators'!FF128</f>
        <v>1</v>
      </c>
      <c r="AB128" s="206">
        <f t="shared" si="56"/>
        <v>2</v>
      </c>
      <c r="AC128" s="187">
        <f>'Core Indicators'!GD128</f>
        <v>2</v>
      </c>
      <c r="AD128" s="187">
        <f>'Core Indicators'!GL128</f>
        <v>2</v>
      </c>
      <c r="AE128" s="187">
        <f>'Core Indicators'!GT128</f>
        <v>2</v>
      </c>
      <c r="AF128" s="187">
        <f>'Core Indicators'!HB128</f>
        <v>2</v>
      </c>
      <c r="AG128" s="187">
        <f t="shared" si="57"/>
        <v>2</v>
      </c>
      <c r="AH128" s="187">
        <f>'Core Indicators'!HJ128</f>
        <v>2</v>
      </c>
      <c r="AI128" s="187">
        <f>'Core Indicators'!HR128</f>
        <v>2</v>
      </c>
      <c r="AJ128" s="187">
        <f t="shared" si="58"/>
        <v>2</v>
      </c>
      <c r="AK128" s="187">
        <f>'Core Indicators'!HZ128</f>
        <v>2</v>
      </c>
      <c r="AL128" s="187">
        <f>'Core Indicators'!IH128</f>
        <v>2</v>
      </c>
      <c r="AM128" s="187">
        <f>'Core Indicators'!IP128</f>
        <v>2</v>
      </c>
      <c r="AN128" s="187">
        <f t="shared" si="59"/>
        <v>2</v>
      </c>
    </row>
    <row r="129" spans="1:40" x14ac:dyDescent="0.25">
      <c r="A129" s="206" t="str">
        <f>Lists!C:C</f>
        <v>TCD001</v>
      </c>
      <c r="B129" s="259">
        <f t="shared" si="45"/>
        <v>2.2999999999999998</v>
      </c>
      <c r="C129" s="166">
        <f t="shared" si="46"/>
        <v>0</v>
      </c>
      <c r="D129" s="282">
        <f t="shared" si="47"/>
        <v>1.9</v>
      </c>
      <c r="E129" s="206">
        <f>'Core Indicators'!R129</f>
        <v>1</v>
      </c>
      <c r="F129" s="206">
        <f>'Core Indicators'!Z129</f>
        <v>2</v>
      </c>
      <c r="G129" s="166">
        <f t="shared" si="48"/>
        <v>1.5</v>
      </c>
      <c r="H129" s="206">
        <f>'Core Indicators'!AH129</f>
        <v>3</v>
      </c>
      <c r="I129" s="206">
        <f>'Core Indicators'!AP129</f>
        <v>1</v>
      </c>
      <c r="J129" s="206">
        <f>'Core Indicators'!BN129</f>
        <v>1</v>
      </c>
      <c r="K129" s="206">
        <f t="shared" si="49"/>
        <v>1</v>
      </c>
      <c r="L129" s="259">
        <f t="shared" si="50"/>
        <v>2.1</v>
      </c>
      <c r="M129" s="282">
        <f t="shared" si="51"/>
        <v>3</v>
      </c>
      <c r="N129" s="207">
        <f>'Core Indicators'!DJ129</f>
        <v>3</v>
      </c>
      <c r="O129" s="207">
        <f>'Core Indicators'!DR129</f>
        <v>3</v>
      </c>
      <c r="P129" s="207">
        <f>'Core Indicators'!DZ129</f>
        <v>3</v>
      </c>
      <c r="Q129" s="207">
        <f>'Core Indicators'!EH129</f>
        <v>3</v>
      </c>
      <c r="R129" s="207">
        <f>'Core Indicators'!EP129</f>
        <v>3</v>
      </c>
      <c r="S129" s="166">
        <f t="shared" si="52"/>
        <v>1.4</v>
      </c>
      <c r="T129" s="166">
        <f t="shared" si="53"/>
        <v>1.3333333333333333</v>
      </c>
      <c r="U129" s="206">
        <v>1</v>
      </c>
      <c r="V129" s="206">
        <v>1</v>
      </c>
      <c r="W129" s="206">
        <f>'Core Indicators'!EX129</f>
        <v>3</v>
      </c>
      <c r="X129" s="166">
        <f t="shared" si="54"/>
        <v>2</v>
      </c>
      <c r="Y129" s="206">
        <v>1</v>
      </c>
      <c r="Z129" s="166">
        <f t="shared" si="55"/>
        <v>1.5</v>
      </c>
      <c r="AA129" s="206">
        <f>'Core Indicators'!FF129</f>
        <v>1</v>
      </c>
      <c r="AB129" s="206">
        <f t="shared" si="56"/>
        <v>2</v>
      </c>
      <c r="AC129" s="187">
        <f>'Core Indicators'!GD129</f>
        <v>2</v>
      </c>
      <c r="AD129" s="187">
        <f>'Core Indicators'!GL129</f>
        <v>2</v>
      </c>
      <c r="AE129" s="187">
        <f>'Core Indicators'!GT129</f>
        <v>2</v>
      </c>
      <c r="AF129" s="187">
        <f>'Core Indicators'!HB129</f>
        <v>2</v>
      </c>
      <c r="AG129" s="187">
        <f t="shared" si="57"/>
        <v>2</v>
      </c>
      <c r="AH129" s="187">
        <f>'Core Indicators'!HJ129</f>
        <v>2</v>
      </c>
      <c r="AI129" s="187">
        <f>'Core Indicators'!HR129</f>
        <v>2</v>
      </c>
      <c r="AJ129" s="187">
        <f t="shared" si="58"/>
        <v>2</v>
      </c>
      <c r="AK129" s="187">
        <f>'Core Indicators'!HZ129</f>
        <v>2</v>
      </c>
      <c r="AL129" s="187">
        <f>'Core Indicators'!IH129</f>
        <v>2</v>
      </c>
      <c r="AM129" s="187">
        <f>'Core Indicators'!IP129</f>
        <v>2</v>
      </c>
      <c r="AN129" s="187">
        <f t="shared" si="59"/>
        <v>2</v>
      </c>
    </row>
    <row r="130" spans="1:40" x14ac:dyDescent="0.25">
      <c r="A130" s="206" t="str">
        <f>Lists!C:C</f>
        <v>TCD003</v>
      </c>
      <c r="B130" s="259">
        <f t="shared" si="45"/>
        <v>2.6</v>
      </c>
      <c r="C130" s="166">
        <f t="shared" si="46"/>
        <v>0</v>
      </c>
      <c r="D130" s="282">
        <f t="shared" si="47"/>
        <v>2.8</v>
      </c>
      <c r="E130" s="206">
        <f>'Core Indicators'!R130</f>
        <v>2</v>
      </c>
      <c r="F130" s="206">
        <f>'Core Indicators'!Z130</f>
        <v>3</v>
      </c>
      <c r="G130" s="166">
        <f t="shared" si="48"/>
        <v>2.5</v>
      </c>
      <c r="H130" s="206">
        <f>'Core Indicators'!AH130</f>
        <v>3</v>
      </c>
      <c r="I130" s="206">
        <f>'Core Indicators'!AP130</f>
        <v>3</v>
      </c>
      <c r="J130" s="206">
        <f>'Core Indicators'!BN130</f>
        <v>3</v>
      </c>
      <c r="K130" s="206">
        <f t="shared" si="49"/>
        <v>3</v>
      </c>
      <c r="L130" s="259">
        <f t="shared" si="50"/>
        <v>3</v>
      </c>
      <c r="M130" s="282">
        <f t="shared" si="51"/>
        <v>3</v>
      </c>
      <c r="N130" s="207">
        <f>'Core Indicators'!DJ130</f>
        <v>3</v>
      </c>
      <c r="O130" s="207">
        <f>'Core Indicators'!DR130</f>
        <v>3</v>
      </c>
      <c r="P130" s="207">
        <f>'Core Indicators'!DZ130</f>
        <v>3</v>
      </c>
      <c r="Q130" s="207">
        <f>'Core Indicators'!EH130</f>
        <v>3</v>
      </c>
      <c r="R130" s="207">
        <f>'Core Indicators'!EP130</f>
        <v>3</v>
      </c>
      <c r="S130" s="166">
        <f t="shared" si="52"/>
        <v>1.7</v>
      </c>
      <c r="T130" s="166">
        <f t="shared" si="53"/>
        <v>1.3333333333333333</v>
      </c>
      <c r="U130" s="206">
        <v>1</v>
      </c>
      <c r="V130" s="206">
        <v>1</v>
      </c>
      <c r="W130" s="206">
        <f>'Core Indicators'!EX130</f>
        <v>3</v>
      </c>
      <c r="X130" s="166">
        <f t="shared" si="54"/>
        <v>2</v>
      </c>
      <c r="Y130" s="206">
        <v>1</v>
      </c>
      <c r="Z130" s="166">
        <f t="shared" si="55"/>
        <v>2</v>
      </c>
      <c r="AA130" s="206">
        <f>'Core Indicators'!FF130</f>
        <v>2</v>
      </c>
      <c r="AB130" s="206">
        <f t="shared" si="56"/>
        <v>2</v>
      </c>
      <c r="AC130" s="187">
        <f>'Core Indicators'!GD130</f>
        <v>2</v>
      </c>
      <c r="AD130" s="187">
        <f>'Core Indicators'!GL130</f>
        <v>2</v>
      </c>
      <c r="AE130" s="187">
        <f>'Core Indicators'!GT130</f>
        <v>2</v>
      </c>
      <c r="AF130" s="187">
        <f>'Core Indicators'!HB130</f>
        <v>2</v>
      </c>
      <c r="AG130" s="187">
        <f t="shared" si="57"/>
        <v>2</v>
      </c>
      <c r="AH130" s="187">
        <f>'Core Indicators'!HJ130</f>
        <v>2</v>
      </c>
      <c r="AI130" s="187">
        <f>'Core Indicators'!HR130</f>
        <v>2</v>
      </c>
      <c r="AJ130" s="187">
        <f t="shared" si="58"/>
        <v>2</v>
      </c>
      <c r="AK130" s="187">
        <f>'Core Indicators'!HZ130</f>
        <v>2</v>
      </c>
      <c r="AL130" s="187">
        <f>'Core Indicators'!IH130</f>
        <v>2</v>
      </c>
      <c r="AM130" s="187">
        <f>'Core Indicators'!IP130</f>
        <v>2</v>
      </c>
      <c r="AN130" s="187">
        <f t="shared" si="59"/>
        <v>2</v>
      </c>
    </row>
    <row r="131" spans="1:40" x14ac:dyDescent="0.25">
      <c r="A131" s="206" t="str">
        <f>Lists!C:C</f>
        <v>TCD004</v>
      </c>
      <c r="B131" s="259">
        <f t="shared" ref="B131:B153" si="60">IF(OR(M131="x",D131="x"),"x",ROUND((5-GEOMEAN(((5-D131)/5*4+1),((5-M131)/5*4+1),((5-M131)/5*4+1)))/4*3.5+S131*0.3,1))</f>
        <v>1.9</v>
      </c>
      <c r="C131" s="166">
        <f t="shared" ref="C131:C153" si="61">COUNTIF(E131:F131,"x")+COUNTIF(H131:I131,"x")+COUNTIF(J131:J131,"x")+COUNTIF(M131,"x")+COUNTIF(U131:W131,"x")+COUNTIF(Y131:AB131,"x")</f>
        <v>0</v>
      </c>
      <c r="D131" s="282">
        <f t="shared" ref="D131:D153" si="62">IF(OR(L131="x",G131="x"),"x",ROUND((5-GEOMEAN(((5-L131)/5*4+1),((5-L131)/5*4+1),((5-G131)/5*4+1)))/4*5,1))</f>
        <v>2</v>
      </c>
      <c r="E131" s="206">
        <f>'Core Indicators'!R131</f>
        <v>2</v>
      </c>
      <c r="F131" s="206">
        <f>'Core Indicators'!Z131</f>
        <v>2</v>
      </c>
      <c r="G131" s="166">
        <f t="shared" ref="G131:G153" si="63">IF(AND(F131="x",E131="x"),"x",IF(OR(F131="x",E131="x"),AVERAGE(E131,F131),ROUND((10-GEOMEAN(((10-E131)/10*9+1),((10-F131)/10*9+1)))/9*10,1)))</f>
        <v>2</v>
      </c>
      <c r="H131" s="206">
        <f>'Core Indicators'!AH131</f>
        <v>2</v>
      </c>
      <c r="I131" s="206">
        <f>'Core Indicators'!AP131</f>
        <v>2</v>
      </c>
      <c r="J131" s="206">
        <f>'Core Indicators'!BN131</f>
        <v>2</v>
      </c>
      <c r="K131" s="206">
        <f t="shared" ref="K131:K153" si="64">IF(AND(J131="x",I131="x"),"x",IF(OR(J131="x",I131="x"),AVERAGE(I131,J131),ROUND((10-GEOMEAN(((10-I131)/10*9+1),((10-J131)/10*9+1)))/9*10,1)))</f>
        <v>2</v>
      </c>
      <c r="L131" s="259">
        <f t="shared" ref="L131:L153" si="65">IF(AND(H131="x",K131="x"),"x",IF(OR(H131="x",K131="x"),AVERAGE(H131,K131),ROUND((10-GEOMEAN(((10-H131)/10*9+1),((10-K131)/10*9+1)))/9*10,1)))</f>
        <v>2</v>
      </c>
      <c r="M131" s="282">
        <f t="shared" ref="M131:M153" si="66">IF(N131="x","x",AVERAGE(N131:R131))</f>
        <v>2</v>
      </c>
      <c r="N131" s="207">
        <f>'Core Indicators'!DJ131</f>
        <v>2</v>
      </c>
      <c r="O131" s="207">
        <f>'Core Indicators'!DR131</f>
        <v>2</v>
      </c>
      <c r="P131" s="207">
        <f>'Core Indicators'!DZ131</f>
        <v>2</v>
      </c>
      <c r="Q131" s="207">
        <f>'Core Indicators'!EH131</f>
        <v>2</v>
      </c>
      <c r="R131" s="207">
        <f>'Core Indicators'!EP131</f>
        <v>2</v>
      </c>
      <c r="S131" s="166">
        <f t="shared" ref="S131:S153" si="67">IF(OR(Z131="x",T131="x"),T131,ROUND((10-GEOMEAN(((10-T131)/10*9+1),((10-Z131)/10*9+1)))/9*10,1))</f>
        <v>1.7</v>
      </c>
      <c r="T131" s="166">
        <f t="shared" ref="T131:T153" si="68">AVERAGE(U131,X131,Y131)</f>
        <v>1.3333333333333333</v>
      </c>
      <c r="U131" s="206">
        <v>1</v>
      </c>
      <c r="V131" s="206">
        <v>1</v>
      </c>
      <c r="W131" s="206">
        <f>'Core Indicators'!EX131</f>
        <v>3</v>
      </c>
      <c r="X131" s="166">
        <f t="shared" ref="X131:X153" si="69">AVERAGE(V131:W131)</f>
        <v>2</v>
      </c>
      <c r="Y131" s="206">
        <v>1</v>
      </c>
      <c r="Z131" s="166">
        <f t="shared" ref="Z131:Z153" si="70">IF(AND(AA131="x",AB131="x"),"x",AVERAGE(AA131:AB131))</f>
        <v>2</v>
      </c>
      <c r="AA131" s="206">
        <f>'Core Indicators'!FF131</f>
        <v>2</v>
      </c>
      <c r="AB131" s="206">
        <f t="shared" ref="AB131:AB153" si="71">IF(AND(AJ131="x",AN131="x",AG131="x"),"x",(AVERAGE(AJ131,AN131,AG131)))</f>
        <v>2</v>
      </c>
      <c r="AC131" s="187">
        <f>'Core Indicators'!GD131</f>
        <v>2</v>
      </c>
      <c r="AD131" s="187">
        <f>'Core Indicators'!GL131</f>
        <v>2</v>
      </c>
      <c r="AE131" s="187">
        <f>'Core Indicators'!GT131</f>
        <v>2</v>
      </c>
      <c r="AF131" s="187">
        <f>'Core Indicators'!HB131</f>
        <v>2</v>
      </c>
      <c r="AG131" s="187">
        <f t="shared" ref="AG131:AG153" si="72">IF(AND(AC131="x",AD131="x",AE131="x",AF131="x"),"x",AVERAGE(AC131:AF131))</f>
        <v>2</v>
      </c>
      <c r="AH131" s="187">
        <f>'Core Indicators'!HJ131</f>
        <v>2</v>
      </c>
      <c r="AI131" s="187">
        <f>'Core Indicators'!HR131</f>
        <v>2</v>
      </c>
      <c r="AJ131" s="187">
        <f t="shared" ref="AJ131:AJ153" si="73">IF(AND(AH131="x",AI131="x"),"x",AVERAGE(AH131:AI131))</f>
        <v>2</v>
      </c>
      <c r="AK131" s="187">
        <f>'Core Indicators'!HZ131</f>
        <v>2</v>
      </c>
      <c r="AL131" s="187">
        <f>'Core Indicators'!IH131</f>
        <v>2</v>
      </c>
      <c r="AM131" s="187">
        <f>'Core Indicators'!IP131</f>
        <v>2</v>
      </c>
      <c r="AN131" s="187">
        <f t="shared" ref="AN131:AN153" si="74">IF(AND(AK131="x",AL131="x",AM131="x"),"x",AVERAGE(AK131:AM131))</f>
        <v>2</v>
      </c>
    </row>
    <row r="132" spans="1:40" x14ac:dyDescent="0.25">
      <c r="A132" s="206" t="str">
        <f>Lists!C:C</f>
        <v>TCD005</v>
      </c>
      <c r="B132" s="259">
        <f t="shared" si="60"/>
        <v>2</v>
      </c>
      <c r="C132" s="166">
        <f t="shared" si="61"/>
        <v>0</v>
      </c>
      <c r="D132" s="282">
        <f t="shared" si="62"/>
        <v>2.2000000000000002</v>
      </c>
      <c r="E132" s="206">
        <f>'Core Indicators'!R132</f>
        <v>2</v>
      </c>
      <c r="F132" s="206">
        <f>'Core Indicators'!Z132</f>
        <v>2</v>
      </c>
      <c r="G132" s="166">
        <f t="shared" si="63"/>
        <v>2</v>
      </c>
      <c r="H132" s="206">
        <f>'Core Indicators'!AH132</f>
        <v>2</v>
      </c>
      <c r="I132" s="206">
        <f>'Core Indicators'!AP132</f>
        <v>2</v>
      </c>
      <c r="J132" s="206">
        <f>'Core Indicators'!BN132</f>
        <v>3</v>
      </c>
      <c r="K132" s="206">
        <f t="shared" si="64"/>
        <v>2.5</v>
      </c>
      <c r="L132" s="259">
        <f t="shared" si="65"/>
        <v>2.2999999999999998</v>
      </c>
      <c r="M132" s="282">
        <f t="shared" si="66"/>
        <v>2</v>
      </c>
      <c r="N132" s="207">
        <f>'Core Indicators'!DJ132</f>
        <v>2</v>
      </c>
      <c r="O132" s="207">
        <f>'Core Indicators'!DR132</f>
        <v>2</v>
      </c>
      <c r="P132" s="207">
        <f>'Core Indicators'!DZ132</f>
        <v>2</v>
      </c>
      <c r="Q132" s="207">
        <f>'Core Indicators'!EH132</f>
        <v>2</v>
      </c>
      <c r="R132" s="207">
        <f>'Core Indicators'!EP132</f>
        <v>2</v>
      </c>
      <c r="S132" s="166">
        <f t="shared" si="67"/>
        <v>1.7</v>
      </c>
      <c r="T132" s="166">
        <f t="shared" si="68"/>
        <v>1.3333333333333333</v>
      </c>
      <c r="U132" s="206">
        <v>1</v>
      </c>
      <c r="V132" s="206">
        <v>1</v>
      </c>
      <c r="W132" s="206">
        <f>'Core Indicators'!EX132</f>
        <v>3</v>
      </c>
      <c r="X132" s="166">
        <f t="shared" si="69"/>
        <v>2</v>
      </c>
      <c r="Y132" s="206">
        <v>1</v>
      </c>
      <c r="Z132" s="166">
        <f t="shared" si="70"/>
        <v>2</v>
      </c>
      <c r="AA132" s="206">
        <f>'Core Indicators'!FF132</f>
        <v>2</v>
      </c>
      <c r="AB132" s="206">
        <f t="shared" si="71"/>
        <v>2</v>
      </c>
      <c r="AC132" s="187">
        <f>'Core Indicators'!GD132</f>
        <v>2</v>
      </c>
      <c r="AD132" s="187">
        <f>'Core Indicators'!GL132</f>
        <v>2</v>
      </c>
      <c r="AE132" s="187">
        <f>'Core Indicators'!GT132</f>
        <v>2</v>
      </c>
      <c r="AF132" s="187">
        <f>'Core Indicators'!HB132</f>
        <v>2</v>
      </c>
      <c r="AG132" s="187">
        <f t="shared" si="72"/>
        <v>2</v>
      </c>
      <c r="AH132" s="187">
        <f>'Core Indicators'!HJ132</f>
        <v>2</v>
      </c>
      <c r="AI132" s="187">
        <f>'Core Indicators'!HR132</f>
        <v>2</v>
      </c>
      <c r="AJ132" s="187">
        <f t="shared" si="73"/>
        <v>2</v>
      </c>
      <c r="AK132" s="187">
        <f>'Core Indicators'!HZ132</f>
        <v>2</v>
      </c>
      <c r="AL132" s="187">
        <f>'Core Indicators'!IH132</f>
        <v>2</v>
      </c>
      <c r="AM132" s="187">
        <f>'Core Indicators'!IP132</f>
        <v>2</v>
      </c>
      <c r="AN132" s="187">
        <f t="shared" si="74"/>
        <v>2</v>
      </c>
    </row>
    <row r="133" spans="1:40" x14ac:dyDescent="0.25">
      <c r="A133" s="206" t="str">
        <f>Lists!C:C</f>
        <v>TCD006</v>
      </c>
      <c r="B133" s="259">
        <f t="shared" si="60"/>
        <v>2.5</v>
      </c>
      <c r="C133" s="166">
        <f t="shared" si="61"/>
        <v>0</v>
      </c>
      <c r="D133" s="282">
        <f t="shared" si="62"/>
        <v>2.7</v>
      </c>
      <c r="E133" s="206">
        <f>'Core Indicators'!R133</f>
        <v>2</v>
      </c>
      <c r="F133" s="206">
        <f>'Core Indicators'!Z133</f>
        <v>3</v>
      </c>
      <c r="G133" s="166">
        <f t="shared" si="63"/>
        <v>2.5</v>
      </c>
      <c r="H133" s="206">
        <f>'Core Indicators'!AH133</f>
        <v>3</v>
      </c>
      <c r="I133" s="206">
        <f>'Core Indicators'!AP133</f>
        <v>2</v>
      </c>
      <c r="J133" s="206">
        <f>'Core Indicators'!BN133</f>
        <v>3</v>
      </c>
      <c r="K133" s="206">
        <f t="shared" si="64"/>
        <v>2.5</v>
      </c>
      <c r="L133" s="259">
        <f t="shared" si="65"/>
        <v>2.8</v>
      </c>
      <c r="M133" s="282">
        <f t="shared" si="66"/>
        <v>3</v>
      </c>
      <c r="N133" s="207">
        <f>'Core Indicators'!DJ133</f>
        <v>3</v>
      </c>
      <c r="O133" s="207">
        <f>'Core Indicators'!DR133</f>
        <v>3</v>
      </c>
      <c r="P133" s="207">
        <f>'Core Indicators'!DZ133</f>
        <v>3</v>
      </c>
      <c r="Q133" s="207">
        <f>'Core Indicators'!EH133</f>
        <v>3</v>
      </c>
      <c r="R133" s="207">
        <f>'Core Indicators'!EP133</f>
        <v>3</v>
      </c>
      <c r="S133" s="166">
        <f t="shared" si="67"/>
        <v>1.4</v>
      </c>
      <c r="T133" s="166">
        <f t="shared" si="68"/>
        <v>1.3333333333333333</v>
      </c>
      <c r="U133" s="206">
        <v>1</v>
      </c>
      <c r="V133" s="206">
        <v>1</v>
      </c>
      <c r="W133" s="206">
        <f>'Core Indicators'!EX133</f>
        <v>3</v>
      </c>
      <c r="X133" s="166">
        <f t="shared" si="69"/>
        <v>2</v>
      </c>
      <c r="Y133" s="206">
        <v>1</v>
      </c>
      <c r="Z133" s="166">
        <f t="shared" si="70"/>
        <v>1.5</v>
      </c>
      <c r="AA133" s="206">
        <f>'Core Indicators'!FF133</f>
        <v>1</v>
      </c>
      <c r="AB133" s="206">
        <f t="shared" si="71"/>
        <v>2</v>
      </c>
      <c r="AC133" s="187">
        <f>'Core Indicators'!GD133</f>
        <v>2</v>
      </c>
      <c r="AD133" s="187">
        <f>'Core Indicators'!GL133</f>
        <v>2</v>
      </c>
      <c r="AE133" s="187">
        <f>'Core Indicators'!GT133</f>
        <v>2</v>
      </c>
      <c r="AF133" s="187">
        <f>'Core Indicators'!HB133</f>
        <v>2</v>
      </c>
      <c r="AG133" s="187">
        <f t="shared" si="72"/>
        <v>2</v>
      </c>
      <c r="AH133" s="187">
        <f>'Core Indicators'!HJ133</f>
        <v>2</v>
      </c>
      <c r="AI133" s="187">
        <f>'Core Indicators'!HR133</f>
        <v>2</v>
      </c>
      <c r="AJ133" s="187">
        <f t="shared" si="73"/>
        <v>2</v>
      </c>
      <c r="AK133" s="187">
        <f>'Core Indicators'!HZ133</f>
        <v>2</v>
      </c>
      <c r="AL133" s="187">
        <f>'Core Indicators'!IH133</f>
        <v>2</v>
      </c>
      <c r="AM133" s="187">
        <f>'Core Indicators'!IP133</f>
        <v>2</v>
      </c>
      <c r="AN133" s="187">
        <f t="shared" si="74"/>
        <v>2</v>
      </c>
    </row>
    <row r="134" spans="1:40" x14ac:dyDescent="0.25">
      <c r="A134" s="206" t="str">
        <f>Lists!C:C</f>
        <v>THA001</v>
      </c>
      <c r="B134" s="259">
        <f t="shared" si="60"/>
        <v>1.9</v>
      </c>
      <c r="C134" s="166">
        <f t="shared" si="61"/>
        <v>0</v>
      </c>
      <c r="D134" s="282">
        <f t="shared" si="62"/>
        <v>2</v>
      </c>
      <c r="E134" s="206">
        <f>'Core Indicators'!R134</f>
        <v>2</v>
      </c>
      <c r="F134" s="206">
        <f>'Core Indicators'!Z134</f>
        <v>2</v>
      </c>
      <c r="G134" s="166">
        <f t="shared" si="63"/>
        <v>2</v>
      </c>
      <c r="H134" s="206">
        <f>'Core Indicators'!AH134</f>
        <v>2</v>
      </c>
      <c r="I134" s="206">
        <f>'Core Indicators'!AP134</f>
        <v>2</v>
      </c>
      <c r="J134" s="206">
        <f>'Core Indicators'!BN134</f>
        <v>2</v>
      </c>
      <c r="K134" s="206">
        <f t="shared" si="64"/>
        <v>2</v>
      </c>
      <c r="L134" s="259">
        <f t="shared" si="65"/>
        <v>2</v>
      </c>
      <c r="M134" s="282">
        <f t="shared" si="66"/>
        <v>2</v>
      </c>
      <c r="N134" s="207">
        <f>'Core Indicators'!DJ134</f>
        <v>2</v>
      </c>
      <c r="O134" s="207" t="str">
        <f>'Core Indicators'!DR134</f>
        <v>x</v>
      </c>
      <c r="P134" s="207">
        <f>'Core Indicators'!DZ134</f>
        <v>2</v>
      </c>
      <c r="Q134" s="207">
        <f>'Core Indicators'!EH134</f>
        <v>2</v>
      </c>
      <c r="R134" s="207">
        <f>'Core Indicators'!EP134</f>
        <v>2</v>
      </c>
      <c r="S134" s="166">
        <f t="shared" si="67"/>
        <v>1.6</v>
      </c>
      <c r="T134" s="166">
        <f t="shared" si="68"/>
        <v>1.1666666666666667</v>
      </c>
      <c r="U134" s="206">
        <v>1</v>
      </c>
      <c r="V134" s="206">
        <v>1</v>
      </c>
      <c r="W134" s="206">
        <f>'Core Indicators'!EX134</f>
        <v>2</v>
      </c>
      <c r="X134" s="166">
        <f t="shared" si="69"/>
        <v>1.5</v>
      </c>
      <c r="Y134" s="206">
        <v>1</v>
      </c>
      <c r="Z134" s="166">
        <f t="shared" si="70"/>
        <v>2</v>
      </c>
      <c r="AA134" s="206">
        <f>'Core Indicators'!FF134</f>
        <v>2</v>
      </c>
      <c r="AB134" s="206">
        <f t="shared" si="71"/>
        <v>2</v>
      </c>
      <c r="AC134" s="187">
        <f>'Core Indicators'!GD134</f>
        <v>2</v>
      </c>
      <c r="AD134" s="187">
        <f>'Core Indicators'!GL134</f>
        <v>2</v>
      </c>
      <c r="AE134" s="187">
        <f>'Core Indicators'!GT134</f>
        <v>2</v>
      </c>
      <c r="AF134" s="187">
        <f>'Core Indicators'!HB134</f>
        <v>2</v>
      </c>
      <c r="AG134" s="187">
        <f t="shared" si="72"/>
        <v>2</v>
      </c>
      <c r="AH134" s="187">
        <f>'Core Indicators'!HJ134</f>
        <v>2</v>
      </c>
      <c r="AI134" s="187">
        <f>'Core Indicators'!HR134</f>
        <v>2</v>
      </c>
      <c r="AJ134" s="187">
        <f t="shared" si="73"/>
        <v>2</v>
      </c>
      <c r="AK134" s="187">
        <f>'Core Indicators'!HZ134</f>
        <v>2</v>
      </c>
      <c r="AL134" s="187">
        <f>'Core Indicators'!IH134</f>
        <v>2</v>
      </c>
      <c r="AM134" s="187">
        <f>'Core Indicators'!IP134</f>
        <v>2</v>
      </c>
      <c r="AN134" s="187">
        <f t="shared" si="74"/>
        <v>2</v>
      </c>
    </row>
    <row r="135" spans="1:40" x14ac:dyDescent="0.25">
      <c r="A135" s="206" t="str">
        <f>Lists!C:C</f>
        <v>THA002</v>
      </c>
      <c r="B135" s="259" t="str">
        <f t="shared" si="60"/>
        <v>x</v>
      </c>
      <c r="C135" s="166">
        <f t="shared" si="61"/>
        <v>3</v>
      </c>
      <c r="D135" s="282">
        <f t="shared" si="62"/>
        <v>2</v>
      </c>
      <c r="E135" s="206">
        <f>'Core Indicators'!R135</f>
        <v>2</v>
      </c>
      <c r="F135" s="206">
        <f>'Core Indicators'!Z135</f>
        <v>2</v>
      </c>
      <c r="G135" s="166">
        <f t="shared" si="63"/>
        <v>2</v>
      </c>
      <c r="H135" s="206" t="str">
        <f>'Core Indicators'!AH135</f>
        <v>x</v>
      </c>
      <c r="I135" s="206" t="str">
        <f>'Core Indicators'!AP135</f>
        <v>x</v>
      </c>
      <c r="J135" s="206">
        <f>'Core Indicators'!BN135</f>
        <v>2</v>
      </c>
      <c r="K135" s="206">
        <f t="shared" si="64"/>
        <v>2</v>
      </c>
      <c r="L135" s="259">
        <f t="shared" si="65"/>
        <v>2</v>
      </c>
      <c r="M135" s="282" t="str">
        <f t="shared" si="66"/>
        <v>x</v>
      </c>
      <c r="N135" s="207" t="str">
        <f>'Core Indicators'!DJ135</f>
        <v>x</v>
      </c>
      <c r="O135" s="207" t="str">
        <f>'Core Indicators'!DR135</f>
        <v>x</v>
      </c>
      <c r="P135" s="207" t="str">
        <f>'Core Indicators'!DZ135</f>
        <v>x</v>
      </c>
      <c r="Q135" s="207" t="str">
        <f>'Core Indicators'!EH135</f>
        <v>x</v>
      </c>
      <c r="R135" s="207" t="str">
        <f>'Core Indicators'!EP135</f>
        <v>x</v>
      </c>
      <c r="S135" s="166">
        <f t="shared" si="67"/>
        <v>1.6</v>
      </c>
      <c r="T135" s="166">
        <f t="shared" si="68"/>
        <v>1.1666666666666667</v>
      </c>
      <c r="U135" s="206">
        <v>1</v>
      </c>
      <c r="V135" s="206">
        <v>1</v>
      </c>
      <c r="W135" s="206">
        <f>'Core Indicators'!EX135</f>
        <v>2</v>
      </c>
      <c r="X135" s="166">
        <f t="shared" si="69"/>
        <v>1.5</v>
      </c>
      <c r="Y135" s="206">
        <v>1</v>
      </c>
      <c r="Z135" s="166">
        <f t="shared" si="70"/>
        <v>2</v>
      </c>
      <c r="AA135" s="206">
        <f>'Core Indicators'!FF135</f>
        <v>2</v>
      </c>
      <c r="AB135" s="206">
        <f t="shared" si="71"/>
        <v>2</v>
      </c>
      <c r="AC135" s="187">
        <f>'Core Indicators'!GD135</f>
        <v>2</v>
      </c>
      <c r="AD135" s="187">
        <f>'Core Indicators'!GL135</f>
        <v>2</v>
      </c>
      <c r="AE135" s="187">
        <f>'Core Indicators'!GT135</f>
        <v>2</v>
      </c>
      <c r="AF135" s="187">
        <f>'Core Indicators'!HB135</f>
        <v>2</v>
      </c>
      <c r="AG135" s="187">
        <f t="shared" si="72"/>
        <v>2</v>
      </c>
      <c r="AH135" s="187">
        <f>'Core Indicators'!HJ135</f>
        <v>2</v>
      </c>
      <c r="AI135" s="187">
        <f>'Core Indicators'!HR135</f>
        <v>2</v>
      </c>
      <c r="AJ135" s="187">
        <f t="shared" si="73"/>
        <v>2</v>
      </c>
      <c r="AK135" s="187">
        <f>'Core Indicators'!HZ135</f>
        <v>2</v>
      </c>
      <c r="AL135" s="187">
        <f>'Core Indicators'!IH135</f>
        <v>2</v>
      </c>
      <c r="AM135" s="187">
        <f>'Core Indicators'!IP135</f>
        <v>2</v>
      </c>
      <c r="AN135" s="187">
        <f t="shared" si="74"/>
        <v>2</v>
      </c>
    </row>
    <row r="136" spans="1:40" x14ac:dyDescent="0.25">
      <c r="A136" s="206" t="str">
        <f>Lists!C:C</f>
        <v>THA003</v>
      </c>
      <c r="B136" s="259">
        <f t="shared" si="60"/>
        <v>1.9</v>
      </c>
      <c r="C136" s="166">
        <f t="shared" si="61"/>
        <v>1</v>
      </c>
      <c r="D136" s="282">
        <f t="shared" si="62"/>
        <v>2</v>
      </c>
      <c r="E136" s="206">
        <f>'Core Indicators'!R136</f>
        <v>2</v>
      </c>
      <c r="F136" s="206">
        <f>'Core Indicators'!Z136</f>
        <v>2</v>
      </c>
      <c r="G136" s="166">
        <f t="shared" si="63"/>
        <v>2</v>
      </c>
      <c r="H136" s="206">
        <f>'Core Indicators'!AH136</f>
        <v>2</v>
      </c>
      <c r="I136" s="206">
        <f>'Core Indicators'!AP136</f>
        <v>2</v>
      </c>
      <c r="J136" s="206" t="str">
        <f>'Core Indicators'!BN136</f>
        <v>x</v>
      </c>
      <c r="K136" s="206">
        <f t="shared" si="64"/>
        <v>2</v>
      </c>
      <c r="L136" s="259">
        <f t="shared" si="65"/>
        <v>2</v>
      </c>
      <c r="M136" s="282">
        <f t="shared" si="66"/>
        <v>2</v>
      </c>
      <c r="N136" s="207">
        <f>'Core Indicators'!DJ136</f>
        <v>2</v>
      </c>
      <c r="O136" s="207">
        <f>'Core Indicators'!DR136</f>
        <v>2</v>
      </c>
      <c r="P136" s="207">
        <f>'Core Indicators'!DZ136</f>
        <v>2</v>
      </c>
      <c r="Q136" s="207">
        <f>'Core Indicators'!EH136</f>
        <v>2</v>
      </c>
      <c r="R136" s="207">
        <f>'Core Indicators'!EP136</f>
        <v>2</v>
      </c>
      <c r="S136" s="166">
        <f t="shared" si="67"/>
        <v>1.6</v>
      </c>
      <c r="T136" s="166">
        <f t="shared" si="68"/>
        <v>1.1666666666666667</v>
      </c>
      <c r="U136" s="206">
        <v>1</v>
      </c>
      <c r="V136" s="206">
        <v>1</v>
      </c>
      <c r="W136" s="206">
        <f>'Core Indicators'!EX136</f>
        <v>2</v>
      </c>
      <c r="X136" s="166">
        <f t="shared" si="69"/>
        <v>1.5</v>
      </c>
      <c r="Y136" s="206">
        <v>1</v>
      </c>
      <c r="Z136" s="166">
        <f t="shared" si="70"/>
        <v>2</v>
      </c>
      <c r="AA136" s="206">
        <f>'Core Indicators'!FF136</f>
        <v>2</v>
      </c>
      <c r="AB136" s="206">
        <f t="shared" si="71"/>
        <v>2</v>
      </c>
      <c r="AC136" s="187">
        <f>'Core Indicators'!GD136</f>
        <v>2</v>
      </c>
      <c r="AD136" s="187">
        <f>'Core Indicators'!GL136</f>
        <v>2</v>
      </c>
      <c r="AE136" s="187">
        <f>'Core Indicators'!GT136</f>
        <v>2</v>
      </c>
      <c r="AF136" s="187">
        <f>'Core Indicators'!HB136</f>
        <v>2</v>
      </c>
      <c r="AG136" s="187">
        <f t="shared" si="72"/>
        <v>2</v>
      </c>
      <c r="AH136" s="187">
        <f>'Core Indicators'!HJ136</f>
        <v>2</v>
      </c>
      <c r="AI136" s="187">
        <f>'Core Indicators'!HR136</f>
        <v>2</v>
      </c>
      <c r="AJ136" s="187">
        <f t="shared" si="73"/>
        <v>2</v>
      </c>
      <c r="AK136" s="187">
        <f>'Core Indicators'!HZ136</f>
        <v>2</v>
      </c>
      <c r="AL136" s="187">
        <f>'Core Indicators'!IH136</f>
        <v>2</v>
      </c>
      <c r="AM136" s="187">
        <f>'Core Indicators'!IP136</f>
        <v>2</v>
      </c>
      <c r="AN136" s="187">
        <f t="shared" si="74"/>
        <v>2</v>
      </c>
    </row>
    <row r="137" spans="1:40" x14ac:dyDescent="0.25">
      <c r="A137" s="206" t="str">
        <f>Lists!C:C</f>
        <v>TON002</v>
      </c>
      <c r="B137" s="259">
        <f t="shared" si="60"/>
        <v>1.3</v>
      </c>
      <c r="C137" s="166">
        <f t="shared" si="61"/>
        <v>0</v>
      </c>
      <c r="D137" s="282">
        <f t="shared" si="62"/>
        <v>1.4</v>
      </c>
      <c r="E137" s="206">
        <f>'Core Indicators'!R137</f>
        <v>1</v>
      </c>
      <c r="F137" s="206">
        <f>'Core Indicators'!Z137</f>
        <v>1</v>
      </c>
      <c r="G137" s="166">
        <f t="shared" si="63"/>
        <v>1</v>
      </c>
      <c r="H137" s="206">
        <f>'Core Indicators'!AH137</f>
        <v>1</v>
      </c>
      <c r="I137" s="206">
        <f>'Core Indicators'!AP137</f>
        <v>1</v>
      </c>
      <c r="J137" s="206">
        <f>'Core Indicators'!BN137</f>
        <v>3</v>
      </c>
      <c r="K137" s="206">
        <f t="shared" si="64"/>
        <v>2.1</v>
      </c>
      <c r="L137" s="259">
        <f t="shared" si="65"/>
        <v>1.6</v>
      </c>
      <c r="M137" s="282">
        <f t="shared" si="66"/>
        <v>1</v>
      </c>
      <c r="N137" s="207">
        <f>'Core Indicators'!DJ137</f>
        <v>1</v>
      </c>
      <c r="O137" s="207">
        <f>'Core Indicators'!DR137</f>
        <v>1</v>
      </c>
      <c r="P137" s="207">
        <f>'Core Indicators'!DZ137</f>
        <v>1</v>
      </c>
      <c r="Q137" s="207">
        <f>'Core Indicators'!EH137</f>
        <v>1</v>
      </c>
      <c r="R137" s="207">
        <f>'Core Indicators'!EP137</f>
        <v>1</v>
      </c>
      <c r="S137" s="166">
        <f t="shared" si="67"/>
        <v>1.7</v>
      </c>
      <c r="T137" s="166">
        <f t="shared" si="68"/>
        <v>1.3333333333333333</v>
      </c>
      <c r="U137" s="206">
        <v>1</v>
      </c>
      <c r="V137" s="206">
        <v>1</v>
      </c>
      <c r="W137" s="206">
        <f>'Core Indicators'!EX137</f>
        <v>3</v>
      </c>
      <c r="X137" s="166">
        <f t="shared" si="69"/>
        <v>2</v>
      </c>
      <c r="Y137" s="206">
        <v>1</v>
      </c>
      <c r="Z137" s="166">
        <f t="shared" si="70"/>
        <v>2</v>
      </c>
      <c r="AA137" s="206">
        <f>'Core Indicators'!FF137</f>
        <v>2</v>
      </c>
      <c r="AB137" s="206">
        <f t="shared" si="71"/>
        <v>2</v>
      </c>
      <c r="AC137" s="187">
        <f>'Core Indicators'!GD137</f>
        <v>2</v>
      </c>
      <c r="AD137" s="187">
        <f>'Core Indicators'!GL137</f>
        <v>2</v>
      </c>
      <c r="AE137" s="187">
        <f>'Core Indicators'!GT137</f>
        <v>2</v>
      </c>
      <c r="AF137" s="187">
        <f>'Core Indicators'!HB137</f>
        <v>2</v>
      </c>
      <c r="AG137" s="187">
        <f t="shared" si="72"/>
        <v>2</v>
      </c>
      <c r="AH137" s="187">
        <f>'Core Indicators'!HJ137</f>
        <v>2</v>
      </c>
      <c r="AI137" s="187">
        <f>'Core Indicators'!HR137</f>
        <v>2</v>
      </c>
      <c r="AJ137" s="187">
        <f t="shared" si="73"/>
        <v>2</v>
      </c>
      <c r="AK137" s="187">
        <f>'Core Indicators'!HZ137</f>
        <v>2</v>
      </c>
      <c r="AL137" s="187">
        <f>'Core Indicators'!IH137</f>
        <v>2</v>
      </c>
      <c r="AM137" s="187">
        <f>'Core Indicators'!IP137</f>
        <v>2</v>
      </c>
      <c r="AN137" s="187">
        <f t="shared" si="74"/>
        <v>2</v>
      </c>
    </row>
    <row r="138" spans="1:40" x14ac:dyDescent="0.25">
      <c r="A138" s="206" t="str">
        <f>Lists!C:C</f>
        <v>TTO002</v>
      </c>
      <c r="B138" s="259">
        <f t="shared" si="60"/>
        <v>2.1</v>
      </c>
      <c r="C138" s="166">
        <f t="shared" si="61"/>
        <v>0</v>
      </c>
      <c r="D138" s="282">
        <f t="shared" si="62"/>
        <v>2</v>
      </c>
      <c r="E138" s="206">
        <f>'Core Indicators'!R138</f>
        <v>2</v>
      </c>
      <c r="F138" s="206">
        <f>'Core Indicators'!Z138</f>
        <v>2</v>
      </c>
      <c r="G138" s="166">
        <f t="shared" si="63"/>
        <v>2</v>
      </c>
      <c r="H138" s="206">
        <f>'Core Indicators'!AH138</f>
        <v>2</v>
      </c>
      <c r="I138" s="206">
        <f>'Core Indicators'!AP138</f>
        <v>2</v>
      </c>
      <c r="J138" s="206">
        <f>'Core Indicators'!BN138</f>
        <v>2</v>
      </c>
      <c r="K138" s="206">
        <f t="shared" si="64"/>
        <v>2</v>
      </c>
      <c r="L138" s="259">
        <f t="shared" si="65"/>
        <v>2</v>
      </c>
      <c r="M138" s="282">
        <f t="shared" si="66"/>
        <v>2.4</v>
      </c>
      <c r="N138" s="207">
        <f>'Core Indicators'!DJ138</f>
        <v>2</v>
      </c>
      <c r="O138" s="207">
        <f>'Core Indicators'!DR138</f>
        <v>2</v>
      </c>
      <c r="P138" s="207">
        <f>'Core Indicators'!DZ138</f>
        <v>2</v>
      </c>
      <c r="Q138" s="207">
        <f>'Core Indicators'!EH138</f>
        <v>3</v>
      </c>
      <c r="R138" s="207">
        <f>'Core Indicators'!EP138</f>
        <v>3</v>
      </c>
      <c r="S138" s="166">
        <f t="shared" si="67"/>
        <v>1.6</v>
      </c>
      <c r="T138" s="166">
        <f t="shared" si="68"/>
        <v>1.1666666666666667</v>
      </c>
      <c r="U138" s="206">
        <v>1</v>
      </c>
      <c r="V138" s="206">
        <v>1</v>
      </c>
      <c r="W138" s="206">
        <f>'Core Indicators'!EX138</f>
        <v>2</v>
      </c>
      <c r="X138" s="166">
        <f t="shared" si="69"/>
        <v>1.5</v>
      </c>
      <c r="Y138" s="206">
        <v>1</v>
      </c>
      <c r="Z138" s="166">
        <f t="shared" si="70"/>
        <v>2</v>
      </c>
      <c r="AA138" s="206">
        <f>'Core Indicators'!FF138</f>
        <v>2</v>
      </c>
      <c r="AB138" s="206">
        <f t="shared" si="71"/>
        <v>2</v>
      </c>
      <c r="AC138" s="187">
        <f>'Core Indicators'!GD138</f>
        <v>2</v>
      </c>
      <c r="AD138" s="187">
        <f>'Core Indicators'!GL138</f>
        <v>2</v>
      </c>
      <c r="AE138" s="187">
        <f>'Core Indicators'!GT138</f>
        <v>2</v>
      </c>
      <c r="AF138" s="187">
        <f>'Core Indicators'!HB138</f>
        <v>2</v>
      </c>
      <c r="AG138" s="187">
        <f t="shared" si="72"/>
        <v>2</v>
      </c>
      <c r="AH138" s="187">
        <f>'Core Indicators'!HJ138</f>
        <v>2</v>
      </c>
      <c r="AI138" s="187">
        <f>'Core Indicators'!HR138</f>
        <v>2</v>
      </c>
      <c r="AJ138" s="187">
        <f t="shared" si="73"/>
        <v>2</v>
      </c>
      <c r="AK138" s="187">
        <f>'Core Indicators'!HZ138</f>
        <v>2</v>
      </c>
      <c r="AL138" s="187">
        <f>'Core Indicators'!IH138</f>
        <v>2</v>
      </c>
      <c r="AM138" s="187">
        <f>'Core Indicators'!IP138</f>
        <v>2</v>
      </c>
      <c r="AN138" s="187">
        <f t="shared" si="74"/>
        <v>2</v>
      </c>
    </row>
    <row r="139" spans="1:40" x14ac:dyDescent="0.25">
      <c r="A139" s="206" t="str">
        <f>Lists!C:C</f>
        <v>TUN002</v>
      </c>
      <c r="B139" s="259">
        <f t="shared" si="60"/>
        <v>1.8</v>
      </c>
      <c r="C139" s="166">
        <f t="shared" si="61"/>
        <v>2</v>
      </c>
      <c r="D139" s="282">
        <f t="shared" si="62"/>
        <v>1.8</v>
      </c>
      <c r="E139" s="206">
        <f>'Core Indicators'!R139</f>
        <v>1</v>
      </c>
      <c r="F139" s="206">
        <f>'Core Indicators'!Z139</f>
        <v>2</v>
      </c>
      <c r="G139" s="166">
        <f t="shared" si="63"/>
        <v>1.5</v>
      </c>
      <c r="H139" s="206" t="str">
        <f>'Core Indicators'!AH139</f>
        <v>x</v>
      </c>
      <c r="I139" s="206" t="str">
        <f>'Core Indicators'!AP139</f>
        <v>x</v>
      </c>
      <c r="J139" s="206">
        <f>'Core Indicators'!BN139</f>
        <v>2</v>
      </c>
      <c r="K139" s="206">
        <f t="shared" si="64"/>
        <v>2</v>
      </c>
      <c r="L139" s="259">
        <f t="shared" si="65"/>
        <v>2</v>
      </c>
      <c r="M139" s="282">
        <f t="shared" si="66"/>
        <v>2</v>
      </c>
      <c r="N139" s="207">
        <f>'Core Indicators'!DJ139</f>
        <v>2</v>
      </c>
      <c r="O139" s="207">
        <f>'Core Indicators'!DR139</f>
        <v>2</v>
      </c>
      <c r="P139" s="207">
        <f>'Core Indicators'!DZ139</f>
        <v>2</v>
      </c>
      <c r="Q139" s="207">
        <f>'Core Indicators'!EH139</f>
        <v>2</v>
      </c>
      <c r="R139" s="207">
        <f>'Core Indicators'!EP139</f>
        <v>2</v>
      </c>
      <c r="S139" s="166">
        <f t="shared" si="67"/>
        <v>1.6</v>
      </c>
      <c r="T139" s="166">
        <f t="shared" si="68"/>
        <v>1.1666666666666667</v>
      </c>
      <c r="U139" s="206">
        <v>1</v>
      </c>
      <c r="V139" s="206">
        <v>1</v>
      </c>
      <c r="W139" s="206">
        <f>'Core Indicators'!EX139</f>
        <v>2</v>
      </c>
      <c r="X139" s="166">
        <f t="shared" si="69"/>
        <v>1.5</v>
      </c>
      <c r="Y139" s="206">
        <v>1</v>
      </c>
      <c r="Z139" s="166">
        <f t="shared" si="70"/>
        <v>2</v>
      </c>
      <c r="AA139" s="206">
        <f>'Core Indicators'!FF139</f>
        <v>2</v>
      </c>
      <c r="AB139" s="206">
        <f t="shared" si="71"/>
        <v>2</v>
      </c>
      <c r="AC139" s="187">
        <f>'Core Indicators'!GD139</f>
        <v>2</v>
      </c>
      <c r="AD139" s="187">
        <f>'Core Indicators'!GL139</f>
        <v>2</v>
      </c>
      <c r="AE139" s="187">
        <f>'Core Indicators'!GT139</f>
        <v>2</v>
      </c>
      <c r="AF139" s="187">
        <f>'Core Indicators'!HB139</f>
        <v>2</v>
      </c>
      <c r="AG139" s="187">
        <f t="shared" si="72"/>
        <v>2</v>
      </c>
      <c r="AH139" s="187">
        <f>'Core Indicators'!HJ139</f>
        <v>2</v>
      </c>
      <c r="AI139" s="187">
        <f>'Core Indicators'!HR139</f>
        <v>2</v>
      </c>
      <c r="AJ139" s="187">
        <f t="shared" si="73"/>
        <v>2</v>
      </c>
      <c r="AK139" s="187">
        <f>'Core Indicators'!HZ139</f>
        <v>2</v>
      </c>
      <c r="AL139" s="187">
        <f>'Core Indicators'!IH139</f>
        <v>2</v>
      </c>
      <c r="AM139" s="187">
        <f>'Core Indicators'!IP139</f>
        <v>2</v>
      </c>
      <c r="AN139" s="187">
        <f t="shared" si="74"/>
        <v>2</v>
      </c>
    </row>
    <row r="140" spans="1:40" x14ac:dyDescent="0.25">
      <c r="A140" s="206" t="str">
        <f>Lists!C:C</f>
        <v>TUR001</v>
      </c>
      <c r="B140" s="259">
        <f t="shared" si="60"/>
        <v>2</v>
      </c>
      <c r="C140" s="166">
        <f t="shared" si="61"/>
        <v>0</v>
      </c>
      <c r="D140" s="282">
        <f t="shared" si="62"/>
        <v>2.2000000000000002</v>
      </c>
      <c r="E140" s="206">
        <f>'Core Indicators'!R140</f>
        <v>2</v>
      </c>
      <c r="F140" s="206">
        <f>'Core Indicators'!Z140</f>
        <v>2</v>
      </c>
      <c r="G140" s="166">
        <f t="shared" si="63"/>
        <v>2</v>
      </c>
      <c r="H140" s="206">
        <f>'Core Indicators'!AH140</f>
        <v>2</v>
      </c>
      <c r="I140" s="206">
        <f>'Core Indicators'!AP140</f>
        <v>2</v>
      </c>
      <c r="J140" s="206">
        <f>'Core Indicators'!BN140</f>
        <v>3</v>
      </c>
      <c r="K140" s="206">
        <f t="shared" si="64"/>
        <v>2.5</v>
      </c>
      <c r="L140" s="259">
        <f t="shared" si="65"/>
        <v>2.2999999999999998</v>
      </c>
      <c r="M140" s="282">
        <f t="shared" si="66"/>
        <v>2</v>
      </c>
      <c r="N140" s="207">
        <f>'Core Indicators'!DJ140</f>
        <v>2</v>
      </c>
      <c r="O140" s="207">
        <f>'Core Indicators'!DR140</f>
        <v>2</v>
      </c>
      <c r="P140" s="207">
        <f>'Core Indicators'!DZ140</f>
        <v>2</v>
      </c>
      <c r="Q140" s="207">
        <f>'Core Indicators'!EH140</f>
        <v>2</v>
      </c>
      <c r="R140" s="207">
        <f>'Core Indicators'!EP140</f>
        <v>2</v>
      </c>
      <c r="S140" s="166">
        <f t="shared" si="67"/>
        <v>1.7</v>
      </c>
      <c r="T140" s="166">
        <f t="shared" si="68"/>
        <v>1.3333333333333333</v>
      </c>
      <c r="U140" s="206">
        <v>1</v>
      </c>
      <c r="V140" s="206">
        <v>1</v>
      </c>
      <c r="W140" s="206">
        <f>'Core Indicators'!EX140</f>
        <v>3</v>
      </c>
      <c r="X140" s="166">
        <f t="shared" si="69"/>
        <v>2</v>
      </c>
      <c r="Y140" s="206">
        <v>1</v>
      </c>
      <c r="Z140" s="166">
        <f t="shared" si="70"/>
        <v>2</v>
      </c>
      <c r="AA140" s="206">
        <f>'Core Indicators'!FF140</f>
        <v>2</v>
      </c>
      <c r="AB140" s="206">
        <f t="shared" si="71"/>
        <v>2</v>
      </c>
      <c r="AC140" s="187">
        <f>'Core Indicators'!GD140</f>
        <v>2</v>
      </c>
      <c r="AD140" s="187">
        <f>'Core Indicators'!GL140</f>
        <v>2</v>
      </c>
      <c r="AE140" s="187">
        <f>'Core Indicators'!GT140</f>
        <v>2</v>
      </c>
      <c r="AF140" s="187">
        <f>'Core Indicators'!HB140</f>
        <v>2</v>
      </c>
      <c r="AG140" s="187">
        <f t="shared" si="72"/>
        <v>2</v>
      </c>
      <c r="AH140" s="187">
        <f>'Core Indicators'!HJ140</f>
        <v>2</v>
      </c>
      <c r="AI140" s="187">
        <f>'Core Indicators'!HR140</f>
        <v>2</v>
      </c>
      <c r="AJ140" s="187">
        <f t="shared" si="73"/>
        <v>2</v>
      </c>
      <c r="AK140" s="187">
        <f>'Core Indicators'!HZ140</f>
        <v>2</v>
      </c>
      <c r="AL140" s="187">
        <f>'Core Indicators'!IH140</f>
        <v>2</v>
      </c>
      <c r="AM140" s="187">
        <f>'Core Indicators'!IP140</f>
        <v>2</v>
      </c>
      <c r="AN140" s="187">
        <f t="shared" si="74"/>
        <v>2</v>
      </c>
    </row>
    <row r="141" spans="1:40" x14ac:dyDescent="0.25">
      <c r="A141" s="206" t="str">
        <f>Lists!C:C</f>
        <v>TUR002</v>
      </c>
      <c r="B141" s="259">
        <f t="shared" si="60"/>
        <v>1.9</v>
      </c>
      <c r="C141" s="166">
        <f t="shared" si="61"/>
        <v>1</v>
      </c>
      <c r="D141" s="282">
        <f t="shared" si="62"/>
        <v>2</v>
      </c>
      <c r="E141" s="206">
        <f>'Core Indicators'!R141</f>
        <v>2</v>
      </c>
      <c r="F141" s="206">
        <f>'Core Indicators'!Z141</f>
        <v>2</v>
      </c>
      <c r="G141" s="166">
        <f t="shared" si="63"/>
        <v>2</v>
      </c>
      <c r="H141" s="206">
        <f>'Core Indicators'!AH141</f>
        <v>2</v>
      </c>
      <c r="I141" s="206">
        <f>'Core Indicators'!AP141</f>
        <v>2</v>
      </c>
      <c r="J141" s="206" t="str">
        <f>'Core Indicators'!BN141</f>
        <v>x</v>
      </c>
      <c r="K141" s="206">
        <f t="shared" si="64"/>
        <v>2</v>
      </c>
      <c r="L141" s="259">
        <f t="shared" si="65"/>
        <v>2</v>
      </c>
      <c r="M141" s="282">
        <f t="shared" si="66"/>
        <v>2</v>
      </c>
      <c r="N141" s="207">
        <f>'Core Indicators'!DJ141</f>
        <v>2</v>
      </c>
      <c r="O141" s="207">
        <f>'Core Indicators'!DR141</f>
        <v>2</v>
      </c>
      <c r="P141" s="207">
        <f>'Core Indicators'!DZ141</f>
        <v>2</v>
      </c>
      <c r="Q141" s="207">
        <f>'Core Indicators'!EH141</f>
        <v>2</v>
      </c>
      <c r="R141" s="207">
        <f>'Core Indicators'!EP141</f>
        <v>2</v>
      </c>
      <c r="S141" s="166">
        <f t="shared" si="67"/>
        <v>1.7</v>
      </c>
      <c r="T141" s="166">
        <f t="shared" si="68"/>
        <v>1.3333333333333333</v>
      </c>
      <c r="U141" s="206">
        <v>1</v>
      </c>
      <c r="V141" s="206">
        <v>1</v>
      </c>
      <c r="W141" s="206">
        <f>'Core Indicators'!EX141</f>
        <v>3</v>
      </c>
      <c r="X141" s="166">
        <f t="shared" si="69"/>
        <v>2</v>
      </c>
      <c r="Y141" s="206">
        <v>1</v>
      </c>
      <c r="Z141" s="166">
        <f t="shared" si="70"/>
        <v>2</v>
      </c>
      <c r="AA141" s="206">
        <f>'Core Indicators'!FF141</f>
        <v>2</v>
      </c>
      <c r="AB141" s="206">
        <f t="shared" si="71"/>
        <v>2</v>
      </c>
      <c r="AC141" s="187">
        <f>'Core Indicators'!GD141</f>
        <v>2</v>
      </c>
      <c r="AD141" s="187">
        <f>'Core Indicators'!GL141</f>
        <v>2</v>
      </c>
      <c r="AE141" s="187">
        <f>'Core Indicators'!GT141</f>
        <v>2</v>
      </c>
      <c r="AF141" s="187">
        <f>'Core Indicators'!HB141</f>
        <v>2</v>
      </c>
      <c r="AG141" s="187">
        <f t="shared" si="72"/>
        <v>2</v>
      </c>
      <c r="AH141" s="187">
        <f>'Core Indicators'!HJ141</f>
        <v>2</v>
      </c>
      <c r="AI141" s="187">
        <f>'Core Indicators'!HR141</f>
        <v>2</v>
      </c>
      <c r="AJ141" s="187">
        <f t="shared" si="73"/>
        <v>2</v>
      </c>
      <c r="AK141" s="187">
        <f>'Core Indicators'!HZ141</f>
        <v>2</v>
      </c>
      <c r="AL141" s="187">
        <f>'Core Indicators'!IH141</f>
        <v>2</v>
      </c>
      <c r="AM141" s="187">
        <f>'Core Indicators'!IP141</f>
        <v>2</v>
      </c>
      <c r="AN141" s="187">
        <f t="shared" si="74"/>
        <v>2</v>
      </c>
    </row>
    <row r="142" spans="1:40" x14ac:dyDescent="0.25">
      <c r="A142" s="206" t="str">
        <f>Lists!C:C</f>
        <v>TUR003</v>
      </c>
      <c r="B142" s="259">
        <f t="shared" si="60"/>
        <v>2</v>
      </c>
      <c r="C142" s="166">
        <f t="shared" si="61"/>
        <v>0</v>
      </c>
      <c r="D142" s="282">
        <f t="shared" si="62"/>
        <v>2.2000000000000002</v>
      </c>
      <c r="E142" s="206">
        <f>'Core Indicators'!R142</f>
        <v>2</v>
      </c>
      <c r="F142" s="206">
        <f>'Core Indicators'!Z142</f>
        <v>2</v>
      </c>
      <c r="G142" s="166">
        <f t="shared" si="63"/>
        <v>2</v>
      </c>
      <c r="H142" s="206">
        <f>'Core Indicators'!AH142</f>
        <v>2</v>
      </c>
      <c r="I142" s="206">
        <f>'Core Indicators'!AP142</f>
        <v>2</v>
      </c>
      <c r="J142" s="206">
        <f>'Core Indicators'!BN142</f>
        <v>3</v>
      </c>
      <c r="K142" s="206">
        <f t="shared" si="64"/>
        <v>2.5</v>
      </c>
      <c r="L142" s="259">
        <f t="shared" si="65"/>
        <v>2.2999999999999998</v>
      </c>
      <c r="M142" s="282">
        <f t="shared" si="66"/>
        <v>2</v>
      </c>
      <c r="N142" s="207">
        <f>'Core Indicators'!DJ142</f>
        <v>2</v>
      </c>
      <c r="O142" s="207">
        <f>'Core Indicators'!DR142</f>
        <v>2</v>
      </c>
      <c r="P142" s="207">
        <f>'Core Indicators'!DZ142</f>
        <v>2</v>
      </c>
      <c r="Q142" s="207">
        <f>'Core Indicators'!EH142</f>
        <v>2</v>
      </c>
      <c r="R142" s="207">
        <f>'Core Indicators'!EP142</f>
        <v>2</v>
      </c>
      <c r="S142" s="166">
        <f t="shared" si="67"/>
        <v>1.7</v>
      </c>
      <c r="T142" s="166">
        <f t="shared" si="68"/>
        <v>1.3333333333333333</v>
      </c>
      <c r="U142" s="206">
        <v>1</v>
      </c>
      <c r="V142" s="206">
        <v>1</v>
      </c>
      <c r="W142" s="206">
        <f>'Core Indicators'!EX142</f>
        <v>3</v>
      </c>
      <c r="X142" s="166">
        <f t="shared" si="69"/>
        <v>2</v>
      </c>
      <c r="Y142" s="206">
        <v>1</v>
      </c>
      <c r="Z142" s="166">
        <f t="shared" si="70"/>
        <v>2</v>
      </c>
      <c r="AA142" s="206">
        <f>'Core Indicators'!FF142</f>
        <v>2</v>
      </c>
      <c r="AB142" s="206">
        <f t="shared" si="71"/>
        <v>2</v>
      </c>
      <c r="AC142" s="187">
        <f>'Core Indicators'!GD142</f>
        <v>2</v>
      </c>
      <c r="AD142" s="187">
        <f>'Core Indicators'!GL142</f>
        <v>2</v>
      </c>
      <c r="AE142" s="187">
        <f>'Core Indicators'!GT142</f>
        <v>2</v>
      </c>
      <c r="AF142" s="187">
        <f>'Core Indicators'!HB142</f>
        <v>2</v>
      </c>
      <c r="AG142" s="187">
        <f t="shared" si="72"/>
        <v>2</v>
      </c>
      <c r="AH142" s="187">
        <f>'Core Indicators'!HJ142</f>
        <v>2</v>
      </c>
      <c r="AI142" s="187">
        <f>'Core Indicators'!HR142</f>
        <v>2</v>
      </c>
      <c r="AJ142" s="187">
        <f t="shared" si="73"/>
        <v>2</v>
      </c>
      <c r="AK142" s="187">
        <f>'Core Indicators'!HZ142</f>
        <v>2</v>
      </c>
      <c r="AL142" s="187">
        <f>'Core Indicators'!IH142</f>
        <v>2</v>
      </c>
      <c r="AM142" s="187">
        <f>'Core Indicators'!IP142</f>
        <v>2</v>
      </c>
      <c r="AN142" s="187">
        <f t="shared" si="74"/>
        <v>2</v>
      </c>
    </row>
    <row r="143" spans="1:40" x14ac:dyDescent="0.25">
      <c r="A143" s="206" t="str">
        <f>Lists!C:C</f>
        <v>TUR004</v>
      </c>
      <c r="B143" s="259">
        <f t="shared" si="60"/>
        <v>2</v>
      </c>
      <c r="C143" s="166">
        <f t="shared" si="61"/>
        <v>0</v>
      </c>
      <c r="D143" s="282">
        <f t="shared" si="62"/>
        <v>2.2000000000000002</v>
      </c>
      <c r="E143" s="206">
        <f>'Core Indicators'!R143</f>
        <v>2</v>
      </c>
      <c r="F143" s="206">
        <f>'Core Indicators'!Z143</f>
        <v>2</v>
      </c>
      <c r="G143" s="166">
        <f t="shared" si="63"/>
        <v>2</v>
      </c>
      <c r="H143" s="206">
        <f>'Core Indicators'!AH143</f>
        <v>2</v>
      </c>
      <c r="I143" s="206">
        <f>'Core Indicators'!AP143</f>
        <v>2</v>
      </c>
      <c r="J143" s="206">
        <f>'Core Indicators'!BN143</f>
        <v>3</v>
      </c>
      <c r="K143" s="206">
        <f t="shared" si="64"/>
        <v>2.5</v>
      </c>
      <c r="L143" s="259">
        <f t="shared" si="65"/>
        <v>2.2999999999999998</v>
      </c>
      <c r="M143" s="282">
        <f t="shared" si="66"/>
        <v>2</v>
      </c>
      <c r="N143" s="207">
        <f>'Core Indicators'!DJ143</f>
        <v>2</v>
      </c>
      <c r="O143" s="207">
        <f>'Core Indicators'!DR143</f>
        <v>2</v>
      </c>
      <c r="P143" s="207">
        <f>'Core Indicators'!DZ143</f>
        <v>2</v>
      </c>
      <c r="Q143" s="207">
        <f>'Core Indicators'!EH143</f>
        <v>2</v>
      </c>
      <c r="R143" s="207">
        <f>'Core Indicators'!EP143</f>
        <v>2</v>
      </c>
      <c r="S143" s="166">
        <f t="shared" si="67"/>
        <v>1.7</v>
      </c>
      <c r="T143" s="166">
        <f t="shared" si="68"/>
        <v>1.3333333333333333</v>
      </c>
      <c r="U143" s="206">
        <v>1</v>
      </c>
      <c r="V143" s="206">
        <v>1</v>
      </c>
      <c r="W143" s="206">
        <f>'Core Indicators'!EX143</f>
        <v>3</v>
      </c>
      <c r="X143" s="166">
        <f t="shared" si="69"/>
        <v>2</v>
      </c>
      <c r="Y143" s="206">
        <v>1</v>
      </c>
      <c r="Z143" s="166">
        <f t="shared" si="70"/>
        <v>2</v>
      </c>
      <c r="AA143" s="206">
        <f>'Core Indicators'!FF143</f>
        <v>2</v>
      </c>
      <c r="AB143" s="206">
        <f t="shared" si="71"/>
        <v>2</v>
      </c>
      <c r="AC143" s="187">
        <f>'Core Indicators'!GD143</f>
        <v>2</v>
      </c>
      <c r="AD143" s="187">
        <f>'Core Indicators'!GL143</f>
        <v>2</v>
      </c>
      <c r="AE143" s="187">
        <f>'Core Indicators'!GT143</f>
        <v>2</v>
      </c>
      <c r="AF143" s="187">
        <f>'Core Indicators'!HB143</f>
        <v>2</v>
      </c>
      <c r="AG143" s="187">
        <f t="shared" si="72"/>
        <v>2</v>
      </c>
      <c r="AH143" s="187">
        <f>'Core Indicators'!HJ143</f>
        <v>2</v>
      </c>
      <c r="AI143" s="187">
        <f>'Core Indicators'!HR143</f>
        <v>2</v>
      </c>
      <c r="AJ143" s="187">
        <f t="shared" si="73"/>
        <v>2</v>
      </c>
      <c r="AK143" s="187">
        <f>'Core Indicators'!HZ143</f>
        <v>2</v>
      </c>
      <c r="AL143" s="187">
        <f>'Core Indicators'!IH143</f>
        <v>2</v>
      </c>
      <c r="AM143" s="187">
        <f>'Core Indicators'!IP143</f>
        <v>2</v>
      </c>
      <c r="AN143" s="187">
        <f t="shared" si="74"/>
        <v>2</v>
      </c>
    </row>
    <row r="144" spans="1:40" x14ac:dyDescent="0.25">
      <c r="A144" s="206" t="str">
        <f>Lists!C:C</f>
        <v>TZA001</v>
      </c>
      <c r="B144" s="259">
        <f t="shared" si="60"/>
        <v>1.9</v>
      </c>
      <c r="C144" s="166">
        <f t="shared" si="61"/>
        <v>0</v>
      </c>
      <c r="D144" s="282">
        <f t="shared" si="62"/>
        <v>1.9</v>
      </c>
      <c r="E144" s="206">
        <f>'Core Indicators'!R144</f>
        <v>2</v>
      </c>
      <c r="F144" s="206">
        <f>'Core Indicators'!Z144</f>
        <v>2</v>
      </c>
      <c r="G144" s="166">
        <f t="shared" si="63"/>
        <v>2</v>
      </c>
      <c r="H144" s="206">
        <f>'Core Indicators'!AH144</f>
        <v>2</v>
      </c>
      <c r="I144" s="206">
        <f>'Core Indicators'!AP144</f>
        <v>1</v>
      </c>
      <c r="J144" s="206">
        <f>'Core Indicators'!BN144</f>
        <v>2</v>
      </c>
      <c r="K144" s="206">
        <f t="shared" si="64"/>
        <v>1.5</v>
      </c>
      <c r="L144" s="259">
        <f t="shared" si="65"/>
        <v>1.8</v>
      </c>
      <c r="M144" s="282">
        <f t="shared" si="66"/>
        <v>2</v>
      </c>
      <c r="N144" s="207">
        <f>'Core Indicators'!DJ144</f>
        <v>2</v>
      </c>
      <c r="O144" s="207">
        <f>'Core Indicators'!DR144</f>
        <v>2</v>
      </c>
      <c r="P144" s="207">
        <f>'Core Indicators'!DZ144</f>
        <v>2</v>
      </c>
      <c r="Q144" s="207">
        <f>'Core Indicators'!EH144</f>
        <v>2</v>
      </c>
      <c r="R144" s="207">
        <f>'Core Indicators'!EP144</f>
        <v>2</v>
      </c>
      <c r="S144" s="166">
        <f t="shared" si="67"/>
        <v>1.9</v>
      </c>
      <c r="T144" s="166">
        <f t="shared" si="68"/>
        <v>1.1666666666666667</v>
      </c>
      <c r="U144" s="206">
        <v>1</v>
      </c>
      <c r="V144" s="206">
        <v>1</v>
      </c>
      <c r="W144" s="206">
        <f>'Core Indicators'!EX144</f>
        <v>2</v>
      </c>
      <c r="X144" s="166">
        <f t="shared" si="69"/>
        <v>1.5</v>
      </c>
      <c r="Y144" s="206">
        <v>1</v>
      </c>
      <c r="Z144" s="166">
        <f t="shared" si="70"/>
        <v>2.5</v>
      </c>
      <c r="AA144" s="206">
        <f>'Core Indicators'!FF144</f>
        <v>3</v>
      </c>
      <c r="AB144" s="206">
        <f t="shared" si="71"/>
        <v>2</v>
      </c>
      <c r="AC144" s="187">
        <f>'Core Indicators'!GD144</f>
        <v>2</v>
      </c>
      <c r="AD144" s="187">
        <f>'Core Indicators'!GL144</f>
        <v>2</v>
      </c>
      <c r="AE144" s="187">
        <f>'Core Indicators'!GT144</f>
        <v>2</v>
      </c>
      <c r="AF144" s="187">
        <f>'Core Indicators'!HB144</f>
        <v>2</v>
      </c>
      <c r="AG144" s="187">
        <f t="shared" si="72"/>
        <v>2</v>
      </c>
      <c r="AH144" s="187">
        <f>'Core Indicators'!HJ144</f>
        <v>2</v>
      </c>
      <c r="AI144" s="187">
        <f>'Core Indicators'!HR144</f>
        <v>2</v>
      </c>
      <c r="AJ144" s="187">
        <f t="shared" si="73"/>
        <v>2</v>
      </c>
      <c r="AK144" s="187">
        <f>'Core Indicators'!HZ144</f>
        <v>2</v>
      </c>
      <c r="AL144" s="187">
        <f>'Core Indicators'!IH144</f>
        <v>2</v>
      </c>
      <c r="AM144" s="187">
        <f>'Core Indicators'!IP144</f>
        <v>2</v>
      </c>
      <c r="AN144" s="187">
        <f t="shared" si="74"/>
        <v>2</v>
      </c>
    </row>
    <row r="145" spans="1:40" x14ac:dyDescent="0.25">
      <c r="A145" s="206" t="str">
        <f>Lists!C:C</f>
        <v>TZA002</v>
      </c>
      <c r="B145" s="259">
        <f t="shared" si="60"/>
        <v>1.2</v>
      </c>
      <c r="C145" s="166">
        <f t="shared" si="61"/>
        <v>0</v>
      </c>
      <c r="D145" s="282">
        <f t="shared" si="62"/>
        <v>1.2</v>
      </c>
      <c r="E145" s="206">
        <f>'Core Indicators'!R145</f>
        <v>1</v>
      </c>
      <c r="F145" s="206">
        <f>'Core Indicators'!Z145</f>
        <v>1</v>
      </c>
      <c r="G145" s="166">
        <f t="shared" si="63"/>
        <v>1</v>
      </c>
      <c r="H145" s="206">
        <f>'Core Indicators'!AH145</f>
        <v>1</v>
      </c>
      <c r="I145" s="206">
        <f>'Core Indicators'!AP145</f>
        <v>1</v>
      </c>
      <c r="J145" s="206">
        <f>'Core Indicators'!BN145</f>
        <v>2</v>
      </c>
      <c r="K145" s="206">
        <f t="shared" si="64"/>
        <v>1.5</v>
      </c>
      <c r="L145" s="259">
        <f t="shared" si="65"/>
        <v>1.3</v>
      </c>
      <c r="M145" s="282">
        <f t="shared" si="66"/>
        <v>1</v>
      </c>
      <c r="N145" s="207">
        <f>'Core Indicators'!DJ145</f>
        <v>1</v>
      </c>
      <c r="O145" s="207">
        <f>'Core Indicators'!DR145</f>
        <v>1</v>
      </c>
      <c r="P145" s="207">
        <f>'Core Indicators'!DZ145</f>
        <v>1</v>
      </c>
      <c r="Q145" s="207">
        <f>'Core Indicators'!EH145</f>
        <v>1</v>
      </c>
      <c r="R145" s="207">
        <f>'Core Indicators'!EP145</f>
        <v>1</v>
      </c>
      <c r="S145" s="166">
        <f t="shared" si="67"/>
        <v>1.6</v>
      </c>
      <c r="T145" s="166">
        <f t="shared" si="68"/>
        <v>1.1666666666666667</v>
      </c>
      <c r="U145" s="206">
        <v>1</v>
      </c>
      <c r="V145" s="206">
        <v>1</v>
      </c>
      <c r="W145" s="206">
        <f>'Core Indicators'!EX145</f>
        <v>2</v>
      </c>
      <c r="X145" s="166">
        <f t="shared" si="69"/>
        <v>1.5</v>
      </c>
      <c r="Y145" s="206">
        <v>1</v>
      </c>
      <c r="Z145" s="166">
        <f t="shared" si="70"/>
        <v>2</v>
      </c>
      <c r="AA145" s="206">
        <f>'Core Indicators'!FF145</f>
        <v>2</v>
      </c>
      <c r="AB145" s="206">
        <f t="shared" si="71"/>
        <v>2</v>
      </c>
      <c r="AC145" s="187">
        <f>'Core Indicators'!GD145</f>
        <v>2</v>
      </c>
      <c r="AD145" s="187">
        <f>'Core Indicators'!GL145</f>
        <v>2</v>
      </c>
      <c r="AE145" s="187">
        <f>'Core Indicators'!GT145</f>
        <v>2</v>
      </c>
      <c r="AF145" s="187">
        <f>'Core Indicators'!HB145</f>
        <v>2</v>
      </c>
      <c r="AG145" s="187">
        <f t="shared" si="72"/>
        <v>2</v>
      </c>
      <c r="AH145" s="187">
        <f>'Core Indicators'!HJ145</f>
        <v>2</v>
      </c>
      <c r="AI145" s="187">
        <f>'Core Indicators'!HR145</f>
        <v>2</v>
      </c>
      <c r="AJ145" s="187">
        <f t="shared" si="73"/>
        <v>2</v>
      </c>
      <c r="AK145" s="187">
        <f>'Core Indicators'!HZ145</f>
        <v>2</v>
      </c>
      <c r="AL145" s="187">
        <f>'Core Indicators'!IH145</f>
        <v>2</v>
      </c>
      <c r="AM145" s="187">
        <f>'Core Indicators'!IP145</f>
        <v>2</v>
      </c>
      <c r="AN145" s="187">
        <f t="shared" si="74"/>
        <v>2</v>
      </c>
    </row>
    <row r="146" spans="1:40" x14ac:dyDescent="0.25">
      <c r="A146" s="206" t="str">
        <f>Lists!C:C</f>
        <v>TZA003</v>
      </c>
      <c r="B146" s="259">
        <f t="shared" si="60"/>
        <v>1.4</v>
      </c>
      <c r="C146" s="166">
        <f t="shared" si="61"/>
        <v>0</v>
      </c>
      <c r="D146" s="282">
        <f t="shared" si="62"/>
        <v>1.7</v>
      </c>
      <c r="E146" s="206">
        <f>'Core Indicators'!R146</f>
        <v>2</v>
      </c>
      <c r="F146" s="206">
        <f>'Core Indicators'!Z146</f>
        <v>1</v>
      </c>
      <c r="G146" s="166">
        <f t="shared" si="63"/>
        <v>1.5</v>
      </c>
      <c r="H146" s="206">
        <f>'Core Indicators'!AH146</f>
        <v>1</v>
      </c>
      <c r="I146" s="206">
        <f>'Core Indicators'!AP146</f>
        <v>3</v>
      </c>
      <c r="J146" s="206">
        <f>'Core Indicators'!BN146</f>
        <v>2</v>
      </c>
      <c r="K146" s="206">
        <f t="shared" si="64"/>
        <v>2.5</v>
      </c>
      <c r="L146" s="259">
        <f t="shared" si="65"/>
        <v>1.8</v>
      </c>
      <c r="M146" s="282">
        <f t="shared" si="66"/>
        <v>1</v>
      </c>
      <c r="N146" s="207">
        <f>'Core Indicators'!DJ146</f>
        <v>1</v>
      </c>
      <c r="O146" s="207">
        <f>'Core Indicators'!DR146</f>
        <v>1</v>
      </c>
      <c r="P146" s="207">
        <f>'Core Indicators'!DZ146</f>
        <v>1</v>
      </c>
      <c r="Q146" s="207">
        <f>'Core Indicators'!EH146</f>
        <v>1</v>
      </c>
      <c r="R146" s="207">
        <f>'Core Indicators'!EP146</f>
        <v>1</v>
      </c>
      <c r="S146" s="166">
        <f t="shared" si="67"/>
        <v>1.9</v>
      </c>
      <c r="T146" s="166">
        <f t="shared" si="68"/>
        <v>1.1666666666666667</v>
      </c>
      <c r="U146" s="206">
        <v>1</v>
      </c>
      <c r="V146" s="206">
        <v>1</v>
      </c>
      <c r="W146" s="206">
        <f>'Core Indicators'!EX146</f>
        <v>2</v>
      </c>
      <c r="X146" s="166">
        <f t="shared" si="69"/>
        <v>1.5</v>
      </c>
      <c r="Y146" s="206">
        <v>1</v>
      </c>
      <c r="Z146" s="166">
        <f t="shared" si="70"/>
        <v>2.5</v>
      </c>
      <c r="AA146" s="206">
        <f>'Core Indicators'!FF146</f>
        <v>3</v>
      </c>
      <c r="AB146" s="206">
        <f t="shared" si="71"/>
        <v>2</v>
      </c>
      <c r="AC146" s="187">
        <f>'Core Indicators'!GD146</f>
        <v>2</v>
      </c>
      <c r="AD146" s="187">
        <f>'Core Indicators'!GL146</f>
        <v>2</v>
      </c>
      <c r="AE146" s="187">
        <f>'Core Indicators'!GT146</f>
        <v>2</v>
      </c>
      <c r="AF146" s="187">
        <f>'Core Indicators'!HB146</f>
        <v>2</v>
      </c>
      <c r="AG146" s="187">
        <f t="shared" si="72"/>
        <v>2</v>
      </c>
      <c r="AH146" s="187">
        <f>'Core Indicators'!HJ146</f>
        <v>2</v>
      </c>
      <c r="AI146" s="187">
        <f>'Core Indicators'!HR146</f>
        <v>2</v>
      </c>
      <c r="AJ146" s="187">
        <f t="shared" si="73"/>
        <v>2</v>
      </c>
      <c r="AK146" s="187">
        <f>'Core Indicators'!HZ146</f>
        <v>2</v>
      </c>
      <c r="AL146" s="187">
        <f>'Core Indicators'!IH146</f>
        <v>2</v>
      </c>
      <c r="AM146" s="187">
        <f>'Core Indicators'!IP146</f>
        <v>2</v>
      </c>
      <c r="AN146" s="187">
        <f t="shared" si="74"/>
        <v>2</v>
      </c>
    </row>
    <row r="147" spans="1:40" x14ac:dyDescent="0.25">
      <c r="A147" s="206" t="str">
        <f>Lists!C:C</f>
        <v>UGA005</v>
      </c>
      <c r="B147" s="259">
        <f t="shared" si="60"/>
        <v>2.1</v>
      </c>
      <c r="C147" s="166">
        <f t="shared" si="61"/>
        <v>1</v>
      </c>
      <c r="D147" s="282">
        <f t="shared" si="62"/>
        <v>2.2000000000000002</v>
      </c>
      <c r="E147" s="206">
        <f>'Core Indicators'!R147</f>
        <v>3</v>
      </c>
      <c r="F147" s="206">
        <f>'Core Indicators'!Z147</f>
        <v>2</v>
      </c>
      <c r="G147" s="166">
        <f t="shared" si="63"/>
        <v>2.5</v>
      </c>
      <c r="H147" s="206">
        <f>'Core Indicators'!AH147</f>
        <v>2</v>
      </c>
      <c r="I147" s="206">
        <f>'Core Indicators'!AP147</f>
        <v>2</v>
      </c>
      <c r="J147" s="206" t="str">
        <f>'Core Indicators'!BN147</f>
        <v>x</v>
      </c>
      <c r="K147" s="206">
        <f t="shared" si="64"/>
        <v>2</v>
      </c>
      <c r="L147" s="259">
        <f t="shared" si="65"/>
        <v>2</v>
      </c>
      <c r="M147" s="282">
        <f t="shared" si="66"/>
        <v>2.4</v>
      </c>
      <c r="N147" s="207">
        <f>'Core Indicators'!DJ147</f>
        <v>2</v>
      </c>
      <c r="O147" s="207">
        <f>'Core Indicators'!DR147</f>
        <v>2</v>
      </c>
      <c r="P147" s="207">
        <f>'Core Indicators'!DZ147</f>
        <v>2</v>
      </c>
      <c r="Q147" s="207">
        <f>'Core Indicators'!EH147</f>
        <v>3</v>
      </c>
      <c r="R147" s="207">
        <f>'Core Indicators'!EP147</f>
        <v>3</v>
      </c>
      <c r="S147" s="166">
        <f t="shared" si="67"/>
        <v>1.6</v>
      </c>
      <c r="T147" s="166">
        <f t="shared" si="68"/>
        <v>1.1666666666666667</v>
      </c>
      <c r="U147" s="206">
        <v>1</v>
      </c>
      <c r="V147" s="206">
        <v>1</v>
      </c>
      <c r="W147" s="206">
        <f>'Core Indicators'!EX147</f>
        <v>2</v>
      </c>
      <c r="X147" s="166">
        <f t="shared" si="69"/>
        <v>1.5</v>
      </c>
      <c r="Y147" s="206">
        <v>1</v>
      </c>
      <c r="Z147" s="166">
        <f t="shared" si="70"/>
        <v>2</v>
      </c>
      <c r="AA147" s="206">
        <f>'Core Indicators'!FF147</f>
        <v>2</v>
      </c>
      <c r="AB147" s="206">
        <f t="shared" si="71"/>
        <v>2</v>
      </c>
      <c r="AC147" s="187">
        <f>'Core Indicators'!GD147</f>
        <v>2</v>
      </c>
      <c r="AD147" s="187">
        <f>'Core Indicators'!GL147</f>
        <v>2</v>
      </c>
      <c r="AE147" s="187">
        <f>'Core Indicators'!GT147</f>
        <v>2</v>
      </c>
      <c r="AF147" s="187">
        <f>'Core Indicators'!HB147</f>
        <v>2</v>
      </c>
      <c r="AG147" s="187">
        <f t="shared" si="72"/>
        <v>2</v>
      </c>
      <c r="AH147" s="187">
        <f>'Core Indicators'!HJ147</f>
        <v>2</v>
      </c>
      <c r="AI147" s="187">
        <f>'Core Indicators'!HR147</f>
        <v>2</v>
      </c>
      <c r="AJ147" s="187">
        <f t="shared" si="73"/>
        <v>2</v>
      </c>
      <c r="AK147" s="187">
        <f>'Core Indicators'!HZ147</f>
        <v>2</v>
      </c>
      <c r="AL147" s="187">
        <f>'Core Indicators'!IH147</f>
        <v>2</v>
      </c>
      <c r="AM147" s="187">
        <f>'Core Indicators'!IP147</f>
        <v>2</v>
      </c>
      <c r="AN147" s="187">
        <f t="shared" si="74"/>
        <v>2</v>
      </c>
    </row>
    <row r="148" spans="1:40" x14ac:dyDescent="0.25">
      <c r="A148" s="206" t="str">
        <f>Lists!C:C</f>
        <v>UKR002</v>
      </c>
      <c r="B148" s="259">
        <f t="shared" si="60"/>
        <v>1.8</v>
      </c>
      <c r="C148" s="166">
        <f t="shared" si="61"/>
        <v>0</v>
      </c>
      <c r="D148" s="282">
        <f t="shared" si="62"/>
        <v>1.7</v>
      </c>
      <c r="E148" s="206">
        <f>'Core Indicators'!R148</f>
        <v>1</v>
      </c>
      <c r="F148" s="206">
        <f>'Core Indicators'!Z148</f>
        <v>1</v>
      </c>
      <c r="G148" s="166">
        <f t="shared" si="63"/>
        <v>1</v>
      </c>
      <c r="H148" s="206">
        <f>'Core Indicators'!AH148</f>
        <v>2</v>
      </c>
      <c r="I148" s="206">
        <f>'Core Indicators'!AP148</f>
        <v>2</v>
      </c>
      <c r="J148" s="206">
        <f>'Core Indicators'!BN148</f>
        <v>2</v>
      </c>
      <c r="K148" s="206">
        <f t="shared" si="64"/>
        <v>2</v>
      </c>
      <c r="L148" s="259">
        <f t="shared" si="65"/>
        <v>2</v>
      </c>
      <c r="M148" s="282">
        <f t="shared" si="66"/>
        <v>2</v>
      </c>
      <c r="N148" s="207">
        <f>'Core Indicators'!DJ148</f>
        <v>2</v>
      </c>
      <c r="O148" s="207">
        <f>'Core Indicators'!DR148</f>
        <v>2</v>
      </c>
      <c r="P148" s="207">
        <f>'Core Indicators'!DZ148</f>
        <v>2</v>
      </c>
      <c r="Q148" s="207">
        <f>'Core Indicators'!EH148</f>
        <v>2</v>
      </c>
      <c r="R148" s="207">
        <f>'Core Indicators'!EP148</f>
        <v>2</v>
      </c>
      <c r="S148" s="166">
        <f t="shared" si="67"/>
        <v>1.6</v>
      </c>
      <c r="T148" s="166">
        <f t="shared" si="68"/>
        <v>1.1666666666666667</v>
      </c>
      <c r="U148" s="206">
        <v>1</v>
      </c>
      <c r="V148" s="206">
        <v>1</v>
      </c>
      <c r="W148" s="206">
        <f>'Core Indicators'!EX148</f>
        <v>2</v>
      </c>
      <c r="X148" s="166">
        <f t="shared" si="69"/>
        <v>1.5</v>
      </c>
      <c r="Y148" s="206">
        <v>1</v>
      </c>
      <c r="Z148" s="166">
        <f t="shared" si="70"/>
        <v>2</v>
      </c>
      <c r="AA148" s="206">
        <f>'Core Indicators'!FF148</f>
        <v>2</v>
      </c>
      <c r="AB148" s="206">
        <f t="shared" si="71"/>
        <v>2</v>
      </c>
      <c r="AC148" s="187">
        <f>'Core Indicators'!GD148</f>
        <v>2</v>
      </c>
      <c r="AD148" s="187">
        <f>'Core Indicators'!GL148</f>
        <v>2</v>
      </c>
      <c r="AE148" s="187">
        <f>'Core Indicators'!GT148</f>
        <v>2</v>
      </c>
      <c r="AF148" s="187">
        <f>'Core Indicators'!HB148</f>
        <v>2</v>
      </c>
      <c r="AG148" s="187">
        <f t="shared" si="72"/>
        <v>2</v>
      </c>
      <c r="AH148" s="187">
        <f>'Core Indicators'!HJ148</f>
        <v>2</v>
      </c>
      <c r="AI148" s="187">
        <f>'Core Indicators'!HR148</f>
        <v>2</v>
      </c>
      <c r="AJ148" s="187">
        <f t="shared" si="73"/>
        <v>2</v>
      </c>
      <c r="AK148" s="187">
        <f>'Core Indicators'!HZ148</f>
        <v>2</v>
      </c>
      <c r="AL148" s="187">
        <f>'Core Indicators'!IH148</f>
        <v>2</v>
      </c>
      <c r="AM148" s="187">
        <f>'Core Indicators'!IP148</f>
        <v>2</v>
      </c>
      <c r="AN148" s="187">
        <f t="shared" si="74"/>
        <v>2</v>
      </c>
    </row>
    <row r="149" spans="1:40" x14ac:dyDescent="0.25">
      <c r="A149" s="206" t="str">
        <f>Lists!C:C</f>
        <v>VEN001</v>
      </c>
      <c r="B149" s="259">
        <f t="shared" si="60"/>
        <v>2.2999999999999998</v>
      </c>
      <c r="C149" s="166">
        <f t="shared" si="61"/>
        <v>0</v>
      </c>
      <c r="D149" s="282">
        <f t="shared" si="62"/>
        <v>2</v>
      </c>
      <c r="E149" s="206">
        <f>'Core Indicators'!R149</f>
        <v>1</v>
      </c>
      <c r="F149" s="206">
        <f>'Core Indicators'!Z149</f>
        <v>2</v>
      </c>
      <c r="G149" s="166">
        <f t="shared" si="63"/>
        <v>1.5</v>
      </c>
      <c r="H149" s="206">
        <f>'Core Indicators'!AH149</f>
        <v>2</v>
      </c>
      <c r="I149" s="206">
        <f>'Core Indicators'!AP149</f>
        <v>2</v>
      </c>
      <c r="J149" s="206">
        <f>'Core Indicators'!BN149</f>
        <v>3</v>
      </c>
      <c r="K149" s="206">
        <f t="shared" si="64"/>
        <v>2.5</v>
      </c>
      <c r="L149" s="259">
        <f t="shared" si="65"/>
        <v>2.2999999999999998</v>
      </c>
      <c r="M149" s="282">
        <f t="shared" si="66"/>
        <v>2.6</v>
      </c>
      <c r="N149" s="207">
        <f>'Core Indicators'!DJ149</f>
        <v>3</v>
      </c>
      <c r="O149" s="207">
        <f>'Core Indicators'!DR149</f>
        <v>3</v>
      </c>
      <c r="P149" s="207">
        <f>'Core Indicators'!DZ149</f>
        <v>3</v>
      </c>
      <c r="Q149" s="207">
        <f>'Core Indicators'!EH149</f>
        <v>2</v>
      </c>
      <c r="R149" s="207">
        <f>'Core Indicators'!EP149</f>
        <v>2</v>
      </c>
      <c r="S149" s="166">
        <f t="shared" si="67"/>
        <v>1.9</v>
      </c>
      <c r="T149" s="166">
        <f t="shared" si="68"/>
        <v>1.3333333333333333</v>
      </c>
      <c r="U149" s="206">
        <v>1</v>
      </c>
      <c r="V149" s="206">
        <v>1</v>
      </c>
      <c r="W149" s="206">
        <f>'Core Indicators'!EX149</f>
        <v>3</v>
      </c>
      <c r="X149" s="166">
        <f t="shared" si="69"/>
        <v>2</v>
      </c>
      <c r="Y149" s="206">
        <v>1</v>
      </c>
      <c r="Z149" s="166">
        <f t="shared" si="70"/>
        <v>2.5</v>
      </c>
      <c r="AA149" s="206">
        <f>'Core Indicators'!FF149</f>
        <v>3</v>
      </c>
      <c r="AB149" s="206">
        <f t="shared" si="71"/>
        <v>2</v>
      </c>
      <c r="AC149" s="187">
        <f>'Core Indicators'!GD149</f>
        <v>2</v>
      </c>
      <c r="AD149" s="187">
        <f>'Core Indicators'!GL149</f>
        <v>2</v>
      </c>
      <c r="AE149" s="187">
        <f>'Core Indicators'!GT149</f>
        <v>2</v>
      </c>
      <c r="AF149" s="187">
        <f>'Core Indicators'!HB149</f>
        <v>2</v>
      </c>
      <c r="AG149" s="187">
        <f t="shared" si="72"/>
        <v>2</v>
      </c>
      <c r="AH149" s="187">
        <f>'Core Indicators'!HJ149</f>
        <v>2</v>
      </c>
      <c r="AI149" s="187">
        <f>'Core Indicators'!HR149</f>
        <v>2</v>
      </c>
      <c r="AJ149" s="187">
        <f t="shared" si="73"/>
        <v>2</v>
      </c>
      <c r="AK149" s="187">
        <f>'Core Indicators'!HZ149</f>
        <v>2</v>
      </c>
      <c r="AL149" s="187">
        <f>'Core Indicators'!IH149</f>
        <v>2</v>
      </c>
      <c r="AM149" s="187">
        <f>'Core Indicators'!IP149</f>
        <v>2</v>
      </c>
      <c r="AN149" s="187">
        <f t="shared" si="74"/>
        <v>2</v>
      </c>
    </row>
    <row r="150" spans="1:40" x14ac:dyDescent="0.25">
      <c r="A150" s="206" t="str">
        <f>Lists!C:C</f>
        <v>YEM001</v>
      </c>
      <c r="B150" s="259">
        <f t="shared" si="60"/>
        <v>1.8</v>
      </c>
      <c r="C150" s="166">
        <f t="shared" si="61"/>
        <v>0</v>
      </c>
      <c r="D150" s="282">
        <f t="shared" si="62"/>
        <v>2</v>
      </c>
      <c r="E150" s="206">
        <f>'Core Indicators'!R150</f>
        <v>2</v>
      </c>
      <c r="F150" s="206">
        <f>'Core Indicators'!Z150</f>
        <v>2</v>
      </c>
      <c r="G150" s="166">
        <f t="shared" si="63"/>
        <v>2</v>
      </c>
      <c r="H150" s="206">
        <f>'Core Indicators'!AH150</f>
        <v>2</v>
      </c>
      <c r="I150" s="206">
        <f>'Core Indicators'!AP150</f>
        <v>2</v>
      </c>
      <c r="J150" s="206">
        <f>'Core Indicators'!BN150</f>
        <v>2</v>
      </c>
      <c r="K150" s="206">
        <f t="shared" si="64"/>
        <v>2</v>
      </c>
      <c r="L150" s="259">
        <f t="shared" si="65"/>
        <v>2</v>
      </c>
      <c r="M150" s="282">
        <f t="shared" si="66"/>
        <v>2</v>
      </c>
      <c r="N150" s="207">
        <f>'Core Indicators'!DJ150</f>
        <v>2</v>
      </c>
      <c r="O150" s="207">
        <f>'Core Indicators'!DR150</f>
        <v>2</v>
      </c>
      <c r="P150" s="207">
        <f>'Core Indicators'!DZ150</f>
        <v>2</v>
      </c>
      <c r="Q150" s="207">
        <f>'Core Indicators'!EH150</f>
        <v>2</v>
      </c>
      <c r="R150" s="207">
        <f>'Core Indicators'!EP150</f>
        <v>2</v>
      </c>
      <c r="S150" s="166">
        <f t="shared" si="67"/>
        <v>1.3</v>
      </c>
      <c r="T150" s="166">
        <f t="shared" si="68"/>
        <v>1.1666666666666667</v>
      </c>
      <c r="U150" s="206">
        <v>1</v>
      </c>
      <c r="V150" s="206">
        <v>1</v>
      </c>
      <c r="W150" s="206">
        <f>'Core Indicators'!EX150</f>
        <v>2</v>
      </c>
      <c r="X150" s="166">
        <f t="shared" si="69"/>
        <v>1.5</v>
      </c>
      <c r="Y150" s="206">
        <v>1</v>
      </c>
      <c r="Z150" s="166">
        <f t="shared" si="70"/>
        <v>1.5</v>
      </c>
      <c r="AA150" s="206">
        <f>'Core Indicators'!FF150</f>
        <v>1</v>
      </c>
      <c r="AB150" s="206">
        <f t="shared" si="71"/>
        <v>2</v>
      </c>
      <c r="AC150" s="187">
        <f>'Core Indicators'!GD150</f>
        <v>2</v>
      </c>
      <c r="AD150" s="187">
        <f>'Core Indicators'!GL150</f>
        <v>2</v>
      </c>
      <c r="AE150" s="187">
        <f>'Core Indicators'!GT150</f>
        <v>2</v>
      </c>
      <c r="AF150" s="187">
        <f>'Core Indicators'!HB150</f>
        <v>2</v>
      </c>
      <c r="AG150" s="187">
        <f t="shared" si="72"/>
        <v>2</v>
      </c>
      <c r="AH150" s="187">
        <f>'Core Indicators'!HJ150</f>
        <v>2</v>
      </c>
      <c r="AI150" s="187">
        <f>'Core Indicators'!HR150</f>
        <v>2</v>
      </c>
      <c r="AJ150" s="187">
        <f t="shared" si="73"/>
        <v>2</v>
      </c>
      <c r="AK150" s="187">
        <f>'Core Indicators'!HZ150</f>
        <v>2</v>
      </c>
      <c r="AL150" s="187">
        <f>'Core Indicators'!IH150</f>
        <v>2</v>
      </c>
      <c r="AM150" s="187">
        <f>'Core Indicators'!IP150</f>
        <v>2</v>
      </c>
      <c r="AN150" s="187">
        <f t="shared" si="74"/>
        <v>2</v>
      </c>
    </row>
    <row r="151" spans="1:40" x14ac:dyDescent="0.25">
      <c r="A151" s="206" t="str">
        <f>Lists!C:C</f>
        <v>YEM002</v>
      </c>
      <c r="B151" s="259">
        <f t="shared" si="60"/>
        <v>1.9</v>
      </c>
      <c r="C151" s="166">
        <f t="shared" si="61"/>
        <v>0</v>
      </c>
      <c r="D151" s="282">
        <f t="shared" si="62"/>
        <v>2</v>
      </c>
      <c r="E151" s="206">
        <f>'Core Indicators'!R151</f>
        <v>2</v>
      </c>
      <c r="F151" s="206">
        <f>'Core Indicators'!Z151</f>
        <v>2</v>
      </c>
      <c r="G151" s="166">
        <f t="shared" si="63"/>
        <v>2</v>
      </c>
      <c r="H151" s="206">
        <f>'Core Indicators'!AH151</f>
        <v>2</v>
      </c>
      <c r="I151" s="206">
        <f>'Core Indicators'!AP151</f>
        <v>2</v>
      </c>
      <c r="J151" s="206">
        <f>'Core Indicators'!BN151</f>
        <v>2</v>
      </c>
      <c r="K151" s="206">
        <f t="shared" si="64"/>
        <v>2</v>
      </c>
      <c r="L151" s="259">
        <f t="shared" si="65"/>
        <v>2</v>
      </c>
      <c r="M151" s="282">
        <f t="shared" si="66"/>
        <v>2</v>
      </c>
      <c r="N151" s="207">
        <f>'Core Indicators'!DJ151</f>
        <v>2</v>
      </c>
      <c r="O151" s="207">
        <f>'Core Indicators'!DR151</f>
        <v>2</v>
      </c>
      <c r="P151" s="207">
        <f>'Core Indicators'!DZ151</f>
        <v>2</v>
      </c>
      <c r="Q151" s="207">
        <f>'Core Indicators'!EH151</f>
        <v>2</v>
      </c>
      <c r="R151" s="207">
        <f>'Core Indicators'!EP151</f>
        <v>2</v>
      </c>
      <c r="S151" s="166">
        <f t="shared" si="67"/>
        <v>1.6</v>
      </c>
      <c r="T151" s="166">
        <f t="shared" si="68"/>
        <v>1.1666666666666667</v>
      </c>
      <c r="U151" s="206">
        <v>1</v>
      </c>
      <c r="V151" s="206">
        <v>1</v>
      </c>
      <c r="W151" s="206">
        <f>'Core Indicators'!EX151</f>
        <v>2</v>
      </c>
      <c r="X151" s="166">
        <f t="shared" si="69"/>
        <v>1.5</v>
      </c>
      <c r="Y151" s="206">
        <v>1</v>
      </c>
      <c r="Z151" s="166">
        <f t="shared" si="70"/>
        <v>2</v>
      </c>
      <c r="AA151" s="206">
        <f>'Core Indicators'!FF151</f>
        <v>2</v>
      </c>
      <c r="AB151" s="206">
        <f t="shared" si="71"/>
        <v>2</v>
      </c>
      <c r="AC151" s="187">
        <f>'Core Indicators'!GD151</f>
        <v>2</v>
      </c>
      <c r="AD151" s="187">
        <f>'Core Indicators'!GL151</f>
        <v>2</v>
      </c>
      <c r="AE151" s="187">
        <f>'Core Indicators'!GT151</f>
        <v>2</v>
      </c>
      <c r="AF151" s="187">
        <f>'Core Indicators'!HB151</f>
        <v>2</v>
      </c>
      <c r="AG151" s="187">
        <f t="shared" si="72"/>
        <v>2</v>
      </c>
      <c r="AH151" s="187">
        <f>'Core Indicators'!HJ151</f>
        <v>2</v>
      </c>
      <c r="AI151" s="187">
        <f>'Core Indicators'!HR151</f>
        <v>2</v>
      </c>
      <c r="AJ151" s="187">
        <f t="shared" si="73"/>
        <v>2</v>
      </c>
      <c r="AK151" s="187">
        <f>'Core Indicators'!HZ151</f>
        <v>2</v>
      </c>
      <c r="AL151" s="187">
        <f>'Core Indicators'!IH151</f>
        <v>2</v>
      </c>
      <c r="AM151" s="187">
        <f>'Core Indicators'!IP151</f>
        <v>2</v>
      </c>
      <c r="AN151" s="187">
        <f t="shared" si="74"/>
        <v>2</v>
      </c>
    </row>
    <row r="152" spans="1:40" x14ac:dyDescent="0.25">
      <c r="A152" s="206" t="str">
        <f>Lists!C:C</f>
        <v>ZMB002</v>
      </c>
      <c r="B152" s="259">
        <f t="shared" si="60"/>
        <v>1.2</v>
      </c>
      <c r="C152" s="166">
        <f t="shared" si="61"/>
        <v>0</v>
      </c>
      <c r="D152" s="282">
        <f t="shared" si="62"/>
        <v>1.5</v>
      </c>
      <c r="E152" s="206">
        <f>'Core Indicators'!R152</f>
        <v>2</v>
      </c>
      <c r="F152" s="206">
        <f>'Core Indicators'!Z152</f>
        <v>1</v>
      </c>
      <c r="G152" s="166">
        <f t="shared" si="63"/>
        <v>1.5</v>
      </c>
      <c r="H152" s="206">
        <f>'Core Indicators'!AH152</f>
        <v>1</v>
      </c>
      <c r="I152" s="206">
        <f>'Core Indicators'!AP152</f>
        <v>2</v>
      </c>
      <c r="J152" s="206">
        <f>'Core Indicators'!BN152</f>
        <v>2</v>
      </c>
      <c r="K152" s="206">
        <f t="shared" si="64"/>
        <v>2</v>
      </c>
      <c r="L152" s="259">
        <f t="shared" si="65"/>
        <v>1.5</v>
      </c>
      <c r="M152" s="282">
        <f t="shared" si="66"/>
        <v>1</v>
      </c>
      <c r="N152" s="207">
        <f>'Core Indicators'!DJ152</f>
        <v>1</v>
      </c>
      <c r="O152" s="207">
        <f>'Core Indicators'!DR152</f>
        <v>1</v>
      </c>
      <c r="P152" s="207">
        <f>'Core Indicators'!DZ152</f>
        <v>1</v>
      </c>
      <c r="Q152" s="207">
        <f>'Core Indicators'!EH152</f>
        <v>1</v>
      </c>
      <c r="R152" s="207">
        <f>'Core Indicators'!EP152</f>
        <v>1</v>
      </c>
      <c r="S152" s="166">
        <f t="shared" si="67"/>
        <v>1.3</v>
      </c>
      <c r="T152" s="166">
        <f t="shared" si="68"/>
        <v>1.1666666666666667</v>
      </c>
      <c r="U152" s="206">
        <v>1</v>
      </c>
      <c r="V152" s="206">
        <v>1</v>
      </c>
      <c r="W152" s="206">
        <f>'Core Indicators'!EX152</f>
        <v>2</v>
      </c>
      <c r="X152" s="166">
        <f t="shared" si="69"/>
        <v>1.5</v>
      </c>
      <c r="Y152" s="206">
        <v>1</v>
      </c>
      <c r="Z152" s="166">
        <f t="shared" si="70"/>
        <v>1.5</v>
      </c>
      <c r="AA152" s="206">
        <f>'Core Indicators'!FF152</f>
        <v>1</v>
      </c>
      <c r="AB152" s="206">
        <f t="shared" si="71"/>
        <v>2</v>
      </c>
      <c r="AC152" s="187">
        <f>'Core Indicators'!GD152</f>
        <v>2</v>
      </c>
      <c r="AD152" s="187">
        <f>'Core Indicators'!GL152</f>
        <v>2</v>
      </c>
      <c r="AE152" s="187">
        <f>'Core Indicators'!GT152</f>
        <v>2</v>
      </c>
      <c r="AF152" s="187">
        <f>'Core Indicators'!HB152</f>
        <v>2</v>
      </c>
      <c r="AG152" s="187">
        <f t="shared" si="72"/>
        <v>2</v>
      </c>
      <c r="AH152" s="187">
        <f>'Core Indicators'!HJ152</f>
        <v>2</v>
      </c>
      <c r="AI152" s="187">
        <f>'Core Indicators'!HR152</f>
        <v>2</v>
      </c>
      <c r="AJ152" s="187">
        <f t="shared" si="73"/>
        <v>2</v>
      </c>
      <c r="AK152" s="187">
        <f>'Core Indicators'!HZ152</f>
        <v>2</v>
      </c>
      <c r="AL152" s="187">
        <f>'Core Indicators'!IH152</f>
        <v>2</v>
      </c>
      <c r="AM152" s="187">
        <f>'Core Indicators'!IP152</f>
        <v>2</v>
      </c>
      <c r="AN152" s="187">
        <f t="shared" si="74"/>
        <v>2</v>
      </c>
    </row>
    <row r="153" spans="1:40" x14ac:dyDescent="0.25">
      <c r="A153" s="206" t="str">
        <f>Lists!C:C</f>
        <v>ZWE001</v>
      </c>
      <c r="B153" s="259">
        <f t="shared" si="60"/>
        <v>1.9</v>
      </c>
      <c r="C153" s="166">
        <f t="shared" si="61"/>
        <v>0</v>
      </c>
      <c r="D153" s="282">
        <f t="shared" si="62"/>
        <v>2</v>
      </c>
      <c r="E153" s="206">
        <f>'Core Indicators'!R153</f>
        <v>2</v>
      </c>
      <c r="F153" s="206">
        <f>'Core Indicators'!Z153</f>
        <v>2</v>
      </c>
      <c r="G153" s="166">
        <f t="shared" si="63"/>
        <v>2</v>
      </c>
      <c r="H153" s="206">
        <f>'Core Indicators'!AH153</f>
        <v>2</v>
      </c>
      <c r="I153" s="206">
        <f>'Core Indicators'!AP153</f>
        <v>2</v>
      </c>
      <c r="J153" s="206">
        <f>'Core Indicators'!BN153</f>
        <v>2</v>
      </c>
      <c r="K153" s="206">
        <f t="shared" si="64"/>
        <v>2</v>
      </c>
      <c r="L153" s="259">
        <f t="shared" si="65"/>
        <v>2</v>
      </c>
      <c r="M153" s="282">
        <f t="shared" si="66"/>
        <v>2</v>
      </c>
      <c r="N153" s="207">
        <f>'Core Indicators'!DJ153</f>
        <v>2</v>
      </c>
      <c r="O153" s="207">
        <f>'Core Indicators'!DR153</f>
        <v>2</v>
      </c>
      <c r="P153" s="207">
        <f>'Core Indicators'!DZ153</f>
        <v>2</v>
      </c>
      <c r="Q153" s="207">
        <f>'Core Indicators'!EH153</f>
        <v>2</v>
      </c>
      <c r="R153" s="207">
        <f>'Core Indicators'!EP153</f>
        <v>2</v>
      </c>
      <c r="S153" s="166">
        <f t="shared" si="67"/>
        <v>1.6</v>
      </c>
      <c r="T153" s="166">
        <f t="shared" si="68"/>
        <v>1.1666666666666667</v>
      </c>
      <c r="U153" s="206">
        <v>1</v>
      </c>
      <c r="V153" s="206">
        <v>1</v>
      </c>
      <c r="W153" s="206">
        <f>'Core Indicators'!EX153</f>
        <v>2</v>
      </c>
      <c r="X153" s="166">
        <f t="shared" si="69"/>
        <v>1.5</v>
      </c>
      <c r="Y153" s="206">
        <v>1</v>
      </c>
      <c r="Z153" s="166">
        <f t="shared" si="70"/>
        <v>2</v>
      </c>
      <c r="AA153" s="206">
        <f>'Core Indicators'!FF153</f>
        <v>2</v>
      </c>
      <c r="AB153" s="206">
        <f t="shared" si="71"/>
        <v>2</v>
      </c>
      <c r="AC153" s="187">
        <f>'Core Indicators'!GD153</f>
        <v>2</v>
      </c>
      <c r="AD153" s="187">
        <f>'Core Indicators'!GL153</f>
        <v>2</v>
      </c>
      <c r="AE153" s="187">
        <f>'Core Indicators'!GT153</f>
        <v>2</v>
      </c>
      <c r="AF153" s="187">
        <f>'Core Indicators'!HB153</f>
        <v>2</v>
      </c>
      <c r="AG153" s="187">
        <f t="shared" si="72"/>
        <v>2</v>
      </c>
      <c r="AH153" s="187">
        <f>'Core Indicators'!HJ153</f>
        <v>2</v>
      </c>
      <c r="AI153" s="187">
        <f>'Core Indicators'!HR153</f>
        <v>2</v>
      </c>
      <c r="AJ153" s="187">
        <f t="shared" si="73"/>
        <v>2</v>
      </c>
      <c r="AK153" s="187">
        <f>'Core Indicators'!HZ153</f>
        <v>2</v>
      </c>
      <c r="AL153" s="187">
        <f>'Core Indicators'!IH153</f>
        <v>2</v>
      </c>
      <c r="AM153" s="187">
        <f>'Core Indicators'!IP153</f>
        <v>2</v>
      </c>
      <c r="AN153" s="187">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58"/>
  <sheetViews>
    <sheetView workbookViewId="0">
      <selection activeCell="M36" sqref="M36"/>
    </sheetView>
  </sheetViews>
  <sheetFormatPr defaultRowHeight="15" x14ac:dyDescent="0.25"/>
  <cols>
    <col min="2" max="2" width="10.5703125" style="217" bestFit="1" customWidth="1"/>
    <col min="3" max="3" width="9.5703125" style="217" customWidth="1"/>
  </cols>
  <sheetData>
    <row r="1" spans="1:22" x14ac:dyDescent="0.25">
      <c r="A1" s="316"/>
      <c r="B1" s="295"/>
      <c r="C1" s="295"/>
      <c r="D1" s="295"/>
      <c r="E1" s="295"/>
      <c r="F1" s="295"/>
      <c r="G1" s="295"/>
      <c r="H1" s="295"/>
      <c r="I1" s="295"/>
      <c r="J1" s="295"/>
      <c r="K1" s="295"/>
      <c r="L1" s="295"/>
      <c r="M1" s="295"/>
      <c r="N1" s="295"/>
      <c r="O1" s="295"/>
      <c r="P1" s="295"/>
      <c r="Q1" s="295"/>
      <c r="R1" s="295"/>
      <c r="S1" s="295"/>
      <c r="T1" s="295"/>
      <c r="U1" s="295"/>
      <c r="V1" s="295"/>
    </row>
    <row r="2" spans="1:22" x14ac:dyDescent="0.25">
      <c r="A2" s="208" t="s">
        <v>1</v>
      </c>
      <c r="B2" s="209" t="s">
        <v>8176</v>
      </c>
      <c r="C2" s="209" t="s">
        <v>7798</v>
      </c>
      <c r="D2" s="209" t="s">
        <v>5108</v>
      </c>
      <c r="E2" s="209" t="s">
        <v>7799</v>
      </c>
      <c r="F2" s="209" t="s">
        <v>7802</v>
      </c>
      <c r="G2" s="209" t="s">
        <v>7807</v>
      </c>
      <c r="H2" s="209" t="s">
        <v>7808</v>
      </c>
      <c r="I2" s="209" t="s">
        <v>7809</v>
      </c>
      <c r="J2" s="209" t="s">
        <v>7810</v>
      </c>
      <c r="K2" s="209" t="s">
        <v>7811</v>
      </c>
      <c r="L2" s="209" t="s">
        <v>7753</v>
      </c>
      <c r="M2" s="209" t="s">
        <v>3373</v>
      </c>
      <c r="N2" s="209" t="s">
        <v>3383</v>
      </c>
      <c r="O2" s="209" t="s">
        <v>3375</v>
      </c>
      <c r="P2" s="209" t="s">
        <v>2715</v>
      </c>
      <c r="Q2" s="209" t="s">
        <v>3371</v>
      </c>
      <c r="R2" s="209" t="s">
        <v>3381</v>
      </c>
      <c r="S2" s="209" t="s">
        <v>3377</v>
      </c>
      <c r="T2" s="209" t="s">
        <v>7757</v>
      </c>
      <c r="U2" s="209" t="s">
        <v>3379</v>
      </c>
      <c r="V2" s="209" t="s">
        <v>8177</v>
      </c>
    </row>
    <row r="3" spans="1:22" x14ac:dyDescent="0.25">
      <c r="A3" s="209" t="str">
        <f>Lists!C:C</f>
        <v>AFG001</v>
      </c>
      <c r="B3" s="210">
        <f>_xlfn.DAYS(About!$A$3,'Core Indicators'!U3)</f>
        <v>110</v>
      </c>
      <c r="C3" s="210">
        <f>_xlfn.DAYS(About!$A$3,'Core Indicators'!AC3)</f>
        <v>110</v>
      </c>
      <c r="D3" s="210">
        <f>_xlfn.DAYS(About!$A$3,'Core Indicators'!AK3)</f>
        <v>110</v>
      </c>
      <c r="E3" s="210">
        <f>_xlfn.DAYS(About!$A$3,'Core Indicators'!AS3)</f>
        <v>62</v>
      </c>
      <c r="F3" s="210">
        <f>_xlfn.DAYS(About!$A$3,'Core Indicators'!BQ3)</f>
        <v>24</v>
      </c>
      <c r="G3" s="210">
        <f>_xlfn.DAYS(About!$A$3,'Core Indicators'!DM3)</f>
        <v>110</v>
      </c>
      <c r="H3" s="210">
        <f>_xlfn.DAYS(About!$A$3,'Core Indicators'!DU3)</f>
        <v>110</v>
      </c>
      <c r="I3" s="210">
        <f>_xlfn.DAYS(About!$A$3,'Core Indicators'!EC3)</f>
        <v>110</v>
      </c>
      <c r="J3" s="210">
        <f>_xlfn.DAYS(About!$A$3,'Core Indicators'!EK3)</f>
        <v>110</v>
      </c>
      <c r="K3" s="210">
        <f>_xlfn.DAYS(About!$A$3,'Core Indicators'!ES3)</f>
        <v>110</v>
      </c>
      <c r="L3" s="210">
        <f>_xlfn.DAYS(About!$A$3,'Core Indicators'!FI3)</f>
        <v>458</v>
      </c>
      <c r="M3" s="210">
        <f>_xlfn.DAYS(About!$A$3,'Core Indicators'!GG3)</f>
        <v>192</v>
      </c>
      <c r="N3" s="210">
        <f>_xlfn.DAYS(About!$A$3,'Core Indicators'!GO3)</f>
        <v>192</v>
      </c>
      <c r="O3" s="210">
        <f>_xlfn.DAYS(About!$A$3,'Core Indicators'!GW3)</f>
        <v>192</v>
      </c>
      <c r="P3" s="210">
        <f>_xlfn.DAYS(About!$A$3,'Core Indicators'!HE3)</f>
        <v>192</v>
      </c>
      <c r="Q3" s="210">
        <f>_xlfn.DAYS(About!$A$3,'Core Indicators'!HM3)</f>
        <v>192</v>
      </c>
      <c r="R3" s="210">
        <f>_xlfn.DAYS(About!$A$3,'Core Indicators'!HU3)</f>
        <v>192</v>
      </c>
      <c r="S3" s="210">
        <f>_xlfn.DAYS(About!$A$3,'Core Indicators'!IC3)</f>
        <v>192</v>
      </c>
      <c r="T3" s="210">
        <f>_xlfn.DAYS(About!$A$3,'Core Indicators'!IK3)</f>
        <v>192</v>
      </c>
      <c r="U3" s="210">
        <f>_xlfn.DAYS(About!$A$3,'Core Indicators'!IS3)</f>
        <v>192</v>
      </c>
      <c r="V3" s="210">
        <f t="shared" ref="V3:V34" si="0">AVERAGE(D3:M3)</f>
        <v>139.6</v>
      </c>
    </row>
    <row r="4" spans="1:22" x14ac:dyDescent="0.25">
      <c r="A4" s="209" t="str">
        <f>Lists!C:C</f>
        <v>AGO002</v>
      </c>
      <c r="B4" s="210">
        <f>_xlfn.DAYS(About!$A$3,'Core Indicators'!U4)</f>
        <v>135</v>
      </c>
      <c r="C4" s="210">
        <f>_xlfn.DAYS(About!$A$3,'Core Indicators'!AC4)</f>
        <v>135</v>
      </c>
      <c r="D4" s="210">
        <f>_xlfn.DAYS(About!$A$3,'Core Indicators'!AK4)</f>
        <v>135</v>
      </c>
      <c r="E4" s="210">
        <f>_xlfn.DAYS(About!$A$3,'Core Indicators'!AS4)</f>
        <v>135</v>
      </c>
      <c r="F4" s="210">
        <f>_xlfn.DAYS(About!$A$3,'Core Indicators'!BQ4)</f>
        <v>135</v>
      </c>
      <c r="G4" s="210">
        <f>_xlfn.DAYS(About!$A$3,'Core Indicators'!DM4)</f>
        <v>135</v>
      </c>
      <c r="H4" s="210">
        <f>_xlfn.DAYS(About!$A$3,'Core Indicators'!DU4)</f>
        <v>135</v>
      </c>
      <c r="I4" s="210">
        <f>_xlfn.DAYS(About!$A$3,'Core Indicators'!EC4)</f>
        <v>135</v>
      </c>
      <c r="J4" s="210">
        <f>_xlfn.DAYS(About!$A$3,'Core Indicators'!EK4)</f>
        <v>135</v>
      </c>
      <c r="K4" s="210">
        <f>_xlfn.DAYS(About!$A$3,'Core Indicators'!ES4)</f>
        <v>135</v>
      </c>
      <c r="L4" s="210">
        <f>_xlfn.DAYS(About!$A$3,'Core Indicators'!FI4)</f>
        <v>131</v>
      </c>
      <c r="M4" s="210">
        <f>_xlfn.DAYS(About!$A$3,'Core Indicators'!GG4)</f>
        <v>135</v>
      </c>
      <c r="N4" s="210">
        <f>_xlfn.DAYS(About!$A$3,'Core Indicators'!GO4)</f>
        <v>135</v>
      </c>
      <c r="O4" s="210">
        <f>_xlfn.DAYS(About!$A$3,'Core Indicators'!GW4)</f>
        <v>135</v>
      </c>
      <c r="P4" s="210">
        <f>_xlfn.DAYS(About!$A$3,'Core Indicators'!HE4)</f>
        <v>135</v>
      </c>
      <c r="Q4" s="210">
        <f>_xlfn.DAYS(About!$A$3,'Core Indicators'!HM4)</f>
        <v>135</v>
      </c>
      <c r="R4" s="210">
        <f>_xlfn.DAYS(About!$A$3,'Core Indicators'!HU4)</f>
        <v>135</v>
      </c>
      <c r="S4" s="210">
        <f>_xlfn.DAYS(About!$A$3,'Core Indicators'!IC4)</f>
        <v>135</v>
      </c>
      <c r="T4" s="210">
        <f>_xlfn.DAYS(About!$A$3,'Core Indicators'!IK4)</f>
        <v>135</v>
      </c>
      <c r="U4" s="210">
        <f>_xlfn.DAYS(About!$A$3,'Core Indicators'!IS4)</f>
        <v>135</v>
      </c>
      <c r="V4" s="210">
        <f t="shared" si="0"/>
        <v>134.6</v>
      </c>
    </row>
    <row r="5" spans="1:22" x14ac:dyDescent="0.25">
      <c r="A5" s="209" t="str">
        <f>Lists!C:C</f>
        <v>ARM002</v>
      </c>
      <c r="B5" s="210">
        <f>_xlfn.DAYS(About!$A$3,'Core Indicators'!U5)</f>
        <v>521</v>
      </c>
      <c r="C5" s="210">
        <f>_xlfn.DAYS(About!$A$3,'Core Indicators'!AC5)</f>
        <v>369</v>
      </c>
      <c r="D5" s="210">
        <f>_xlfn.DAYS(About!$A$3,'Core Indicators'!AK5)</f>
        <v>369</v>
      </c>
      <c r="E5" s="210">
        <f>_xlfn.DAYS(About!$A$3,'Core Indicators'!AS5)</f>
        <v>369</v>
      </c>
      <c r="F5" s="210">
        <f>_xlfn.DAYS(About!$A$3,'Core Indicators'!BQ5)</f>
        <v>268</v>
      </c>
      <c r="G5" s="210">
        <f>_xlfn.DAYS(About!$A$3,'Core Indicators'!DM5)</f>
        <v>369</v>
      </c>
      <c r="H5" s="210">
        <f>_xlfn.DAYS(About!$A$3,'Core Indicators'!DU5)</f>
        <v>369</v>
      </c>
      <c r="I5" s="210">
        <f>_xlfn.DAYS(About!$A$3,'Core Indicators'!EC5)</f>
        <v>369</v>
      </c>
      <c r="J5" s="210">
        <f>_xlfn.DAYS(About!$A$3,'Core Indicators'!EK5)</f>
        <v>458</v>
      </c>
      <c r="K5" s="210">
        <f>_xlfn.DAYS(About!$A$3,'Core Indicators'!ES5)</f>
        <v>458</v>
      </c>
      <c r="L5" s="210">
        <f>_xlfn.DAYS(About!$A$3,'Core Indicators'!FI5)</f>
        <v>458</v>
      </c>
      <c r="M5" s="210">
        <f>_xlfn.DAYS(About!$A$3,'Core Indicators'!GG5)</f>
        <v>185</v>
      </c>
      <c r="N5" s="210">
        <f>_xlfn.DAYS(About!$A$3,'Core Indicators'!GO5)</f>
        <v>185</v>
      </c>
      <c r="O5" s="210">
        <f>_xlfn.DAYS(About!$A$3,'Core Indicators'!GW5)</f>
        <v>185</v>
      </c>
      <c r="P5" s="210">
        <f>_xlfn.DAYS(About!$A$3,'Core Indicators'!HE5)</f>
        <v>185</v>
      </c>
      <c r="Q5" s="210">
        <f>_xlfn.DAYS(About!$A$3,'Core Indicators'!HM5)</f>
        <v>185</v>
      </c>
      <c r="R5" s="210">
        <f>_xlfn.DAYS(About!$A$3,'Core Indicators'!HU5)</f>
        <v>185</v>
      </c>
      <c r="S5" s="210">
        <f>_xlfn.DAYS(About!$A$3,'Core Indicators'!IC5)</f>
        <v>185</v>
      </c>
      <c r="T5" s="210">
        <f>_xlfn.DAYS(About!$A$3,'Core Indicators'!IK5)</f>
        <v>185</v>
      </c>
      <c r="U5" s="210">
        <f>_xlfn.DAYS(About!$A$3,'Core Indicators'!IS5)</f>
        <v>185</v>
      </c>
      <c r="V5" s="210">
        <f t="shared" si="0"/>
        <v>367.2</v>
      </c>
    </row>
    <row r="6" spans="1:22" x14ac:dyDescent="0.25">
      <c r="A6" s="209" t="str">
        <f>Lists!C:C</f>
        <v>AZE002</v>
      </c>
      <c r="B6" s="210">
        <f>_xlfn.DAYS(About!$A$3,'Core Indicators'!U6)</f>
        <v>542</v>
      </c>
      <c r="C6" s="210">
        <f>_xlfn.DAYS(About!$A$3,'Core Indicators'!AC6)</f>
        <v>499</v>
      </c>
      <c r="D6" s="210">
        <f>_xlfn.DAYS(About!$A$3,'Core Indicators'!AK6)</f>
        <v>499</v>
      </c>
      <c r="E6" s="210">
        <f>_xlfn.DAYS(About!$A$3,'Core Indicators'!AS6)</f>
        <v>412</v>
      </c>
      <c r="F6" s="210">
        <f>_xlfn.DAYS(About!$A$3,'Core Indicators'!BQ6)</f>
        <v>521</v>
      </c>
      <c r="G6" s="210">
        <f>_xlfn.DAYS(About!$A$3,'Core Indicators'!DM6)</f>
        <v>542</v>
      </c>
      <c r="H6" s="210">
        <f>_xlfn.DAYS(About!$A$3,'Core Indicators'!DU6)</f>
        <v>542</v>
      </c>
      <c r="I6" s="210">
        <f>_xlfn.DAYS(About!$A$3,'Core Indicators'!EC6)</f>
        <v>542</v>
      </c>
      <c r="J6" s="210">
        <f>_xlfn.DAYS(About!$A$3,'Core Indicators'!EK6)</f>
        <v>542</v>
      </c>
      <c r="K6" s="210">
        <f>_xlfn.DAYS(About!$A$3,'Core Indicators'!ES6)</f>
        <v>542</v>
      </c>
      <c r="L6" s="210">
        <f>_xlfn.DAYS(About!$A$3,'Core Indicators'!FI6)</f>
        <v>542</v>
      </c>
      <c r="M6" s="210">
        <f>_xlfn.DAYS(About!$A$3,'Core Indicators'!GG6)</f>
        <v>185</v>
      </c>
      <c r="N6" s="210">
        <f>_xlfn.DAYS(About!$A$3,'Core Indicators'!GO6)</f>
        <v>185</v>
      </c>
      <c r="O6" s="210">
        <f>_xlfn.DAYS(About!$A$3,'Core Indicators'!GW6)</f>
        <v>185</v>
      </c>
      <c r="P6" s="210">
        <f>_xlfn.DAYS(About!$A$3,'Core Indicators'!HE6)</f>
        <v>185</v>
      </c>
      <c r="Q6" s="210">
        <f>_xlfn.DAYS(About!$A$3,'Core Indicators'!HM6)</f>
        <v>185</v>
      </c>
      <c r="R6" s="210">
        <f>_xlfn.DAYS(About!$A$3,'Core Indicators'!HU6)</f>
        <v>185</v>
      </c>
      <c r="S6" s="210">
        <f>_xlfn.DAYS(About!$A$3,'Core Indicators'!IC6)</f>
        <v>185</v>
      </c>
      <c r="T6" s="210">
        <f>_xlfn.DAYS(About!$A$3,'Core Indicators'!IK6)</f>
        <v>185</v>
      </c>
      <c r="U6" s="210">
        <f>_xlfn.DAYS(About!$A$3,'Core Indicators'!IS6)</f>
        <v>185</v>
      </c>
      <c r="V6" s="210">
        <f t="shared" si="0"/>
        <v>486.9</v>
      </c>
    </row>
    <row r="7" spans="1:22" x14ac:dyDescent="0.25">
      <c r="A7" s="209" t="str">
        <f>Lists!C:C</f>
        <v>BDI001</v>
      </c>
      <c r="B7" s="210">
        <f>_xlfn.DAYS(About!$A$3,'Core Indicators'!U7)</f>
        <v>33</v>
      </c>
      <c r="C7" s="210">
        <f>_xlfn.DAYS(About!$A$3,'Core Indicators'!AC7)</f>
        <v>33</v>
      </c>
      <c r="D7" s="210">
        <f>_xlfn.DAYS(About!$A$3,'Core Indicators'!AK7)</f>
        <v>33</v>
      </c>
      <c r="E7" s="210">
        <f>_xlfn.DAYS(About!$A$3,'Core Indicators'!AS7)</f>
        <v>33</v>
      </c>
      <c r="F7" s="210">
        <f>_xlfn.DAYS(About!$A$3,'Core Indicators'!BQ7)</f>
        <v>33</v>
      </c>
      <c r="G7" s="210">
        <f>_xlfn.DAYS(About!$A$3,'Core Indicators'!DM7)</f>
        <v>33</v>
      </c>
      <c r="H7" s="210">
        <f>_xlfn.DAYS(About!$A$3,'Core Indicators'!DU7)</f>
        <v>33</v>
      </c>
      <c r="I7" s="210">
        <f>_xlfn.DAYS(About!$A$3,'Core Indicators'!EC7)</f>
        <v>33</v>
      </c>
      <c r="J7" s="210">
        <f>_xlfn.DAYS(About!$A$3,'Core Indicators'!EK7)</f>
        <v>33</v>
      </c>
      <c r="K7" s="210">
        <f>_xlfn.DAYS(About!$A$3,'Core Indicators'!ES7)</f>
        <v>33</v>
      </c>
      <c r="L7" s="210">
        <f>_xlfn.DAYS(About!$A$3,'Core Indicators'!FI7)</f>
        <v>33</v>
      </c>
      <c r="M7" s="210">
        <f>_xlfn.DAYS(About!$A$3,'Core Indicators'!GG7)</f>
        <v>183</v>
      </c>
      <c r="N7" s="210">
        <f>_xlfn.DAYS(About!$A$3,'Core Indicators'!GO7)</f>
        <v>183</v>
      </c>
      <c r="O7" s="210">
        <f>_xlfn.DAYS(About!$A$3,'Core Indicators'!GW7)</f>
        <v>183</v>
      </c>
      <c r="P7" s="210">
        <f>_xlfn.DAYS(About!$A$3,'Core Indicators'!HE7)</f>
        <v>183</v>
      </c>
      <c r="Q7" s="210">
        <f>_xlfn.DAYS(About!$A$3,'Core Indicators'!HM7)</f>
        <v>183</v>
      </c>
      <c r="R7" s="210">
        <f>_xlfn.DAYS(About!$A$3,'Core Indicators'!HU7)</f>
        <v>183</v>
      </c>
      <c r="S7" s="210">
        <f>_xlfn.DAYS(About!$A$3,'Core Indicators'!IC7)</f>
        <v>183</v>
      </c>
      <c r="T7" s="210">
        <f>_xlfn.DAYS(About!$A$3,'Core Indicators'!IK7)</f>
        <v>183</v>
      </c>
      <c r="U7" s="210">
        <f>_xlfn.DAYS(About!$A$3,'Core Indicators'!IS7)</f>
        <v>183</v>
      </c>
      <c r="V7" s="210">
        <f t="shared" si="0"/>
        <v>48</v>
      </c>
    </row>
    <row r="8" spans="1:22" x14ac:dyDescent="0.25">
      <c r="A8" s="209" t="str">
        <f>Lists!C:C</f>
        <v>BFA002</v>
      </c>
      <c r="B8" s="210">
        <f>_xlfn.DAYS(About!$A$3,'Core Indicators'!U8)</f>
        <v>304</v>
      </c>
      <c r="C8" s="210">
        <f>_xlfn.DAYS(About!$A$3,'Core Indicators'!AC8)</f>
        <v>304</v>
      </c>
      <c r="D8" s="210">
        <f>_xlfn.DAYS(About!$A$3,'Core Indicators'!AK8)</f>
        <v>304</v>
      </c>
      <c r="E8" s="210">
        <f>_xlfn.DAYS(About!$A$3,'Core Indicators'!AS8)</f>
        <v>61</v>
      </c>
      <c r="F8" s="210">
        <f>_xlfn.DAYS(About!$A$3,'Core Indicators'!BQ8)</f>
        <v>61</v>
      </c>
      <c r="G8" s="210">
        <f>_xlfn.DAYS(About!$A$3,'Core Indicators'!DM8)</f>
        <v>304</v>
      </c>
      <c r="H8" s="210">
        <f>_xlfn.DAYS(About!$A$3,'Core Indicators'!DU8)</f>
        <v>304</v>
      </c>
      <c r="I8" s="210">
        <f>_xlfn.DAYS(About!$A$3,'Core Indicators'!EC8)</f>
        <v>304</v>
      </c>
      <c r="J8" s="210">
        <f>_xlfn.DAYS(About!$A$3,'Core Indicators'!EK8)</f>
        <v>304</v>
      </c>
      <c r="K8" s="210">
        <f>_xlfn.DAYS(About!$A$3,'Core Indicators'!ES8)</f>
        <v>304</v>
      </c>
      <c r="L8" s="210">
        <f>_xlfn.DAYS(About!$A$3,'Core Indicators'!FI8)</f>
        <v>1170</v>
      </c>
      <c r="M8" s="210">
        <f>_xlfn.DAYS(About!$A$3,'Core Indicators'!GG8)</f>
        <v>185</v>
      </c>
      <c r="N8" s="210">
        <f>_xlfn.DAYS(About!$A$3,'Core Indicators'!GO8)</f>
        <v>185</v>
      </c>
      <c r="O8" s="210">
        <f>_xlfn.DAYS(About!$A$3,'Core Indicators'!GW8)</f>
        <v>185</v>
      </c>
      <c r="P8" s="210">
        <f>_xlfn.DAYS(About!$A$3,'Core Indicators'!HE8)</f>
        <v>185</v>
      </c>
      <c r="Q8" s="210">
        <f>_xlfn.DAYS(About!$A$3,'Core Indicators'!HM8)</f>
        <v>186</v>
      </c>
      <c r="R8" s="210">
        <f>_xlfn.DAYS(About!$A$3,'Core Indicators'!HU8)</f>
        <v>185</v>
      </c>
      <c r="S8" s="210">
        <f>_xlfn.DAYS(About!$A$3,'Core Indicators'!IC8)</f>
        <v>185</v>
      </c>
      <c r="T8" s="210">
        <f>_xlfn.DAYS(About!$A$3,'Core Indicators'!IK8)</f>
        <v>185</v>
      </c>
      <c r="U8" s="210">
        <f>_xlfn.DAYS(About!$A$3,'Core Indicators'!IS8)</f>
        <v>185</v>
      </c>
      <c r="V8" s="210">
        <f t="shared" si="0"/>
        <v>330.1</v>
      </c>
    </row>
    <row r="9" spans="1:22" x14ac:dyDescent="0.25">
      <c r="A9" s="209" t="str">
        <f>Lists!C:C</f>
        <v>BGD002</v>
      </c>
      <c r="B9" s="210">
        <f>_xlfn.DAYS(About!$A$3,'Core Indicators'!U9)</f>
        <v>458</v>
      </c>
      <c r="C9" s="210">
        <f>_xlfn.DAYS(About!$A$3,'Core Indicators'!AC9)</f>
        <v>46</v>
      </c>
      <c r="D9" s="210">
        <f>_xlfn.DAYS(About!$A$3,'Core Indicators'!AK9)</f>
        <v>46</v>
      </c>
      <c r="E9" s="210">
        <f>_xlfn.DAYS(About!$A$3,'Core Indicators'!AS9)</f>
        <v>46</v>
      </c>
      <c r="F9" s="210">
        <f>_xlfn.DAYS(About!$A$3,'Core Indicators'!BQ9)</f>
        <v>166</v>
      </c>
      <c r="G9" s="210">
        <f>_xlfn.DAYS(About!$A$3,'Core Indicators'!DM9)</f>
        <v>215</v>
      </c>
      <c r="H9" s="210">
        <f>_xlfn.DAYS(About!$A$3,'Core Indicators'!DU9)</f>
        <v>46</v>
      </c>
      <c r="I9" s="210">
        <f>_xlfn.DAYS(About!$A$3,'Core Indicators'!EC9)</f>
        <v>222</v>
      </c>
      <c r="J9" s="210">
        <f>_xlfn.DAYS(About!$A$3,'Core Indicators'!EK9)</f>
        <v>215</v>
      </c>
      <c r="K9" s="210">
        <f>_xlfn.DAYS(About!$A$3,'Core Indicators'!ES9)</f>
        <v>215</v>
      </c>
      <c r="L9" s="210">
        <f>_xlfn.DAYS(About!$A$3,'Core Indicators'!FI9)</f>
        <v>761</v>
      </c>
      <c r="M9" s="210">
        <f>_xlfn.DAYS(About!$A$3,'Core Indicators'!GG9)</f>
        <v>188</v>
      </c>
      <c r="N9" s="210">
        <f>_xlfn.DAYS(About!$A$3,'Core Indicators'!GO9)</f>
        <v>188</v>
      </c>
      <c r="O9" s="210">
        <f>_xlfn.DAYS(About!$A$3,'Core Indicators'!GW9)</f>
        <v>188</v>
      </c>
      <c r="P9" s="210">
        <f>_xlfn.DAYS(About!$A$3,'Core Indicators'!HE9)</f>
        <v>326</v>
      </c>
      <c r="Q9" s="210">
        <f>_xlfn.DAYS(About!$A$3,'Core Indicators'!HM9)</f>
        <v>192</v>
      </c>
      <c r="R9" s="210">
        <f>_xlfn.DAYS(About!$A$3,'Core Indicators'!HU9)</f>
        <v>192</v>
      </c>
      <c r="S9" s="210">
        <f>_xlfn.DAYS(About!$A$3,'Core Indicators'!IC9)</f>
        <v>188</v>
      </c>
      <c r="T9" s="210">
        <f>_xlfn.DAYS(About!$A$3,'Core Indicators'!IK9)</f>
        <v>188</v>
      </c>
      <c r="U9" s="210">
        <f>_xlfn.DAYS(About!$A$3,'Core Indicators'!IS9)</f>
        <v>188</v>
      </c>
      <c r="V9" s="210">
        <f t="shared" si="0"/>
        <v>212</v>
      </c>
    </row>
    <row r="10" spans="1:22" x14ac:dyDescent="0.25">
      <c r="A10" s="209" t="str">
        <f>Lists!C:C</f>
        <v>BRA001</v>
      </c>
      <c r="B10" s="210">
        <f>_xlfn.DAYS(About!$A$3,'Core Indicators'!U10)</f>
        <v>67</v>
      </c>
      <c r="C10" s="210">
        <f>_xlfn.DAYS(About!$A$3,'Core Indicators'!AC10)</f>
        <v>67</v>
      </c>
      <c r="D10" s="210">
        <f>_xlfn.DAYS(About!$A$3,'Core Indicators'!AK10)</f>
        <v>67</v>
      </c>
      <c r="E10" s="210">
        <f>_xlfn.DAYS(About!$A$3,'Core Indicators'!AS10)</f>
        <v>67</v>
      </c>
      <c r="F10" s="210">
        <f>_xlfn.DAYS(About!$A$3,'Core Indicators'!BQ10)</f>
        <v>67</v>
      </c>
      <c r="G10" s="210">
        <f>_xlfn.DAYS(About!$A$3,'Core Indicators'!DM10)</f>
        <v>67</v>
      </c>
      <c r="H10" s="210">
        <f>_xlfn.DAYS(About!$A$3,'Core Indicators'!DU10)</f>
        <v>67</v>
      </c>
      <c r="I10" s="210">
        <f>_xlfn.DAYS(About!$A$3,'Core Indicators'!EC10)</f>
        <v>67</v>
      </c>
      <c r="J10" s="210">
        <f>_xlfn.DAYS(About!$A$3,'Core Indicators'!EK10)</f>
        <v>67</v>
      </c>
      <c r="K10" s="210">
        <f>_xlfn.DAYS(About!$A$3,'Core Indicators'!ES10)</f>
        <v>67</v>
      </c>
      <c r="L10" s="210">
        <f>_xlfn.DAYS(About!$A$3,'Core Indicators'!FI10)</f>
        <v>67</v>
      </c>
      <c r="M10" s="210">
        <f>_xlfn.DAYS(About!$A$3,'Core Indicators'!GG10)</f>
        <v>113</v>
      </c>
      <c r="N10" s="210">
        <f>_xlfn.DAYS(About!$A$3,'Core Indicators'!GO10)</f>
        <v>113</v>
      </c>
      <c r="O10" s="210">
        <f>_xlfn.DAYS(About!$A$3,'Core Indicators'!GW10)</f>
        <v>113</v>
      </c>
      <c r="P10" s="210">
        <f>_xlfn.DAYS(About!$A$3,'Core Indicators'!HE10)</f>
        <v>113</v>
      </c>
      <c r="Q10" s="210">
        <f>_xlfn.DAYS(About!$A$3,'Core Indicators'!HM10)</f>
        <v>113</v>
      </c>
      <c r="R10" s="210">
        <f>_xlfn.DAYS(About!$A$3,'Core Indicators'!HU10)</f>
        <v>113</v>
      </c>
      <c r="S10" s="210">
        <f>_xlfn.DAYS(About!$A$3,'Core Indicators'!IC10)</f>
        <v>113</v>
      </c>
      <c r="T10" s="210">
        <f>_xlfn.DAYS(About!$A$3,'Core Indicators'!IK10)</f>
        <v>113</v>
      </c>
      <c r="U10" s="210">
        <f>_xlfn.DAYS(About!$A$3,'Core Indicators'!IS10)</f>
        <v>113</v>
      </c>
      <c r="V10" s="210">
        <f t="shared" si="0"/>
        <v>71.599999999999994</v>
      </c>
    </row>
    <row r="11" spans="1:22" x14ac:dyDescent="0.25">
      <c r="A11" s="209" t="str">
        <f>Lists!C:C</f>
        <v>BRA002</v>
      </c>
      <c r="B11" s="210">
        <f>_xlfn.DAYS(About!$A$3,'Core Indicators'!U11)</f>
        <v>883</v>
      </c>
      <c r="C11" s="210">
        <f>_xlfn.DAYS(About!$A$3,'Core Indicators'!AC11)</f>
        <v>72</v>
      </c>
      <c r="D11" s="210">
        <f>_xlfn.DAYS(About!$A$3,'Core Indicators'!AK11)</f>
        <v>72</v>
      </c>
      <c r="E11" s="210">
        <f>_xlfn.DAYS(About!$A$3,'Core Indicators'!AS11)</f>
        <v>66</v>
      </c>
      <c r="F11" s="210">
        <f>_xlfn.DAYS(About!$A$3,'Core Indicators'!BQ11)</f>
        <v>571</v>
      </c>
      <c r="G11" s="210">
        <f>_xlfn.DAYS(About!$A$3,'Core Indicators'!DM11)</f>
        <v>72</v>
      </c>
      <c r="H11" s="210">
        <f>_xlfn.DAYS(About!$A$3,'Core Indicators'!DU11)</f>
        <v>72</v>
      </c>
      <c r="I11" s="210">
        <f>_xlfn.DAYS(About!$A$3,'Core Indicators'!EC11)</f>
        <v>72</v>
      </c>
      <c r="J11" s="210">
        <f>_xlfn.DAYS(About!$A$3,'Core Indicators'!EK11)</f>
        <v>72</v>
      </c>
      <c r="K11" s="210">
        <f>_xlfn.DAYS(About!$A$3,'Core Indicators'!ES11)</f>
        <v>72</v>
      </c>
      <c r="L11" s="210">
        <f>_xlfn.DAYS(About!$A$3,'Core Indicators'!FI11)</f>
        <v>1170</v>
      </c>
      <c r="M11" s="210">
        <f>_xlfn.DAYS(About!$A$3,'Core Indicators'!GG11)</f>
        <v>184</v>
      </c>
      <c r="N11" s="210">
        <f>_xlfn.DAYS(About!$A$3,'Core Indicators'!GO11)</f>
        <v>184</v>
      </c>
      <c r="O11" s="210">
        <f>_xlfn.DAYS(About!$A$3,'Core Indicators'!GW11)</f>
        <v>184</v>
      </c>
      <c r="P11" s="210">
        <f>_xlfn.DAYS(About!$A$3,'Core Indicators'!HE11)</f>
        <v>184</v>
      </c>
      <c r="Q11" s="210">
        <f>_xlfn.DAYS(About!$A$3,'Core Indicators'!HM11)</f>
        <v>184</v>
      </c>
      <c r="R11" s="210">
        <f>_xlfn.DAYS(About!$A$3,'Core Indicators'!HU11)</f>
        <v>184</v>
      </c>
      <c r="S11" s="210">
        <f>_xlfn.DAYS(About!$A$3,'Core Indicators'!IC11)</f>
        <v>184</v>
      </c>
      <c r="T11" s="210">
        <f>_xlfn.DAYS(About!$A$3,'Core Indicators'!IK11)</f>
        <v>184</v>
      </c>
      <c r="U11" s="210">
        <f>_xlfn.DAYS(About!$A$3,'Core Indicators'!IS11)</f>
        <v>184</v>
      </c>
      <c r="V11" s="210">
        <f t="shared" si="0"/>
        <v>242.3</v>
      </c>
    </row>
    <row r="12" spans="1:22" x14ac:dyDescent="0.25">
      <c r="A12" s="209" t="str">
        <f>Lists!C:C</f>
        <v>BRA003</v>
      </c>
      <c r="B12" s="210">
        <f>_xlfn.DAYS(About!$A$3,'Core Indicators'!U12)</f>
        <v>67</v>
      </c>
      <c r="C12" s="210">
        <f>_xlfn.DAYS(About!$A$3,'Core Indicators'!AC12)</f>
        <v>67</v>
      </c>
      <c r="D12" s="210">
        <f>_xlfn.DAYS(About!$A$3,'Core Indicators'!AK12)</f>
        <v>67</v>
      </c>
      <c r="E12" s="210">
        <f>_xlfn.DAYS(About!$A$3,'Core Indicators'!AS12)</f>
        <v>67</v>
      </c>
      <c r="F12" s="210">
        <f>_xlfn.DAYS(About!$A$3,'Core Indicators'!BQ12)</f>
        <v>67</v>
      </c>
      <c r="G12" s="210">
        <f>_xlfn.DAYS(About!$A$3,'Core Indicators'!DM12)</f>
        <v>67</v>
      </c>
      <c r="H12" s="210">
        <f>_xlfn.DAYS(About!$A$3,'Core Indicators'!DU12)</f>
        <v>67</v>
      </c>
      <c r="I12" s="210">
        <f>_xlfn.DAYS(About!$A$3,'Core Indicators'!EC12)</f>
        <v>67</v>
      </c>
      <c r="J12" s="210">
        <f>_xlfn.DAYS(About!$A$3,'Core Indicators'!EK12)</f>
        <v>67</v>
      </c>
      <c r="K12" s="210">
        <f>_xlfn.DAYS(About!$A$3,'Core Indicators'!ES12)</f>
        <v>67</v>
      </c>
      <c r="L12" s="210">
        <f>_xlfn.DAYS(About!$A$3,'Core Indicators'!FI12)</f>
        <v>67</v>
      </c>
      <c r="M12" s="210">
        <f>_xlfn.DAYS(About!$A$3,'Core Indicators'!GG12)</f>
        <v>113</v>
      </c>
      <c r="N12" s="210">
        <f>_xlfn.DAYS(About!$A$3,'Core Indicators'!GO12)</f>
        <v>113</v>
      </c>
      <c r="O12" s="210">
        <f>_xlfn.DAYS(About!$A$3,'Core Indicators'!GW12)</f>
        <v>113</v>
      </c>
      <c r="P12" s="210">
        <f>_xlfn.DAYS(About!$A$3,'Core Indicators'!HE12)</f>
        <v>113</v>
      </c>
      <c r="Q12" s="210">
        <f>_xlfn.DAYS(About!$A$3,'Core Indicators'!HM12)</f>
        <v>113</v>
      </c>
      <c r="R12" s="210">
        <f>_xlfn.DAYS(About!$A$3,'Core Indicators'!HU12)</f>
        <v>113</v>
      </c>
      <c r="S12" s="210">
        <f>_xlfn.DAYS(About!$A$3,'Core Indicators'!IC12)</f>
        <v>113</v>
      </c>
      <c r="T12" s="210">
        <f>_xlfn.DAYS(About!$A$3,'Core Indicators'!IK12)</f>
        <v>113</v>
      </c>
      <c r="U12" s="210">
        <f>_xlfn.DAYS(About!$A$3,'Core Indicators'!IS12)</f>
        <v>113</v>
      </c>
      <c r="V12" s="210">
        <f t="shared" si="0"/>
        <v>71.599999999999994</v>
      </c>
    </row>
    <row r="13" spans="1:22" x14ac:dyDescent="0.25">
      <c r="A13" s="209" t="str">
        <f>Lists!C:C</f>
        <v>CAF001</v>
      </c>
      <c r="B13" s="210">
        <f>_xlfn.DAYS(About!$A$3,'Core Indicators'!U13)</f>
        <v>1173</v>
      </c>
      <c r="C13" s="210">
        <f>_xlfn.DAYS(About!$A$3,'Core Indicators'!AC13)</f>
        <v>494</v>
      </c>
      <c r="D13" s="210">
        <f>_xlfn.DAYS(About!$A$3,'Core Indicators'!AK13)</f>
        <v>494</v>
      </c>
      <c r="E13" s="210">
        <f>_xlfn.DAYS(About!$A$3,'Core Indicators'!AS13)</f>
        <v>61</v>
      </c>
      <c r="F13" s="210">
        <f>_xlfn.DAYS(About!$A$3,'Core Indicators'!BQ13)</f>
        <v>61</v>
      </c>
      <c r="G13" s="210">
        <f>_xlfn.DAYS(About!$A$3,'Core Indicators'!DM13)</f>
        <v>550</v>
      </c>
      <c r="H13" s="210">
        <f>_xlfn.DAYS(About!$A$3,'Core Indicators'!DU13)</f>
        <v>550</v>
      </c>
      <c r="I13" s="210">
        <f>_xlfn.DAYS(About!$A$3,'Core Indicators'!EC13)</f>
        <v>550</v>
      </c>
      <c r="J13" s="210">
        <f>_xlfn.DAYS(About!$A$3,'Core Indicators'!EK13)</f>
        <v>550</v>
      </c>
      <c r="K13" s="210">
        <f>_xlfn.DAYS(About!$A$3,'Core Indicators'!ES13)</f>
        <v>550</v>
      </c>
      <c r="L13" s="210">
        <f>_xlfn.DAYS(About!$A$3,'Core Indicators'!FI13)</f>
        <v>761</v>
      </c>
      <c r="M13" s="210">
        <f>_xlfn.DAYS(About!$A$3,'Core Indicators'!GG13)</f>
        <v>185</v>
      </c>
      <c r="N13" s="210">
        <f>_xlfn.DAYS(About!$A$3,'Core Indicators'!GO13)</f>
        <v>185</v>
      </c>
      <c r="O13" s="210">
        <f>_xlfn.DAYS(About!$A$3,'Core Indicators'!GW13)</f>
        <v>185</v>
      </c>
      <c r="P13" s="210">
        <f>_xlfn.DAYS(About!$A$3,'Core Indicators'!HE13)</f>
        <v>185</v>
      </c>
      <c r="Q13" s="210">
        <f>_xlfn.DAYS(About!$A$3,'Core Indicators'!HM13)</f>
        <v>185</v>
      </c>
      <c r="R13" s="210">
        <f>_xlfn.DAYS(About!$A$3,'Core Indicators'!HU13)</f>
        <v>185</v>
      </c>
      <c r="S13" s="210">
        <f>_xlfn.DAYS(About!$A$3,'Core Indicators'!IC13)</f>
        <v>185</v>
      </c>
      <c r="T13" s="210">
        <f>_xlfn.DAYS(About!$A$3,'Core Indicators'!IK13)</f>
        <v>185</v>
      </c>
      <c r="U13" s="210">
        <f>_xlfn.DAYS(About!$A$3,'Core Indicators'!IS13)</f>
        <v>185</v>
      </c>
      <c r="V13" s="210">
        <f t="shared" si="0"/>
        <v>431.2</v>
      </c>
    </row>
    <row r="14" spans="1:22" x14ac:dyDescent="0.25">
      <c r="A14" s="209" t="str">
        <f>Lists!C:C</f>
        <v>CHL002</v>
      </c>
      <c r="B14" s="210">
        <f>_xlfn.DAYS(About!$A$3,'Core Indicators'!U14)</f>
        <v>71</v>
      </c>
      <c r="C14" s="210">
        <f>_xlfn.DAYS(About!$A$3,'Core Indicators'!AC14)</f>
        <v>71</v>
      </c>
      <c r="D14" s="210">
        <f>_xlfn.DAYS(About!$A$3,'Core Indicators'!AK14)</f>
        <v>71</v>
      </c>
      <c r="E14" s="210">
        <f>_xlfn.DAYS(About!$A$3,'Core Indicators'!AS14)</f>
        <v>71</v>
      </c>
      <c r="F14" s="210">
        <f>_xlfn.DAYS(About!$A$3,'Core Indicators'!BQ14)</f>
        <v>71</v>
      </c>
      <c r="G14" s="210">
        <f>_xlfn.DAYS(About!$A$3,'Core Indicators'!DM14)</f>
        <v>71</v>
      </c>
      <c r="H14" s="210">
        <f>_xlfn.DAYS(About!$A$3,'Core Indicators'!DU14)</f>
        <v>71</v>
      </c>
      <c r="I14" s="210">
        <f>_xlfn.DAYS(About!$A$3,'Core Indicators'!EC14)</f>
        <v>71</v>
      </c>
      <c r="J14" s="210">
        <f>_xlfn.DAYS(About!$A$3,'Core Indicators'!EK14)</f>
        <v>71</v>
      </c>
      <c r="K14" s="210">
        <f>_xlfn.DAYS(About!$A$3,'Core Indicators'!ES14)</f>
        <v>71</v>
      </c>
      <c r="L14" s="210">
        <f>_xlfn.DAYS(About!$A$3,'Core Indicators'!FI14)</f>
        <v>68</v>
      </c>
      <c r="M14" s="210">
        <f>_xlfn.DAYS(About!$A$3,'Core Indicators'!GG14)</f>
        <v>71</v>
      </c>
      <c r="N14" s="210">
        <f>_xlfn.DAYS(About!$A$3,'Core Indicators'!GO14)</f>
        <v>71</v>
      </c>
      <c r="O14" s="210">
        <f>_xlfn.DAYS(About!$A$3,'Core Indicators'!GW14)</f>
        <v>71</v>
      </c>
      <c r="P14" s="210">
        <f>_xlfn.DAYS(About!$A$3,'Core Indicators'!HE14)</f>
        <v>71</v>
      </c>
      <c r="Q14" s="210">
        <f>_xlfn.DAYS(About!$A$3,'Core Indicators'!HM14)</f>
        <v>71</v>
      </c>
      <c r="R14" s="210">
        <f>_xlfn.DAYS(About!$A$3,'Core Indicators'!HU14)</f>
        <v>71</v>
      </c>
      <c r="S14" s="210">
        <f>_xlfn.DAYS(About!$A$3,'Core Indicators'!IC14)</f>
        <v>71</v>
      </c>
      <c r="T14" s="210">
        <f>_xlfn.DAYS(About!$A$3,'Core Indicators'!IK14)</f>
        <v>71</v>
      </c>
      <c r="U14" s="210">
        <f>_xlfn.DAYS(About!$A$3,'Core Indicators'!IS14)</f>
        <v>71</v>
      </c>
      <c r="V14" s="210">
        <f t="shared" si="0"/>
        <v>70.7</v>
      </c>
    </row>
    <row r="15" spans="1:22" x14ac:dyDescent="0.25">
      <c r="A15" s="209" t="str">
        <f>Lists!C:C</f>
        <v>CMR001</v>
      </c>
      <c r="B15" s="210">
        <f>_xlfn.DAYS(About!$A$3,'Core Indicators'!U15)</f>
        <v>335</v>
      </c>
      <c r="C15" s="210">
        <f>_xlfn.DAYS(About!$A$3,'Core Indicators'!AC15)</f>
        <v>335</v>
      </c>
      <c r="D15" s="210">
        <f>_xlfn.DAYS(About!$A$3,'Core Indicators'!AK15)</f>
        <v>335</v>
      </c>
      <c r="E15" s="210">
        <f>_xlfn.DAYS(About!$A$3,'Core Indicators'!AS15)</f>
        <v>159</v>
      </c>
      <c r="F15" s="210">
        <f>_xlfn.DAYS(About!$A$3,'Core Indicators'!BQ15)</f>
        <v>159</v>
      </c>
      <c r="G15" s="210">
        <f>_xlfn.DAYS(About!$A$3,'Core Indicators'!DM15)</f>
        <v>334</v>
      </c>
      <c r="H15" s="210">
        <f>_xlfn.DAYS(About!$A$3,'Core Indicators'!DU15)</f>
        <v>334</v>
      </c>
      <c r="I15" s="210">
        <f>_xlfn.DAYS(About!$A$3,'Core Indicators'!EC15)</f>
        <v>334</v>
      </c>
      <c r="J15" s="210">
        <f>_xlfn.DAYS(About!$A$3,'Core Indicators'!EK15)</f>
        <v>334</v>
      </c>
      <c r="K15" s="210">
        <f>_xlfn.DAYS(About!$A$3,'Core Indicators'!ES15)</f>
        <v>334</v>
      </c>
      <c r="L15" s="210">
        <f>_xlfn.DAYS(About!$A$3,'Core Indicators'!FI15)</f>
        <v>1172</v>
      </c>
      <c r="M15" s="210">
        <f>_xlfn.DAYS(About!$A$3,'Core Indicators'!GG15)</f>
        <v>183</v>
      </c>
      <c r="N15" s="210">
        <f>_xlfn.DAYS(About!$A$3,'Core Indicators'!GO15)</f>
        <v>183</v>
      </c>
      <c r="O15" s="210">
        <f>_xlfn.DAYS(About!$A$3,'Core Indicators'!GW15)</f>
        <v>183</v>
      </c>
      <c r="P15" s="210">
        <f>_xlfn.DAYS(About!$A$3,'Core Indicators'!HE15)</f>
        <v>183</v>
      </c>
      <c r="Q15" s="210">
        <f>_xlfn.DAYS(About!$A$3,'Core Indicators'!HM15)</f>
        <v>183</v>
      </c>
      <c r="R15" s="210">
        <f>_xlfn.DAYS(About!$A$3,'Core Indicators'!HU15)</f>
        <v>183</v>
      </c>
      <c r="S15" s="210">
        <f>_xlfn.DAYS(About!$A$3,'Core Indicators'!IC15)</f>
        <v>183</v>
      </c>
      <c r="T15" s="210">
        <f>_xlfn.DAYS(About!$A$3,'Core Indicators'!IK15)</f>
        <v>183</v>
      </c>
      <c r="U15" s="210">
        <f>_xlfn.DAYS(About!$A$3,'Core Indicators'!IS15)</f>
        <v>183</v>
      </c>
      <c r="V15" s="210">
        <f t="shared" si="0"/>
        <v>367.8</v>
      </c>
    </row>
    <row r="16" spans="1:22" x14ac:dyDescent="0.25">
      <c r="A16" s="209" t="str">
        <f>Lists!C:C</f>
        <v>CMR002</v>
      </c>
      <c r="B16" s="210">
        <f>_xlfn.DAYS(About!$A$3,'Core Indicators'!U16)</f>
        <v>984</v>
      </c>
      <c r="C16" s="210">
        <f>_xlfn.DAYS(About!$A$3,'Core Indicators'!AC16)</f>
        <v>186</v>
      </c>
      <c r="D16" s="210">
        <f>_xlfn.DAYS(About!$A$3,'Core Indicators'!AK16)</f>
        <v>186</v>
      </c>
      <c r="E16" s="210">
        <f>_xlfn.DAYS(About!$A$3,'Core Indicators'!AS16)</f>
        <v>207</v>
      </c>
      <c r="F16" s="210">
        <f>_xlfn.DAYS(About!$A$3,'Core Indicators'!BQ16)</f>
        <v>159</v>
      </c>
      <c r="G16" s="210">
        <f>_xlfn.DAYS(About!$A$3,'Core Indicators'!DM16)</f>
        <v>207</v>
      </c>
      <c r="H16" s="210">
        <f>_xlfn.DAYS(About!$A$3,'Core Indicators'!DU16)</f>
        <v>207</v>
      </c>
      <c r="I16" s="210">
        <f>_xlfn.DAYS(About!$A$3,'Core Indicators'!EC16)</f>
        <v>207</v>
      </c>
      <c r="J16" s="210">
        <f>_xlfn.DAYS(About!$A$3,'Core Indicators'!EK16)</f>
        <v>207</v>
      </c>
      <c r="K16" s="210">
        <f>_xlfn.DAYS(About!$A$3,'Core Indicators'!ES16)</f>
        <v>207</v>
      </c>
      <c r="L16" s="210">
        <f>_xlfn.DAYS(About!$A$3,'Core Indicators'!FI16)</f>
        <v>1097</v>
      </c>
      <c r="M16" s="210">
        <f>_xlfn.DAYS(About!$A$3,'Core Indicators'!GG16)</f>
        <v>184</v>
      </c>
      <c r="N16" s="210">
        <f>_xlfn.DAYS(About!$A$3,'Core Indicators'!GO16)</f>
        <v>184</v>
      </c>
      <c r="O16" s="210">
        <f>_xlfn.DAYS(About!$A$3,'Core Indicators'!GW16)</f>
        <v>184</v>
      </c>
      <c r="P16" s="210">
        <f>_xlfn.DAYS(About!$A$3,'Core Indicators'!HE16)</f>
        <v>184</v>
      </c>
      <c r="Q16" s="210">
        <f>_xlfn.DAYS(About!$A$3,'Core Indicators'!HM16)</f>
        <v>184</v>
      </c>
      <c r="R16" s="210">
        <f>_xlfn.DAYS(About!$A$3,'Core Indicators'!HU16)</f>
        <v>184</v>
      </c>
      <c r="S16" s="210">
        <f>_xlfn.DAYS(About!$A$3,'Core Indicators'!IC16)</f>
        <v>184</v>
      </c>
      <c r="T16" s="210">
        <f>_xlfn.DAYS(About!$A$3,'Core Indicators'!IK16)</f>
        <v>184</v>
      </c>
      <c r="U16" s="210">
        <f>_xlfn.DAYS(About!$A$3,'Core Indicators'!IS16)</f>
        <v>184</v>
      </c>
      <c r="V16" s="210">
        <f t="shared" si="0"/>
        <v>286.8</v>
      </c>
    </row>
    <row r="17" spans="1:22" x14ac:dyDescent="0.25">
      <c r="A17" s="209" t="str">
        <f>Lists!C:C</f>
        <v>CMR003</v>
      </c>
      <c r="B17" s="210">
        <f>_xlfn.DAYS(About!$A$3,'Core Indicators'!U17)</f>
        <v>40</v>
      </c>
      <c r="C17" s="210">
        <f>_xlfn.DAYS(About!$A$3,'Core Indicators'!AC17)</f>
        <v>40</v>
      </c>
      <c r="D17" s="210">
        <f>_xlfn.DAYS(About!$A$3,'Core Indicators'!AK17)</f>
        <v>40</v>
      </c>
      <c r="E17" s="210">
        <f>_xlfn.DAYS(About!$A$3,'Core Indicators'!AS17)</f>
        <v>400</v>
      </c>
      <c r="F17" s="210">
        <f>_xlfn.DAYS(About!$A$3,'Core Indicators'!BQ17)</f>
        <v>400</v>
      </c>
      <c r="G17" s="210">
        <f>_xlfn.DAYS(About!$A$3,'Core Indicators'!DM17)</f>
        <v>40</v>
      </c>
      <c r="H17" s="210">
        <f>_xlfn.DAYS(About!$A$3,'Core Indicators'!DU17)</f>
        <v>40</v>
      </c>
      <c r="I17" s="210">
        <f>_xlfn.DAYS(About!$A$3,'Core Indicators'!EC17)</f>
        <v>40</v>
      </c>
      <c r="J17" s="210">
        <f>_xlfn.DAYS(About!$A$3,'Core Indicators'!EK17)</f>
        <v>40</v>
      </c>
      <c r="K17" s="210">
        <f>_xlfn.DAYS(About!$A$3,'Core Indicators'!ES17)</f>
        <v>40</v>
      </c>
      <c r="L17" s="210">
        <f>_xlfn.DAYS(About!$A$3,'Core Indicators'!FI17)</f>
        <v>984</v>
      </c>
      <c r="M17" s="210">
        <f>_xlfn.DAYS(About!$A$3,'Core Indicators'!GG17)</f>
        <v>184</v>
      </c>
      <c r="N17" s="210">
        <f>_xlfn.DAYS(About!$A$3,'Core Indicators'!GO17)</f>
        <v>184</v>
      </c>
      <c r="O17" s="210">
        <f>_xlfn.DAYS(About!$A$3,'Core Indicators'!GW17)</f>
        <v>184</v>
      </c>
      <c r="P17" s="210">
        <f>_xlfn.DAYS(About!$A$3,'Core Indicators'!HE17)</f>
        <v>184</v>
      </c>
      <c r="Q17" s="210">
        <f>_xlfn.DAYS(About!$A$3,'Core Indicators'!HM17)</f>
        <v>184</v>
      </c>
      <c r="R17" s="210">
        <f>_xlfn.DAYS(About!$A$3,'Core Indicators'!HU17)</f>
        <v>184</v>
      </c>
      <c r="S17" s="210">
        <f>_xlfn.DAYS(About!$A$3,'Core Indicators'!IC17)</f>
        <v>184</v>
      </c>
      <c r="T17" s="210">
        <f>_xlfn.DAYS(About!$A$3,'Core Indicators'!IK17)</f>
        <v>184</v>
      </c>
      <c r="U17" s="210">
        <f>_xlfn.DAYS(About!$A$3,'Core Indicators'!IS17)</f>
        <v>184</v>
      </c>
      <c r="V17" s="210">
        <f t="shared" si="0"/>
        <v>220.8</v>
      </c>
    </row>
    <row r="18" spans="1:22" x14ac:dyDescent="0.25">
      <c r="A18" s="209" t="str">
        <f>Lists!C:C</f>
        <v>CMR004</v>
      </c>
      <c r="B18" s="210">
        <f>_xlfn.DAYS(About!$A$3,'Core Indicators'!U18)</f>
        <v>40</v>
      </c>
      <c r="C18" s="210">
        <f>_xlfn.DAYS(About!$A$3,'Core Indicators'!AC18)</f>
        <v>40</v>
      </c>
      <c r="D18" s="210">
        <f>_xlfn.DAYS(About!$A$3,'Core Indicators'!AK18)</f>
        <v>40</v>
      </c>
      <c r="E18" s="210">
        <f>_xlfn.DAYS(About!$A$3,'Core Indicators'!AS18)</f>
        <v>40</v>
      </c>
      <c r="F18" s="210">
        <f>_xlfn.DAYS(About!$A$3,'Core Indicators'!BQ18)</f>
        <v>456</v>
      </c>
      <c r="G18" s="210">
        <f>_xlfn.DAYS(About!$A$3,'Core Indicators'!DM18)</f>
        <v>40</v>
      </c>
      <c r="H18" s="210">
        <f>_xlfn.DAYS(About!$A$3,'Core Indicators'!DU18)</f>
        <v>40</v>
      </c>
      <c r="I18" s="210">
        <f>_xlfn.DAYS(About!$A$3,'Core Indicators'!EC18)</f>
        <v>40</v>
      </c>
      <c r="J18" s="210">
        <f>_xlfn.DAYS(About!$A$3,'Core Indicators'!EK18)</f>
        <v>40</v>
      </c>
      <c r="K18" s="210">
        <f>_xlfn.DAYS(About!$A$3,'Core Indicators'!ES18)</f>
        <v>40</v>
      </c>
      <c r="L18" s="210">
        <f>_xlfn.DAYS(About!$A$3,'Core Indicators'!FI18)</f>
        <v>1172</v>
      </c>
      <c r="M18" s="210">
        <f>_xlfn.DAYS(About!$A$3,'Core Indicators'!GG18)</f>
        <v>184</v>
      </c>
      <c r="N18" s="210">
        <f>_xlfn.DAYS(About!$A$3,'Core Indicators'!GO18)</f>
        <v>184</v>
      </c>
      <c r="O18" s="210">
        <f>_xlfn.DAYS(About!$A$3,'Core Indicators'!GW18)</f>
        <v>184</v>
      </c>
      <c r="P18" s="210">
        <f>_xlfn.DAYS(About!$A$3,'Core Indicators'!HE18)</f>
        <v>184</v>
      </c>
      <c r="Q18" s="210">
        <f>_xlfn.DAYS(About!$A$3,'Core Indicators'!HM18)</f>
        <v>184</v>
      </c>
      <c r="R18" s="210">
        <f>_xlfn.DAYS(About!$A$3,'Core Indicators'!HU18)</f>
        <v>184</v>
      </c>
      <c r="S18" s="210">
        <f>_xlfn.DAYS(About!$A$3,'Core Indicators'!IC18)</f>
        <v>184</v>
      </c>
      <c r="T18" s="210">
        <f>_xlfn.DAYS(About!$A$3,'Core Indicators'!IK18)</f>
        <v>184</v>
      </c>
      <c r="U18" s="210">
        <f>_xlfn.DAYS(About!$A$3,'Core Indicators'!IS18)</f>
        <v>184</v>
      </c>
      <c r="V18" s="210">
        <f t="shared" si="0"/>
        <v>209.2</v>
      </c>
    </row>
    <row r="19" spans="1:22" x14ac:dyDescent="0.25">
      <c r="A19" s="209" t="str">
        <f>Lists!C:C</f>
        <v>COD001</v>
      </c>
      <c r="B19" s="210">
        <f>_xlfn.DAYS(About!$A$3,'Core Indicators'!U19)</f>
        <v>572</v>
      </c>
      <c r="C19" s="210">
        <f>_xlfn.DAYS(About!$A$3,'Core Indicators'!AC19)</f>
        <v>114</v>
      </c>
      <c r="D19" s="210">
        <f>_xlfn.DAYS(About!$A$3,'Core Indicators'!AK19)</f>
        <v>114</v>
      </c>
      <c r="E19" s="210">
        <f>_xlfn.DAYS(About!$A$3,'Core Indicators'!AS19)</f>
        <v>61</v>
      </c>
      <c r="F19" s="210">
        <f>_xlfn.DAYS(About!$A$3,'Core Indicators'!BQ19)</f>
        <v>61</v>
      </c>
      <c r="G19" s="210">
        <f>_xlfn.DAYS(About!$A$3,'Core Indicators'!DM19)</f>
        <v>114</v>
      </c>
      <c r="H19" s="210">
        <f>_xlfn.DAYS(About!$A$3,'Core Indicators'!DU19)</f>
        <v>114</v>
      </c>
      <c r="I19" s="210">
        <f>_xlfn.DAYS(About!$A$3,'Core Indicators'!EC19)</f>
        <v>114</v>
      </c>
      <c r="J19" s="210">
        <f>_xlfn.DAYS(About!$A$3,'Core Indicators'!EK19)</f>
        <v>114</v>
      </c>
      <c r="K19" s="210">
        <f>_xlfn.DAYS(About!$A$3,'Core Indicators'!ES19)</f>
        <v>114</v>
      </c>
      <c r="L19" s="210">
        <f>_xlfn.DAYS(About!$A$3,'Core Indicators'!FI19)</f>
        <v>1172</v>
      </c>
      <c r="M19" s="210">
        <f>_xlfn.DAYS(About!$A$3,'Core Indicators'!GG19)</f>
        <v>185</v>
      </c>
      <c r="N19" s="210">
        <f>_xlfn.DAYS(About!$A$3,'Core Indicators'!GO19)</f>
        <v>185</v>
      </c>
      <c r="O19" s="210">
        <f>_xlfn.DAYS(About!$A$3,'Core Indicators'!GW19)</f>
        <v>185</v>
      </c>
      <c r="P19" s="210">
        <f>_xlfn.DAYS(About!$A$3,'Core Indicators'!HE19)</f>
        <v>185</v>
      </c>
      <c r="Q19" s="210">
        <f>_xlfn.DAYS(About!$A$3,'Core Indicators'!HM19)</f>
        <v>185</v>
      </c>
      <c r="R19" s="210">
        <f>_xlfn.DAYS(About!$A$3,'Core Indicators'!HU19)</f>
        <v>185</v>
      </c>
      <c r="S19" s="210">
        <f>_xlfn.DAYS(About!$A$3,'Core Indicators'!IC19)</f>
        <v>185</v>
      </c>
      <c r="T19" s="210">
        <f>_xlfn.DAYS(About!$A$3,'Core Indicators'!IK19)</f>
        <v>185</v>
      </c>
      <c r="U19" s="210">
        <f>_xlfn.DAYS(About!$A$3,'Core Indicators'!IS19)</f>
        <v>185</v>
      </c>
      <c r="V19" s="210">
        <f t="shared" si="0"/>
        <v>216.3</v>
      </c>
    </row>
    <row r="20" spans="1:22" x14ac:dyDescent="0.25">
      <c r="A20" s="209" t="str">
        <f>Lists!C:C</f>
        <v>COG001</v>
      </c>
      <c r="B20" s="210">
        <f>_xlfn.DAYS(About!$A$3,'Core Indicators'!U20)</f>
        <v>478</v>
      </c>
      <c r="C20" s="210">
        <f>_xlfn.DAYS(About!$A$3,'Core Indicators'!AC20)</f>
        <v>478</v>
      </c>
      <c r="D20" s="210">
        <f>_xlfn.DAYS(About!$A$3,'Core Indicators'!AK20)</f>
        <v>478</v>
      </c>
      <c r="E20" s="210">
        <f>_xlfn.DAYS(About!$A$3,'Core Indicators'!AS20)</f>
        <v>478</v>
      </c>
      <c r="F20" s="210">
        <f>_xlfn.DAYS(About!$A$3,'Core Indicators'!BQ20)</f>
        <v>478</v>
      </c>
      <c r="G20" s="210">
        <f>_xlfn.DAYS(About!$A$3,'Core Indicators'!DM20)</f>
        <v>478</v>
      </c>
      <c r="H20" s="210">
        <f>_xlfn.DAYS(About!$A$3,'Core Indicators'!DU20)</f>
        <v>478</v>
      </c>
      <c r="I20" s="210">
        <f>_xlfn.DAYS(About!$A$3,'Core Indicators'!EC20)</f>
        <v>478</v>
      </c>
      <c r="J20" s="210">
        <f>_xlfn.DAYS(About!$A$3,'Core Indicators'!EK20)</f>
        <v>478</v>
      </c>
      <c r="K20" s="210">
        <f>_xlfn.DAYS(About!$A$3,'Core Indicators'!ES20)</f>
        <v>478</v>
      </c>
      <c r="L20" s="210">
        <f>_xlfn.DAYS(About!$A$3,'Core Indicators'!FI20)</f>
        <v>478</v>
      </c>
      <c r="M20" s="210">
        <f>_xlfn.DAYS(About!$A$3,'Core Indicators'!GG20)</f>
        <v>184</v>
      </c>
      <c r="N20" s="210">
        <f>_xlfn.DAYS(About!$A$3,'Core Indicators'!GO20)</f>
        <v>184</v>
      </c>
      <c r="O20" s="210">
        <f>_xlfn.DAYS(About!$A$3,'Core Indicators'!GW20)</f>
        <v>184</v>
      </c>
      <c r="P20" s="210">
        <f>_xlfn.DAYS(About!$A$3,'Core Indicators'!HE20)</f>
        <v>184</v>
      </c>
      <c r="Q20" s="210">
        <f>_xlfn.DAYS(About!$A$3,'Core Indicators'!HM20)</f>
        <v>184</v>
      </c>
      <c r="R20" s="210">
        <f>_xlfn.DAYS(About!$A$3,'Core Indicators'!HU20)</f>
        <v>184</v>
      </c>
      <c r="S20" s="210">
        <f>_xlfn.DAYS(About!$A$3,'Core Indicators'!IC20)</f>
        <v>184</v>
      </c>
      <c r="T20" s="210">
        <f>_xlfn.DAYS(About!$A$3,'Core Indicators'!IK20)</f>
        <v>184</v>
      </c>
      <c r="U20" s="210">
        <f>_xlfn.DAYS(About!$A$3,'Core Indicators'!IS20)</f>
        <v>184</v>
      </c>
      <c r="V20" s="210">
        <f t="shared" si="0"/>
        <v>448.6</v>
      </c>
    </row>
    <row r="21" spans="1:22" x14ac:dyDescent="0.25">
      <c r="A21" s="209" t="str">
        <f>Lists!C:C</f>
        <v>COL001</v>
      </c>
      <c r="B21" s="210">
        <f>_xlfn.DAYS(About!$A$3,'Core Indicators'!U21)</f>
        <v>30</v>
      </c>
      <c r="C21" s="210">
        <f>_xlfn.DAYS(About!$A$3,'Core Indicators'!AC21)</f>
        <v>30</v>
      </c>
      <c r="D21" s="210">
        <f>_xlfn.DAYS(About!$A$3,'Core Indicators'!AK21)</f>
        <v>30</v>
      </c>
      <c r="E21" s="210">
        <f>_xlfn.DAYS(About!$A$3,'Core Indicators'!AS21)</f>
        <v>30</v>
      </c>
      <c r="F21" s="210">
        <f>_xlfn.DAYS(About!$A$3,'Core Indicators'!BQ21)</f>
        <v>30</v>
      </c>
      <c r="G21" s="210">
        <f>_xlfn.DAYS(About!$A$3,'Core Indicators'!DM21)</f>
        <v>30</v>
      </c>
      <c r="H21" s="210">
        <f>_xlfn.DAYS(About!$A$3,'Core Indicators'!DU21)</f>
        <v>30</v>
      </c>
      <c r="I21" s="210">
        <f>_xlfn.DAYS(About!$A$3,'Core Indicators'!EC21)</f>
        <v>30</v>
      </c>
      <c r="J21" s="210">
        <f>_xlfn.DAYS(About!$A$3,'Core Indicators'!EK21)</f>
        <v>30</v>
      </c>
      <c r="K21" s="210">
        <f>_xlfn.DAYS(About!$A$3,'Core Indicators'!ES21)</f>
        <v>30</v>
      </c>
      <c r="L21" s="210">
        <f>_xlfn.DAYS(About!$A$3,'Core Indicators'!FI21)</f>
        <v>30</v>
      </c>
      <c r="M21" s="210">
        <f>_xlfn.DAYS(About!$A$3,'Core Indicators'!GG21)</f>
        <v>198</v>
      </c>
      <c r="N21" s="210">
        <f>_xlfn.DAYS(About!$A$3,'Core Indicators'!GO21)</f>
        <v>198</v>
      </c>
      <c r="O21" s="210">
        <f>_xlfn.DAYS(About!$A$3,'Core Indicators'!GW21)</f>
        <v>198</v>
      </c>
      <c r="P21" s="210">
        <f>_xlfn.DAYS(About!$A$3,'Core Indicators'!HE21)</f>
        <v>198</v>
      </c>
      <c r="Q21" s="210">
        <f>_xlfn.DAYS(About!$A$3,'Core Indicators'!HM21)</f>
        <v>198</v>
      </c>
      <c r="R21" s="210">
        <f>_xlfn.DAYS(About!$A$3,'Core Indicators'!HU21)</f>
        <v>198</v>
      </c>
      <c r="S21" s="210">
        <f>_xlfn.DAYS(About!$A$3,'Core Indicators'!IC21)</f>
        <v>198</v>
      </c>
      <c r="T21" s="210">
        <f>_xlfn.DAYS(About!$A$3,'Core Indicators'!IK21)</f>
        <v>193</v>
      </c>
      <c r="U21" s="210">
        <f>_xlfn.DAYS(About!$A$3,'Core Indicators'!IS21)</f>
        <v>198</v>
      </c>
      <c r="V21" s="210">
        <f t="shared" si="0"/>
        <v>46.8</v>
      </c>
    </row>
    <row r="22" spans="1:22" x14ac:dyDescent="0.25">
      <c r="A22" s="209" t="str">
        <f>Lists!C:C</f>
        <v>COL002</v>
      </c>
      <c r="B22" s="210">
        <f>_xlfn.DAYS(About!$A$3,'Core Indicators'!U22)</f>
        <v>30</v>
      </c>
      <c r="C22" s="210">
        <f>_xlfn.DAYS(About!$A$3,'Core Indicators'!AC22)</f>
        <v>30</v>
      </c>
      <c r="D22" s="210">
        <f>_xlfn.DAYS(About!$A$3,'Core Indicators'!AK22)</f>
        <v>30</v>
      </c>
      <c r="E22" s="210">
        <f>_xlfn.DAYS(About!$A$3,'Core Indicators'!AS22)</f>
        <v>30</v>
      </c>
      <c r="F22" s="210">
        <f>_xlfn.DAYS(About!$A$3,'Core Indicators'!BQ22)</f>
        <v>30</v>
      </c>
      <c r="G22" s="210">
        <f>_xlfn.DAYS(About!$A$3,'Core Indicators'!DM22)</f>
        <v>30</v>
      </c>
      <c r="H22" s="210">
        <f>_xlfn.DAYS(About!$A$3,'Core Indicators'!DU22)</f>
        <v>30</v>
      </c>
      <c r="I22" s="210">
        <f>_xlfn.DAYS(About!$A$3,'Core Indicators'!EC22)</f>
        <v>30</v>
      </c>
      <c r="J22" s="210">
        <f>_xlfn.DAYS(About!$A$3,'Core Indicators'!EK22)</f>
        <v>30</v>
      </c>
      <c r="K22" s="210">
        <f>_xlfn.DAYS(About!$A$3,'Core Indicators'!ES22)</f>
        <v>30</v>
      </c>
      <c r="L22" s="210">
        <f>_xlfn.DAYS(About!$A$3,'Core Indicators'!FI22)</f>
        <v>30</v>
      </c>
      <c r="M22" s="210">
        <f>_xlfn.DAYS(About!$A$3,'Core Indicators'!GG22)</f>
        <v>198</v>
      </c>
      <c r="N22" s="210">
        <f>_xlfn.DAYS(About!$A$3,'Core Indicators'!GO22)</f>
        <v>198</v>
      </c>
      <c r="O22" s="210">
        <f>_xlfn.DAYS(About!$A$3,'Core Indicators'!GW22)</f>
        <v>198</v>
      </c>
      <c r="P22" s="210">
        <f>_xlfn.DAYS(About!$A$3,'Core Indicators'!HE22)</f>
        <v>198</v>
      </c>
      <c r="Q22" s="210">
        <f>_xlfn.DAYS(About!$A$3,'Core Indicators'!HM22)</f>
        <v>198</v>
      </c>
      <c r="R22" s="210">
        <f>_xlfn.DAYS(About!$A$3,'Core Indicators'!HU22)</f>
        <v>198</v>
      </c>
      <c r="S22" s="210">
        <f>_xlfn.DAYS(About!$A$3,'Core Indicators'!IC22)</f>
        <v>198</v>
      </c>
      <c r="T22" s="210">
        <f>_xlfn.DAYS(About!$A$3,'Core Indicators'!IK22)</f>
        <v>193</v>
      </c>
      <c r="U22" s="210">
        <f>_xlfn.DAYS(About!$A$3,'Core Indicators'!IS22)</f>
        <v>198</v>
      </c>
      <c r="V22" s="210">
        <f t="shared" si="0"/>
        <v>46.8</v>
      </c>
    </row>
    <row r="23" spans="1:22" x14ac:dyDescent="0.25">
      <c r="A23" s="209" t="str">
        <f>Lists!C:C</f>
        <v>CRI002</v>
      </c>
      <c r="B23" s="210">
        <f>_xlfn.DAYS(About!$A$3,'Core Indicators'!U23)</f>
        <v>814</v>
      </c>
      <c r="C23" s="210">
        <f>_xlfn.DAYS(About!$A$3,'Core Indicators'!AC23)</f>
        <v>571</v>
      </c>
      <c r="D23" s="210">
        <f>_xlfn.DAYS(About!$A$3,'Core Indicators'!AK23)</f>
        <v>457</v>
      </c>
      <c r="E23" s="210">
        <f>_xlfn.DAYS(About!$A$3,'Core Indicators'!AS23)</f>
        <v>457</v>
      </c>
      <c r="F23" s="210">
        <f>_xlfn.DAYS(About!$A$3,'Core Indicators'!BQ23)</f>
        <v>669</v>
      </c>
      <c r="G23" s="210">
        <f>_xlfn.DAYS(About!$A$3,'Core Indicators'!DM23)</f>
        <v>457</v>
      </c>
      <c r="H23" s="210">
        <f>_xlfn.DAYS(About!$A$3,'Core Indicators'!DU23)</f>
        <v>457</v>
      </c>
      <c r="I23" s="210">
        <f>_xlfn.DAYS(About!$A$3,'Core Indicators'!EC23)</f>
        <v>457</v>
      </c>
      <c r="J23" s="210">
        <f>_xlfn.DAYS(About!$A$3,'Core Indicators'!EK23)</f>
        <v>571</v>
      </c>
      <c r="K23" s="210">
        <f>_xlfn.DAYS(About!$A$3,'Core Indicators'!ES23)</f>
        <v>571</v>
      </c>
      <c r="L23" s="210">
        <f>_xlfn.DAYS(About!$A$3,'Core Indicators'!FI23)</f>
        <v>1115</v>
      </c>
      <c r="M23" s="210">
        <f>_xlfn.DAYS(About!$A$3,'Core Indicators'!GG23)</f>
        <v>186</v>
      </c>
      <c r="N23" s="210">
        <f>_xlfn.DAYS(About!$A$3,'Core Indicators'!GO23)</f>
        <v>186</v>
      </c>
      <c r="O23" s="210">
        <f>_xlfn.DAYS(About!$A$3,'Core Indicators'!GW23)</f>
        <v>186</v>
      </c>
      <c r="P23" s="210">
        <f>_xlfn.DAYS(About!$A$3,'Core Indicators'!HE23)</f>
        <v>186</v>
      </c>
      <c r="Q23" s="210">
        <f>_xlfn.DAYS(About!$A$3,'Core Indicators'!HM23)</f>
        <v>186</v>
      </c>
      <c r="R23" s="210">
        <f>_xlfn.DAYS(About!$A$3,'Core Indicators'!HU23)</f>
        <v>186</v>
      </c>
      <c r="S23" s="210">
        <f>_xlfn.DAYS(About!$A$3,'Core Indicators'!IC23)</f>
        <v>186</v>
      </c>
      <c r="T23" s="210">
        <f>_xlfn.DAYS(About!$A$3,'Core Indicators'!IK23)</f>
        <v>186</v>
      </c>
      <c r="U23" s="210">
        <f>_xlfn.DAYS(About!$A$3,'Core Indicators'!IS23)</f>
        <v>186</v>
      </c>
      <c r="V23" s="210">
        <f t="shared" si="0"/>
        <v>539.70000000000005</v>
      </c>
    </row>
    <row r="24" spans="1:22" x14ac:dyDescent="0.25">
      <c r="A24" s="209" t="str">
        <f>Lists!C:C</f>
        <v>DJI001</v>
      </c>
      <c r="B24" s="210">
        <f>_xlfn.DAYS(About!$A$3,'Core Indicators'!U24)</f>
        <v>230</v>
      </c>
      <c r="C24" s="210">
        <f>_xlfn.DAYS(About!$A$3,'Core Indicators'!AC24)</f>
        <v>34</v>
      </c>
      <c r="D24" s="210">
        <f>_xlfn.DAYS(About!$A$3,'Core Indicators'!AK24)</f>
        <v>34</v>
      </c>
      <c r="E24" s="210">
        <f>_xlfn.DAYS(About!$A$3,'Core Indicators'!AS24)</f>
        <v>34</v>
      </c>
      <c r="F24" s="210">
        <f>_xlfn.DAYS(About!$A$3,'Core Indicators'!BQ24)</f>
        <v>2</v>
      </c>
      <c r="G24" s="210">
        <f>_xlfn.DAYS(About!$A$3,'Core Indicators'!DM24)</f>
        <v>34</v>
      </c>
      <c r="H24" s="210">
        <f>_xlfn.DAYS(About!$A$3,'Core Indicators'!DU24)</f>
        <v>34</v>
      </c>
      <c r="I24" s="210">
        <f>_xlfn.DAYS(About!$A$3,'Core Indicators'!EC24)</f>
        <v>34</v>
      </c>
      <c r="J24" s="210">
        <f>_xlfn.DAYS(About!$A$3,'Core Indicators'!EK24)</f>
        <v>34</v>
      </c>
      <c r="K24" s="210">
        <f>_xlfn.DAYS(About!$A$3,'Core Indicators'!ES24)</f>
        <v>34</v>
      </c>
      <c r="L24" s="210">
        <f>_xlfn.DAYS(About!$A$3,'Core Indicators'!FI24)</f>
        <v>230</v>
      </c>
      <c r="M24" s="210">
        <f>_xlfn.DAYS(About!$A$3,'Core Indicators'!GG24)</f>
        <v>185</v>
      </c>
      <c r="N24" s="210">
        <f>_xlfn.DAYS(About!$A$3,'Core Indicators'!GO24)</f>
        <v>185</v>
      </c>
      <c r="O24" s="210">
        <f>_xlfn.DAYS(About!$A$3,'Core Indicators'!GW24)</f>
        <v>185</v>
      </c>
      <c r="P24" s="210">
        <f>_xlfn.DAYS(About!$A$3,'Core Indicators'!HE24)</f>
        <v>185</v>
      </c>
      <c r="Q24" s="210">
        <f>_xlfn.DAYS(About!$A$3,'Core Indicators'!HM24)</f>
        <v>185</v>
      </c>
      <c r="R24" s="210">
        <f>_xlfn.DAYS(About!$A$3,'Core Indicators'!HU24)</f>
        <v>185</v>
      </c>
      <c r="S24" s="210">
        <f>_xlfn.DAYS(About!$A$3,'Core Indicators'!IC24)</f>
        <v>185</v>
      </c>
      <c r="T24" s="210">
        <f>_xlfn.DAYS(About!$A$3,'Core Indicators'!IK24)</f>
        <v>185</v>
      </c>
      <c r="U24" s="210">
        <f>_xlfn.DAYS(About!$A$3,'Core Indicators'!IS24)</f>
        <v>185</v>
      </c>
      <c r="V24" s="210">
        <f t="shared" si="0"/>
        <v>65.5</v>
      </c>
    </row>
    <row r="25" spans="1:22" x14ac:dyDescent="0.25">
      <c r="A25" s="209" t="str">
        <f>Lists!C:C</f>
        <v>DJI002</v>
      </c>
      <c r="B25" s="210">
        <f>_xlfn.DAYS(About!$A$3,'Core Indicators'!U25)</f>
        <v>230</v>
      </c>
      <c r="C25" s="210">
        <f>_xlfn.DAYS(About!$A$3,'Core Indicators'!AC25)</f>
        <v>34</v>
      </c>
      <c r="D25" s="210">
        <f>_xlfn.DAYS(About!$A$3,'Core Indicators'!AK25)</f>
        <v>34</v>
      </c>
      <c r="E25" s="210">
        <f>_xlfn.DAYS(About!$A$3,'Core Indicators'!AS25)</f>
        <v>34</v>
      </c>
      <c r="F25" s="210">
        <f>_xlfn.DAYS(About!$A$3,'Core Indicators'!BQ25)</f>
        <v>2</v>
      </c>
      <c r="G25" s="210">
        <f>_xlfn.DAYS(About!$A$3,'Core Indicators'!DM25)</f>
        <v>34</v>
      </c>
      <c r="H25" s="210">
        <f>_xlfn.DAYS(About!$A$3,'Core Indicators'!DU25)</f>
        <v>34</v>
      </c>
      <c r="I25" s="210">
        <f>_xlfn.DAYS(About!$A$3,'Core Indicators'!EC25)</f>
        <v>34</v>
      </c>
      <c r="J25" s="210">
        <f>_xlfn.DAYS(About!$A$3,'Core Indicators'!EK25)</f>
        <v>34</v>
      </c>
      <c r="K25" s="210">
        <f>_xlfn.DAYS(About!$A$3,'Core Indicators'!ES25)</f>
        <v>34</v>
      </c>
      <c r="L25" s="210">
        <f>_xlfn.DAYS(About!$A$3,'Core Indicators'!FI25)</f>
        <v>297</v>
      </c>
      <c r="M25" s="210">
        <f>_xlfn.DAYS(About!$A$3,'Core Indicators'!GG25)</f>
        <v>185</v>
      </c>
      <c r="N25" s="210">
        <f>_xlfn.DAYS(About!$A$3,'Core Indicators'!GO25)</f>
        <v>185</v>
      </c>
      <c r="O25" s="210">
        <f>_xlfn.DAYS(About!$A$3,'Core Indicators'!GW25)</f>
        <v>185</v>
      </c>
      <c r="P25" s="210">
        <f>_xlfn.DAYS(About!$A$3,'Core Indicators'!HE25)</f>
        <v>185</v>
      </c>
      <c r="Q25" s="210">
        <f>_xlfn.DAYS(About!$A$3,'Core Indicators'!HM25)</f>
        <v>185</v>
      </c>
      <c r="R25" s="210">
        <f>_xlfn.DAYS(About!$A$3,'Core Indicators'!HU25)</f>
        <v>185</v>
      </c>
      <c r="S25" s="210">
        <f>_xlfn.DAYS(About!$A$3,'Core Indicators'!IC25)</f>
        <v>185</v>
      </c>
      <c r="T25" s="210">
        <f>_xlfn.DAYS(About!$A$3,'Core Indicators'!IK25)</f>
        <v>185</v>
      </c>
      <c r="U25" s="210">
        <f>_xlfn.DAYS(About!$A$3,'Core Indicators'!IS25)</f>
        <v>185</v>
      </c>
      <c r="V25" s="210">
        <f t="shared" si="0"/>
        <v>72.2</v>
      </c>
    </row>
    <row r="26" spans="1:22" x14ac:dyDescent="0.25">
      <c r="A26" s="209" t="str">
        <f>Lists!C:C</f>
        <v>DJI003</v>
      </c>
      <c r="B26" s="210">
        <f>_xlfn.DAYS(About!$A$3,'Core Indicators'!U26)</f>
        <v>230</v>
      </c>
      <c r="C26" s="210">
        <f>_xlfn.DAYS(About!$A$3,'Core Indicators'!AC26)</f>
        <v>34</v>
      </c>
      <c r="D26" s="210">
        <f>_xlfn.DAYS(About!$A$3,'Core Indicators'!AK26)</f>
        <v>230</v>
      </c>
      <c r="E26" s="210">
        <f>_xlfn.DAYS(About!$A$3,'Core Indicators'!AS26)</f>
        <v>230</v>
      </c>
      <c r="F26" s="210">
        <f>_xlfn.DAYS(About!$A$3,'Core Indicators'!BQ26)</f>
        <v>2</v>
      </c>
      <c r="G26" s="210">
        <f>_xlfn.DAYS(About!$A$3,'Core Indicators'!DM26)</f>
        <v>230</v>
      </c>
      <c r="H26" s="210">
        <f>_xlfn.DAYS(About!$A$3,'Core Indicators'!DU26)</f>
        <v>230</v>
      </c>
      <c r="I26" s="210">
        <f>_xlfn.DAYS(About!$A$3,'Core Indicators'!EC26)</f>
        <v>230</v>
      </c>
      <c r="J26" s="210">
        <f>_xlfn.DAYS(About!$A$3,'Core Indicators'!EK26)</f>
        <v>230</v>
      </c>
      <c r="K26" s="210">
        <f>_xlfn.DAYS(About!$A$3,'Core Indicators'!ES26)</f>
        <v>230</v>
      </c>
      <c r="L26" s="210">
        <f>_xlfn.DAYS(About!$A$3,'Core Indicators'!FI26)</f>
        <v>230</v>
      </c>
      <c r="M26" s="210">
        <f>_xlfn.DAYS(About!$A$3,'Core Indicators'!GG26)</f>
        <v>185</v>
      </c>
      <c r="N26" s="210">
        <f>_xlfn.DAYS(About!$A$3,'Core Indicators'!GO26)</f>
        <v>185</v>
      </c>
      <c r="O26" s="210">
        <f>_xlfn.DAYS(About!$A$3,'Core Indicators'!GW26)</f>
        <v>185</v>
      </c>
      <c r="P26" s="210">
        <f>_xlfn.DAYS(About!$A$3,'Core Indicators'!HE26)</f>
        <v>185</v>
      </c>
      <c r="Q26" s="210">
        <f>_xlfn.DAYS(About!$A$3,'Core Indicators'!HM26)</f>
        <v>185</v>
      </c>
      <c r="R26" s="210">
        <f>_xlfn.DAYS(About!$A$3,'Core Indicators'!HU26)</f>
        <v>185</v>
      </c>
      <c r="S26" s="210">
        <f>_xlfn.DAYS(About!$A$3,'Core Indicators'!IC26)</f>
        <v>185</v>
      </c>
      <c r="T26" s="210">
        <f>_xlfn.DAYS(About!$A$3,'Core Indicators'!IK26)</f>
        <v>185</v>
      </c>
      <c r="U26" s="210">
        <f>_xlfn.DAYS(About!$A$3,'Core Indicators'!IS26)</f>
        <v>185</v>
      </c>
      <c r="V26" s="210">
        <f t="shared" si="0"/>
        <v>202.7</v>
      </c>
    </row>
    <row r="27" spans="1:22" x14ac:dyDescent="0.25">
      <c r="A27" s="209" t="str">
        <f>Lists!C:C</f>
        <v>DOM002</v>
      </c>
      <c r="B27" s="210">
        <f>_xlfn.DAYS(About!$A$3,'Core Indicators'!U27)</f>
        <v>68</v>
      </c>
      <c r="C27" s="210">
        <f>_xlfn.DAYS(About!$A$3,'Core Indicators'!AC27)</f>
        <v>68</v>
      </c>
      <c r="D27" s="210">
        <f>_xlfn.DAYS(About!$A$3,'Core Indicators'!AK27)</f>
        <v>68</v>
      </c>
      <c r="E27" s="210">
        <f>_xlfn.DAYS(About!$A$3,'Core Indicators'!AS27)</f>
        <v>68</v>
      </c>
      <c r="F27" s="210">
        <f>_xlfn.DAYS(About!$A$3,'Core Indicators'!BQ27)</f>
        <v>68</v>
      </c>
      <c r="G27" s="210">
        <f>_xlfn.DAYS(About!$A$3,'Core Indicators'!DM27)</f>
        <v>68</v>
      </c>
      <c r="H27" s="210">
        <f>_xlfn.DAYS(About!$A$3,'Core Indicators'!DU27)</f>
        <v>68</v>
      </c>
      <c r="I27" s="210">
        <f>_xlfn.DAYS(About!$A$3,'Core Indicators'!EC27)</f>
        <v>68</v>
      </c>
      <c r="J27" s="210">
        <f>_xlfn.DAYS(About!$A$3,'Core Indicators'!EK27)</f>
        <v>68</v>
      </c>
      <c r="K27" s="210">
        <f>_xlfn.DAYS(About!$A$3,'Core Indicators'!ES27)</f>
        <v>68</v>
      </c>
      <c r="L27" s="210">
        <f>_xlfn.DAYS(About!$A$3,'Core Indicators'!FI27)</f>
        <v>68</v>
      </c>
      <c r="M27" s="210">
        <f>_xlfn.DAYS(About!$A$3,'Core Indicators'!GG27)</f>
        <v>68</v>
      </c>
      <c r="N27" s="210">
        <f>_xlfn.DAYS(About!$A$3,'Core Indicators'!GO27)</f>
        <v>68</v>
      </c>
      <c r="O27" s="210">
        <f>_xlfn.DAYS(About!$A$3,'Core Indicators'!GW27)</f>
        <v>68</v>
      </c>
      <c r="P27" s="210">
        <f>_xlfn.DAYS(About!$A$3,'Core Indicators'!HE27)</f>
        <v>68</v>
      </c>
      <c r="Q27" s="210">
        <f>_xlfn.DAYS(About!$A$3,'Core Indicators'!HM27)</f>
        <v>68</v>
      </c>
      <c r="R27" s="210">
        <f>_xlfn.DAYS(About!$A$3,'Core Indicators'!HU27)</f>
        <v>68</v>
      </c>
      <c r="S27" s="210">
        <f>_xlfn.DAYS(About!$A$3,'Core Indicators'!IC27)</f>
        <v>68</v>
      </c>
      <c r="T27" s="210">
        <f>_xlfn.DAYS(About!$A$3,'Core Indicators'!IK27)</f>
        <v>68</v>
      </c>
      <c r="U27" s="210">
        <f>_xlfn.DAYS(About!$A$3,'Core Indicators'!IS27)</f>
        <v>68</v>
      </c>
      <c r="V27" s="210">
        <f t="shared" si="0"/>
        <v>68</v>
      </c>
    </row>
    <row r="28" spans="1:22" x14ac:dyDescent="0.25">
      <c r="A28" s="209" t="str">
        <f>Lists!C:C</f>
        <v>DZA002</v>
      </c>
      <c r="B28" s="210">
        <f>_xlfn.DAYS(About!$A$3,'Core Indicators'!U28)</f>
        <v>883</v>
      </c>
      <c r="C28" s="210">
        <f>_xlfn.DAYS(About!$A$3,'Core Indicators'!AC28)</f>
        <v>814</v>
      </c>
      <c r="D28" s="210">
        <f>_xlfn.DAYS(About!$A$3,'Core Indicators'!AK28)</f>
        <v>689</v>
      </c>
      <c r="E28" s="210">
        <f>_xlfn.DAYS(About!$A$3,'Core Indicators'!AS28)</f>
        <v>689</v>
      </c>
      <c r="F28" s="210">
        <f>_xlfn.DAYS(About!$A$3,'Core Indicators'!BQ28)</f>
        <v>270</v>
      </c>
      <c r="G28" s="210">
        <f>_xlfn.DAYS(About!$A$3,'Core Indicators'!DM28)</f>
        <v>883</v>
      </c>
      <c r="H28" s="210">
        <f>_xlfn.DAYS(About!$A$3,'Core Indicators'!DU28)</f>
        <v>883</v>
      </c>
      <c r="I28" s="210">
        <f>_xlfn.DAYS(About!$A$3,'Core Indicators'!EC28)</f>
        <v>883</v>
      </c>
      <c r="J28" s="210">
        <f>_xlfn.DAYS(About!$A$3,'Core Indicators'!EK28)</f>
        <v>883</v>
      </c>
      <c r="K28" s="210">
        <f>_xlfn.DAYS(About!$A$3,'Core Indicators'!ES28)</f>
        <v>883</v>
      </c>
      <c r="L28" s="210">
        <f>_xlfn.DAYS(About!$A$3,'Core Indicators'!FI28)</f>
        <v>689</v>
      </c>
      <c r="M28" s="210">
        <f>_xlfn.DAYS(About!$A$3,'Core Indicators'!GG28)</f>
        <v>191</v>
      </c>
      <c r="N28" s="210">
        <f>_xlfn.DAYS(About!$A$3,'Core Indicators'!GO28)</f>
        <v>191</v>
      </c>
      <c r="O28" s="210">
        <f>_xlfn.DAYS(About!$A$3,'Core Indicators'!GW28)</f>
        <v>191</v>
      </c>
      <c r="P28" s="210">
        <f>_xlfn.DAYS(About!$A$3,'Core Indicators'!HE28)</f>
        <v>191</v>
      </c>
      <c r="Q28" s="210">
        <f>_xlfn.DAYS(About!$A$3,'Core Indicators'!HM28)</f>
        <v>191</v>
      </c>
      <c r="R28" s="210">
        <f>_xlfn.DAYS(About!$A$3,'Core Indicators'!HU28)</f>
        <v>191</v>
      </c>
      <c r="S28" s="210">
        <f>_xlfn.DAYS(About!$A$3,'Core Indicators'!IC28)</f>
        <v>191</v>
      </c>
      <c r="T28" s="210">
        <f>_xlfn.DAYS(About!$A$3,'Core Indicators'!IK28)</f>
        <v>191</v>
      </c>
      <c r="U28" s="210">
        <f>_xlfn.DAYS(About!$A$3,'Core Indicators'!IS28)</f>
        <v>191</v>
      </c>
      <c r="V28" s="210">
        <f t="shared" si="0"/>
        <v>694.3</v>
      </c>
    </row>
    <row r="29" spans="1:22" x14ac:dyDescent="0.25">
      <c r="A29" s="209" t="str">
        <f>Lists!C:C</f>
        <v>DZA003</v>
      </c>
      <c r="B29" s="210">
        <f>_xlfn.DAYS(About!$A$3,'Core Indicators'!U29)</f>
        <v>814</v>
      </c>
      <c r="C29" s="210">
        <f>_xlfn.DAYS(About!$A$3,'Core Indicators'!AC29)</f>
        <v>1170</v>
      </c>
      <c r="D29" s="210">
        <f>_xlfn.DAYS(About!$A$3,'Core Indicators'!AK29)</f>
        <v>883</v>
      </c>
      <c r="E29" s="210">
        <f>_xlfn.DAYS(About!$A$3,'Core Indicators'!AS29)</f>
        <v>883</v>
      </c>
      <c r="F29" s="210">
        <f>_xlfn.DAYS(About!$A$3,'Core Indicators'!BQ29)</f>
        <v>270</v>
      </c>
      <c r="G29" s="210">
        <f>_xlfn.DAYS(About!$A$3,'Core Indicators'!DM29)</f>
        <v>883</v>
      </c>
      <c r="H29" s="210">
        <f>_xlfn.DAYS(About!$A$3,'Core Indicators'!DU29)</f>
        <v>883</v>
      </c>
      <c r="I29" s="210">
        <f>_xlfn.DAYS(About!$A$3,'Core Indicators'!EC29)</f>
        <v>883</v>
      </c>
      <c r="J29" s="210">
        <f>_xlfn.DAYS(About!$A$3,'Core Indicators'!EK29)</f>
        <v>883</v>
      </c>
      <c r="K29" s="210">
        <f>_xlfn.DAYS(About!$A$3,'Core Indicators'!ES29)</f>
        <v>883</v>
      </c>
      <c r="L29" s="210">
        <f>_xlfn.DAYS(About!$A$3,'Core Indicators'!FI29)</f>
        <v>1170</v>
      </c>
      <c r="M29" s="210">
        <f>_xlfn.DAYS(About!$A$3,'Core Indicators'!GG29)</f>
        <v>191</v>
      </c>
      <c r="N29" s="210">
        <f>_xlfn.DAYS(About!$A$3,'Core Indicators'!GO29)</f>
        <v>191</v>
      </c>
      <c r="O29" s="210">
        <f>_xlfn.DAYS(About!$A$3,'Core Indicators'!GW29)</f>
        <v>191</v>
      </c>
      <c r="P29" s="210">
        <f>_xlfn.DAYS(About!$A$3,'Core Indicators'!HE29)</f>
        <v>191</v>
      </c>
      <c r="Q29" s="210">
        <f>_xlfn.DAYS(About!$A$3,'Core Indicators'!HM29)</f>
        <v>191</v>
      </c>
      <c r="R29" s="210">
        <f>_xlfn.DAYS(About!$A$3,'Core Indicators'!HU29)</f>
        <v>191</v>
      </c>
      <c r="S29" s="210">
        <f>_xlfn.DAYS(About!$A$3,'Core Indicators'!IC29)</f>
        <v>191</v>
      </c>
      <c r="T29" s="210">
        <f>_xlfn.DAYS(About!$A$3,'Core Indicators'!IK29)</f>
        <v>191</v>
      </c>
      <c r="U29" s="210">
        <f>_xlfn.DAYS(About!$A$3,'Core Indicators'!IS29)</f>
        <v>191</v>
      </c>
      <c r="V29" s="210">
        <f t="shared" si="0"/>
        <v>781.2</v>
      </c>
    </row>
    <row r="30" spans="1:22" x14ac:dyDescent="0.25">
      <c r="A30" s="209" t="str">
        <f>Lists!C:C</f>
        <v>DZA004</v>
      </c>
      <c r="B30" s="210">
        <f>_xlfn.DAYS(About!$A$3,'Core Indicators'!U30)</f>
        <v>676</v>
      </c>
      <c r="C30" s="210">
        <f>_xlfn.DAYS(About!$A$3,'Core Indicators'!AC30)</f>
        <v>676</v>
      </c>
      <c r="D30" s="210">
        <f>_xlfn.DAYS(About!$A$3,'Core Indicators'!AK30)</f>
        <v>676</v>
      </c>
      <c r="E30" s="210">
        <f>_xlfn.DAYS(About!$A$3,'Core Indicators'!AS30)</f>
        <v>676</v>
      </c>
      <c r="F30" s="210">
        <f>_xlfn.DAYS(About!$A$3,'Core Indicators'!BQ30)</f>
        <v>522</v>
      </c>
      <c r="G30" s="210">
        <f>_xlfn.DAYS(About!$A$3,'Core Indicators'!DM30)</f>
        <v>676</v>
      </c>
      <c r="H30" s="210">
        <f>_xlfn.DAYS(About!$A$3,'Core Indicators'!DU30)</f>
        <v>676</v>
      </c>
      <c r="I30" s="210">
        <f>_xlfn.DAYS(About!$A$3,'Core Indicators'!EC30)</f>
        <v>676</v>
      </c>
      <c r="J30" s="210">
        <f>_xlfn.DAYS(About!$A$3,'Core Indicators'!EK30)</f>
        <v>676</v>
      </c>
      <c r="K30" s="210">
        <f>_xlfn.DAYS(About!$A$3,'Core Indicators'!ES30)</f>
        <v>676</v>
      </c>
      <c r="L30" s="210">
        <f>_xlfn.DAYS(About!$A$3,'Core Indicators'!FI30)</f>
        <v>676</v>
      </c>
      <c r="M30" s="210">
        <f>_xlfn.DAYS(About!$A$3,'Core Indicators'!GG30)</f>
        <v>191</v>
      </c>
      <c r="N30" s="210">
        <f>_xlfn.DAYS(About!$A$3,'Core Indicators'!GO30)</f>
        <v>191</v>
      </c>
      <c r="O30" s="210">
        <f>_xlfn.DAYS(About!$A$3,'Core Indicators'!GW30)</f>
        <v>191</v>
      </c>
      <c r="P30" s="210">
        <f>_xlfn.DAYS(About!$A$3,'Core Indicators'!HE30)</f>
        <v>191</v>
      </c>
      <c r="Q30" s="210">
        <f>_xlfn.DAYS(About!$A$3,'Core Indicators'!HM30)</f>
        <v>191</v>
      </c>
      <c r="R30" s="210">
        <f>_xlfn.DAYS(About!$A$3,'Core Indicators'!HU30)</f>
        <v>191</v>
      </c>
      <c r="S30" s="210">
        <f>_xlfn.DAYS(About!$A$3,'Core Indicators'!IC30)</f>
        <v>191</v>
      </c>
      <c r="T30" s="210">
        <f>_xlfn.DAYS(About!$A$3,'Core Indicators'!IK30)</f>
        <v>191</v>
      </c>
      <c r="U30" s="210">
        <f>_xlfn.DAYS(About!$A$3,'Core Indicators'!IS30)</f>
        <v>191</v>
      </c>
      <c r="V30" s="210">
        <f t="shared" si="0"/>
        <v>612.1</v>
      </c>
    </row>
    <row r="31" spans="1:22" x14ac:dyDescent="0.25">
      <c r="A31" s="209" t="str">
        <f>Lists!C:C</f>
        <v>ECU002</v>
      </c>
      <c r="B31" s="210">
        <f>_xlfn.DAYS(About!$A$3,'Core Indicators'!U31)</f>
        <v>814</v>
      </c>
      <c r="C31" s="210">
        <f>_xlfn.DAYS(About!$A$3,'Core Indicators'!AC31)</f>
        <v>72</v>
      </c>
      <c r="D31" s="210">
        <f>_xlfn.DAYS(About!$A$3,'Core Indicators'!AK31)</f>
        <v>72</v>
      </c>
      <c r="E31" s="210">
        <f>_xlfn.DAYS(About!$A$3,'Core Indicators'!AS31)</f>
        <v>456</v>
      </c>
      <c r="F31" s="210">
        <f>_xlfn.DAYS(About!$A$3,'Core Indicators'!BQ31)</f>
        <v>669</v>
      </c>
      <c r="G31" s="210">
        <f>_xlfn.DAYS(About!$A$3,'Core Indicators'!DM31)</f>
        <v>72</v>
      </c>
      <c r="H31" s="210">
        <f>_xlfn.DAYS(About!$A$3,'Core Indicators'!DU31)</f>
        <v>72</v>
      </c>
      <c r="I31" s="210">
        <f>_xlfn.DAYS(About!$A$3,'Core Indicators'!EC31)</f>
        <v>72</v>
      </c>
      <c r="J31" s="210">
        <f>_xlfn.DAYS(About!$A$3,'Core Indicators'!EK31)</f>
        <v>72</v>
      </c>
      <c r="K31" s="210">
        <f>_xlfn.DAYS(About!$A$3,'Core Indicators'!ES31)</f>
        <v>72</v>
      </c>
      <c r="L31" s="210">
        <f>_xlfn.DAYS(About!$A$3,'Core Indicators'!FI31)</f>
        <v>1171</v>
      </c>
      <c r="M31" s="210">
        <f>_xlfn.DAYS(About!$A$3,'Core Indicators'!GG31)</f>
        <v>185</v>
      </c>
      <c r="N31" s="210">
        <f>_xlfn.DAYS(About!$A$3,'Core Indicators'!GO31)</f>
        <v>185</v>
      </c>
      <c r="O31" s="210">
        <f>_xlfn.DAYS(About!$A$3,'Core Indicators'!GW31)</f>
        <v>185</v>
      </c>
      <c r="P31" s="210">
        <f>_xlfn.DAYS(About!$A$3,'Core Indicators'!HE31)</f>
        <v>185</v>
      </c>
      <c r="Q31" s="210">
        <f>_xlfn.DAYS(About!$A$3,'Core Indicators'!HM31)</f>
        <v>185</v>
      </c>
      <c r="R31" s="210">
        <f>_xlfn.DAYS(About!$A$3,'Core Indicators'!HU31)</f>
        <v>185</v>
      </c>
      <c r="S31" s="210">
        <f>_xlfn.DAYS(About!$A$3,'Core Indicators'!IC31)</f>
        <v>185</v>
      </c>
      <c r="T31" s="210">
        <f>_xlfn.DAYS(About!$A$3,'Core Indicators'!IK31)</f>
        <v>185</v>
      </c>
      <c r="U31" s="210">
        <f>_xlfn.DAYS(About!$A$3,'Core Indicators'!IS31)</f>
        <v>185</v>
      </c>
      <c r="V31" s="210">
        <f t="shared" si="0"/>
        <v>291.3</v>
      </c>
    </row>
    <row r="32" spans="1:22" x14ac:dyDescent="0.25">
      <c r="A32" s="209" t="str">
        <f>Lists!C:C</f>
        <v>EGY002</v>
      </c>
      <c r="B32" s="210">
        <f>_xlfn.DAYS(About!$A$3,'Core Indicators'!U32)</f>
        <v>731</v>
      </c>
      <c r="C32" s="210">
        <f>_xlfn.DAYS(About!$A$3,'Core Indicators'!AC32)</f>
        <v>396</v>
      </c>
      <c r="D32" s="210">
        <f>_xlfn.DAYS(About!$A$3,'Core Indicators'!AK32)</f>
        <v>270</v>
      </c>
      <c r="E32" s="210">
        <f>_xlfn.DAYS(About!$A$3,'Core Indicators'!AS32)</f>
        <v>306</v>
      </c>
      <c r="F32" s="210">
        <f>_xlfn.DAYS(About!$A$3,'Core Indicators'!BQ32)</f>
        <v>270</v>
      </c>
      <c r="G32" s="210">
        <f>_xlfn.DAYS(About!$A$3,'Core Indicators'!DM32)</f>
        <v>270</v>
      </c>
      <c r="H32" s="210">
        <f>_xlfn.DAYS(About!$A$3,'Core Indicators'!DU32)</f>
        <v>270</v>
      </c>
      <c r="I32" s="210">
        <f>_xlfn.DAYS(About!$A$3,'Core Indicators'!EC32)</f>
        <v>306</v>
      </c>
      <c r="J32" s="210">
        <f>_xlfn.DAYS(About!$A$3,'Core Indicators'!EK32)</f>
        <v>306</v>
      </c>
      <c r="K32" s="210">
        <f>_xlfn.DAYS(About!$A$3,'Core Indicators'!ES32)</f>
        <v>306</v>
      </c>
      <c r="L32" s="210">
        <f>_xlfn.DAYS(About!$A$3,'Core Indicators'!FI32)</f>
        <v>1174</v>
      </c>
      <c r="M32" s="210">
        <f>_xlfn.DAYS(About!$A$3,'Core Indicators'!GG32)</f>
        <v>191</v>
      </c>
      <c r="N32" s="210">
        <f>_xlfn.DAYS(About!$A$3,'Core Indicators'!GO32)</f>
        <v>191</v>
      </c>
      <c r="O32" s="210">
        <f>_xlfn.DAYS(About!$A$3,'Core Indicators'!GW32)</f>
        <v>191</v>
      </c>
      <c r="P32" s="210">
        <f>_xlfn.DAYS(About!$A$3,'Core Indicators'!HE32)</f>
        <v>191</v>
      </c>
      <c r="Q32" s="210">
        <f>_xlfn.DAYS(About!$A$3,'Core Indicators'!HM32)</f>
        <v>191</v>
      </c>
      <c r="R32" s="210">
        <f>_xlfn.DAYS(About!$A$3,'Core Indicators'!HU32)</f>
        <v>191</v>
      </c>
      <c r="S32" s="210">
        <f>_xlfn.DAYS(About!$A$3,'Core Indicators'!IC32)</f>
        <v>191</v>
      </c>
      <c r="T32" s="210">
        <f>_xlfn.DAYS(About!$A$3,'Core Indicators'!IK32)</f>
        <v>191</v>
      </c>
      <c r="U32" s="210">
        <f>_xlfn.DAYS(About!$A$3,'Core Indicators'!IS32)</f>
        <v>191</v>
      </c>
      <c r="V32" s="210">
        <f t="shared" si="0"/>
        <v>366.9</v>
      </c>
    </row>
    <row r="33" spans="1:22" x14ac:dyDescent="0.25">
      <c r="A33" s="209" t="str">
        <f>Lists!C:C</f>
        <v>ERI001</v>
      </c>
      <c r="B33" s="210">
        <f>_xlfn.DAYS(About!$A$3,'Core Indicators'!U33)</f>
        <v>570</v>
      </c>
      <c r="C33" s="210">
        <f>_xlfn.DAYS(About!$A$3,'Core Indicators'!AC33)</f>
        <v>891</v>
      </c>
      <c r="D33" s="210">
        <f>_xlfn.DAYS(About!$A$3,'Core Indicators'!AK33)</f>
        <v>456</v>
      </c>
      <c r="E33" s="210">
        <f>_xlfn.DAYS(About!$A$3,'Core Indicators'!AS33)</f>
        <v>456</v>
      </c>
      <c r="F33" s="210">
        <f>_xlfn.DAYS(About!$A$3,'Core Indicators'!BQ33)</f>
        <v>456</v>
      </c>
      <c r="G33" s="210">
        <f>_xlfn.DAYS(About!$A$3,'Core Indicators'!DM33)</f>
        <v>517</v>
      </c>
      <c r="H33" s="210">
        <f>_xlfn.DAYS(About!$A$3,'Core Indicators'!DU33)</f>
        <v>517</v>
      </c>
      <c r="I33" s="210">
        <f>_xlfn.DAYS(About!$A$3,'Core Indicators'!EC33)</f>
        <v>517</v>
      </c>
      <c r="J33" s="210">
        <f>_xlfn.DAYS(About!$A$3,'Core Indicators'!EK33)</f>
        <v>517</v>
      </c>
      <c r="K33" s="210">
        <f>_xlfn.DAYS(About!$A$3,'Core Indicators'!ES33)</f>
        <v>517</v>
      </c>
      <c r="L33" s="210">
        <f>_xlfn.DAYS(About!$A$3,'Core Indicators'!FI33)</f>
        <v>1172</v>
      </c>
      <c r="M33" s="210">
        <f>_xlfn.DAYS(About!$A$3,'Core Indicators'!GG33)</f>
        <v>183</v>
      </c>
      <c r="N33" s="210">
        <f>_xlfn.DAYS(About!$A$3,'Core Indicators'!GO33)</f>
        <v>183</v>
      </c>
      <c r="O33" s="210">
        <f>_xlfn.DAYS(About!$A$3,'Core Indicators'!GW33)</f>
        <v>183</v>
      </c>
      <c r="P33" s="210">
        <f>_xlfn.DAYS(About!$A$3,'Core Indicators'!HE33)</f>
        <v>183</v>
      </c>
      <c r="Q33" s="210">
        <f>_xlfn.DAYS(About!$A$3,'Core Indicators'!HM33)</f>
        <v>183</v>
      </c>
      <c r="R33" s="210">
        <f>_xlfn.DAYS(About!$A$3,'Core Indicators'!HU33)</f>
        <v>183</v>
      </c>
      <c r="S33" s="210">
        <f>_xlfn.DAYS(About!$A$3,'Core Indicators'!IC33)</f>
        <v>183</v>
      </c>
      <c r="T33" s="210">
        <f>_xlfn.DAYS(About!$A$3,'Core Indicators'!IK33)</f>
        <v>183</v>
      </c>
      <c r="U33" s="210">
        <f>_xlfn.DAYS(About!$A$3,'Core Indicators'!IS33)</f>
        <v>183</v>
      </c>
      <c r="V33" s="210">
        <f t="shared" si="0"/>
        <v>530.79999999999995</v>
      </c>
    </row>
    <row r="34" spans="1:22" x14ac:dyDescent="0.25">
      <c r="A34" s="209" t="str">
        <f>Lists!C:C</f>
        <v>ESP002</v>
      </c>
      <c r="B34" s="210">
        <f>_xlfn.DAYS(About!$A$3,'Core Indicators'!U34)</f>
        <v>457</v>
      </c>
      <c r="C34" s="210">
        <f>_xlfn.DAYS(About!$A$3,'Core Indicators'!AC34)</f>
        <v>457</v>
      </c>
      <c r="D34" s="210">
        <f>_xlfn.DAYS(About!$A$3,'Core Indicators'!AK34)</f>
        <v>305</v>
      </c>
      <c r="E34" s="210">
        <f>_xlfn.DAYS(About!$A$3,'Core Indicators'!AS34)</f>
        <v>305</v>
      </c>
      <c r="F34" s="210">
        <f>_xlfn.DAYS(About!$A$3,'Core Indicators'!BQ34)</f>
        <v>305</v>
      </c>
      <c r="G34" s="210">
        <f>_xlfn.DAYS(About!$A$3,'Core Indicators'!DM34)</f>
        <v>305</v>
      </c>
      <c r="H34" s="210">
        <f>_xlfn.DAYS(About!$A$3,'Core Indicators'!DU34)</f>
        <v>305</v>
      </c>
      <c r="I34" s="210">
        <f>_xlfn.DAYS(About!$A$3,'Core Indicators'!EC34)</f>
        <v>305</v>
      </c>
      <c r="J34" s="210">
        <f>_xlfn.DAYS(About!$A$3,'Core Indicators'!EK34)</f>
        <v>305</v>
      </c>
      <c r="K34" s="210">
        <f>_xlfn.DAYS(About!$A$3,'Core Indicators'!ES34)</f>
        <v>305</v>
      </c>
      <c r="L34" s="210">
        <f>_xlfn.DAYS(About!$A$3,'Core Indicators'!FI34)</f>
        <v>1171</v>
      </c>
      <c r="M34" s="210">
        <f>_xlfn.DAYS(About!$A$3,'Core Indicators'!GG34)</f>
        <v>187</v>
      </c>
      <c r="N34" s="210">
        <f>_xlfn.DAYS(About!$A$3,'Core Indicators'!GO34)</f>
        <v>187</v>
      </c>
      <c r="O34" s="210">
        <f>_xlfn.DAYS(About!$A$3,'Core Indicators'!GW34)</f>
        <v>187</v>
      </c>
      <c r="P34" s="210">
        <f>_xlfn.DAYS(About!$A$3,'Core Indicators'!HE34)</f>
        <v>187</v>
      </c>
      <c r="Q34" s="210">
        <f>_xlfn.DAYS(About!$A$3,'Core Indicators'!HM34)</f>
        <v>187</v>
      </c>
      <c r="R34" s="210">
        <f>_xlfn.DAYS(About!$A$3,'Core Indicators'!HU34)</f>
        <v>187</v>
      </c>
      <c r="S34" s="210">
        <f>_xlfn.DAYS(About!$A$3,'Core Indicators'!IC34)</f>
        <v>187</v>
      </c>
      <c r="T34" s="210">
        <f>_xlfn.DAYS(About!$A$3,'Core Indicators'!IK34)</f>
        <v>187</v>
      </c>
      <c r="U34" s="210">
        <f>_xlfn.DAYS(About!$A$3,'Core Indicators'!IS34)</f>
        <v>187</v>
      </c>
      <c r="V34" s="210">
        <f t="shared" si="0"/>
        <v>379.8</v>
      </c>
    </row>
    <row r="35" spans="1:22" x14ac:dyDescent="0.25">
      <c r="A35" s="209" t="str">
        <f>Lists!C:C</f>
        <v>ETH001</v>
      </c>
      <c r="B35" s="210">
        <f>_xlfn.DAYS(About!$A$3,'Core Indicators'!U35)</f>
        <v>318</v>
      </c>
      <c r="C35" s="210">
        <f>_xlfn.DAYS(About!$A$3,'Core Indicators'!AC35)</f>
        <v>318</v>
      </c>
      <c r="D35" s="210">
        <f>_xlfn.DAYS(About!$A$3,'Core Indicators'!AK35)</f>
        <v>318</v>
      </c>
      <c r="E35" s="210">
        <f>_xlfn.DAYS(About!$A$3,'Core Indicators'!AS35)</f>
        <v>2</v>
      </c>
      <c r="F35" s="210">
        <f>_xlfn.DAYS(About!$A$3,'Core Indicators'!BQ35)</f>
        <v>2</v>
      </c>
      <c r="G35" s="210">
        <f>_xlfn.DAYS(About!$A$3,'Core Indicators'!DM35)</f>
        <v>318</v>
      </c>
      <c r="H35" s="210">
        <f>_xlfn.DAYS(About!$A$3,'Core Indicators'!DU35)</f>
        <v>318</v>
      </c>
      <c r="I35" s="210">
        <f>_xlfn.DAYS(About!$A$3,'Core Indicators'!EC35)</f>
        <v>318</v>
      </c>
      <c r="J35" s="210">
        <f>_xlfn.DAYS(About!$A$3,'Core Indicators'!EK35)</f>
        <v>318</v>
      </c>
      <c r="K35" s="210">
        <f>_xlfn.DAYS(About!$A$3,'Core Indicators'!ES35)</f>
        <v>318</v>
      </c>
      <c r="L35" s="210">
        <f>_xlfn.DAYS(About!$A$3,'Core Indicators'!FI35)</f>
        <v>318</v>
      </c>
      <c r="M35" s="210">
        <f>_xlfn.DAYS(About!$A$3,'Core Indicators'!GG35)</f>
        <v>81</v>
      </c>
      <c r="N35" s="210">
        <f>_xlfn.DAYS(About!$A$3,'Core Indicators'!GO35)</f>
        <v>81</v>
      </c>
      <c r="O35" s="210">
        <f>_xlfn.DAYS(About!$A$3,'Core Indicators'!GW35)</f>
        <v>81</v>
      </c>
      <c r="P35" s="210">
        <f>_xlfn.DAYS(About!$A$3,'Core Indicators'!HE35)</f>
        <v>81</v>
      </c>
      <c r="Q35" s="210">
        <f>_xlfn.DAYS(About!$A$3,'Core Indicators'!HM35)</f>
        <v>81</v>
      </c>
      <c r="R35" s="210">
        <f>_xlfn.DAYS(About!$A$3,'Core Indicators'!HU35)</f>
        <v>81</v>
      </c>
      <c r="S35" s="210">
        <f>_xlfn.DAYS(About!$A$3,'Core Indicators'!IC35)</f>
        <v>81</v>
      </c>
      <c r="T35" s="210">
        <f>_xlfn.DAYS(About!$A$3,'Core Indicators'!IK35)</f>
        <v>81</v>
      </c>
      <c r="U35" s="210">
        <f>_xlfn.DAYS(About!$A$3,'Core Indicators'!IS35)</f>
        <v>81</v>
      </c>
      <c r="V35" s="210">
        <f t="shared" ref="V35:V66" si="1">AVERAGE(D35:M35)</f>
        <v>231.1</v>
      </c>
    </row>
    <row r="36" spans="1:22" x14ac:dyDescent="0.25">
      <c r="A36" s="209" t="str">
        <f>Lists!C:C</f>
        <v>ETH003</v>
      </c>
      <c r="B36" s="210">
        <f>_xlfn.DAYS(About!$A$3,'Core Indicators'!U36)</f>
        <v>318</v>
      </c>
      <c r="C36" s="210">
        <f>_xlfn.DAYS(About!$A$3,'Core Indicators'!AC36)</f>
        <v>318</v>
      </c>
      <c r="D36" s="210">
        <f>_xlfn.DAYS(About!$A$3,'Core Indicators'!AK36)</f>
        <v>318</v>
      </c>
      <c r="E36" s="210">
        <f>_xlfn.DAYS(About!$A$3,'Core Indicators'!AS36)</f>
        <v>2</v>
      </c>
      <c r="F36" s="210">
        <f>_xlfn.DAYS(About!$A$3,'Core Indicators'!BQ36)</f>
        <v>2</v>
      </c>
      <c r="G36" s="210">
        <f>_xlfn.DAYS(About!$A$3,'Core Indicators'!DM36)</f>
        <v>2</v>
      </c>
      <c r="H36" s="210">
        <f>_xlfn.DAYS(About!$A$3,'Core Indicators'!DU36)</f>
        <v>2</v>
      </c>
      <c r="I36" s="210">
        <f>_xlfn.DAYS(About!$A$3,'Core Indicators'!EC36)</f>
        <v>2</v>
      </c>
      <c r="J36" s="210">
        <f>_xlfn.DAYS(About!$A$3,'Core Indicators'!EK36)</f>
        <v>2</v>
      </c>
      <c r="K36" s="210">
        <f>_xlfn.DAYS(About!$A$3,'Core Indicators'!ES36)</f>
        <v>2</v>
      </c>
      <c r="L36" s="210">
        <f>_xlfn.DAYS(About!$A$3,'Core Indicators'!FI36)</f>
        <v>318</v>
      </c>
      <c r="M36" s="210">
        <f>_xlfn.DAYS(About!$A$3,'Core Indicators'!GG36)</f>
        <v>181</v>
      </c>
      <c r="N36" s="210">
        <f>_xlfn.DAYS(About!$A$3,'Core Indicators'!GO36)</f>
        <v>181</v>
      </c>
      <c r="O36" s="210">
        <f>_xlfn.DAYS(About!$A$3,'Core Indicators'!GW36)</f>
        <v>181</v>
      </c>
      <c r="P36" s="210">
        <f>_xlfn.DAYS(About!$A$3,'Core Indicators'!HE36)</f>
        <v>181</v>
      </c>
      <c r="Q36" s="210">
        <f>_xlfn.DAYS(About!$A$3,'Core Indicators'!HM36)</f>
        <v>181</v>
      </c>
      <c r="R36" s="210">
        <f>_xlfn.DAYS(About!$A$3,'Core Indicators'!HU36)</f>
        <v>181</v>
      </c>
      <c r="S36" s="210">
        <f>_xlfn.DAYS(About!$A$3,'Core Indicators'!IC36)</f>
        <v>181</v>
      </c>
      <c r="T36" s="210">
        <f>_xlfn.DAYS(About!$A$3,'Core Indicators'!IK36)</f>
        <v>181</v>
      </c>
      <c r="U36" s="210">
        <f>_xlfn.DAYS(About!$A$3,'Core Indicators'!IS36)</f>
        <v>181</v>
      </c>
      <c r="V36" s="210">
        <f t="shared" si="1"/>
        <v>83.1</v>
      </c>
    </row>
    <row r="37" spans="1:22" x14ac:dyDescent="0.25">
      <c r="A37" s="209" t="str">
        <f>Lists!C:C</f>
        <v>ETH004</v>
      </c>
      <c r="B37" s="210">
        <f>_xlfn.DAYS(About!$A$3,'Core Indicators'!U37)</f>
        <v>167</v>
      </c>
      <c r="C37" s="210">
        <f>_xlfn.DAYS(About!$A$3,'Core Indicators'!AC37)</f>
        <v>167</v>
      </c>
      <c r="D37" s="210">
        <f>_xlfn.DAYS(About!$A$3,'Core Indicators'!AK37)</f>
        <v>167</v>
      </c>
      <c r="E37" s="210">
        <f>_xlfn.DAYS(About!$A$3,'Core Indicators'!AS37)</f>
        <v>2</v>
      </c>
      <c r="F37" s="210">
        <f>_xlfn.DAYS(About!$A$3,'Core Indicators'!BQ37)</f>
        <v>2</v>
      </c>
      <c r="G37" s="210">
        <f>_xlfn.DAYS(About!$A$3,'Core Indicators'!DM37)</f>
        <v>124</v>
      </c>
      <c r="H37" s="210">
        <f>_xlfn.DAYS(About!$A$3,'Core Indicators'!DU37)</f>
        <v>124</v>
      </c>
      <c r="I37" s="210">
        <f>_xlfn.DAYS(About!$A$3,'Core Indicators'!EC37)</f>
        <v>124</v>
      </c>
      <c r="J37" s="210">
        <f>_xlfn.DAYS(About!$A$3,'Core Indicators'!EK37)</f>
        <v>124</v>
      </c>
      <c r="K37" s="210">
        <f>_xlfn.DAYS(About!$A$3,'Core Indicators'!ES37)</f>
        <v>124</v>
      </c>
      <c r="L37" s="210">
        <f>_xlfn.DAYS(About!$A$3,'Core Indicators'!FI37)</f>
        <v>167</v>
      </c>
      <c r="M37" s="210">
        <f>_xlfn.DAYS(About!$A$3,'Core Indicators'!GG37)</f>
        <v>181</v>
      </c>
      <c r="N37" s="210">
        <f>_xlfn.DAYS(About!$A$3,'Core Indicators'!GO37)</f>
        <v>181</v>
      </c>
      <c r="O37" s="210">
        <f>_xlfn.DAYS(About!$A$3,'Core Indicators'!GW37)</f>
        <v>181</v>
      </c>
      <c r="P37" s="210">
        <f>_xlfn.DAYS(About!$A$3,'Core Indicators'!HE37)</f>
        <v>181</v>
      </c>
      <c r="Q37" s="210">
        <f>_xlfn.DAYS(About!$A$3,'Core Indicators'!HM37)</f>
        <v>181</v>
      </c>
      <c r="R37" s="210">
        <f>_xlfn.DAYS(About!$A$3,'Core Indicators'!HU37)</f>
        <v>181</v>
      </c>
      <c r="S37" s="210">
        <f>_xlfn.DAYS(About!$A$3,'Core Indicators'!IC37)</f>
        <v>181</v>
      </c>
      <c r="T37" s="210">
        <f>_xlfn.DAYS(About!$A$3,'Core Indicators'!IK37)</f>
        <v>181</v>
      </c>
      <c r="U37" s="210">
        <f>_xlfn.DAYS(About!$A$3,'Core Indicators'!IS37)</f>
        <v>181</v>
      </c>
      <c r="V37" s="210">
        <f t="shared" si="1"/>
        <v>113.9</v>
      </c>
    </row>
    <row r="38" spans="1:22" x14ac:dyDescent="0.25">
      <c r="A38" s="209" t="str">
        <f>Lists!C:C</f>
        <v>ETH005</v>
      </c>
      <c r="B38" s="210">
        <f>_xlfn.DAYS(About!$A$3,'Core Indicators'!U38)</f>
        <v>81</v>
      </c>
      <c r="C38" s="210">
        <f>_xlfn.DAYS(About!$A$3,'Core Indicators'!AC38)</f>
        <v>81</v>
      </c>
      <c r="D38" s="210">
        <f>_xlfn.DAYS(About!$A$3,'Core Indicators'!AK38)</f>
        <v>2</v>
      </c>
      <c r="E38" s="210">
        <f>_xlfn.DAYS(About!$A$3,'Core Indicators'!AS38)</f>
        <v>2</v>
      </c>
      <c r="F38" s="210">
        <f>_xlfn.DAYS(About!$A$3,'Core Indicators'!BQ38)</f>
        <v>2</v>
      </c>
      <c r="G38" s="210">
        <f>_xlfn.DAYS(About!$A$3,'Core Indicators'!DM38)</f>
        <v>2</v>
      </c>
      <c r="H38" s="210">
        <f>_xlfn.DAYS(About!$A$3,'Core Indicators'!DU38)</f>
        <v>2</v>
      </c>
      <c r="I38" s="210">
        <f>_xlfn.DAYS(About!$A$3,'Core Indicators'!EC38)</f>
        <v>2</v>
      </c>
      <c r="J38" s="210">
        <f>_xlfn.DAYS(About!$A$3,'Core Indicators'!EK38)</f>
        <v>2</v>
      </c>
      <c r="K38" s="210">
        <f>_xlfn.DAYS(About!$A$3,'Core Indicators'!ES38)</f>
        <v>2</v>
      </c>
      <c r="L38" s="210">
        <f>_xlfn.DAYS(About!$A$3,'Core Indicators'!FI38)</f>
        <v>81</v>
      </c>
      <c r="M38" s="210">
        <f>_xlfn.DAYS(About!$A$3,'Core Indicators'!GG38)</f>
        <v>81</v>
      </c>
      <c r="N38" s="210">
        <f>_xlfn.DAYS(About!$A$3,'Core Indicators'!GO38)</f>
        <v>81</v>
      </c>
      <c r="O38" s="210">
        <f>_xlfn.DAYS(About!$A$3,'Core Indicators'!GW38)</f>
        <v>81</v>
      </c>
      <c r="P38" s="210">
        <f>_xlfn.DAYS(About!$A$3,'Core Indicators'!HE38)</f>
        <v>81</v>
      </c>
      <c r="Q38" s="210">
        <f>_xlfn.DAYS(About!$A$3,'Core Indicators'!HM38)</f>
        <v>81</v>
      </c>
      <c r="R38" s="210">
        <f>_xlfn.DAYS(About!$A$3,'Core Indicators'!HU38)</f>
        <v>81</v>
      </c>
      <c r="S38" s="210">
        <f>_xlfn.DAYS(About!$A$3,'Core Indicators'!IC38)</f>
        <v>81</v>
      </c>
      <c r="T38" s="210">
        <f>_xlfn.DAYS(About!$A$3,'Core Indicators'!IK38)</f>
        <v>81</v>
      </c>
      <c r="U38" s="210">
        <f>_xlfn.DAYS(About!$A$3,'Core Indicators'!IS38)</f>
        <v>81</v>
      </c>
      <c r="V38" s="210">
        <f t="shared" si="1"/>
        <v>17.8</v>
      </c>
    </row>
    <row r="39" spans="1:22" x14ac:dyDescent="0.25">
      <c r="A39" s="209" t="str">
        <f>Lists!C:C</f>
        <v>GRC002</v>
      </c>
      <c r="B39" s="210">
        <f>_xlfn.DAYS(About!$A$3,'Core Indicators'!U39)</f>
        <v>1096</v>
      </c>
      <c r="C39" s="210">
        <f>_xlfn.DAYS(About!$A$3,'Core Indicators'!AC39)</f>
        <v>10</v>
      </c>
      <c r="D39" s="210">
        <f>_xlfn.DAYS(About!$A$3,'Core Indicators'!AK39)</f>
        <v>10</v>
      </c>
      <c r="E39" s="210">
        <f>_xlfn.DAYS(About!$A$3,'Core Indicators'!AS39)</f>
        <v>10</v>
      </c>
      <c r="F39" s="210">
        <f>_xlfn.DAYS(About!$A$3,'Core Indicators'!BQ39)</f>
        <v>10</v>
      </c>
      <c r="G39" s="210">
        <f>_xlfn.DAYS(About!$A$3,'Core Indicators'!DM39)</f>
        <v>10</v>
      </c>
      <c r="H39" s="210">
        <f>_xlfn.DAYS(About!$A$3,'Core Indicators'!DU39)</f>
        <v>10</v>
      </c>
      <c r="I39" s="210">
        <f>_xlfn.DAYS(About!$A$3,'Core Indicators'!EC39)</f>
        <v>10</v>
      </c>
      <c r="J39" s="210">
        <f>_xlfn.DAYS(About!$A$3,'Core Indicators'!EK39)</f>
        <v>10</v>
      </c>
      <c r="K39" s="210">
        <f>_xlfn.DAYS(About!$A$3,'Core Indicators'!ES39)</f>
        <v>10</v>
      </c>
      <c r="L39" s="210">
        <f>_xlfn.DAYS(About!$A$3,'Core Indicators'!FI39)</f>
        <v>1180</v>
      </c>
      <c r="M39" s="210">
        <f>_xlfn.DAYS(About!$A$3,'Core Indicators'!GG39)</f>
        <v>192</v>
      </c>
      <c r="N39" s="210">
        <f>_xlfn.DAYS(About!$A$3,'Core Indicators'!GO39)</f>
        <v>192</v>
      </c>
      <c r="O39" s="210">
        <f>_xlfn.DAYS(About!$A$3,'Core Indicators'!GW39)</f>
        <v>192</v>
      </c>
      <c r="P39" s="210">
        <f>_xlfn.DAYS(About!$A$3,'Core Indicators'!HE39)</f>
        <v>192</v>
      </c>
      <c r="Q39" s="210">
        <f>_xlfn.DAYS(About!$A$3,'Core Indicators'!HM39)</f>
        <v>192</v>
      </c>
      <c r="R39" s="210">
        <f>_xlfn.DAYS(About!$A$3,'Core Indicators'!HU39)</f>
        <v>192</v>
      </c>
      <c r="S39" s="210">
        <f>_xlfn.DAYS(About!$A$3,'Core Indicators'!IC39)</f>
        <v>192</v>
      </c>
      <c r="T39" s="210">
        <f>_xlfn.DAYS(About!$A$3,'Core Indicators'!IK39)</f>
        <v>192</v>
      </c>
      <c r="U39" s="210">
        <f>_xlfn.DAYS(About!$A$3,'Core Indicators'!IS39)</f>
        <v>192</v>
      </c>
      <c r="V39" s="210">
        <f t="shared" si="1"/>
        <v>145.19999999999999</v>
      </c>
    </row>
    <row r="40" spans="1:22" x14ac:dyDescent="0.25">
      <c r="A40" s="209" t="str">
        <f>Lists!C:C</f>
        <v>GTM001</v>
      </c>
      <c r="B40" s="210">
        <f>_xlfn.DAYS(About!$A$3,'Core Indicators'!U40)</f>
        <v>165</v>
      </c>
      <c r="C40" s="210">
        <f>_xlfn.DAYS(About!$A$3,'Core Indicators'!AC40)</f>
        <v>165</v>
      </c>
      <c r="D40" s="210">
        <f>_xlfn.DAYS(About!$A$3,'Core Indicators'!AK40)</f>
        <v>165</v>
      </c>
      <c r="E40" s="210">
        <f>_xlfn.DAYS(About!$A$3,'Core Indicators'!AS40)</f>
        <v>165</v>
      </c>
      <c r="F40" s="210">
        <f>_xlfn.DAYS(About!$A$3,'Core Indicators'!BQ40)</f>
        <v>165</v>
      </c>
      <c r="G40" s="210">
        <f>_xlfn.DAYS(About!$A$3,'Core Indicators'!DM40)</f>
        <v>165</v>
      </c>
      <c r="H40" s="210">
        <f>_xlfn.DAYS(About!$A$3,'Core Indicators'!DU40)</f>
        <v>165</v>
      </c>
      <c r="I40" s="210">
        <f>_xlfn.DAYS(About!$A$3,'Core Indicators'!EC40)</f>
        <v>165</v>
      </c>
      <c r="J40" s="210">
        <f>_xlfn.DAYS(About!$A$3,'Core Indicators'!EK40)</f>
        <v>165</v>
      </c>
      <c r="K40" s="210">
        <f>_xlfn.DAYS(About!$A$3,'Core Indicators'!ES40)</f>
        <v>165</v>
      </c>
      <c r="L40" s="210">
        <f>_xlfn.DAYS(About!$A$3,'Core Indicators'!FI40)</f>
        <v>165</v>
      </c>
      <c r="M40" s="210">
        <f>_xlfn.DAYS(About!$A$3,'Core Indicators'!GG40)</f>
        <v>190</v>
      </c>
      <c r="N40" s="210">
        <f>_xlfn.DAYS(About!$A$3,'Core Indicators'!GO40)</f>
        <v>190</v>
      </c>
      <c r="O40" s="210">
        <f>_xlfn.DAYS(About!$A$3,'Core Indicators'!GW40)</f>
        <v>190</v>
      </c>
      <c r="P40" s="210">
        <f>_xlfn.DAYS(About!$A$3,'Core Indicators'!HE40)</f>
        <v>190</v>
      </c>
      <c r="Q40" s="210">
        <f>_xlfn.DAYS(About!$A$3,'Core Indicators'!HM40)</f>
        <v>190</v>
      </c>
      <c r="R40" s="210">
        <f>_xlfn.DAYS(About!$A$3,'Core Indicators'!HU40)</f>
        <v>190</v>
      </c>
      <c r="S40" s="210">
        <f>_xlfn.DAYS(About!$A$3,'Core Indicators'!IC40)</f>
        <v>190</v>
      </c>
      <c r="T40" s="210">
        <f>_xlfn.DAYS(About!$A$3,'Core Indicators'!IK40)</f>
        <v>190</v>
      </c>
      <c r="U40" s="210">
        <f>_xlfn.DAYS(About!$A$3,'Core Indicators'!IS40)</f>
        <v>190</v>
      </c>
      <c r="V40" s="210">
        <f t="shared" si="1"/>
        <v>167.5</v>
      </c>
    </row>
    <row r="41" spans="1:22" x14ac:dyDescent="0.25">
      <c r="A41" s="209" t="str">
        <f>Lists!C:C</f>
        <v>HND001</v>
      </c>
      <c r="B41" s="210">
        <f>_xlfn.DAYS(About!$A$3,'Core Indicators'!U41)</f>
        <v>164</v>
      </c>
      <c r="C41" s="210">
        <f>_xlfn.DAYS(About!$A$3,'Core Indicators'!AC41)</f>
        <v>164</v>
      </c>
      <c r="D41" s="210">
        <f>_xlfn.DAYS(About!$A$3,'Core Indicators'!AK41)</f>
        <v>164</v>
      </c>
      <c r="E41" s="210">
        <f>_xlfn.DAYS(About!$A$3,'Core Indicators'!AS41)</f>
        <v>164</v>
      </c>
      <c r="F41" s="210">
        <f>_xlfn.DAYS(About!$A$3,'Core Indicators'!BQ41)</f>
        <v>164</v>
      </c>
      <c r="G41" s="210">
        <f>_xlfn.DAYS(About!$A$3,'Core Indicators'!DM41)</f>
        <v>164</v>
      </c>
      <c r="H41" s="210">
        <f>_xlfn.DAYS(About!$A$3,'Core Indicators'!DU41)</f>
        <v>164</v>
      </c>
      <c r="I41" s="210">
        <f>_xlfn.DAYS(About!$A$3,'Core Indicators'!EC41)</f>
        <v>164</v>
      </c>
      <c r="J41" s="210">
        <f>_xlfn.DAYS(About!$A$3,'Core Indicators'!EK41)</f>
        <v>164</v>
      </c>
      <c r="K41" s="210">
        <f>_xlfn.DAYS(About!$A$3,'Core Indicators'!ES41)</f>
        <v>164</v>
      </c>
      <c r="L41" s="210">
        <f>_xlfn.DAYS(About!$A$3,'Core Indicators'!FI41)</f>
        <v>164</v>
      </c>
      <c r="M41" s="210">
        <f>_xlfn.DAYS(About!$A$3,'Core Indicators'!GG41)</f>
        <v>188</v>
      </c>
      <c r="N41" s="210">
        <f>_xlfn.DAYS(About!$A$3,'Core Indicators'!GO41)</f>
        <v>188</v>
      </c>
      <c r="O41" s="210">
        <f>_xlfn.DAYS(About!$A$3,'Core Indicators'!GW41)</f>
        <v>188</v>
      </c>
      <c r="P41" s="210">
        <f>_xlfn.DAYS(About!$A$3,'Core Indicators'!HE41)</f>
        <v>188</v>
      </c>
      <c r="Q41" s="210">
        <f>_xlfn.DAYS(About!$A$3,'Core Indicators'!HM41)</f>
        <v>188</v>
      </c>
      <c r="R41" s="210">
        <f>_xlfn.DAYS(About!$A$3,'Core Indicators'!HU41)</f>
        <v>188</v>
      </c>
      <c r="S41" s="210">
        <f>_xlfn.DAYS(About!$A$3,'Core Indicators'!IC41)</f>
        <v>188</v>
      </c>
      <c r="T41" s="210">
        <f>_xlfn.DAYS(About!$A$3,'Core Indicators'!IK41)</f>
        <v>188</v>
      </c>
      <c r="U41" s="210">
        <f>_xlfn.DAYS(About!$A$3,'Core Indicators'!IS41)</f>
        <v>188</v>
      </c>
      <c r="V41" s="210">
        <f t="shared" si="1"/>
        <v>166.4</v>
      </c>
    </row>
    <row r="42" spans="1:22" x14ac:dyDescent="0.25">
      <c r="A42" s="209" t="str">
        <f>Lists!C:C</f>
        <v>HTI001</v>
      </c>
      <c r="B42" s="210">
        <f>_xlfn.DAYS(About!$A$3,'Core Indicators'!U42)</f>
        <v>1188</v>
      </c>
      <c r="C42" s="210">
        <f>_xlfn.DAYS(About!$A$3,'Core Indicators'!AC42)</f>
        <v>255</v>
      </c>
      <c r="D42" s="210">
        <f>_xlfn.DAYS(About!$A$3,'Core Indicators'!AK42)</f>
        <v>255</v>
      </c>
      <c r="E42" s="210">
        <f>_xlfn.DAYS(About!$A$3,'Core Indicators'!AS42)</f>
        <v>255</v>
      </c>
      <c r="F42" s="210">
        <f>_xlfn.DAYS(About!$A$3,'Core Indicators'!BQ42)</f>
        <v>255</v>
      </c>
      <c r="G42" s="210">
        <f>_xlfn.DAYS(About!$A$3,'Core Indicators'!DM42)</f>
        <v>242</v>
      </c>
      <c r="H42" s="210">
        <f>_xlfn.DAYS(About!$A$3,'Core Indicators'!DU42)</f>
        <v>242</v>
      </c>
      <c r="I42" s="210">
        <f>_xlfn.DAYS(About!$A$3,'Core Indicators'!EC42)</f>
        <v>242</v>
      </c>
      <c r="J42" s="210">
        <f>_xlfn.DAYS(About!$A$3,'Core Indicators'!EK42)</f>
        <v>242</v>
      </c>
      <c r="K42" s="210">
        <f>_xlfn.DAYS(About!$A$3,'Core Indicators'!ES42)</f>
        <v>242</v>
      </c>
      <c r="L42" s="210">
        <f>_xlfn.DAYS(About!$A$3,'Core Indicators'!FI42)</f>
        <v>255</v>
      </c>
      <c r="M42" s="210">
        <f>_xlfn.DAYS(About!$A$3,'Core Indicators'!GG42)</f>
        <v>186</v>
      </c>
      <c r="N42" s="210">
        <f>_xlfn.DAYS(About!$A$3,'Core Indicators'!GO42)</f>
        <v>186</v>
      </c>
      <c r="O42" s="210">
        <f>_xlfn.DAYS(About!$A$3,'Core Indicators'!GW42)</f>
        <v>186</v>
      </c>
      <c r="P42" s="210">
        <f>_xlfn.DAYS(About!$A$3,'Core Indicators'!HE42)</f>
        <v>186</v>
      </c>
      <c r="Q42" s="210">
        <f>_xlfn.DAYS(About!$A$3,'Core Indicators'!HM42)</f>
        <v>186</v>
      </c>
      <c r="R42" s="210">
        <f>_xlfn.DAYS(About!$A$3,'Core Indicators'!HU42)</f>
        <v>186</v>
      </c>
      <c r="S42" s="210">
        <f>_xlfn.DAYS(About!$A$3,'Core Indicators'!IC42)</f>
        <v>186</v>
      </c>
      <c r="T42" s="210">
        <f>_xlfn.DAYS(About!$A$3,'Core Indicators'!IK42)</f>
        <v>186</v>
      </c>
      <c r="U42" s="210">
        <f>_xlfn.DAYS(About!$A$3,'Core Indicators'!IS42)</f>
        <v>186</v>
      </c>
      <c r="V42" s="210">
        <f t="shared" si="1"/>
        <v>241.6</v>
      </c>
    </row>
    <row r="43" spans="1:22" x14ac:dyDescent="0.25">
      <c r="A43" s="209" t="str">
        <f>Lists!C:C</f>
        <v>HTI002</v>
      </c>
      <c r="B43" s="210">
        <f>_xlfn.DAYS(About!$A$3,'Core Indicators'!U43)</f>
        <v>255</v>
      </c>
      <c r="C43" s="210">
        <f>_xlfn.DAYS(About!$A$3,'Core Indicators'!AC43)</f>
        <v>243</v>
      </c>
      <c r="D43" s="210">
        <f>_xlfn.DAYS(About!$A$3,'Core Indicators'!AK43)</f>
        <v>242</v>
      </c>
      <c r="E43" s="210">
        <f>_xlfn.DAYS(About!$A$3,'Core Indicators'!AS43)</f>
        <v>255</v>
      </c>
      <c r="F43" s="210">
        <f>_xlfn.DAYS(About!$A$3,'Core Indicators'!BQ43)</f>
        <v>253</v>
      </c>
      <c r="G43" s="210">
        <f>_xlfn.DAYS(About!$A$3,'Core Indicators'!DM43)</f>
        <v>253</v>
      </c>
      <c r="H43" s="210">
        <f>_xlfn.DAYS(About!$A$3,'Core Indicators'!DU43)</f>
        <v>253</v>
      </c>
      <c r="I43" s="210">
        <f>_xlfn.DAYS(About!$A$3,'Core Indicators'!EC43)</f>
        <v>253</v>
      </c>
      <c r="J43" s="210">
        <f>_xlfn.DAYS(About!$A$3,'Core Indicators'!EK43)</f>
        <v>253</v>
      </c>
      <c r="K43" s="210">
        <f>_xlfn.DAYS(About!$A$3,'Core Indicators'!ES43)</f>
        <v>253</v>
      </c>
      <c r="L43" s="210">
        <f>_xlfn.DAYS(About!$A$3,'Core Indicators'!FI43)</f>
        <v>255</v>
      </c>
      <c r="M43" s="210">
        <f>_xlfn.DAYS(About!$A$3,'Core Indicators'!GG43)</f>
        <v>186</v>
      </c>
      <c r="N43" s="210">
        <f>_xlfn.DAYS(About!$A$3,'Core Indicators'!GO43)</f>
        <v>186</v>
      </c>
      <c r="O43" s="210">
        <f>_xlfn.DAYS(About!$A$3,'Core Indicators'!GW43)</f>
        <v>186</v>
      </c>
      <c r="P43" s="210">
        <f>_xlfn.DAYS(About!$A$3,'Core Indicators'!HE43)</f>
        <v>186</v>
      </c>
      <c r="Q43" s="210">
        <f>_xlfn.DAYS(About!$A$3,'Core Indicators'!HM43)</f>
        <v>186</v>
      </c>
      <c r="R43" s="210">
        <f>_xlfn.DAYS(About!$A$3,'Core Indicators'!HU43)</f>
        <v>186</v>
      </c>
      <c r="S43" s="210">
        <f>_xlfn.DAYS(About!$A$3,'Core Indicators'!IC43)</f>
        <v>186</v>
      </c>
      <c r="T43" s="210">
        <f>_xlfn.DAYS(About!$A$3,'Core Indicators'!IK43)</f>
        <v>186</v>
      </c>
      <c r="U43" s="210">
        <f>_xlfn.DAYS(About!$A$3,'Core Indicators'!IS43)</f>
        <v>186</v>
      </c>
      <c r="V43" s="210">
        <f t="shared" si="1"/>
        <v>245.6</v>
      </c>
    </row>
    <row r="44" spans="1:22" x14ac:dyDescent="0.25">
      <c r="A44" s="209" t="str">
        <f>Lists!C:C</f>
        <v>HUN002</v>
      </c>
      <c r="B44" s="210">
        <f>_xlfn.DAYS(About!$A$3,'Core Indicators'!U44)</f>
        <v>23</v>
      </c>
      <c r="C44" s="210">
        <f>_xlfn.DAYS(About!$A$3,'Core Indicators'!AC44)</f>
        <v>23</v>
      </c>
      <c r="D44" s="210">
        <f>_xlfn.DAYS(About!$A$3,'Core Indicators'!AK44)</f>
        <v>23</v>
      </c>
      <c r="E44" s="210">
        <f>_xlfn.DAYS(About!$A$3,'Core Indicators'!AS44)</f>
        <v>23</v>
      </c>
      <c r="F44" s="210">
        <f>_xlfn.DAYS(About!$A$3,'Core Indicators'!BQ44)</f>
        <v>23</v>
      </c>
      <c r="G44" s="210">
        <f>_xlfn.DAYS(About!$A$3,'Core Indicators'!DM44)</f>
        <v>23</v>
      </c>
      <c r="H44" s="210">
        <f>_xlfn.DAYS(About!$A$3,'Core Indicators'!DU44)</f>
        <v>23</v>
      </c>
      <c r="I44" s="210">
        <f>_xlfn.DAYS(About!$A$3,'Core Indicators'!EC44)</f>
        <v>23</v>
      </c>
      <c r="J44" s="210">
        <f>_xlfn.DAYS(About!$A$3,'Core Indicators'!EK44)</f>
        <v>23</v>
      </c>
      <c r="K44" s="210">
        <f>_xlfn.DAYS(About!$A$3,'Core Indicators'!ES44)</f>
        <v>23</v>
      </c>
      <c r="L44" s="210">
        <f>_xlfn.DAYS(About!$A$3,'Core Indicators'!FI44)</f>
        <v>23</v>
      </c>
      <c r="M44" s="210">
        <f>_xlfn.DAYS(About!$A$3,'Core Indicators'!GG44)</f>
        <v>61</v>
      </c>
      <c r="N44" s="210">
        <f>_xlfn.DAYS(About!$A$3,'Core Indicators'!GO44)</f>
        <v>61</v>
      </c>
      <c r="O44" s="210">
        <f>_xlfn.DAYS(About!$A$3,'Core Indicators'!GW44)</f>
        <v>61</v>
      </c>
      <c r="P44" s="210">
        <f>_xlfn.DAYS(About!$A$3,'Core Indicators'!HE44)</f>
        <v>61</v>
      </c>
      <c r="Q44" s="210">
        <f>_xlfn.DAYS(About!$A$3,'Core Indicators'!HM44)</f>
        <v>61</v>
      </c>
      <c r="R44" s="210">
        <f>_xlfn.DAYS(About!$A$3,'Core Indicators'!HU44)</f>
        <v>61</v>
      </c>
      <c r="S44" s="210">
        <f>_xlfn.DAYS(About!$A$3,'Core Indicators'!IC44)</f>
        <v>61</v>
      </c>
      <c r="T44" s="210">
        <f>_xlfn.DAYS(About!$A$3,'Core Indicators'!IK44)</f>
        <v>61</v>
      </c>
      <c r="U44" s="210">
        <f>_xlfn.DAYS(About!$A$3,'Core Indicators'!IS44)</f>
        <v>61</v>
      </c>
      <c r="V44" s="210">
        <f t="shared" si="1"/>
        <v>26.8</v>
      </c>
    </row>
    <row r="45" spans="1:22" x14ac:dyDescent="0.25">
      <c r="A45" s="209" t="str">
        <f>Lists!C:C</f>
        <v>IDN002</v>
      </c>
      <c r="B45" s="210">
        <f>_xlfn.DAYS(About!$A$3,'Core Indicators'!U45)</f>
        <v>822</v>
      </c>
      <c r="C45" s="210">
        <f>_xlfn.DAYS(About!$A$3,'Core Indicators'!AC45)</f>
        <v>822</v>
      </c>
      <c r="D45" s="210">
        <f>_xlfn.DAYS(About!$A$3,'Core Indicators'!AK45)</f>
        <v>822</v>
      </c>
      <c r="E45" s="210">
        <f>_xlfn.DAYS(About!$A$3,'Core Indicators'!AS45)</f>
        <v>53</v>
      </c>
      <c r="F45" s="210">
        <f>_xlfn.DAYS(About!$A$3,'Core Indicators'!BQ45)</f>
        <v>46</v>
      </c>
      <c r="G45" s="210">
        <f>_xlfn.DAYS(About!$A$3,'Core Indicators'!DM45)</f>
        <v>53</v>
      </c>
      <c r="H45" s="210">
        <f>_xlfn.DAYS(About!$A$3,'Core Indicators'!DU45)</f>
        <v>131</v>
      </c>
      <c r="I45" s="210">
        <f>_xlfn.DAYS(About!$A$3,'Core Indicators'!EC45)</f>
        <v>53</v>
      </c>
      <c r="J45" s="210">
        <f>_xlfn.DAYS(About!$A$3,'Core Indicators'!EK45)</f>
        <v>131</v>
      </c>
      <c r="K45" s="210">
        <f>_xlfn.DAYS(About!$A$3,'Core Indicators'!ES45)</f>
        <v>131</v>
      </c>
      <c r="L45" s="210">
        <f>_xlfn.DAYS(About!$A$3,'Core Indicators'!FI45)</f>
        <v>1005</v>
      </c>
      <c r="M45" s="210">
        <f>_xlfn.DAYS(About!$A$3,'Core Indicators'!GG45)</f>
        <v>187</v>
      </c>
      <c r="N45" s="210">
        <f>_xlfn.DAYS(About!$A$3,'Core Indicators'!GO45)</f>
        <v>187</v>
      </c>
      <c r="O45" s="210">
        <f>_xlfn.DAYS(About!$A$3,'Core Indicators'!GW45)</f>
        <v>187</v>
      </c>
      <c r="P45" s="210">
        <f>_xlfn.DAYS(About!$A$3,'Core Indicators'!HE45)</f>
        <v>187</v>
      </c>
      <c r="Q45" s="210">
        <f>_xlfn.DAYS(About!$A$3,'Core Indicators'!HM45)</f>
        <v>187</v>
      </c>
      <c r="R45" s="210">
        <f>_xlfn.DAYS(About!$A$3,'Core Indicators'!HU45)</f>
        <v>187</v>
      </c>
      <c r="S45" s="210">
        <f>_xlfn.DAYS(About!$A$3,'Core Indicators'!IC45)</f>
        <v>187</v>
      </c>
      <c r="T45" s="210">
        <f>_xlfn.DAYS(About!$A$3,'Core Indicators'!IK45)</f>
        <v>187</v>
      </c>
      <c r="U45" s="210">
        <f>_xlfn.DAYS(About!$A$3,'Core Indicators'!IS45)</f>
        <v>187</v>
      </c>
      <c r="V45" s="210">
        <f t="shared" si="1"/>
        <v>261.2</v>
      </c>
    </row>
    <row r="46" spans="1:22" x14ac:dyDescent="0.25">
      <c r="A46" s="209" t="str">
        <f>Lists!C:C</f>
        <v>IND002</v>
      </c>
      <c r="B46" s="210">
        <f>_xlfn.DAYS(About!$A$3,'Core Indicators'!U46)</f>
        <v>458</v>
      </c>
      <c r="C46" s="210">
        <f>_xlfn.DAYS(About!$A$3,'Core Indicators'!AC46)</f>
        <v>458</v>
      </c>
      <c r="D46" s="210">
        <f>_xlfn.DAYS(About!$A$3,'Core Indicators'!AK46)</f>
        <v>458</v>
      </c>
      <c r="E46" s="210">
        <f>_xlfn.DAYS(About!$A$3,'Core Indicators'!AS46)</f>
        <v>458</v>
      </c>
      <c r="F46" s="210">
        <f>_xlfn.DAYS(About!$A$3,'Core Indicators'!BQ46)</f>
        <v>46</v>
      </c>
      <c r="G46" s="210">
        <f>_xlfn.DAYS(About!$A$3,'Core Indicators'!DM46)</f>
        <v>458</v>
      </c>
      <c r="H46" s="210">
        <f>_xlfn.DAYS(About!$A$3,'Core Indicators'!DU46)</f>
        <v>458</v>
      </c>
      <c r="I46" s="210">
        <f>_xlfn.DAYS(About!$A$3,'Core Indicators'!EC46)</f>
        <v>458</v>
      </c>
      <c r="J46" s="210">
        <f>_xlfn.DAYS(About!$A$3,'Core Indicators'!EK46)</f>
        <v>458</v>
      </c>
      <c r="K46" s="210">
        <f>_xlfn.DAYS(About!$A$3,'Core Indicators'!ES46)</f>
        <v>458</v>
      </c>
      <c r="L46" s="210">
        <f>_xlfn.DAYS(About!$A$3,'Core Indicators'!FI46)</f>
        <v>885</v>
      </c>
      <c r="M46" s="210">
        <f>_xlfn.DAYS(About!$A$3,'Core Indicators'!GG46)</f>
        <v>188</v>
      </c>
      <c r="N46" s="210">
        <f>_xlfn.DAYS(About!$A$3,'Core Indicators'!GO46)</f>
        <v>188</v>
      </c>
      <c r="O46" s="210">
        <f>_xlfn.DAYS(About!$A$3,'Core Indicators'!GW46)</f>
        <v>188</v>
      </c>
      <c r="P46" s="210">
        <f>_xlfn.DAYS(About!$A$3,'Core Indicators'!HE46)</f>
        <v>188</v>
      </c>
      <c r="Q46" s="210">
        <f>_xlfn.DAYS(About!$A$3,'Core Indicators'!HM46)</f>
        <v>188</v>
      </c>
      <c r="R46" s="210">
        <f>_xlfn.DAYS(About!$A$3,'Core Indicators'!HU46)</f>
        <v>188</v>
      </c>
      <c r="S46" s="210">
        <f>_xlfn.DAYS(About!$A$3,'Core Indicators'!IC46)</f>
        <v>188</v>
      </c>
      <c r="T46" s="210">
        <f>_xlfn.DAYS(About!$A$3,'Core Indicators'!IK46)</f>
        <v>188</v>
      </c>
      <c r="U46" s="210">
        <f>_xlfn.DAYS(About!$A$3,'Core Indicators'!IS46)</f>
        <v>188</v>
      </c>
      <c r="V46" s="210">
        <f t="shared" si="1"/>
        <v>432.5</v>
      </c>
    </row>
    <row r="47" spans="1:22" x14ac:dyDescent="0.25">
      <c r="A47" s="209" t="str">
        <f>Lists!C:C</f>
        <v>IRN004</v>
      </c>
      <c r="B47" s="210">
        <f>_xlfn.DAYS(About!$A$3,'Core Indicators'!U47)</f>
        <v>411</v>
      </c>
      <c r="C47" s="210">
        <f>_xlfn.DAYS(About!$A$3,'Core Indicators'!AC47)</f>
        <v>411</v>
      </c>
      <c r="D47" s="210">
        <f>_xlfn.DAYS(About!$A$3,'Core Indicators'!AK47)</f>
        <v>24</v>
      </c>
      <c r="E47" s="210">
        <f>_xlfn.DAYS(About!$A$3,'Core Indicators'!AS47)</f>
        <v>24</v>
      </c>
      <c r="F47" s="210">
        <f>_xlfn.DAYS(About!$A$3,'Core Indicators'!BQ47)</f>
        <v>24</v>
      </c>
      <c r="G47" s="210">
        <f>_xlfn.DAYS(About!$A$3,'Core Indicators'!DM47)</f>
        <v>24</v>
      </c>
      <c r="H47" s="210">
        <f>_xlfn.DAYS(About!$A$3,'Core Indicators'!DU47)</f>
        <v>24</v>
      </c>
      <c r="I47" s="210">
        <f>_xlfn.DAYS(About!$A$3,'Core Indicators'!EC47)</f>
        <v>24</v>
      </c>
      <c r="J47" s="210">
        <f>_xlfn.DAYS(About!$A$3,'Core Indicators'!EK47)</f>
        <v>24</v>
      </c>
      <c r="K47" s="210">
        <f>_xlfn.DAYS(About!$A$3,'Core Indicators'!ES47)</f>
        <v>24</v>
      </c>
      <c r="L47" s="210">
        <f>_xlfn.DAYS(About!$A$3,'Core Indicators'!FI47)</f>
        <v>411</v>
      </c>
      <c r="M47" s="210">
        <f>_xlfn.DAYS(About!$A$3,'Core Indicators'!GG47)</f>
        <v>192</v>
      </c>
      <c r="N47" s="210">
        <f>_xlfn.DAYS(About!$A$3,'Core Indicators'!GO47)</f>
        <v>192</v>
      </c>
      <c r="O47" s="210">
        <f>_xlfn.DAYS(About!$A$3,'Core Indicators'!GW47)</f>
        <v>192</v>
      </c>
      <c r="P47" s="210">
        <f>_xlfn.DAYS(About!$A$3,'Core Indicators'!HE47)</f>
        <v>192</v>
      </c>
      <c r="Q47" s="210">
        <f>_xlfn.DAYS(About!$A$3,'Core Indicators'!HM47)</f>
        <v>192</v>
      </c>
      <c r="R47" s="210">
        <f>_xlfn.DAYS(About!$A$3,'Core Indicators'!HU47)</f>
        <v>192</v>
      </c>
      <c r="S47" s="210">
        <f>_xlfn.DAYS(About!$A$3,'Core Indicators'!IC47)</f>
        <v>192</v>
      </c>
      <c r="T47" s="210">
        <f>_xlfn.DAYS(About!$A$3,'Core Indicators'!IK47)</f>
        <v>192</v>
      </c>
      <c r="U47" s="210">
        <f>_xlfn.DAYS(About!$A$3,'Core Indicators'!IS47)</f>
        <v>192</v>
      </c>
      <c r="V47" s="210">
        <f t="shared" si="1"/>
        <v>79.5</v>
      </c>
    </row>
    <row r="48" spans="1:22" x14ac:dyDescent="0.25">
      <c r="A48" s="209" t="str">
        <f>Lists!C:C</f>
        <v>IRQ001</v>
      </c>
      <c r="B48" s="210">
        <f>_xlfn.DAYS(About!$A$3,'Core Indicators'!U48)</f>
        <v>25</v>
      </c>
      <c r="C48" s="210">
        <f>_xlfn.DAYS(About!$A$3,'Core Indicators'!AC48)</f>
        <v>25</v>
      </c>
      <c r="D48" s="210">
        <f>_xlfn.DAYS(About!$A$3,'Core Indicators'!AK48)</f>
        <v>25</v>
      </c>
      <c r="E48" s="210">
        <f>_xlfn.DAYS(About!$A$3,'Core Indicators'!AS48)</f>
        <v>25</v>
      </c>
      <c r="F48" s="210">
        <f>_xlfn.DAYS(About!$A$3,'Core Indicators'!BQ48)</f>
        <v>25</v>
      </c>
      <c r="G48" s="210">
        <f>_xlfn.DAYS(About!$A$3,'Core Indicators'!DM48)</f>
        <v>25</v>
      </c>
      <c r="H48" s="210">
        <f>_xlfn.DAYS(About!$A$3,'Core Indicators'!DU48)</f>
        <v>25</v>
      </c>
      <c r="I48" s="210">
        <f>_xlfn.DAYS(About!$A$3,'Core Indicators'!EC48)</f>
        <v>25</v>
      </c>
      <c r="J48" s="210">
        <f>_xlfn.DAYS(About!$A$3,'Core Indicators'!EK48)</f>
        <v>25</v>
      </c>
      <c r="K48" s="210">
        <f>_xlfn.DAYS(About!$A$3,'Core Indicators'!ES48)</f>
        <v>25</v>
      </c>
      <c r="L48" s="210">
        <f>_xlfn.DAYS(About!$A$3,'Core Indicators'!FI48)</f>
        <v>731</v>
      </c>
      <c r="M48" s="210">
        <f>_xlfn.DAYS(About!$A$3,'Core Indicators'!GG48)</f>
        <v>192</v>
      </c>
      <c r="N48" s="210">
        <f>_xlfn.DAYS(About!$A$3,'Core Indicators'!GO48)</f>
        <v>192</v>
      </c>
      <c r="O48" s="210">
        <f>_xlfn.DAYS(About!$A$3,'Core Indicators'!GW48)</f>
        <v>192</v>
      </c>
      <c r="P48" s="210">
        <f>_xlfn.DAYS(About!$A$3,'Core Indicators'!HE48)</f>
        <v>192</v>
      </c>
      <c r="Q48" s="210">
        <f>_xlfn.DAYS(About!$A$3,'Core Indicators'!HM48)</f>
        <v>192</v>
      </c>
      <c r="R48" s="210">
        <f>_xlfn.DAYS(About!$A$3,'Core Indicators'!HU48)</f>
        <v>192</v>
      </c>
      <c r="S48" s="210">
        <f>_xlfn.DAYS(About!$A$3,'Core Indicators'!IC48)</f>
        <v>192</v>
      </c>
      <c r="T48" s="210">
        <f>_xlfn.DAYS(About!$A$3,'Core Indicators'!IK48)</f>
        <v>192</v>
      </c>
      <c r="U48" s="210">
        <f>_xlfn.DAYS(About!$A$3,'Core Indicators'!IS48)</f>
        <v>192</v>
      </c>
      <c r="V48" s="210">
        <f t="shared" si="1"/>
        <v>112.3</v>
      </c>
    </row>
    <row r="49" spans="1:22" x14ac:dyDescent="0.25">
      <c r="A49" s="209" t="str">
        <f>Lists!C:C</f>
        <v>IRQ002</v>
      </c>
      <c r="B49" s="210">
        <f>_xlfn.DAYS(About!$A$3,'Core Indicators'!U49)</f>
        <v>25</v>
      </c>
      <c r="C49" s="210">
        <f>_xlfn.DAYS(About!$A$3,'Core Indicators'!AC49)</f>
        <v>25</v>
      </c>
      <c r="D49" s="210">
        <f>_xlfn.DAYS(About!$A$3,'Core Indicators'!AK49)</f>
        <v>25</v>
      </c>
      <c r="E49" s="210">
        <f>_xlfn.DAYS(About!$A$3,'Core Indicators'!AS49)</f>
        <v>25</v>
      </c>
      <c r="F49" s="210">
        <f>_xlfn.DAYS(About!$A$3,'Core Indicators'!BQ49)</f>
        <v>25</v>
      </c>
      <c r="G49" s="210">
        <f>_xlfn.DAYS(About!$A$3,'Core Indicators'!DM49)</f>
        <v>25</v>
      </c>
      <c r="H49" s="210">
        <f>_xlfn.DAYS(About!$A$3,'Core Indicators'!DU49)</f>
        <v>25</v>
      </c>
      <c r="I49" s="210">
        <f>_xlfn.DAYS(About!$A$3,'Core Indicators'!EC49)</f>
        <v>25</v>
      </c>
      <c r="J49" s="210">
        <f>_xlfn.DAYS(About!$A$3,'Core Indicators'!EK49)</f>
        <v>25</v>
      </c>
      <c r="K49" s="210">
        <f>_xlfn.DAYS(About!$A$3,'Core Indicators'!ES49)</f>
        <v>25</v>
      </c>
      <c r="L49" s="210">
        <f>_xlfn.DAYS(About!$A$3,'Core Indicators'!FI49)</f>
        <v>814</v>
      </c>
      <c r="M49" s="210">
        <f>_xlfn.DAYS(About!$A$3,'Core Indicators'!GG49)</f>
        <v>192</v>
      </c>
      <c r="N49" s="210">
        <f>_xlfn.DAYS(About!$A$3,'Core Indicators'!GO49)</f>
        <v>192</v>
      </c>
      <c r="O49" s="210">
        <f>_xlfn.DAYS(About!$A$3,'Core Indicators'!GW49)</f>
        <v>192</v>
      </c>
      <c r="P49" s="210">
        <f>_xlfn.DAYS(About!$A$3,'Core Indicators'!HE49)</f>
        <v>192</v>
      </c>
      <c r="Q49" s="210">
        <f>_xlfn.DAYS(About!$A$3,'Core Indicators'!HM49)</f>
        <v>192</v>
      </c>
      <c r="R49" s="210">
        <f>_xlfn.DAYS(About!$A$3,'Core Indicators'!HU49)</f>
        <v>192</v>
      </c>
      <c r="S49" s="210">
        <f>_xlfn.DAYS(About!$A$3,'Core Indicators'!IC49)</f>
        <v>192</v>
      </c>
      <c r="T49" s="210">
        <f>_xlfn.DAYS(About!$A$3,'Core Indicators'!IK49)</f>
        <v>192</v>
      </c>
      <c r="U49" s="210">
        <f>_xlfn.DAYS(About!$A$3,'Core Indicators'!IS49)</f>
        <v>192</v>
      </c>
      <c r="V49" s="210">
        <f t="shared" si="1"/>
        <v>120.6</v>
      </c>
    </row>
    <row r="50" spans="1:22" x14ac:dyDescent="0.25">
      <c r="A50" s="209" t="str">
        <f>Lists!C:C</f>
        <v>IRQ003</v>
      </c>
      <c r="B50" s="210">
        <f>_xlfn.DAYS(About!$A$3,'Core Indicators'!U50)</f>
        <v>25</v>
      </c>
      <c r="C50" s="210">
        <f>_xlfn.DAYS(About!$A$3,'Core Indicators'!AC50)</f>
        <v>25</v>
      </c>
      <c r="D50" s="210">
        <f>_xlfn.DAYS(About!$A$3,'Core Indicators'!AK50)</f>
        <v>25</v>
      </c>
      <c r="E50" s="210">
        <f>_xlfn.DAYS(About!$A$3,'Core Indicators'!AS50)</f>
        <v>25</v>
      </c>
      <c r="F50" s="210">
        <f>_xlfn.DAYS(About!$A$3,'Core Indicators'!BQ50)</f>
        <v>25</v>
      </c>
      <c r="G50" s="210">
        <f>_xlfn.DAYS(About!$A$3,'Core Indicators'!DM50)</f>
        <v>25</v>
      </c>
      <c r="H50" s="210">
        <f>_xlfn.DAYS(About!$A$3,'Core Indicators'!DU50)</f>
        <v>25</v>
      </c>
      <c r="I50" s="210">
        <f>_xlfn.DAYS(About!$A$3,'Core Indicators'!EC50)</f>
        <v>25</v>
      </c>
      <c r="J50" s="210">
        <f>_xlfn.DAYS(About!$A$3,'Core Indicators'!EK50)</f>
        <v>25</v>
      </c>
      <c r="K50" s="210">
        <f>_xlfn.DAYS(About!$A$3,'Core Indicators'!ES50)</f>
        <v>25</v>
      </c>
      <c r="L50" s="210">
        <f>_xlfn.DAYS(About!$A$3,'Core Indicators'!FI50)</f>
        <v>1170</v>
      </c>
      <c r="M50" s="210">
        <f>_xlfn.DAYS(About!$A$3,'Core Indicators'!GG50)</f>
        <v>192</v>
      </c>
      <c r="N50" s="210">
        <f>_xlfn.DAYS(About!$A$3,'Core Indicators'!GO50)</f>
        <v>192</v>
      </c>
      <c r="O50" s="210">
        <f>_xlfn.DAYS(About!$A$3,'Core Indicators'!GW50)</f>
        <v>192</v>
      </c>
      <c r="P50" s="210">
        <f>_xlfn.DAYS(About!$A$3,'Core Indicators'!HE50)</f>
        <v>192</v>
      </c>
      <c r="Q50" s="210">
        <f>_xlfn.DAYS(About!$A$3,'Core Indicators'!HM50)</f>
        <v>192</v>
      </c>
      <c r="R50" s="210">
        <f>_xlfn.DAYS(About!$A$3,'Core Indicators'!HU50)</f>
        <v>192</v>
      </c>
      <c r="S50" s="210">
        <f>_xlfn.DAYS(About!$A$3,'Core Indicators'!IC50)</f>
        <v>192</v>
      </c>
      <c r="T50" s="210">
        <f>_xlfn.DAYS(About!$A$3,'Core Indicators'!IK50)</f>
        <v>192</v>
      </c>
      <c r="U50" s="210">
        <f>_xlfn.DAYS(About!$A$3,'Core Indicators'!IS50)</f>
        <v>192</v>
      </c>
      <c r="V50" s="210">
        <f t="shared" si="1"/>
        <v>156.19999999999999</v>
      </c>
    </row>
    <row r="51" spans="1:22" x14ac:dyDescent="0.25">
      <c r="A51" s="209" t="str">
        <f>Lists!C:C</f>
        <v>ITA002</v>
      </c>
      <c r="B51" s="210">
        <f>_xlfn.DAYS(About!$A$3,'Core Indicators'!U51)</f>
        <v>1170</v>
      </c>
      <c r="C51" s="210">
        <f>_xlfn.DAYS(About!$A$3,'Core Indicators'!AC51)</f>
        <v>305</v>
      </c>
      <c r="D51" s="210">
        <f>_xlfn.DAYS(About!$A$3,'Core Indicators'!AK51)</f>
        <v>305</v>
      </c>
      <c r="E51" s="210">
        <f>_xlfn.DAYS(About!$A$3,'Core Indicators'!AS51)</f>
        <v>305</v>
      </c>
      <c r="F51" s="210">
        <f>_xlfn.DAYS(About!$A$3,'Core Indicators'!BQ51)</f>
        <v>305</v>
      </c>
      <c r="G51" s="210">
        <f>_xlfn.DAYS(About!$A$3,'Core Indicators'!DM51)</f>
        <v>305</v>
      </c>
      <c r="H51" s="210">
        <f>_xlfn.DAYS(About!$A$3,'Core Indicators'!DU51)</f>
        <v>305</v>
      </c>
      <c r="I51" s="210">
        <f>_xlfn.DAYS(About!$A$3,'Core Indicators'!EC51)</f>
        <v>305</v>
      </c>
      <c r="J51" s="210">
        <f>_xlfn.DAYS(About!$A$3,'Core Indicators'!EK51)</f>
        <v>305</v>
      </c>
      <c r="K51" s="210">
        <f>_xlfn.DAYS(About!$A$3,'Core Indicators'!ES51)</f>
        <v>305</v>
      </c>
      <c r="L51" s="210">
        <f>_xlfn.DAYS(About!$A$3,'Core Indicators'!FI51)</f>
        <v>1170</v>
      </c>
      <c r="M51" s="210">
        <f>_xlfn.DAYS(About!$A$3,'Core Indicators'!GG51)</f>
        <v>187</v>
      </c>
      <c r="N51" s="210">
        <f>_xlfn.DAYS(About!$A$3,'Core Indicators'!GO51)</f>
        <v>187</v>
      </c>
      <c r="O51" s="210">
        <f>_xlfn.DAYS(About!$A$3,'Core Indicators'!GW51)</f>
        <v>187</v>
      </c>
      <c r="P51" s="210">
        <f>_xlfn.DAYS(About!$A$3,'Core Indicators'!HE51)</f>
        <v>187</v>
      </c>
      <c r="Q51" s="210">
        <f>_xlfn.DAYS(About!$A$3,'Core Indicators'!HM51)</f>
        <v>187</v>
      </c>
      <c r="R51" s="210">
        <f>_xlfn.DAYS(About!$A$3,'Core Indicators'!HU51)</f>
        <v>187</v>
      </c>
      <c r="S51" s="210">
        <f>_xlfn.DAYS(About!$A$3,'Core Indicators'!IC51)</f>
        <v>187</v>
      </c>
      <c r="T51" s="210">
        <f>_xlfn.DAYS(About!$A$3,'Core Indicators'!IK51)</f>
        <v>187</v>
      </c>
      <c r="U51" s="210">
        <f>_xlfn.DAYS(About!$A$3,'Core Indicators'!IS51)</f>
        <v>187</v>
      </c>
      <c r="V51" s="210">
        <f t="shared" si="1"/>
        <v>379.7</v>
      </c>
    </row>
    <row r="52" spans="1:22" x14ac:dyDescent="0.25">
      <c r="A52" s="209" t="str">
        <f>Lists!C:C</f>
        <v>JOR002</v>
      </c>
      <c r="B52" s="210">
        <f>_xlfn.DAYS(About!$A$3,'Core Indicators'!U52)</f>
        <v>305</v>
      </c>
      <c r="C52" s="210">
        <f>_xlfn.DAYS(About!$A$3,'Core Indicators'!AC52)</f>
        <v>305</v>
      </c>
      <c r="D52" s="210">
        <f>_xlfn.DAYS(About!$A$3,'Core Indicators'!AK52)</f>
        <v>23</v>
      </c>
      <c r="E52" s="210">
        <f>_xlfn.DAYS(About!$A$3,'Core Indicators'!AS52)</f>
        <v>23</v>
      </c>
      <c r="F52" s="210">
        <f>_xlfn.DAYS(About!$A$3,'Core Indicators'!BQ52)</f>
        <v>516</v>
      </c>
      <c r="G52" s="210">
        <f>_xlfn.DAYS(About!$A$3,'Core Indicators'!DM52)</f>
        <v>23</v>
      </c>
      <c r="H52" s="210">
        <f>_xlfn.DAYS(About!$A$3,'Core Indicators'!DU52)</f>
        <v>23</v>
      </c>
      <c r="I52" s="210">
        <f>_xlfn.DAYS(About!$A$3,'Core Indicators'!EC52)</f>
        <v>23</v>
      </c>
      <c r="J52" s="210">
        <f>_xlfn.DAYS(About!$A$3,'Core Indicators'!EK52)</f>
        <v>23</v>
      </c>
      <c r="K52" s="210">
        <f>_xlfn.DAYS(About!$A$3,'Core Indicators'!ES52)</f>
        <v>23</v>
      </c>
      <c r="L52" s="210">
        <f>_xlfn.DAYS(About!$A$3,'Core Indicators'!FI52)</f>
        <v>666</v>
      </c>
      <c r="M52" s="210">
        <f>_xlfn.DAYS(About!$A$3,'Core Indicators'!GG52)</f>
        <v>192</v>
      </c>
      <c r="N52" s="210">
        <f>_xlfn.DAYS(About!$A$3,'Core Indicators'!GO52)</f>
        <v>192</v>
      </c>
      <c r="O52" s="210">
        <f>_xlfn.DAYS(About!$A$3,'Core Indicators'!GW52)</f>
        <v>192</v>
      </c>
      <c r="P52" s="210">
        <f>_xlfn.DAYS(About!$A$3,'Core Indicators'!HE52)</f>
        <v>192</v>
      </c>
      <c r="Q52" s="210">
        <f>_xlfn.DAYS(About!$A$3,'Core Indicators'!HM52)</f>
        <v>192</v>
      </c>
      <c r="R52" s="210">
        <f>_xlfn.DAYS(About!$A$3,'Core Indicators'!HU52)</f>
        <v>192</v>
      </c>
      <c r="S52" s="210">
        <f>_xlfn.DAYS(About!$A$3,'Core Indicators'!IC52)</f>
        <v>192</v>
      </c>
      <c r="T52" s="210">
        <f>_xlfn.DAYS(About!$A$3,'Core Indicators'!IK52)</f>
        <v>192</v>
      </c>
      <c r="U52" s="210">
        <f>_xlfn.DAYS(About!$A$3,'Core Indicators'!IS52)</f>
        <v>192</v>
      </c>
      <c r="V52" s="210">
        <f t="shared" si="1"/>
        <v>153.5</v>
      </c>
    </row>
    <row r="53" spans="1:22" x14ac:dyDescent="0.25">
      <c r="A53" s="209" t="str">
        <f>Lists!C:C</f>
        <v>KEN001</v>
      </c>
      <c r="B53" s="210">
        <f>_xlfn.DAYS(About!$A$3,'Core Indicators'!U53)</f>
        <v>225</v>
      </c>
      <c r="C53" s="210">
        <f>_xlfn.DAYS(About!$A$3,'Core Indicators'!AC53)</f>
        <v>43</v>
      </c>
      <c r="D53" s="210">
        <f>_xlfn.DAYS(About!$A$3,'Core Indicators'!AK53)</f>
        <v>43</v>
      </c>
      <c r="E53" s="210">
        <f>_xlfn.DAYS(About!$A$3,'Core Indicators'!AS53)</f>
        <v>43</v>
      </c>
      <c r="F53" s="210">
        <f>_xlfn.DAYS(About!$A$3,'Core Indicators'!BQ53)</f>
        <v>225</v>
      </c>
      <c r="G53" s="210">
        <f>_xlfn.DAYS(About!$A$3,'Core Indicators'!DM53)</f>
        <v>43</v>
      </c>
      <c r="H53" s="210">
        <f>_xlfn.DAYS(About!$A$3,'Core Indicators'!DU53)</f>
        <v>43</v>
      </c>
      <c r="I53" s="210">
        <f>_xlfn.DAYS(About!$A$3,'Core Indicators'!EC53)</f>
        <v>43</v>
      </c>
      <c r="J53" s="210">
        <f>_xlfn.DAYS(About!$A$3,'Core Indicators'!EK53)</f>
        <v>43</v>
      </c>
      <c r="K53" s="210">
        <f>_xlfn.DAYS(About!$A$3,'Core Indicators'!ES53)</f>
        <v>43</v>
      </c>
      <c r="L53" s="210">
        <f>_xlfn.DAYS(About!$A$3,'Core Indicators'!FI53)</f>
        <v>225</v>
      </c>
      <c r="M53" s="210">
        <f>_xlfn.DAYS(About!$A$3,'Core Indicators'!GG53)</f>
        <v>183</v>
      </c>
      <c r="N53" s="210">
        <f>_xlfn.DAYS(About!$A$3,'Core Indicators'!GO53)</f>
        <v>183</v>
      </c>
      <c r="O53" s="210">
        <f>_xlfn.DAYS(About!$A$3,'Core Indicators'!GW53)</f>
        <v>183</v>
      </c>
      <c r="P53" s="210">
        <f>_xlfn.DAYS(About!$A$3,'Core Indicators'!HE53)</f>
        <v>183</v>
      </c>
      <c r="Q53" s="210">
        <f>_xlfn.DAYS(About!$A$3,'Core Indicators'!HM53)</f>
        <v>183</v>
      </c>
      <c r="R53" s="210">
        <f>_xlfn.DAYS(About!$A$3,'Core Indicators'!HU53)</f>
        <v>183</v>
      </c>
      <c r="S53" s="210">
        <f>_xlfn.DAYS(About!$A$3,'Core Indicators'!IC53)</f>
        <v>183</v>
      </c>
      <c r="T53" s="210">
        <f>_xlfn.DAYS(About!$A$3,'Core Indicators'!IK53)</f>
        <v>183</v>
      </c>
      <c r="U53" s="210">
        <f>_xlfn.DAYS(About!$A$3,'Core Indicators'!IS53)</f>
        <v>183</v>
      </c>
      <c r="V53" s="210">
        <f t="shared" si="1"/>
        <v>93.4</v>
      </c>
    </row>
    <row r="54" spans="1:22" x14ac:dyDescent="0.25">
      <c r="A54" s="209" t="str">
        <f>Lists!C:C</f>
        <v>KEN002</v>
      </c>
      <c r="B54" s="210">
        <f>_xlfn.DAYS(About!$A$3,'Core Indicators'!U54)</f>
        <v>225</v>
      </c>
      <c r="C54" s="210">
        <f>_xlfn.DAYS(About!$A$3,'Core Indicators'!AC54)</f>
        <v>43</v>
      </c>
      <c r="D54" s="210">
        <f>_xlfn.DAYS(About!$A$3,'Core Indicators'!AK54)</f>
        <v>43</v>
      </c>
      <c r="E54" s="210">
        <f>_xlfn.DAYS(About!$A$3,'Core Indicators'!AS54)</f>
        <v>43</v>
      </c>
      <c r="F54" s="210">
        <f>_xlfn.DAYS(About!$A$3,'Core Indicators'!BQ54)</f>
        <v>225</v>
      </c>
      <c r="G54" s="210">
        <f>_xlfn.DAYS(About!$A$3,'Core Indicators'!DM54)</f>
        <v>43</v>
      </c>
      <c r="H54" s="210">
        <f>_xlfn.DAYS(About!$A$3,'Core Indicators'!DU54)</f>
        <v>43</v>
      </c>
      <c r="I54" s="210">
        <f>_xlfn.DAYS(About!$A$3,'Core Indicators'!EC54)</f>
        <v>43</v>
      </c>
      <c r="J54" s="210">
        <f>_xlfn.DAYS(About!$A$3,'Core Indicators'!EK54)</f>
        <v>43</v>
      </c>
      <c r="K54" s="210">
        <f>_xlfn.DAYS(About!$A$3,'Core Indicators'!ES54)</f>
        <v>43</v>
      </c>
      <c r="L54" s="210">
        <f>_xlfn.DAYS(About!$A$3,'Core Indicators'!FI54)</f>
        <v>225</v>
      </c>
      <c r="M54" s="210">
        <f>_xlfn.DAYS(About!$A$3,'Core Indicators'!GG54)</f>
        <v>183</v>
      </c>
      <c r="N54" s="210">
        <f>_xlfn.DAYS(About!$A$3,'Core Indicators'!GO54)</f>
        <v>183</v>
      </c>
      <c r="O54" s="210">
        <f>_xlfn.DAYS(About!$A$3,'Core Indicators'!GW54)</f>
        <v>183</v>
      </c>
      <c r="P54" s="210">
        <f>_xlfn.DAYS(About!$A$3,'Core Indicators'!HE54)</f>
        <v>183</v>
      </c>
      <c r="Q54" s="210">
        <f>_xlfn.DAYS(About!$A$3,'Core Indicators'!HM54)</f>
        <v>183</v>
      </c>
      <c r="R54" s="210">
        <f>_xlfn.DAYS(About!$A$3,'Core Indicators'!HU54)</f>
        <v>183</v>
      </c>
      <c r="S54" s="210">
        <f>_xlfn.DAYS(About!$A$3,'Core Indicators'!IC54)</f>
        <v>183</v>
      </c>
      <c r="T54" s="210">
        <f>_xlfn.DAYS(About!$A$3,'Core Indicators'!IK54)</f>
        <v>183</v>
      </c>
      <c r="U54" s="210">
        <f>_xlfn.DAYS(About!$A$3,'Core Indicators'!IS54)</f>
        <v>183</v>
      </c>
      <c r="V54" s="210">
        <f t="shared" si="1"/>
        <v>93.4</v>
      </c>
    </row>
    <row r="55" spans="1:22" x14ac:dyDescent="0.25">
      <c r="A55" s="209" t="str">
        <f>Lists!C:C</f>
        <v>KEN003</v>
      </c>
      <c r="B55" s="210">
        <f>_xlfn.DAYS(About!$A$3,'Core Indicators'!U55)</f>
        <v>225</v>
      </c>
      <c r="C55" s="210">
        <f>_xlfn.DAYS(About!$A$3,'Core Indicators'!AC55)</f>
        <v>43</v>
      </c>
      <c r="D55" s="210">
        <f>_xlfn.DAYS(About!$A$3,'Core Indicators'!AK55)</f>
        <v>43</v>
      </c>
      <c r="E55" s="210">
        <f>_xlfn.DAYS(About!$A$3,'Core Indicators'!AS55)</f>
        <v>225</v>
      </c>
      <c r="F55" s="210">
        <f>_xlfn.DAYS(About!$A$3,'Core Indicators'!BQ55)</f>
        <v>225</v>
      </c>
      <c r="G55" s="210">
        <f>_xlfn.DAYS(About!$A$3,'Core Indicators'!DM55)</f>
        <v>43</v>
      </c>
      <c r="H55" s="210">
        <f>_xlfn.DAYS(About!$A$3,'Core Indicators'!DU55)</f>
        <v>43</v>
      </c>
      <c r="I55" s="210">
        <f>_xlfn.DAYS(About!$A$3,'Core Indicators'!EC55)</f>
        <v>43</v>
      </c>
      <c r="J55" s="210">
        <f>_xlfn.DAYS(About!$A$3,'Core Indicators'!EK55)</f>
        <v>43</v>
      </c>
      <c r="K55" s="210">
        <f>_xlfn.DAYS(About!$A$3,'Core Indicators'!ES55)</f>
        <v>43</v>
      </c>
      <c r="L55" s="210">
        <f>_xlfn.DAYS(About!$A$3,'Core Indicators'!FI55)</f>
        <v>225</v>
      </c>
      <c r="M55" s="210">
        <f>_xlfn.DAYS(About!$A$3,'Core Indicators'!GG55)</f>
        <v>183</v>
      </c>
      <c r="N55" s="210">
        <f>_xlfn.DAYS(About!$A$3,'Core Indicators'!GO55)</f>
        <v>183</v>
      </c>
      <c r="O55" s="210">
        <f>_xlfn.DAYS(About!$A$3,'Core Indicators'!GW55)</f>
        <v>183</v>
      </c>
      <c r="P55" s="210">
        <f>_xlfn.DAYS(About!$A$3,'Core Indicators'!HE55)</f>
        <v>183</v>
      </c>
      <c r="Q55" s="210">
        <f>_xlfn.DAYS(About!$A$3,'Core Indicators'!HM55)</f>
        <v>183</v>
      </c>
      <c r="R55" s="210">
        <f>_xlfn.DAYS(About!$A$3,'Core Indicators'!HU55)</f>
        <v>183</v>
      </c>
      <c r="S55" s="210">
        <f>_xlfn.DAYS(About!$A$3,'Core Indicators'!IC55)</f>
        <v>183</v>
      </c>
      <c r="T55" s="210">
        <f>_xlfn.DAYS(About!$A$3,'Core Indicators'!IK55)</f>
        <v>183</v>
      </c>
      <c r="U55" s="210">
        <f>_xlfn.DAYS(About!$A$3,'Core Indicators'!IS55)</f>
        <v>183</v>
      </c>
      <c r="V55" s="210">
        <f t="shared" si="1"/>
        <v>111.6</v>
      </c>
    </row>
    <row r="56" spans="1:22" x14ac:dyDescent="0.25">
      <c r="A56" s="209" t="str">
        <f>Lists!C:C</f>
        <v>LBN002</v>
      </c>
      <c r="B56" s="210">
        <f>_xlfn.DAYS(About!$A$3,'Core Indicators'!U56)</f>
        <v>262</v>
      </c>
      <c r="C56" s="210">
        <f>_xlfn.DAYS(About!$A$3,'Core Indicators'!AC56)</f>
        <v>262</v>
      </c>
      <c r="D56" s="210">
        <f>_xlfn.DAYS(About!$A$3,'Core Indicators'!AK56)</f>
        <v>17</v>
      </c>
      <c r="E56" s="210">
        <f>_xlfn.DAYS(About!$A$3,'Core Indicators'!AS56)</f>
        <v>17</v>
      </c>
      <c r="F56" s="210">
        <f>_xlfn.DAYS(About!$A$3,'Core Indicators'!BQ56)</f>
        <v>17</v>
      </c>
      <c r="G56" s="210">
        <f>_xlfn.DAYS(About!$A$3,'Core Indicators'!DM56)</f>
        <v>17</v>
      </c>
      <c r="H56" s="210">
        <f>_xlfn.DAYS(About!$A$3,'Core Indicators'!DU56)</f>
        <v>17</v>
      </c>
      <c r="I56" s="210">
        <f>_xlfn.DAYS(About!$A$3,'Core Indicators'!EC56)</f>
        <v>17</v>
      </c>
      <c r="J56" s="210">
        <f>_xlfn.DAYS(About!$A$3,'Core Indicators'!EK56)</f>
        <v>17</v>
      </c>
      <c r="K56" s="210">
        <f>_xlfn.DAYS(About!$A$3,'Core Indicators'!ES56)</f>
        <v>17</v>
      </c>
      <c r="L56" s="210">
        <f>_xlfn.DAYS(About!$A$3,'Core Indicators'!FI56)</f>
        <v>694</v>
      </c>
      <c r="M56" s="210">
        <f>_xlfn.DAYS(About!$A$3,'Core Indicators'!GG56)</f>
        <v>192</v>
      </c>
      <c r="N56" s="210">
        <f>_xlfn.DAYS(About!$A$3,'Core Indicators'!GO56)</f>
        <v>192</v>
      </c>
      <c r="O56" s="210">
        <f>_xlfn.DAYS(About!$A$3,'Core Indicators'!GW56)</f>
        <v>192</v>
      </c>
      <c r="P56" s="210">
        <f>_xlfn.DAYS(About!$A$3,'Core Indicators'!HE56)</f>
        <v>192</v>
      </c>
      <c r="Q56" s="210">
        <f>_xlfn.DAYS(About!$A$3,'Core Indicators'!HM56)</f>
        <v>192</v>
      </c>
      <c r="R56" s="210">
        <f>_xlfn.DAYS(About!$A$3,'Core Indicators'!HU56)</f>
        <v>192</v>
      </c>
      <c r="S56" s="210">
        <f>_xlfn.DAYS(About!$A$3,'Core Indicators'!IC56)</f>
        <v>192</v>
      </c>
      <c r="T56" s="210">
        <f>_xlfn.DAYS(About!$A$3,'Core Indicators'!IK56)</f>
        <v>192</v>
      </c>
      <c r="U56" s="210">
        <f>_xlfn.DAYS(About!$A$3,'Core Indicators'!IS56)</f>
        <v>192</v>
      </c>
      <c r="V56" s="210">
        <f t="shared" si="1"/>
        <v>102.2</v>
      </c>
    </row>
    <row r="57" spans="1:22" x14ac:dyDescent="0.25">
      <c r="A57" s="209" t="str">
        <f>Lists!C:C</f>
        <v>LBN004</v>
      </c>
      <c r="B57" s="210">
        <f>_xlfn.DAYS(About!$A$3,'Core Indicators'!U57)</f>
        <v>262</v>
      </c>
      <c r="C57" s="210">
        <f>_xlfn.DAYS(About!$A$3,'Core Indicators'!AC57)</f>
        <v>17</v>
      </c>
      <c r="D57" s="210">
        <f>_xlfn.DAYS(About!$A$3,'Core Indicators'!AK57)</f>
        <v>17</v>
      </c>
      <c r="E57" s="210">
        <f>_xlfn.DAYS(About!$A$3,'Core Indicators'!AS57)</f>
        <v>17</v>
      </c>
      <c r="F57" s="210">
        <f>_xlfn.DAYS(About!$A$3,'Core Indicators'!BQ57)</f>
        <v>17</v>
      </c>
      <c r="G57" s="210">
        <f>_xlfn.DAYS(About!$A$3,'Core Indicators'!DM57)</f>
        <v>17</v>
      </c>
      <c r="H57" s="210">
        <f>_xlfn.DAYS(About!$A$3,'Core Indicators'!DU57)</f>
        <v>17</v>
      </c>
      <c r="I57" s="210">
        <f>_xlfn.DAYS(About!$A$3,'Core Indicators'!EC57)</f>
        <v>17</v>
      </c>
      <c r="J57" s="210">
        <f>_xlfn.DAYS(About!$A$3,'Core Indicators'!EK57)</f>
        <v>17</v>
      </c>
      <c r="K57" s="210">
        <f>_xlfn.DAYS(About!$A$3,'Core Indicators'!ES57)</f>
        <v>17</v>
      </c>
      <c r="L57" s="210">
        <f>_xlfn.DAYS(About!$A$3,'Core Indicators'!FI57)</f>
        <v>731</v>
      </c>
      <c r="M57" s="210">
        <f>_xlfn.DAYS(About!$A$3,'Core Indicators'!GG57)</f>
        <v>192</v>
      </c>
      <c r="N57" s="210">
        <f>_xlfn.DAYS(About!$A$3,'Core Indicators'!GO57)</f>
        <v>192</v>
      </c>
      <c r="O57" s="210">
        <f>_xlfn.DAYS(About!$A$3,'Core Indicators'!GW57)</f>
        <v>192</v>
      </c>
      <c r="P57" s="210">
        <f>_xlfn.DAYS(About!$A$3,'Core Indicators'!HE57)</f>
        <v>192</v>
      </c>
      <c r="Q57" s="210">
        <f>_xlfn.DAYS(About!$A$3,'Core Indicators'!HM57)</f>
        <v>192</v>
      </c>
      <c r="R57" s="210">
        <f>_xlfn.DAYS(About!$A$3,'Core Indicators'!HU57)</f>
        <v>192</v>
      </c>
      <c r="S57" s="210">
        <f>_xlfn.DAYS(About!$A$3,'Core Indicators'!IC57)</f>
        <v>192</v>
      </c>
      <c r="T57" s="210">
        <f>_xlfn.DAYS(About!$A$3,'Core Indicators'!IK57)</f>
        <v>192</v>
      </c>
      <c r="U57" s="210">
        <f>_xlfn.DAYS(About!$A$3,'Core Indicators'!IS57)</f>
        <v>192</v>
      </c>
      <c r="V57" s="210">
        <f t="shared" si="1"/>
        <v>105.9</v>
      </c>
    </row>
    <row r="58" spans="1:22" x14ac:dyDescent="0.25">
      <c r="A58" s="209" t="str">
        <f>Lists!C:C</f>
        <v>LBY001</v>
      </c>
      <c r="B58" s="210">
        <f>_xlfn.DAYS(About!$A$3,'Core Indicators'!U58)</f>
        <v>731</v>
      </c>
      <c r="C58" s="210">
        <f>_xlfn.DAYS(About!$A$3,'Core Indicators'!AC58)</f>
        <v>68</v>
      </c>
      <c r="D58" s="210">
        <f>_xlfn.DAYS(About!$A$3,'Core Indicators'!AK58)</f>
        <v>68</v>
      </c>
      <c r="E58" s="210">
        <f>_xlfn.DAYS(About!$A$3,'Core Indicators'!AS58)</f>
        <v>68</v>
      </c>
      <c r="F58" s="210">
        <f>_xlfn.DAYS(About!$A$3,'Core Indicators'!BQ58)</f>
        <v>68</v>
      </c>
      <c r="G58" s="210">
        <f>_xlfn.DAYS(About!$A$3,'Core Indicators'!DM58)</f>
        <v>68</v>
      </c>
      <c r="H58" s="210">
        <f>_xlfn.DAYS(About!$A$3,'Core Indicators'!DU58)</f>
        <v>68</v>
      </c>
      <c r="I58" s="210">
        <f>_xlfn.DAYS(About!$A$3,'Core Indicators'!EC58)</f>
        <v>68</v>
      </c>
      <c r="J58" s="210">
        <f>_xlfn.DAYS(About!$A$3,'Core Indicators'!EK58)</f>
        <v>68</v>
      </c>
      <c r="K58" s="210">
        <f>_xlfn.DAYS(About!$A$3,'Core Indicators'!ES58)</f>
        <v>68</v>
      </c>
      <c r="L58" s="210">
        <f>_xlfn.DAYS(About!$A$3,'Core Indicators'!FI58)</f>
        <v>731</v>
      </c>
      <c r="M58" s="210">
        <f>_xlfn.DAYS(About!$A$3,'Core Indicators'!GG58)</f>
        <v>185</v>
      </c>
      <c r="N58" s="210">
        <f>_xlfn.DAYS(About!$A$3,'Core Indicators'!GO58)</f>
        <v>185</v>
      </c>
      <c r="O58" s="210">
        <f>_xlfn.DAYS(About!$A$3,'Core Indicators'!GW58)</f>
        <v>185</v>
      </c>
      <c r="P58" s="210">
        <f>_xlfn.DAYS(About!$A$3,'Core Indicators'!HE58)</f>
        <v>185</v>
      </c>
      <c r="Q58" s="210">
        <f>_xlfn.DAYS(About!$A$3,'Core Indicators'!HM58)</f>
        <v>185</v>
      </c>
      <c r="R58" s="210">
        <f>_xlfn.DAYS(About!$A$3,'Core Indicators'!HU58)</f>
        <v>185</v>
      </c>
      <c r="S58" s="210">
        <f>_xlfn.DAYS(About!$A$3,'Core Indicators'!IC58)</f>
        <v>185</v>
      </c>
      <c r="T58" s="210">
        <f>_xlfn.DAYS(About!$A$3,'Core Indicators'!IK58)</f>
        <v>185</v>
      </c>
      <c r="U58" s="210">
        <f>_xlfn.DAYS(About!$A$3,'Core Indicators'!IS58)</f>
        <v>185</v>
      </c>
      <c r="V58" s="210">
        <f t="shared" si="1"/>
        <v>146</v>
      </c>
    </row>
    <row r="59" spans="1:22" x14ac:dyDescent="0.25">
      <c r="A59" s="209" t="str">
        <f>Lists!C:C</f>
        <v>LBY002</v>
      </c>
      <c r="B59" s="210">
        <f>_xlfn.DAYS(About!$A$3,'Core Indicators'!U59)</f>
        <v>579</v>
      </c>
      <c r="C59" s="210">
        <f>_xlfn.DAYS(About!$A$3,'Core Indicators'!AC59)</f>
        <v>68</v>
      </c>
      <c r="D59" s="210">
        <f>_xlfn.DAYS(About!$A$3,'Core Indicators'!AK59)</f>
        <v>68</v>
      </c>
      <c r="E59" s="210">
        <f>_xlfn.DAYS(About!$A$3,'Core Indicators'!AS59)</f>
        <v>68</v>
      </c>
      <c r="F59" s="210">
        <f>_xlfn.DAYS(About!$A$3,'Core Indicators'!BQ59)</f>
        <v>68</v>
      </c>
      <c r="G59" s="210">
        <f>_xlfn.DAYS(About!$A$3,'Core Indicators'!DM59)</f>
        <v>68</v>
      </c>
      <c r="H59" s="210">
        <f>_xlfn.DAYS(About!$A$3,'Core Indicators'!DU59)</f>
        <v>68</v>
      </c>
      <c r="I59" s="210">
        <f>_xlfn.DAYS(About!$A$3,'Core Indicators'!EC59)</f>
        <v>68</v>
      </c>
      <c r="J59" s="210">
        <f>_xlfn.DAYS(About!$A$3,'Core Indicators'!EK59)</f>
        <v>68</v>
      </c>
      <c r="K59" s="210">
        <f>_xlfn.DAYS(About!$A$3,'Core Indicators'!ES59)</f>
        <v>68</v>
      </c>
      <c r="L59" s="210">
        <f>_xlfn.DAYS(About!$A$3,'Core Indicators'!FI59)</f>
        <v>731</v>
      </c>
      <c r="M59" s="210">
        <f>_xlfn.DAYS(About!$A$3,'Core Indicators'!GG59)</f>
        <v>185</v>
      </c>
      <c r="N59" s="210">
        <f>_xlfn.DAYS(About!$A$3,'Core Indicators'!GO59)</f>
        <v>185</v>
      </c>
      <c r="O59" s="210">
        <f>_xlfn.DAYS(About!$A$3,'Core Indicators'!GW59)</f>
        <v>185</v>
      </c>
      <c r="P59" s="210">
        <f>_xlfn.DAYS(About!$A$3,'Core Indicators'!HE59)</f>
        <v>185</v>
      </c>
      <c r="Q59" s="210">
        <f>_xlfn.DAYS(About!$A$3,'Core Indicators'!HM59)</f>
        <v>185</v>
      </c>
      <c r="R59" s="210">
        <f>_xlfn.DAYS(About!$A$3,'Core Indicators'!HU59)</f>
        <v>185</v>
      </c>
      <c r="S59" s="210">
        <f>_xlfn.DAYS(About!$A$3,'Core Indicators'!IC59)</f>
        <v>185</v>
      </c>
      <c r="T59" s="210">
        <f>_xlfn.DAYS(About!$A$3,'Core Indicators'!IK59)</f>
        <v>185</v>
      </c>
      <c r="U59" s="210">
        <f>_xlfn.DAYS(About!$A$3,'Core Indicators'!IS59)</f>
        <v>185</v>
      </c>
      <c r="V59" s="210">
        <f t="shared" si="1"/>
        <v>146</v>
      </c>
    </row>
    <row r="60" spans="1:22" x14ac:dyDescent="0.25">
      <c r="A60" s="209" t="str">
        <f>Lists!C:C</f>
        <v>LSO002</v>
      </c>
      <c r="B60" s="210">
        <f>_xlfn.DAYS(About!$A$3,'Core Indicators'!U60)</f>
        <v>230</v>
      </c>
      <c r="C60" s="210">
        <f>_xlfn.DAYS(About!$A$3,'Core Indicators'!AC60)</f>
        <v>90</v>
      </c>
      <c r="D60" s="210">
        <f>_xlfn.DAYS(About!$A$3,'Core Indicators'!AK60)</f>
        <v>90</v>
      </c>
      <c r="E60" s="210">
        <f>_xlfn.DAYS(About!$A$3,'Core Indicators'!AS60)</f>
        <v>568</v>
      </c>
      <c r="F60" s="210">
        <f>_xlfn.DAYS(About!$A$3,'Core Indicators'!BQ60)</f>
        <v>2</v>
      </c>
      <c r="G60" s="210">
        <f>_xlfn.DAYS(About!$A$3,'Core Indicators'!DM60)</f>
        <v>90</v>
      </c>
      <c r="H60" s="210">
        <f>_xlfn.DAYS(About!$A$3,'Core Indicators'!DU60)</f>
        <v>90</v>
      </c>
      <c r="I60" s="210">
        <f>_xlfn.DAYS(About!$A$3,'Core Indicators'!EC60)</f>
        <v>90</v>
      </c>
      <c r="J60" s="210">
        <f>_xlfn.DAYS(About!$A$3,'Core Indicators'!EK60)</f>
        <v>90</v>
      </c>
      <c r="K60" s="210">
        <f>_xlfn.DAYS(About!$A$3,'Core Indicators'!ES60)</f>
        <v>90</v>
      </c>
      <c r="L60" s="210">
        <f>_xlfn.DAYS(About!$A$3,'Core Indicators'!FI60)</f>
        <v>230</v>
      </c>
      <c r="M60" s="210">
        <f>_xlfn.DAYS(About!$A$3,'Core Indicators'!GG60)</f>
        <v>185</v>
      </c>
      <c r="N60" s="210">
        <f>_xlfn.DAYS(About!$A$3,'Core Indicators'!GO60)</f>
        <v>185</v>
      </c>
      <c r="O60" s="210">
        <f>_xlfn.DAYS(About!$A$3,'Core Indicators'!GW60)</f>
        <v>185</v>
      </c>
      <c r="P60" s="210">
        <f>_xlfn.DAYS(About!$A$3,'Core Indicators'!HE60)</f>
        <v>185</v>
      </c>
      <c r="Q60" s="210">
        <f>_xlfn.DAYS(About!$A$3,'Core Indicators'!HM60)</f>
        <v>185</v>
      </c>
      <c r="R60" s="210">
        <f>_xlfn.DAYS(About!$A$3,'Core Indicators'!HU60)</f>
        <v>185</v>
      </c>
      <c r="S60" s="210">
        <f>_xlfn.DAYS(About!$A$3,'Core Indicators'!IC60)</f>
        <v>185</v>
      </c>
      <c r="T60" s="210">
        <f>_xlfn.DAYS(About!$A$3,'Core Indicators'!IK60)</f>
        <v>185</v>
      </c>
      <c r="U60" s="210">
        <f>_xlfn.DAYS(About!$A$3,'Core Indicators'!IS60)</f>
        <v>185</v>
      </c>
      <c r="V60" s="210">
        <f t="shared" si="1"/>
        <v>152.5</v>
      </c>
    </row>
    <row r="61" spans="1:22" x14ac:dyDescent="0.25">
      <c r="A61" s="209" t="str">
        <f>Lists!C:C</f>
        <v>MAR002</v>
      </c>
      <c r="B61" s="210">
        <f>_xlfn.DAYS(About!$A$3,'Core Indicators'!U61)</f>
        <v>578</v>
      </c>
      <c r="C61" s="210">
        <f>_xlfn.DAYS(About!$A$3,'Core Indicators'!AC61)</f>
        <v>689</v>
      </c>
      <c r="D61" s="210">
        <f>_xlfn.DAYS(About!$A$3,'Core Indicators'!AK61)</f>
        <v>689</v>
      </c>
      <c r="E61" s="210">
        <f>_xlfn.DAYS(About!$A$3,'Core Indicators'!AS61)</f>
        <v>689</v>
      </c>
      <c r="F61" s="210">
        <f>_xlfn.DAYS(About!$A$3,'Core Indicators'!BQ61)</f>
        <v>268</v>
      </c>
      <c r="G61" s="210">
        <f>_xlfn.DAYS(About!$A$3,'Core Indicators'!DM61)</f>
        <v>883</v>
      </c>
      <c r="H61" s="210">
        <f>_xlfn.DAYS(About!$A$3,'Core Indicators'!DU61)</f>
        <v>883</v>
      </c>
      <c r="I61" s="210">
        <f>_xlfn.DAYS(About!$A$3,'Core Indicators'!EC61)</f>
        <v>883</v>
      </c>
      <c r="J61" s="210">
        <f>_xlfn.DAYS(About!$A$3,'Core Indicators'!EK61)</f>
        <v>883</v>
      </c>
      <c r="K61" s="210">
        <f>_xlfn.DAYS(About!$A$3,'Core Indicators'!ES61)</f>
        <v>883</v>
      </c>
      <c r="L61" s="210">
        <f>_xlfn.DAYS(About!$A$3,'Core Indicators'!FI61)</f>
        <v>1170</v>
      </c>
      <c r="M61" s="210">
        <f>_xlfn.DAYS(About!$A$3,'Core Indicators'!GG61)</f>
        <v>187</v>
      </c>
      <c r="N61" s="210">
        <f>_xlfn.DAYS(About!$A$3,'Core Indicators'!GO61)</f>
        <v>187</v>
      </c>
      <c r="O61" s="210">
        <f>_xlfn.DAYS(About!$A$3,'Core Indicators'!GW61)</f>
        <v>187</v>
      </c>
      <c r="P61" s="210">
        <f>_xlfn.DAYS(About!$A$3,'Core Indicators'!HE61)</f>
        <v>187</v>
      </c>
      <c r="Q61" s="210">
        <f>_xlfn.DAYS(About!$A$3,'Core Indicators'!HM61)</f>
        <v>187</v>
      </c>
      <c r="R61" s="210">
        <f>_xlfn.DAYS(About!$A$3,'Core Indicators'!HU61)</f>
        <v>187</v>
      </c>
      <c r="S61" s="210">
        <f>_xlfn.DAYS(About!$A$3,'Core Indicators'!IC61)</f>
        <v>187</v>
      </c>
      <c r="T61" s="210">
        <f>_xlfn.DAYS(About!$A$3,'Core Indicators'!IK61)</f>
        <v>187</v>
      </c>
      <c r="U61" s="210">
        <f>_xlfn.DAYS(About!$A$3,'Core Indicators'!IS61)</f>
        <v>187</v>
      </c>
      <c r="V61" s="210">
        <f t="shared" si="1"/>
        <v>741.8</v>
      </c>
    </row>
    <row r="62" spans="1:22" x14ac:dyDescent="0.25">
      <c r="A62" s="209" t="str">
        <f>Lists!C:C</f>
        <v>MDA002</v>
      </c>
      <c r="B62" s="210">
        <f>_xlfn.DAYS(About!$A$3,'Core Indicators'!U62)</f>
        <v>55</v>
      </c>
      <c r="C62" s="210">
        <f>_xlfn.DAYS(About!$A$3,'Core Indicators'!AC62)</f>
        <v>30</v>
      </c>
      <c r="D62" s="210">
        <f>_xlfn.DAYS(About!$A$3,'Core Indicators'!AK62)</f>
        <v>30</v>
      </c>
      <c r="E62" s="210">
        <f>_xlfn.DAYS(About!$A$3,'Core Indicators'!AS62)</f>
        <v>30</v>
      </c>
      <c r="F62" s="210">
        <f>_xlfn.DAYS(About!$A$3,'Core Indicators'!BQ62)</f>
        <v>22</v>
      </c>
      <c r="G62" s="210">
        <f>_xlfn.DAYS(About!$A$3,'Core Indicators'!DM62)</f>
        <v>30</v>
      </c>
      <c r="H62" s="210">
        <f>_xlfn.DAYS(About!$A$3,'Core Indicators'!DU62)</f>
        <v>30</v>
      </c>
      <c r="I62" s="210">
        <f>_xlfn.DAYS(About!$A$3,'Core Indicators'!EC62)</f>
        <v>30</v>
      </c>
      <c r="J62" s="210">
        <f>_xlfn.DAYS(About!$A$3,'Core Indicators'!EK62)</f>
        <v>30</v>
      </c>
      <c r="K62" s="210">
        <f>_xlfn.DAYS(About!$A$3,'Core Indicators'!ES62)</f>
        <v>30</v>
      </c>
      <c r="L62" s="210">
        <f>_xlfn.DAYS(About!$A$3,'Core Indicators'!FI62)</f>
        <v>22</v>
      </c>
      <c r="M62" s="210">
        <f>_xlfn.DAYS(About!$A$3,'Core Indicators'!GG62)</f>
        <v>55</v>
      </c>
      <c r="N62" s="210">
        <f>_xlfn.DAYS(About!$A$3,'Core Indicators'!GO62)</f>
        <v>55</v>
      </c>
      <c r="O62" s="210">
        <f>_xlfn.DAYS(About!$A$3,'Core Indicators'!GW62)</f>
        <v>55</v>
      </c>
      <c r="P62" s="210">
        <f>_xlfn.DAYS(About!$A$3,'Core Indicators'!HE62)</f>
        <v>55</v>
      </c>
      <c r="Q62" s="210">
        <f>_xlfn.DAYS(About!$A$3,'Core Indicators'!HM62)</f>
        <v>55</v>
      </c>
      <c r="R62" s="210">
        <f>_xlfn.DAYS(About!$A$3,'Core Indicators'!HU62)</f>
        <v>55</v>
      </c>
      <c r="S62" s="210">
        <f>_xlfn.DAYS(About!$A$3,'Core Indicators'!IC62)</f>
        <v>55</v>
      </c>
      <c r="T62" s="210">
        <f>_xlfn.DAYS(About!$A$3,'Core Indicators'!IK62)</f>
        <v>55</v>
      </c>
      <c r="U62" s="210">
        <f>_xlfn.DAYS(About!$A$3,'Core Indicators'!IS62)</f>
        <v>55</v>
      </c>
      <c r="V62" s="210">
        <f t="shared" si="1"/>
        <v>30.9</v>
      </c>
    </row>
    <row r="63" spans="1:22" x14ac:dyDescent="0.25">
      <c r="A63" s="209" t="str">
        <f>Lists!C:C</f>
        <v>MDG001</v>
      </c>
      <c r="B63" s="210">
        <f>_xlfn.DAYS(About!$A$3,'Core Indicators'!U63)</f>
        <v>66</v>
      </c>
      <c r="C63" s="210">
        <f>_xlfn.DAYS(About!$A$3,'Core Indicators'!AC63)</f>
        <v>66</v>
      </c>
      <c r="D63" s="210">
        <f>_xlfn.DAYS(About!$A$3,'Core Indicators'!AK63)</f>
        <v>40</v>
      </c>
      <c r="E63" s="210">
        <f>_xlfn.DAYS(About!$A$3,'Core Indicators'!AS63)</f>
        <v>40</v>
      </c>
      <c r="F63" s="210">
        <f>_xlfn.DAYS(About!$A$3,'Core Indicators'!BQ63)</f>
        <v>2</v>
      </c>
      <c r="G63" s="210">
        <f>_xlfn.DAYS(About!$A$3,'Core Indicators'!DM63)</f>
        <v>40</v>
      </c>
      <c r="H63" s="210">
        <f>_xlfn.DAYS(About!$A$3,'Core Indicators'!DU63)</f>
        <v>40</v>
      </c>
      <c r="I63" s="210">
        <f>_xlfn.DAYS(About!$A$3,'Core Indicators'!EC63)</f>
        <v>40</v>
      </c>
      <c r="J63" s="210">
        <f>_xlfn.DAYS(About!$A$3,'Core Indicators'!EK63)</f>
        <v>40</v>
      </c>
      <c r="K63" s="210">
        <f>_xlfn.DAYS(About!$A$3,'Core Indicators'!ES63)</f>
        <v>40</v>
      </c>
      <c r="L63" s="210">
        <f>_xlfn.DAYS(About!$A$3,'Core Indicators'!FI63)</f>
        <v>95</v>
      </c>
      <c r="M63" s="210">
        <f>_xlfn.DAYS(About!$A$3,'Core Indicators'!GG63)</f>
        <v>95</v>
      </c>
      <c r="N63" s="210">
        <f>_xlfn.DAYS(About!$A$3,'Core Indicators'!GO63)</f>
        <v>95</v>
      </c>
      <c r="O63" s="210">
        <f>_xlfn.DAYS(About!$A$3,'Core Indicators'!GW63)</f>
        <v>95</v>
      </c>
      <c r="P63" s="210">
        <f>_xlfn.DAYS(About!$A$3,'Core Indicators'!HE63)</f>
        <v>95</v>
      </c>
      <c r="Q63" s="210">
        <f>_xlfn.DAYS(About!$A$3,'Core Indicators'!HM63)</f>
        <v>95</v>
      </c>
      <c r="R63" s="210">
        <f>_xlfn.DAYS(About!$A$3,'Core Indicators'!HU63)</f>
        <v>95</v>
      </c>
      <c r="S63" s="210">
        <f>_xlfn.DAYS(About!$A$3,'Core Indicators'!IC63)</f>
        <v>95</v>
      </c>
      <c r="T63" s="210">
        <f>_xlfn.DAYS(About!$A$3,'Core Indicators'!IK63)</f>
        <v>95</v>
      </c>
      <c r="U63" s="210">
        <f>_xlfn.DAYS(About!$A$3,'Core Indicators'!IS63)</f>
        <v>95</v>
      </c>
      <c r="V63" s="210">
        <f t="shared" si="1"/>
        <v>47.2</v>
      </c>
    </row>
    <row r="64" spans="1:22" x14ac:dyDescent="0.25">
      <c r="A64" s="209" t="str">
        <f>Lists!C:C</f>
        <v>MDG002</v>
      </c>
      <c r="B64" s="210">
        <f>_xlfn.DAYS(About!$A$3,'Core Indicators'!U64)</f>
        <v>95</v>
      </c>
      <c r="C64" s="210">
        <f>_xlfn.DAYS(About!$A$3,'Core Indicators'!AC64)</f>
        <v>95</v>
      </c>
      <c r="D64" s="210">
        <f>_xlfn.DAYS(About!$A$3,'Core Indicators'!AK64)</f>
        <v>95</v>
      </c>
      <c r="E64" s="210">
        <f>_xlfn.DAYS(About!$A$3,'Core Indicators'!AS64)</f>
        <v>95</v>
      </c>
      <c r="F64" s="210">
        <f>_xlfn.DAYS(About!$A$3,'Core Indicators'!BQ64)</f>
        <v>2</v>
      </c>
      <c r="G64" s="210">
        <f>_xlfn.DAYS(About!$A$3,'Core Indicators'!DM64)</f>
        <v>95</v>
      </c>
      <c r="H64" s="210">
        <f>_xlfn.DAYS(About!$A$3,'Core Indicators'!DU64)</f>
        <v>95</v>
      </c>
      <c r="I64" s="210">
        <f>_xlfn.DAYS(About!$A$3,'Core Indicators'!EC64)</f>
        <v>95</v>
      </c>
      <c r="J64" s="210">
        <f>_xlfn.DAYS(About!$A$3,'Core Indicators'!EK64)</f>
        <v>95</v>
      </c>
      <c r="K64" s="210">
        <f>_xlfn.DAYS(About!$A$3,'Core Indicators'!ES64)</f>
        <v>95</v>
      </c>
      <c r="L64" s="210">
        <f>_xlfn.DAYS(About!$A$3,'Core Indicators'!FI64)</f>
        <v>95</v>
      </c>
      <c r="M64" s="210">
        <f>_xlfn.DAYS(About!$A$3,'Core Indicators'!GG64)</f>
        <v>185</v>
      </c>
      <c r="N64" s="210">
        <f>_xlfn.DAYS(About!$A$3,'Core Indicators'!GO64)</f>
        <v>185</v>
      </c>
      <c r="O64" s="210">
        <f>_xlfn.DAYS(About!$A$3,'Core Indicators'!GW64)</f>
        <v>185</v>
      </c>
      <c r="P64" s="210">
        <f>_xlfn.DAYS(About!$A$3,'Core Indicators'!HE64)</f>
        <v>185</v>
      </c>
      <c r="Q64" s="210">
        <f>_xlfn.DAYS(About!$A$3,'Core Indicators'!HM64)</f>
        <v>185</v>
      </c>
      <c r="R64" s="210">
        <f>_xlfn.DAYS(About!$A$3,'Core Indicators'!HU64)</f>
        <v>185</v>
      </c>
      <c r="S64" s="210">
        <f>_xlfn.DAYS(About!$A$3,'Core Indicators'!IC64)</f>
        <v>185</v>
      </c>
      <c r="T64" s="210">
        <f>_xlfn.DAYS(About!$A$3,'Core Indicators'!IK64)</f>
        <v>185</v>
      </c>
      <c r="U64" s="210">
        <f>_xlfn.DAYS(About!$A$3,'Core Indicators'!IS64)</f>
        <v>185</v>
      </c>
      <c r="V64" s="210">
        <f t="shared" si="1"/>
        <v>94.7</v>
      </c>
    </row>
    <row r="65" spans="1:22" x14ac:dyDescent="0.25">
      <c r="A65" s="209" t="str">
        <f>Lists!C:C</f>
        <v>MDG006</v>
      </c>
      <c r="B65" s="210">
        <f>_xlfn.DAYS(About!$A$3,'Core Indicators'!U65)</f>
        <v>66</v>
      </c>
      <c r="C65" s="210">
        <f>_xlfn.DAYS(About!$A$3,'Core Indicators'!AC65)</f>
        <v>66</v>
      </c>
      <c r="D65" s="210">
        <f>_xlfn.DAYS(About!$A$3,'Core Indicators'!AK65)</f>
        <v>40</v>
      </c>
      <c r="E65" s="210">
        <f>_xlfn.DAYS(About!$A$3,'Core Indicators'!AS65)</f>
        <v>40</v>
      </c>
      <c r="F65" s="210">
        <f>_xlfn.DAYS(About!$A$3,'Core Indicators'!BQ65)</f>
        <v>40</v>
      </c>
      <c r="G65" s="210">
        <f>_xlfn.DAYS(About!$A$3,'Core Indicators'!DM65)</f>
        <v>40</v>
      </c>
      <c r="H65" s="210">
        <f>_xlfn.DAYS(About!$A$3,'Core Indicators'!DU65)</f>
        <v>40</v>
      </c>
      <c r="I65" s="210">
        <f>_xlfn.DAYS(About!$A$3,'Core Indicators'!EC65)</f>
        <v>40</v>
      </c>
      <c r="J65" s="210">
        <f>_xlfn.DAYS(About!$A$3,'Core Indicators'!EK65)</f>
        <v>40</v>
      </c>
      <c r="K65" s="210">
        <f>_xlfn.DAYS(About!$A$3,'Core Indicators'!ES65)</f>
        <v>40</v>
      </c>
      <c r="L65" s="210">
        <f>_xlfn.DAYS(About!$A$3,'Core Indicators'!FI65)</f>
        <v>95</v>
      </c>
      <c r="M65" s="210">
        <f>_xlfn.DAYS(About!$A$3,'Core Indicators'!GG65)</f>
        <v>95</v>
      </c>
      <c r="N65" s="210">
        <f>_xlfn.DAYS(About!$A$3,'Core Indicators'!GO65)</f>
        <v>95</v>
      </c>
      <c r="O65" s="210">
        <f>_xlfn.DAYS(About!$A$3,'Core Indicators'!GW65)</f>
        <v>95</v>
      </c>
      <c r="P65" s="210">
        <f>_xlfn.DAYS(About!$A$3,'Core Indicators'!HE65)</f>
        <v>95</v>
      </c>
      <c r="Q65" s="210">
        <f>_xlfn.DAYS(About!$A$3,'Core Indicators'!HM65)</f>
        <v>95</v>
      </c>
      <c r="R65" s="210">
        <f>_xlfn.DAYS(About!$A$3,'Core Indicators'!HU65)</f>
        <v>95</v>
      </c>
      <c r="S65" s="210">
        <f>_xlfn.DAYS(About!$A$3,'Core Indicators'!IC65)</f>
        <v>95</v>
      </c>
      <c r="T65" s="210">
        <f>_xlfn.DAYS(About!$A$3,'Core Indicators'!IK65)</f>
        <v>95</v>
      </c>
      <c r="U65" s="210">
        <f>_xlfn.DAYS(About!$A$3,'Core Indicators'!IS65)</f>
        <v>95</v>
      </c>
      <c r="V65" s="210">
        <f t="shared" si="1"/>
        <v>51</v>
      </c>
    </row>
    <row r="66" spans="1:22" x14ac:dyDescent="0.25">
      <c r="A66" s="209" t="str">
        <f>Lists!C:C</f>
        <v>MEX001</v>
      </c>
      <c r="B66" s="210">
        <f>_xlfn.DAYS(About!$A$3,'Core Indicators'!U66)</f>
        <v>214</v>
      </c>
      <c r="C66" s="210">
        <f>_xlfn.DAYS(About!$A$3,'Core Indicators'!AC66)</f>
        <v>214</v>
      </c>
      <c r="D66" s="210">
        <f>_xlfn.DAYS(About!$A$3,'Core Indicators'!AK66)</f>
        <v>214</v>
      </c>
      <c r="E66" s="210">
        <f>_xlfn.DAYS(About!$A$3,'Core Indicators'!AS66)</f>
        <v>214</v>
      </c>
      <c r="F66" s="210">
        <f>_xlfn.DAYS(About!$A$3,'Core Indicators'!BQ66)</f>
        <v>214</v>
      </c>
      <c r="G66" s="210">
        <f>_xlfn.DAYS(About!$A$3,'Core Indicators'!DM66)</f>
        <v>214</v>
      </c>
      <c r="H66" s="210">
        <f>_xlfn.DAYS(About!$A$3,'Core Indicators'!DU66)</f>
        <v>214</v>
      </c>
      <c r="I66" s="210">
        <f>_xlfn.DAYS(About!$A$3,'Core Indicators'!EC66)</f>
        <v>214</v>
      </c>
      <c r="J66" s="210">
        <f>_xlfn.DAYS(About!$A$3,'Core Indicators'!EK66)</f>
        <v>214</v>
      </c>
      <c r="K66" s="210">
        <f>_xlfn.DAYS(About!$A$3,'Core Indicators'!ES66)</f>
        <v>214</v>
      </c>
      <c r="L66" s="210">
        <f>_xlfn.DAYS(About!$A$3,'Core Indicators'!FI66)</f>
        <v>214</v>
      </c>
      <c r="M66" s="210">
        <f>_xlfn.DAYS(About!$A$3,'Core Indicators'!GG66)</f>
        <v>192</v>
      </c>
      <c r="N66" s="210">
        <f>_xlfn.DAYS(About!$A$3,'Core Indicators'!GO66)</f>
        <v>192</v>
      </c>
      <c r="O66" s="210">
        <f>_xlfn.DAYS(About!$A$3,'Core Indicators'!GW66)</f>
        <v>192</v>
      </c>
      <c r="P66" s="210">
        <f>_xlfn.DAYS(About!$A$3,'Core Indicators'!HE66)</f>
        <v>192</v>
      </c>
      <c r="Q66" s="210">
        <f>_xlfn.DAYS(About!$A$3,'Core Indicators'!HM66)</f>
        <v>192</v>
      </c>
      <c r="R66" s="210">
        <f>_xlfn.DAYS(About!$A$3,'Core Indicators'!HU66)</f>
        <v>192</v>
      </c>
      <c r="S66" s="210">
        <f>_xlfn.DAYS(About!$A$3,'Core Indicators'!IC66)</f>
        <v>192</v>
      </c>
      <c r="T66" s="210">
        <f>_xlfn.DAYS(About!$A$3,'Core Indicators'!IK66)</f>
        <v>192</v>
      </c>
      <c r="U66" s="210">
        <f>_xlfn.DAYS(About!$A$3,'Core Indicators'!IS66)</f>
        <v>192</v>
      </c>
      <c r="V66" s="210">
        <f t="shared" si="1"/>
        <v>211.8</v>
      </c>
    </row>
    <row r="67" spans="1:22" x14ac:dyDescent="0.25">
      <c r="A67" s="209" t="str">
        <f>Lists!C:C</f>
        <v>MEX002</v>
      </c>
      <c r="B67" s="210">
        <f>_xlfn.DAYS(About!$A$3,'Core Indicators'!U67)</f>
        <v>214</v>
      </c>
      <c r="C67" s="210">
        <f>_xlfn.DAYS(About!$A$3,'Core Indicators'!AC67)</f>
        <v>214</v>
      </c>
      <c r="D67" s="210">
        <f>_xlfn.DAYS(About!$A$3,'Core Indicators'!AK67)</f>
        <v>214</v>
      </c>
      <c r="E67" s="210">
        <f>_xlfn.DAYS(About!$A$3,'Core Indicators'!AS67)</f>
        <v>214</v>
      </c>
      <c r="F67" s="210">
        <f>_xlfn.DAYS(About!$A$3,'Core Indicators'!BQ67)</f>
        <v>457</v>
      </c>
      <c r="G67" s="210">
        <f>_xlfn.DAYS(About!$A$3,'Core Indicators'!DM67)</f>
        <v>214</v>
      </c>
      <c r="H67" s="210">
        <f>_xlfn.DAYS(About!$A$3,'Core Indicators'!DU67)</f>
        <v>214</v>
      </c>
      <c r="I67" s="210">
        <f>_xlfn.DAYS(About!$A$3,'Core Indicators'!EC67)</f>
        <v>214</v>
      </c>
      <c r="J67" s="210">
        <f>_xlfn.DAYS(About!$A$3,'Core Indicators'!EK67)</f>
        <v>214</v>
      </c>
      <c r="K67" s="210">
        <f>_xlfn.DAYS(About!$A$3,'Core Indicators'!ES67)</f>
        <v>214</v>
      </c>
      <c r="L67" s="210">
        <f>_xlfn.DAYS(About!$A$3,'Core Indicators'!FI67)</f>
        <v>883</v>
      </c>
      <c r="M67" s="210">
        <f>_xlfn.DAYS(About!$A$3,'Core Indicators'!GG67)</f>
        <v>193</v>
      </c>
      <c r="N67" s="210">
        <f>_xlfn.DAYS(About!$A$3,'Core Indicators'!GO67)</f>
        <v>193</v>
      </c>
      <c r="O67" s="210">
        <f>_xlfn.DAYS(About!$A$3,'Core Indicators'!GW67)</f>
        <v>193</v>
      </c>
      <c r="P67" s="210">
        <f>_xlfn.DAYS(About!$A$3,'Core Indicators'!HE67)</f>
        <v>193</v>
      </c>
      <c r="Q67" s="210">
        <f>_xlfn.DAYS(About!$A$3,'Core Indicators'!HM67)</f>
        <v>193</v>
      </c>
      <c r="R67" s="210">
        <f>_xlfn.DAYS(About!$A$3,'Core Indicators'!HU67)</f>
        <v>193</v>
      </c>
      <c r="S67" s="210">
        <f>_xlfn.DAYS(About!$A$3,'Core Indicators'!IC67)</f>
        <v>193</v>
      </c>
      <c r="T67" s="210">
        <f>_xlfn.DAYS(About!$A$3,'Core Indicators'!IK67)</f>
        <v>193</v>
      </c>
      <c r="U67" s="210">
        <f>_xlfn.DAYS(About!$A$3,'Core Indicators'!IS67)</f>
        <v>193</v>
      </c>
      <c r="V67" s="210">
        <f t="shared" ref="V67:V98" si="2">AVERAGE(D67:M67)</f>
        <v>303.10000000000002</v>
      </c>
    </row>
    <row r="68" spans="1:22" x14ac:dyDescent="0.25">
      <c r="A68" s="209" t="str">
        <f>Lists!C:C</f>
        <v>MEX003</v>
      </c>
      <c r="B68" s="210">
        <f>_xlfn.DAYS(About!$A$3,'Core Indicators'!U68)</f>
        <v>214</v>
      </c>
      <c r="C68" s="210">
        <f>_xlfn.DAYS(About!$A$3,'Core Indicators'!AC68)</f>
        <v>72</v>
      </c>
      <c r="D68" s="210">
        <f>_xlfn.DAYS(About!$A$3,'Core Indicators'!AK68)</f>
        <v>72</v>
      </c>
      <c r="E68" s="210">
        <f>_xlfn.DAYS(About!$A$3,'Core Indicators'!AS68)</f>
        <v>214</v>
      </c>
      <c r="F68" s="210">
        <f>_xlfn.DAYS(About!$A$3,'Core Indicators'!BQ68)</f>
        <v>214</v>
      </c>
      <c r="G68" s="210">
        <f>_xlfn.DAYS(About!$A$3,'Core Indicators'!DM68)</f>
        <v>72</v>
      </c>
      <c r="H68" s="210">
        <f>_xlfn.DAYS(About!$A$3,'Core Indicators'!DU68)</f>
        <v>72</v>
      </c>
      <c r="I68" s="210">
        <f>_xlfn.DAYS(About!$A$3,'Core Indicators'!EC68)</f>
        <v>72</v>
      </c>
      <c r="J68" s="210">
        <f>_xlfn.DAYS(About!$A$3,'Core Indicators'!EK68)</f>
        <v>72</v>
      </c>
      <c r="K68" s="210">
        <f>_xlfn.DAYS(About!$A$3,'Core Indicators'!ES68)</f>
        <v>72</v>
      </c>
      <c r="L68" s="210">
        <f>_xlfn.DAYS(About!$A$3,'Core Indicators'!FI68)</f>
        <v>214</v>
      </c>
      <c r="M68" s="210">
        <f>_xlfn.DAYS(About!$A$3,'Core Indicators'!GG68)</f>
        <v>192</v>
      </c>
      <c r="N68" s="210">
        <f>_xlfn.DAYS(About!$A$3,'Core Indicators'!GO68)</f>
        <v>192</v>
      </c>
      <c r="O68" s="210">
        <f>_xlfn.DAYS(About!$A$3,'Core Indicators'!GW68)</f>
        <v>192</v>
      </c>
      <c r="P68" s="210">
        <f>_xlfn.DAYS(About!$A$3,'Core Indicators'!HE68)</f>
        <v>192</v>
      </c>
      <c r="Q68" s="210">
        <f>_xlfn.DAYS(About!$A$3,'Core Indicators'!HM68)</f>
        <v>192</v>
      </c>
      <c r="R68" s="210">
        <f>_xlfn.DAYS(About!$A$3,'Core Indicators'!HU68)</f>
        <v>192</v>
      </c>
      <c r="S68" s="210">
        <f>_xlfn.DAYS(About!$A$3,'Core Indicators'!IC68)</f>
        <v>192</v>
      </c>
      <c r="T68" s="210">
        <f>_xlfn.DAYS(About!$A$3,'Core Indicators'!IK68)</f>
        <v>192</v>
      </c>
      <c r="U68" s="210">
        <f>_xlfn.DAYS(About!$A$3,'Core Indicators'!IS68)</f>
        <v>192</v>
      </c>
      <c r="V68" s="210">
        <f t="shared" si="2"/>
        <v>126.6</v>
      </c>
    </row>
    <row r="69" spans="1:22" x14ac:dyDescent="0.25">
      <c r="A69" s="209" t="str">
        <f>Lists!C:C</f>
        <v>MLI001</v>
      </c>
      <c r="B69" s="210">
        <f>_xlfn.DAYS(About!$A$3,'Core Indicators'!U69)</f>
        <v>572</v>
      </c>
      <c r="C69" s="210">
        <f>_xlfn.DAYS(About!$A$3,'Core Indicators'!AC69)</f>
        <v>414</v>
      </c>
      <c r="D69" s="210">
        <f>_xlfn.DAYS(About!$A$3,'Core Indicators'!AK69)</f>
        <v>414</v>
      </c>
      <c r="E69" s="210">
        <f>_xlfn.DAYS(About!$A$3,'Core Indicators'!AS69)</f>
        <v>61</v>
      </c>
      <c r="F69" s="210">
        <f>_xlfn.DAYS(About!$A$3,'Core Indicators'!BQ69)</f>
        <v>61</v>
      </c>
      <c r="G69" s="210">
        <f>_xlfn.DAYS(About!$A$3,'Core Indicators'!DM69)</f>
        <v>414</v>
      </c>
      <c r="H69" s="210">
        <f>_xlfn.DAYS(About!$A$3,'Core Indicators'!DU69)</f>
        <v>414</v>
      </c>
      <c r="I69" s="210">
        <f>_xlfn.DAYS(About!$A$3,'Core Indicators'!EC69)</f>
        <v>414</v>
      </c>
      <c r="J69" s="210">
        <f>_xlfn.DAYS(About!$A$3,'Core Indicators'!EK69)</f>
        <v>414</v>
      </c>
      <c r="K69" s="210">
        <f>_xlfn.DAYS(About!$A$3,'Core Indicators'!ES69)</f>
        <v>414</v>
      </c>
      <c r="L69" s="210">
        <f>_xlfn.DAYS(About!$A$3,'Core Indicators'!FI69)</f>
        <v>1192</v>
      </c>
      <c r="M69" s="210">
        <f>_xlfn.DAYS(About!$A$3,'Core Indicators'!GG69)</f>
        <v>185</v>
      </c>
      <c r="N69" s="210">
        <f>_xlfn.DAYS(About!$A$3,'Core Indicators'!GO69)</f>
        <v>185</v>
      </c>
      <c r="O69" s="210">
        <f>_xlfn.DAYS(About!$A$3,'Core Indicators'!GW69)</f>
        <v>185</v>
      </c>
      <c r="P69" s="210">
        <f>_xlfn.DAYS(About!$A$3,'Core Indicators'!HE69)</f>
        <v>185</v>
      </c>
      <c r="Q69" s="210">
        <f>_xlfn.DAYS(About!$A$3,'Core Indicators'!HM69)</f>
        <v>185</v>
      </c>
      <c r="R69" s="210">
        <f>_xlfn.DAYS(About!$A$3,'Core Indicators'!HU69)</f>
        <v>185</v>
      </c>
      <c r="S69" s="210">
        <f>_xlfn.DAYS(About!$A$3,'Core Indicators'!IC69)</f>
        <v>185</v>
      </c>
      <c r="T69" s="210">
        <f>_xlfn.DAYS(About!$A$3,'Core Indicators'!IK69)</f>
        <v>185</v>
      </c>
      <c r="U69" s="210">
        <f>_xlfn.DAYS(About!$A$3,'Core Indicators'!IS69)</f>
        <v>185</v>
      </c>
      <c r="V69" s="210">
        <f t="shared" si="2"/>
        <v>398.3</v>
      </c>
    </row>
    <row r="70" spans="1:22" x14ac:dyDescent="0.25">
      <c r="A70" s="209" t="str">
        <f>Lists!C:C</f>
        <v>MMR001</v>
      </c>
      <c r="B70" s="210">
        <f>_xlfn.DAYS(About!$A$3,'Core Indicators'!U70)</f>
        <v>96</v>
      </c>
      <c r="C70" s="210">
        <f>_xlfn.DAYS(About!$A$3,'Core Indicators'!AC70)</f>
        <v>96</v>
      </c>
      <c r="D70" s="210">
        <f>_xlfn.DAYS(About!$A$3,'Core Indicators'!AK70)</f>
        <v>96</v>
      </c>
      <c r="E70" s="210">
        <f>_xlfn.DAYS(About!$A$3,'Core Indicators'!AS70)</f>
        <v>41</v>
      </c>
      <c r="F70" s="210">
        <f>_xlfn.DAYS(About!$A$3,'Core Indicators'!BQ70)</f>
        <v>46</v>
      </c>
      <c r="G70" s="210">
        <f>_xlfn.DAYS(About!$A$3,'Core Indicators'!DM70)</f>
        <v>96</v>
      </c>
      <c r="H70" s="210">
        <f>_xlfn.DAYS(About!$A$3,'Core Indicators'!DU70)</f>
        <v>96</v>
      </c>
      <c r="I70" s="210">
        <f>_xlfn.DAYS(About!$A$3,'Core Indicators'!EC70)</f>
        <v>96</v>
      </c>
      <c r="J70" s="210">
        <f>_xlfn.DAYS(About!$A$3,'Core Indicators'!EK70)</f>
        <v>96</v>
      </c>
      <c r="K70" s="210">
        <f>_xlfn.DAYS(About!$A$3,'Core Indicators'!ES70)</f>
        <v>96</v>
      </c>
      <c r="L70" s="210">
        <f>_xlfn.DAYS(About!$A$3,'Core Indicators'!FI70)</f>
        <v>453</v>
      </c>
      <c r="M70" s="210">
        <f>_xlfn.DAYS(About!$A$3,'Core Indicators'!GG70)</f>
        <v>184</v>
      </c>
      <c r="N70" s="210">
        <f>_xlfn.DAYS(About!$A$3,'Core Indicators'!GO70)</f>
        <v>184</v>
      </c>
      <c r="O70" s="210">
        <f>_xlfn.DAYS(About!$A$3,'Core Indicators'!GW70)</f>
        <v>184</v>
      </c>
      <c r="P70" s="210">
        <f>_xlfn.DAYS(About!$A$3,'Core Indicators'!HE70)</f>
        <v>184</v>
      </c>
      <c r="Q70" s="210">
        <f>_xlfn.DAYS(About!$A$3,'Core Indicators'!HM70)</f>
        <v>184</v>
      </c>
      <c r="R70" s="210">
        <f>_xlfn.DAYS(About!$A$3,'Core Indicators'!HU70)</f>
        <v>184</v>
      </c>
      <c r="S70" s="210">
        <f>_xlfn.DAYS(About!$A$3,'Core Indicators'!IC70)</f>
        <v>184</v>
      </c>
      <c r="T70" s="210">
        <f>_xlfn.DAYS(About!$A$3,'Core Indicators'!IK70)</f>
        <v>184</v>
      </c>
      <c r="U70" s="210">
        <f>_xlfn.DAYS(About!$A$3,'Core Indicators'!IS70)</f>
        <v>184</v>
      </c>
      <c r="V70" s="210">
        <f t="shared" si="2"/>
        <v>130</v>
      </c>
    </row>
    <row r="71" spans="1:22" x14ac:dyDescent="0.25">
      <c r="A71" s="209" t="str">
        <f>Lists!C:C</f>
        <v>MMR002</v>
      </c>
      <c r="B71" s="210">
        <f>_xlfn.DAYS(About!$A$3,'Core Indicators'!U71)</f>
        <v>453</v>
      </c>
      <c r="C71" s="210">
        <f>_xlfn.DAYS(About!$A$3,'Core Indicators'!AC71)</f>
        <v>96</v>
      </c>
      <c r="D71" s="210">
        <f>_xlfn.DAYS(About!$A$3,'Core Indicators'!AK71)</f>
        <v>97</v>
      </c>
      <c r="E71" s="210">
        <f>_xlfn.DAYS(About!$A$3,'Core Indicators'!AS71)</f>
        <v>41</v>
      </c>
      <c r="F71" s="210">
        <f>_xlfn.DAYS(About!$A$3,'Core Indicators'!BQ71)</f>
        <v>46</v>
      </c>
      <c r="G71" s="210">
        <f>_xlfn.DAYS(About!$A$3,'Core Indicators'!DM71)</f>
        <v>97</v>
      </c>
      <c r="H71" s="210">
        <f>_xlfn.DAYS(About!$A$3,'Core Indicators'!DU71)</f>
        <v>97</v>
      </c>
      <c r="I71" s="210">
        <f>_xlfn.DAYS(About!$A$3,'Core Indicators'!EC71)</f>
        <v>97</v>
      </c>
      <c r="J71" s="210">
        <f>_xlfn.DAYS(About!$A$3,'Core Indicators'!EK71)</f>
        <v>97</v>
      </c>
      <c r="K71" s="210">
        <f>_xlfn.DAYS(About!$A$3,'Core Indicators'!ES71)</f>
        <v>97</v>
      </c>
      <c r="L71" s="210">
        <f>_xlfn.DAYS(About!$A$3,'Core Indicators'!FI71)</f>
        <v>453</v>
      </c>
      <c r="M71" s="210">
        <f>_xlfn.DAYS(About!$A$3,'Core Indicators'!GG71)</f>
        <v>184</v>
      </c>
      <c r="N71" s="210">
        <f>_xlfn.DAYS(About!$A$3,'Core Indicators'!GO71)</f>
        <v>184</v>
      </c>
      <c r="O71" s="210">
        <f>_xlfn.DAYS(About!$A$3,'Core Indicators'!GW71)</f>
        <v>184</v>
      </c>
      <c r="P71" s="210">
        <f>_xlfn.DAYS(About!$A$3,'Core Indicators'!HE71)</f>
        <v>184</v>
      </c>
      <c r="Q71" s="210">
        <f>_xlfn.DAYS(About!$A$3,'Core Indicators'!HM71)</f>
        <v>184</v>
      </c>
      <c r="R71" s="210">
        <f>_xlfn.DAYS(About!$A$3,'Core Indicators'!HU71)</f>
        <v>184</v>
      </c>
      <c r="S71" s="210">
        <f>_xlfn.DAYS(About!$A$3,'Core Indicators'!IC71)</f>
        <v>184</v>
      </c>
      <c r="T71" s="210">
        <f>_xlfn.DAYS(About!$A$3,'Core Indicators'!IK71)</f>
        <v>184</v>
      </c>
      <c r="U71" s="210">
        <f>_xlfn.DAYS(About!$A$3,'Core Indicators'!IS71)</f>
        <v>184</v>
      </c>
      <c r="V71" s="210">
        <f t="shared" si="2"/>
        <v>130.6</v>
      </c>
    </row>
    <row r="72" spans="1:22" x14ac:dyDescent="0.25">
      <c r="A72" s="209" t="str">
        <f>Lists!C:C</f>
        <v>MMR003</v>
      </c>
      <c r="B72" s="210">
        <f>_xlfn.DAYS(About!$A$3,'Core Indicators'!U72)</f>
        <v>453</v>
      </c>
      <c r="C72" s="210">
        <f>_xlfn.DAYS(About!$A$3,'Core Indicators'!AC72)</f>
        <v>96</v>
      </c>
      <c r="D72" s="210">
        <f>_xlfn.DAYS(About!$A$3,'Core Indicators'!AK72)</f>
        <v>96</v>
      </c>
      <c r="E72" s="210">
        <f>_xlfn.DAYS(About!$A$3,'Core Indicators'!AS72)</f>
        <v>41</v>
      </c>
      <c r="F72" s="210">
        <f>_xlfn.DAYS(About!$A$3,'Core Indicators'!BQ72)</f>
        <v>46</v>
      </c>
      <c r="G72" s="210">
        <f>_xlfn.DAYS(About!$A$3,'Core Indicators'!DM72)</f>
        <v>96</v>
      </c>
      <c r="H72" s="210">
        <f>_xlfn.DAYS(About!$A$3,'Core Indicators'!DU72)</f>
        <v>96</v>
      </c>
      <c r="I72" s="210">
        <f>_xlfn.DAYS(About!$A$3,'Core Indicators'!EC72)</f>
        <v>96</v>
      </c>
      <c r="J72" s="210">
        <f>_xlfn.DAYS(About!$A$3,'Core Indicators'!EK72)</f>
        <v>96</v>
      </c>
      <c r="K72" s="210">
        <f>_xlfn.DAYS(About!$A$3,'Core Indicators'!ES72)</f>
        <v>96</v>
      </c>
      <c r="L72" s="210">
        <f>_xlfn.DAYS(About!$A$3,'Core Indicators'!FI72)</f>
        <v>453</v>
      </c>
      <c r="M72" s="210">
        <f>_xlfn.DAYS(About!$A$3,'Core Indicators'!GG72)</f>
        <v>184</v>
      </c>
      <c r="N72" s="210">
        <f>_xlfn.DAYS(About!$A$3,'Core Indicators'!GO72)</f>
        <v>184</v>
      </c>
      <c r="O72" s="210">
        <f>_xlfn.DAYS(About!$A$3,'Core Indicators'!GW72)</f>
        <v>184</v>
      </c>
      <c r="P72" s="210">
        <f>_xlfn.DAYS(About!$A$3,'Core Indicators'!HE72)</f>
        <v>184</v>
      </c>
      <c r="Q72" s="210">
        <f>_xlfn.DAYS(About!$A$3,'Core Indicators'!HM72)</f>
        <v>184</v>
      </c>
      <c r="R72" s="210">
        <f>_xlfn.DAYS(About!$A$3,'Core Indicators'!HU72)</f>
        <v>184</v>
      </c>
      <c r="S72" s="210">
        <f>_xlfn.DAYS(About!$A$3,'Core Indicators'!IC72)</f>
        <v>184</v>
      </c>
      <c r="T72" s="210">
        <f>_xlfn.DAYS(About!$A$3,'Core Indicators'!IK72)</f>
        <v>184</v>
      </c>
      <c r="U72" s="210">
        <f>_xlfn.DAYS(About!$A$3,'Core Indicators'!IS72)</f>
        <v>184</v>
      </c>
      <c r="V72" s="210">
        <f t="shared" si="2"/>
        <v>130</v>
      </c>
    </row>
    <row r="73" spans="1:22" x14ac:dyDescent="0.25">
      <c r="A73" s="209" t="str">
        <f>Lists!C:C</f>
        <v>MMR004</v>
      </c>
      <c r="B73" s="210">
        <f>_xlfn.DAYS(About!$A$3,'Core Indicators'!U73)</f>
        <v>96</v>
      </c>
      <c r="C73" s="210">
        <f>_xlfn.DAYS(About!$A$3,'Core Indicators'!AC73)</f>
        <v>96</v>
      </c>
      <c r="D73" s="210">
        <f>_xlfn.DAYS(About!$A$3,'Core Indicators'!AK73)</f>
        <v>96</v>
      </c>
      <c r="E73" s="210">
        <f>_xlfn.DAYS(About!$A$3,'Core Indicators'!AS73)</f>
        <v>41</v>
      </c>
      <c r="F73" s="210">
        <f>_xlfn.DAYS(About!$A$3,'Core Indicators'!BQ73)</f>
        <v>46</v>
      </c>
      <c r="G73" s="210">
        <f>_xlfn.DAYS(About!$A$3,'Core Indicators'!DM73)</f>
        <v>96</v>
      </c>
      <c r="H73" s="210">
        <f>_xlfn.DAYS(About!$A$3,'Core Indicators'!DU73)</f>
        <v>96</v>
      </c>
      <c r="I73" s="210">
        <f>_xlfn.DAYS(About!$A$3,'Core Indicators'!EC73)</f>
        <v>96</v>
      </c>
      <c r="J73" s="210">
        <f>_xlfn.DAYS(About!$A$3,'Core Indicators'!EK73)</f>
        <v>96</v>
      </c>
      <c r="K73" s="210">
        <f>_xlfn.DAYS(About!$A$3,'Core Indicators'!ES73)</f>
        <v>96</v>
      </c>
      <c r="L73" s="210">
        <f>_xlfn.DAYS(About!$A$3,'Core Indicators'!FI73)</f>
        <v>311</v>
      </c>
      <c r="M73" s="210">
        <f>_xlfn.DAYS(About!$A$3,'Core Indicators'!GG73)</f>
        <v>185</v>
      </c>
      <c r="N73" s="210">
        <f>_xlfn.DAYS(About!$A$3,'Core Indicators'!GO73)</f>
        <v>185</v>
      </c>
      <c r="O73" s="210">
        <f>_xlfn.DAYS(About!$A$3,'Core Indicators'!GW73)</f>
        <v>185</v>
      </c>
      <c r="P73" s="210">
        <f>_xlfn.DAYS(About!$A$3,'Core Indicators'!HE73)</f>
        <v>185</v>
      </c>
      <c r="Q73" s="210">
        <f>_xlfn.DAYS(About!$A$3,'Core Indicators'!HM73)</f>
        <v>185</v>
      </c>
      <c r="R73" s="210">
        <f>_xlfn.DAYS(About!$A$3,'Core Indicators'!HU73)</f>
        <v>185</v>
      </c>
      <c r="S73" s="210">
        <f>_xlfn.DAYS(About!$A$3,'Core Indicators'!IC73)</f>
        <v>185</v>
      </c>
      <c r="T73" s="210">
        <f>_xlfn.DAYS(About!$A$3,'Core Indicators'!IK73)</f>
        <v>185</v>
      </c>
      <c r="U73" s="210">
        <f>_xlfn.DAYS(About!$A$3,'Core Indicators'!IS73)</f>
        <v>185</v>
      </c>
      <c r="V73" s="210">
        <f t="shared" si="2"/>
        <v>115.9</v>
      </c>
    </row>
    <row r="74" spans="1:22" x14ac:dyDescent="0.25">
      <c r="A74" s="209" t="str">
        <f>Lists!C:C</f>
        <v>MOZ001</v>
      </c>
      <c r="B74" s="210">
        <f>_xlfn.DAYS(About!$A$3,'Core Indicators'!U74)</f>
        <v>89</v>
      </c>
      <c r="C74" s="210">
        <f>_xlfn.DAYS(About!$A$3,'Core Indicators'!AC74)</f>
        <v>89</v>
      </c>
      <c r="D74" s="210">
        <f>_xlfn.DAYS(About!$A$3,'Core Indicators'!AK74)</f>
        <v>8</v>
      </c>
      <c r="E74" s="210">
        <f>_xlfn.DAYS(About!$A$3,'Core Indicators'!AS74)</f>
        <v>8</v>
      </c>
      <c r="F74" s="210">
        <f>_xlfn.DAYS(About!$A$3,'Core Indicators'!BQ74)</f>
        <v>8</v>
      </c>
      <c r="G74" s="210">
        <f>_xlfn.DAYS(About!$A$3,'Core Indicators'!DM74)</f>
        <v>8</v>
      </c>
      <c r="H74" s="210">
        <f>_xlfn.DAYS(About!$A$3,'Core Indicators'!DU74)</f>
        <v>8</v>
      </c>
      <c r="I74" s="210">
        <f>_xlfn.DAYS(About!$A$3,'Core Indicators'!EC74)</f>
        <v>8</v>
      </c>
      <c r="J74" s="210">
        <f>_xlfn.DAYS(About!$A$3,'Core Indicators'!EK74)</f>
        <v>8</v>
      </c>
      <c r="K74" s="210">
        <f>_xlfn.DAYS(About!$A$3,'Core Indicators'!ES74)</f>
        <v>8</v>
      </c>
      <c r="L74" s="210">
        <f>_xlfn.DAYS(About!$A$3,'Core Indicators'!FI74)</f>
        <v>36</v>
      </c>
      <c r="M74" s="210">
        <f>_xlfn.DAYS(About!$A$3,'Core Indicators'!GG74)</f>
        <v>89</v>
      </c>
      <c r="N74" s="210">
        <f>_xlfn.DAYS(About!$A$3,'Core Indicators'!GO74)</f>
        <v>89</v>
      </c>
      <c r="O74" s="210">
        <f>_xlfn.DAYS(About!$A$3,'Core Indicators'!GW74)</f>
        <v>89</v>
      </c>
      <c r="P74" s="210">
        <f>_xlfn.DAYS(About!$A$3,'Core Indicators'!HE74)</f>
        <v>89</v>
      </c>
      <c r="Q74" s="210">
        <f>_xlfn.DAYS(About!$A$3,'Core Indicators'!HM74)</f>
        <v>89</v>
      </c>
      <c r="R74" s="210">
        <f>_xlfn.DAYS(About!$A$3,'Core Indicators'!HU74)</f>
        <v>89</v>
      </c>
      <c r="S74" s="210">
        <f>_xlfn.DAYS(About!$A$3,'Core Indicators'!IC74)</f>
        <v>89</v>
      </c>
      <c r="T74" s="210">
        <f>_xlfn.DAYS(About!$A$3,'Core Indicators'!IK74)</f>
        <v>89</v>
      </c>
      <c r="U74" s="210">
        <f>_xlfn.DAYS(About!$A$3,'Core Indicators'!IS74)</f>
        <v>89</v>
      </c>
      <c r="V74" s="210">
        <f t="shared" si="2"/>
        <v>18.899999999999999</v>
      </c>
    </row>
    <row r="75" spans="1:22" x14ac:dyDescent="0.25">
      <c r="A75" s="209" t="str">
        <f>Lists!C:C</f>
        <v>MOZ004</v>
      </c>
      <c r="B75" s="210">
        <f>_xlfn.DAYS(About!$A$3,'Core Indicators'!U75)</f>
        <v>428</v>
      </c>
      <c r="C75" s="210">
        <f>_xlfn.DAYS(About!$A$3,'Core Indicators'!AC75)</f>
        <v>289</v>
      </c>
      <c r="D75" s="210">
        <f>_xlfn.DAYS(About!$A$3,'Core Indicators'!AK75)</f>
        <v>89</v>
      </c>
      <c r="E75" s="210">
        <f>_xlfn.DAYS(About!$A$3,'Core Indicators'!AS75)</f>
        <v>8</v>
      </c>
      <c r="F75" s="210">
        <f>_xlfn.DAYS(About!$A$3,'Core Indicators'!BQ75)</f>
        <v>8</v>
      </c>
      <c r="G75" s="210">
        <f>_xlfn.DAYS(About!$A$3,'Core Indicators'!DM75)</f>
        <v>36</v>
      </c>
      <c r="H75" s="210">
        <f>_xlfn.DAYS(About!$A$3,'Core Indicators'!DU75)</f>
        <v>36</v>
      </c>
      <c r="I75" s="210">
        <f>_xlfn.DAYS(About!$A$3,'Core Indicators'!EC75)</f>
        <v>36</v>
      </c>
      <c r="J75" s="210">
        <f>_xlfn.DAYS(About!$A$3,'Core Indicators'!EK75)</f>
        <v>36</v>
      </c>
      <c r="K75" s="210">
        <f>_xlfn.DAYS(About!$A$3,'Core Indicators'!ES75)</f>
        <v>36</v>
      </c>
      <c r="L75" s="210">
        <f>_xlfn.DAYS(About!$A$3,'Core Indicators'!FI75)</f>
        <v>289</v>
      </c>
      <c r="M75" s="210">
        <f>_xlfn.DAYS(About!$A$3,'Core Indicators'!GG75)</f>
        <v>89</v>
      </c>
      <c r="N75" s="210">
        <f>_xlfn.DAYS(About!$A$3,'Core Indicators'!GO75)</f>
        <v>183</v>
      </c>
      <c r="O75" s="210">
        <f>_xlfn.DAYS(About!$A$3,'Core Indicators'!GW75)</f>
        <v>183</v>
      </c>
      <c r="P75" s="210">
        <f>_xlfn.DAYS(About!$A$3,'Core Indicators'!HE75)</f>
        <v>183</v>
      </c>
      <c r="Q75" s="210">
        <f>_xlfn.DAYS(About!$A$3,'Core Indicators'!HM75)</f>
        <v>183</v>
      </c>
      <c r="R75" s="210">
        <f>_xlfn.DAYS(About!$A$3,'Core Indicators'!HU75)</f>
        <v>183</v>
      </c>
      <c r="S75" s="210">
        <f>_xlfn.DAYS(About!$A$3,'Core Indicators'!IC75)</f>
        <v>183</v>
      </c>
      <c r="T75" s="210">
        <f>_xlfn.DAYS(About!$A$3,'Core Indicators'!IK75)</f>
        <v>183</v>
      </c>
      <c r="U75" s="210">
        <f>_xlfn.DAYS(About!$A$3,'Core Indicators'!IS75)</f>
        <v>89</v>
      </c>
      <c r="V75" s="210">
        <f t="shared" si="2"/>
        <v>66.3</v>
      </c>
    </row>
    <row r="76" spans="1:22" x14ac:dyDescent="0.25">
      <c r="A76" s="209" t="str">
        <f>Lists!C:C</f>
        <v>MOZ008</v>
      </c>
      <c r="B76" s="210">
        <f>_xlfn.DAYS(About!$A$3,'Core Indicators'!U76)</f>
        <v>36</v>
      </c>
      <c r="C76" s="210">
        <f>_xlfn.DAYS(About!$A$3,'Core Indicators'!AC76)</f>
        <v>36</v>
      </c>
      <c r="D76" s="210">
        <f>_xlfn.DAYS(About!$A$3,'Core Indicators'!AK76)</f>
        <v>8</v>
      </c>
      <c r="E76" s="210">
        <f>_xlfn.DAYS(About!$A$3,'Core Indicators'!AS76)</f>
        <v>8</v>
      </c>
      <c r="F76" s="210">
        <f>_xlfn.DAYS(About!$A$3,'Core Indicators'!BQ76)</f>
        <v>8</v>
      </c>
      <c r="G76" s="210">
        <f>_xlfn.DAYS(About!$A$3,'Core Indicators'!DM76)</f>
        <v>8</v>
      </c>
      <c r="H76" s="210">
        <f>_xlfn.DAYS(About!$A$3,'Core Indicators'!DU76)</f>
        <v>8</v>
      </c>
      <c r="I76" s="210">
        <f>_xlfn.DAYS(About!$A$3,'Core Indicators'!EC76)</f>
        <v>8</v>
      </c>
      <c r="J76" s="210">
        <f>_xlfn.DAYS(About!$A$3,'Core Indicators'!EK76)</f>
        <v>8</v>
      </c>
      <c r="K76" s="210">
        <f>_xlfn.DAYS(About!$A$3,'Core Indicators'!ES76)</f>
        <v>8</v>
      </c>
      <c r="L76" s="210">
        <f>_xlfn.DAYS(About!$A$3,'Core Indicators'!FI76)</f>
        <v>36</v>
      </c>
      <c r="M76" s="210">
        <f>_xlfn.DAYS(About!$A$3,'Core Indicators'!GG76)</f>
        <v>89</v>
      </c>
      <c r="N76" s="210">
        <f>_xlfn.DAYS(About!$A$3,'Core Indicators'!GO76)</f>
        <v>89</v>
      </c>
      <c r="O76" s="210">
        <f>_xlfn.DAYS(About!$A$3,'Core Indicators'!GW76)</f>
        <v>89</v>
      </c>
      <c r="P76" s="210">
        <f>_xlfn.DAYS(About!$A$3,'Core Indicators'!HE76)</f>
        <v>89</v>
      </c>
      <c r="Q76" s="210">
        <f>_xlfn.DAYS(About!$A$3,'Core Indicators'!HM76)</f>
        <v>89</v>
      </c>
      <c r="R76" s="210">
        <f>_xlfn.DAYS(About!$A$3,'Core Indicators'!HU76)</f>
        <v>89</v>
      </c>
      <c r="S76" s="210">
        <f>_xlfn.DAYS(About!$A$3,'Core Indicators'!IC76)</f>
        <v>89</v>
      </c>
      <c r="T76" s="210">
        <f>_xlfn.DAYS(About!$A$3,'Core Indicators'!IK76)</f>
        <v>89</v>
      </c>
      <c r="U76" s="210">
        <f>_xlfn.DAYS(About!$A$3,'Core Indicators'!IS76)</f>
        <v>89</v>
      </c>
      <c r="V76" s="210">
        <f t="shared" si="2"/>
        <v>18.899999999999999</v>
      </c>
    </row>
    <row r="77" spans="1:22" x14ac:dyDescent="0.25">
      <c r="A77" s="209" t="str">
        <f>Lists!C:C</f>
        <v>MRT002</v>
      </c>
      <c r="B77" s="210">
        <f>_xlfn.DAYS(About!$A$3,'Core Indicators'!U77)</f>
        <v>1171</v>
      </c>
      <c r="C77" s="210">
        <f>_xlfn.DAYS(About!$A$3,'Core Indicators'!AC77)</f>
        <v>262</v>
      </c>
      <c r="D77" s="210">
        <f>_xlfn.DAYS(About!$A$3,'Core Indicators'!AK77)</f>
        <v>262</v>
      </c>
      <c r="E77" s="210">
        <f>_xlfn.DAYS(About!$A$3,'Core Indicators'!AS77)</f>
        <v>262</v>
      </c>
      <c r="F77" s="210">
        <f>_xlfn.DAYS(About!$A$3,'Core Indicators'!BQ77)</f>
        <v>262</v>
      </c>
      <c r="G77" s="210">
        <f>_xlfn.DAYS(About!$A$3,'Core Indicators'!DM77)</f>
        <v>262</v>
      </c>
      <c r="H77" s="210">
        <f>_xlfn.DAYS(About!$A$3,'Core Indicators'!DU77)</f>
        <v>262</v>
      </c>
      <c r="I77" s="210">
        <f>_xlfn.DAYS(About!$A$3,'Core Indicators'!EC77)</f>
        <v>262</v>
      </c>
      <c r="J77" s="210">
        <f>_xlfn.DAYS(About!$A$3,'Core Indicators'!EK77)</f>
        <v>262</v>
      </c>
      <c r="K77" s="210">
        <f>_xlfn.DAYS(About!$A$3,'Core Indicators'!ES77)</f>
        <v>262</v>
      </c>
      <c r="L77" s="210">
        <f>_xlfn.DAYS(About!$A$3,'Core Indicators'!FI77)</f>
        <v>1171</v>
      </c>
      <c r="M77" s="210">
        <f>_xlfn.DAYS(About!$A$3,'Core Indicators'!GG77)</f>
        <v>187</v>
      </c>
      <c r="N77" s="210">
        <f>_xlfn.DAYS(About!$A$3,'Core Indicators'!GO77)</f>
        <v>187</v>
      </c>
      <c r="O77" s="210">
        <f>_xlfn.DAYS(About!$A$3,'Core Indicators'!GW77)</f>
        <v>187</v>
      </c>
      <c r="P77" s="210">
        <f>_xlfn.DAYS(About!$A$3,'Core Indicators'!HE77)</f>
        <v>187</v>
      </c>
      <c r="Q77" s="210">
        <f>_xlfn.DAYS(About!$A$3,'Core Indicators'!HM77)</f>
        <v>187</v>
      </c>
      <c r="R77" s="210">
        <f>_xlfn.DAYS(About!$A$3,'Core Indicators'!HU77)</f>
        <v>187</v>
      </c>
      <c r="S77" s="210">
        <f>_xlfn.DAYS(About!$A$3,'Core Indicators'!IC77)</f>
        <v>187</v>
      </c>
      <c r="T77" s="210">
        <f>_xlfn.DAYS(About!$A$3,'Core Indicators'!IK77)</f>
        <v>187</v>
      </c>
      <c r="U77" s="210">
        <f>_xlfn.DAYS(About!$A$3,'Core Indicators'!IS77)</f>
        <v>187</v>
      </c>
      <c r="V77" s="210">
        <f t="shared" si="2"/>
        <v>345.4</v>
      </c>
    </row>
    <row r="78" spans="1:22" x14ac:dyDescent="0.25">
      <c r="A78" s="209" t="str">
        <f>Lists!C:C</f>
        <v>MRT003</v>
      </c>
      <c r="B78" s="210">
        <f>_xlfn.DAYS(About!$A$3,'Core Indicators'!U78)</f>
        <v>579</v>
      </c>
      <c r="C78" s="210">
        <f>_xlfn.DAYS(About!$A$3,'Core Indicators'!AC78)</f>
        <v>262</v>
      </c>
      <c r="D78" s="210">
        <f>_xlfn.DAYS(About!$A$3,'Core Indicators'!AK78)</f>
        <v>262</v>
      </c>
      <c r="E78" s="210">
        <f>_xlfn.DAYS(About!$A$3,'Core Indicators'!AS78)</f>
        <v>612</v>
      </c>
      <c r="F78" s="210">
        <f>_xlfn.DAYS(About!$A$3,'Core Indicators'!BQ78)</f>
        <v>262</v>
      </c>
      <c r="G78" s="210">
        <f>_xlfn.DAYS(About!$A$3,'Core Indicators'!DM78)</f>
        <v>262</v>
      </c>
      <c r="H78" s="210">
        <f>_xlfn.DAYS(About!$A$3,'Core Indicators'!DU78)</f>
        <v>262</v>
      </c>
      <c r="I78" s="210">
        <f>_xlfn.DAYS(About!$A$3,'Core Indicators'!EC78)</f>
        <v>262</v>
      </c>
      <c r="J78" s="210">
        <f>_xlfn.DAYS(About!$A$3,'Core Indicators'!EK78)</f>
        <v>262</v>
      </c>
      <c r="K78" s="210">
        <f>_xlfn.DAYS(About!$A$3,'Core Indicators'!ES78)</f>
        <v>443</v>
      </c>
      <c r="L78" s="210">
        <f>_xlfn.DAYS(About!$A$3,'Core Indicators'!FI78)</f>
        <v>612</v>
      </c>
      <c r="M78" s="210">
        <f>_xlfn.DAYS(About!$A$3,'Core Indicators'!GG78)</f>
        <v>187</v>
      </c>
      <c r="N78" s="210">
        <f>_xlfn.DAYS(About!$A$3,'Core Indicators'!GO78)</f>
        <v>187</v>
      </c>
      <c r="O78" s="210">
        <f>_xlfn.DAYS(About!$A$3,'Core Indicators'!GW78)</f>
        <v>187</v>
      </c>
      <c r="P78" s="210">
        <f>_xlfn.DAYS(About!$A$3,'Core Indicators'!HE78)</f>
        <v>187</v>
      </c>
      <c r="Q78" s="210">
        <f>_xlfn.DAYS(About!$A$3,'Core Indicators'!HM78)</f>
        <v>187</v>
      </c>
      <c r="R78" s="210">
        <f>_xlfn.DAYS(About!$A$3,'Core Indicators'!HU78)</f>
        <v>187</v>
      </c>
      <c r="S78" s="210">
        <f>_xlfn.DAYS(About!$A$3,'Core Indicators'!IC78)</f>
        <v>187</v>
      </c>
      <c r="T78" s="210">
        <f>_xlfn.DAYS(About!$A$3,'Core Indicators'!IK78)</f>
        <v>187</v>
      </c>
      <c r="U78" s="210">
        <f>_xlfn.DAYS(About!$A$3,'Core Indicators'!IS78)</f>
        <v>187</v>
      </c>
      <c r="V78" s="210">
        <f t="shared" si="2"/>
        <v>342.6</v>
      </c>
    </row>
    <row r="79" spans="1:22" x14ac:dyDescent="0.25">
      <c r="A79" s="209" t="str">
        <f>Lists!C:C</f>
        <v>MWI002</v>
      </c>
      <c r="B79" s="210">
        <f>_xlfn.DAYS(About!$A$3,'Core Indicators'!U79)</f>
        <v>230</v>
      </c>
      <c r="C79" s="210">
        <f>_xlfn.DAYS(About!$A$3,'Core Indicators'!AC79)</f>
        <v>230</v>
      </c>
      <c r="D79" s="210">
        <f>_xlfn.DAYS(About!$A$3,'Core Indicators'!AK79)</f>
        <v>33</v>
      </c>
      <c r="E79" s="210">
        <f>_xlfn.DAYS(About!$A$3,'Core Indicators'!AS79)</f>
        <v>33</v>
      </c>
      <c r="F79" s="210">
        <f>_xlfn.DAYS(About!$A$3,'Core Indicators'!BQ79)</f>
        <v>4</v>
      </c>
      <c r="G79" s="210">
        <f>_xlfn.DAYS(About!$A$3,'Core Indicators'!DM79)</f>
        <v>33</v>
      </c>
      <c r="H79" s="210">
        <f>_xlfn.DAYS(About!$A$3,'Core Indicators'!DU79)</f>
        <v>33</v>
      </c>
      <c r="I79" s="210">
        <f>_xlfn.DAYS(About!$A$3,'Core Indicators'!EC79)</f>
        <v>33</v>
      </c>
      <c r="J79" s="210">
        <f>_xlfn.DAYS(About!$A$3,'Core Indicators'!EK79)</f>
        <v>33</v>
      </c>
      <c r="K79" s="210">
        <f>_xlfn.DAYS(About!$A$3,'Core Indicators'!ES79)</f>
        <v>33</v>
      </c>
      <c r="L79" s="210">
        <f>_xlfn.DAYS(About!$A$3,'Core Indicators'!FI79)</f>
        <v>66</v>
      </c>
      <c r="M79" s="210">
        <f>_xlfn.DAYS(About!$A$3,'Core Indicators'!GG79)</f>
        <v>89</v>
      </c>
      <c r="N79" s="210">
        <f>_xlfn.DAYS(About!$A$3,'Core Indicators'!GO79)</f>
        <v>89</v>
      </c>
      <c r="O79" s="210">
        <f>_xlfn.DAYS(About!$A$3,'Core Indicators'!GW79)</f>
        <v>89</v>
      </c>
      <c r="P79" s="210">
        <f>_xlfn.DAYS(About!$A$3,'Core Indicators'!HE79)</f>
        <v>89</v>
      </c>
      <c r="Q79" s="210">
        <f>_xlfn.DAYS(About!$A$3,'Core Indicators'!HM79)</f>
        <v>89</v>
      </c>
      <c r="R79" s="210">
        <f>_xlfn.DAYS(About!$A$3,'Core Indicators'!HU79)</f>
        <v>89</v>
      </c>
      <c r="S79" s="210">
        <f>_xlfn.DAYS(About!$A$3,'Core Indicators'!IC79)</f>
        <v>89</v>
      </c>
      <c r="T79" s="210">
        <f>_xlfn.DAYS(About!$A$3,'Core Indicators'!IK79)</f>
        <v>89</v>
      </c>
      <c r="U79" s="210">
        <f>_xlfn.DAYS(About!$A$3,'Core Indicators'!IS79)</f>
        <v>89</v>
      </c>
      <c r="V79" s="210">
        <f t="shared" si="2"/>
        <v>39</v>
      </c>
    </row>
    <row r="80" spans="1:22" x14ac:dyDescent="0.25">
      <c r="A80" s="209" t="str">
        <f>Lists!C:C</f>
        <v>MWI004</v>
      </c>
      <c r="B80" s="210">
        <f>_xlfn.DAYS(About!$A$3,'Core Indicators'!U80)</f>
        <v>89</v>
      </c>
      <c r="C80" s="210">
        <f>_xlfn.DAYS(About!$A$3,'Core Indicators'!AC80)</f>
        <v>89</v>
      </c>
      <c r="D80" s="210">
        <f>_xlfn.DAYS(About!$A$3,'Core Indicators'!AK80)</f>
        <v>89</v>
      </c>
      <c r="E80" s="210">
        <f>_xlfn.DAYS(About!$A$3,'Core Indicators'!AS80)</f>
        <v>89</v>
      </c>
      <c r="F80" s="210">
        <f>_xlfn.DAYS(About!$A$3,'Core Indicators'!BQ80)</f>
        <v>89</v>
      </c>
      <c r="G80" s="210">
        <f>_xlfn.DAYS(About!$A$3,'Core Indicators'!DM80)</f>
        <v>89</v>
      </c>
      <c r="H80" s="210">
        <f>_xlfn.DAYS(About!$A$3,'Core Indicators'!DU80)</f>
        <v>89</v>
      </c>
      <c r="I80" s="210">
        <f>_xlfn.DAYS(About!$A$3,'Core Indicators'!EC80)</f>
        <v>89</v>
      </c>
      <c r="J80" s="210">
        <f>_xlfn.DAYS(About!$A$3,'Core Indicators'!EK80)</f>
        <v>89</v>
      </c>
      <c r="K80" s="210">
        <f>_xlfn.DAYS(About!$A$3,'Core Indicators'!ES80)</f>
        <v>89</v>
      </c>
      <c r="L80" s="210">
        <f>_xlfn.DAYS(About!$A$3,'Core Indicators'!FI80)</f>
        <v>89</v>
      </c>
      <c r="M80" s="210">
        <f>_xlfn.DAYS(About!$A$3,'Core Indicators'!GG80)</f>
        <v>89</v>
      </c>
      <c r="N80" s="210">
        <f>_xlfn.DAYS(About!$A$3,'Core Indicators'!GO80)</f>
        <v>89</v>
      </c>
      <c r="O80" s="210">
        <f>_xlfn.DAYS(About!$A$3,'Core Indicators'!GW80)</f>
        <v>89</v>
      </c>
      <c r="P80" s="210">
        <f>_xlfn.DAYS(About!$A$3,'Core Indicators'!HE80)</f>
        <v>89</v>
      </c>
      <c r="Q80" s="210">
        <f>_xlfn.DAYS(About!$A$3,'Core Indicators'!HM80)</f>
        <v>89</v>
      </c>
      <c r="R80" s="210">
        <f>_xlfn.DAYS(About!$A$3,'Core Indicators'!HU80)</f>
        <v>89</v>
      </c>
      <c r="S80" s="210">
        <f>_xlfn.DAYS(About!$A$3,'Core Indicators'!IC80)</f>
        <v>89</v>
      </c>
      <c r="T80" s="210">
        <f>_xlfn.DAYS(About!$A$3,'Core Indicators'!IK80)</f>
        <v>89</v>
      </c>
      <c r="U80" s="210">
        <f>_xlfn.DAYS(About!$A$3,'Core Indicators'!IS80)</f>
        <v>89</v>
      </c>
      <c r="V80" s="210">
        <f t="shared" si="2"/>
        <v>89</v>
      </c>
    </row>
    <row r="81" spans="1:22" x14ac:dyDescent="0.25">
      <c r="A81" s="209" t="str">
        <f>Lists!C:C</f>
        <v>MYS001</v>
      </c>
      <c r="B81" s="210">
        <f>_xlfn.DAYS(About!$A$3,'Core Indicators'!U81)</f>
        <v>400</v>
      </c>
      <c r="C81" s="210">
        <f>_xlfn.DAYS(About!$A$3,'Core Indicators'!AC81)</f>
        <v>17</v>
      </c>
      <c r="D81" s="210">
        <f>_xlfn.DAYS(About!$A$3,'Core Indicators'!AK81)</f>
        <v>17</v>
      </c>
      <c r="E81" s="210">
        <f>_xlfn.DAYS(About!$A$3,'Core Indicators'!AS81)</f>
        <v>17</v>
      </c>
      <c r="F81" s="210">
        <f>_xlfn.DAYS(About!$A$3,'Core Indicators'!BQ81)</f>
        <v>400</v>
      </c>
      <c r="G81" s="210">
        <f>_xlfn.DAYS(About!$A$3,'Core Indicators'!DM81)</f>
        <v>17</v>
      </c>
      <c r="H81" s="210">
        <f>_xlfn.DAYS(About!$A$3,'Core Indicators'!DU81)</f>
        <v>17</v>
      </c>
      <c r="I81" s="210">
        <f>_xlfn.DAYS(About!$A$3,'Core Indicators'!EC81)</f>
        <v>17</v>
      </c>
      <c r="J81" s="210">
        <f>_xlfn.DAYS(About!$A$3,'Core Indicators'!EK81)</f>
        <v>17</v>
      </c>
      <c r="K81" s="210">
        <f>_xlfn.DAYS(About!$A$3,'Core Indicators'!ES81)</f>
        <v>17</v>
      </c>
      <c r="L81" s="210">
        <f>_xlfn.DAYS(About!$A$3,'Core Indicators'!FI81)</f>
        <v>397</v>
      </c>
      <c r="M81" s="210">
        <f>_xlfn.DAYS(About!$A$3,'Core Indicators'!GG81)</f>
        <v>187</v>
      </c>
      <c r="N81" s="210">
        <f>_xlfn.DAYS(About!$A$3,'Core Indicators'!GO81)</f>
        <v>187</v>
      </c>
      <c r="O81" s="210">
        <f>_xlfn.DAYS(About!$A$3,'Core Indicators'!GW81)</f>
        <v>187</v>
      </c>
      <c r="P81" s="210">
        <f>_xlfn.DAYS(About!$A$3,'Core Indicators'!HE81)</f>
        <v>187</v>
      </c>
      <c r="Q81" s="210">
        <f>_xlfn.DAYS(About!$A$3,'Core Indicators'!HM81)</f>
        <v>187</v>
      </c>
      <c r="R81" s="210">
        <f>_xlfn.DAYS(About!$A$3,'Core Indicators'!HU81)</f>
        <v>187</v>
      </c>
      <c r="S81" s="210">
        <f>_xlfn.DAYS(About!$A$3,'Core Indicators'!IC81)</f>
        <v>187</v>
      </c>
      <c r="T81" s="210">
        <f>_xlfn.DAYS(About!$A$3,'Core Indicators'!IK81)</f>
        <v>187</v>
      </c>
      <c r="U81" s="210">
        <f>_xlfn.DAYS(About!$A$3,'Core Indicators'!IS81)</f>
        <v>187</v>
      </c>
      <c r="V81" s="210">
        <f t="shared" si="2"/>
        <v>110.3</v>
      </c>
    </row>
    <row r="82" spans="1:22" x14ac:dyDescent="0.25">
      <c r="A82" s="209" t="str">
        <f>Lists!C:C</f>
        <v>NAM002</v>
      </c>
      <c r="B82" s="210">
        <f>_xlfn.DAYS(About!$A$3,'Core Indicators'!U82)</f>
        <v>293</v>
      </c>
      <c r="C82" s="210">
        <f>_xlfn.DAYS(About!$A$3,'Core Indicators'!AC82)</f>
        <v>124</v>
      </c>
      <c r="D82" s="210">
        <f>_xlfn.DAYS(About!$A$3,'Core Indicators'!AK82)</f>
        <v>124</v>
      </c>
      <c r="E82" s="210">
        <f>_xlfn.DAYS(About!$A$3,'Core Indicators'!AS82)</f>
        <v>813</v>
      </c>
      <c r="F82" s="210">
        <f>_xlfn.DAYS(About!$A$3,'Core Indicators'!BQ82)</f>
        <v>10</v>
      </c>
      <c r="G82" s="210">
        <f>_xlfn.DAYS(About!$A$3,'Core Indicators'!DM82)</f>
        <v>124</v>
      </c>
      <c r="H82" s="210">
        <f>_xlfn.DAYS(About!$A$3,'Core Indicators'!DU82)</f>
        <v>124</v>
      </c>
      <c r="I82" s="210">
        <f>_xlfn.DAYS(About!$A$3,'Core Indicators'!EC82)</f>
        <v>124</v>
      </c>
      <c r="J82" s="210">
        <f>_xlfn.DAYS(About!$A$3,'Core Indicators'!EK82)</f>
        <v>124</v>
      </c>
      <c r="K82" s="210">
        <f>_xlfn.DAYS(About!$A$3,'Core Indicators'!ES82)</f>
        <v>124</v>
      </c>
      <c r="L82" s="210">
        <f>_xlfn.DAYS(About!$A$3,'Core Indicators'!FI82)</f>
        <v>293</v>
      </c>
      <c r="M82" s="210">
        <f>_xlfn.DAYS(About!$A$3,'Core Indicators'!GG82)</f>
        <v>185</v>
      </c>
      <c r="N82" s="210">
        <f>_xlfn.DAYS(About!$A$3,'Core Indicators'!GO82)</f>
        <v>185</v>
      </c>
      <c r="O82" s="210">
        <f>_xlfn.DAYS(About!$A$3,'Core Indicators'!GW82)</f>
        <v>185</v>
      </c>
      <c r="P82" s="210">
        <f>_xlfn.DAYS(About!$A$3,'Core Indicators'!HE82)</f>
        <v>185</v>
      </c>
      <c r="Q82" s="210">
        <f>_xlfn.DAYS(About!$A$3,'Core Indicators'!HM82)</f>
        <v>185</v>
      </c>
      <c r="R82" s="210">
        <f>_xlfn.DAYS(About!$A$3,'Core Indicators'!HU82)</f>
        <v>185</v>
      </c>
      <c r="S82" s="210">
        <f>_xlfn.DAYS(About!$A$3,'Core Indicators'!IC82)</f>
        <v>185</v>
      </c>
      <c r="T82" s="210">
        <f>_xlfn.DAYS(About!$A$3,'Core Indicators'!IK82)</f>
        <v>185</v>
      </c>
      <c r="U82" s="210">
        <f>_xlfn.DAYS(About!$A$3,'Core Indicators'!IS82)</f>
        <v>185</v>
      </c>
      <c r="V82" s="210">
        <f t="shared" si="2"/>
        <v>204.5</v>
      </c>
    </row>
    <row r="83" spans="1:22" x14ac:dyDescent="0.25">
      <c r="A83" s="209" t="str">
        <f>Lists!C:C</f>
        <v>NER001</v>
      </c>
      <c r="B83" s="210">
        <f>_xlfn.DAYS(About!$A$3,'Core Indicators'!U83)</f>
        <v>1173</v>
      </c>
      <c r="C83" s="210">
        <f>_xlfn.DAYS(About!$A$3,'Core Indicators'!AC83)</f>
        <v>456</v>
      </c>
      <c r="D83" s="210">
        <f>_xlfn.DAYS(About!$A$3,'Core Indicators'!AK83)</f>
        <v>456</v>
      </c>
      <c r="E83" s="210">
        <f>_xlfn.DAYS(About!$A$3,'Core Indicators'!AS83)</f>
        <v>61</v>
      </c>
      <c r="F83" s="210">
        <f>_xlfn.DAYS(About!$A$3,'Core Indicators'!BQ83)</f>
        <v>61</v>
      </c>
      <c r="G83" s="210">
        <f>_xlfn.DAYS(About!$A$3,'Core Indicators'!DM83)</f>
        <v>456</v>
      </c>
      <c r="H83" s="210">
        <f>_xlfn.DAYS(About!$A$3,'Core Indicators'!DU83)</f>
        <v>456</v>
      </c>
      <c r="I83" s="210">
        <f>_xlfn.DAYS(About!$A$3,'Core Indicators'!EC83)</f>
        <v>456</v>
      </c>
      <c r="J83" s="210">
        <f>_xlfn.DAYS(About!$A$3,'Core Indicators'!EK83)</f>
        <v>456</v>
      </c>
      <c r="K83" s="210">
        <f>_xlfn.DAYS(About!$A$3,'Core Indicators'!ES83)</f>
        <v>456</v>
      </c>
      <c r="L83" s="210">
        <f>_xlfn.DAYS(About!$A$3,'Core Indicators'!FI83)</f>
        <v>1173</v>
      </c>
      <c r="M83" s="210">
        <f>_xlfn.DAYS(About!$A$3,'Core Indicators'!GG83)</f>
        <v>182</v>
      </c>
      <c r="N83" s="210">
        <f>_xlfn.DAYS(About!$A$3,'Core Indicators'!GO83)</f>
        <v>182</v>
      </c>
      <c r="O83" s="210">
        <f>_xlfn.DAYS(About!$A$3,'Core Indicators'!GW83)</f>
        <v>182</v>
      </c>
      <c r="P83" s="210">
        <f>_xlfn.DAYS(About!$A$3,'Core Indicators'!HE83)</f>
        <v>182</v>
      </c>
      <c r="Q83" s="210">
        <f>_xlfn.DAYS(About!$A$3,'Core Indicators'!HM83)</f>
        <v>182</v>
      </c>
      <c r="R83" s="210">
        <f>_xlfn.DAYS(About!$A$3,'Core Indicators'!HU83)</f>
        <v>182</v>
      </c>
      <c r="S83" s="210">
        <f>_xlfn.DAYS(About!$A$3,'Core Indicators'!IC83)</f>
        <v>182</v>
      </c>
      <c r="T83" s="210">
        <f>_xlfn.DAYS(About!$A$3,'Core Indicators'!IK83)</f>
        <v>182</v>
      </c>
      <c r="U83" s="210">
        <f>_xlfn.DAYS(About!$A$3,'Core Indicators'!IS83)</f>
        <v>182</v>
      </c>
      <c r="V83" s="210">
        <f t="shared" si="2"/>
        <v>421.3</v>
      </c>
    </row>
    <row r="84" spans="1:22" x14ac:dyDescent="0.25">
      <c r="A84" s="209" t="str">
        <f>Lists!C:C</f>
        <v>NER002</v>
      </c>
      <c r="B84" s="210">
        <f>_xlfn.DAYS(About!$A$3,'Core Indicators'!U84)</f>
        <v>1173</v>
      </c>
      <c r="C84" s="210">
        <f>_xlfn.DAYS(About!$A$3,'Core Indicators'!AC84)</f>
        <v>456</v>
      </c>
      <c r="D84" s="210">
        <f>_xlfn.DAYS(About!$A$3,'Core Indicators'!AK84)</f>
        <v>456</v>
      </c>
      <c r="E84" s="210">
        <f>_xlfn.DAYS(About!$A$3,'Core Indicators'!AS84)</f>
        <v>61</v>
      </c>
      <c r="F84" s="210">
        <f>_xlfn.DAYS(About!$A$3,'Core Indicators'!BQ84)</f>
        <v>61</v>
      </c>
      <c r="G84" s="210">
        <f>_xlfn.DAYS(About!$A$3,'Core Indicators'!DM84)</f>
        <v>456</v>
      </c>
      <c r="H84" s="210">
        <f>_xlfn.DAYS(About!$A$3,'Core Indicators'!DU84)</f>
        <v>456</v>
      </c>
      <c r="I84" s="210">
        <f>_xlfn.DAYS(About!$A$3,'Core Indicators'!EC84)</f>
        <v>456</v>
      </c>
      <c r="J84" s="210">
        <f>_xlfn.DAYS(About!$A$3,'Core Indicators'!EK84)</f>
        <v>456</v>
      </c>
      <c r="K84" s="210">
        <f>_xlfn.DAYS(About!$A$3,'Core Indicators'!ES84)</f>
        <v>456</v>
      </c>
      <c r="L84" s="210">
        <f>_xlfn.DAYS(About!$A$3,'Core Indicators'!FI84)</f>
        <v>1173</v>
      </c>
      <c r="M84" s="210">
        <f>_xlfn.DAYS(About!$A$3,'Core Indicators'!GG84)</f>
        <v>182</v>
      </c>
      <c r="N84" s="210">
        <f>_xlfn.DAYS(About!$A$3,'Core Indicators'!GO84)</f>
        <v>182</v>
      </c>
      <c r="O84" s="210">
        <f>_xlfn.DAYS(About!$A$3,'Core Indicators'!GW84)</f>
        <v>182</v>
      </c>
      <c r="P84" s="210">
        <f>_xlfn.DAYS(About!$A$3,'Core Indicators'!HE84)</f>
        <v>182</v>
      </c>
      <c r="Q84" s="210">
        <f>_xlfn.DAYS(About!$A$3,'Core Indicators'!HM84)</f>
        <v>182</v>
      </c>
      <c r="R84" s="210">
        <f>_xlfn.DAYS(About!$A$3,'Core Indicators'!HU84)</f>
        <v>182</v>
      </c>
      <c r="S84" s="210">
        <f>_xlfn.DAYS(About!$A$3,'Core Indicators'!IC84)</f>
        <v>182</v>
      </c>
      <c r="T84" s="210">
        <f>_xlfn.DAYS(About!$A$3,'Core Indicators'!IK84)</f>
        <v>182</v>
      </c>
      <c r="U84" s="210">
        <f>_xlfn.DAYS(About!$A$3,'Core Indicators'!IS84)</f>
        <v>182</v>
      </c>
      <c r="V84" s="210">
        <f t="shared" si="2"/>
        <v>421.3</v>
      </c>
    </row>
    <row r="85" spans="1:22" x14ac:dyDescent="0.25">
      <c r="A85" s="209" t="str">
        <f>Lists!C:C</f>
        <v>NER003</v>
      </c>
      <c r="B85" s="210">
        <f>_xlfn.DAYS(About!$A$3,'Core Indicators'!U85)</f>
        <v>1173</v>
      </c>
      <c r="C85" s="210">
        <f>_xlfn.DAYS(About!$A$3,'Core Indicators'!AC85)</f>
        <v>456</v>
      </c>
      <c r="D85" s="210">
        <f>_xlfn.DAYS(About!$A$3,'Core Indicators'!AK85)</f>
        <v>456</v>
      </c>
      <c r="E85" s="210">
        <f>_xlfn.DAYS(About!$A$3,'Core Indicators'!AS85)</f>
        <v>61</v>
      </c>
      <c r="F85" s="210">
        <f>_xlfn.DAYS(About!$A$3,'Core Indicators'!BQ85)</f>
        <v>61</v>
      </c>
      <c r="G85" s="210">
        <f>_xlfn.DAYS(About!$A$3,'Core Indicators'!DM85)</f>
        <v>456</v>
      </c>
      <c r="H85" s="210">
        <f>_xlfn.DAYS(About!$A$3,'Core Indicators'!DU85)</f>
        <v>456</v>
      </c>
      <c r="I85" s="210">
        <f>_xlfn.DAYS(About!$A$3,'Core Indicators'!EC85)</f>
        <v>456</v>
      </c>
      <c r="J85" s="210">
        <f>_xlfn.DAYS(About!$A$3,'Core Indicators'!EK85)</f>
        <v>456</v>
      </c>
      <c r="K85" s="210">
        <f>_xlfn.DAYS(About!$A$3,'Core Indicators'!ES85)</f>
        <v>456</v>
      </c>
      <c r="L85" s="210">
        <f>_xlfn.DAYS(About!$A$3,'Core Indicators'!FI85)</f>
        <v>1173</v>
      </c>
      <c r="M85" s="210">
        <f>_xlfn.DAYS(About!$A$3,'Core Indicators'!GG85)</f>
        <v>183</v>
      </c>
      <c r="N85" s="210">
        <f>_xlfn.DAYS(About!$A$3,'Core Indicators'!GO85)</f>
        <v>183</v>
      </c>
      <c r="O85" s="210">
        <f>_xlfn.DAYS(About!$A$3,'Core Indicators'!GW85)</f>
        <v>183</v>
      </c>
      <c r="P85" s="210">
        <f>_xlfn.DAYS(About!$A$3,'Core Indicators'!HE85)</f>
        <v>183</v>
      </c>
      <c r="Q85" s="210">
        <f>_xlfn.DAYS(About!$A$3,'Core Indicators'!HM85)</f>
        <v>183</v>
      </c>
      <c r="R85" s="210">
        <f>_xlfn.DAYS(About!$A$3,'Core Indicators'!HU85)</f>
        <v>183</v>
      </c>
      <c r="S85" s="210">
        <f>_xlfn.DAYS(About!$A$3,'Core Indicators'!IC85)</f>
        <v>183</v>
      </c>
      <c r="T85" s="210">
        <f>_xlfn.DAYS(About!$A$3,'Core Indicators'!IK85)</f>
        <v>183</v>
      </c>
      <c r="U85" s="210">
        <f>_xlfn.DAYS(About!$A$3,'Core Indicators'!IS85)</f>
        <v>183</v>
      </c>
      <c r="V85" s="210">
        <f t="shared" si="2"/>
        <v>421.4</v>
      </c>
    </row>
    <row r="86" spans="1:22" x14ac:dyDescent="0.25">
      <c r="A86" s="209" t="str">
        <f>Lists!C:C</f>
        <v>NER004</v>
      </c>
      <c r="B86" s="210">
        <f>_xlfn.DAYS(About!$A$3,'Core Indicators'!U86)</f>
        <v>456</v>
      </c>
      <c r="C86" s="210">
        <f>_xlfn.DAYS(About!$A$3,'Core Indicators'!AC86)</f>
        <v>456</v>
      </c>
      <c r="D86" s="210">
        <f>_xlfn.DAYS(About!$A$3,'Core Indicators'!AK86)</f>
        <v>456</v>
      </c>
      <c r="E86" s="210">
        <f>_xlfn.DAYS(About!$A$3,'Core Indicators'!AS86)</f>
        <v>213</v>
      </c>
      <c r="F86" s="210">
        <f>_xlfn.DAYS(About!$A$3,'Core Indicators'!BQ86)</f>
        <v>213</v>
      </c>
      <c r="G86" s="210">
        <f>_xlfn.DAYS(About!$A$3,'Core Indicators'!DM86)</f>
        <v>456</v>
      </c>
      <c r="H86" s="210">
        <f>_xlfn.DAYS(About!$A$3,'Core Indicators'!DU86)</f>
        <v>456</v>
      </c>
      <c r="I86" s="210">
        <f>_xlfn.DAYS(About!$A$3,'Core Indicators'!EC86)</f>
        <v>456</v>
      </c>
      <c r="J86" s="210">
        <f>_xlfn.DAYS(About!$A$3,'Core Indicators'!EK86)</f>
        <v>456</v>
      </c>
      <c r="K86" s="210">
        <f>_xlfn.DAYS(About!$A$3,'Core Indicators'!ES86)</f>
        <v>456</v>
      </c>
      <c r="L86" s="210">
        <f>_xlfn.DAYS(About!$A$3,'Core Indicators'!FI86)</f>
        <v>866</v>
      </c>
      <c r="M86" s="210">
        <f>_xlfn.DAYS(About!$A$3,'Core Indicators'!GG86)</f>
        <v>182</v>
      </c>
      <c r="N86" s="210">
        <f>_xlfn.DAYS(About!$A$3,'Core Indicators'!GO86)</f>
        <v>182</v>
      </c>
      <c r="O86" s="210">
        <f>_xlfn.DAYS(About!$A$3,'Core Indicators'!GW86)</f>
        <v>182</v>
      </c>
      <c r="P86" s="210">
        <f>_xlfn.DAYS(About!$A$3,'Core Indicators'!HE86)</f>
        <v>182</v>
      </c>
      <c r="Q86" s="210">
        <f>_xlfn.DAYS(About!$A$3,'Core Indicators'!HM86)</f>
        <v>182</v>
      </c>
      <c r="R86" s="210">
        <f>_xlfn.DAYS(About!$A$3,'Core Indicators'!HU86)</f>
        <v>182</v>
      </c>
      <c r="S86" s="210">
        <f>_xlfn.DAYS(About!$A$3,'Core Indicators'!IC86)</f>
        <v>182</v>
      </c>
      <c r="T86" s="210">
        <f>_xlfn.DAYS(About!$A$3,'Core Indicators'!IK86)</f>
        <v>182</v>
      </c>
      <c r="U86" s="210">
        <f>_xlfn.DAYS(About!$A$3,'Core Indicators'!IS86)</f>
        <v>182</v>
      </c>
      <c r="V86" s="210">
        <f t="shared" si="2"/>
        <v>421</v>
      </c>
    </row>
    <row r="87" spans="1:22" x14ac:dyDescent="0.25">
      <c r="A87" s="209" t="str">
        <f>Lists!C:C</f>
        <v>NGA001</v>
      </c>
      <c r="B87" s="210">
        <f>_xlfn.DAYS(About!$A$3,'Core Indicators'!U87)</f>
        <v>1032</v>
      </c>
      <c r="C87" s="210">
        <f>_xlfn.DAYS(About!$A$3,'Core Indicators'!AC87)</f>
        <v>66</v>
      </c>
      <c r="D87" s="210">
        <f>_xlfn.DAYS(About!$A$3,'Core Indicators'!AK87)</f>
        <v>66</v>
      </c>
      <c r="E87" s="210">
        <f>_xlfn.DAYS(About!$A$3,'Core Indicators'!AS87)</f>
        <v>66</v>
      </c>
      <c r="F87" s="210">
        <f>_xlfn.DAYS(About!$A$3,'Core Indicators'!BQ87)</f>
        <v>66</v>
      </c>
      <c r="G87" s="210">
        <f>_xlfn.DAYS(About!$A$3,'Core Indicators'!DM87)</f>
        <v>66</v>
      </c>
      <c r="H87" s="210">
        <f>_xlfn.DAYS(About!$A$3,'Core Indicators'!DU87)</f>
        <v>66</v>
      </c>
      <c r="I87" s="210">
        <f>_xlfn.DAYS(About!$A$3,'Core Indicators'!EC87)</f>
        <v>66</v>
      </c>
      <c r="J87" s="210">
        <f>_xlfn.DAYS(About!$A$3,'Core Indicators'!EK87)</f>
        <v>66</v>
      </c>
      <c r="K87" s="210">
        <f>_xlfn.DAYS(About!$A$3,'Core Indicators'!ES87)</f>
        <v>66</v>
      </c>
      <c r="L87" s="210">
        <f>_xlfn.DAYS(About!$A$3,'Core Indicators'!FI87)</f>
        <v>1032</v>
      </c>
      <c r="M87" s="210">
        <f>_xlfn.DAYS(About!$A$3,'Core Indicators'!GG87)</f>
        <v>183</v>
      </c>
      <c r="N87" s="210">
        <f>_xlfn.DAYS(About!$A$3,'Core Indicators'!GO87)</f>
        <v>183</v>
      </c>
      <c r="O87" s="210">
        <f>_xlfn.DAYS(About!$A$3,'Core Indicators'!GW87)</f>
        <v>183</v>
      </c>
      <c r="P87" s="210">
        <f>_xlfn.DAYS(About!$A$3,'Core Indicators'!HE87)</f>
        <v>183</v>
      </c>
      <c r="Q87" s="210">
        <f>_xlfn.DAYS(About!$A$3,'Core Indicators'!HM87)</f>
        <v>183</v>
      </c>
      <c r="R87" s="210">
        <f>_xlfn.DAYS(About!$A$3,'Core Indicators'!HU87)</f>
        <v>183</v>
      </c>
      <c r="S87" s="210">
        <f>_xlfn.DAYS(About!$A$3,'Core Indicators'!IC87)</f>
        <v>183</v>
      </c>
      <c r="T87" s="210">
        <f>_xlfn.DAYS(About!$A$3,'Core Indicators'!IK87)</f>
        <v>183</v>
      </c>
      <c r="U87" s="210">
        <f>_xlfn.DAYS(About!$A$3,'Core Indicators'!IS87)</f>
        <v>183</v>
      </c>
      <c r="V87" s="210">
        <f t="shared" si="2"/>
        <v>174.3</v>
      </c>
    </row>
    <row r="88" spans="1:22" x14ac:dyDescent="0.25">
      <c r="A88" s="209" t="str">
        <f>Lists!C:C</f>
        <v>NGA003</v>
      </c>
      <c r="B88" s="210">
        <f>_xlfn.DAYS(About!$A$3,'Core Indicators'!U88)</f>
        <v>516</v>
      </c>
      <c r="C88" s="210">
        <f>_xlfn.DAYS(About!$A$3,'Core Indicators'!AC88)</f>
        <v>263</v>
      </c>
      <c r="D88" s="210">
        <f>_xlfn.DAYS(About!$A$3,'Core Indicators'!AK88)</f>
        <v>155</v>
      </c>
      <c r="E88" s="210">
        <f>_xlfn.DAYS(About!$A$3,'Core Indicators'!AS88)</f>
        <v>155</v>
      </c>
      <c r="F88" s="210">
        <f>_xlfn.DAYS(About!$A$3,'Core Indicators'!BQ88)</f>
        <v>66</v>
      </c>
      <c r="G88" s="210">
        <f>_xlfn.DAYS(About!$A$3,'Core Indicators'!DM88)</f>
        <v>155</v>
      </c>
      <c r="H88" s="210">
        <f>_xlfn.DAYS(About!$A$3,'Core Indicators'!DU88)</f>
        <v>155</v>
      </c>
      <c r="I88" s="210">
        <f>_xlfn.DAYS(About!$A$3,'Core Indicators'!EC88)</f>
        <v>155</v>
      </c>
      <c r="J88" s="210">
        <f>_xlfn.DAYS(About!$A$3,'Core Indicators'!EK88)</f>
        <v>155</v>
      </c>
      <c r="K88" s="210">
        <f>_xlfn.DAYS(About!$A$3,'Core Indicators'!ES88)</f>
        <v>155</v>
      </c>
      <c r="L88" s="210">
        <f>_xlfn.DAYS(About!$A$3,'Core Indicators'!FI88)</f>
        <v>1033</v>
      </c>
      <c r="M88" s="210">
        <f>_xlfn.DAYS(About!$A$3,'Core Indicators'!GG88)</f>
        <v>183</v>
      </c>
      <c r="N88" s="210">
        <f>_xlfn.DAYS(About!$A$3,'Core Indicators'!GO88)</f>
        <v>183</v>
      </c>
      <c r="O88" s="210">
        <f>_xlfn.DAYS(About!$A$3,'Core Indicators'!GW88)</f>
        <v>183</v>
      </c>
      <c r="P88" s="210">
        <f>_xlfn.DAYS(About!$A$3,'Core Indicators'!HE88)</f>
        <v>183</v>
      </c>
      <c r="Q88" s="210">
        <f>_xlfn.DAYS(About!$A$3,'Core Indicators'!HM88)</f>
        <v>183</v>
      </c>
      <c r="R88" s="210">
        <f>_xlfn.DAYS(About!$A$3,'Core Indicators'!HU88)</f>
        <v>183</v>
      </c>
      <c r="S88" s="210">
        <f>_xlfn.DAYS(About!$A$3,'Core Indicators'!IC88)</f>
        <v>183</v>
      </c>
      <c r="T88" s="210">
        <f>_xlfn.DAYS(About!$A$3,'Core Indicators'!IK88)</f>
        <v>183</v>
      </c>
      <c r="U88" s="210">
        <f>_xlfn.DAYS(About!$A$3,'Core Indicators'!IS88)</f>
        <v>183</v>
      </c>
      <c r="V88" s="210">
        <f t="shared" si="2"/>
        <v>236.7</v>
      </c>
    </row>
    <row r="89" spans="1:22" x14ac:dyDescent="0.25">
      <c r="A89" s="209" t="str">
        <f>Lists!C:C</f>
        <v>NGA004</v>
      </c>
      <c r="B89" s="210">
        <f>_xlfn.DAYS(About!$A$3,'Core Indicators'!U89)</f>
        <v>1034</v>
      </c>
      <c r="C89" s="210">
        <f>_xlfn.DAYS(About!$A$3,'Core Indicators'!AC89)</f>
        <v>66</v>
      </c>
      <c r="D89" s="210">
        <f>_xlfn.DAYS(About!$A$3,'Core Indicators'!AK89)</f>
        <v>66</v>
      </c>
      <c r="E89" s="210">
        <f>_xlfn.DAYS(About!$A$3,'Core Indicators'!AS89)</f>
        <v>66</v>
      </c>
      <c r="F89" s="210">
        <f>_xlfn.DAYS(About!$A$3,'Core Indicators'!BQ89)</f>
        <v>66</v>
      </c>
      <c r="G89" s="210">
        <f>_xlfn.DAYS(About!$A$3,'Core Indicators'!DM89)</f>
        <v>66</v>
      </c>
      <c r="H89" s="210">
        <f>_xlfn.DAYS(About!$A$3,'Core Indicators'!DU89)</f>
        <v>66</v>
      </c>
      <c r="I89" s="210">
        <f>_xlfn.DAYS(About!$A$3,'Core Indicators'!EC89)</f>
        <v>66</v>
      </c>
      <c r="J89" s="210">
        <f>_xlfn.DAYS(About!$A$3,'Core Indicators'!EK89)</f>
        <v>66</v>
      </c>
      <c r="K89" s="210">
        <f>_xlfn.DAYS(About!$A$3,'Core Indicators'!ES89)</f>
        <v>66</v>
      </c>
      <c r="L89" s="210">
        <f>_xlfn.DAYS(About!$A$3,'Core Indicators'!FI89)</f>
        <v>1034</v>
      </c>
      <c r="M89" s="210">
        <f>_xlfn.DAYS(About!$A$3,'Core Indicators'!GG89)</f>
        <v>183</v>
      </c>
      <c r="N89" s="210">
        <f>_xlfn.DAYS(About!$A$3,'Core Indicators'!GO89)</f>
        <v>183</v>
      </c>
      <c r="O89" s="210">
        <f>_xlfn.DAYS(About!$A$3,'Core Indicators'!GW89)</f>
        <v>183</v>
      </c>
      <c r="P89" s="210">
        <f>_xlfn.DAYS(About!$A$3,'Core Indicators'!HE89)</f>
        <v>183</v>
      </c>
      <c r="Q89" s="210">
        <f>_xlfn.DAYS(About!$A$3,'Core Indicators'!HM89)</f>
        <v>183</v>
      </c>
      <c r="R89" s="210">
        <f>_xlfn.DAYS(About!$A$3,'Core Indicators'!HU89)</f>
        <v>183</v>
      </c>
      <c r="S89" s="210">
        <f>_xlfn.DAYS(About!$A$3,'Core Indicators'!IC89)</f>
        <v>183</v>
      </c>
      <c r="T89" s="210">
        <f>_xlfn.DAYS(About!$A$3,'Core Indicators'!IK89)</f>
        <v>183</v>
      </c>
      <c r="U89" s="210">
        <f>_xlfn.DAYS(About!$A$3,'Core Indicators'!IS89)</f>
        <v>183</v>
      </c>
      <c r="V89" s="210">
        <f t="shared" si="2"/>
        <v>174.5</v>
      </c>
    </row>
    <row r="90" spans="1:22" x14ac:dyDescent="0.25">
      <c r="A90" s="209" t="str">
        <f>Lists!C:C</f>
        <v>NGA007</v>
      </c>
      <c r="B90" s="210">
        <f>_xlfn.DAYS(About!$A$3,'Core Indicators'!U90)</f>
        <v>732</v>
      </c>
      <c r="C90" s="210">
        <f>_xlfn.DAYS(About!$A$3,'Core Indicators'!AC90)</f>
        <v>263</v>
      </c>
      <c r="D90" s="210">
        <f>_xlfn.DAYS(About!$A$3,'Core Indicators'!AK90)</f>
        <v>155</v>
      </c>
      <c r="E90" s="210">
        <f>_xlfn.DAYS(About!$A$3,'Core Indicators'!AS90)</f>
        <v>155</v>
      </c>
      <c r="F90" s="210">
        <f>_xlfn.DAYS(About!$A$3,'Core Indicators'!BQ90)</f>
        <v>66</v>
      </c>
      <c r="G90" s="210">
        <f>_xlfn.DAYS(About!$A$3,'Core Indicators'!DM90)</f>
        <v>155</v>
      </c>
      <c r="H90" s="210">
        <f>_xlfn.DAYS(About!$A$3,'Core Indicators'!DU90)</f>
        <v>155</v>
      </c>
      <c r="I90" s="210">
        <f>_xlfn.DAYS(About!$A$3,'Core Indicators'!EC90)</f>
        <v>155</v>
      </c>
      <c r="J90" s="210">
        <f>_xlfn.DAYS(About!$A$3,'Core Indicators'!EK90)</f>
        <v>155</v>
      </c>
      <c r="K90" s="210">
        <f>_xlfn.DAYS(About!$A$3,'Core Indicators'!ES90)</f>
        <v>155</v>
      </c>
      <c r="L90" s="210">
        <f>_xlfn.DAYS(About!$A$3,'Core Indicators'!FI90)</f>
        <v>866</v>
      </c>
      <c r="M90" s="210">
        <f>_xlfn.DAYS(About!$A$3,'Core Indicators'!GG90)</f>
        <v>183</v>
      </c>
      <c r="N90" s="210">
        <f>_xlfn.DAYS(About!$A$3,'Core Indicators'!GO90)</f>
        <v>183</v>
      </c>
      <c r="O90" s="210">
        <f>_xlfn.DAYS(About!$A$3,'Core Indicators'!GW90)</f>
        <v>183</v>
      </c>
      <c r="P90" s="210">
        <f>_xlfn.DAYS(About!$A$3,'Core Indicators'!HE90)</f>
        <v>183</v>
      </c>
      <c r="Q90" s="210">
        <f>_xlfn.DAYS(About!$A$3,'Core Indicators'!HM90)</f>
        <v>183</v>
      </c>
      <c r="R90" s="210">
        <f>_xlfn.DAYS(About!$A$3,'Core Indicators'!HU90)</f>
        <v>183</v>
      </c>
      <c r="S90" s="210">
        <f>_xlfn.DAYS(About!$A$3,'Core Indicators'!IC90)</f>
        <v>183</v>
      </c>
      <c r="T90" s="210">
        <f>_xlfn.DAYS(About!$A$3,'Core Indicators'!IK90)</f>
        <v>183</v>
      </c>
      <c r="U90" s="210">
        <f>_xlfn.DAYS(About!$A$3,'Core Indicators'!IS90)</f>
        <v>183</v>
      </c>
      <c r="V90" s="210">
        <f t="shared" si="2"/>
        <v>220</v>
      </c>
    </row>
    <row r="91" spans="1:22" x14ac:dyDescent="0.25">
      <c r="A91" s="209" t="str">
        <f>Lists!C:C</f>
        <v>NGA008</v>
      </c>
      <c r="B91" s="210">
        <f>_xlfn.DAYS(About!$A$3,'Core Indicators'!U91)</f>
        <v>305</v>
      </c>
      <c r="C91" s="210">
        <f>_xlfn.DAYS(About!$A$3,'Core Indicators'!AC91)</f>
        <v>305</v>
      </c>
      <c r="D91" s="210">
        <f>_xlfn.DAYS(About!$A$3,'Core Indicators'!AK91)</f>
        <v>155</v>
      </c>
      <c r="E91" s="210">
        <f>_xlfn.DAYS(About!$A$3,'Core Indicators'!AS91)</f>
        <v>155</v>
      </c>
      <c r="F91" s="210">
        <f>_xlfn.DAYS(About!$A$3,'Core Indicators'!BQ91)</f>
        <v>305</v>
      </c>
      <c r="G91" s="210">
        <f>_xlfn.DAYS(About!$A$3,'Core Indicators'!DM91)</f>
        <v>155</v>
      </c>
      <c r="H91" s="210">
        <f>_xlfn.DAYS(About!$A$3,'Core Indicators'!DU91)</f>
        <v>155</v>
      </c>
      <c r="I91" s="210">
        <f>_xlfn.DAYS(About!$A$3,'Core Indicators'!EC91)</f>
        <v>155</v>
      </c>
      <c r="J91" s="210">
        <f>_xlfn.DAYS(About!$A$3,'Core Indicators'!EK91)</f>
        <v>155</v>
      </c>
      <c r="K91" s="210">
        <f>_xlfn.DAYS(About!$A$3,'Core Indicators'!ES91)</f>
        <v>155</v>
      </c>
      <c r="L91" s="210">
        <f>_xlfn.DAYS(About!$A$3,'Core Indicators'!FI91)</f>
        <v>822</v>
      </c>
      <c r="M91" s="210">
        <f>_xlfn.DAYS(About!$A$3,'Core Indicators'!GG91)</f>
        <v>183</v>
      </c>
      <c r="N91" s="210">
        <f>_xlfn.DAYS(About!$A$3,'Core Indicators'!GO91)</f>
        <v>183</v>
      </c>
      <c r="O91" s="210">
        <f>_xlfn.DAYS(About!$A$3,'Core Indicators'!GW91)</f>
        <v>183</v>
      </c>
      <c r="P91" s="210">
        <f>_xlfn.DAYS(About!$A$3,'Core Indicators'!HE91)</f>
        <v>183</v>
      </c>
      <c r="Q91" s="210">
        <f>_xlfn.DAYS(About!$A$3,'Core Indicators'!HM91)</f>
        <v>183</v>
      </c>
      <c r="R91" s="210">
        <f>_xlfn.DAYS(About!$A$3,'Core Indicators'!HU91)</f>
        <v>183</v>
      </c>
      <c r="S91" s="210">
        <f>_xlfn.DAYS(About!$A$3,'Core Indicators'!IC91)</f>
        <v>183</v>
      </c>
      <c r="T91" s="210">
        <f>_xlfn.DAYS(About!$A$3,'Core Indicators'!IK91)</f>
        <v>183</v>
      </c>
      <c r="U91" s="210">
        <f>_xlfn.DAYS(About!$A$3,'Core Indicators'!IS91)</f>
        <v>183</v>
      </c>
      <c r="V91" s="210">
        <f t="shared" si="2"/>
        <v>239.5</v>
      </c>
    </row>
    <row r="92" spans="1:22" x14ac:dyDescent="0.25">
      <c r="A92" s="209" t="str">
        <f>Lists!C:C</f>
        <v>NIC001</v>
      </c>
      <c r="B92" s="210">
        <f>_xlfn.DAYS(About!$A$3,'Core Indicators'!U92)</f>
        <v>8</v>
      </c>
      <c r="C92" s="210">
        <f>_xlfn.DAYS(About!$A$3,'Core Indicators'!AC92)</f>
        <v>8</v>
      </c>
      <c r="D92" s="210">
        <f>_xlfn.DAYS(About!$A$3,'Core Indicators'!AK92)</f>
        <v>8</v>
      </c>
      <c r="E92" s="210">
        <f>_xlfn.DAYS(About!$A$3,'Core Indicators'!AS92)</f>
        <v>8</v>
      </c>
      <c r="F92" s="210">
        <f>_xlfn.DAYS(About!$A$3,'Core Indicators'!BQ92)</f>
        <v>8</v>
      </c>
      <c r="G92" s="210">
        <f>_xlfn.DAYS(About!$A$3,'Core Indicators'!DM92)</f>
        <v>8</v>
      </c>
      <c r="H92" s="210">
        <f>_xlfn.DAYS(About!$A$3,'Core Indicators'!DU92)</f>
        <v>8</v>
      </c>
      <c r="I92" s="210">
        <f>_xlfn.DAYS(About!$A$3,'Core Indicators'!EC92)</f>
        <v>8</v>
      </c>
      <c r="J92" s="210">
        <f>_xlfn.DAYS(About!$A$3,'Core Indicators'!EK92)</f>
        <v>8</v>
      </c>
      <c r="K92" s="210">
        <f>_xlfn.DAYS(About!$A$3,'Core Indicators'!ES92)</f>
        <v>8</v>
      </c>
      <c r="L92" s="210">
        <f>_xlfn.DAYS(About!$A$3,'Core Indicators'!FI92)</f>
        <v>8</v>
      </c>
      <c r="M92" s="210">
        <f>_xlfn.DAYS(About!$A$3,'Core Indicators'!GG92)</f>
        <v>184</v>
      </c>
      <c r="N92" s="210">
        <f>_xlfn.DAYS(About!$A$3,'Core Indicators'!GO92)</f>
        <v>184</v>
      </c>
      <c r="O92" s="210">
        <f>_xlfn.DAYS(About!$A$3,'Core Indicators'!GW92)</f>
        <v>184</v>
      </c>
      <c r="P92" s="210">
        <f>_xlfn.DAYS(About!$A$3,'Core Indicators'!HE92)</f>
        <v>184</v>
      </c>
      <c r="Q92" s="210">
        <f>_xlfn.DAYS(About!$A$3,'Core Indicators'!HM92)</f>
        <v>184</v>
      </c>
      <c r="R92" s="210">
        <f>_xlfn.DAYS(About!$A$3,'Core Indicators'!HU92)</f>
        <v>184</v>
      </c>
      <c r="S92" s="210">
        <f>_xlfn.DAYS(About!$A$3,'Core Indicators'!IC92)</f>
        <v>184</v>
      </c>
      <c r="T92" s="210">
        <f>_xlfn.DAYS(About!$A$3,'Core Indicators'!IK92)</f>
        <v>184</v>
      </c>
      <c r="U92" s="210">
        <f>_xlfn.DAYS(About!$A$3,'Core Indicators'!IS92)</f>
        <v>184</v>
      </c>
      <c r="V92" s="210">
        <f t="shared" si="2"/>
        <v>25.6</v>
      </c>
    </row>
    <row r="93" spans="1:22" x14ac:dyDescent="0.25">
      <c r="A93" s="209" t="str">
        <f>Lists!C:C</f>
        <v>PAK001</v>
      </c>
      <c r="B93" s="210">
        <f>_xlfn.DAYS(About!$A$3,'Core Indicators'!U93)</f>
        <v>123</v>
      </c>
      <c r="C93" s="210">
        <f>_xlfn.DAYS(About!$A$3,'Core Indicators'!AC93)</f>
        <v>110</v>
      </c>
      <c r="D93" s="210">
        <f>_xlfn.DAYS(About!$A$3,'Core Indicators'!AK93)</f>
        <v>110</v>
      </c>
      <c r="E93" s="210">
        <f>_xlfn.DAYS(About!$A$3,'Core Indicators'!AS93)</f>
        <v>123</v>
      </c>
      <c r="F93" s="210">
        <f>_xlfn.DAYS(About!$A$3,'Core Indicators'!BQ93)</f>
        <v>24</v>
      </c>
      <c r="G93" s="210">
        <f>_xlfn.DAYS(About!$A$3,'Core Indicators'!DM93)</f>
        <v>110</v>
      </c>
      <c r="H93" s="210">
        <f>_xlfn.DAYS(About!$A$3,'Core Indicators'!DU93)</f>
        <v>110</v>
      </c>
      <c r="I93" s="210">
        <f>_xlfn.DAYS(About!$A$3,'Core Indicators'!EC93)</f>
        <v>110</v>
      </c>
      <c r="J93" s="210">
        <f>_xlfn.DAYS(About!$A$3,'Core Indicators'!EK93)</f>
        <v>110</v>
      </c>
      <c r="K93" s="210">
        <f>_xlfn.DAYS(About!$A$3,'Core Indicators'!ES93)</f>
        <v>110</v>
      </c>
      <c r="L93" s="210">
        <f>_xlfn.DAYS(About!$A$3,'Core Indicators'!FI93)</f>
        <v>1178</v>
      </c>
      <c r="M93" s="210">
        <f>_xlfn.DAYS(About!$A$3,'Core Indicators'!GG93)</f>
        <v>192</v>
      </c>
      <c r="N93" s="210">
        <f>_xlfn.DAYS(About!$A$3,'Core Indicators'!GO93)</f>
        <v>192</v>
      </c>
      <c r="O93" s="210">
        <f>_xlfn.DAYS(About!$A$3,'Core Indicators'!GW93)</f>
        <v>192</v>
      </c>
      <c r="P93" s="210">
        <f>_xlfn.DAYS(About!$A$3,'Core Indicators'!HE93)</f>
        <v>192</v>
      </c>
      <c r="Q93" s="210">
        <f>_xlfn.DAYS(About!$A$3,'Core Indicators'!HM93)</f>
        <v>192</v>
      </c>
      <c r="R93" s="210">
        <f>_xlfn.DAYS(About!$A$3,'Core Indicators'!HU93)</f>
        <v>192</v>
      </c>
      <c r="S93" s="210">
        <f>_xlfn.DAYS(About!$A$3,'Core Indicators'!IC93)</f>
        <v>192</v>
      </c>
      <c r="T93" s="210">
        <f>_xlfn.DAYS(About!$A$3,'Core Indicators'!IK93)</f>
        <v>192</v>
      </c>
      <c r="U93" s="210">
        <f>_xlfn.DAYS(About!$A$3,'Core Indicators'!IS93)</f>
        <v>192</v>
      </c>
      <c r="V93" s="210">
        <f t="shared" si="2"/>
        <v>217.7</v>
      </c>
    </row>
    <row r="94" spans="1:22" x14ac:dyDescent="0.25">
      <c r="A94" s="209" t="str">
        <f>Lists!C:C</f>
        <v>PAK004</v>
      </c>
      <c r="B94" s="210">
        <f>_xlfn.DAYS(About!$A$3,'Core Indicators'!U94)</f>
        <v>123</v>
      </c>
      <c r="C94" s="210">
        <f>_xlfn.DAYS(About!$A$3,'Core Indicators'!AC94)</f>
        <v>123</v>
      </c>
      <c r="D94" s="210">
        <f>_xlfn.DAYS(About!$A$3,'Core Indicators'!AK94)</f>
        <v>123</v>
      </c>
      <c r="E94" s="210">
        <f>_xlfn.DAYS(About!$A$3,'Core Indicators'!AS94)</f>
        <v>123</v>
      </c>
      <c r="F94" s="210">
        <f>_xlfn.DAYS(About!$A$3,'Core Indicators'!BQ94)</f>
        <v>24</v>
      </c>
      <c r="G94" s="210">
        <f>_xlfn.DAYS(About!$A$3,'Core Indicators'!DM94)</f>
        <v>123</v>
      </c>
      <c r="H94" s="210">
        <f>_xlfn.DAYS(About!$A$3,'Core Indicators'!DU94)</f>
        <v>123</v>
      </c>
      <c r="I94" s="210">
        <f>_xlfn.DAYS(About!$A$3,'Core Indicators'!EC94)</f>
        <v>123</v>
      </c>
      <c r="J94" s="210">
        <f>_xlfn.DAYS(About!$A$3,'Core Indicators'!EK94)</f>
        <v>123</v>
      </c>
      <c r="K94" s="210">
        <f>_xlfn.DAYS(About!$A$3,'Core Indicators'!ES94)</f>
        <v>123</v>
      </c>
      <c r="L94" s="210">
        <f>_xlfn.DAYS(About!$A$3,'Core Indicators'!FI94)</f>
        <v>1158</v>
      </c>
      <c r="M94" s="210">
        <f>_xlfn.DAYS(About!$A$3,'Core Indicators'!GG94)</f>
        <v>192</v>
      </c>
      <c r="N94" s="210">
        <f>_xlfn.DAYS(About!$A$3,'Core Indicators'!GO94)</f>
        <v>192</v>
      </c>
      <c r="O94" s="210">
        <f>_xlfn.DAYS(About!$A$3,'Core Indicators'!GW94)</f>
        <v>192</v>
      </c>
      <c r="P94" s="210">
        <f>_xlfn.DAYS(About!$A$3,'Core Indicators'!HE94)</f>
        <v>192</v>
      </c>
      <c r="Q94" s="210">
        <f>_xlfn.DAYS(About!$A$3,'Core Indicators'!HM94)</f>
        <v>192</v>
      </c>
      <c r="R94" s="210">
        <f>_xlfn.DAYS(About!$A$3,'Core Indicators'!HU94)</f>
        <v>192</v>
      </c>
      <c r="S94" s="210">
        <f>_xlfn.DAYS(About!$A$3,'Core Indicators'!IC94)</f>
        <v>192</v>
      </c>
      <c r="T94" s="210">
        <f>_xlfn.DAYS(About!$A$3,'Core Indicators'!IK94)</f>
        <v>192</v>
      </c>
      <c r="U94" s="210">
        <f>_xlfn.DAYS(About!$A$3,'Core Indicators'!IS94)</f>
        <v>192</v>
      </c>
      <c r="V94" s="210">
        <f t="shared" si="2"/>
        <v>223.5</v>
      </c>
    </row>
    <row r="95" spans="1:22" x14ac:dyDescent="0.25">
      <c r="A95" s="209" t="str">
        <f>Lists!C:C</f>
        <v>PAN002</v>
      </c>
      <c r="B95" s="210">
        <f>_xlfn.DAYS(About!$A$3,'Core Indicators'!U95)</f>
        <v>65</v>
      </c>
      <c r="C95" s="210">
        <f>_xlfn.DAYS(About!$A$3,'Core Indicators'!AC95)</f>
        <v>65</v>
      </c>
      <c r="D95" s="210">
        <f>_xlfn.DAYS(About!$A$3,'Core Indicators'!AK95)</f>
        <v>65</v>
      </c>
      <c r="E95" s="210">
        <f>_xlfn.DAYS(About!$A$3,'Core Indicators'!AS95)</f>
        <v>65</v>
      </c>
      <c r="F95" s="210">
        <f>_xlfn.DAYS(About!$A$3,'Core Indicators'!BQ95)</f>
        <v>65</v>
      </c>
      <c r="G95" s="210">
        <f>_xlfn.DAYS(About!$A$3,'Core Indicators'!DM95)</f>
        <v>65</v>
      </c>
      <c r="H95" s="210">
        <f>_xlfn.DAYS(About!$A$3,'Core Indicators'!DU95)</f>
        <v>65</v>
      </c>
      <c r="I95" s="210">
        <f>_xlfn.DAYS(About!$A$3,'Core Indicators'!EC95)</f>
        <v>65</v>
      </c>
      <c r="J95" s="210">
        <f>_xlfn.DAYS(About!$A$3,'Core Indicators'!EK95)</f>
        <v>65</v>
      </c>
      <c r="K95" s="210">
        <f>_xlfn.DAYS(About!$A$3,'Core Indicators'!ES95)</f>
        <v>65</v>
      </c>
      <c r="L95" s="210">
        <f>_xlfn.DAYS(About!$A$3,'Core Indicators'!FI95)</f>
        <v>65</v>
      </c>
      <c r="M95" s="210">
        <f>_xlfn.DAYS(About!$A$3,'Core Indicators'!GG95)</f>
        <v>65</v>
      </c>
      <c r="N95" s="210">
        <f>_xlfn.DAYS(About!$A$3,'Core Indicators'!GO95)</f>
        <v>65</v>
      </c>
      <c r="O95" s="210">
        <f>_xlfn.DAYS(About!$A$3,'Core Indicators'!GW95)</f>
        <v>65</v>
      </c>
      <c r="P95" s="210">
        <f>_xlfn.DAYS(About!$A$3,'Core Indicators'!HE95)</f>
        <v>65</v>
      </c>
      <c r="Q95" s="210">
        <f>_xlfn.DAYS(About!$A$3,'Core Indicators'!HM95)</f>
        <v>65</v>
      </c>
      <c r="R95" s="210">
        <f>_xlfn.DAYS(About!$A$3,'Core Indicators'!HU95)</f>
        <v>65</v>
      </c>
      <c r="S95" s="210">
        <f>_xlfn.DAYS(About!$A$3,'Core Indicators'!IC95)</f>
        <v>65</v>
      </c>
      <c r="T95" s="210">
        <f>_xlfn.DAYS(About!$A$3,'Core Indicators'!IK95)</f>
        <v>65</v>
      </c>
      <c r="U95" s="210">
        <f>_xlfn.DAYS(About!$A$3,'Core Indicators'!IS95)</f>
        <v>65</v>
      </c>
      <c r="V95" s="210">
        <f t="shared" si="2"/>
        <v>65</v>
      </c>
    </row>
    <row r="96" spans="1:22" x14ac:dyDescent="0.25">
      <c r="A96" s="209" t="str">
        <f>Lists!C:C</f>
        <v>PER002</v>
      </c>
      <c r="B96" s="210">
        <f>_xlfn.DAYS(About!$A$3,'Core Indicators'!U96)</f>
        <v>159</v>
      </c>
      <c r="C96" s="210">
        <f>_xlfn.DAYS(About!$A$3,'Core Indicators'!AC96)</f>
        <v>72</v>
      </c>
      <c r="D96" s="210">
        <f>_xlfn.DAYS(About!$A$3,'Core Indicators'!AK96)</f>
        <v>72</v>
      </c>
      <c r="E96" s="210">
        <f>_xlfn.DAYS(About!$A$3,'Core Indicators'!AS96)</f>
        <v>159</v>
      </c>
      <c r="F96" s="210">
        <f>_xlfn.DAYS(About!$A$3,'Core Indicators'!BQ96)</f>
        <v>159</v>
      </c>
      <c r="G96" s="210">
        <f>_xlfn.DAYS(About!$A$3,'Core Indicators'!DM96)</f>
        <v>72</v>
      </c>
      <c r="H96" s="210">
        <f>_xlfn.DAYS(About!$A$3,'Core Indicators'!DU96)</f>
        <v>72</v>
      </c>
      <c r="I96" s="210">
        <f>_xlfn.DAYS(About!$A$3,'Core Indicators'!EC96)</f>
        <v>72</v>
      </c>
      <c r="J96" s="210">
        <f>_xlfn.DAYS(About!$A$3,'Core Indicators'!EK96)</f>
        <v>72</v>
      </c>
      <c r="K96" s="210">
        <f>_xlfn.DAYS(About!$A$3,'Core Indicators'!ES96)</f>
        <v>72</v>
      </c>
      <c r="L96" s="210">
        <f>_xlfn.DAYS(About!$A$3,'Core Indicators'!FI96)</f>
        <v>159</v>
      </c>
      <c r="M96" s="210">
        <f>_xlfn.DAYS(About!$A$3,'Core Indicators'!GG96)</f>
        <v>185</v>
      </c>
      <c r="N96" s="210">
        <f>_xlfn.DAYS(About!$A$3,'Core Indicators'!GO96)</f>
        <v>185</v>
      </c>
      <c r="O96" s="210">
        <f>_xlfn.DAYS(About!$A$3,'Core Indicators'!GW96)</f>
        <v>185</v>
      </c>
      <c r="P96" s="210">
        <f>_xlfn.DAYS(About!$A$3,'Core Indicators'!HE96)</f>
        <v>185</v>
      </c>
      <c r="Q96" s="210">
        <f>_xlfn.DAYS(About!$A$3,'Core Indicators'!HM96)</f>
        <v>185</v>
      </c>
      <c r="R96" s="210">
        <f>_xlfn.DAYS(About!$A$3,'Core Indicators'!HU96)</f>
        <v>185</v>
      </c>
      <c r="S96" s="210">
        <f>_xlfn.DAYS(About!$A$3,'Core Indicators'!IC96)</f>
        <v>185</v>
      </c>
      <c r="T96" s="210">
        <f>_xlfn.DAYS(About!$A$3,'Core Indicators'!IK96)</f>
        <v>185</v>
      </c>
      <c r="U96" s="210">
        <f>_xlfn.DAYS(About!$A$3,'Core Indicators'!IS96)</f>
        <v>185</v>
      </c>
      <c r="V96" s="210">
        <f t="shared" si="2"/>
        <v>109.4</v>
      </c>
    </row>
    <row r="97" spans="1:22" x14ac:dyDescent="0.25">
      <c r="A97" s="209" t="str">
        <f>Lists!C:C</f>
        <v>PHL001</v>
      </c>
      <c r="B97" s="210">
        <f>_xlfn.DAYS(About!$A$3,'Core Indicators'!U97)</f>
        <v>97</v>
      </c>
      <c r="C97" s="210">
        <f>_xlfn.DAYS(About!$A$3,'Core Indicators'!AC97)</f>
        <v>132</v>
      </c>
      <c r="D97" s="210">
        <f>_xlfn.DAYS(About!$A$3,'Core Indicators'!AK97)</f>
        <v>46</v>
      </c>
      <c r="E97" s="210">
        <f>_xlfn.DAYS(About!$A$3,'Core Indicators'!AS97)</f>
        <v>46</v>
      </c>
      <c r="F97" s="210">
        <f>_xlfn.DAYS(About!$A$3,'Core Indicators'!BQ97)</f>
        <v>46</v>
      </c>
      <c r="G97" s="210">
        <f>_xlfn.DAYS(About!$A$3,'Core Indicators'!DM97)</f>
        <v>46</v>
      </c>
      <c r="H97" s="210">
        <f>_xlfn.DAYS(About!$A$3,'Core Indicators'!DU97)</f>
        <v>46</v>
      </c>
      <c r="I97" s="210">
        <f>_xlfn.DAYS(About!$A$3,'Core Indicators'!EC97)</f>
        <v>68</v>
      </c>
      <c r="J97" s="210">
        <f>_xlfn.DAYS(About!$A$3,'Core Indicators'!EK97)</f>
        <v>132</v>
      </c>
      <c r="K97" s="210">
        <f>_xlfn.DAYS(About!$A$3,'Core Indicators'!ES97)</f>
        <v>132</v>
      </c>
      <c r="L97" s="210">
        <f>_xlfn.DAYS(About!$A$3,'Core Indicators'!FI97)</f>
        <v>132</v>
      </c>
      <c r="M97" s="210">
        <f>_xlfn.DAYS(About!$A$3,'Core Indicators'!GG97)</f>
        <v>132</v>
      </c>
      <c r="N97" s="210">
        <f>_xlfn.DAYS(About!$A$3,'Core Indicators'!GO97)</f>
        <v>132</v>
      </c>
      <c r="O97" s="210">
        <f>_xlfn.DAYS(About!$A$3,'Core Indicators'!GW97)</f>
        <v>132</v>
      </c>
      <c r="P97" s="210">
        <f>_xlfn.DAYS(About!$A$3,'Core Indicators'!HE97)</f>
        <v>132</v>
      </c>
      <c r="Q97" s="210">
        <f>_xlfn.DAYS(About!$A$3,'Core Indicators'!HM97)</f>
        <v>132</v>
      </c>
      <c r="R97" s="210">
        <f>_xlfn.DAYS(About!$A$3,'Core Indicators'!HU97)</f>
        <v>132</v>
      </c>
      <c r="S97" s="210">
        <f>_xlfn.DAYS(About!$A$3,'Core Indicators'!IC97)</f>
        <v>132</v>
      </c>
      <c r="T97" s="210">
        <f>_xlfn.DAYS(About!$A$3,'Core Indicators'!IK97)</f>
        <v>132</v>
      </c>
      <c r="U97" s="210">
        <f>_xlfn.DAYS(About!$A$3,'Core Indicators'!IS97)</f>
        <v>132</v>
      </c>
      <c r="V97" s="210">
        <f t="shared" si="2"/>
        <v>82.6</v>
      </c>
    </row>
    <row r="98" spans="1:22" x14ac:dyDescent="0.25">
      <c r="A98" s="209" t="str">
        <f>Lists!C:C</f>
        <v>PHL003</v>
      </c>
      <c r="B98" s="210">
        <f>_xlfn.DAYS(About!$A$3,'Core Indicators'!U98)</f>
        <v>883</v>
      </c>
      <c r="C98" s="210">
        <f>_xlfn.DAYS(About!$A$3,'Core Indicators'!AC98)</f>
        <v>278</v>
      </c>
      <c r="D98" s="210">
        <f>_xlfn.DAYS(About!$A$3,'Core Indicators'!AK98)</f>
        <v>68</v>
      </c>
      <c r="E98" s="210">
        <f>_xlfn.DAYS(About!$A$3,'Core Indicators'!AS98)</f>
        <v>68</v>
      </c>
      <c r="F98" s="210">
        <f>_xlfn.DAYS(About!$A$3,'Core Indicators'!BQ98)</f>
        <v>46</v>
      </c>
      <c r="G98" s="210">
        <f>_xlfn.DAYS(About!$A$3,'Core Indicators'!DM98)</f>
        <v>68</v>
      </c>
      <c r="H98" s="210">
        <f>_xlfn.DAYS(About!$A$3,'Core Indicators'!DU98)</f>
        <v>423</v>
      </c>
      <c r="I98" s="210">
        <f>_xlfn.DAYS(About!$A$3,'Core Indicators'!EC98)</f>
        <v>68</v>
      </c>
      <c r="J98" s="210">
        <f>_xlfn.DAYS(About!$A$3,'Core Indicators'!EK98)</f>
        <v>423</v>
      </c>
      <c r="K98" s="210">
        <f>_xlfn.DAYS(About!$A$3,'Core Indicators'!ES98)</f>
        <v>423</v>
      </c>
      <c r="L98" s="210">
        <f>_xlfn.DAYS(About!$A$3,'Core Indicators'!FI98)</f>
        <v>883</v>
      </c>
      <c r="M98" s="210">
        <f>_xlfn.DAYS(About!$A$3,'Core Indicators'!GG98)</f>
        <v>187</v>
      </c>
      <c r="N98" s="210">
        <f>_xlfn.DAYS(About!$A$3,'Core Indicators'!GO98)</f>
        <v>187</v>
      </c>
      <c r="O98" s="210">
        <f>_xlfn.DAYS(About!$A$3,'Core Indicators'!GW98)</f>
        <v>187</v>
      </c>
      <c r="P98" s="210">
        <f>_xlfn.DAYS(About!$A$3,'Core Indicators'!HE98)</f>
        <v>187</v>
      </c>
      <c r="Q98" s="210">
        <f>_xlfn.DAYS(About!$A$3,'Core Indicators'!HM98)</f>
        <v>187</v>
      </c>
      <c r="R98" s="210">
        <f>_xlfn.DAYS(About!$A$3,'Core Indicators'!HU98)</f>
        <v>187</v>
      </c>
      <c r="S98" s="210">
        <f>_xlfn.DAYS(About!$A$3,'Core Indicators'!IC98)</f>
        <v>187</v>
      </c>
      <c r="T98" s="210">
        <f>_xlfn.DAYS(About!$A$3,'Core Indicators'!IK98)</f>
        <v>187</v>
      </c>
      <c r="U98" s="210">
        <f>_xlfn.DAYS(About!$A$3,'Core Indicators'!IS98)</f>
        <v>187</v>
      </c>
      <c r="V98" s="210">
        <f t="shared" si="2"/>
        <v>265.7</v>
      </c>
    </row>
    <row r="99" spans="1:22" x14ac:dyDescent="0.25">
      <c r="A99" s="209" t="str">
        <f>Lists!C:C</f>
        <v>PHL010</v>
      </c>
      <c r="B99" s="210">
        <f>_xlfn.DAYS(About!$A$3,'Core Indicators'!U99)</f>
        <v>97</v>
      </c>
      <c r="C99" s="210">
        <f>_xlfn.DAYS(About!$A$3,'Core Indicators'!AC99)</f>
        <v>132</v>
      </c>
      <c r="D99" s="210">
        <f>_xlfn.DAYS(About!$A$3,'Core Indicators'!AK99)</f>
        <v>46</v>
      </c>
      <c r="E99" s="210">
        <f>_xlfn.DAYS(About!$A$3,'Core Indicators'!AS99)</f>
        <v>46</v>
      </c>
      <c r="F99" s="210">
        <f>_xlfn.DAYS(About!$A$3,'Core Indicators'!BQ99)</f>
        <v>97</v>
      </c>
      <c r="G99" s="210">
        <f>_xlfn.DAYS(About!$A$3,'Core Indicators'!DM99)</f>
        <v>46</v>
      </c>
      <c r="H99" s="210">
        <f>_xlfn.DAYS(About!$A$3,'Core Indicators'!DU99)</f>
        <v>46</v>
      </c>
      <c r="I99" s="210">
        <f>_xlfn.DAYS(About!$A$3,'Core Indicators'!EC99)</f>
        <v>132</v>
      </c>
      <c r="J99" s="210">
        <f>_xlfn.DAYS(About!$A$3,'Core Indicators'!EK99)</f>
        <v>132</v>
      </c>
      <c r="K99" s="210">
        <f>_xlfn.DAYS(About!$A$3,'Core Indicators'!ES99)</f>
        <v>132</v>
      </c>
      <c r="L99" s="210">
        <f>_xlfn.DAYS(About!$A$3,'Core Indicators'!FI99)</f>
        <v>132</v>
      </c>
      <c r="M99" s="210">
        <f>_xlfn.DAYS(About!$A$3,'Core Indicators'!GG99)</f>
        <v>132</v>
      </c>
      <c r="N99" s="210">
        <f>_xlfn.DAYS(About!$A$3,'Core Indicators'!GO99)</f>
        <v>132</v>
      </c>
      <c r="O99" s="210">
        <f>_xlfn.DAYS(About!$A$3,'Core Indicators'!GW99)</f>
        <v>132</v>
      </c>
      <c r="P99" s="210">
        <f>_xlfn.DAYS(About!$A$3,'Core Indicators'!HE99)</f>
        <v>132</v>
      </c>
      <c r="Q99" s="210">
        <f>_xlfn.DAYS(About!$A$3,'Core Indicators'!HM99)</f>
        <v>132</v>
      </c>
      <c r="R99" s="210">
        <f>_xlfn.DAYS(About!$A$3,'Core Indicators'!HU99)</f>
        <v>132</v>
      </c>
      <c r="S99" s="210">
        <f>_xlfn.DAYS(About!$A$3,'Core Indicators'!IC99)</f>
        <v>132</v>
      </c>
      <c r="T99" s="210">
        <f>_xlfn.DAYS(About!$A$3,'Core Indicators'!IK99)</f>
        <v>132</v>
      </c>
      <c r="U99" s="210">
        <f>_xlfn.DAYS(About!$A$3,'Core Indicators'!IS99)</f>
        <v>132</v>
      </c>
      <c r="V99" s="210">
        <f t="shared" ref="V99:V130" si="3">AVERAGE(D99:M99)</f>
        <v>94.1</v>
      </c>
    </row>
    <row r="100" spans="1:22" x14ac:dyDescent="0.25">
      <c r="A100" s="209" t="str">
        <f>Lists!C:C</f>
        <v>POL002</v>
      </c>
      <c r="B100" s="210">
        <f>_xlfn.DAYS(About!$A$3,'Core Indicators'!U100)</f>
        <v>61</v>
      </c>
      <c r="C100" s="210">
        <f>_xlfn.DAYS(About!$A$3,'Core Indicators'!AC100)</f>
        <v>30</v>
      </c>
      <c r="D100" s="210">
        <f>_xlfn.DAYS(About!$A$3,'Core Indicators'!AK100)</f>
        <v>30</v>
      </c>
      <c r="E100" s="210">
        <f>_xlfn.DAYS(About!$A$3,'Core Indicators'!AS100)</f>
        <v>30</v>
      </c>
      <c r="F100" s="210">
        <f>_xlfn.DAYS(About!$A$3,'Core Indicators'!BQ100)</f>
        <v>61</v>
      </c>
      <c r="G100" s="210">
        <f>_xlfn.DAYS(About!$A$3,'Core Indicators'!DM100)</f>
        <v>30</v>
      </c>
      <c r="H100" s="210">
        <f>_xlfn.DAYS(About!$A$3,'Core Indicators'!DU100)</f>
        <v>30</v>
      </c>
      <c r="I100" s="210">
        <f>_xlfn.DAYS(About!$A$3,'Core Indicators'!EC100)</f>
        <v>30</v>
      </c>
      <c r="J100" s="210">
        <f>_xlfn.DAYS(About!$A$3,'Core Indicators'!EK100)</f>
        <v>30</v>
      </c>
      <c r="K100" s="210">
        <f>_xlfn.DAYS(About!$A$3,'Core Indicators'!ES100)</f>
        <v>30</v>
      </c>
      <c r="L100" s="210">
        <f>_xlfn.DAYS(About!$A$3,'Core Indicators'!FI100)</f>
        <v>61</v>
      </c>
      <c r="M100" s="210">
        <f>_xlfn.DAYS(About!$A$3,'Core Indicators'!GG100)</f>
        <v>61</v>
      </c>
      <c r="N100" s="210">
        <f>_xlfn.DAYS(About!$A$3,'Core Indicators'!GO100)</f>
        <v>61</v>
      </c>
      <c r="O100" s="210">
        <f>_xlfn.DAYS(About!$A$3,'Core Indicators'!GW100)</f>
        <v>61</v>
      </c>
      <c r="P100" s="210">
        <f>_xlfn.DAYS(About!$A$3,'Core Indicators'!HE100)</f>
        <v>61</v>
      </c>
      <c r="Q100" s="210">
        <f>_xlfn.DAYS(About!$A$3,'Core Indicators'!HM100)</f>
        <v>61</v>
      </c>
      <c r="R100" s="210">
        <f>_xlfn.DAYS(About!$A$3,'Core Indicators'!HU100)</f>
        <v>61</v>
      </c>
      <c r="S100" s="210">
        <f>_xlfn.DAYS(About!$A$3,'Core Indicators'!IC100)</f>
        <v>61</v>
      </c>
      <c r="T100" s="210">
        <f>_xlfn.DAYS(About!$A$3,'Core Indicators'!IK100)</f>
        <v>61</v>
      </c>
      <c r="U100" s="210">
        <f>_xlfn.DAYS(About!$A$3,'Core Indicators'!IS100)</f>
        <v>61</v>
      </c>
      <c r="V100" s="210">
        <f t="shared" si="3"/>
        <v>39.299999999999997</v>
      </c>
    </row>
    <row r="101" spans="1:22" x14ac:dyDescent="0.25">
      <c r="A101" s="209" t="str">
        <f>Lists!C:C</f>
        <v>PRK001</v>
      </c>
      <c r="B101" s="210">
        <f>_xlfn.DAYS(About!$A$3,'Core Indicators'!U101)</f>
        <v>403</v>
      </c>
      <c r="C101" s="210">
        <f>_xlfn.DAYS(About!$A$3,'Core Indicators'!AC101)</f>
        <v>403</v>
      </c>
      <c r="D101" s="210">
        <f>_xlfn.DAYS(About!$A$3,'Core Indicators'!AK101)</f>
        <v>403</v>
      </c>
      <c r="E101" s="210">
        <f>_xlfn.DAYS(About!$A$3,'Core Indicators'!AS101)</f>
        <v>317</v>
      </c>
      <c r="F101" s="210">
        <f>_xlfn.DAYS(About!$A$3,'Core Indicators'!BQ101)</f>
        <v>46</v>
      </c>
      <c r="G101" s="210">
        <f>_xlfn.DAYS(About!$A$3,'Core Indicators'!DM101)</f>
        <v>761</v>
      </c>
      <c r="H101" s="210">
        <f>_xlfn.DAYS(About!$A$3,'Core Indicators'!DU101)</f>
        <v>761</v>
      </c>
      <c r="I101" s="210">
        <f>_xlfn.DAYS(About!$A$3,'Core Indicators'!EC101)</f>
        <v>761</v>
      </c>
      <c r="J101" s="210">
        <f>_xlfn.DAYS(About!$A$3,'Core Indicators'!EK101)</f>
        <v>761</v>
      </c>
      <c r="K101" s="210">
        <f>_xlfn.DAYS(About!$A$3,'Core Indicators'!ES101)</f>
        <v>761</v>
      </c>
      <c r="L101" s="210">
        <f>_xlfn.DAYS(About!$A$3,'Core Indicators'!FI101)</f>
        <v>1188</v>
      </c>
      <c r="M101" s="210">
        <f>_xlfn.DAYS(About!$A$3,'Core Indicators'!GG101)</f>
        <v>188</v>
      </c>
      <c r="N101" s="210">
        <f>_xlfn.DAYS(About!$A$3,'Core Indicators'!GO101)</f>
        <v>188</v>
      </c>
      <c r="O101" s="210">
        <f>_xlfn.DAYS(About!$A$3,'Core Indicators'!GW101)</f>
        <v>188</v>
      </c>
      <c r="P101" s="210">
        <f>_xlfn.DAYS(About!$A$3,'Core Indicators'!HE101)</f>
        <v>188</v>
      </c>
      <c r="Q101" s="210">
        <f>_xlfn.DAYS(About!$A$3,'Core Indicators'!HM101)</f>
        <v>188</v>
      </c>
      <c r="R101" s="210">
        <f>_xlfn.DAYS(About!$A$3,'Core Indicators'!HU101)</f>
        <v>188</v>
      </c>
      <c r="S101" s="210">
        <f>_xlfn.DAYS(About!$A$3,'Core Indicators'!IC101)</f>
        <v>188</v>
      </c>
      <c r="T101" s="210">
        <f>_xlfn.DAYS(About!$A$3,'Core Indicators'!IK101)</f>
        <v>188</v>
      </c>
      <c r="U101" s="210">
        <f>_xlfn.DAYS(About!$A$3,'Core Indicators'!IS101)</f>
        <v>188</v>
      </c>
      <c r="V101" s="210">
        <f t="shared" si="3"/>
        <v>594.70000000000005</v>
      </c>
    </row>
    <row r="102" spans="1:22" x14ac:dyDescent="0.25">
      <c r="A102" s="209" t="str">
        <f>Lists!C:C</f>
        <v>PSE002</v>
      </c>
      <c r="B102" s="210">
        <f>_xlfn.DAYS(About!$A$3,'Core Indicators'!U102)</f>
        <v>101</v>
      </c>
      <c r="C102" s="210">
        <f>_xlfn.DAYS(About!$A$3,'Core Indicators'!AC102)</f>
        <v>101</v>
      </c>
      <c r="D102" s="210">
        <f>_xlfn.DAYS(About!$A$3,'Core Indicators'!AK102)</f>
        <v>101</v>
      </c>
      <c r="E102" s="210">
        <f>_xlfn.DAYS(About!$A$3,'Core Indicators'!AS102)</f>
        <v>101</v>
      </c>
      <c r="F102" s="210">
        <f>_xlfn.DAYS(About!$A$3,'Core Indicators'!BQ102)</f>
        <v>25</v>
      </c>
      <c r="G102" s="210">
        <f>_xlfn.DAYS(About!$A$3,'Core Indicators'!DM102)</f>
        <v>25</v>
      </c>
      <c r="H102" s="210">
        <f>_xlfn.DAYS(About!$A$3,'Core Indicators'!DU102)</f>
        <v>25</v>
      </c>
      <c r="I102" s="210">
        <f>_xlfn.DAYS(About!$A$3,'Core Indicators'!EC102)</f>
        <v>25</v>
      </c>
      <c r="J102" s="210">
        <f>_xlfn.DAYS(About!$A$3,'Core Indicators'!EK102)</f>
        <v>25</v>
      </c>
      <c r="K102" s="210">
        <f>_xlfn.DAYS(About!$A$3,'Core Indicators'!ES102)</f>
        <v>25</v>
      </c>
      <c r="L102" s="210">
        <f>_xlfn.DAYS(About!$A$3,'Core Indicators'!FI102)</f>
        <v>1178</v>
      </c>
      <c r="M102" s="210">
        <f>_xlfn.DAYS(About!$A$3,'Core Indicators'!GG102)</f>
        <v>192</v>
      </c>
      <c r="N102" s="210">
        <f>_xlfn.DAYS(About!$A$3,'Core Indicators'!GO102)</f>
        <v>192</v>
      </c>
      <c r="O102" s="210">
        <f>_xlfn.DAYS(About!$A$3,'Core Indicators'!GW102)</f>
        <v>192</v>
      </c>
      <c r="P102" s="210">
        <f>_xlfn.DAYS(About!$A$3,'Core Indicators'!HE102)</f>
        <v>192</v>
      </c>
      <c r="Q102" s="210">
        <f>_xlfn.DAYS(About!$A$3,'Core Indicators'!HM102)</f>
        <v>192</v>
      </c>
      <c r="R102" s="210">
        <f>_xlfn.DAYS(About!$A$3,'Core Indicators'!HU102)</f>
        <v>192</v>
      </c>
      <c r="S102" s="210">
        <f>_xlfn.DAYS(About!$A$3,'Core Indicators'!IC102)</f>
        <v>192</v>
      </c>
      <c r="T102" s="210">
        <f>_xlfn.DAYS(About!$A$3,'Core Indicators'!IK102)</f>
        <v>192</v>
      </c>
      <c r="U102" s="210">
        <f>_xlfn.DAYS(About!$A$3,'Core Indicators'!IS102)</f>
        <v>192</v>
      </c>
      <c r="V102" s="210">
        <f t="shared" si="3"/>
        <v>172.2</v>
      </c>
    </row>
    <row r="103" spans="1:22" x14ac:dyDescent="0.25">
      <c r="A103" s="209" t="str">
        <f>Lists!C:C</f>
        <v>REG001</v>
      </c>
      <c r="B103" s="210">
        <f>_xlfn.DAYS(About!$A$3,'Core Indicators'!U103)</f>
        <v>702</v>
      </c>
      <c r="C103" s="210">
        <f>_xlfn.DAYS(About!$A$3,'Core Indicators'!AC103)</f>
        <v>400</v>
      </c>
      <c r="D103" s="210">
        <f>_xlfn.DAYS(About!$A$3,'Core Indicators'!AK103)</f>
        <v>400</v>
      </c>
      <c r="E103" s="210">
        <f>_xlfn.DAYS(About!$A$3,'Core Indicators'!AS103)</f>
        <v>400</v>
      </c>
      <c r="F103" s="210">
        <f>_xlfn.DAYS(About!$A$3,'Core Indicators'!BQ103)</f>
        <v>400</v>
      </c>
      <c r="G103" s="210">
        <f>_xlfn.DAYS(About!$A$3,'Core Indicators'!DM103)</f>
        <v>400</v>
      </c>
      <c r="H103" s="210">
        <f>_xlfn.DAYS(About!$A$3,'Core Indicators'!DU103)</f>
        <v>400</v>
      </c>
      <c r="I103" s="210">
        <f>_xlfn.DAYS(About!$A$3,'Core Indicators'!EC103)</f>
        <v>400</v>
      </c>
      <c r="J103" s="210">
        <f>_xlfn.DAYS(About!$A$3,'Core Indicators'!EK103)</f>
        <v>400</v>
      </c>
      <c r="K103" s="210">
        <f>_xlfn.DAYS(About!$A$3,'Core Indicators'!ES103)</f>
        <v>400</v>
      </c>
      <c r="L103" s="210">
        <f>_xlfn.DAYS(About!$A$3,'Core Indicators'!FI103)</f>
        <v>1095</v>
      </c>
      <c r="M103" s="210">
        <f>_xlfn.DAYS(About!$A$3,'Core Indicators'!GG103)</f>
        <v>182</v>
      </c>
      <c r="N103" s="210">
        <f>_xlfn.DAYS(About!$A$3,'Core Indicators'!GO103)</f>
        <v>182</v>
      </c>
      <c r="O103" s="210">
        <f>_xlfn.DAYS(About!$A$3,'Core Indicators'!GW103)</f>
        <v>182</v>
      </c>
      <c r="P103" s="210">
        <f>_xlfn.DAYS(About!$A$3,'Core Indicators'!HE103)</f>
        <v>182</v>
      </c>
      <c r="Q103" s="210">
        <f>_xlfn.DAYS(About!$A$3,'Core Indicators'!HM103)</f>
        <v>182</v>
      </c>
      <c r="R103" s="210">
        <f>_xlfn.DAYS(About!$A$3,'Core Indicators'!HU103)</f>
        <v>182</v>
      </c>
      <c r="S103" s="210">
        <f>_xlfn.DAYS(About!$A$3,'Core Indicators'!IC103)</f>
        <v>182</v>
      </c>
      <c r="T103" s="210">
        <f>_xlfn.DAYS(About!$A$3,'Core Indicators'!IK103)</f>
        <v>182</v>
      </c>
      <c r="U103" s="210">
        <f>_xlfn.DAYS(About!$A$3,'Core Indicators'!IS103)</f>
        <v>182</v>
      </c>
      <c r="V103" s="210">
        <f t="shared" si="3"/>
        <v>447.7</v>
      </c>
    </row>
    <row r="104" spans="1:22" x14ac:dyDescent="0.25">
      <c r="A104" s="209" t="str">
        <f>Lists!C:C</f>
        <v>REG002</v>
      </c>
      <c r="B104" s="210">
        <f>_xlfn.DAYS(About!$A$3,'Core Indicators'!U104)</f>
        <v>47</v>
      </c>
      <c r="C104" s="210">
        <f>_xlfn.DAYS(About!$A$3,'Core Indicators'!AC104)</f>
        <v>47</v>
      </c>
      <c r="D104" s="210">
        <f>_xlfn.DAYS(About!$A$3,'Core Indicators'!AK104)</f>
        <v>47</v>
      </c>
      <c r="E104" s="210">
        <f>_xlfn.DAYS(About!$A$3,'Core Indicators'!AS104)</f>
        <v>47</v>
      </c>
      <c r="F104" s="210">
        <f>_xlfn.DAYS(About!$A$3,'Core Indicators'!BQ104)</f>
        <v>47</v>
      </c>
      <c r="G104" s="210">
        <f>_xlfn.DAYS(About!$A$3,'Core Indicators'!DM104)</f>
        <v>47</v>
      </c>
      <c r="H104" s="210">
        <f>_xlfn.DAYS(About!$A$3,'Core Indicators'!DU104)</f>
        <v>47</v>
      </c>
      <c r="I104" s="210">
        <f>_xlfn.DAYS(About!$A$3,'Core Indicators'!EC104)</f>
        <v>47</v>
      </c>
      <c r="J104" s="210">
        <f>_xlfn.DAYS(About!$A$3,'Core Indicators'!EK104)</f>
        <v>47</v>
      </c>
      <c r="K104" s="210">
        <f>_xlfn.DAYS(About!$A$3,'Core Indicators'!ES104)</f>
        <v>47</v>
      </c>
      <c r="L104" s="210">
        <f>_xlfn.DAYS(About!$A$3,'Core Indicators'!FI104)</f>
        <v>1096</v>
      </c>
      <c r="M104" s="210">
        <f>_xlfn.DAYS(About!$A$3,'Core Indicators'!GG104)</f>
        <v>185</v>
      </c>
      <c r="N104" s="210">
        <f>_xlfn.DAYS(About!$A$3,'Core Indicators'!GO104)</f>
        <v>185</v>
      </c>
      <c r="O104" s="210">
        <f>_xlfn.DAYS(About!$A$3,'Core Indicators'!GW104)</f>
        <v>185</v>
      </c>
      <c r="P104" s="210">
        <f>_xlfn.DAYS(About!$A$3,'Core Indicators'!HE104)</f>
        <v>185</v>
      </c>
      <c r="Q104" s="210">
        <f>_xlfn.DAYS(About!$A$3,'Core Indicators'!HM104)</f>
        <v>185</v>
      </c>
      <c r="R104" s="210">
        <f>_xlfn.DAYS(About!$A$3,'Core Indicators'!HU104)</f>
        <v>185</v>
      </c>
      <c r="S104" s="210">
        <f>_xlfn.DAYS(About!$A$3,'Core Indicators'!IC104)</f>
        <v>185</v>
      </c>
      <c r="T104" s="210">
        <f>_xlfn.DAYS(About!$A$3,'Core Indicators'!IK104)</f>
        <v>185</v>
      </c>
      <c r="U104" s="210">
        <f>_xlfn.DAYS(About!$A$3,'Core Indicators'!IS104)</f>
        <v>185</v>
      </c>
      <c r="V104" s="210">
        <f t="shared" si="3"/>
        <v>165.7</v>
      </c>
    </row>
    <row r="105" spans="1:22" x14ac:dyDescent="0.25">
      <c r="A105" s="209" t="str">
        <f>Lists!C:C</f>
        <v>REG003</v>
      </c>
      <c r="B105" s="210">
        <f>_xlfn.DAYS(About!$A$3,'Core Indicators'!U105)</f>
        <v>894</v>
      </c>
      <c r="C105" s="210">
        <f>_xlfn.DAYS(About!$A$3,'Core Indicators'!AC105)</f>
        <v>894</v>
      </c>
      <c r="D105" s="210">
        <f>_xlfn.DAYS(About!$A$3,'Core Indicators'!AK105)</f>
        <v>571</v>
      </c>
      <c r="E105" s="210">
        <f>_xlfn.DAYS(About!$A$3,'Core Indicators'!AS105)</f>
        <v>894</v>
      </c>
      <c r="F105" s="210">
        <f>_xlfn.DAYS(About!$A$3,'Core Indicators'!BQ105)</f>
        <v>45</v>
      </c>
      <c r="G105" s="210">
        <f>_xlfn.DAYS(About!$A$3,'Core Indicators'!DM105)</f>
        <v>894</v>
      </c>
      <c r="H105" s="210">
        <f>_xlfn.DAYS(About!$A$3,'Core Indicators'!DU105)</f>
        <v>1101</v>
      </c>
      <c r="I105" s="210">
        <f>_xlfn.DAYS(About!$A$3,'Core Indicators'!EC105)</f>
        <v>1101</v>
      </c>
      <c r="J105" s="210">
        <f>_xlfn.DAYS(About!$A$3,'Core Indicators'!EK105)</f>
        <v>1101</v>
      </c>
      <c r="K105" s="210">
        <f>_xlfn.DAYS(About!$A$3,'Core Indicators'!ES105)</f>
        <v>1101</v>
      </c>
      <c r="L105" s="210">
        <f>_xlfn.DAYS(About!$A$3,'Core Indicators'!FI105)</f>
        <v>1101</v>
      </c>
      <c r="M105" s="210">
        <f>_xlfn.DAYS(About!$A$3,'Core Indicators'!GG105)</f>
        <v>181</v>
      </c>
      <c r="N105" s="210">
        <f>_xlfn.DAYS(About!$A$3,'Core Indicators'!GO105)</f>
        <v>181</v>
      </c>
      <c r="O105" s="210">
        <f>_xlfn.DAYS(About!$A$3,'Core Indicators'!GW105)</f>
        <v>181</v>
      </c>
      <c r="P105" s="210">
        <f>_xlfn.DAYS(About!$A$3,'Core Indicators'!HE105)</f>
        <v>181</v>
      </c>
      <c r="Q105" s="210">
        <f>_xlfn.DAYS(About!$A$3,'Core Indicators'!HM105)</f>
        <v>181</v>
      </c>
      <c r="R105" s="210">
        <f>_xlfn.DAYS(About!$A$3,'Core Indicators'!HU105)</f>
        <v>181</v>
      </c>
      <c r="S105" s="210">
        <f>_xlfn.DAYS(About!$A$3,'Core Indicators'!IC105)</f>
        <v>181</v>
      </c>
      <c r="T105" s="210">
        <f>_xlfn.DAYS(About!$A$3,'Core Indicators'!IK105)</f>
        <v>181</v>
      </c>
      <c r="U105" s="210">
        <f>_xlfn.DAYS(About!$A$3,'Core Indicators'!IS105)</f>
        <v>181</v>
      </c>
      <c r="V105" s="210">
        <f t="shared" si="3"/>
        <v>809</v>
      </c>
    </row>
    <row r="106" spans="1:22" x14ac:dyDescent="0.25">
      <c r="A106" s="209" t="str">
        <f>Lists!C:C</f>
        <v>REG004</v>
      </c>
      <c r="B106" s="210">
        <f>_xlfn.DAYS(About!$A$3,'Core Indicators'!U106)</f>
        <v>9</v>
      </c>
      <c r="C106" s="210">
        <f>_xlfn.DAYS(About!$A$3,'Core Indicators'!AC106)</f>
        <v>9</v>
      </c>
      <c r="D106" s="210">
        <f>_xlfn.DAYS(About!$A$3,'Core Indicators'!AK106)</f>
        <v>9</v>
      </c>
      <c r="E106" s="210">
        <f>_xlfn.DAYS(About!$A$3,'Core Indicators'!AS106)</f>
        <v>9</v>
      </c>
      <c r="F106" s="210">
        <f>_xlfn.DAYS(About!$A$3,'Core Indicators'!BQ106)</f>
        <v>9</v>
      </c>
      <c r="G106" s="210">
        <f>_xlfn.DAYS(About!$A$3,'Core Indicators'!DM106)</f>
        <v>9</v>
      </c>
      <c r="H106" s="210">
        <f>_xlfn.DAYS(About!$A$3,'Core Indicators'!DU106)</f>
        <v>9</v>
      </c>
      <c r="I106" s="210">
        <f>_xlfn.DAYS(About!$A$3,'Core Indicators'!EC106)</f>
        <v>9</v>
      </c>
      <c r="J106" s="210">
        <f>_xlfn.DAYS(About!$A$3,'Core Indicators'!EK106)</f>
        <v>9</v>
      </c>
      <c r="K106" s="210">
        <f>_xlfn.DAYS(About!$A$3,'Core Indicators'!ES106)</f>
        <v>9</v>
      </c>
      <c r="L106" s="210">
        <f>_xlfn.DAYS(About!$A$3,'Core Indicators'!FI106)</f>
        <v>1075</v>
      </c>
      <c r="M106" s="210">
        <f>_xlfn.DAYS(About!$A$3,'Core Indicators'!GG106)</f>
        <v>192</v>
      </c>
      <c r="N106" s="210">
        <f>_xlfn.DAYS(About!$A$3,'Core Indicators'!GO106)</f>
        <v>192</v>
      </c>
      <c r="O106" s="210">
        <f>_xlfn.DAYS(About!$A$3,'Core Indicators'!GW106)</f>
        <v>192</v>
      </c>
      <c r="P106" s="210">
        <f>_xlfn.DAYS(About!$A$3,'Core Indicators'!HE106)</f>
        <v>192</v>
      </c>
      <c r="Q106" s="210">
        <f>_xlfn.DAYS(About!$A$3,'Core Indicators'!HM106)</f>
        <v>192</v>
      </c>
      <c r="R106" s="210">
        <f>_xlfn.DAYS(About!$A$3,'Core Indicators'!HU106)</f>
        <v>192</v>
      </c>
      <c r="S106" s="210">
        <f>_xlfn.DAYS(About!$A$3,'Core Indicators'!IC106)</f>
        <v>192</v>
      </c>
      <c r="T106" s="210">
        <f>_xlfn.DAYS(About!$A$3,'Core Indicators'!IK106)</f>
        <v>192</v>
      </c>
      <c r="U106" s="210">
        <f>_xlfn.DAYS(About!$A$3,'Core Indicators'!IS106)</f>
        <v>192</v>
      </c>
      <c r="V106" s="210">
        <f t="shared" si="3"/>
        <v>133.9</v>
      </c>
    </row>
    <row r="107" spans="1:22" x14ac:dyDescent="0.25">
      <c r="A107" s="209" t="str">
        <f>Lists!C:C</f>
        <v>REG006</v>
      </c>
      <c r="B107" s="210">
        <f>_xlfn.DAYS(About!$A$3,'Core Indicators'!U107)</f>
        <v>9</v>
      </c>
      <c r="C107" s="210">
        <f>_xlfn.DAYS(About!$A$3,'Core Indicators'!AC107)</f>
        <v>9</v>
      </c>
      <c r="D107" s="210">
        <f>_xlfn.DAYS(About!$A$3,'Core Indicators'!AK107)</f>
        <v>9</v>
      </c>
      <c r="E107" s="210">
        <f>_xlfn.DAYS(About!$A$3,'Core Indicators'!AS107)</f>
        <v>9</v>
      </c>
      <c r="F107" s="210">
        <f>_xlfn.DAYS(About!$A$3,'Core Indicators'!BQ107)</f>
        <v>9</v>
      </c>
      <c r="G107" s="210">
        <f>_xlfn.DAYS(About!$A$3,'Core Indicators'!DM107)</f>
        <v>9</v>
      </c>
      <c r="H107" s="210">
        <f>_xlfn.DAYS(About!$A$3,'Core Indicators'!DU107)</f>
        <v>9</v>
      </c>
      <c r="I107" s="210">
        <f>_xlfn.DAYS(About!$A$3,'Core Indicators'!EC107)</f>
        <v>9</v>
      </c>
      <c r="J107" s="210">
        <f>_xlfn.DAYS(About!$A$3,'Core Indicators'!EK107)</f>
        <v>9</v>
      </c>
      <c r="K107" s="210">
        <f>_xlfn.DAYS(About!$A$3,'Core Indicators'!ES107)</f>
        <v>9</v>
      </c>
      <c r="L107" s="210">
        <f>_xlfn.DAYS(About!$A$3,'Core Indicators'!FI107)</f>
        <v>1078</v>
      </c>
      <c r="M107" s="210">
        <f>_xlfn.DAYS(About!$A$3,'Core Indicators'!GG107)</f>
        <v>192</v>
      </c>
      <c r="N107" s="210">
        <f>_xlfn.DAYS(About!$A$3,'Core Indicators'!GO107)</f>
        <v>192</v>
      </c>
      <c r="O107" s="210">
        <f>_xlfn.DAYS(About!$A$3,'Core Indicators'!GW107)</f>
        <v>192</v>
      </c>
      <c r="P107" s="210">
        <f>_xlfn.DAYS(About!$A$3,'Core Indicators'!HE107)</f>
        <v>192</v>
      </c>
      <c r="Q107" s="210">
        <f>_xlfn.DAYS(About!$A$3,'Core Indicators'!HM107)</f>
        <v>192</v>
      </c>
      <c r="R107" s="210">
        <f>_xlfn.DAYS(About!$A$3,'Core Indicators'!HU107)</f>
        <v>192</v>
      </c>
      <c r="S107" s="210">
        <f>_xlfn.DAYS(About!$A$3,'Core Indicators'!IC107)</f>
        <v>192</v>
      </c>
      <c r="T107" s="210">
        <f>_xlfn.DAYS(About!$A$3,'Core Indicators'!IK107)</f>
        <v>192</v>
      </c>
      <c r="U107" s="210">
        <f>_xlfn.DAYS(About!$A$3,'Core Indicators'!IS107)</f>
        <v>192</v>
      </c>
      <c r="V107" s="210">
        <f t="shared" si="3"/>
        <v>134.19999999999999</v>
      </c>
    </row>
    <row r="108" spans="1:22" x14ac:dyDescent="0.25">
      <c r="A108" s="209" t="str">
        <f>Lists!C:C</f>
        <v>REG007</v>
      </c>
      <c r="B108" s="210">
        <f>_xlfn.DAYS(About!$A$3,'Core Indicators'!U108)</f>
        <v>1100</v>
      </c>
      <c r="C108" s="210">
        <f>_xlfn.DAYS(About!$A$3,'Core Indicators'!AC108)</f>
        <v>1100</v>
      </c>
      <c r="D108" s="210">
        <f>_xlfn.DAYS(About!$A$3,'Core Indicators'!AK108)</f>
        <v>1100</v>
      </c>
      <c r="E108" s="210">
        <f>_xlfn.DAYS(About!$A$3,'Core Indicators'!AS108)</f>
        <v>1100</v>
      </c>
      <c r="F108" s="210">
        <f>_xlfn.DAYS(About!$A$3,'Core Indicators'!BQ108)</f>
        <v>395</v>
      </c>
      <c r="G108" s="210">
        <f>_xlfn.DAYS(About!$A$3,'Core Indicators'!DM108)</f>
        <v>1100</v>
      </c>
      <c r="H108" s="210">
        <f>_xlfn.DAYS(About!$A$3,'Core Indicators'!DU108)</f>
        <v>1100</v>
      </c>
      <c r="I108" s="210">
        <f>_xlfn.DAYS(About!$A$3,'Core Indicators'!EC108)</f>
        <v>1100</v>
      </c>
      <c r="J108" s="210">
        <f>_xlfn.DAYS(About!$A$3,'Core Indicators'!EK108)</f>
        <v>1100</v>
      </c>
      <c r="K108" s="210">
        <f>_xlfn.DAYS(About!$A$3,'Core Indicators'!ES108)</f>
        <v>1100</v>
      </c>
      <c r="L108" s="210">
        <f>_xlfn.DAYS(About!$A$3,'Core Indicators'!FI108)</f>
        <v>1100</v>
      </c>
      <c r="M108" s="210">
        <f>_xlfn.DAYS(About!$A$3,'Core Indicators'!GG108)</f>
        <v>181</v>
      </c>
      <c r="N108" s="210">
        <f>_xlfn.DAYS(About!$A$3,'Core Indicators'!GO108)</f>
        <v>181</v>
      </c>
      <c r="O108" s="210">
        <f>_xlfn.DAYS(About!$A$3,'Core Indicators'!GW108)</f>
        <v>181</v>
      </c>
      <c r="P108" s="210">
        <f>_xlfn.DAYS(About!$A$3,'Core Indicators'!HE108)</f>
        <v>181</v>
      </c>
      <c r="Q108" s="210">
        <f>_xlfn.DAYS(About!$A$3,'Core Indicators'!HM108)</f>
        <v>181</v>
      </c>
      <c r="R108" s="210">
        <f>_xlfn.DAYS(About!$A$3,'Core Indicators'!HU108)</f>
        <v>181</v>
      </c>
      <c r="S108" s="210">
        <f>_xlfn.DAYS(About!$A$3,'Core Indicators'!IC108)</f>
        <v>181</v>
      </c>
      <c r="T108" s="210">
        <f>_xlfn.DAYS(About!$A$3,'Core Indicators'!IK108)</f>
        <v>181</v>
      </c>
      <c r="U108" s="210">
        <f>_xlfn.DAYS(About!$A$3,'Core Indicators'!IS108)</f>
        <v>181</v>
      </c>
      <c r="V108" s="210">
        <f t="shared" si="3"/>
        <v>937.6</v>
      </c>
    </row>
    <row r="109" spans="1:22" x14ac:dyDescent="0.25">
      <c r="A109" s="209" t="str">
        <f>Lists!C:C</f>
        <v>REG008</v>
      </c>
      <c r="B109" s="210">
        <f>_xlfn.DAYS(About!$A$3,'Core Indicators'!U109)</f>
        <v>1100</v>
      </c>
      <c r="C109" s="210">
        <f>_xlfn.DAYS(About!$A$3,'Core Indicators'!AC109)</f>
        <v>1100</v>
      </c>
      <c r="D109" s="210">
        <f>_xlfn.DAYS(About!$A$3,'Core Indicators'!AK109)</f>
        <v>1100</v>
      </c>
      <c r="E109" s="210">
        <f>_xlfn.DAYS(About!$A$3,'Core Indicators'!AS109)</f>
        <v>1100</v>
      </c>
      <c r="F109" s="210">
        <f>_xlfn.DAYS(About!$A$3,'Core Indicators'!BQ109)</f>
        <v>395</v>
      </c>
      <c r="G109" s="210">
        <f>_xlfn.DAYS(About!$A$3,'Core Indicators'!DM109)</f>
        <v>1100</v>
      </c>
      <c r="H109" s="210">
        <f>_xlfn.DAYS(About!$A$3,'Core Indicators'!DU109)</f>
        <v>1100</v>
      </c>
      <c r="I109" s="210">
        <f>_xlfn.DAYS(About!$A$3,'Core Indicators'!EC109)</f>
        <v>1100</v>
      </c>
      <c r="J109" s="210">
        <f>_xlfn.DAYS(About!$A$3,'Core Indicators'!EK109)</f>
        <v>1100</v>
      </c>
      <c r="K109" s="210">
        <f>_xlfn.DAYS(About!$A$3,'Core Indicators'!ES109)</f>
        <v>1100</v>
      </c>
      <c r="L109" s="210">
        <f>_xlfn.DAYS(About!$A$3,'Core Indicators'!FI109)</f>
        <v>1100</v>
      </c>
      <c r="M109" s="210">
        <f>_xlfn.DAYS(About!$A$3,'Core Indicators'!GG109)</f>
        <v>181</v>
      </c>
      <c r="N109" s="210">
        <f>_xlfn.DAYS(About!$A$3,'Core Indicators'!GO109)</f>
        <v>181</v>
      </c>
      <c r="O109" s="210">
        <f>_xlfn.DAYS(About!$A$3,'Core Indicators'!GW109)</f>
        <v>181</v>
      </c>
      <c r="P109" s="210">
        <f>_xlfn.DAYS(About!$A$3,'Core Indicators'!HE109)</f>
        <v>181</v>
      </c>
      <c r="Q109" s="210">
        <f>_xlfn.DAYS(About!$A$3,'Core Indicators'!HM109)</f>
        <v>181</v>
      </c>
      <c r="R109" s="210">
        <f>_xlfn.DAYS(About!$A$3,'Core Indicators'!HU109)</f>
        <v>181</v>
      </c>
      <c r="S109" s="210">
        <f>_xlfn.DAYS(About!$A$3,'Core Indicators'!IC109)</f>
        <v>181</v>
      </c>
      <c r="T109" s="210">
        <f>_xlfn.DAYS(About!$A$3,'Core Indicators'!IK109)</f>
        <v>181</v>
      </c>
      <c r="U109" s="210">
        <f>_xlfn.DAYS(About!$A$3,'Core Indicators'!IS109)</f>
        <v>181</v>
      </c>
      <c r="V109" s="210">
        <f t="shared" si="3"/>
        <v>937.6</v>
      </c>
    </row>
    <row r="110" spans="1:22" x14ac:dyDescent="0.25">
      <c r="A110" s="209" t="str">
        <f>Lists!C:C</f>
        <v>REG011</v>
      </c>
      <c r="B110" s="210">
        <f>_xlfn.DAYS(About!$A$3,'Core Indicators'!U110)</f>
        <v>411</v>
      </c>
      <c r="C110" s="210">
        <f>_xlfn.DAYS(About!$A$3,'Core Indicators'!AC110)</f>
        <v>96</v>
      </c>
      <c r="D110" s="210">
        <f>_xlfn.DAYS(About!$A$3,'Core Indicators'!AK110)</f>
        <v>96</v>
      </c>
      <c r="E110" s="210">
        <f>_xlfn.DAYS(About!$A$3,'Core Indicators'!AS110)</f>
        <v>45</v>
      </c>
      <c r="F110" s="210">
        <f>_xlfn.DAYS(About!$A$3,'Core Indicators'!BQ110)</f>
        <v>45</v>
      </c>
      <c r="G110" s="210">
        <f>_xlfn.DAYS(About!$A$3,'Core Indicators'!DM110)</f>
        <v>96</v>
      </c>
      <c r="H110" s="210">
        <f>_xlfn.DAYS(About!$A$3,'Core Indicators'!DU110)</f>
        <v>96</v>
      </c>
      <c r="I110" s="210">
        <f>_xlfn.DAYS(About!$A$3,'Core Indicators'!EC110)</f>
        <v>96</v>
      </c>
      <c r="J110" s="210">
        <f>_xlfn.DAYS(About!$A$3,'Core Indicators'!EK110)</f>
        <v>96</v>
      </c>
      <c r="K110" s="210">
        <f>_xlfn.DAYS(About!$A$3,'Core Indicators'!ES110)</f>
        <v>96</v>
      </c>
      <c r="L110" s="210">
        <f>_xlfn.DAYS(About!$A$3,'Core Indicators'!FI110)</f>
        <v>411</v>
      </c>
      <c r="M110" s="210">
        <f>_xlfn.DAYS(About!$A$3,'Core Indicators'!GG110)</f>
        <v>181</v>
      </c>
      <c r="N110" s="210">
        <f>_xlfn.DAYS(About!$A$3,'Core Indicators'!GO110)</f>
        <v>181</v>
      </c>
      <c r="O110" s="210">
        <f>_xlfn.DAYS(About!$A$3,'Core Indicators'!GW110)</f>
        <v>181</v>
      </c>
      <c r="P110" s="210">
        <f>_xlfn.DAYS(About!$A$3,'Core Indicators'!HE110)</f>
        <v>181</v>
      </c>
      <c r="Q110" s="210">
        <f>_xlfn.DAYS(About!$A$3,'Core Indicators'!HM110)</f>
        <v>181</v>
      </c>
      <c r="R110" s="210">
        <f>_xlfn.DAYS(About!$A$3,'Core Indicators'!HU110)</f>
        <v>181</v>
      </c>
      <c r="S110" s="210">
        <f>_xlfn.DAYS(About!$A$3,'Core Indicators'!IC110)</f>
        <v>181</v>
      </c>
      <c r="T110" s="210">
        <f>_xlfn.DAYS(About!$A$3,'Core Indicators'!IK110)</f>
        <v>181</v>
      </c>
      <c r="U110" s="210">
        <f>_xlfn.DAYS(About!$A$3,'Core Indicators'!IS110)</f>
        <v>181</v>
      </c>
      <c r="V110" s="210">
        <f t="shared" si="3"/>
        <v>125.8</v>
      </c>
    </row>
    <row r="111" spans="1:22" x14ac:dyDescent="0.25">
      <c r="A111" s="209" t="str">
        <f>Lists!C:C</f>
        <v>REG012</v>
      </c>
      <c r="B111" s="210">
        <f>_xlfn.DAYS(About!$A$3,'Core Indicators'!U111)</f>
        <v>33</v>
      </c>
      <c r="C111" s="210">
        <f>_xlfn.DAYS(About!$A$3,'Core Indicators'!AC111)</f>
        <v>33</v>
      </c>
      <c r="D111" s="210">
        <f>_xlfn.DAYS(About!$A$3,'Core Indicators'!AK111)</f>
        <v>33</v>
      </c>
      <c r="E111" s="210">
        <f>_xlfn.DAYS(About!$A$3,'Core Indicators'!AS111)</f>
        <v>33</v>
      </c>
      <c r="F111" s="210">
        <f>_xlfn.DAYS(About!$A$3,'Core Indicators'!BQ111)</f>
        <v>33</v>
      </c>
      <c r="G111" s="210">
        <f>_xlfn.DAYS(About!$A$3,'Core Indicators'!DM111)</f>
        <v>33</v>
      </c>
      <c r="H111" s="210">
        <f>_xlfn.DAYS(About!$A$3,'Core Indicators'!DU111)</f>
        <v>33</v>
      </c>
      <c r="I111" s="210">
        <f>_xlfn.DAYS(About!$A$3,'Core Indicators'!EC111)</f>
        <v>33</v>
      </c>
      <c r="J111" s="210">
        <f>_xlfn.DAYS(About!$A$3,'Core Indicators'!EK111)</f>
        <v>33</v>
      </c>
      <c r="K111" s="210">
        <f>_xlfn.DAYS(About!$A$3,'Core Indicators'!ES111)</f>
        <v>33</v>
      </c>
      <c r="L111" s="210">
        <f>_xlfn.DAYS(About!$A$3,'Core Indicators'!FI111)</f>
        <v>90</v>
      </c>
      <c r="M111" s="210">
        <f>_xlfn.DAYS(About!$A$3,'Core Indicators'!GG111)</f>
        <v>184</v>
      </c>
      <c r="N111" s="210">
        <f>_xlfn.DAYS(About!$A$3,'Core Indicators'!GO111)</f>
        <v>184</v>
      </c>
      <c r="O111" s="210">
        <f>_xlfn.DAYS(About!$A$3,'Core Indicators'!GW111)</f>
        <v>184</v>
      </c>
      <c r="P111" s="210">
        <f>_xlfn.DAYS(About!$A$3,'Core Indicators'!HE111)</f>
        <v>184</v>
      </c>
      <c r="Q111" s="210">
        <f>_xlfn.DAYS(About!$A$3,'Core Indicators'!HM111)</f>
        <v>184</v>
      </c>
      <c r="R111" s="210">
        <f>_xlfn.DAYS(About!$A$3,'Core Indicators'!HU111)</f>
        <v>184</v>
      </c>
      <c r="S111" s="210">
        <f>_xlfn.DAYS(About!$A$3,'Core Indicators'!IC111)</f>
        <v>184</v>
      </c>
      <c r="T111" s="210">
        <f>_xlfn.DAYS(About!$A$3,'Core Indicators'!IK111)</f>
        <v>184</v>
      </c>
      <c r="U111" s="210">
        <f>_xlfn.DAYS(About!$A$3,'Core Indicators'!IS111)</f>
        <v>184</v>
      </c>
      <c r="V111" s="210">
        <f t="shared" si="3"/>
        <v>53.8</v>
      </c>
    </row>
    <row r="112" spans="1:22" x14ac:dyDescent="0.25">
      <c r="A112" s="209" t="str">
        <f>Lists!C:C</f>
        <v>REG013</v>
      </c>
      <c r="B112" s="210">
        <f>_xlfn.DAYS(About!$A$3,'Core Indicators'!U112)</f>
        <v>521</v>
      </c>
      <c r="C112" s="210">
        <f>_xlfn.DAYS(About!$A$3,'Core Indicators'!AC112)</f>
        <v>458</v>
      </c>
      <c r="D112" s="210">
        <f>_xlfn.DAYS(About!$A$3,'Core Indicators'!AK112)</f>
        <v>458</v>
      </c>
      <c r="E112" s="210">
        <f>_xlfn.DAYS(About!$A$3,'Core Indicators'!AS112)</f>
        <v>458</v>
      </c>
      <c r="F112" s="210">
        <f>_xlfn.DAYS(About!$A$3,'Core Indicators'!BQ112)</f>
        <v>542</v>
      </c>
      <c r="G112" s="210">
        <f>_xlfn.DAYS(About!$A$3,'Core Indicators'!DM112)</f>
        <v>542</v>
      </c>
      <c r="H112" s="210">
        <f>_xlfn.DAYS(About!$A$3,'Core Indicators'!DU112)</f>
        <v>542</v>
      </c>
      <c r="I112" s="210">
        <f>_xlfn.DAYS(About!$A$3,'Core Indicators'!EC112)</f>
        <v>542</v>
      </c>
      <c r="J112" s="210">
        <f>_xlfn.DAYS(About!$A$3,'Core Indicators'!EK112)</f>
        <v>542</v>
      </c>
      <c r="K112" s="210">
        <f>_xlfn.DAYS(About!$A$3,'Core Indicators'!ES112)</f>
        <v>542</v>
      </c>
      <c r="L112" s="210">
        <f>_xlfn.DAYS(About!$A$3,'Core Indicators'!FI112)</f>
        <v>542</v>
      </c>
      <c r="M112" s="210">
        <f>_xlfn.DAYS(About!$A$3,'Core Indicators'!GG112)</f>
        <v>181</v>
      </c>
      <c r="N112" s="210">
        <f>_xlfn.DAYS(About!$A$3,'Core Indicators'!GO112)</f>
        <v>181</v>
      </c>
      <c r="O112" s="210">
        <f>_xlfn.DAYS(About!$A$3,'Core Indicators'!GW112)</f>
        <v>181</v>
      </c>
      <c r="P112" s="210">
        <f>_xlfn.DAYS(About!$A$3,'Core Indicators'!HE112)</f>
        <v>181</v>
      </c>
      <c r="Q112" s="210">
        <f>_xlfn.DAYS(About!$A$3,'Core Indicators'!HM112)</f>
        <v>181</v>
      </c>
      <c r="R112" s="210">
        <f>_xlfn.DAYS(About!$A$3,'Core Indicators'!HU112)</f>
        <v>181</v>
      </c>
      <c r="S112" s="210">
        <f>_xlfn.DAYS(About!$A$3,'Core Indicators'!IC112)</f>
        <v>181</v>
      </c>
      <c r="T112" s="210">
        <f>_xlfn.DAYS(About!$A$3,'Core Indicators'!IK112)</f>
        <v>181</v>
      </c>
      <c r="U112" s="210">
        <f>_xlfn.DAYS(About!$A$3,'Core Indicators'!IS112)</f>
        <v>181</v>
      </c>
      <c r="V112" s="210">
        <f t="shared" si="3"/>
        <v>489.1</v>
      </c>
    </row>
    <row r="113" spans="1:22" x14ac:dyDescent="0.25">
      <c r="A113" s="209" t="str">
        <f>Lists!C:C</f>
        <v>REG014</v>
      </c>
      <c r="B113" s="210">
        <f>_xlfn.DAYS(About!$A$3,'Core Indicators'!U113)</f>
        <v>33</v>
      </c>
      <c r="C113" s="210">
        <f>_xlfn.DAYS(About!$A$3,'Core Indicators'!AC113)</f>
        <v>33</v>
      </c>
      <c r="D113" s="210">
        <f>_xlfn.DAYS(About!$A$3,'Core Indicators'!AK113)</f>
        <v>33</v>
      </c>
      <c r="E113" s="210">
        <f>_xlfn.DAYS(About!$A$3,'Core Indicators'!AS113)</f>
        <v>33</v>
      </c>
      <c r="F113" s="210">
        <f>_xlfn.DAYS(About!$A$3,'Core Indicators'!BQ113)</f>
        <v>33</v>
      </c>
      <c r="G113" s="210">
        <f>_xlfn.DAYS(About!$A$3,'Core Indicators'!DM113)</f>
        <v>33</v>
      </c>
      <c r="H113" s="210">
        <f>_xlfn.DAYS(About!$A$3,'Core Indicators'!DU113)</f>
        <v>33</v>
      </c>
      <c r="I113" s="210">
        <f>_xlfn.DAYS(About!$A$3,'Core Indicators'!EC113)</f>
        <v>33</v>
      </c>
      <c r="J113" s="210">
        <f>_xlfn.DAYS(About!$A$3,'Core Indicators'!EK113)</f>
        <v>33</v>
      </c>
      <c r="K113" s="210">
        <f>_xlfn.DAYS(About!$A$3,'Core Indicators'!ES113)</f>
        <v>59</v>
      </c>
      <c r="L113" s="210">
        <f>_xlfn.DAYS(About!$A$3,'Core Indicators'!FI113)</f>
        <v>59</v>
      </c>
      <c r="M113" s="210">
        <f>_xlfn.DAYS(About!$A$3,'Core Indicators'!GG113)</f>
        <v>59</v>
      </c>
      <c r="N113" s="210">
        <f>_xlfn.DAYS(About!$A$3,'Core Indicators'!GO113)</f>
        <v>59</v>
      </c>
      <c r="O113" s="210">
        <f>_xlfn.DAYS(About!$A$3,'Core Indicators'!GW113)</f>
        <v>59</v>
      </c>
      <c r="P113" s="210">
        <f>_xlfn.DAYS(About!$A$3,'Core Indicators'!HE113)</f>
        <v>59</v>
      </c>
      <c r="Q113" s="210">
        <f>_xlfn.DAYS(About!$A$3,'Core Indicators'!HM113)</f>
        <v>59</v>
      </c>
      <c r="R113" s="210">
        <f>_xlfn.DAYS(About!$A$3,'Core Indicators'!HU113)</f>
        <v>59</v>
      </c>
      <c r="S113" s="210">
        <f>_xlfn.DAYS(About!$A$3,'Core Indicators'!IC113)</f>
        <v>59</v>
      </c>
      <c r="T113" s="210">
        <f>_xlfn.DAYS(About!$A$3,'Core Indicators'!IK113)</f>
        <v>59</v>
      </c>
      <c r="U113" s="210">
        <f>_xlfn.DAYS(About!$A$3,'Core Indicators'!IS113)</f>
        <v>59</v>
      </c>
      <c r="V113" s="210">
        <f t="shared" si="3"/>
        <v>40.799999999999997</v>
      </c>
    </row>
    <row r="114" spans="1:22" x14ac:dyDescent="0.25">
      <c r="A114" s="209" t="str">
        <f>Lists!C:C</f>
        <v>ROU002</v>
      </c>
      <c r="B114" s="210">
        <f>_xlfn.DAYS(About!$A$3,'Core Indicators'!U114)</f>
        <v>51</v>
      </c>
      <c r="C114" s="210">
        <f>_xlfn.DAYS(About!$A$3,'Core Indicators'!AC114)</f>
        <v>51</v>
      </c>
      <c r="D114" s="210">
        <f>_xlfn.DAYS(About!$A$3,'Core Indicators'!AK114)</f>
        <v>51</v>
      </c>
      <c r="E114" s="210">
        <f>_xlfn.DAYS(About!$A$3,'Core Indicators'!AS114)</f>
        <v>51</v>
      </c>
      <c r="F114" s="210">
        <f>_xlfn.DAYS(About!$A$3,'Core Indicators'!BQ114)</f>
        <v>51</v>
      </c>
      <c r="G114" s="210">
        <f>_xlfn.DAYS(About!$A$3,'Core Indicators'!DM114)</f>
        <v>51</v>
      </c>
      <c r="H114" s="210">
        <f>_xlfn.DAYS(About!$A$3,'Core Indicators'!DU114)</f>
        <v>51</v>
      </c>
      <c r="I114" s="210">
        <f>_xlfn.DAYS(About!$A$3,'Core Indicators'!EC114)</f>
        <v>51</v>
      </c>
      <c r="J114" s="210">
        <f>_xlfn.DAYS(About!$A$3,'Core Indicators'!EK114)</f>
        <v>51</v>
      </c>
      <c r="K114" s="210">
        <f>_xlfn.DAYS(About!$A$3,'Core Indicators'!ES114)</f>
        <v>51</v>
      </c>
      <c r="L114" s="210">
        <f>_xlfn.DAYS(About!$A$3,'Core Indicators'!FI114)</f>
        <v>51</v>
      </c>
      <c r="M114" s="210">
        <f>_xlfn.DAYS(About!$A$3,'Core Indicators'!GG114)</f>
        <v>51</v>
      </c>
      <c r="N114" s="210">
        <f>_xlfn.DAYS(About!$A$3,'Core Indicators'!GO114)</f>
        <v>51</v>
      </c>
      <c r="O114" s="210">
        <f>_xlfn.DAYS(About!$A$3,'Core Indicators'!GW114)</f>
        <v>51</v>
      </c>
      <c r="P114" s="210">
        <f>_xlfn.DAYS(About!$A$3,'Core Indicators'!HE114)</f>
        <v>51</v>
      </c>
      <c r="Q114" s="210">
        <f>_xlfn.DAYS(About!$A$3,'Core Indicators'!HM114)</f>
        <v>51</v>
      </c>
      <c r="R114" s="210">
        <f>_xlfn.DAYS(About!$A$3,'Core Indicators'!HU114)</f>
        <v>51</v>
      </c>
      <c r="S114" s="210">
        <f>_xlfn.DAYS(About!$A$3,'Core Indicators'!IC114)</f>
        <v>51</v>
      </c>
      <c r="T114" s="210">
        <f>_xlfn.DAYS(About!$A$3,'Core Indicators'!IK114)</f>
        <v>51</v>
      </c>
      <c r="U114" s="210">
        <f>_xlfn.DAYS(About!$A$3,'Core Indicators'!IS114)</f>
        <v>51</v>
      </c>
      <c r="V114" s="210">
        <f t="shared" si="3"/>
        <v>51</v>
      </c>
    </row>
    <row r="115" spans="1:22" x14ac:dyDescent="0.25">
      <c r="A115" s="209" t="str">
        <f>Lists!C:C</f>
        <v>RWA002</v>
      </c>
      <c r="B115" s="210">
        <f>_xlfn.DAYS(About!$A$3,'Core Indicators'!U115)</f>
        <v>31</v>
      </c>
      <c r="C115" s="210">
        <f>_xlfn.DAYS(About!$A$3,'Core Indicators'!AC115)</f>
        <v>31</v>
      </c>
      <c r="D115" s="210">
        <f>_xlfn.DAYS(About!$A$3,'Core Indicators'!AK115)</f>
        <v>31</v>
      </c>
      <c r="E115" s="210">
        <f>_xlfn.DAYS(About!$A$3,'Core Indicators'!AS115)</f>
        <v>31</v>
      </c>
      <c r="F115" s="210">
        <f>_xlfn.DAYS(About!$A$3,'Core Indicators'!BQ115)</f>
        <v>547</v>
      </c>
      <c r="G115" s="210">
        <f>_xlfn.DAYS(About!$A$3,'Core Indicators'!DM115)</f>
        <v>31</v>
      </c>
      <c r="H115" s="210">
        <f>_xlfn.DAYS(About!$A$3,'Core Indicators'!DU115)</f>
        <v>31</v>
      </c>
      <c r="I115" s="210">
        <f>_xlfn.DAYS(About!$A$3,'Core Indicators'!EC115)</f>
        <v>31</v>
      </c>
      <c r="J115" s="210">
        <f>_xlfn.DAYS(About!$A$3,'Core Indicators'!EK115)</f>
        <v>31</v>
      </c>
      <c r="K115" s="210">
        <f>_xlfn.DAYS(About!$A$3,'Core Indicators'!ES115)</f>
        <v>31</v>
      </c>
      <c r="L115" s="210">
        <f>_xlfn.DAYS(About!$A$3,'Core Indicators'!FI115)</f>
        <v>31</v>
      </c>
      <c r="M115" s="210">
        <f>_xlfn.DAYS(About!$A$3,'Core Indicators'!GG115)</f>
        <v>183</v>
      </c>
      <c r="N115" s="210">
        <f>_xlfn.DAYS(About!$A$3,'Core Indicators'!GO115)</f>
        <v>183</v>
      </c>
      <c r="O115" s="210">
        <f>_xlfn.DAYS(About!$A$3,'Core Indicators'!GW115)</f>
        <v>183</v>
      </c>
      <c r="P115" s="210">
        <f>_xlfn.DAYS(About!$A$3,'Core Indicators'!HE115)</f>
        <v>183</v>
      </c>
      <c r="Q115" s="210">
        <f>_xlfn.DAYS(About!$A$3,'Core Indicators'!HM115)</f>
        <v>183</v>
      </c>
      <c r="R115" s="210">
        <f>_xlfn.DAYS(About!$A$3,'Core Indicators'!HU115)</f>
        <v>183</v>
      </c>
      <c r="S115" s="210">
        <f>_xlfn.DAYS(About!$A$3,'Core Indicators'!IC115)</f>
        <v>183</v>
      </c>
      <c r="T115" s="210">
        <f>_xlfn.DAYS(About!$A$3,'Core Indicators'!IK115)</f>
        <v>183</v>
      </c>
      <c r="U115" s="210">
        <f>_xlfn.DAYS(About!$A$3,'Core Indicators'!IS115)</f>
        <v>183</v>
      </c>
      <c r="V115" s="210">
        <f t="shared" si="3"/>
        <v>97.8</v>
      </c>
    </row>
    <row r="116" spans="1:22" x14ac:dyDescent="0.25">
      <c r="A116" s="209" t="str">
        <f>Lists!C:C</f>
        <v>SDN001</v>
      </c>
      <c r="B116" s="210">
        <f>_xlfn.DAYS(About!$A$3,'Core Indicators'!U116)</f>
        <v>306</v>
      </c>
      <c r="C116" s="210">
        <f>_xlfn.DAYS(About!$A$3,'Core Indicators'!AC116)</f>
        <v>124</v>
      </c>
      <c r="D116" s="210">
        <f>_xlfn.DAYS(About!$A$3,'Core Indicators'!AK116)</f>
        <v>124</v>
      </c>
      <c r="E116" s="210">
        <f>_xlfn.DAYS(About!$A$3,'Core Indicators'!AS116)</f>
        <v>4</v>
      </c>
      <c r="F116" s="210">
        <f>_xlfn.DAYS(About!$A$3,'Core Indicators'!BQ116)</f>
        <v>1</v>
      </c>
      <c r="G116" s="210">
        <f>_xlfn.DAYS(About!$A$3,'Core Indicators'!DM116)</f>
        <v>124</v>
      </c>
      <c r="H116" s="210">
        <f>_xlfn.DAYS(About!$A$3,'Core Indicators'!DU116)</f>
        <v>124</v>
      </c>
      <c r="I116" s="210">
        <f>_xlfn.DAYS(About!$A$3,'Core Indicators'!EC116)</f>
        <v>124</v>
      </c>
      <c r="J116" s="210">
        <f>_xlfn.DAYS(About!$A$3,'Core Indicators'!EK116)</f>
        <v>124</v>
      </c>
      <c r="K116" s="210">
        <f>_xlfn.DAYS(About!$A$3,'Core Indicators'!ES116)</f>
        <v>124</v>
      </c>
      <c r="L116" s="210">
        <f>_xlfn.DAYS(About!$A$3,'Core Indicators'!FI116)</f>
        <v>306</v>
      </c>
      <c r="M116" s="210">
        <f>_xlfn.DAYS(About!$A$3,'Core Indicators'!GG116)</f>
        <v>185</v>
      </c>
      <c r="N116" s="210">
        <f>_xlfn.DAYS(About!$A$3,'Core Indicators'!GO116)</f>
        <v>185</v>
      </c>
      <c r="O116" s="210">
        <f>_xlfn.DAYS(About!$A$3,'Core Indicators'!GW116)</f>
        <v>185</v>
      </c>
      <c r="P116" s="210">
        <f>_xlfn.DAYS(About!$A$3,'Core Indicators'!HE116)</f>
        <v>185</v>
      </c>
      <c r="Q116" s="210">
        <f>_xlfn.DAYS(About!$A$3,'Core Indicators'!HM116)</f>
        <v>185</v>
      </c>
      <c r="R116" s="210">
        <f>_xlfn.DAYS(About!$A$3,'Core Indicators'!HU116)</f>
        <v>185</v>
      </c>
      <c r="S116" s="210">
        <f>_xlfn.DAYS(About!$A$3,'Core Indicators'!IC116)</f>
        <v>185</v>
      </c>
      <c r="T116" s="210">
        <f>_xlfn.DAYS(About!$A$3,'Core Indicators'!IK116)</f>
        <v>185</v>
      </c>
      <c r="U116" s="210">
        <f>_xlfn.DAYS(About!$A$3,'Core Indicators'!IS116)</f>
        <v>185</v>
      </c>
      <c r="V116" s="210">
        <f t="shared" si="3"/>
        <v>124</v>
      </c>
    </row>
    <row r="117" spans="1:22" x14ac:dyDescent="0.25">
      <c r="A117" s="209" t="str">
        <f>Lists!C:C</f>
        <v>SDN005</v>
      </c>
      <c r="B117" s="210">
        <f>_xlfn.DAYS(About!$A$3,'Core Indicators'!U117)</f>
        <v>306</v>
      </c>
      <c r="C117" s="210">
        <f>_xlfn.DAYS(About!$A$3,'Core Indicators'!AC117)</f>
        <v>306</v>
      </c>
      <c r="D117" s="210">
        <f>_xlfn.DAYS(About!$A$3,'Core Indicators'!AK117)</f>
        <v>306</v>
      </c>
      <c r="E117" s="210">
        <f>_xlfn.DAYS(About!$A$3,'Core Indicators'!AS117)</f>
        <v>1</v>
      </c>
      <c r="F117" s="210">
        <f>_xlfn.DAYS(About!$A$3,'Core Indicators'!BQ117)</f>
        <v>1</v>
      </c>
      <c r="G117" s="210">
        <f>_xlfn.DAYS(About!$A$3,'Core Indicators'!DM117)</f>
        <v>1</v>
      </c>
      <c r="H117" s="210">
        <f>_xlfn.DAYS(About!$A$3,'Core Indicators'!DU117)</f>
        <v>1</v>
      </c>
      <c r="I117" s="210">
        <f>_xlfn.DAYS(About!$A$3,'Core Indicators'!EC117)</f>
        <v>1</v>
      </c>
      <c r="J117" s="210">
        <f>_xlfn.DAYS(About!$A$3,'Core Indicators'!EK117)</f>
        <v>1</v>
      </c>
      <c r="K117" s="210">
        <f>_xlfn.DAYS(About!$A$3,'Core Indicators'!ES117)</f>
        <v>1</v>
      </c>
      <c r="L117" s="210">
        <f>_xlfn.DAYS(About!$A$3,'Core Indicators'!FI117)</f>
        <v>229</v>
      </c>
      <c r="M117" s="210">
        <f>_xlfn.DAYS(About!$A$3,'Core Indicators'!GG117)</f>
        <v>185</v>
      </c>
      <c r="N117" s="210">
        <f>_xlfn.DAYS(About!$A$3,'Core Indicators'!GO117)</f>
        <v>185</v>
      </c>
      <c r="O117" s="210">
        <f>_xlfn.DAYS(About!$A$3,'Core Indicators'!GW117)</f>
        <v>185</v>
      </c>
      <c r="P117" s="210">
        <f>_xlfn.DAYS(About!$A$3,'Core Indicators'!HE117)</f>
        <v>185</v>
      </c>
      <c r="Q117" s="210">
        <f>_xlfn.DAYS(About!$A$3,'Core Indicators'!HM117)</f>
        <v>185</v>
      </c>
      <c r="R117" s="210">
        <f>_xlfn.DAYS(About!$A$3,'Core Indicators'!HU117)</f>
        <v>185</v>
      </c>
      <c r="S117" s="210">
        <f>_xlfn.DAYS(About!$A$3,'Core Indicators'!IC117)</f>
        <v>185</v>
      </c>
      <c r="T117" s="210">
        <f>_xlfn.DAYS(About!$A$3,'Core Indicators'!IK117)</f>
        <v>185</v>
      </c>
      <c r="U117" s="210">
        <f>_xlfn.DAYS(About!$A$3,'Core Indicators'!IS117)</f>
        <v>185</v>
      </c>
      <c r="V117" s="210">
        <f t="shared" si="3"/>
        <v>72.7</v>
      </c>
    </row>
    <row r="118" spans="1:22" x14ac:dyDescent="0.25">
      <c r="A118" s="209" t="str">
        <f>Lists!C:C</f>
        <v>SDN007</v>
      </c>
      <c r="B118" s="210">
        <f>_xlfn.DAYS(About!$A$3,'Core Indicators'!U118)</f>
        <v>306</v>
      </c>
      <c r="C118" s="210">
        <f>_xlfn.DAYS(About!$A$3,'Core Indicators'!AC118)</f>
        <v>306</v>
      </c>
      <c r="D118" s="210">
        <f>_xlfn.DAYS(About!$A$3,'Core Indicators'!AK118)</f>
        <v>306</v>
      </c>
      <c r="E118" s="210">
        <f>_xlfn.DAYS(About!$A$3,'Core Indicators'!AS118)</f>
        <v>1</v>
      </c>
      <c r="F118" s="210">
        <f>_xlfn.DAYS(About!$A$3,'Core Indicators'!BQ118)</f>
        <v>1</v>
      </c>
      <c r="G118" s="210">
        <f>_xlfn.DAYS(About!$A$3,'Core Indicators'!DM118)</f>
        <v>1</v>
      </c>
      <c r="H118" s="210">
        <f>_xlfn.DAYS(About!$A$3,'Core Indicators'!DU118)</f>
        <v>1</v>
      </c>
      <c r="I118" s="210">
        <f>_xlfn.DAYS(About!$A$3,'Core Indicators'!EC118)</f>
        <v>1</v>
      </c>
      <c r="J118" s="210">
        <f>_xlfn.DAYS(About!$A$3,'Core Indicators'!EK118)</f>
        <v>1</v>
      </c>
      <c r="K118" s="210">
        <f>_xlfn.DAYS(About!$A$3,'Core Indicators'!ES118)</f>
        <v>1</v>
      </c>
      <c r="L118" s="210">
        <f>_xlfn.DAYS(About!$A$3,'Core Indicators'!FI118)</f>
        <v>306</v>
      </c>
      <c r="M118" s="210">
        <f>_xlfn.DAYS(About!$A$3,'Core Indicators'!GG118)</f>
        <v>185</v>
      </c>
      <c r="N118" s="210">
        <f>_xlfn.DAYS(About!$A$3,'Core Indicators'!GO118)</f>
        <v>185</v>
      </c>
      <c r="O118" s="210">
        <f>_xlfn.DAYS(About!$A$3,'Core Indicators'!GW118)</f>
        <v>185</v>
      </c>
      <c r="P118" s="210">
        <f>_xlfn.DAYS(About!$A$3,'Core Indicators'!HE118)</f>
        <v>185</v>
      </c>
      <c r="Q118" s="210">
        <f>_xlfn.DAYS(About!$A$3,'Core Indicators'!HM118)</f>
        <v>185</v>
      </c>
      <c r="R118" s="210">
        <f>_xlfn.DAYS(About!$A$3,'Core Indicators'!HU118)</f>
        <v>185</v>
      </c>
      <c r="S118" s="210">
        <f>_xlfn.DAYS(About!$A$3,'Core Indicators'!IC118)</f>
        <v>185</v>
      </c>
      <c r="T118" s="210">
        <f>_xlfn.DAYS(About!$A$3,'Core Indicators'!IK118)</f>
        <v>185</v>
      </c>
      <c r="U118" s="210">
        <f>_xlfn.DAYS(About!$A$3,'Core Indicators'!IS118)</f>
        <v>185</v>
      </c>
      <c r="V118" s="210">
        <f t="shared" si="3"/>
        <v>80.400000000000006</v>
      </c>
    </row>
    <row r="119" spans="1:22" x14ac:dyDescent="0.25">
      <c r="A119" s="209" t="str">
        <f>Lists!C:C</f>
        <v>SDN008</v>
      </c>
      <c r="B119" s="210">
        <f>_xlfn.DAYS(About!$A$3,'Core Indicators'!U119)</f>
        <v>365</v>
      </c>
      <c r="C119" s="210">
        <f>_xlfn.DAYS(About!$A$3,'Core Indicators'!AC119)</f>
        <v>117</v>
      </c>
      <c r="D119" s="210">
        <f>_xlfn.DAYS(About!$A$3,'Core Indicators'!AK119)</f>
        <v>117</v>
      </c>
      <c r="E119" s="210">
        <f>_xlfn.DAYS(About!$A$3,'Core Indicators'!AS119)</f>
        <v>90</v>
      </c>
      <c r="F119" s="210">
        <f>_xlfn.DAYS(About!$A$3,'Core Indicators'!BQ119)</f>
        <v>1</v>
      </c>
      <c r="G119" s="210">
        <f>_xlfn.DAYS(About!$A$3,'Core Indicators'!DM119)</f>
        <v>124</v>
      </c>
      <c r="H119" s="210">
        <f>_xlfn.DAYS(About!$A$3,'Core Indicators'!DU119)</f>
        <v>124</v>
      </c>
      <c r="I119" s="210">
        <f>_xlfn.DAYS(About!$A$3,'Core Indicators'!EC119)</f>
        <v>124</v>
      </c>
      <c r="J119" s="210">
        <f>_xlfn.DAYS(About!$A$3,'Core Indicators'!EK119)</f>
        <v>124</v>
      </c>
      <c r="K119" s="210">
        <f>_xlfn.DAYS(About!$A$3,'Core Indicators'!ES119)</f>
        <v>124</v>
      </c>
      <c r="L119" s="210">
        <f>_xlfn.DAYS(About!$A$3,'Core Indicators'!FI119)</f>
        <v>365</v>
      </c>
      <c r="M119" s="210">
        <f>_xlfn.DAYS(About!$A$3,'Core Indicators'!GG119)</f>
        <v>185</v>
      </c>
      <c r="N119" s="210">
        <f>_xlfn.DAYS(About!$A$3,'Core Indicators'!GO119)</f>
        <v>185</v>
      </c>
      <c r="O119" s="210">
        <f>_xlfn.DAYS(About!$A$3,'Core Indicators'!GW119)</f>
        <v>185</v>
      </c>
      <c r="P119" s="210">
        <f>_xlfn.DAYS(About!$A$3,'Core Indicators'!HE119)</f>
        <v>185</v>
      </c>
      <c r="Q119" s="210">
        <f>_xlfn.DAYS(About!$A$3,'Core Indicators'!HM119)</f>
        <v>185</v>
      </c>
      <c r="R119" s="210">
        <f>_xlfn.DAYS(About!$A$3,'Core Indicators'!HU119)</f>
        <v>185</v>
      </c>
      <c r="S119" s="210">
        <f>_xlfn.DAYS(About!$A$3,'Core Indicators'!IC119)</f>
        <v>185</v>
      </c>
      <c r="T119" s="210">
        <f>_xlfn.DAYS(About!$A$3,'Core Indicators'!IK119)</f>
        <v>185</v>
      </c>
      <c r="U119" s="210">
        <f>_xlfn.DAYS(About!$A$3,'Core Indicators'!IS119)</f>
        <v>185</v>
      </c>
      <c r="V119" s="210">
        <f t="shared" si="3"/>
        <v>137.80000000000001</v>
      </c>
    </row>
    <row r="120" spans="1:22" x14ac:dyDescent="0.25">
      <c r="A120" s="209" t="str">
        <f>Lists!C:C</f>
        <v>SEN002</v>
      </c>
      <c r="B120" s="210">
        <f>_xlfn.DAYS(About!$A$3,'Core Indicators'!U120)</f>
        <v>572</v>
      </c>
      <c r="C120" s="210">
        <f>_xlfn.DAYS(About!$A$3,'Core Indicators'!AC120)</f>
        <v>456</v>
      </c>
      <c r="D120" s="210">
        <f>_xlfn.DAYS(About!$A$3,'Core Indicators'!AK120)</f>
        <v>456</v>
      </c>
      <c r="E120" s="210">
        <f>_xlfn.DAYS(About!$A$3,'Core Indicators'!AS120)</f>
        <v>870</v>
      </c>
      <c r="F120" s="210">
        <f>_xlfn.DAYS(About!$A$3,'Core Indicators'!BQ120)</f>
        <v>1192</v>
      </c>
      <c r="G120" s="210">
        <f>_xlfn.DAYS(About!$A$3,'Core Indicators'!DM120)</f>
        <v>456</v>
      </c>
      <c r="H120" s="210">
        <f>_xlfn.DAYS(About!$A$3,'Core Indicators'!DU120)</f>
        <v>456</v>
      </c>
      <c r="I120" s="210">
        <f>_xlfn.DAYS(About!$A$3,'Core Indicators'!EC120)</f>
        <v>456</v>
      </c>
      <c r="J120" s="210">
        <f>_xlfn.DAYS(About!$A$3,'Core Indicators'!EK120)</f>
        <v>456</v>
      </c>
      <c r="K120" s="210">
        <f>_xlfn.DAYS(About!$A$3,'Core Indicators'!ES120)</f>
        <v>456</v>
      </c>
      <c r="L120" s="210">
        <f>_xlfn.DAYS(About!$A$3,'Core Indicators'!FI120)</f>
        <v>1192</v>
      </c>
      <c r="M120" s="210">
        <f>_xlfn.DAYS(About!$A$3,'Core Indicators'!GG120)</f>
        <v>185</v>
      </c>
      <c r="N120" s="210">
        <f>_xlfn.DAYS(About!$A$3,'Core Indicators'!GO120)</f>
        <v>185</v>
      </c>
      <c r="O120" s="210">
        <f>_xlfn.DAYS(About!$A$3,'Core Indicators'!GW120)</f>
        <v>185</v>
      </c>
      <c r="P120" s="210">
        <f>_xlfn.DAYS(About!$A$3,'Core Indicators'!HE120)</f>
        <v>185</v>
      </c>
      <c r="Q120" s="210">
        <f>_xlfn.DAYS(About!$A$3,'Core Indicators'!HM120)</f>
        <v>185</v>
      </c>
      <c r="R120" s="210">
        <f>_xlfn.DAYS(About!$A$3,'Core Indicators'!HU120)</f>
        <v>185</v>
      </c>
      <c r="S120" s="210">
        <f>_xlfn.DAYS(About!$A$3,'Core Indicators'!IC120)</f>
        <v>185</v>
      </c>
      <c r="T120" s="210">
        <f>_xlfn.DAYS(About!$A$3,'Core Indicators'!IK120)</f>
        <v>185</v>
      </c>
      <c r="U120" s="210">
        <f>_xlfn.DAYS(About!$A$3,'Core Indicators'!IS120)</f>
        <v>185</v>
      </c>
      <c r="V120" s="210">
        <f t="shared" si="3"/>
        <v>617.5</v>
      </c>
    </row>
    <row r="121" spans="1:22" x14ac:dyDescent="0.25">
      <c r="A121" s="209" t="str">
        <f>Lists!C:C</f>
        <v>SLV001</v>
      </c>
      <c r="B121" s="210">
        <f>_xlfn.DAYS(About!$A$3,'Core Indicators'!U121)</f>
        <v>165</v>
      </c>
      <c r="C121" s="210">
        <f>_xlfn.DAYS(About!$A$3,'Core Indicators'!AC121)</f>
        <v>165</v>
      </c>
      <c r="D121" s="210">
        <f>_xlfn.DAYS(About!$A$3,'Core Indicators'!AK121)</f>
        <v>165</v>
      </c>
      <c r="E121" s="210">
        <f>_xlfn.DAYS(About!$A$3,'Core Indicators'!AS121)</f>
        <v>165</v>
      </c>
      <c r="F121" s="210">
        <f>_xlfn.DAYS(About!$A$3,'Core Indicators'!BQ121)</f>
        <v>165</v>
      </c>
      <c r="G121" s="210">
        <f>_xlfn.DAYS(About!$A$3,'Core Indicators'!DM121)</f>
        <v>165</v>
      </c>
      <c r="H121" s="210">
        <f>_xlfn.DAYS(About!$A$3,'Core Indicators'!DU121)</f>
        <v>165</v>
      </c>
      <c r="I121" s="210">
        <f>_xlfn.DAYS(About!$A$3,'Core Indicators'!EC121)</f>
        <v>165</v>
      </c>
      <c r="J121" s="210">
        <f>_xlfn.DAYS(About!$A$3,'Core Indicators'!EK121)</f>
        <v>165</v>
      </c>
      <c r="K121" s="210">
        <f>_xlfn.DAYS(About!$A$3,'Core Indicators'!ES121)</f>
        <v>165</v>
      </c>
      <c r="L121" s="210">
        <f>_xlfn.DAYS(About!$A$3,'Core Indicators'!FI121)</f>
        <v>165</v>
      </c>
      <c r="M121" s="210">
        <f>_xlfn.DAYS(About!$A$3,'Core Indicators'!GG121)</f>
        <v>187</v>
      </c>
      <c r="N121" s="210">
        <f>_xlfn.DAYS(About!$A$3,'Core Indicators'!GO121)</f>
        <v>187</v>
      </c>
      <c r="O121" s="210">
        <f>_xlfn.DAYS(About!$A$3,'Core Indicators'!GW121)</f>
        <v>187</v>
      </c>
      <c r="P121" s="210">
        <f>_xlfn.DAYS(About!$A$3,'Core Indicators'!HE121)</f>
        <v>187</v>
      </c>
      <c r="Q121" s="210">
        <f>_xlfn.DAYS(About!$A$3,'Core Indicators'!HM121)</f>
        <v>187</v>
      </c>
      <c r="R121" s="210">
        <f>_xlfn.DAYS(About!$A$3,'Core Indicators'!HU121)</f>
        <v>187</v>
      </c>
      <c r="S121" s="210">
        <f>_xlfn.DAYS(About!$A$3,'Core Indicators'!IC121)</f>
        <v>187</v>
      </c>
      <c r="T121" s="210">
        <f>_xlfn.DAYS(About!$A$3,'Core Indicators'!IK121)</f>
        <v>187</v>
      </c>
      <c r="U121" s="210">
        <f>_xlfn.DAYS(About!$A$3,'Core Indicators'!IS121)</f>
        <v>187</v>
      </c>
      <c r="V121" s="210">
        <f t="shared" si="3"/>
        <v>167.2</v>
      </c>
    </row>
    <row r="122" spans="1:22" x14ac:dyDescent="0.25">
      <c r="A122" s="209" t="str">
        <f>Lists!C:C</f>
        <v>SOM001</v>
      </c>
      <c r="B122" s="210">
        <f>_xlfn.DAYS(About!$A$3,'Core Indicators'!U122)</f>
        <v>922</v>
      </c>
      <c r="C122" s="210">
        <f>_xlfn.DAYS(About!$A$3,'Core Indicators'!AC122)</f>
        <v>162</v>
      </c>
      <c r="D122" s="210">
        <f>_xlfn.DAYS(About!$A$3,'Core Indicators'!AK122)</f>
        <v>162</v>
      </c>
      <c r="E122" s="210">
        <f>_xlfn.DAYS(About!$A$3,'Core Indicators'!AS122)</f>
        <v>162</v>
      </c>
      <c r="F122" s="210">
        <f>_xlfn.DAYS(About!$A$3,'Core Indicators'!BQ122)</f>
        <v>93</v>
      </c>
      <c r="G122" s="210">
        <f>_xlfn.DAYS(About!$A$3,'Core Indicators'!DM122)</f>
        <v>162</v>
      </c>
      <c r="H122" s="210">
        <f>_xlfn.DAYS(About!$A$3,'Core Indicators'!DU122)</f>
        <v>162</v>
      </c>
      <c r="I122" s="210">
        <f>_xlfn.DAYS(About!$A$3,'Core Indicators'!EC122)</f>
        <v>162</v>
      </c>
      <c r="J122" s="210">
        <f>_xlfn.DAYS(About!$A$3,'Core Indicators'!EK122)</f>
        <v>162</v>
      </c>
      <c r="K122" s="210">
        <f>_xlfn.DAYS(About!$A$3,'Core Indicators'!ES122)</f>
        <v>162</v>
      </c>
      <c r="L122" s="210">
        <f>_xlfn.DAYS(About!$A$3,'Core Indicators'!FI122)</f>
        <v>1185</v>
      </c>
      <c r="M122" s="210">
        <f>_xlfn.DAYS(About!$A$3,'Core Indicators'!GG122)</f>
        <v>185</v>
      </c>
      <c r="N122" s="210">
        <f>_xlfn.DAYS(About!$A$3,'Core Indicators'!GO122)</f>
        <v>185</v>
      </c>
      <c r="O122" s="210">
        <f>_xlfn.DAYS(About!$A$3,'Core Indicators'!GW122)</f>
        <v>185</v>
      </c>
      <c r="P122" s="210">
        <f>_xlfn.DAYS(About!$A$3,'Core Indicators'!HE122)</f>
        <v>185</v>
      </c>
      <c r="Q122" s="210">
        <f>_xlfn.DAYS(About!$A$3,'Core Indicators'!HM122)</f>
        <v>185</v>
      </c>
      <c r="R122" s="210">
        <f>_xlfn.DAYS(About!$A$3,'Core Indicators'!HU122)</f>
        <v>185</v>
      </c>
      <c r="S122" s="210">
        <f>_xlfn.DAYS(About!$A$3,'Core Indicators'!IC122)</f>
        <v>185</v>
      </c>
      <c r="T122" s="210">
        <f>_xlfn.DAYS(About!$A$3,'Core Indicators'!IK122)</f>
        <v>185</v>
      </c>
      <c r="U122" s="210">
        <f>_xlfn.DAYS(About!$A$3,'Core Indicators'!IS122)</f>
        <v>185</v>
      </c>
      <c r="V122" s="210">
        <f t="shared" si="3"/>
        <v>259.7</v>
      </c>
    </row>
    <row r="123" spans="1:22" x14ac:dyDescent="0.25">
      <c r="A123" s="209" t="str">
        <f>Lists!C:C</f>
        <v>SOM002</v>
      </c>
      <c r="B123" s="210">
        <f>_xlfn.DAYS(About!$A$3,'Core Indicators'!U123)</f>
        <v>341</v>
      </c>
      <c r="C123" s="210">
        <f>_xlfn.DAYS(About!$A$3,'Core Indicators'!AC123)</f>
        <v>341</v>
      </c>
      <c r="D123" s="210">
        <f>_xlfn.DAYS(About!$A$3,'Core Indicators'!AK123)</f>
        <v>341</v>
      </c>
      <c r="E123" s="210">
        <f>_xlfn.DAYS(About!$A$3,'Core Indicators'!AS123)</f>
        <v>341</v>
      </c>
      <c r="F123" s="210">
        <f>_xlfn.DAYS(About!$A$3,'Core Indicators'!BQ123)</f>
        <v>93</v>
      </c>
      <c r="G123" s="210">
        <f>_xlfn.DAYS(About!$A$3,'Core Indicators'!DM123)</f>
        <v>341</v>
      </c>
      <c r="H123" s="210">
        <f>_xlfn.DAYS(About!$A$3,'Core Indicators'!DU123)</f>
        <v>341</v>
      </c>
      <c r="I123" s="210">
        <f>_xlfn.DAYS(About!$A$3,'Core Indicators'!EC123)</f>
        <v>341</v>
      </c>
      <c r="J123" s="210">
        <f>_xlfn.DAYS(About!$A$3,'Core Indicators'!EK123)</f>
        <v>341</v>
      </c>
      <c r="K123" s="210">
        <f>_xlfn.DAYS(About!$A$3,'Core Indicators'!ES123)</f>
        <v>341</v>
      </c>
      <c r="L123" s="210">
        <f>_xlfn.DAYS(About!$A$3,'Core Indicators'!FI123)</f>
        <v>341</v>
      </c>
      <c r="M123" s="210">
        <f>_xlfn.DAYS(About!$A$3,'Core Indicators'!GG123)</f>
        <v>184</v>
      </c>
      <c r="N123" s="210">
        <f>_xlfn.DAYS(About!$A$3,'Core Indicators'!GO123)</f>
        <v>184</v>
      </c>
      <c r="O123" s="210">
        <f>_xlfn.DAYS(About!$A$3,'Core Indicators'!GW123)</f>
        <v>184</v>
      </c>
      <c r="P123" s="210">
        <f>_xlfn.DAYS(About!$A$3,'Core Indicators'!HE123)</f>
        <v>184</v>
      </c>
      <c r="Q123" s="210">
        <f>_xlfn.DAYS(About!$A$3,'Core Indicators'!HM123)</f>
        <v>184</v>
      </c>
      <c r="R123" s="210">
        <f>_xlfn.DAYS(About!$A$3,'Core Indicators'!HU123)</f>
        <v>184</v>
      </c>
      <c r="S123" s="210">
        <f>_xlfn.DAYS(About!$A$3,'Core Indicators'!IC123)</f>
        <v>184</v>
      </c>
      <c r="T123" s="210">
        <f>_xlfn.DAYS(About!$A$3,'Core Indicators'!IK123)</f>
        <v>184</v>
      </c>
      <c r="U123" s="210">
        <f>_xlfn.DAYS(About!$A$3,'Core Indicators'!IS123)</f>
        <v>184</v>
      </c>
      <c r="V123" s="210">
        <f t="shared" si="3"/>
        <v>300.5</v>
      </c>
    </row>
    <row r="124" spans="1:22" x14ac:dyDescent="0.25">
      <c r="A124" s="209" t="str">
        <f>Lists!C:C</f>
        <v>SOM005</v>
      </c>
      <c r="B124" s="210">
        <f>_xlfn.DAYS(About!$A$3,'Core Indicators'!U124)</f>
        <v>92</v>
      </c>
      <c r="C124" s="210">
        <f>_xlfn.DAYS(About!$A$3,'Core Indicators'!AC124)</f>
        <v>92</v>
      </c>
      <c r="D124" s="210">
        <f>_xlfn.DAYS(About!$A$3,'Core Indicators'!AK124)</f>
        <v>78</v>
      </c>
      <c r="E124" s="210">
        <f>_xlfn.DAYS(About!$A$3,'Core Indicators'!AS124)</f>
        <v>11</v>
      </c>
      <c r="F124" s="210">
        <f>_xlfn.DAYS(About!$A$3,'Core Indicators'!BQ124)</f>
        <v>156</v>
      </c>
      <c r="G124" s="210">
        <f>_xlfn.DAYS(About!$A$3,'Core Indicators'!DM124)</f>
        <v>11</v>
      </c>
      <c r="H124" s="210">
        <f>_xlfn.DAYS(About!$A$3,'Core Indicators'!DU124)</f>
        <v>11</v>
      </c>
      <c r="I124" s="210">
        <f>_xlfn.DAYS(About!$A$3,'Core Indicators'!EC124)</f>
        <v>11</v>
      </c>
      <c r="J124" s="210">
        <f>_xlfn.DAYS(About!$A$3,'Core Indicators'!EK124)</f>
        <v>11</v>
      </c>
      <c r="K124" s="210">
        <f>_xlfn.DAYS(About!$A$3,'Core Indicators'!ES124)</f>
        <v>11</v>
      </c>
      <c r="L124" s="210">
        <f>_xlfn.DAYS(About!$A$3,'Core Indicators'!FI124)</f>
        <v>156</v>
      </c>
      <c r="M124" s="210">
        <f>_xlfn.DAYS(About!$A$3,'Core Indicators'!GG124)</f>
        <v>155</v>
      </c>
      <c r="N124" s="210">
        <f>_xlfn.DAYS(About!$A$3,'Core Indicators'!GO124)</f>
        <v>155</v>
      </c>
      <c r="O124" s="210">
        <f>_xlfn.DAYS(About!$A$3,'Core Indicators'!GW124)</f>
        <v>155</v>
      </c>
      <c r="P124" s="210">
        <f>_xlfn.DAYS(About!$A$3,'Core Indicators'!HE124)</f>
        <v>155</v>
      </c>
      <c r="Q124" s="210">
        <f>_xlfn.DAYS(About!$A$3,'Core Indicators'!HM124)</f>
        <v>155</v>
      </c>
      <c r="R124" s="210">
        <f>_xlfn.DAYS(About!$A$3,'Core Indicators'!HU124)</f>
        <v>155</v>
      </c>
      <c r="S124" s="210">
        <f>_xlfn.DAYS(About!$A$3,'Core Indicators'!IC124)</f>
        <v>155</v>
      </c>
      <c r="T124" s="210">
        <f>_xlfn.DAYS(About!$A$3,'Core Indicators'!IK124)</f>
        <v>155</v>
      </c>
      <c r="U124" s="210">
        <f>_xlfn.DAYS(About!$A$3,'Core Indicators'!IS124)</f>
        <v>155</v>
      </c>
      <c r="V124" s="210">
        <f t="shared" si="3"/>
        <v>61.1</v>
      </c>
    </row>
    <row r="125" spans="1:22" x14ac:dyDescent="0.25">
      <c r="A125" s="209" t="str">
        <f>Lists!C:C</f>
        <v>SSD001</v>
      </c>
      <c r="B125" s="210">
        <f>_xlfn.DAYS(About!$A$3,'Core Indicators'!U125)</f>
        <v>1037</v>
      </c>
      <c r="C125" s="210">
        <f>_xlfn.DAYS(About!$A$3,'Core Indicators'!AC125)</f>
        <v>31</v>
      </c>
      <c r="D125" s="210">
        <f>_xlfn.DAYS(About!$A$3,'Core Indicators'!AK125)</f>
        <v>31</v>
      </c>
      <c r="E125" s="210">
        <f>_xlfn.DAYS(About!$A$3,'Core Indicators'!AS125)</f>
        <v>31</v>
      </c>
      <c r="F125" s="210">
        <f>_xlfn.DAYS(About!$A$3,'Core Indicators'!BQ125)</f>
        <v>31</v>
      </c>
      <c r="G125" s="210">
        <f>_xlfn.DAYS(About!$A$3,'Core Indicators'!DM125)</f>
        <v>31</v>
      </c>
      <c r="H125" s="210">
        <f>_xlfn.DAYS(About!$A$3,'Core Indicators'!DU125)</f>
        <v>31</v>
      </c>
      <c r="I125" s="210">
        <f>_xlfn.DAYS(About!$A$3,'Core Indicators'!EC125)</f>
        <v>31</v>
      </c>
      <c r="J125" s="210">
        <f>_xlfn.DAYS(About!$A$3,'Core Indicators'!EK125)</f>
        <v>31</v>
      </c>
      <c r="K125" s="210">
        <f>_xlfn.DAYS(About!$A$3,'Core Indicators'!ES125)</f>
        <v>31</v>
      </c>
      <c r="L125" s="210">
        <f>_xlfn.DAYS(About!$A$3,'Core Indicators'!FI125)</f>
        <v>31</v>
      </c>
      <c r="M125" s="210">
        <f>_xlfn.DAYS(About!$A$3,'Core Indicators'!GG125)</f>
        <v>185</v>
      </c>
      <c r="N125" s="210">
        <f>_xlfn.DAYS(About!$A$3,'Core Indicators'!GO125)</f>
        <v>185</v>
      </c>
      <c r="O125" s="210">
        <f>_xlfn.DAYS(About!$A$3,'Core Indicators'!GW125)</f>
        <v>185</v>
      </c>
      <c r="P125" s="210">
        <f>_xlfn.DAYS(About!$A$3,'Core Indicators'!HE125)</f>
        <v>185</v>
      </c>
      <c r="Q125" s="210">
        <f>_xlfn.DAYS(About!$A$3,'Core Indicators'!HM125)</f>
        <v>185</v>
      </c>
      <c r="R125" s="210">
        <f>_xlfn.DAYS(About!$A$3,'Core Indicators'!HU125)</f>
        <v>185</v>
      </c>
      <c r="S125" s="210">
        <f>_xlfn.DAYS(About!$A$3,'Core Indicators'!IC125)</f>
        <v>185</v>
      </c>
      <c r="T125" s="210">
        <f>_xlfn.DAYS(About!$A$3,'Core Indicators'!IK125)</f>
        <v>185</v>
      </c>
      <c r="U125" s="210">
        <f>_xlfn.DAYS(About!$A$3,'Core Indicators'!IS125)</f>
        <v>185</v>
      </c>
      <c r="V125" s="210">
        <f t="shared" si="3"/>
        <v>46.4</v>
      </c>
    </row>
    <row r="126" spans="1:22" x14ac:dyDescent="0.25">
      <c r="A126" s="209" t="str">
        <f>Lists!C:C</f>
        <v>SVK002</v>
      </c>
      <c r="B126" s="210">
        <f>_xlfn.DAYS(About!$A$3,'Core Indicators'!U126)</f>
        <v>54</v>
      </c>
      <c r="C126" s="210">
        <f>_xlfn.DAYS(About!$A$3,'Core Indicators'!AC126)</f>
        <v>30</v>
      </c>
      <c r="D126" s="210">
        <f>_xlfn.DAYS(About!$A$3,'Core Indicators'!AK126)</f>
        <v>30</v>
      </c>
      <c r="E126" s="210">
        <f>_xlfn.DAYS(About!$A$3,'Core Indicators'!AS126)</f>
        <v>32</v>
      </c>
      <c r="F126" s="210">
        <f>_xlfn.DAYS(About!$A$3,'Core Indicators'!BQ126)</f>
        <v>54</v>
      </c>
      <c r="G126" s="210">
        <f>_xlfn.DAYS(About!$A$3,'Core Indicators'!DM126)</f>
        <v>54</v>
      </c>
      <c r="H126" s="210">
        <f>_xlfn.DAYS(About!$A$3,'Core Indicators'!DU126)</f>
        <v>30</v>
      </c>
      <c r="I126" s="210">
        <f>_xlfn.DAYS(About!$A$3,'Core Indicators'!EC126)</f>
        <v>54</v>
      </c>
      <c r="J126" s="210">
        <f>_xlfn.DAYS(About!$A$3,'Core Indicators'!EK126)</f>
        <v>54</v>
      </c>
      <c r="K126" s="210">
        <f>_xlfn.DAYS(About!$A$3,'Core Indicators'!ES126)</f>
        <v>54</v>
      </c>
      <c r="L126" s="210">
        <f>_xlfn.DAYS(About!$A$3,'Core Indicators'!FI126)</f>
        <v>54</v>
      </c>
      <c r="M126" s="210">
        <f>_xlfn.DAYS(About!$A$3,'Core Indicators'!GG126)</f>
        <v>54</v>
      </c>
      <c r="N126" s="210">
        <f>_xlfn.DAYS(About!$A$3,'Core Indicators'!GO126)</f>
        <v>54</v>
      </c>
      <c r="O126" s="210">
        <f>_xlfn.DAYS(About!$A$3,'Core Indicators'!GW126)</f>
        <v>54</v>
      </c>
      <c r="P126" s="210">
        <f>_xlfn.DAYS(About!$A$3,'Core Indicators'!HE126)</f>
        <v>54</v>
      </c>
      <c r="Q126" s="210">
        <f>_xlfn.DAYS(About!$A$3,'Core Indicators'!HM126)</f>
        <v>54</v>
      </c>
      <c r="R126" s="210">
        <f>_xlfn.DAYS(About!$A$3,'Core Indicators'!HU126)</f>
        <v>54</v>
      </c>
      <c r="S126" s="210">
        <f>_xlfn.DAYS(About!$A$3,'Core Indicators'!IC126)</f>
        <v>54</v>
      </c>
      <c r="T126" s="210">
        <f>_xlfn.DAYS(About!$A$3,'Core Indicators'!IK126)</f>
        <v>54</v>
      </c>
      <c r="U126" s="210">
        <f>_xlfn.DAYS(About!$A$3,'Core Indicators'!IS126)</f>
        <v>54</v>
      </c>
      <c r="V126" s="210">
        <f t="shared" si="3"/>
        <v>47</v>
      </c>
    </row>
    <row r="127" spans="1:22" x14ac:dyDescent="0.25">
      <c r="A127" s="209" t="str">
        <f>Lists!C:C</f>
        <v>SWZ001</v>
      </c>
      <c r="B127" s="210">
        <f>_xlfn.DAYS(About!$A$3,'Core Indicators'!U127)</f>
        <v>293</v>
      </c>
      <c r="C127" s="210">
        <f>_xlfn.DAYS(About!$A$3,'Core Indicators'!AC127)</f>
        <v>90</v>
      </c>
      <c r="D127" s="210">
        <f>_xlfn.DAYS(About!$A$3,'Core Indicators'!AK127)</f>
        <v>90</v>
      </c>
      <c r="E127" s="210">
        <f>_xlfn.DAYS(About!$A$3,'Core Indicators'!AS127)</f>
        <v>807</v>
      </c>
      <c r="F127" s="210">
        <f>_xlfn.DAYS(About!$A$3,'Core Indicators'!BQ127)</f>
        <v>11</v>
      </c>
      <c r="G127" s="210">
        <f>_xlfn.DAYS(About!$A$3,'Core Indicators'!DM127)</f>
        <v>90</v>
      </c>
      <c r="H127" s="210">
        <f>_xlfn.DAYS(About!$A$3,'Core Indicators'!DU127)</f>
        <v>90</v>
      </c>
      <c r="I127" s="210">
        <f>_xlfn.DAYS(About!$A$3,'Core Indicators'!EC127)</f>
        <v>90</v>
      </c>
      <c r="J127" s="210">
        <f>_xlfn.DAYS(About!$A$3,'Core Indicators'!EK127)</f>
        <v>90</v>
      </c>
      <c r="K127" s="210">
        <f>_xlfn.DAYS(About!$A$3,'Core Indicators'!ES127)</f>
        <v>90</v>
      </c>
      <c r="L127" s="210">
        <f>_xlfn.DAYS(About!$A$3,'Core Indicators'!FI127)</f>
        <v>293</v>
      </c>
      <c r="M127" s="210">
        <f>_xlfn.DAYS(About!$A$3,'Core Indicators'!GG127)</f>
        <v>185</v>
      </c>
      <c r="N127" s="210">
        <f>_xlfn.DAYS(About!$A$3,'Core Indicators'!GO127)</f>
        <v>185</v>
      </c>
      <c r="O127" s="210">
        <f>_xlfn.DAYS(About!$A$3,'Core Indicators'!GW127)</f>
        <v>185</v>
      </c>
      <c r="P127" s="210">
        <f>_xlfn.DAYS(About!$A$3,'Core Indicators'!HE127)</f>
        <v>185</v>
      </c>
      <c r="Q127" s="210">
        <f>_xlfn.DAYS(About!$A$3,'Core Indicators'!HM127)</f>
        <v>185</v>
      </c>
      <c r="R127" s="210">
        <f>_xlfn.DAYS(About!$A$3,'Core Indicators'!HU127)</f>
        <v>185</v>
      </c>
      <c r="S127" s="210">
        <f>_xlfn.DAYS(About!$A$3,'Core Indicators'!IC127)</f>
        <v>185</v>
      </c>
      <c r="T127" s="210">
        <f>_xlfn.DAYS(About!$A$3,'Core Indicators'!IK127)</f>
        <v>185</v>
      </c>
      <c r="U127" s="210">
        <f>_xlfn.DAYS(About!$A$3,'Core Indicators'!IS127)</f>
        <v>185</v>
      </c>
      <c r="V127" s="210">
        <f t="shared" si="3"/>
        <v>183.6</v>
      </c>
    </row>
    <row r="128" spans="1:22" x14ac:dyDescent="0.25">
      <c r="A128" s="209" t="str">
        <f>Lists!C:C</f>
        <v>SYR001</v>
      </c>
      <c r="B128" s="210">
        <f>_xlfn.DAYS(About!$A$3,'Core Indicators'!U128)</f>
        <v>66</v>
      </c>
      <c r="C128" s="210">
        <f>_xlfn.DAYS(About!$A$3,'Core Indicators'!AC128)</f>
        <v>66</v>
      </c>
      <c r="D128" s="210">
        <f>_xlfn.DAYS(About!$A$3,'Core Indicators'!AK128)</f>
        <v>66</v>
      </c>
      <c r="E128" s="210">
        <f>_xlfn.DAYS(About!$A$3,'Core Indicators'!AS128)</f>
        <v>23</v>
      </c>
      <c r="F128" s="210">
        <f>_xlfn.DAYS(About!$A$3,'Core Indicators'!BQ128)</f>
        <v>23</v>
      </c>
      <c r="G128" s="210">
        <f>_xlfn.DAYS(About!$A$3,'Core Indicators'!DM128)</f>
        <v>23</v>
      </c>
      <c r="H128" s="210">
        <f>_xlfn.DAYS(About!$A$3,'Core Indicators'!DU128)</f>
        <v>23</v>
      </c>
      <c r="I128" s="210">
        <f>_xlfn.DAYS(About!$A$3,'Core Indicators'!EC128)</f>
        <v>23</v>
      </c>
      <c r="J128" s="210">
        <f>_xlfn.DAYS(About!$A$3,'Core Indicators'!EK128)</f>
        <v>23</v>
      </c>
      <c r="K128" s="210">
        <f>_xlfn.DAYS(About!$A$3,'Core Indicators'!ES128)</f>
        <v>23</v>
      </c>
      <c r="L128" s="210">
        <f>_xlfn.DAYS(About!$A$3,'Core Indicators'!FI128)</f>
        <v>1186</v>
      </c>
      <c r="M128" s="210">
        <f>_xlfn.DAYS(About!$A$3,'Core Indicators'!GG128)</f>
        <v>192</v>
      </c>
      <c r="N128" s="210">
        <f>_xlfn.DAYS(About!$A$3,'Core Indicators'!GO128)</f>
        <v>192</v>
      </c>
      <c r="O128" s="210">
        <f>_xlfn.DAYS(About!$A$3,'Core Indicators'!GW128)</f>
        <v>192</v>
      </c>
      <c r="P128" s="210">
        <f>_xlfn.DAYS(About!$A$3,'Core Indicators'!HE128)</f>
        <v>192</v>
      </c>
      <c r="Q128" s="210">
        <f>_xlfn.DAYS(About!$A$3,'Core Indicators'!HM128)</f>
        <v>192</v>
      </c>
      <c r="R128" s="210">
        <f>_xlfn.DAYS(About!$A$3,'Core Indicators'!HU128)</f>
        <v>192</v>
      </c>
      <c r="S128" s="210">
        <f>_xlfn.DAYS(About!$A$3,'Core Indicators'!IC128)</f>
        <v>192</v>
      </c>
      <c r="T128" s="210">
        <f>_xlfn.DAYS(About!$A$3,'Core Indicators'!IK128)</f>
        <v>192</v>
      </c>
      <c r="U128" s="210">
        <f>_xlfn.DAYS(About!$A$3,'Core Indicators'!IS128)</f>
        <v>192</v>
      </c>
      <c r="V128" s="210">
        <f t="shared" si="3"/>
        <v>160.5</v>
      </c>
    </row>
    <row r="129" spans="1:22" x14ac:dyDescent="0.25">
      <c r="A129" s="209" t="str">
        <f>Lists!C:C</f>
        <v>TCD001</v>
      </c>
      <c r="B129" s="210">
        <f>_xlfn.DAYS(About!$A$3,'Core Indicators'!U129)</f>
        <v>494</v>
      </c>
      <c r="C129" s="210">
        <f>_xlfn.DAYS(About!$A$3,'Core Indicators'!AC129)</f>
        <v>400</v>
      </c>
      <c r="D129" s="210">
        <f>_xlfn.DAYS(About!$A$3,'Core Indicators'!AK129)</f>
        <v>494</v>
      </c>
      <c r="E129" s="210">
        <f>_xlfn.DAYS(About!$A$3,'Core Indicators'!AS129)</f>
        <v>159</v>
      </c>
      <c r="F129" s="210">
        <f>_xlfn.DAYS(About!$A$3,'Core Indicators'!BQ129)</f>
        <v>159</v>
      </c>
      <c r="G129" s="210">
        <f>_xlfn.DAYS(About!$A$3,'Core Indicators'!DM129)</f>
        <v>494</v>
      </c>
      <c r="H129" s="210">
        <f>_xlfn.DAYS(About!$A$3,'Core Indicators'!DU129)</f>
        <v>494</v>
      </c>
      <c r="I129" s="210">
        <f>_xlfn.DAYS(About!$A$3,'Core Indicators'!EC129)</f>
        <v>494</v>
      </c>
      <c r="J129" s="210">
        <f>_xlfn.DAYS(About!$A$3,'Core Indicators'!EK129)</f>
        <v>494</v>
      </c>
      <c r="K129" s="210">
        <f>_xlfn.DAYS(About!$A$3,'Core Indicators'!ES129)</f>
        <v>494</v>
      </c>
      <c r="L129" s="210">
        <f>_xlfn.DAYS(About!$A$3,'Core Indicators'!FI129)</f>
        <v>494</v>
      </c>
      <c r="M129" s="210">
        <f>_xlfn.DAYS(About!$A$3,'Core Indicators'!GG129)</f>
        <v>183</v>
      </c>
      <c r="N129" s="210">
        <f>_xlfn.DAYS(About!$A$3,'Core Indicators'!GO129)</f>
        <v>183</v>
      </c>
      <c r="O129" s="210">
        <f>_xlfn.DAYS(About!$A$3,'Core Indicators'!GW129)</f>
        <v>183</v>
      </c>
      <c r="P129" s="210">
        <f>_xlfn.DAYS(About!$A$3,'Core Indicators'!HE129)</f>
        <v>183</v>
      </c>
      <c r="Q129" s="210">
        <f>_xlfn.DAYS(About!$A$3,'Core Indicators'!HM129)</f>
        <v>183</v>
      </c>
      <c r="R129" s="210">
        <f>_xlfn.DAYS(About!$A$3,'Core Indicators'!HU129)</f>
        <v>183</v>
      </c>
      <c r="S129" s="210">
        <f>_xlfn.DAYS(About!$A$3,'Core Indicators'!IC129)</f>
        <v>183</v>
      </c>
      <c r="T129" s="210">
        <f>_xlfn.DAYS(About!$A$3,'Core Indicators'!IK129)</f>
        <v>183</v>
      </c>
      <c r="U129" s="210">
        <f>_xlfn.DAYS(About!$A$3,'Core Indicators'!IS129)</f>
        <v>183</v>
      </c>
      <c r="V129" s="210">
        <f t="shared" si="3"/>
        <v>395.9</v>
      </c>
    </row>
    <row r="130" spans="1:22" x14ac:dyDescent="0.25">
      <c r="A130" s="209" t="str">
        <f>Lists!C:C</f>
        <v>TCD003</v>
      </c>
      <c r="B130" s="210">
        <f>_xlfn.DAYS(About!$A$3,'Core Indicators'!U130)</f>
        <v>1170</v>
      </c>
      <c r="C130" s="210">
        <f>_xlfn.DAYS(About!$A$3,'Core Indicators'!AC130)</f>
        <v>400</v>
      </c>
      <c r="D130" s="210">
        <f>_xlfn.DAYS(About!$A$3,'Core Indicators'!AK130)</f>
        <v>400</v>
      </c>
      <c r="E130" s="210">
        <f>_xlfn.DAYS(About!$A$3,'Core Indicators'!AS130)</f>
        <v>400</v>
      </c>
      <c r="F130" s="210">
        <f>_xlfn.DAYS(About!$A$3,'Core Indicators'!BQ130)</f>
        <v>400</v>
      </c>
      <c r="G130" s="210">
        <f>_xlfn.DAYS(About!$A$3,'Core Indicators'!DM130)</f>
        <v>562</v>
      </c>
      <c r="H130" s="210">
        <f>_xlfn.DAYS(About!$A$3,'Core Indicators'!DU130)</f>
        <v>562</v>
      </c>
      <c r="I130" s="210">
        <f>_xlfn.DAYS(About!$A$3,'Core Indicators'!EC130)</f>
        <v>562</v>
      </c>
      <c r="J130" s="210">
        <f>_xlfn.DAYS(About!$A$3,'Core Indicators'!EK130)</f>
        <v>562</v>
      </c>
      <c r="K130" s="210">
        <f>_xlfn.DAYS(About!$A$3,'Core Indicators'!ES130)</f>
        <v>562</v>
      </c>
      <c r="L130" s="210">
        <f>_xlfn.DAYS(About!$A$3,'Core Indicators'!FI130)</f>
        <v>1170</v>
      </c>
      <c r="M130" s="210">
        <f>_xlfn.DAYS(About!$A$3,'Core Indicators'!GG130)</f>
        <v>183</v>
      </c>
      <c r="N130" s="210">
        <f>_xlfn.DAYS(About!$A$3,'Core Indicators'!GO130)</f>
        <v>183</v>
      </c>
      <c r="O130" s="210">
        <f>_xlfn.DAYS(About!$A$3,'Core Indicators'!GW130)</f>
        <v>183</v>
      </c>
      <c r="P130" s="210">
        <f>_xlfn.DAYS(About!$A$3,'Core Indicators'!HE130)</f>
        <v>183</v>
      </c>
      <c r="Q130" s="210">
        <f>_xlfn.DAYS(About!$A$3,'Core Indicators'!HM130)</f>
        <v>183</v>
      </c>
      <c r="R130" s="210">
        <f>_xlfn.DAYS(About!$A$3,'Core Indicators'!HU130)</f>
        <v>183</v>
      </c>
      <c r="S130" s="210">
        <f>_xlfn.DAYS(About!$A$3,'Core Indicators'!IC130)</f>
        <v>183</v>
      </c>
      <c r="T130" s="210">
        <f>_xlfn.DAYS(About!$A$3,'Core Indicators'!IK130)</f>
        <v>183</v>
      </c>
      <c r="U130" s="210">
        <f>_xlfn.DAYS(About!$A$3,'Core Indicators'!IS130)</f>
        <v>183</v>
      </c>
      <c r="V130" s="210">
        <f t="shared" si="3"/>
        <v>536.29999999999995</v>
      </c>
    </row>
    <row r="131" spans="1:22" x14ac:dyDescent="0.25">
      <c r="A131" s="209" t="str">
        <f>Lists!C:C</f>
        <v>TCD004</v>
      </c>
      <c r="B131" s="210">
        <f>_xlfn.DAYS(About!$A$3,'Core Indicators'!U131)</f>
        <v>767</v>
      </c>
      <c r="C131" s="210">
        <f>_xlfn.DAYS(About!$A$3,'Core Indicators'!AC131)</f>
        <v>767</v>
      </c>
      <c r="D131" s="210">
        <f>_xlfn.DAYS(About!$A$3,'Core Indicators'!AK131)</f>
        <v>767</v>
      </c>
      <c r="E131" s="210">
        <f>_xlfn.DAYS(About!$A$3,'Core Indicators'!AS131)</f>
        <v>400</v>
      </c>
      <c r="F131" s="210">
        <f>_xlfn.DAYS(About!$A$3,'Core Indicators'!BQ131)</f>
        <v>1170</v>
      </c>
      <c r="G131" s="210">
        <f>_xlfn.DAYS(About!$A$3,'Core Indicators'!DM131)</f>
        <v>767</v>
      </c>
      <c r="H131" s="210">
        <f>_xlfn.DAYS(About!$A$3,'Core Indicators'!DU131)</f>
        <v>767</v>
      </c>
      <c r="I131" s="210">
        <f>_xlfn.DAYS(About!$A$3,'Core Indicators'!EC131)</f>
        <v>767</v>
      </c>
      <c r="J131" s="210">
        <f>_xlfn.DAYS(About!$A$3,'Core Indicators'!EK131)</f>
        <v>767</v>
      </c>
      <c r="K131" s="210">
        <f>_xlfn.DAYS(About!$A$3,'Core Indicators'!ES131)</f>
        <v>767</v>
      </c>
      <c r="L131" s="210">
        <f>_xlfn.DAYS(About!$A$3,'Core Indicators'!FI131)</f>
        <v>1170</v>
      </c>
      <c r="M131" s="210">
        <f>_xlfn.DAYS(About!$A$3,'Core Indicators'!GG131)</f>
        <v>183</v>
      </c>
      <c r="N131" s="210">
        <f>_xlfn.DAYS(About!$A$3,'Core Indicators'!GO131)</f>
        <v>183</v>
      </c>
      <c r="O131" s="210">
        <f>_xlfn.DAYS(About!$A$3,'Core Indicators'!GW131)</f>
        <v>183</v>
      </c>
      <c r="P131" s="210">
        <f>_xlfn.DAYS(About!$A$3,'Core Indicators'!HE131)</f>
        <v>183</v>
      </c>
      <c r="Q131" s="210">
        <f>_xlfn.DAYS(About!$A$3,'Core Indicators'!HM131)</f>
        <v>183</v>
      </c>
      <c r="R131" s="210">
        <f>_xlfn.DAYS(About!$A$3,'Core Indicators'!HU131)</f>
        <v>183</v>
      </c>
      <c r="S131" s="210">
        <f>_xlfn.DAYS(About!$A$3,'Core Indicators'!IC131)</f>
        <v>183</v>
      </c>
      <c r="T131" s="210">
        <f>_xlfn.DAYS(About!$A$3,'Core Indicators'!IK131)</f>
        <v>183</v>
      </c>
      <c r="U131" s="210">
        <f>_xlfn.DAYS(About!$A$3,'Core Indicators'!IS131)</f>
        <v>183</v>
      </c>
      <c r="V131" s="210">
        <f t="shared" ref="V131:V153" si="4">AVERAGE(D131:M131)</f>
        <v>752.5</v>
      </c>
    </row>
    <row r="132" spans="1:22" x14ac:dyDescent="0.25">
      <c r="A132" s="209" t="str">
        <f>Lists!C:C</f>
        <v>TCD005</v>
      </c>
      <c r="B132" s="210">
        <f>_xlfn.DAYS(About!$A$3,'Core Indicators'!U132)</f>
        <v>767</v>
      </c>
      <c r="C132" s="210">
        <f>_xlfn.DAYS(About!$A$3,'Core Indicators'!AC132)</f>
        <v>767</v>
      </c>
      <c r="D132" s="210">
        <f>_xlfn.DAYS(About!$A$3,'Core Indicators'!AK132)</f>
        <v>767</v>
      </c>
      <c r="E132" s="210">
        <f>_xlfn.DAYS(About!$A$3,'Core Indicators'!AS132)</f>
        <v>400</v>
      </c>
      <c r="F132" s="210">
        <f>_xlfn.DAYS(About!$A$3,'Core Indicators'!BQ132)</f>
        <v>400</v>
      </c>
      <c r="G132" s="210">
        <f>_xlfn.DAYS(About!$A$3,'Core Indicators'!DM132)</f>
        <v>767</v>
      </c>
      <c r="H132" s="210">
        <f>_xlfn.DAYS(About!$A$3,'Core Indicators'!DU132)</f>
        <v>767</v>
      </c>
      <c r="I132" s="210">
        <f>_xlfn.DAYS(About!$A$3,'Core Indicators'!EC132)</f>
        <v>767</v>
      </c>
      <c r="J132" s="210">
        <f>_xlfn.DAYS(About!$A$3,'Core Indicators'!EK132)</f>
        <v>767</v>
      </c>
      <c r="K132" s="210">
        <f>_xlfn.DAYS(About!$A$3,'Core Indicators'!ES132)</f>
        <v>767</v>
      </c>
      <c r="L132" s="210">
        <f>_xlfn.DAYS(About!$A$3,'Core Indicators'!FI132)</f>
        <v>1170</v>
      </c>
      <c r="M132" s="210">
        <f>_xlfn.DAYS(About!$A$3,'Core Indicators'!GG132)</f>
        <v>183</v>
      </c>
      <c r="N132" s="210">
        <f>_xlfn.DAYS(About!$A$3,'Core Indicators'!GO132)</f>
        <v>183</v>
      </c>
      <c r="O132" s="210">
        <f>_xlfn.DAYS(About!$A$3,'Core Indicators'!GW132)</f>
        <v>183</v>
      </c>
      <c r="P132" s="210">
        <f>_xlfn.DAYS(About!$A$3,'Core Indicators'!HE132)</f>
        <v>183</v>
      </c>
      <c r="Q132" s="210">
        <f>_xlfn.DAYS(About!$A$3,'Core Indicators'!HM132)</f>
        <v>183</v>
      </c>
      <c r="R132" s="210">
        <f>_xlfn.DAYS(About!$A$3,'Core Indicators'!HU132)</f>
        <v>183</v>
      </c>
      <c r="S132" s="210">
        <f>_xlfn.DAYS(About!$A$3,'Core Indicators'!IC132)</f>
        <v>183</v>
      </c>
      <c r="T132" s="210">
        <f>_xlfn.DAYS(About!$A$3,'Core Indicators'!IK132)</f>
        <v>183</v>
      </c>
      <c r="U132" s="210">
        <f>_xlfn.DAYS(About!$A$3,'Core Indicators'!IS132)</f>
        <v>183</v>
      </c>
      <c r="V132" s="210">
        <f t="shared" si="4"/>
        <v>675.5</v>
      </c>
    </row>
    <row r="133" spans="1:22" x14ac:dyDescent="0.25">
      <c r="A133" s="209" t="str">
        <f>Lists!C:C</f>
        <v>TCD006</v>
      </c>
      <c r="B133" s="210">
        <f>_xlfn.DAYS(About!$A$3,'Core Indicators'!U133)</f>
        <v>1170</v>
      </c>
      <c r="C133" s="210">
        <f>_xlfn.DAYS(About!$A$3,'Core Indicators'!AC133)</f>
        <v>767</v>
      </c>
      <c r="D133" s="210">
        <f>_xlfn.DAYS(About!$A$3,'Core Indicators'!AK133)</f>
        <v>767</v>
      </c>
      <c r="E133" s="210">
        <f>_xlfn.DAYS(About!$A$3,'Core Indicators'!AS133)</f>
        <v>1170</v>
      </c>
      <c r="F133" s="210">
        <f>_xlfn.DAYS(About!$A$3,'Core Indicators'!BQ133)</f>
        <v>400</v>
      </c>
      <c r="G133" s="210">
        <f>_xlfn.DAYS(About!$A$3,'Core Indicators'!DM133)</f>
        <v>640</v>
      </c>
      <c r="H133" s="210">
        <f>_xlfn.DAYS(About!$A$3,'Core Indicators'!DU133)</f>
        <v>640</v>
      </c>
      <c r="I133" s="210">
        <f>_xlfn.DAYS(About!$A$3,'Core Indicators'!EC133)</f>
        <v>640</v>
      </c>
      <c r="J133" s="210">
        <f>_xlfn.DAYS(About!$A$3,'Core Indicators'!EK133)</f>
        <v>640</v>
      </c>
      <c r="K133" s="210">
        <f>_xlfn.DAYS(About!$A$3,'Core Indicators'!ES133)</f>
        <v>640</v>
      </c>
      <c r="L133" s="210">
        <f>_xlfn.DAYS(About!$A$3,'Core Indicators'!FI133)</f>
        <v>912</v>
      </c>
      <c r="M133" s="210">
        <f>_xlfn.DAYS(About!$A$3,'Core Indicators'!GG133)</f>
        <v>183</v>
      </c>
      <c r="N133" s="210">
        <f>_xlfn.DAYS(About!$A$3,'Core Indicators'!GO133)</f>
        <v>183</v>
      </c>
      <c r="O133" s="210">
        <f>_xlfn.DAYS(About!$A$3,'Core Indicators'!GW133)</f>
        <v>183</v>
      </c>
      <c r="P133" s="210">
        <f>_xlfn.DAYS(About!$A$3,'Core Indicators'!HE133)</f>
        <v>183</v>
      </c>
      <c r="Q133" s="210">
        <f>_xlfn.DAYS(About!$A$3,'Core Indicators'!HM133)</f>
        <v>183</v>
      </c>
      <c r="R133" s="210">
        <f>_xlfn.DAYS(About!$A$3,'Core Indicators'!HU133)</f>
        <v>183</v>
      </c>
      <c r="S133" s="210">
        <f>_xlfn.DAYS(About!$A$3,'Core Indicators'!IC133)</f>
        <v>183</v>
      </c>
      <c r="T133" s="210">
        <f>_xlfn.DAYS(About!$A$3,'Core Indicators'!IK133)</f>
        <v>183</v>
      </c>
      <c r="U133" s="210">
        <f>_xlfn.DAYS(About!$A$3,'Core Indicators'!IS133)</f>
        <v>183</v>
      </c>
      <c r="V133" s="210">
        <f t="shared" si="4"/>
        <v>663.2</v>
      </c>
    </row>
    <row r="134" spans="1:22" x14ac:dyDescent="0.25">
      <c r="A134" s="209" t="str">
        <f>Lists!C:C</f>
        <v>THA001</v>
      </c>
      <c r="B134" s="210">
        <f>_xlfn.DAYS(About!$A$3,'Core Indicators'!U134)</f>
        <v>1005</v>
      </c>
      <c r="C134" s="210">
        <f>_xlfn.DAYS(About!$A$3,'Core Indicators'!AC134)</f>
        <v>46</v>
      </c>
      <c r="D134" s="210">
        <f>_xlfn.DAYS(About!$A$3,'Core Indicators'!AK134)</f>
        <v>46</v>
      </c>
      <c r="E134" s="210">
        <f>_xlfn.DAYS(About!$A$3,'Core Indicators'!AS134)</f>
        <v>46</v>
      </c>
      <c r="F134" s="210">
        <f>_xlfn.DAYS(About!$A$3,'Core Indicators'!BQ134)</f>
        <v>46</v>
      </c>
      <c r="G134" s="210">
        <f>_xlfn.DAYS(About!$A$3,'Core Indicators'!DM134)</f>
        <v>457</v>
      </c>
      <c r="H134" s="210">
        <f>_xlfn.DAYS(About!$A$3,'Core Indicators'!DU134)</f>
        <v>192</v>
      </c>
      <c r="I134" s="210">
        <f>_xlfn.DAYS(About!$A$3,'Core Indicators'!EC134)</f>
        <v>46</v>
      </c>
      <c r="J134" s="210">
        <f>_xlfn.DAYS(About!$A$3,'Core Indicators'!EK134)</f>
        <v>457</v>
      </c>
      <c r="K134" s="210">
        <f>_xlfn.DAYS(About!$A$3,'Core Indicators'!ES134)</f>
        <v>457</v>
      </c>
      <c r="L134" s="210">
        <f>_xlfn.DAYS(About!$A$3,'Core Indicators'!FI134)</f>
        <v>1172</v>
      </c>
      <c r="M134" s="210">
        <f>_xlfn.DAYS(About!$A$3,'Core Indicators'!GG134)</f>
        <v>187</v>
      </c>
      <c r="N134" s="210">
        <f>_xlfn.DAYS(About!$A$3,'Core Indicators'!GO134)</f>
        <v>187</v>
      </c>
      <c r="O134" s="210">
        <f>_xlfn.DAYS(About!$A$3,'Core Indicators'!GW134)</f>
        <v>187</v>
      </c>
      <c r="P134" s="210">
        <f>_xlfn.DAYS(About!$A$3,'Core Indicators'!HE134)</f>
        <v>187</v>
      </c>
      <c r="Q134" s="210">
        <f>_xlfn.DAYS(About!$A$3,'Core Indicators'!HM134)</f>
        <v>187</v>
      </c>
      <c r="R134" s="210">
        <f>_xlfn.DAYS(About!$A$3,'Core Indicators'!HU134)</f>
        <v>187</v>
      </c>
      <c r="S134" s="210">
        <f>_xlfn.DAYS(About!$A$3,'Core Indicators'!IC134)</f>
        <v>187</v>
      </c>
      <c r="T134" s="210">
        <f>_xlfn.DAYS(About!$A$3,'Core Indicators'!IK134)</f>
        <v>187</v>
      </c>
      <c r="U134" s="210">
        <f>_xlfn.DAYS(About!$A$3,'Core Indicators'!IS134)</f>
        <v>187</v>
      </c>
      <c r="V134" s="210">
        <f t="shared" si="4"/>
        <v>310.60000000000002</v>
      </c>
    </row>
    <row r="135" spans="1:22" x14ac:dyDescent="0.25">
      <c r="A135" s="209" t="str">
        <f>Lists!C:C</f>
        <v>THA002</v>
      </c>
      <c r="B135" s="210">
        <f>_xlfn.DAYS(About!$A$3,'Core Indicators'!U135)</f>
        <v>1005</v>
      </c>
      <c r="C135" s="210">
        <f>_xlfn.DAYS(About!$A$3,'Core Indicators'!AC135)</f>
        <v>1005</v>
      </c>
      <c r="D135" s="210">
        <f>_xlfn.DAYS(About!$A$3,'Core Indicators'!AK135)</f>
        <v>185</v>
      </c>
      <c r="E135" s="210">
        <f>_xlfn.DAYS(About!$A$3,'Core Indicators'!AS135)</f>
        <v>1005</v>
      </c>
      <c r="F135" s="210">
        <f>_xlfn.DAYS(About!$A$3,'Core Indicators'!BQ135)</f>
        <v>46</v>
      </c>
      <c r="G135" s="210">
        <f>_xlfn.DAYS(About!$A$3,'Core Indicators'!DM135)</f>
        <v>761</v>
      </c>
      <c r="H135" s="210">
        <f>_xlfn.DAYS(About!$A$3,'Core Indicators'!DU135)</f>
        <v>761</v>
      </c>
      <c r="I135" s="210">
        <f>_xlfn.DAYS(About!$A$3,'Core Indicators'!EC135)</f>
        <v>761</v>
      </c>
      <c r="J135" s="210">
        <f>_xlfn.DAYS(About!$A$3,'Core Indicators'!EK135)</f>
        <v>761</v>
      </c>
      <c r="K135" s="210">
        <f>_xlfn.DAYS(About!$A$3,'Core Indicators'!ES135)</f>
        <v>761</v>
      </c>
      <c r="L135" s="210">
        <f>_xlfn.DAYS(About!$A$3,'Core Indicators'!FI135)</f>
        <v>1172</v>
      </c>
      <c r="M135" s="210">
        <f>_xlfn.DAYS(About!$A$3,'Core Indicators'!GG135)</f>
        <v>187</v>
      </c>
      <c r="N135" s="210">
        <f>_xlfn.DAYS(About!$A$3,'Core Indicators'!GO135)</f>
        <v>187</v>
      </c>
      <c r="O135" s="210">
        <f>_xlfn.DAYS(About!$A$3,'Core Indicators'!GW135)</f>
        <v>187</v>
      </c>
      <c r="P135" s="210">
        <f>_xlfn.DAYS(About!$A$3,'Core Indicators'!HE135)</f>
        <v>187</v>
      </c>
      <c r="Q135" s="210">
        <f>_xlfn.DAYS(About!$A$3,'Core Indicators'!HM135)</f>
        <v>187</v>
      </c>
      <c r="R135" s="210">
        <f>_xlfn.DAYS(About!$A$3,'Core Indicators'!HU135)</f>
        <v>187</v>
      </c>
      <c r="S135" s="210">
        <f>_xlfn.DAYS(About!$A$3,'Core Indicators'!IC135)</f>
        <v>187</v>
      </c>
      <c r="T135" s="210">
        <f>_xlfn.DAYS(About!$A$3,'Core Indicators'!IK135)</f>
        <v>187</v>
      </c>
      <c r="U135" s="210">
        <f>_xlfn.DAYS(About!$A$3,'Core Indicators'!IS135)</f>
        <v>187</v>
      </c>
      <c r="V135" s="210">
        <f t="shared" si="4"/>
        <v>640</v>
      </c>
    </row>
    <row r="136" spans="1:22" x14ac:dyDescent="0.25">
      <c r="A136" s="209" t="str">
        <f>Lists!C:C</f>
        <v>THA003</v>
      </c>
      <c r="B136" s="210">
        <f>_xlfn.DAYS(About!$A$3,'Core Indicators'!U136)</f>
        <v>890</v>
      </c>
      <c r="C136" s="210">
        <f>_xlfn.DAYS(About!$A$3,'Core Indicators'!AC136)</f>
        <v>46</v>
      </c>
      <c r="D136" s="210">
        <f>_xlfn.DAYS(About!$A$3,'Core Indicators'!AK136)</f>
        <v>46</v>
      </c>
      <c r="E136" s="210">
        <f>_xlfn.DAYS(About!$A$3,'Core Indicators'!AS136)</f>
        <v>46</v>
      </c>
      <c r="F136" s="210">
        <f>_xlfn.DAYS(About!$A$3,'Core Indicators'!BQ136)</f>
        <v>457</v>
      </c>
      <c r="G136" s="210">
        <f>_xlfn.DAYS(About!$A$3,'Core Indicators'!DM136)</f>
        <v>457</v>
      </c>
      <c r="H136" s="210">
        <f>_xlfn.DAYS(About!$A$3,'Core Indicators'!DU136)</f>
        <v>457</v>
      </c>
      <c r="I136" s="210">
        <f>_xlfn.DAYS(About!$A$3,'Core Indicators'!EC136)</f>
        <v>46</v>
      </c>
      <c r="J136" s="210">
        <f>_xlfn.DAYS(About!$A$3,'Core Indicators'!EK136)</f>
        <v>457</v>
      </c>
      <c r="K136" s="210">
        <f>_xlfn.DAYS(About!$A$3,'Core Indicators'!ES136)</f>
        <v>457</v>
      </c>
      <c r="L136" s="210">
        <f>_xlfn.DAYS(About!$A$3,'Core Indicators'!FI136)</f>
        <v>1172</v>
      </c>
      <c r="M136" s="210">
        <f>_xlfn.DAYS(About!$A$3,'Core Indicators'!GG136)</f>
        <v>187</v>
      </c>
      <c r="N136" s="210">
        <f>_xlfn.DAYS(About!$A$3,'Core Indicators'!GO136)</f>
        <v>187</v>
      </c>
      <c r="O136" s="210">
        <f>_xlfn.DAYS(About!$A$3,'Core Indicators'!GW136)</f>
        <v>187</v>
      </c>
      <c r="P136" s="210">
        <f>_xlfn.DAYS(About!$A$3,'Core Indicators'!HE136)</f>
        <v>187</v>
      </c>
      <c r="Q136" s="210">
        <f>_xlfn.DAYS(About!$A$3,'Core Indicators'!HM136)</f>
        <v>187</v>
      </c>
      <c r="R136" s="210">
        <f>_xlfn.DAYS(About!$A$3,'Core Indicators'!HU136)</f>
        <v>187</v>
      </c>
      <c r="S136" s="210">
        <f>_xlfn.DAYS(About!$A$3,'Core Indicators'!IC136)</f>
        <v>187</v>
      </c>
      <c r="T136" s="210">
        <f>_xlfn.DAYS(About!$A$3,'Core Indicators'!IK136)</f>
        <v>187</v>
      </c>
      <c r="U136" s="210">
        <f>_xlfn.DAYS(About!$A$3,'Core Indicators'!IS136)</f>
        <v>187</v>
      </c>
      <c r="V136" s="210">
        <f t="shared" si="4"/>
        <v>378.2</v>
      </c>
    </row>
    <row r="137" spans="1:22" x14ac:dyDescent="0.25">
      <c r="A137" s="209" t="str">
        <f>Lists!C:C</f>
        <v>TON002</v>
      </c>
      <c r="B137" s="210">
        <f>_xlfn.DAYS(About!$A$3,'Core Indicators'!U137)</f>
        <v>101</v>
      </c>
      <c r="C137" s="210">
        <f>_xlfn.DAYS(About!$A$3,'Core Indicators'!AC137)</f>
        <v>101</v>
      </c>
      <c r="D137" s="210">
        <f>_xlfn.DAYS(About!$A$3,'Core Indicators'!AK137)</f>
        <v>33</v>
      </c>
      <c r="E137" s="210">
        <f>_xlfn.DAYS(About!$A$3,'Core Indicators'!AS137)</f>
        <v>33</v>
      </c>
      <c r="F137" s="210">
        <f>_xlfn.DAYS(About!$A$3,'Core Indicators'!BQ137)</f>
        <v>101</v>
      </c>
      <c r="G137" s="210">
        <f>_xlfn.DAYS(About!$A$3,'Core Indicators'!DM137)</f>
        <v>33</v>
      </c>
      <c r="H137" s="210">
        <f>_xlfn.DAYS(About!$A$3,'Core Indicators'!DU137)</f>
        <v>33</v>
      </c>
      <c r="I137" s="210">
        <f>_xlfn.DAYS(About!$A$3,'Core Indicators'!EC137)</f>
        <v>33</v>
      </c>
      <c r="J137" s="210">
        <f>_xlfn.DAYS(About!$A$3,'Core Indicators'!EK137)</f>
        <v>33</v>
      </c>
      <c r="K137" s="210">
        <f>_xlfn.DAYS(About!$A$3,'Core Indicators'!ES137)</f>
        <v>33</v>
      </c>
      <c r="L137" s="210">
        <f>_xlfn.DAYS(About!$A$3,'Core Indicators'!FI137)</f>
        <v>101</v>
      </c>
      <c r="M137" s="210">
        <f>_xlfn.DAYS(About!$A$3,'Core Indicators'!GG137)</f>
        <v>101</v>
      </c>
      <c r="N137" s="210">
        <f>_xlfn.DAYS(About!$A$3,'Core Indicators'!GO137)</f>
        <v>101</v>
      </c>
      <c r="O137" s="210">
        <f>_xlfn.DAYS(About!$A$3,'Core Indicators'!GW137)</f>
        <v>101</v>
      </c>
      <c r="P137" s="210">
        <f>_xlfn.DAYS(About!$A$3,'Core Indicators'!HE137)</f>
        <v>101</v>
      </c>
      <c r="Q137" s="210">
        <f>_xlfn.DAYS(About!$A$3,'Core Indicators'!HM137)</f>
        <v>101</v>
      </c>
      <c r="R137" s="210">
        <f>_xlfn.DAYS(About!$A$3,'Core Indicators'!HU137)</f>
        <v>101</v>
      </c>
      <c r="S137" s="210">
        <f>_xlfn.DAYS(About!$A$3,'Core Indicators'!IC137)</f>
        <v>101</v>
      </c>
      <c r="T137" s="210">
        <f>_xlfn.DAYS(About!$A$3,'Core Indicators'!IK137)</f>
        <v>101</v>
      </c>
      <c r="U137" s="210">
        <f>_xlfn.DAYS(About!$A$3,'Core Indicators'!IS137)</f>
        <v>101</v>
      </c>
      <c r="V137" s="210">
        <f t="shared" si="4"/>
        <v>53.4</v>
      </c>
    </row>
    <row r="138" spans="1:22" x14ac:dyDescent="0.25">
      <c r="A138" s="209" t="str">
        <f>Lists!C:C</f>
        <v>TTO002</v>
      </c>
      <c r="B138" s="210">
        <f>_xlfn.DAYS(About!$A$3,'Core Indicators'!U138)</f>
        <v>1157</v>
      </c>
      <c r="C138" s="210">
        <f>_xlfn.DAYS(About!$A$3,'Core Indicators'!AC138)</f>
        <v>72</v>
      </c>
      <c r="D138" s="210">
        <f>_xlfn.DAYS(About!$A$3,'Core Indicators'!AK138)</f>
        <v>72</v>
      </c>
      <c r="E138" s="210">
        <f>_xlfn.DAYS(About!$A$3,'Core Indicators'!AS138)</f>
        <v>66</v>
      </c>
      <c r="F138" s="210">
        <f>_xlfn.DAYS(About!$A$3,'Core Indicators'!BQ138)</f>
        <v>517</v>
      </c>
      <c r="G138" s="210">
        <f>_xlfn.DAYS(About!$A$3,'Core Indicators'!DM138)</f>
        <v>72</v>
      </c>
      <c r="H138" s="210">
        <f>_xlfn.DAYS(About!$A$3,'Core Indicators'!DU138)</f>
        <v>72</v>
      </c>
      <c r="I138" s="210">
        <f>_xlfn.DAYS(About!$A$3,'Core Indicators'!EC138)</f>
        <v>72</v>
      </c>
      <c r="J138" s="210">
        <f>_xlfn.DAYS(About!$A$3,'Core Indicators'!EK138)</f>
        <v>72</v>
      </c>
      <c r="K138" s="210">
        <f>_xlfn.DAYS(About!$A$3,'Core Indicators'!ES138)</f>
        <v>72</v>
      </c>
      <c r="L138" s="210">
        <f>_xlfn.DAYS(About!$A$3,'Core Indicators'!FI138)</f>
        <v>883</v>
      </c>
      <c r="M138" s="210">
        <f>_xlfn.DAYS(About!$A$3,'Core Indicators'!GG138)</f>
        <v>186</v>
      </c>
      <c r="N138" s="210">
        <f>_xlfn.DAYS(About!$A$3,'Core Indicators'!GO138)</f>
        <v>186</v>
      </c>
      <c r="O138" s="210">
        <f>_xlfn.DAYS(About!$A$3,'Core Indicators'!GW138)</f>
        <v>186</v>
      </c>
      <c r="P138" s="210">
        <f>_xlfn.DAYS(About!$A$3,'Core Indicators'!HE138)</f>
        <v>186</v>
      </c>
      <c r="Q138" s="210">
        <f>_xlfn.DAYS(About!$A$3,'Core Indicators'!HM138)</f>
        <v>186</v>
      </c>
      <c r="R138" s="210">
        <f>_xlfn.DAYS(About!$A$3,'Core Indicators'!HU138)</f>
        <v>186</v>
      </c>
      <c r="S138" s="210">
        <f>_xlfn.DAYS(About!$A$3,'Core Indicators'!IC138)</f>
        <v>186</v>
      </c>
      <c r="T138" s="210">
        <f>_xlfn.DAYS(About!$A$3,'Core Indicators'!IK138)</f>
        <v>186</v>
      </c>
      <c r="U138" s="210">
        <f>_xlfn.DAYS(About!$A$3,'Core Indicators'!IS138)</f>
        <v>186</v>
      </c>
      <c r="V138" s="210">
        <f t="shared" si="4"/>
        <v>208.4</v>
      </c>
    </row>
    <row r="139" spans="1:22" x14ac:dyDescent="0.25">
      <c r="A139" s="209" t="str">
        <f>Lists!C:C</f>
        <v>TUN002</v>
      </c>
      <c r="B139" s="210">
        <f>_xlfn.DAYS(About!$A$3,'Core Indicators'!U139)</f>
        <v>578</v>
      </c>
      <c r="C139" s="210">
        <f>_xlfn.DAYS(About!$A$3,'Core Indicators'!AC139)</f>
        <v>689</v>
      </c>
      <c r="D139" s="210">
        <f>_xlfn.DAYS(About!$A$3,'Core Indicators'!AK139)</f>
        <v>689</v>
      </c>
      <c r="E139" s="210">
        <f>_xlfn.DAYS(About!$A$3,'Core Indicators'!AS139)</f>
        <v>689</v>
      </c>
      <c r="F139" s="210">
        <f>_xlfn.DAYS(About!$A$3,'Core Indicators'!BQ139)</f>
        <v>268</v>
      </c>
      <c r="G139" s="210">
        <f>_xlfn.DAYS(About!$A$3,'Core Indicators'!DM139)</f>
        <v>1170</v>
      </c>
      <c r="H139" s="210">
        <f>_xlfn.DAYS(About!$A$3,'Core Indicators'!DU139)</f>
        <v>1170</v>
      </c>
      <c r="I139" s="210">
        <f>_xlfn.DAYS(About!$A$3,'Core Indicators'!EC139)</f>
        <v>1170</v>
      </c>
      <c r="J139" s="210">
        <f>_xlfn.DAYS(About!$A$3,'Core Indicators'!EK139)</f>
        <v>1170</v>
      </c>
      <c r="K139" s="210">
        <f>_xlfn.DAYS(About!$A$3,'Core Indicators'!ES139)</f>
        <v>1170</v>
      </c>
      <c r="L139" s="210">
        <f>_xlfn.DAYS(About!$A$3,'Core Indicators'!FI139)</f>
        <v>1170</v>
      </c>
      <c r="M139" s="210">
        <f>_xlfn.DAYS(About!$A$3,'Core Indicators'!GG139)</f>
        <v>191</v>
      </c>
      <c r="N139" s="210">
        <f>_xlfn.DAYS(About!$A$3,'Core Indicators'!GO139)</f>
        <v>191</v>
      </c>
      <c r="O139" s="210">
        <f>_xlfn.DAYS(About!$A$3,'Core Indicators'!GW139)</f>
        <v>191</v>
      </c>
      <c r="P139" s="210">
        <f>_xlfn.DAYS(About!$A$3,'Core Indicators'!HE139)</f>
        <v>191</v>
      </c>
      <c r="Q139" s="210">
        <f>_xlfn.DAYS(About!$A$3,'Core Indicators'!HM139)</f>
        <v>191</v>
      </c>
      <c r="R139" s="210">
        <f>_xlfn.DAYS(About!$A$3,'Core Indicators'!HU139)</f>
        <v>191</v>
      </c>
      <c r="S139" s="210">
        <f>_xlfn.DAYS(About!$A$3,'Core Indicators'!IC139)</f>
        <v>191</v>
      </c>
      <c r="T139" s="210">
        <f>_xlfn.DAYS(About!$A$3,'Core Indicators'!IK139)</f>
        <v>191</v>
      </c>
      <c r="U139" s="210">
        <f>_xlfn.DAYS(About!$A$3,'Core Indicators'!IS139)</f>
        <v>191</v>
      </c>
      <c r="V139" s="210">
        <f t="shared" si="4"/>
        <v>885.7</v>
      </c>
    </row>
    <row r="140" spans="1:22" x14ac:dyDescent="0.25">
      <c r="A140" s="209" t="str">
        <f>Lists!C:C</f>
        <v>TUR001</v>
      </c>
      <c r="B140" s="210">
        <f>_xlfn.DAYS(About!$A$3,'Core Indicators'!U140)</f>
        <v>1170</v>
      </c>
      <c r="C140" s="210">
        <f>_xlfn.DAYS(About!$A$3,'Core Indicators'!AC140)</f>
        <v>122</v>
      </c>
      <c r="D140" s="210">
        <f>_xlfn.DAYS(About!$A$3,'Core Indicators'!AK140)</f>
        <v>10</v>
      </c>
      <c r="E140" s="210">
        <f>_xlfn.DAYS(About!$A$3,'Core Indicators'!AS140)</f>
        <v>10</v>
      </c>
      <c r="F140" s="210">
        <f>_xlfn.DAYS(About!$A$3,'Core Indicators'!BQ140)</f>
        <v>10</v>
      </c>
      <c r="G140" s="210">
        <f>_xlfn.DAYS(About!$A$3,'Core Indicators'!DM140)</f>
        <v>10</v>
      </c>
      <c r="H140" s="210">
        <f>_xlfn.DAYS(About!$A$3,'Core Indicators'!DU140)</f>
        <v>10</v>
      </c>
      <c r="I140" s="210">
        <f>_xlfn.DAYS(About!$A$3,'Core Indicators'!EC140)</f>
        <v>10</v>
      </c>
      <c r="J140" s="210">
        <f>_xlfn.DAYS(About!$A$3,'Core Indicators'!EK140)</f>
        <v>10</v>
      </c>
      <c r="K140" s="210">
        <f>_xlfn.DAYS(About!$A$3,'Core Indicators'!ES140)</f>
        <v>10</v>
      </c>
      <c r="L140" s="210">
        <f>_xlfn.DAYS(About!$A$3,'Core Indicators'!FI140)</f>
        <v>1170</v>
      </c>
      <c r="M140" s="210">
        <f>_xlfn.DAYS(About!$A$3,'Core Indicators'!GG140)</f>
        <v>192</v>
      </c>
      <c r="N140" s="210">
        <f>_xlfn.DAYS(About!$A$3,'Core Indicators'!GO140)</f>
        <v>192</v>
      </c>
      <c r="O140" s="210">
        <f>_xlfn.DAYS(About!$A$3,'Core Indicators'!GW140)</f>
        <v>192</v>
      </c>
      <c r="P140" s="210">
        <f>_xlfn.DAYS(About!$A$3,'Core Indicators'!HE140)</f>
        <v>192</v>
      </c>
      <c r="Q140" s="210">
        <f>_xlfn.DAYS(About!$A$3,'Core Indicators'!HM140)</f>
        <v>192</v>
      </c>
      <c r="R140" s="210">
        <f>_xlfn.DAYS(About!$A$3,'Core Indicators'!HU140)</f>
        <v>192</v>
      </c>
      <c r="S140" s="210">
        <f>_xlfn.DAYS(About!$A$3,'Core Indicators'!IC140)</f>
        <v>192</v>
      </c>
      <c r="T140" s="210">
        <f>_xlfn.DAYS(About!$A$3,'Core Indicators'!IK140)</f>
        <v>192</v>
      </c>
      <c r="U140" s="210">
        <f>_xlfn.DAYS(About!$A$3,'Core Indicators'!IS140)</f>
        <v>192</v>
      </c>
      <c r="V140" s="210">
        <f t="shared" si="4"/>
        <v>144.19999999999999</v>
      </c>
    </row>
    <row r="141" spans="1:22" x14ac:dyDescent="0.25">
      <c r="A141" s="209" t="str">
        <f>Lists!C:C</f>
        <v>TUR002</v>
      </c>
      <c r="B141" s="210">
        <f>_xlfn.DAYS(About!$A$3,'Core Indicators'!U141)</f>
        <v>1170</v>
      </c>
      <c r="C141" s="210">
        <f>_xlfn.DAYS(About!$A$3,'Core Indicators'!AC141)</f>
        <v>122</v>
      </c>
      <c r="D141" s="210">
        <f>_xlfn.DAYS(About!$A$3,'Core Indicators'!AK141)</f>
        <v>10</v>
      </c>
      <c r="E141" s="210">
        <f>_xlfn.DAYS(About!$A$3,'Core Indicators'!AS141)</f>
        <v>10</v>
      </c>
      <c r="F141" s="210">
        <f>_xlfn.DAYS(About!$A$3,'Core Indicators'!BQ141)</f>
        <v>10</v>
      </c>
      <c r="G141" s="210">
        <f>_xlfn.DAYS(About!$A$3,'Core Indicators'!DM141)</f>
        <v>10</v>
      </c>
      <c r="H141" s="210">
        <f>_xlfn.DAYS(About!$A$3,'Core Indicators'!DU141)</f>
        <v>10</v>
      </c>
      <c r="I141" s="210">
        <f>_xlfn.DAYS(About!$A$3,'Core Indicators'!EC141)</f>
        <v>10</v>
      </c>
      <c r="J141" s="210">
        <f>_xlfn.DAYS(About!$A$3,'Core Indicators'!EK141)</f>
        <v>10</v>
      </c>
      <c r="K141" s="210">
        <f>_xlfn.DAYS(About!$A$3,'Core Indicators'!ES141)</f>
        <v>10</v>
      </c>
      <c r="L141" s="210">
        <f>_xlfn.DAYS(About!$A$3,'Core Indicators'!FI141)</f>
        <v>1170</v>
      </c>
      <c r="M141" s="210">
        <f>_xlfn.DAYS(About!$A$3,'Core Indicators'!GG141)</f>
        <v>192</v>
      </c>
      <c r="N141" s="210">
        <f>_xlfn.DAYS(About!$A$3,'Core Indicators'!GO141)</f>
        <v>192</v>
      </c>
      <c r="O141" s="210">
        <f>_xlfn.DAYS(About!$A$3,'Core Indicators'!GW141)</f>
        <v>192</v>
      </c>
      <c r="P141" s="210">
        <f>_xlfn.DAYS(About!$A$3,'Core Indicators'!HE141)</f>
        <v>192</v>
      </c>
      <c r="Q141" s="210">
        <f>_xlfn.DAYS(About!$A$3,'Core Indicators'!HM141)</f>
        <v>192</v>
      </c>
      <c r="R141" s="210">
        <f>_xlfn.DAYS(About!$A$3,'Core Indicators'!HU141)</f>
        <v>192</v>
      </c>
      <c r="S141" s="210">
        <f>_xlfn.DAYS(About!$A$3,'Core Indicators'!IC141)</f>
        <v>192</v>
      </c>
      <c r="T141" s="210">
        <f>_xlfn.DAYS(About!$A$3,'Core Indicators'!IK141)</f>
        <v>192</v>
      </c>
      <c r="U141" s="210">
        <f>_xlfn.DAYS(About!$A$3,'Core Indicators'!IS141)</f>
        <v>192</v>
      </c>
      <c r="V141" s="210">
        <f t="shared" si="4"/>
        <v>144.19999999999999</v>
      </c>
    </row>
    <row r="142" spans="1:22" x14ac:dyDescent="0.25">
      <c r="A142" s="209" t="str">
        <f>Lists!C:C</f>
        <v>TUR003</v>
      </c>
      <c r="B142" s="210">
        <f>_xlfn.DAYS(About!$A$3,'Core Indicators'!U142)</f>
        <v>1170</v>
      </c>
      <c r="C142" s="210">
        <f>_xlfn.DAYS(About!$A$3,'Core Indicators'!AC142)</f>
        <v>122</v>
      </c>
      <c r="D142" s="210">
        <f>_xlfn.DAYS(About!$A$3,'Core Indicators'!AK142)</f>
        <v>10</v>
      </c>
      <c r="E142" s="210">
        <f>_xlfn.DAYS(About!$A$3,'Core Indicators'!AS142)</f>
        <v>10</v>
      </c>
      <c r="F142" s="210">
        <f>_xlfn.DAYS(About!$A$3,'Core Indicators'!BQ142)</f>
        <v>10</v>
      </c>
      <c r="G142" s="210">
        <f>_xlfn.DAYS(About!$A$3,'Core Indicators'!DM142)</f>
        <v>10</v>
      </c>
      <c r="H142" s="210">
        <f>_xlfn.DAYS(About!$A$3,'Core Indicators'!DU142)</f>
        <v>10</v>
      </c>
      <c r="I142" s="210">
        <f>_xlfn.DAYS(About!$A$3,'Core Indicators'!EC142)</f>
        <v>10</v>
      </c>
      <c r="J142" s="210">
        <f>_xlfn.DAYS(About!$A$3,'Core Indicators'!EK142)</f>
        <v>10</v>
      </c>
      <c r="K142" s="210">
        <f>_xlfn.DAYS(About!$A$3,'Core Indicators'!ES142)</f>
        <v>10</v>
      </c>
      <c r="L142" s="210">
        <f>_xlfn.DAYS(About!$A$3,'Core Indicators'!FI142)</f>
        <v>1170</v>
      </c>
      <c r="M142" s="210">
        <f>_xlfn.DAYS(About!$A$3,'Core Indicators'!GG142)</f>
        <v>192</v>
      </c>
      <c r="N142" s="210">
        <f>_xlfn.DAYS(About!$A$3,'Core Indicators'!GO142)</f>
        <v>192</v>
      </c>
      <c r="O142" s="210">
        <f>_xlfn.DAYS(About!$A$3,'Core Indicators'!GW142)</f>
        <v>192</v>
      </c>
      <c r="P142" s="210">
        <f>_xlfn.DAYS(About!$A$3,'Core Indicators'!HE142)</f>
        <v>192</v>
      </c>
      <c r="Q142" s="210">
        <f>_xlfn.DAYS(About!$A$3,'Core Indicators'!HM142)</f>
        <v>192</v>
      </c>
      <c r="R142" s="210">
        <f>_xlfn.DAYS(About!$A$3,'Core Indicators'!HU142)</f>
        <v>192</v>
      </c>
      <c r="S142" s="210">
        <f>_xlfn.DAYS(About!$A$3,'Core Indicators'!IC142)</f>
        <v>192</v>
      </c>
      <c r="T142" s="210">
        <f>_xlfn.DAYS(About!$A$3,'Core Indicators'!IK142)</f>
        <v>192</v>
      </c>
      <c r="U142" s="210">
        <f>_xlfn.DAYS(About!$A$3,'Core Indicators'!IS142)</f>
        <v>192</v>
      </c>
      <c r="V142" s="210">
        <f t="shared" si="4"/>
        <v>144.19999999999999</v>
      </c>
    </row>
    <row r="143" spans="1:22" x14ac:dyDescent="0.25">
      <c r="A143" s="209" t="str">
        <f>Lists!C:C</f>
        <v>TUR004</v>
      </c>
      <c r="B143" s="210">
        <f>_xlfn.DAYS(About!$A$3,'Core Indicators'!U143)</f>
        <v>1170</v>
      </c>
      <c r="C143" s="210">
        <f>_xlfn.DAYS(About!$A$3,'Core Indicators'!AC143)</f>
        <v>1170</v>
      </c>
      <c r="D143" s="210">
        <f>_xlfn.DAYS(About!$A$3,'Core Indicators'!AK143)</f>
        <v>1170</v>
      </c>
      <c r="E143" s="210">
        <f>_xlfn.DAYS(About!$A$3,'Core Indicators'!AS143)</f>
        <v>1170</v>
      </c>
      <c r="F143" s="210">
        <f>_xlfn.DAYS(About!$A$3,'Core Indicators'!BQ143)</f>
        <v>10</v>
      </c>
      <c r="G143" s="210">
        <f>_xlfn.DAYS(About!$A$3,'Core Indicators'!DM143)</f>
        <v>1170</v>
      </c>
      <c r="H143" s="210">
        <f>_xlfn.DAYS(About!$A$3,'Core Indicators'!DU143)</f>
        <v>1170</v>
      </c>
      <c r="I143" s="210">
        <f>_xlfn.DAYS(About!$A$3,'Core Indicators'!EC143)</f>
        <v>1170</v>
      </c>
      <c r="J143" s="210">
        <f>_xlfn.DAYS(About!$A$3,'Core Indicators'!EK143)</f>
        <v>1170</v>
      </c>
      <c r="K143" s="210">
        <f>_xlfn.DAYS(About!$A$3,'Core Indicators'!ES143)</f>
        <v>1170</v>
      </c>
      <c r="L143" s="210">
        <f>_xlfn.DAYS(About!$A$3,'Core Indicators'!FI143)</f>
        <v>1170</v>
      </c>
      <c r="M143" s="210">
        <f>_xlfn.DAYS(About!$A$3,'Core Indicators'!GG143)</f>
        <v>192</v>
      </c>
      <c r="N143" s="210">
        <f>_xlfn.DAYS(About!$A$3,'Core Indicators'!GO143)</f>
        <v>192</v>
      </c>
      <c r="O143" s="210">
        <f>_xlfn.DAYS(About!$A$3,'Core Indicators'!GW143)</f>
        <v>192</v>
      </c>
      <c r="P143" s="210">
        <f>_xlfn.DAYS(About!$A$3,'Core Indicators'!HE143)</f>
        <v>192</v>
      </c>
      <c r="Q143" s="210">
        <f>_xlfn.DAYS(About!$A$3,'Core Indicators'!HM143)</f>
        <v>192</v>
      </c>
      <c r="R143" s="210">
        <f>_xlfn.DAYS(About!$A$3,'Core Indicators'!HU143)</f>
        <v>192</v>
      </c>
      <c r="S143" s="210">
        <f>_xlfn.DAYS(About!$A$3,'Core Indicators'!IC143)</f>
        <v>192</v>
      </c>
      <c r="T143" s="210">
        <f>_xlfn.DAYS(About!$A$3,'Core Indicators'!IK143)</f>
        <v>192</v>
      </c>
      <c r="U143" s="210">
        <f>_xlfn.DAYS(About!$A$3,'Core Indicators'!IS143)</f>
        <v>192</v>
      </c>
      <c r="V143" s="210">
        <f t="shared" si="4"/>
        <v>956.2</v>
      </c>
    </row>
    <row r="144" spans="1:22" x14ac:dyDescent="0.25">
      <c r="A144" s="209" t="str">
        <f>Lists!C:C</f>
        <v>TZA001</v>
      </c>
      <c r="B144" s="210">
        <f>_xlfn.DAYS(About!$A$3,'Core Indicators'!U144)</f>
        <v>46</v>
      </c>
      <c r="C144" s="210">
        <f>_xlfn.DAYS(About!$A$3,'Core Indicators'!AC144)</f>
        <v>12</v>
      </c>
      <c r="D144" s="210">
        <f>_xlfn.DAYS(About!$A$3,'Core Indicators'!AK144)</f>
        <v>12</v>
      </c>
      <c r="E144" s="210">
        <f>_xlfn.DAYS(About!$A$3,'Core Indicators'!AS144)</f>
        <v>12</v>
      </c>
      <c r="F144" s="210">
        <f>_xlfn.DAYS(About!$A$3,'Core Indicators'!BQ144)</f>
        <v>12</v>
      </c>
      <c r="G144" s="210">
        <f>_xlfn.DAYS(About!$A$3,'Core Indicators'!DM144)</f>
        <v>12</v>
      </c>
      <c r="H144" s="210">
        <f>_xlfn.DAYS(About!$A$3,'Core Indicators'!DU144)</f>
        <v>12</v>
      </c>
      <c r="I144" s="210">
        <f>_xlfn.DAYS(About!$A$3,'Core Indicators'!EC144)</f>
        <v>12</v>
      </c>
      <c r="J144" s="210">
        <f>_xlfn.DAYS(About!$A$3,'Core Indicators'!EK144)</f>
        <v>12</v>
      </c>
      <c r="K144" s="210">
        <f>_xlfn.DAYS(About!$A$3,'Core Indicators'!ES144)</f>
        <v>12</v>
      </c>
      <c r="L144" s="210">
        <f>_xlfn.DAYS(About!$A$3,'Core Indicators'!FI144)</f>
        <v>46</v>
      </c>
      <c r="M144" s="210">
        <f>_xlfn.DAYS(About!$A$3,'Core Indicators'!GG144)</f>
        <v>46</v>
      </c>
      <c r="N144" s="210">
        <f>_xlfn.DAYS(About!$A$3,'Core Indicators'!GO144)</f>
        <v>46</v>
      </c>
      <c r="O144" s="210">
        <f>_xlfn.DAYS(About!$A$3,'Core Indicators'!GW144)</f>
        <v>46</v>
      </c>
      <c r="P144" s="210">
        <f>_xlfn.DAYS(About!$A$3,'Core Indicators'!HE144)</f>
        <v>46</v>
      </c>
      <c r="Q144" s="210">
        <f>_xlfn.DAYS(About!$A$3,'Core Indicators'!HM144)</f>
        <v>46</v>
      </c>
      <c r="R144" s="210">
        <f>_xlfn.DAYS(About!$A$3,'Core Indicators'!HU144)</f>
        <v>46</v>
      </c>
      <c r="S144" s="210">
        <f>_xlfn.DAYS(About!$A$3,'Core Indicators'!IC144)</f>
        <v>46</v>
      </c>
      <c r="T144" s="210">
        <f>_xlfn.DAYS(About!$A$3,'Core Indicators'!IK144)</f>
        <v>46</v>
      </c>
      <c r="U144" s="210">
        <f>_xlfn.DAYS(About!$A$3,'Core Indicators'!IS144)</f>
        <v>46</v>
      </c>
      <c r="V144" s="210">
        <f t="shared" si="4"/>
        <v>18.8</v>
      </c>
    </row>
    <row r="145" spans="1:24" x14ac:dyDescent="0.25">
      <c r="A145" s="209" t="str">
        <f>Lists!C:C</f>
        <v>TZA002</v>
      </c>
      <c r="B145" s="210">
        <f>_xlfn.DAYS(About!$A$3,'Core Indicators'!U145)</f>
        <v>66</v>
      </c>
      <c r="C145" s="210">
        <f>_xlfn.DAYS(About!$A$3,'Core Indicators'!AC145)</f>
        <v>293</v>
      </c>
      <c r="D145" s="210">
        <f>_xlfn.DAYS(About!$A$3,'Core Indicators'!AK145)</f>
        <v>293</v>
      </c>
      <c r="E145" s="210">
        <f>_xlfn.DAYS(About!$A$3,'Core Indicators'!AS145)</f>
        <v>12</v>
      </c>
      <c r="F145" s="210">
        <f>_xlfn.DAYS(About!$A$3,'Core Indicators'!BQ145)</f>
        <v>12</v>
      </c>
      <c r="G145" s="210">
        <f>_xlfn.DAYS(About!$A$3,'Core Indicators'!DM145)</f>
        <v>12</v>
      </c>
      <c r="H145" s="210">
        <f>_xlfn.DAYS(About!$A$3,'Core Indicators'!DU145)</f>
        <v>12</v>
      </c>
      <c r="I145" s="210">
        <f>_xlfn.DAYS(About!$A$3,'Core Indicators'!EC145)</f>
        <v>12</v>
      </c>
      <c r="J145" s="210">
        <f>_xlfn.DAYS(About!$A$3,'Core Indicators'!EK145)</f>
        <v>12</v>
      </c>
      <c r="K145" s="210">
        <f>_xlfn.DAYS(About!$A$3,'Core Indicators'!ES145)</f>
        <v>12</v>
      </c>
      <c r="L145" s="210">
        <f>_xlfn.DAYS(About!$A$3,'Core Indicators'!FI145)</f>
        <v>293</v>
      </c>
      <c r="M145" s="210">
        <f>_xlfn.DAYS(About!$A$3,'Core Indicators'!GG145)</f>
        <v>185</v>
      </c>
      <c r="N145" s="210">
        <f>_xlfn.DAYS(About!$A$3,'Core Indicators'!GO145)</f>
        <v>185</v>
      </c>
      <c r="O145" s="210">
        <f>_xlfn.DAYS(About!$A$3,'Core Indicators'!GW145)</f>
        <v>185</v>
      </c>
      <c r="P145" s="210">
        <f>_xlfn.DAYS(About!$A$3,'Core Indicators'!HE145)</f>
        <v>185</v>
      </c>
      <c r="Q145" s="210">
        <f>_xlfn.DAYS(About!$A$3,'Core Indicators'!HM145)</f>
        <v>185</v>
      </c>
      <c r="R145" s="210">
        <f>_xlfn.DAYS(About!$A$3,'Core Indicators'!HU145)</f>
        <v>185</v>
      </c>
      <c r="S145" s="210">
        <f>_xlfn.DAYS(About!$A$3,'Core Indicators'!IC145)</f>
        <v>185</v>
      </c>
      <c r="T145" s="210">
        <f>_xlfn.DAYS(About!$A$3,'Core Indicators'!IK145)</f>
        <v>185</v>
      </c>
      <c r="U145" s="210">
        <f>_xlfn.DAYS(About!$A$3,'Core Indicators'!IS145)</f>
        <v>185</v>
      </c>
      <c r="V145" s="210">
        <f t="shared" si="4"/>
        <v>85.5</v>
      </c>
    </row>
    <row r="146" spans="1:24" x14ac:dyDescent="0.25">
      <c r="A146" s="209" t="str">
        <f>Lists!C:C</f>
        <v>TZA003</v>
      </c>
      <c r="B146" s="210">
        <f>_xlfn.DAYS(About!$A$3,'Core Indicators'!U146)</f>
        <v>46</v>
      </c>
      <c r="C146" s="210">
        <f>_xlfn.DAYS(About!$A$3,'Core Indicators'!AC146)</f>
        <v>46</v>
      </c>
      <c r="D146" s="210">
        <f>_xlfn.DAYS(About!$A$3,'Core Indicators'!AK146)</f>
        <v>46</v>
      </c>
      <c r="E146" s="210">
        <f>_xlfn.DAYS(About!$A$3,'Core Indicators'!AS146)</f>
        <v>46</v>
      </c>
      <c r="F146" s="210">
        <f>_xlfn.DAYS(About!$A$3,'Core Indicators'!BQ146)</f>
        <v>12</v>
      </c>
      <c r="G146" s="210">
        <f>_xlfn.DAYS(About!$A$3,'Core Indicators'!DM146)</f>
        <v>46</v>
      </c>
      <c r="H146" s="210">
        <f>_xlfn.DAYS(About!$A$3,'Core Indicators'!DU146)</f>
        <v>46</v>
      </c>
      <c r="I146" s="210">
        <f>_xlfn.DAYS(About!$A$3,'Core Indicators'!EC146)</f>
        <v>46</v>
      </c>
      <c r="J146" s="210">
        <f>_xlfn.DAYS(About!$A$3,'Core Indicators'!EK146)</f>
        <v>46</v>
      </c>
      <c r="K146" s="210">
        <f>_xlfn.DAYS(About!$A$3,'Core Indicators'!ES146)</f>
        <v>46</v>
      </c>
      <c r="L146" s="210">
        <f>_xlfn.DAYS(About!$A$3,'Core Indicators'!FI146)</f>
        <v>46</v>
      </c>
      <c r="M146" s="210">
        <f>_xlfn.DAYS(About!$A$3,'Core Indicators'!GG146)</f>
        <v>46</v>
      </c>
      <c r="N146" s="210">
        <f>_xlfn.DAYS(About!$A$3,'Core Indicators'!GO146)</f>
        <v>46</v>
      </c>
      <c r="O146" s="210">
        <f>_xlfn.DAYS(About!$A$3,'Core Indicators'!GW146)</f>
        <v>46</v>
      </c>
      <c r="P146" s="210">
        <f>_xlfn.DAYS(About!$A$3,'Core Indicators'!HE146)</f>
        <v>46</v>
      </c>
      <c r="Q146" s="210">
        <f>_xlfn.DAYS(About!$A$3,'Core Indicators'!HM146)</f>
        <v>46</v>
      </c>
      <c r="R146" s="210">
        <f>_xlfn.DAYS(About!$A$3,'Core Indicators'!HU146)</f>
        <v>46</v>
      </c>
      <c r="S146" s="210">
        <f>_xlfn.DAYS(About!$A$3,'Core Indicators'!IC146)</f>
        <v>46</v>
      </c>
      <c r="T146" s="210">
        <f>_xlfn.DAYS(About!$A$3,'Core Indicators'!IK146)</f>
        <v>46</v>
      </c>
      <c r="U146" s="210">
        <f>_xlfn.DAYS(About!$A$3,'Core Indicators'!IS146)</f>
        <v>46</v>
      </c>
      <c r="V146" s="210">
        <f t="shared" si="4"/>
        <v>42.6</v>
      </c>
    </row>
    <row r="147" spans="1:24" x14ac:dyDescent="0.25">
      <c r="A147" s="209" t="str">
        <f>Lists!C:C</f>
        <v>UGA005</v>
      </c>
      <c r="B147" s="210">
        <f>_xlfn.DAYS(About!$A$3,'Core Indicators'!U147)</f>
        <v>883</v>
      </c>
      <c r="C147" s="210">
        <f>_xlfn.DAYS(About!$A$3,'Core Indicators'!AC147)</f>
        <v>225</v>
      </c>
      <c r="D147" s="210">
        <f>_xlfn.DAYS(About!$A$3,'Core Indicators'!AK147)</f>
        <v>59</v>
      </c>
      <c r="E147" s="210">
        <f>_xlfn.DAYS(About!$A$3,'Core Indicators'!AS147)</f>
        <v>59</v>
      </c>
      <c r="F147" s="210">
        <f>_xlfn.DAYS(About!$A$3,'Core Indicators'!BQ147)</f>
        <v>694</v>
      </c>
      <c r="G147" s="210">
        <f>_xlfn.DAYS(About!$A$3,'Core Indicators'!DM147)</f>
        <v>59</v>
      </c>
      <c r="H147" s="210">
        <f>_xlfn.DAYS(About!$A$3,'Core Indicators'!DU147)</f>
        <v>59</v>
      </c>
      <c r="I147" s="210">
        <f>_xlfn.DAYS(About!$A$3,'Core Indicators'!EC147)</f>
        <v>59</v>
      </c>
      <c r="J147" s="210">
        <f>_xlfn.DAYS(About!$A$3,'Core Indicators'!EK147)</f>
        <v>59</v>
      </c>
      <c r="K147" s="210">
        <f>_xlfn.DAYS(About!$A$3,'Core Indicators'!ES147)</f>
        <v>59</v>
      </c>
      <c r="L147" s="210">
        <f>_xlfn.DAYS(About!$A$3,'Core Indicators'!FI147)</f>
        <v>642</v>
      </c>
      <c r="M147" s="210">
        <f>_xlfn.DAYS(About!$A$3,'Core Indicators'!GG147)</f>
        <v>183</v>
      </c>
      <c r="N147" s="210">
        <f>_xlfn.DAYS(About!$A$3,'Core Indicators'!GO147)</f>
        <v>183</v>
      </c>
      <c r="O147" s="210">
        <f>_xlfn.DAYS(About!$A$3,'Core Indicators'!GW147)</f>
        <v>183</v>
      </c>
      <c r="P147" s="210">
        <f>_xlfn.DAYS(About!$A$3,'Core Indicators'!HE147)</f>
        <v>183</v>
      </c>
      <c r="Q147" s="210">
        <f>_xlfn.DAYS(About!$A$3,'Core Indicators'!HM147)</f>
        <v>183</v>
      </c>
      <c r="R147" s="210">
        <f>_xlfn.DAYS(About!$A$3,'Core Indicators'!HU147)</f>
        <v>183</v>
      </c>
      <c r="S147" s="210">
        <f>_xlfn.DAYS(About!$A$3,'Core Indicators'!IC147)</f>
        <v>183</v>
      </c>
      <c r="T147" s="210">
        <f>_xlfn.DAYS(About!$A$3,'Core Indicators'!IK147)</f>
        <v>183</v>
      </c>
      <c r="U147" s="210">
        <f>_xlfn.DAYS(About!$A$3,'Core Indicators'!IS147)</f>
        <v>183</v>
      </c>
      <c r="V147" s="210">
        <f t="shared" si="4"/>
        <v>193.2</v>
      </c>
    </row>
    <row r="148" spans="1:24" x14ac:dyDescent="0.25">
      <c r="A148" s="209" t="str">
        <f>Lists!C:C</f>
        <v>UKR002</v>
      </c>
      <c r="B148" s="210">
        <f>_xlfn.DAYS(About!$A$3,'Core Indicators'!U148)</f>
        <v>4</v>
      </c>
      <c r="C148" s="210">
        <f>_xlfn.DAYS(About!$A$3,'Core Indicators'!AC148)</f>
        <v>4</v>
      </c>
      <c r="D148" s="210">
        <f>_xlfn.DAYS(About!$A$3,'Core Indicators'!AK148)</f>
        <v>4</v>
      </c>
      <c r="E148" s="210">
        <f>_xlfn.DAYS(About!$A$3,'Core Indicators'!AS148)</f>
        <v>4</v>
      </c>
      <c r="F148" s="210">
        <f>_xlfn.DAYS(About!$A$3,'Core Indicators'!BQ148)</f>
        <v>4</v>
      </c>
      <c r="G148" s="210">
        <f>_xlfn.DAYS(About!$A$3,'Core Indicators'!DM148)</f>
        <v>4</v>
      </c>
      <c r="H148" s="210">
        <f>_xlfn.DAYS(About!$A$3,'Core Indicators'!DU148)</f>
        <v>4</v>
      </c>
      <c r="I148" s="210">
        <f>_xlfn.DAYS(About!$A$3,'Core Indicators'!EC148)</f>
        <v>4</v>
      </c>
      <c r="J148" s="210">
        <f>_xlfn.DAYS(About!$A$3,'Core Indicators'!EK148)</f>
        <v>4</v>
      </c>
      <c r="K148" s="210">
        <f>_xlfn.DAYS(About!$A$3,'Core Indicators'!ES148)</f>
        <v>4</v>
      </c>
      <c r="L148" s="210">
        <f>_xlfn.DAYS(About!$A$3,'Core Indicators'!FI148)</f>
        <v>4</v>
      </c>
      <c r="M148" s="210">
        <f>_xlfn.DAYS(About!$A$3,'Core Indicators'!GG148)</f>
        <v>185</v>
      </c>
      <c r="N148" s="210">
        <f>_xlfn.DAYS(About!$A$3,'Core Indicators'!GO148)</f>
        <v>185</v>
      </c>
      <c r="O148" s="210">
        <f>_xlfn.DAYS(About!$A$3,'Core Indicators'!GW148)</f>
        <v>185</v>
      </c>
      <c r="P148" s="210">
        <f>_xlfn.DAYS(About!$A$3,'Core Indicators'!HE148)</f>
        <v>185</v>
      </c>
      <c r="Q148" s="210">
        <f>_xlfn.DAYS(About!$A$3,'Core Indicators'!HM148)</f>
        <v>185</v>
      </c>
      <c r="R148" s="210">
        <f>_xlfn.DAYS(About!$A$3,'Core Indicators'!HU148)</f>
        <v>185</v>
      </c>
      <c r="S148" s="210">
        <f>_xlfn.DAYS(About!$A$3,'Core Indicators'!IC148)</f>
        <v>185</v>
      </c>
      <c r="T148" s="210">
        <f>_xlfn.DAYS(About!$A$3,'Core Indicators'!IK148)</f>
        <v>185</v>
      </c>
      <c r="U148" s="210">
        <f>_xlfn.DAYS(About!$A$3,'Core Indicators'!IS148)</f>
        <v>185</v>
      </c>
      <c r="V148" s="210">
        <f t="shared" si="4"/>
        <v>22.1</v>
      </c>
    </row>
    <row r="149" spans="1:24" x14ac:dyDescent="0.25">
      <c r="A149" s="209" t="str">
        <f>Lists!C:C</f>
        <v>VEN001</v>
      </c>
      <c r="B149" s="210">
        <f>_xlfn.DAYS(About!$A$3,'Core Indicators'!U149)</f>
        <v>570</v>
      </c>
      <c r="C149" s="210">
        <f>_xlfn.DAYS(About!$A$3,'Core Indicators'!AC149)</f>
        <v>457</v>
      </c>
      <c r="D149" s="210">
        <f>_xlfn.DAYS(About!$A$3,'Core Indicators'!AK149)</f>
        <v>457</v>
      </c>
      <c r="E149" s="210">
        <f>_xlfn.DAYS(About!$A$3,'Core Indicators'!AS149)</f>
        <v>457</v>
      </c>
      <c r="F149" s="210">
        <f>_xlfn.DAYS(About!$A$3,'Core Indicators'!BQ149)</f>
        <v>814</v>
      </c>
      <c r="G149" s="210">
        <f>_xlfn.DAYS(About!$A$3,'Core Indicators'!DM149)</f>
        <v>457</v>
      </c>
      <c r="H149" s="210">
        <f>_xlfn.DAYS(About!$A$3,'Core Indicators'!DU149)</f>
        <v>457</v>
      </c>
      <c r="I149" s="210">
        <f>_xlfn.DAYS(About!$A$3,'Core Indicators'!EC149)</f>
        <v>457</v>
      </c>
      <c r="J149" s="210">
        <f>_xlfn.DAYS(About!$A$3,'Core Indicators'!EK149)</f>
        <v>541</v>
      </c>
      <c r="K149" s="210">
        <f>_xlfn.DAYS(About!$A$3,'Core Indicators'!ES149)</f>
        <v>541</v>
      </c>
      <c r="L149" s="210">
        <f>_xlfn.DAYS(About!$A$3,'Core Indicators'!FI149)</f>
        <v>1037</v>
      </c>
      <c r="M149" s="210">
        <f>_xlfn.DAYS(About!$A$3,'Core Indicators'!GG149)</f>
        <v>192</v>
      </c>
      <c r="N149" s="210">
        <f>_xlfn.DAYS(About!$A$3,'Core Indicators'!GO149)</f>
        <v>192</v>
      </c>
      <c r="O149" s="210">
        <f>_xlfn.DAYS(About!$A$3,'Core Indicators'!GW149)</f>
        <v>192</v>
      </c>
      <c r="P149" s="210">
        <f>_xlfn.DAYS(About!$A$3,'Core Indicators'!HE149)</f>
        <v>192</v>
      </c>
      <c r="Q149" s="210">
        <f>_xlfn.DAYS(About!$A$3,'Core Indicators'!HM149)</f>
        <v>192</v>
      </c>
      <c r="R149" s="210">
        <f>_xlfn.DAYS(About!$A$3,'Core Indicators'!HU149)</f>
        <v>192</v>
      </c>
      <c r="S149" s="210">
        <f>_xlfn.DAYS(About!$A$3,'Core Indicators'!IC149)</f>
        <v>192</v>
      </c>
      <c r="T149" s="210">
        <f>_xlfn.DAYS(About!$A$3,'Core Indicators'!IK149)</f>
        <v>192</v>
      </c>
      <c r="U149" s="210">
        <f>_xlfn.DAYS(About!$A$3,'Core Indicators'!IS149)</f>
        <v>192</v>
      </c>
      <c r="V149" s="210">
        <f t="shared" si="4"/>
        <v>541</v>
      </c>
    </row>
    <row r="150" spans="1:24" x14ac:dyDescent="0.25">
      <c r="A150" s="209" t="str">
        <f>Lists!C:C</f>
        <v>YEM001</v>
      </c>
      <c r="B150" s="210">
        <f>_xlfn.DAYS(About!$A$3,'Core Indicators'!U150)</f>
        <v>96</v>
      </c>
      <c r="C150" s="210">
        <f>_xlfn.DAYS(About!$A$3,'Core Indicators'!AC150)</f>
        <v>96</v>
      </c>
      <c r="D150" s="210">
        <f>_xlfn.DAYS(About!$A$3,'Core Indicators'!AK150)</f>
        <v>96</v>
      </c>
      <c r="E150" s="210">
        <f>_xlfn.DAYS(About!$A$3,'Core Indicators'!AS150)</f>
        <v>96</v>
      </c>
      <c r="F150" s="210">
        <f>_xlfn.DAYS(About!$A$3,'Core Indicators'!BQ150)</f>
        <v>96</v>
      </c>
      <c r="G150" s="210">
        <f>_xlfn.DAYS(About!$A$3,'Core Indicators'!DM150)</f>
        <v>96</v>
      </c>
      <c r="H150" s="210">
        <f>_xlfn.DAYS(About!$A$3,'Core Indicators'!DU150)</f>
        <v>96</v>
      </c>
      <c r="I150" s="210">
        <f>_xlfn.DAYS(About!$A$3,'Core Indicators'!EC150)</f>
        <v>96</v>
      </c>
      <c r="J150" s="210">
        <f>_xlfn.DAYS(About!$A$3,'Core Indicators'!EK150)</f>
        <v>96</v>
      </c>
      <c r="K150" s="210">
        <f>_xlfn.DAYS(About!$A$3,'Core Indicators'!ES150)</f>
        <v>96</v>
      </c>
      <c r="L150" s="210">
        <f>_xlfn.DAYS(About!$A$3,'Core Indicators'!FI150)</f>
        <v>1188</v>
      </c>
      <c r="M150" s="210">
        <f>_xlfn.DAYS(About!$A$3,'Core Indicators'!GG150)</f>
        <v>181</v>
      </c>
      <c r="N150" s="210">
        <f>_xlfn.DAYS(About!$A$3,'Core Indicators'!GO150)</f>
        <v>181</v>
      </c>
      <c r="O150" s="210">
        <f>_xlfn.DAYS(About!$A$3,'Core Indicators'!GW150)</f>
        <v>181</v>
      </c>
      <c r="P150" s="210">
        <f>_xlfn.DAYS(About!$A$3,'Core Indicators'!HE150)</f>
        <v>180</v>
      </c>
      <c r="Q150" s="210">
        <f>_xlfn.DAYS(About!$A$3,'Core Indicators'!HM150)</f>
        <v>181</v>
      </c>
      <c r="R150" s="210">
        <f>_xlfn.DAYS(About!$A$3,'Core Indicators'!HU150)</f>
        <v>180</v>
      </c>
      <c r="S150" s="210">
        <f>_xlfn.DAYS(About!$A$3,'Core Indicators'!IC150)</f>
        <v>180</v>
      </c>
      <c r="T150" s="210">
        <f>_xlfn.DAYS(About!$A$3,'Core Indicators'!IK150)</f>
        <v>180</v>
      </c>
      <c r="U150" s="210">
        <f>_xlfn.DAYS(About!$A$3,'Core Indicators'!IS150)</f>
        <v>180</v>
      </c>
      <c r="V150" s="210">
        <f t="shared" si="4"/>
        <v>213.7</v>
      </c>
    </row>
    <row r="151" spans="1:24" x14ac:dyDescent="0.25">
      <c r="A151" s="209" t="str">
        <f>Lists!C:C</f>
        <v>YEM002</v>
      </c>
      <c r="B151" s="210">
        <f>_xlfn.DAYS(About!$A$3,'Core Indicators'!U151)</f>
        <v>96</v>
      </c>
      <c r="C151" s="210">
        <f>_xlfn.DAYS(About!$A$3,'Core Indicators'!AC151)</f>
        <v>96</v>
      </c>
      <c r="D151" s="210">
        <f>_xlfn.DAYS(About!$A$3,'Core Indicators'!AK151)</f>
        <v>96</v>
      </c>
      <c r="E151" s="210">
        <f>_xlfn.DAYS(About!$A$3,'Core Indicators'!AS151)</f>
        <v>96</v>
      </c>
      <c r="F151" s="210">
        <f>_xlfn.DAYS(About!$A$3,'Core Indicators'!BQ151)</f>
        <v>96</v>
      </c>
      <c r="G151" s="210">
        <f>_xlfn.DAYS(About!$A$3,'Core Indicators'!DM151)</f>
        <v>96</v>
      </c>
      <c r="H151" s="210">
        <f>_xlfn.DAYS(About!$A$3,'Core Indicators'!DU151)</f>
        <v>96</v>
      </c>
      <c r="I151" s="210">
        <f>_xlfn.DAYS(About!$A$3,'Core Indicators'!EC151)</f>
        <v>96</v>
      </c>
      <c r="J151" s="210">
        <f>_xlfn.DAYS(About!$A$3,'Core Indicators'!EK151)</f>
        <v>96</v>
      </c>
      <c r="K151" s="210">
        <f>_xlfn.DAYS(About!$A$3,'Core Indicators'!ES151)</f>
        <v>96</v>
      </c>
      <c r="L151" s="210">
        <f>_xlfn.DAYS(About!$A$3,'Core Indicators'!FI151)</f>
        <v>1158</v>
      </c>
      <c r="M151" s="210">
        <f>_xlfn.DAYS(About!$A$3,'Core Indicators'!GG151)</f>
        <v>180</v>
      </c>
      <c r="N151" s="210">
        <f>_xlfn.DAYS(About!$A$3,'Core Indicators'!GO151)</f>
        <v>180</v>
      </c>
      <c r="O151" s="210">
        <f>_xlfn.DAYS(About!$A$3,'Core Indicators'!GW151)</f>
        <v>180</v>
      </c>
      <c r="P151" s="210">
        <f>_xlfn.DAYS(About!$A$3,'Core Indicators'!HE151)</f>
        <v>180</v>
      </c>
      <c r="Q151" s="210">
        <f>_xlfn.DAYS(About!$A$3,'Core Indicators'!HM151)</f>
        <v>180</v>
      </c>
      <c r="R151" s="210">
        <f>_xlfn.DAYS(About!$A$3,'Core Indicators'!HU151)</f>
        <v>180</v>
      </c>
      <c r="S151" s="210">
        <f>_xlfn.DAYS(About!$A$3,'Core Indicators'!IC151)</f>
        <v>180</v>
      </c>
      <c r="T151" s="210">
        <f>_xlfn.DAYS(About!$A$3,'Core Indicators'!IK151)</f>
        <v>180</v>
      </c>
      <c r="U151" s="210">
        <f>_xlfn.DAYS(About!$A$3,'Core Indicators'!IS151)</f>
        <v>180</v>
      </c>
      <c r="V151" s="210">
        <f t="shared" si="4"/>
        <v>210.6</v>
      </c>
    </row>
    <row r="152" spans="1:24" x14ac:dyDescent="0.25">
      <c r="A152" s="209" t="str">
        <f>Lists!C:C</f>
        <v>ZMB002</v>
      </c>
      <c r="B152" s="210">
        <f>_xlfn.DAYS(About!$A$3,'Core Indicators'!U152)</f>
        <v>230</v>
      </c>
      <c r="C152" s="210">
        <f>_xlfn.DAYS(About!$A$3,'Core Indicators'!AC152)</f>
        <v>160</v>
      </c>
      <c r="D152" s="210">
        <f>_xlfn.DAYS(About!$A$3,'Core Indicators'!AK152)</f>
        <v>160</v>
      </c>
      <c r="E152" s="210">
        <f>_xlfn.DAYS(About!$A$3,'Core Indicators'!AS152)</f>
        <v>974</v>
      </c>
      <c r="F152" s="210">
        <f>_xlfn.DAYS(About!$A$3,'Core Indicators'!BQ152)</f>
        <v>9</v>
      </c>
      <c r="G152" s="210">
        <f>_xlfn.DAYS(About!$A$3,'Core Indicators'!DM152)</f>
        <v>160</v>
      </c>
      <c r="H152" s="210">
        <f>_xlfn.DAYS(About!$A$3,'Core Indicators'!DU152)</f>
        <v>160</v>
      </c>
      <c r="I152" s="210">
        <f>_xlfn.DAYS(About!$A$3,'Core Indicators'!EC152)</f>
        <v>160</v>
      </c>
      <c r="J152" s="210">
        <f>_xlfn.DAYS(About!$A$3,'Core Indicators'!EK152)</f>
        <v>160</v>
      </c>
      <c r="K152" s="210">
        <f>_xlfn.DAYS(About!$A$3,'Core Indicators'!ES152)</f>
        <v>160</v>
      </c>
      <c r="L152" s="210">
        <f>_xlfn.DAYS(About!$A$3,'Core Indicators'!FI152)</f>
        <v>230</v>
      </c>
      <c r="M152" s="210">
        <f>_xlfn.DAYS(About!$A$3,'Core Indicators'!GG152)</f>
        <v>185</v>
      </c>
      <c r="N152" s="210">
        <f>_xlfn.DAYS(About!$A$3,'Core Indicators'!GO152)</f>
        <v>185</v>
      </c>
      <c r="O152" s="210">
        <f>_xlfn.DAYS(About!$A$3,'Core Indicators'!GW152)</f>
        <v>185</v>
      </c>
      <c r="P152" s="210">
        <f>_xlfn.DAYS(About!$A$3,'Core Indicators'!HE152)</f>
        <v>185</v>
      </c>
      <c r="Q152" s="210">
        <f>_xlfn.DAYS(About!$A$3,'Core Indicators'!HM152)</f>
        <v>185</v>
      </c>
      <c r="R152" s="210">
        <f>_xlfn.DAYS(About!$A$3,'Core Indicators'!HU152)</f>
        <v>185</v>
      </c>
      <c r="S152" s="210">
        <f>_xlfn.DAYS(About!$A$3,'Core Indicators'!IC152)</f>
        <v>185</v>
      </c>
      <c r="T152" s="210">
        <f>_xlfn.DAYS(About!$A$3,'Core Indicators'!IK152)</f>
        <v>185</v>
      </c>
      <c r="U152" s="210">
        <f>_xlfn.DAYS(About!$A$3,'Core Indicators'!IS152)</f>
        <v>185</v>
      </c>
      <c r="V152" s="210">
        <f t="shared" si="4"/>
        <v>235.8</v>
      </c>
    </row>
    <row r="153" spans="1:24" x14ac:dyDescent="0.25">
      <c r="A153" s="209" t="str">
        <f>Lists!C:C</f>
        <v>ZWE001</v>
      </c>
      <c r="B153" s="210">
        <f>_xlfn.DAYS(About!$A$3,'Core Indicators'!U153)</f>
        <v>297</v>
      </c>
      <c r="C153" s="210">
        <f>_xlfn.DAYS(About!$A$3,'Core Indicators'!AC153)</f>
        <v>297</v>
      </c>
      <c r="D153" s="210">
        <f>_xlfn.DAYS(About!$A$3,'Core Indicators'!AK153)</f>
        <v>124</v>
      </c>
      <c r="E153" s="210">
        <f>_xlfn.DAYS(About!$A$3,'Core Indicators'!AS153)</f>
        <v>23</v>
      </c>
      <c r="F153" s="210">
        <f>_xlfn.DAYS(About!$A$3,'Core Indicators'!BQ153)</f>
        <v>23</v>
      </c>
      <c r="G153" s="210">
        <f>_xlfn.DAYS(About!$A$3,'Core Indicators'!DM153)</f>
        <v>124</v>
      </c>
      <c r="H153" s="210">
        <f>_xlfn.DAYS(About!$A$3,'Core Indicators'!DU153)</f>
        <v>124</v>
      </c>
      <c r="I153" s="210">
        <f>_xlfn.DAYS(About!$A$3,'Core Indicators'!EC153)</f>
        <v>124</v>
      </c>
      <c r="J153" s="210">
        <f>_xlfn.DAYS(About!$A$3,'Core Indicators'!EK153)</f>
        <v>124</v>
      </c>
      <c r="K153" s="210">
        <f>_xlfn.DAYS(About!$A$3,'Core Indicators'!ES153)</f>
        <v>124</v>
      </c>
      <c r="L153" s="210">
        <f>_xlfn.DAYS(About!$A$3,'Core Indicators'!FI153)</f>
        <v>21</v>
      </c>
      <c r="M153" s="210">
        <f>_xlfn.DAYS(About!$A$3,'Core Indicators'!GG153)</f>
        <v>185</v>
      </c>
      <c r="N153" s="210">
        <f>_xlfn.DAYS(About!$A$3,'Core Indicators'!GO153)</f>
        <v>185</v>
      </c>
      <c r="O153" s="210">
        <f>_xlfn.DAYS(About!$A$3,'Core Indicators'!GW153)</f>
        <v>185</v>
      </c>
      <c r="P153" s="210">
        <f>_xlfn.DAYS(About!$A$3,'Core Indicators'!HE153)</f>
        <v>185</v>
      </c>
      <c r="Q153" s="210">
        <f>_xlfn.DAYS(About!$A$3,'Core Indicators'!HM153)</f>
        <v>185</v>
      </c>
      <c r="R153" s="210">
        <f>_xlfn.DAYS(About!$A$3,'Core Indicators'!HU153)</f>
        <v>185</v>
      </c>
      <c r="S153" s="210">
        <f>_xlfn.DAYS(About!$A$3,'Core Indicators'!IC153)</f>
        <v>185</v>
      </c>
      <c r="T153" s="210">
        <f>_xlfn.DAYS(About!$A$3,'Core Indicators'!IK153)</f>
        <v>185</v>
      </c>
      <c r="U153" s="210">
        <f>_xlfn.DAYS(About!$A$3,'Core Indicators'!IS153)</f>
        <v>185</v>
      </c>
      <c r="V153" s="210">
        <f t="shared" si="4"/>
        <v>99.6</v>
      </c>
    </row>
    <row r="154" spans="1:24" x14ac:dyDescent="0.25">
      <c r="A154" s="209"/>
      <c r="B154" s="210"/>
      <c r="C154" s="210"/>
      <c r="D154" s="210"/>
      <c r="E154" s="210"/>
      <c r="F154" s="210"/>
      <c r="G154" s="210"/>
      <c r="H154" s="210"/>
      <c r="I154" s="210"/>
      <c r="J154" s="210"/>
      <c r="K154" s="210"/>
      <c r="L154" s="210"/>
      <c r="M154" s="210"/>
      <c r="N154" s="210"/>
      <c r="O154" s="210"/>
      <c r="P154" s="210"/>
      <c r="Q154" s="210"/>
      <c r="R154" s="210"/>
      <c r="S154" s="210"/>
      <c r="T154" s="210"/>
      <c r="U154" s="210"/>
      <c r="V154" s="210"/>
    </row>
    <row r="157" spans="1:24" x14ac:dyDescent="0.25">
      <c r="W157" t="s">
        <v>7723</v>
      </c>
      <c r="X157">
        <f>MIN(V3:V250)</f>
        <v>17.8</v>
      </c>
    </row>
    <row r="158" spans="1:24" x14ac:dyDescent="0.25">
      <c r="W158" t="s">
        <v>7722</v>
      </c>
      <c r="X158">
        <f>MAX(V3:V250)</f>
        <v>956.2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2" customFormat="1" ht="15" customHeight="1" x14ac:dyDescent="0.3">
      <c r="A1" s="292"/>
      <c r="B1" s="317"/>
      <c r="C1" s="317"/>
      <c r="D1" s="317"/>
      <c r="E1" s="317"/>
      <c r="F1" s="317"/>
      <c r="G1" s="317"/>
      <c r="H1" s="317"/>
      <c r="I1" s="317"/>
      <c r="J1" s="317"/>
    </row>
    <row r="2" spans="1:10" ht="15.6" customHeight="1" thickBot="1" x14ac:dyDescent="0.3">
      <c r="A2" s="112" t="s">
        <v>8178</v>
      </c>
      <c r="B2" s="112" t="s">
        <v>8179</v>
      </c>
      <c r="C2" s="112" t="s">
        <v>8180</v>
      </c>
      <c r="D2" s="112" t="s">
        <v>8181</v>
      </c>
      <c r="E2" s="112" t="s">
        <v>8182</v>
      </c>
      <c r="F2" s="112" t="s">
        <v>8183</v>
      </c>
      <c r="G2" s="112" t="s">
        <v>8184</v>
      </c>
      <c r="H2" s="112" t="s">
        <v>8185</v>
      </c>
      <c r="I2" s="112" t="s">
        <v>8186</v>
      </c>
      <c r="J2" s="112" t="s">
        <v>8187</v>
      </c>
    </row>
    <row r="3" spans="1:10" ht="65.099999999999994" customHeight="1" x14ac:dyDescent="0.25">
      <c r="A3" s="108" t="s">
        <v>8188</v>
      </c>
      <c r="B3" s="31" t="s">
        <v>7686</v>
      </c>
      <c r="C3" s="31" t="s">
        <v>7706</v>
      </c>
      <c r="D3" s="31" t="s">
        <v>8176</v>
      </c>
      <c r="E3" s="31" t="s">
        <v>5905</v>
      </c>
      <c r="F3" s="31" t="s">
        <v>8189</v>
      </c>
      <c r="G3" s="31"/>
      <c r="H3" s="31" t="s">
        <v>8190</v>
      </c>
      <c r="I3" s="31"/>
      <c r="J3" s="113"/>
    </row>
    <row r="4" spans="1:10" ht="65.099999999999994" customHeight="1" x14ac:dyDescent="0.25">
      <c r="A4" s="108" t="s">
        <v>8188</v>
      </c>
      <c r="B4" s="31" t="s">
        <v>7686</v>
      </c>
      <c r="C4" s="31" t="s">
        <v>7706</v>
      </c>
      <c r="D4" s="31" t="s">
        <v>8191</v>
      </c>
      <c r="E4" s="113" t="s">
        <v>8192</v>
      </c>
      <c r="F4" s="31" t="s">
        <v>8189</v>
      </c>
      <c r="G4" s="31"/>
      <c r="H4" s="31" t="s">
        <v>8190</v>
      </c>
      <c r="I4" s="31"/>
      <c r="J4" s="113"/>
    </row>
    <row r="5" spans="1:10" ht="65.099999999999994" customHeight="1" x14ac:dyDescent="0.25">
      <c r="A5" s="108" t="s">
        <v>8188</v>
      </c>
      <c r="B5" s="31" t="s">
        <v>7686</v>
      </c>
      <c r="C5" s="31" t="s">
        <v>7710</v>
      </c>
      <c r="D5" s="113" t="s">
        <v>7798</v>
      </c>
      <c r="E5" s="113" t="s">
        <v>8193</v>
      </c>
      <c r="F5" s="31" t="s">
        <v>8189</v>
      </c>
      <c r="G5" s="31"/>
      <c r="H5" s="31" t="s">
        <v>8194</v>
      </c>
      <c r="I5" s="31"/>
      <c r="J5" s="113"/>
    </row>
    <row r="6" spans="1:10" ht="65.099999999999994" customHeight="1" x14ac:dyDescent="0.25">
      <c r="A6" s="108" t="s">
        <v>8188</v>
      </c>
      <c r="B6" s="31" t="s">
        <v>7686</v>
      </c>
      <c r="C6" s="31" t="s">
        <v>7710</v>
      </c>
      <c r="D6" s="113" t="s">
        <v>8195</v>
      </c>
      <c r="E6" s="113" t="s">
        <v>8196</v>
      </c>
      <c r="F6" s="31" t="s">
        <v>8189</v>
      </c>
      <c r="G6" s="31"/>
      <c r="H6" s="31" t="s">
        <v>8194</v>
      </c>
      <c r="I6" s="31"/>
      <c r="J6" s="113"/>
    </row>
    <row r="7" spans="1:10" ht="65.099999999999994" customHeight="1" x14ac:dyDescent="0.25">
      <c r="A7" s="108" t="s">
        <v>8188</v>
      </c>
      <c r="B7" s="113" t="s">
        <v>8197</v>
      </c>
      <c r="C7" s="113" t="s">
        <v>796</v>
      </c>
      <c r="D7" s="113" t="s">
        <v>796</v>
      </c>
      <c r="E7" s="113" t="s">
        <v>5108</v>
      </c>
      <c r="F7" s="31" t="s">
        <v>8189</v>
      </c>
      <c r="G7" s="31"/>
      <c r="H7" s="31" t="s">
        <v>8198</v>
      </c>
      <c r="I7" s="31"/>
      <c r="J7" s="113"/>
    </row>
    <row r="8" spans="1:10" ht="65.099999999999994" customHeight="1" x14ac:dyDescent="0.25">
      <c r="A8" s="108" t="s">
        <v>8188</v>
      </c>
      <c r="B8" s="113" t="s">
        <v>8197</v>
      </c>
      <c r="C8" s="113" t="s">
        <v>796</v>
      </c>
      <c r="D8" s="113" t="s">
        <v>8199</v>
      </c>
      <c r="E8" s="113" t="s">
        <v>8200</v>
      </c>
      <c r="F8" s="31" t="s">
        <v>8189</v>
      </c>
      <c r="G8" s="31"/>
      <c r="H8" s="31" t="s">
        <v>8198</v>
      </c>
      <c r="I8" s="31"/>
      <c r="J8" s="113"/>
    </row>
    <row r="9" spans="1:10" ht="65.099999999999994" customHeight="1" x14ac:dyDescent="0.25">
      <c r="A9" s="108" t="s">
        <v>8188</v>
      </c>
      <c r="B9" s="113" t="s">
        <v>8197</v>
      </c>
      <c r="C9" s="113" t="s">
        <v>7721</v>
      </c>
      <c r="D9" s="113" t="s">
        <v>697</v>
      </c>
      <c r="E9" s="113" t="s">
        <v>7799</v>
      </c>
      <c r="F9" s="31" t="s">
        <v>8189</v>
      </c>
      <c r="G9" s="31"/>
      <c r="H9" s="31" t="s">
        <v>8201</v>
      </c>
      <c r="I9" s="31"/>
      <c r="J9" s="113"/>
    </row>
    <row r="10" spans="1:10" ht="65.099999999999994" customHeight="1" x14ac:dyDescent="0.25">
      <c r="A10" s="108" t="s">
        <v>8188</v>
      </c>
      <c r="B10" s="113" t="s">
        <v>8197</v>
      </c>
      <c r="C10" s="113" t="s">
        <v>7721</v>
      </c>
      <c r="D10" s="113" t="s">
        <v>8202</v>
      </c>
      <c r="E10" s="113" t="s">
        <v>8203</v>
      </c>
      <c r="F10" s="31" t="s">
        <v>8189</v>
      </c>
      <c r="G10" s="31"/>
      <c r="H10" s="31" t="s">
        <v>8201</v>
      </c>
      <c r="I10" s="31"/>
      <c r="J10" s="113"/>
    </row>
    <row r="11" spans="1:10" ht="26.1" hidden="1" customHeight="1" x14ac:dyDescent="0.25">
      <c r="A11" s="108" t="s">
        <v>8188</v>
      </c>
      <c r="B11" s="113" t="s">
        <v>8197</v>
      </c>
      <c r="C11" s="113" t="s">
        <v>7721</v>
      </c>
      <c r="D11" s="113" t="s">
        <v>8204</v>
      </c>
      <c r="E11" s="113" t="s">
        <v>8205</v>
      </c>
      <c r="F11" s="113"/>
      <c r="G11" s="31"/>
      <c r="H11" s="31" t="s">
        <v>8206</v>
      </c>
      <c r="I11" s="31"/>
      <c r="J11" s="113"/>
    </row>
    <row r="12" spans="1:10" ht="65.099999999999994" customHeight="1" x14ac:dyDescent="0.25">
      <c r="A12" s="108" t="s">
        <v>8188</v>
      </c>
      <c r="B12" s="113" t="s">
        <v>8197</v>
      </c>
      <c r="C12" s="113" t="s">
        <v>7721</v>
      </c>
      <c r="D12" s="113" t="s">
        <v>8207</v>
      </c>
      <c r="E12" s="113" t="s">
        <v>7802</v>
      </c>
      <c r="F12" s="31" t="s">
        <v>8189</v>
      </c>
      <c r="G12" s="31"/>
      <c r="H12" s="31" t="s">
        <v>8206</v>
      </c>
      <c r="I12" s="31"/>
      <c r="J12" s="113"/>
    </row>
    <row r="13" spans="1:10" ht="65.099999999999994" customHeight="1" x14ac:dyDescent="0.25">
      <c r="A13" s="108" t="s">
        <v>8188</v>
      </c>
      <c r="B13" s="113" t="s">
        <v>8197</v>
      </c>
      <c r="C13" s="113" t="s">
        <v>7721</v>
      </c>
      <c r="D13" s="113" t="s">
        <v>7719</v>
      </c>
      <c r="E13" s="113" t="s">
        <v>8208</v>
      </c>
      <c r="F13" s="31" t="s">
        <v>8189</v>
      </c>
      <c r="G13" s="31"/>
      <c r="H13" s="31" t="s">
        <v>8206</v>
      </c>
      <c r="I13" s="31"/>
      <c r="J13" s="113"/>
    </row>
    <row r="14" spans="1:10" ht="26.1" hidden="1" customHeight="1" x14ac:dyDescent="0.25">
      <c r="A14" s="108" t="s">
        <v>8188</v>
      </c>
      <c r="B14" s="113" t="s">
        <v>8209</v>
      </c>
      <c r="C14" s="113" t="s">
        <v>8210</v>
      </c>
      <c r="D14" s="113" t="s">
        <v>7803</v>
      </c>
      <c r="E14" s="113" t="s">
        <v>8211</v>
      </c>
      <c r="F14" s="113"/>
      <c r="G14" s="31"/>
      <c r="H14" s="31" t="s">
        <v>8212</v>
      </c>
      <c r="I14" s="31"/>
      <c r="J14" s="113"/>
    </row>
    <row r="15" spans="1:10" ht="26.1" hidden="1" customHeight="1" x14ac:dyDescent="0.25">
      <c r="A15" s="108" t="s">
        <v>8188</v>
      </c>
      <c r="B15" s="113" t="s">
        <v>8209</v>
      </c>
      <c r="C15" s="113" t="s">
        <v>8210</v>
      </c>
      <c r="D15" s="113" t="s">
        <v>7804</v>
      </c>
      <c r="E15" s="113" t="s">
        <v>8213</v>
      </c>
      <c r="F15" s="113"/>
      <c r="G15" s="31"/>
      <c r="H15" s="31" t="s">
        <v>8212</v>
      </c>
      <c r="I15" s="31"/>
      <c r="J15" s="113"/>
    </row>
    <row r="16" spans="1:10" ht="26.1" hidden="1" customHeight="1" x14ac:dyDescent="0.25">
      <c r="A16" s="108" t="s">
        <v>8188</v>
      </c>
      <c r="B16" s="113" t="s">
        <v>8209</v>
      </c>
      <c r="C16" s="113" t="s">
        <v>8214</v>
      </c>
      <c r="D16" s="113" t="s">
        <v>8215</v>
      </c>
      <c r="E16" s="113" t="s">
        <v>8216</v>
      </c>
      <c r="F16" s="113"/>
      <c r="G16" s="31"/>
      <c r="H16" s="31"/>
      <c r="I16" s="31"/>
      <c r="J16" s="113"/>
    </row>
    <row r="17" spans="1:10" ht="26.1" customHeight="1" x14ac:dyDescent="0.25">
      <c r="A17" s="114" t="s">
        <v>7688</v>
      </c>
      <c r="B17" s="113" t="s">
        <v>7689</v>
      </c>
      <c r="C17" s="113"/>
      <c r="D17" s="113" t="s">
        <v>8217</v>
      </c>
      <c r="E17" s="113"/>
      <c r="F17" s="113" t="s">
        <v>8218</v>
      </c>
      <c r="G17" s="113"/>
      <c r="H17" s="113" t="s">
        <v>8219</v>
      </c>
      <c r="I17" s="113"/>
      <c r="J17" s="113"/>
    </row>
    <row r="18" spans="1:10" ht="51.95" customHeight="1" x14ac:dyDescent="0.25">
      <c r="A18" s="114" t="s">
        <v>7688</v>
      </c>
      <c r="B18" s="113" t="s">
        <v>7690</v>
      </c>
      <c r="C18" s="113" t="s">
        <v>8220</v>
      </c>
      <c r="D18" s="113" t="s">
        <v>7730</v>
      </c>
      <c r="E18" s="113" t="s">
        <v>8221</v>
      </c>
      <c r="F18" s="113" t="s">
        <v>8218</v>
      </c>
      <c r="G18" s="113"/>
      <c r="H18" s="113" t="s">
        <v>8219</v>
      </c>
      <c r="I18" s="113"/>
      <c r="J18" s="113"/>
    </row>
    <row r="19" spans="1:10" ht="78" customHeight="1" x14ac:dyDescent="0.25">
      <c r="A19" s="114" t="s">
        <v>7688</v>
      </c>
      <c r="B19" s="113" t="s">
        <v>7690</v>
      </c>
      <c r="C19" s="113" t="s">
        <v>8222</v>
      </c>
      <c r="D19" s="113" t="s">
        <v>7731</v>
      </c>
      <c r="E19" s="113" t="s">
        <v>8223</v>
      </c>
      <c r="F19" s="113" t="s">
        <v>8218</v>
      </c>
      <c r="G19" s="113"/>
      <c r="H19" s="113" t="s">
        <v>8219</v>
      </c>
      <c r="I19" s="113"/>
      <c r="J19" s="113"/>
    </row>
    <row r="20" spans="1:10" ht="143.1" customHeight="1" x14ac:dyDescent="0.25">
      <c r="A20" s="114" t="s">
        <v>7688</v>
      </c>
      <c r="B20" s="113" t="s">
        <v>7690</v>
      </c>
      <c r="C20" s="113" t="s">
        <v>8224</v>
      </c>
      <c r="D20" s="113" t="s">
        <v>7732</v>
      </c>
      <c r="E20" s="113" t="s">
        <v>8225</v>
      </c>
      <c r="F20" s="113" t="s">
        <v>8218</v>
      </c>
      <c r="G20" s="113"/>
      <c r="H20" s="113" t="s">
        <v>8219</v>
      </c>
      <c r="I20" s="113"/>
      <c r="J20" s="113"/>
    </row>
    <row r="21" spans="1:10" ht="117" customHeight="1" x14ac:dyDescent="0.25">
      <c r="A21" s="114" t="s">
        <v>7688</v>
      </c>
      <c r="B21" s="113" t="s">
        <v>7690</v>
      </c>
      <c r="C21" s="113" t="s">
        <v>8226</v>
      </c>
      <c r="D21" s="113" t="s">
        <v>7733</v>
      </c>
      <c r="E21" s="113" t="s">
        <v>8227</v>
      </c>
      <c r="F21" s="113" t="s">
        <v>8218</v>
      </c>
      <c r="G21" s="113"/>
      <c r="H21" s="113" t="s">
        <v>8219</v>
      </c>
      <c r="I21" s="113"/>
      <c r="J21" s="113"/>
    </row>
    <row r="22" spans="1:10" ht="90.95" customHeight="1" x14ac:dyDescent="0.25">
      <c r="A22" s="114" t="s">
        <v>7688</v>
      </c>
      <c r="B22" s="113" t="s">
        <v>7690</v>
      </c>
      <c r="C22" s="113" t="s">
        <v>8228</v>
      </c>
      <c r="D22" s="113" t="s">
        <v>7734</v>
      </c>
      <c r="E22" s="113" t="s">
        <v>8229</v>
      </c>
      <c r="F22" s="113" t="s">
        <v>8218</v>
      </c>
      <c r="G22" s="113"/>
      <c r="H22" s="113" t="s">
        <v>8219</v>
      </c>
      <c r="I22" s="113"/>
      <c r="J22" s="113"/>
    </row>
    <row r="23" spans="1:10" ht="117" customHeight="1" x14ac:dyDescent="0.25">
      <c r="A23" s="115" t="s">
        <v>7691</v>
      </c>
      <c r="B23" s="113" t="s">
        <v>7692</v>
      </c>
      <c r="C23" s="113" t="s">
        <v>8230</v>
      </c>
      <c r="D23" s="113" t="s">
        <v>7740</v>
      </c>
      <c r="E23" s="113" t="s">
        <v>8231</v>
      </c>
      <c r="F23" s="113"/>
      <c r="G23" s="113"/>
      <c r="H23" s="113" t="s">
        <v>8232</v>
      </c>
      <c r="I23" s="113" t="s">
        <v>8233</v>
      </c>
      <c r="J23" s="113" t="s">
        <v>8234</v>
      </c>
    </row>
    <row r="24" spans="1:10" ht="104.1" customHeight="1" x14ac:dyDescent="0.25">
      <c r="A24" s="115" t="s">
        <v>7691</v>
      </c>
      <c r="B24" s="113" t="s">
        <v>7692</v>
      </c>
      <c r="C24" s="113" t="s">
        <v>8230</v>
      </c>
      <c r="D24" s="113" t="s">
        <v>8235</v>
      </c>
      <c r="E24" s="113" t="s">
        <v>8236</v>
      </c>
      <c r="F24" s="113"/>
      <c r="G24" s="113"/>
      <c r="H24" s="113" t="s">
        <v>8237</v>
      </c>
      <c r="I24" s="113" t="s">
        <v>8238</v>
      </c>
      <c r="J24" s="116" t="s">
        <v>8239</v>
      </c>
    </row>
    <row r="25" spans="1:10" ht="90.95" customHeight="1" x14ac:dyDescent="0.25">
      <c r="A25" s="115" t="s">
        <v>7691</v>
      </c>
      <c r="B25" s="113" t="s">
        <v>7692</v>
      </c>
      <c r="C25" s="113" t="s">
        <v>8240</v>
      </c>
      <c r="D25" s="113" t="s">
        <v>7825</v>
      </c>
      <c r="E25" s="113" t="s">
        <v>8241</v>
      </c>
      <c r="F25" s="113"/>
      <c r="G25" s="113"/>
      <c r="H25" s="113" t="s">
        <v>8242</v>
      </c>
      <c r="I25" s="113" t="s">
        <v>8243</v>
      </c>
      <c r="J25" s="113" t="s">
        <v>8244</v>
      </c>
    </row>
    <row r="26" spans="1:10" ht="104.1" customHeight="1" x14ac:dyDescent="0.25">
      <c r="A26" s="115" t="s">
        <v>7691</v>
      </c>
      <c r="B26" s="113" t="s">
        <v>7692</v>
      </c>
      <c r="C26" s="113" t="s">
        <v>8240</v>
      </c>
      <c r="D26" s="113" t="s">
        <v>7736</v>
      </c>
      <c r="E26" s="113" t="s">
        <v>8245</v>
      </c>
      <c r="F26" s="113"/>
      <c r="G26" s="113"/>
      <c r="H26" s="113" t="s">
        <v>8246</v>
      </c>
      <c r="I26" s="113"/>
      <c r="J26" s="113" t="s">
        <v>8247</v>
      </c>
    </row>
    <row r="27" spans="1:10" ht="78" customHeight="1" x14ac:dyDescent="0.25">
      <c r="A27" s="115" t="s">
        <v>7691</v>
      </c>
      <c r="B27" s="113" t="s">
        <v>7692</v>
      </c>
      <c r="C27" s="113" t="s">
        <v>8248</v>
      </c>
      <c r="D27" s="113" t="s">
        <v>7826</v>
      </c>
      <c r="E27" s="113" t="s">
        <v>8249</v>
      </c>
      <c r="F27" s="113" t="s">
        <v>8250</v>
      </c>
      <c r="G27" s="113"/>
      <c r="H27" s="113" t="s">
        <v>8251</v>
      </c>
      <c r="I27" s="113"/>
      <c r="J27" s="113" t="s">
        <v>8252</v>
      </c>
    </row>
    <row r="28" spans="1:10" ht="65.099999999999994" customHeight="1" x14ac:dyDescent="0.25">
      <c r="A28" s="115" t="s">
        <v>7691</v>
      </c>
      <c r="B28" s="113" t="s">
        <v>7692</v>
      </c>
      <c r="C28" s="113" t="s">
        <v>8248</v>
      </c>
      <c r="D28" s="113" t="s">
        <v>7742</v>
      </c>
      <c r="E28" s="113" t="s">
        <v>8253</v>
      </c>
      <c r="F28" s="113" t="s">
        <v>8254</v>
      </c>
      <c r="G28" s="113"/>
      <c r="H28" s="113" t="s">
        <v>493</v>
      </c>
      <c r="I28" s="113"/>
      <c r="J28" s="113" t="s">
        <v>8255</v>
      </c>
    </row>
    <row r="29" spans="1:10" ht="51.95" customHeight="1" x14ac:dyDescent="0.25">
      <c r="A29" s="115" t="s">
        <v>7691</v>
      </c>
      <c r="B29" s="113" t="s">
        <v>7692</v>
      </c>
      <c r="C29" s="113" t="s">
        <v>7747</v>
      </c>
      <c r="D29" s="113" t="s">
        <v>8256</v>
      </c>
      <c r="E29" s="113" t="s">
        <v>8257</v>
      </c>
      <c r="F29" s="113"/>
      <c r="G29" s="113"/>
      <c r="H29" s="113" t="s">
        <v>8258</v>
      </c>
      <c r="I29" s="113" t="s">
        <v>8259</v>
      </c>
      <c r="J29" s="113" t="s">
        <v>8260</v>
      </c>
    </row>
    <row r="30" spans="1:10" ht="26.1" customHeight="1" x14ac:dyDescent="0.25">
      <c r="A30" s="115" t="s">
        <v>7691</v>
      </c>
      <c r="B30" s="113" t="s">
        <v>7692</v>
      </c>
      <c r="C30" s="113" t="s">
        <v>7747</v>
      </c>
      <c r="D30" s="113" t="s">
        <v>8261</v>
      </c>
      <c r="E30" s="113" t="s">
        <v>8262</v>
      </c>
      <c r="F30" s="113"/>
      <c r="G30" s="113"/>
      <c r="H30" s="113" t="s">
        <v>8263</v>
      </c>
      <c r="I30" s="113"/>
      <c r="J30" s="113"/>
    </row>
    <row r="31" spans="1:10" ht="65.099999999999994" customHeight="1" x14ac:dyDescent="0.25">
      <c r="A31" s="115" t="s">
        <v>7691</v>
      </c>
      <c r="B31" s="113" t="s">
        <v>7692</v>
      </c>
      <c r="C31" s="113" t="s">
        <v>7752</v>
      </c>
      <c r="D31" s="113" t="s">
        <v>8264</v>
      </c>
      <c r="E31" s="113" t="s">
        <v>8265</v>
      </c>
      <c r="F31" s="113"/>
      <c r="G31" s="113"/>
      <c r="H31" s="113" t="s">
        <v>8266</v>
      </c>
      <c r="I31" s="113"/>
      <c r="J31" s="113" t="s">
        <v>8267</v>
      </c>
    </row>
    <row r="32" spans="1:10" ht="104.1" customHeight="1" x14ac:dyDescent="0.25">
      <c r="A32" s="115" t="s">
        <v>7691</v>
      </c>
      <c r="B32" s="113" t="s">
        <v>7692</v>
      </c>
      <c r="C32" s="113" t="s">
        <v>7752</v>
      </c>
      <c r="D32" s="113" t="s">
        <v>8268</v>
      </c>
      <c r="E32" s="113" t="s">
        <v>8245</v>
      </c>
      <c r="F32" s="113"/>
      <c r="G32" s="113"/>
      <c r="H32" s="113" t="s">
        <v>8246</v>
      </c>
      <c r="I32" s="113"/>
      <c r="J32" s="113" t="s">
        <v>8247</v>
      </c>
    </row>
    <row r="33" spans="1:10" ht="51.95" customHeight="1" x14ac:dyDescent="0.25">
      <c r="A33" s="115" t="s">
        <v>7691</v>
      </c>
      <c r="B33" s="113" t="s">
        <v>7692</v>
      </c>
      <c r="C33" s="113" t="s">
        <v>7752</v>
      </c>
      <c r="D33" s="113" t="s">
        <v>7829</v>
      </c>
      <c r="E33" s="113" t="s">
        <v>8269</v>
      </c>
      <c r="F33" s="113"/>
      <c r="G33" s="113"/>
      <c r="H33" s="113" t="s">
        <v>8270</v>
      </c>
      <c r="I33" s="113"/>
      <c r="J33" s="113" t="s">
        <v>8271</v>
      </c>
    </row>
    <row r="34" spans="1:10" ht="51.95" customHeight="1" x14ac:dyDescent="0.25">
      <c r="A34" s="115" t="s">
        <v>7691</v>
      </c>
      <c r="B34" s="113" t="s">
        <v>7692</v>
      </c>
      <c r="C34" s="113" t="s">
        <v>7752</v>
      </c>
      <c r="D34" s="113" t="s">
        <v>8272</v>
      </c>
      <c r="E34" s="113" t="s">
        <v>8273</v>
      </c>
      <c r="F34" s="113" t="s">
        <v>8274</v>
      </c>
      <c r="G34" s="113"/>
      <c r="H34" s="113" t="s">
        <v>8275</v>
      </c>
      <c r="I34" s="113"/>
      <c r="J34" s="113" t="s">
        <v>8276</v>
      </c>
    </row>
    <row r="35" spans="1:10" ht="51.95" customHeight="1" x14ac:dyDescent="0.25">
      <c r="A35" s="115" t="s">
        <v>7691</v>
      </c>
      <c r="B35" s="113" t="s">
        <v>7693</v>
      </c>
      <c r="C35" s="113" t="s">
        <v>7754</v>
      </c>
      <c r="D35" s="113" t="s">
        <v>8277</v>
      </c>
      <c r="E35" s="113" t="s">
        <v>8278</v>
      </c>
      <c r="F35" s="113" t="s">
        <v>8279</v>
      </c>
      <c r="G35" s="113"/>
      <c r="H35" s="113" t="s">
        <v>8280</v>
      </c>
      <c r="I35" s="113"/>
      <c r="J35" s="113" t="s">
        <v>8281</v>
      </c>
    </row>
    <row r="36" spans="1:10" ht="90.95" customHeight="1" x14ac:dyDescent="0.25">
      <c r="A36" s="115" t="s">
        <v>7691</v>
      </c>
      <c r="B36" s="113" t="s">
        <v>7693</v>
      </c>
      <c r="C36" s="113" t="s">
        <v>7759</v>
      </c>
      <c r="D36" s="113" t="s">
        <v>3373</v>
      </c>
      <c r="E36" s="113" t="s">
        <v>8282</v>
      </c>
      <c r="F36" s="113"/>
      <c r="G36" s="113"/>
      <c r="H36" s="113" t="s">
        <v>8281</v>
      </c>
      <c r="I36" s="113" t="s">
        <v>8283</v>
      </c>
      <c r="J36" s="113" t="s">
        <v>8284</v>
      </c>
    </row>
    <row r="37" spans="1:10" ht="90.95" customHeight="1" x14ac:dyDescent="0.25">
      <c r="A37" s="115" t="s">
        <v>7691</v>
      </c>
      <c r="B37" s="113" t="s">
        <v>7693</v>
      </c>
      <c r="C37" s="113" t="s">
        <v>7759</v>
      </c>
      <c r="D37" s="113" t="s">
        <v>3383</v>
      </c>
      <c r="E37" s="113" t="s">
        <v>8285</v>
      </c>
      <c r="F37" s="113"/>
      <c r="G37" s="113"/>
      <c r="H37" s="113" t="s">
        <v>8281</v>
      </c>
      <c r="I37" s="113" t="s">
        <v>8283</v>
      </c>
      <c r="J37" s="113" t="s">
        <v>8284</v>
      </c>
    </row>
    <row r="38" spans="1:10" ht="51.95" customHeight="1" x14ac:dyDescent="0.25">
      <c r="A38" s="115" t="s">
        <v>7691</v>
      </c>
      <c r="B38" s="113" t="s">
        <v>7693</v>
      </c>
      <c r="C38" s="113" t="s">
        <v>7759</v>
      </c>
      <c r="D38" s="113" t="s">
        <v>3375</v>
      </c>
      <c r="E38" s="113" t="s">
        <v>8286</v>
      </c>
      <c r="F38" s="113"/>
      <c r="G38" s="113"/>
      <c r="H38" s="113" t="s">
        <v>8281</v>
      </c>
      <c r="I38" s="113" t="s">
        <v>8283</v>
      </c>
      <c r="J38" s="113" t="s">
        <v>8284</v>
      </c>
    </row>
    <row r="39" spans="1:10" ht="65.099999999999994" customHeight="1" x14ac:dyDescent="0.25">
      <c r="A39" s="115" t="s">
        <v>7691</v>
      </c>
      <c r="B39" s="113" t="s">
        <v>7693</v>
      </c>
      <c r="C39" s="113" t="s">
        <v>7759</v>
      </c>
      <c r="D39" s="113" t="s">
        <v>2715</v>
      </c>
      <c r="E39" s="113" t="s">
        <v>8287</v>
      </c>
      <c r="F39" s="113"/>
      <c r="G39" s="113"/>
      <c r="H39" s="113" t="s">
        <v>8281</v>
      </c>
      <c r="I39" s="113" t="s">
        <v>8283</v>
      </c>
      <c r="J39" s="113" t="s">
        <v>8284</v>
      </c>
    </row>
    <row r="40" spans="1:10" ht="51.95" customHeight="1" x14ac:dyDescent="0.25">
      <c r="A40" s="115" t="s">
        <v>7691</v>
      </c>
      <c r="B40" s="113" t="s">
        <v>7693</v>
      </c>
      <c r="C40" s="113" t="s">
        <v>7759</v>
      </c>
      <c r="D40" s="113" t="s">
        <v>3371</v>
      </c>
      <c r="E40" s="113" t="s">
        <v>8288</v>
      </c>
      <c r="F40" s="113"/>
      <c r="G40" s="113"/>
      <c r="H40" s="113" t="s">
        <v>8281</v>
      </c>
      <c r="I40" s="113" t="s">
        <v>8283</v>
      </c>
      <c r="J40" s="113" t="s">
        <v>8284</v>
      </c>
    </row>
    <row r="41" spans="1:10" ht="78" customHeight="1" x14ac:dyDescent="0.25">
      <c r="A41" s="115" t="s">
        <v>7691</v>
      </c>
      <c r="B41" s="113" t="s">
        <v>7693</v>
      </c>
      <c r="C41" s="113" t="s">
        <v>7759</v>
      </c>
      <c r="D41" s="113" t="s">
        <v>3381</v>
      </c>
      <c r="E41" s="113" t="s">
        <v>8289</v>
      </c>
      <c r="F41" s="113"/>
      <c r="G41" s="113"/>
      <c r="H41" s="113" t="s">
        <v>8281</v>
      </c>
      <c r="I41" s="113" t="s">
        <v>8283</v>
      </c>
      <c r="J41" s="113" t="s">
        <v>8284</v>
      </c>
    </row>
    <row r="42" spans="1:10" ht="51.95" customHeight="1" x14ac:dyDescent="0.25">
      <c r="A42" s="115" t="s">
        <v>7691</v>
      </c>
      <c r="B42" s="113" t="s">
        <v>7693</v>
      </c>
      <c r="C42" s="113" t="s">
        <v>7759</v>
      </c>
      <c r="D42" s="113" t="s">
        <v>3377</v>
      </c>
      <c r="E42" s="113" t="s">
        <v>8290</v>
      </c>
      <c r="F42" s="113"/>
      <c r="G42" s="113"/>
      <c r="H42" s="113" t="s">
        <v>8281</v>
      </c>
      <c r="I42" s="113" t="s">
        <v>8283</v>
      </c>
      <c r="J42" s="113" t="s">
        <v>8284</v>
      </c>
    </row>
    <row r="43" spans="1:10" ht="39" customHeight="1" x14ac:dyDescent="0.25">
      <c r="A43" s="115" t="s">
        <v>7691</v>
      </c>
      <c r="B43" s="113" t="s">
        <v>7693</v>
      </c>
      <c r="C43" s="113" t="s">
        <v>7759</v>
      </c>
      <c r="D43" s="113" t="s">
        <v>7757</v>
      </c>
      <c r="E43" s="113" t="s">
        <v>8291</v>
      </c>
      <c r="F43" s="113"/>
      <c r="G43" s="113"/>
      <c r="H43" s="113" t="s">
        <v>8281</v>
      </c>
      <c r="I43" s="113" t="s">
        <v>8283</v>
      </c>
      <c r="J43" s="113" t="s">
        <v>8284</v>
      </c>
    </row>
    <row r="44" spans="1:10" ht="78" customHeight="1" x14ac:dyDescent="0.25">
      <c r="A44" s="115" t="s">
        <v>7691</v>
      </c>
      <c r="B44" s="113" t="s">
        <v>7693</v>
      </c>
      <c r="C44" s="113" t="s">
        <v>7759</v>
      </c>
      <c r="D44" s="113" t="s">
        <v>3379</v>
      </c>
      <c r="E44" s="113" t="s">
        <v>8292</v>
      </c>
      <c r="F44" s="113"/>
      <c r="G44" s="113"/>
      <c r="H44" s="113" t="s">
        <v>8281</v>
      </c>
      <c r="I44" s="113" t="s">
        <v>8283</v>
      </c>
      <c r="J44" s="113" t="s">
        <v>8284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R246"/>
  <sheetViews>
    <sheetView workbookViewId="0">
      <pane xSplit="3" topLeftCell="D1" activePane="topRight" state="frozen"/>
      <selection pane="topRight"/>
    </sheetView>
  </sheetViews>
  <sheetFormatPr defaultRowHeight="15" x14ac:dyDescent="0.25"/>
  <cols>
    <col min="1" max="1" width="25" style="217" hidden="1" customWidth="1"/>
    <col min="2" max="2" width="40" style="217" hidden="1" customWidth="1"/>
    <col min="3" max="3" width="10" style="217" customWidth="1"/>
    <col min="4" max="4" width="12" style="217" customWidth="1"/>
    <col min="5" max="44" width="10" style="217" customWidth="1"/>
  </cols>
  <sheetData>
    <row r="1" spans="1:44" x14ac:dyDescent="0.25">
      <c r="A1" s="283"/>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row>
    <row r="2" spans="1:44" x14ac:dyDescent="0.25">
      <c r="A2" s="284" t="s">
        <v>2</v>
      </c>
      <c r="B2" s="284" t="s">
        <v>0</v>
      </c>
      <c r="C2" s="284" t="s">
        <v>1</v>
      </c>
      <c r="D2" s="284" t="s">
        <v>8293</v>
      </c>
      <c r="E2" s="285">
        <v>43466</v>
      </c>
      <c r="F2" s="285">
        <v>43497</v>
      </c>
      <c r="G2" s="285">
        <v>43525</v>
      </c>
      <c r="H2" s="285">
        <v>43556</v>
      </c>
      <c r="I2" s="285">
        <v>43586</v>
      </c>
      <c r="J2" s="285">
        <v>43617</v>
      </c>
      <c r="K2" s="285">
        <v>43647</v>
      </c>
      <c r="L2" s="285">
        <v>43678</v>
      </c>
      <c r="M2" s="285">
        <v>43709</v>
      </c>
      <c r="N2" s="285">
        <v>43739</v>
      </c>
      <c r="O2" s="285">
        <v>43770</v>
      </c>
      <c r="P2" s="285">
        <v>43800</v>
      </c>
      <c r="Q2" s="285">
        <v>43831</v>
      </c>
      <c r="R2" s="285">
        <v>43862</v>
      </c>
      <c r="S2" s="285">
        <v>43891</v>
      </c>
      <c r="T2" s="285">
        <v>43922</v>
      </c>
      <c r="U2" s="285">
        <v>43952</v>
      </c>
      <c r="V2" s="285">
        <v>43983</v>
      </c>
      <c r="W2" s="285">
        <v>44013</v>
      </c>
      <c r="X2" s="285">
        <v>44044</v>
      </c>
      <c r="Y2" s="285">
        <v>44075</v>
      </c>
      <c r="Z2" s="285">
        <v>44105</v>
      </c>
      <c r="AA2" s="285">
        <v>44136</v>
      </c>
      <c r="AB2" s="285">
        <v>44166</v>
      </c>
      <c r="AC2" s="285">
        <v>44197</v>
      </c>
      <c r="AD2" s="285">
        <v>44228</v>
      </c>
      <c r="AE2" s="285">
        <v>44256</v>
      </c>
      <c r="AF2" s="285">
        <v>44287</v>
      </c>
      <c r="AG2" s="285">
        <v>44317</v>
      </c>
      <c r="AH2" s="285">
        <v>44348</v>
      </c>
      <c r="AI2" s="285">
        <v>44378</v>
      </c>
      <c r="AJ2" s="285">
        <v>44409</v>
      </c>
      <c r="AK2" s="285">
        <v>44440</v>
      </c>
      <c r="AL2" s="285">
        <v>44470</v>
      </c>
      <c r="AM2" s="285">
        <v>44501</v>
      </c>
      <c r="AN2" s="285">
        <v>44531</v>
      </c>
      <c r="AO2" s="285">
        <v>44562</v>
      </c>
      <c r="AP2" s="285">
        <v>44593</v>
      </c>
      <c r="AQ2" s="285">
        <v>44621</v>
      </c>
      <c r="AR2" s="285">
        <v>44652</v>
      </c>
    </row>
    <row r="3" spans="1:44" x14ac:dyDescent="0.25">
      <c r="A3" t="s">
        <v>106</v>
      </c>
      <c r="B3" t="s">
        <v>104</v>
      </c>
      <c r="C3" t="s">
        <v>105</v>
      </c>
      <c r="D3" s="286" t="str">
        <f t="shared" ref="D3:D66" si="0">IF(AR3="-","-",IFERROR(IF(ROUND(AVERAGE(AP3:AR3),1)=ROUND(AVERAGE(AM3:AO3),1),"Stable",IF(ROUND(AVERAGE(AP3:AR3),1)&lt;ROUND(AVERAGE(AM3:AO3),1),"Decreasing",IF(ROUND(AVERAGE(AP3:AR3),1)&gt;ROUND(AVERAGE(AM3:AO3),1),"Increasing"))),"-"))</f>
        <v>Decreasing</v>
      </c>
      <c r="E3" s="286">
        <v>4.4000000000000004</v>
      </c>
      <c r="F3" s="286">
        <v>4.4000000000000004</v>
      </c>
      <c r="G3" s="286">
        <v>4.4000000000000004</v>
      </c>
      <c r="H3" s="286">
        <v>4.5</v>
      </c>
      <c r="I3" s="286">
        <v>4.5</v>
      </c>
      <c r="J3" s="286">
        <v>4.5</v>
      </c>
      <c r="K3" s="286">
        <v>4.5</v>
      </c>
      <c r="L3" s="286">
        <v>4.5</v>
      </c>
      <c r="M3" s="286">
        <v>4.5</v>
      </c>
      <c r="N3" s="286">
        <v>4.4000000000000004</v>
      </c>
      <c r="O3" s="286">
        <v>4.4000000000000004</v>
      </c>
      <c r="P3" s="286">
        <v>4.4000000000000004</v>
      </c>
      <c r="Q3" s="286">
        <v>4.4000000000000004</v>
      </c>
      <c r="R3" s="286">
        <v>4.4000000000000004</v>
      </c>
      <c r="S3" s="286">
        <v>4.5</v>
      </c>
      <c r="T3" s="286">
        <v>4.5</v>
      </c>
      <c r="U3" s="286">
        <v>4.5</v>
      </c>
      <c r="V3" s="286">
        <v>4.5</v>
      </c>
      <c r="W3" s="286">
        <v>4.5</v>
      </c>
      <c r="X3" s="286">
        <v>4.5</v>
      </c>
      <c r="Y3" s="286">
        <v>4.5999999999999996</v>
      </c>
      <c r="Z3" s="286">
        <v>4.5999999999999996</v>
      </c>
      <c r="AA3" s="286">
        <v>4.5999999999999996</v>
      </c>
      <c r="AB3" s="286">
        <v>4.5999999999999996</v>
      </c>
      <c r="AC3" s="286">
        <v>4.5999999999999996</v>
      </c>
      <c r="AD3" s="286">
        <v>4.5999999999999996</v>
      </c>
      <c r="AE3" s="286">
        <v>4.5999999999999996</v>
      </c>
      <c r="AF3" s="286">
        <v>4.5999999999999996</v>
      </c>
      <c r="AG3" s="286">
        <v>4.5999999999999996</v>
      </c>
      <c r="AH3" s="286">
        <v>4.7</v>
      </c>
      <c r="AI3" s="286">
        <v>4.7</v>
      </c>
      <c r="AJ3" s="286">
        <v>4.7</v>
      </c>
      <c r="AK3" s="286">
        <v>4.7</v>
      </c>
      <c r="AL3" s="286">
        <v>4.7</v>
      </c>
      <c r="AM3" s="286">
        <v>4.7</v>
      </c>
      <c r="AN3" s="286">
        <v>4.7</v>
      </c>
      <c r="AO3" s="286">
        <v>4.5999999999999996</v>
      </c>
      <c r="AP3" s="286">
        <v>4.5999999999999996</v>
      </c>
      <c r="AQ3" s="286">
        <v>4.5999999999999996</v>
      </c>
      <c r="AR3" s="286">
        <f>_xlfn.IFNA(VLOOKUP(C3,'INFORM Severity - hidden'!$C$5:$G$155,5,FALSE),"-")</f>
        <v>4.5</v>
      </c>
    </row>
    <row r="4" spans="1:44" x14ac:dyDescent="0.25">
      <c r="A4"/>
      <c r="B4"/>
      <c r="C4" t="s">
        <v>8294</v>
      </c>
      <c r="D4" s="286" t="str">
        <f t="shared" si="0"/>
        <v>-</v>
      </c>
      <c r="E4" s="286">
        <v>4.0999999999999996</v>
      </c>
      <c r="F4" s="286" t="s">
        <v>8295</v>
      </c>
      <c r="G4" s="286" t="s">
        <v>8295</v>
      </c>
      <c r="H4" s="286" t="s">
        <v>8295</v>
      </c>
      <c r="I4" s="286" t="s">
        <v>8295</v>
      </c>
      <c r="J4" s="286" t="s">
        <v>8295</v>
      </c>
      <c r="K4" s="286" t="s">
        <v>8295</v>
      </c>
      <c r="L4" s="286" t="s">
        <v>8295</v>
      </c>
      <c r="M4" s="286" t="s">
        <v>8295</v>
      </c>
      <c r="N4" s="286" t="s">
        <v>8295</v>
      </c>
      <c r="O4" s="286" t="s">
        <v>8295</v>
      </c>
      <c r="P4" s="286" t="s">
        <v>8295</v>
      </c>
      <c r="Q4" s="286" t="s">
        <v>8295</v>
      </c>
      <c r="R4" s="286" t="s">
        <v>8295</v>
      </c>
      <c r="S4" s="286" t="s">
        <v>8295</v>
      </c>
      <c r="T4" s="286" t="s">
        <v>8295</v>
      </c>
      <c r="U4" s="286" t="s">
        <v>8295</v>
      </c>
      <c r="V4" s="286" t="s">
        <v>8295</v>
      </c>
      <c r="W4" s="286" t="s">
        <v>8295</v>
      </c>
      <c r="X4" s="286" t="s">
        <v>8295</v>
      </c>
      <c r="Y4" s="286" t="s">
        <v>8295</v>
      </c>
      <c r="Z4" s="286" t="s">
        <v>8295</v>
      </c>
      <c r="AA4" s="286" t="s">
        <v>8295</v>
      </c>
      <c r="AB4" s="286" t="s">
        <v>8295</v>
      </c>
      <c r="AC4" s="286" t="s">
        <v>8295</v>
      </c>
      <c r="AD4" s="286" t="s">
        <v>8295</v>
      </c>
      <c r="AE4" s="286" t="s">
        <v>8295</v>
      </c>
      <c r="AF4" s="286" t="s">
        <v>8295</v>
      </c>
      <c r="AG4" s="286" t="s">
        <v>8295</v>
      </c>
      <c r="AH4" s="286" t="s">
        <v>8295</v>
      </c>
      <c r="AI4" s="286" t="s">
        <v>8295</v>
      </c>
      <c r="AJ4" s="286" t="s">
        <v>8295</v>
      </c>
      <c r="AK4" s="286" t="s">
        <v>8295</v>
      </c>
      <c r="AL4" s="286" t="s">
        <v>8295</v>
      </c>
      <c r="AM4" s="286" t="s">
        <v>8295</v>
      </c>
      <c r="AN4" s="286" t="s">
        <v>8295</v>
      </c>
      <c r="AO4" s="286" t="s">
        <v>8295</v>
      </c>
      <c r="AP4" s="286" t="s">
        <v>8295</v>
      </c>
      <c r="AQ4" s="286" t="s">
        <v>8295</v>
      </c>
      <c r="AR4" s="286" t="str">
        <f>_xlfn.IFNA(VLOOKUP(C4,'INFORM Severity - hidden'!$C$5:$G$155,5,FALSE),"-")</f>
        <v>-</v>
      </c>
    </row>
    <row r="5" spans="1:44" x14ac:dyDescent="0.25">
      <c r="A5"/>
      <c r="B5"/>
      <c r="C5" t="s">
        <v>8296</v>
      </c>
      <c r="D5" s="286" t="str">
        <f t="shared" si="0"/>
        <v>-</v>
      </c>
      <c r="E5" s="286">
        <v>3.9</v>
      </c>
      <c r="F5" s="286" t="s">
        <v>8295</v>
      </c>
      <c r="G5" s="286" t="s">
        <v>8295</v>
      </c>
      <c r="H5" s="286" t="s">
        <v>8295</v>
      </c>
      <c r="I5" s="286" t="s">
        <v>8295</v>
      </c>
      <c r="J5" s="286" t="s">
        <v>8295</v>
      </c>
      <c r="K5" s="286" t="s">
        <v>8295</v>
      </c>
      <c r="L5" s="286" t="s">
        <v>8295</v>
      </c>
      <c r="M5" s="286" t="s">
        <v>8295</v>
      </c>
      <c r="N5" s="286" t="s">
        <v>8295</v>
      </c>
      <c r="O5" s="286" t="s">
        <v>8295</v>
      </c>
      <c r="P5" s="286" t="s">
        <v>8295</v>
      </c>
      <c r="Q5" s="286" t="s">
        <v>8295</v>
      </c>
      <c r="R5" s="286" t="s">
        <v>8295</v>
      </c>
      <c r="S5" s="286" t="s">
        <v>8295</v>
      </c>
      <c r="T5" s="286" t="s">
        <v>8295</v>
      </c>
      <c r="U5" s="286" t="s">
        <v>8295</v>
      </c>
      <c r="V5" s="286" t="s">
        <v>8295</v>
      </c>
      <c r="W5" s="286" t="s">
        <v>8295</v>
      </c>
      <c r="X5" s="286" t="s">
        <v>8295</v>
      </c>
      <c r="Y5" s="286" t="s">
        <v>8295</v>
      </c>
      <c r="Z5" s="286" t="s">
        <v>8295</v>
      </c>
      <c r="AA5" s="286" t="s">
        <v>8295</v>
      </c>
      <c r="AB5" s="286" t="s">
        <v>8295</v>
      </c>
      <c r="AC5" s="286" t="s">
        <v>8295</v>
      </c>
      <c r="AD5" s="286" t="s">
        <v>8295</v>
      </c>
      <c r="AE5" s="286" t="s">
        <v>8295</v>
      </c>
      <c r="AF5" s="286" t="s">
        <v>8295</v>
      </c>
      <c r="AG5" s="286" t="s">
        <v>8295</v>
      </c>
      <c r="AH5" s="286" t="s">
        <v>8295</v>
      </c>
      <c r="AI5" s="286" t="s">
        <v>8295</v>
      </c>
      <c r="AJ5" s="286" t="s">
        <v>8295</v>
      </c>
      <c r="AK5" s="286" t="s">
        <v>8295</v>
      </c>
      <c r="AL5" s="286" t="s">
        <v>8295</v>
      </c>
      <c r="AM5" s="286" t="s">
        <v>8295</v>
      </c>
      <c r="AN5" s="286" t="s">
        <v>8295</v>
      </c>
      <c r="AO5" s="286" t="s">
        <v>8295</v>
      </c>
      <c r="AP5" s="286" t="s">
        <v>8295</v>
      </c>
      <c r="AQ5" s="286" t="s">
        <v>8295</v>
      </c>
      <c r="AR5" s="286" t="str">
        <f>_xlfn.IFNA(VLOOKUP(C5,'INFORM Severity - hidden'!$C$5:$G$155,5,FALSE),"-")</f>
        <v>-</v>
      </c>
    </row>
    <row r="6" spans="1:44" x14ac:dyDescent="0.25">
      <c r="A6"/>
      <c r="B6"/>
      <c r="C6" t="s">
        <v>8297</v>
      </c>
      <c r="D6" s="286" t="str">
        <f t="shared" si="0"/>
        <v>-</v>
      </c>
      <c r="E6" s="286" t="s">
        <v>8295</v>
      </c>
      <c r="F6" s="286" t="s">
        <v>8295</v>
      </c>
      <c r="G6" s="286">
        <v>2.1</v>
      </c>
      <c r="H6" s="286">
        <v>2.2000000000000002</v>
      </c>
      <c r="I6" s="286" t="s">
        <v>8295</v>
      </c>
      <c r="J6" s="286" t="s">
        <v>8295</v>
      </c>
      <c r="K6" s="286" t="s">
        <v>8295</v>
      </c>
      <c r="L6" s="286" t="s">
        <v>8295</v>
      </c>
      <c r="M6" s="286" t="s">
        <v>8295</v>
      </c>
      <c r="N6" s="286" t="s">
        <v>8295</v>
      </c>
      <c r="O6" s="286" t="s">
        <v>8295</v>
      </c>
      <c r="P6" s="286" t="s">
        <v>8295</v>
      </c>
      <c r="Q6" s="286" t="s">
        <v>8295</v>
      </c>
      <c r="R6" s="286" t="s">
        <v>8295</v>
      </c>
      <c r="S6" s="286" t="s">
        <v>8295</v>
      </c>
      <c r="T6" s="286" t="s">
        <v>8295</v>
      </c>
      <c r="U6" s="286" t="s">
        <v>8295</v>
      </c>
      <c r="V6" s="286" t="s">
        <v>8295</v>
      </c>
      <c r="W6" s="286" t="s">
        <v>8295</v>
      </c>
      <c r="X6" s="286" t="s">
        <v>8295</v>
      </c>
      <c r="Y6" s="286" t="s">
        <v>8295</v>
      </c>
      <c r="Z6" s="286" t="s">
        <v>8295</v>
      </c>
      <c r="AA6" s="286" t="s">
        <v>8295</v>
      </c>
      <c r="AB6" s="286" t="s">
        <v>8295</v>
      </c>
      <c r="AC6" s="286" t="s">
        <v>8295</v>
      </c>
      <c r="AD6" s="286" t="s">
        <v>8295</v>
      </c>
      <c r="AE6" s="286" t="s">
        <v>8295</v>
      </c>
      <c r="AF6" s="286" t="s">
        <v>8295</v>
      </c>
      <c r="AG6" s="286" t="s">
        <v>8295</v>
      </c>
      <c r="AH6" s="286" t="s">
        <v>8295</v>
      </c>
      <c r="AI6" s="286" t="s">
        <v>8295</v>
      </c>
      <c r="AJ6" s="286" t="s">
        <v>8295</v>
      </c>
      <c r="AK6" s="286" t="s">
        <v>8295</v>
      </c>
      <c r="AL6" s="286" t="s">
        <v>8295</v>
      </c>
      <c r="AM6" s="286" t="s">
        <v>8295</v>
      </c>
      <c r="AN6" s="286" t="s">
        <v>8295</v>
      </c>
      <c r="AO6" s="286" t="s">
        <v>8295</v>
      </c>
      <c r="AP6" s="286" t="s">
        <v>8295</v>
      </c>
      <c r="AQ6" s="286" t="s">
        <v>8295</v>
      </c>
      <c r="AR6" s="286" t="str">
        <f>_xlfn.IFNA(VLOOKUP(C6,'INFORM Severity - hidden'!$C$5:$G$155,5,FALSE),"-")</f>
        <v>-</v>
      </c>
    </row>
    <row r="7" spans="1:44" x14ac:dyDescent="0.25">
      <c r="A7" t="s">
        <v>4759</v>
      </c>
      <c r="B7" t="s">
        <v>4757</v>
      </c>
      <c r="C7" t="s">
        <v>4758</v>
      </c>
      <c r="D7" s="286" t="str">
        <f t="shared" si="0"/>
        <v>Stable</v>
      </c>
      <c r="E7" s="286" t="s">
        <v>8295</v>
      </c>
      <c r="F7" s="286" t="s">
        <v>8295</v>
      </c>
      <c r="G7" s="286" t="s">
        <v>8295</v>
      </c>
      <c r="H7" s="286" t="s">
        <v>8295</v>
      </c>
      <c r="I7" s="286" t="s">
        <v>8295</v>
      </c>
      <c r="J7" s="286" t="s">
        <v>8295</v>
      </c>
      <c r="K7" s="286" t="s">
        <v>8295</v>
      </c>
      <c r="L7" s="286" t="s">
        <v>8295</v>
      </c>
      <c r="M7" s="286" t="s">
        <v>8295</v>
      </c>
      <c r="N7" s="286" t="s">
        <v>8295</v>
      </c>
      <c r="O7" s="286" t="s">
        <v>8295</v>
      </c>
      <c r="P7" s="286" t="s">
        <v>8295</v>
      </c>
      <c r="Q7" s="286" t="s">
        <v>8295</v>
      </c>
      <c r="R7" s="286" t="s">
        <v>8295</v>
      </c>
      <c r="S7" s="286" t="s">
        <v>8295</v>
      </c>
      <c r="T7" s="286" t="s">
        <v>8295</v>
      </c>
      <c r="U7" s="286" t="s">
        <v>8295</v>
      </c>
      <c r="V7" s="286" t="s">
        <v>8295</v>
      </c>
      <c r="W7" s="286" t="s">
        <v>8295</v>
      </c>
      <c r="X7" s="286" t="s">
        <v>8295</v>
      </c>
      <c r="Y7" s="286" t="s">
        <v>8295</v>
      </c>
      <c r="Z7" s="286" t="s">
        <v>8295</v>
      </c>
      <c r="AA7" s="286" t="s">
        <v>8295</v>
      </c>
      <c r="AB7" s="286" t="s">
        <v>8295</v>
      </c>
      <c r="AC7" s="286" t="s">
        <v>8295</v>
      </c>
      <c r="AD7" s="286" t="s">
        <v>8295</v>
      </c>
      <c r="AE7" s="286" t="s">
        <v>8295</v>
      </c>
      <c r="AF7" s="286" t="s">
        <v>8295</v>
      </c>
      <c r="AG7" s="286" t="s">
        <v>8295</v>
      </c>
      <c r="AH7" s="286" t="s">
        <v>8295</v>
      </c>
      <c r="AI7" s="286" t="s">
        <v>8295</v>
      </c>
      <c r="AJ7" s="286" t="s">
        <v>8295</v>
      </c>
      <c r="AK7" s="286" t="s">
        <v>8295</v>
      </c>
      <c r="AL7" s="286" t="s">
        <v>8295</v>
      </c>
      <c r="AM7" s="286" t="s">
        <v>8295</v>
      </c>
      <c r="AN7" s="286">
        <v>3.1</v>
      </c>
      <c r="AO7" s="286">
        <v>3.1</v>
      </c>
      <c r="AP7" s="286">
        <v>3.1</v>
      </c>
      <c r="AQ7" s="286">
        <v>3.1</v>
      </c>
      <c r="AR7" s="286">
        <f>_xlfn.IFNA(VLOOKUP(C7,'INFORM Severity - hidden'!$C$5:$G$155,5,FALSE),"-")</f>
        <v>3.1</v>
      </c>
    </row>
    <row r="8" spans="1:44" x14ac:dyDescent="0.25">
      <c r="A8"/>
      <c r="B8"/>
      <c r="C8" t="s">
        <v>8298</v>
      </c>
      <c r="D8" s="286" t="str">
        <f t="shared" si="0"/>
        <v>-</v>
      </c>
      <c r="E8" s="286" t="s">
        <v>8295</v>
      </c>
      <c r="F8" s="286">
        <v>0.9</v>
      </c>
      <c r="G8" s="286" t="s">
        <v>8295</v>
      </c>
      <c r="H8" s="286" t="s">
        <v>8295</v>
      </c>
      <c r="I8" s="286" t="s">
        <v>8295</v>
      </c>
      <c r="J8" s="286" t="s">
        <v>8295</v>
      </c>
      <c r="K8" s="286" t="s">
        <v>8295</v>
      </c>
      <c r="L8" s="286" t="s">
        <v>8295</v>
      </c>
      <c r="M8" s="286" t="s">
        <v>8295</v>
      </c>
      <c r="N8" s="286" t="s">
        <v>8295</v>
      </c>
      <c r="O8" s="286" t="s">
        <v>8295</v>
      </c>
      <c r="P8" s="286" t="s">
        <v>8295</v>
      </c>
      <c r="Q8" s="286" t="s">
        <v>8295</v>
      </c>
      <c r="R8" s="286" t="s">
        <v>8295</v>
      </c>
      <c r="S8" s="286" t="s">
        <v>8295</v>
      </c>
      <c r="T8" s="286" t="s">
        <v>8295</v>
      </c>
      <c r="U8" s="286" t="s">
        <v>8295</v>
      </c>
      <c r="V8" s="286" t="s">
        <v>8295</v>
      </c>
      <c r="W8" s="286" t="s">
        <v>8295</v>
      </c>
      <c r="X8" s="286" t="s">
        <v>8295</v>
      </c>
      <c r="Y8" s="286" t="s">
        <v>8295</v>
      </c>
      <c r="Z8" s="286" t="s">
        <v>8295</v>
      </c>
      <c r="AA8" s="286" t="s">
        <v>8295</v>
      </c>
      <c r="AB8" s="286" t="s">
        <v>8295</v>
      </c>
      <c r="AC8" s="286" t="s">
        <v>8295</v>
      </c>
      <c r="AD8" s="286" t="s">
        <v>8295</v>
      </c>
      <c r="AE8" s="286" t="s">
        <v>8295</v>
      </c>
      <c r="AF8" s="286" t="s">
        <v>8295</v>
      </c>
      <c r="AG8" s="286" t="s">
        <v>8295</v>
      </c>
      <c r="AH8" s="286" t="s">
        <v>8295</v>
      </c>
      <c r="AI8" s="286" t="s">
        <v>8295</v>
      </c>
      <c r="AJ8" s="286" t="s">
        <v>8295</v>
      </c>
      <c r="AK8" s="286" t="s">
        <v>8295</v>
      </c>
      <c r="AL8" s="286" t="s">
        <v>8295</v>
      </c>
      <c r="AM8" s="286" t="s">
        <v>8295</v>
      </c>
      <c r="AN8" s="286" t="s">
        <v>8295</v>
      </c>
      <c r="AO8" s="286" t="s">
        <v>8295</v>
      </c>
      <c r="AP8" s="286" t="s">
        <v>8295</v>
      </c>
      <c r="AQ8" s="286" t="s">
        <v>8295</v>
      </c>
      <c r="AR8" s="286" t="str">
        <f>_xlfn.IFNA(VLOOKUP(C8,'INFORM Severity - hidden'!$C$5:$G$155,5,FALSE),"-")</f>
        <v>-</v>
      </c>
    </row>
    <row r="9" spans="1:44" x14ac:dyDescent="0.25">
      <c r="A9" t="s">
        <v>1996</v>
      </c>
      <c r="B9" t="s">
        <v>1994</v>
      </c>
      <c r="C9" t="s">
        <v>1995</v>
      </c>
      <c r="D9" s="286" t="str">
        <f t="shared" si="0"/>
        <v>Stable</v>
      </c>
      <c r="E9" s="286" t="s">
        <v>8295</v>
      </c>
      <c r="F9" s="286" t="s">
        <v>8295</v>
      </c>
      <c r="G9" s="286" t="s">
        <v>8295</v>
      </c>
      <c r="H9" s="286" t="s">
        <v>8295</v>
      </c>
      <c r="I9" s="286" t="s">
        <v>8295</v>
      </c>
      <c r="J9" s="286" t="s">
        <v>8295</v>
      </c>
      <c r="K9" s="286" t="s">
        <v>8295</v>
      </c>
      <c r="L9" s="286" t="s">
        <v>8295</v>
      </c>
      <c r="M9" s="286" t="s">
        <v>8295</v>
      </c>
      <c r="N9" s="286" t="s">
        <v>8295</v>
      </c>
      <c r="O9" s="286" t="s">
        <v>8295</v>
      </c>
      <c r="P9" s="286" t="s">
        <v>8295</v>
      </c>
      <c r="Q9" s="286" t="s">
        <v>8295</v>
      </c>
      <c r="R9" s="286" t="s">
        <v>8295</v>
      </c>
      <c r="S9" s="286" t="s">
        <v>8295</v>
      </c>
      <c r="T9" s="286" t="s">
        <v>8295</v>
      </c>
      <c r="U9" s="286" t="s">
        <v>8295</v>
      </c>
      <c r="V9" s="286" t="s">
        <v>8295</v>
      </c>
      <c r="W9" s="286" t="s">
        <v>8295</v>
      </c>
      <c r="X9" s="286" t="s">
        <v>8295</v>
      </c>
      <c r="Y9" s="286" t="s">
        <v>8295</v>
      </c>
      <c r="Z9" s="286" t="s">
        <v>8295</v>
      </c>
      <c r="AA9" s="286" t="s">
        <v>8295</v>
      </c>
      <c r="AB9" s="286" t="s">
        <v>8295</v>
      </c>
      <c r="AC9" s="286">
        <v>1.7</v>
      </c>
      <c r="AD9" s="286">
        <v>1.7</v>
      </c>
      <c r="AE9" s="286">
        <v>1.6</v>
      </c>
      <c r="AF9" s="286">
        <v>1.7</v>
      </c>
      <c r="AG9" s="286">
        <v>1.7</v>
      </c>
      <c r="AH9" s="286">
        <v>1.7</v>
      </c>
      <c r="AI9" s="286">
        <v>1.7</v>
      </c>
      <c r="AJ9" s="286">
        <v>1.6</v>
      </c>
      <c r="AK9" s="286">
        <v>1.6</v>
      </c>
      <c r="AL9" s="286">
        <v>1.5</v>
      </c>
      <c r="AM9" s="286">
        <v>1.5</v>
      </c>
      <c r="AN9" s="286">
        <v>1.5</v>
      </c>
      <c r="AO9" s="286">
        <v>1.5</v>
      </c>
      <c r="AP9" s="286">
        <v>1.5</v>
      </c>
      <c r="AQ9" s="286">
        <v>1.5</v>
      </c>
      <c r="AR9" s="286">
        <f>_xlfn.IFNA(VLOOKUP(C9,'INFORM Severity - hidden'!$C$5:$G$155,5,FALSE),"-")</f>
        <v>1.5</v>
      </c>
    </row>
    <row r="10" spans="1:44" x14ac:dyDescent="0.25">
      <c r="A10" t="s">
        <v>2006</v>
      </c>
      <c r="B10" t="s">
        <v>2004</v>
      </c>
      <c r="C10" t="s">
        <v>2005</v>
      </c>
      <c r="D10" s="286" t="str">
        <f t="shared" si="0"/>
        <v>-</v>
      </c>
      <c r="E10" s="286" t="s">
        <v>8295</v>
      </c>
      <c r="F10" s="286" t="s">
        <v>8295</v>
      </c>
      <c r="G10" s="286" t="s">
        <v>8295</v>
      </c>
      <c r="H10" s="286" t="s">
        <v>8295</v>
      </c>
      <c r="I10" s="286" t="s">
        <v>8295</v>
      </c>
      <c r="J10" s="286" t="s">
        <v>8295</v>
      </c>
      <c r="K10" s="286" t="s">
        <v>8295</v>
      </c>
      <c r="L10" s="286" t="s">
        <v>8295</v>
      </c>
      <c r="M10" s="286" t="s">
        <v>8295</v>
      </c>
      <c r="N10" s="286" t="s">
        <v>8295</v>
      </c>
      <c r="O10" s="286" t="s">
        <v>8295</v>
      </c>
      <c r="P10" s="286" t="s">
        <v>8295</v>
      </c>
      <c r="Q10" s="286" t="s">
        <v>8295</v>
      </c>
      <c r="R10" s="286" t="s">
        <v>8295</v>
      </c>
      <c r="S10" s="286" t="s">
        <v>8295</v>
      </c>
      <c r="T10" s="286" t="s">
        <v>8295</v>
      </c>
      <c r="U10" s="286" t="s">
        <v>8295</v>
      </c>
      <c r="V10" s="286" t="s">
        <v>8295</v>
      </c>
      <c r="W10" s="286" t="s">
        <v>8295</v>
      </c>
      <c r="X10" s="286" t="s">
        <v>8295</v>
      </c>
      <c r="Y10" s="286" t="s">
        <v>8295</v>
      </c>
      <c r="Z10" s="286" t="s">
        <v>8295</v>
      </c>
      <c r="AA10" s="286" t="s">
        <v>8295</v>
      </c>
      <c r="AB10" s="286" t="s">
        <v>8295</v>
      </c>
      <c r="AC10" s="286" t="s">
        <v>8295</v>
      </c>
      <c r="AD10" s="286" t="s">
        <v>8295</v>
      </c>
      <c r="AE10" s="286" t="s">
        <v>8295</v>
      </c>
      <c r="AF10" s="286" t="s">
        <v>8295</v>
      </c>
      <c r="AG10" s="286" t="s">
        <v>8295</v>
      </c>
      <c r="AH10" s="286" t="s">
        <v>8295</v>
      </c>
      <c r="AI10" s="286" t="s">
        <v>8295</v>
      </c>
      <c r="AJ10" s="286" t="s">
        <v>8295</v>
      </c>
      <c r="AK10" s="286" t="s">
        <v>8295</v>
      </c>
      <c r="AL10" s="286" t="s">
        <v>8295</v>
      </c>
      <c r="AM10" s="286" t="s">
        <v>8295</v>
      </c>
      <c r="AN10" s="286" t="s">
        <v>8295</v>
      </c>
      <c r="AO10" s="286" t="s">
        <v>8295</v>
      </c>
      <c r="AP10" s="286" t="s">
        <v>8295</v>
      </c>
      <c r="AQ10" s="286" t="s">
        <v>8295</v>
      </c>
      <c r="AR10" s="286" t="str">
        <f>_xlfn.IFNA(VLOOKUP(C10,'INFORM Severity - hidden'!$C$5:$G$155,5,FALSE),"-")</f>
        <v>x</v>
      </c>
    </row>
    <row r="11" spans="1:44" x14ac:dyDescent="0.25">
      <c r="A11" t="s">
        <v>821</v>
      </c>
      <c r="B11" t="s">
        <v>819</v>
      </c>
      <c r="C11" t="s">
        <v>820</v>
      </c>
      <c r="D11" s="286" t="str">
        <f t="shared" si="0"/>
        <v>Decreasing</v>
      </c>
      <c r="E11" s="286" t="s">
        <v>8295</v>
      </c>
      <c r="F11" s="286">
        <v>3.5</v>
      </c>
      <c r="G11" s="286">
        <v>3.5</v>
      </c>
      <c r="H11" s="286">
        <v>3.8</v>
      </c>
      <c r="I11" s="286">
        <v>3.8</v>
      </c>
      <c r="J11" s="286">
        <v>3.8</v>
      </c>
      <c r="K11" s="286">
        <v>3.8</v>
      </c>
      <c r="L11" s="286">
        <v>3.8</v>
      </c>
      <c r="M11" s="286">
        <v>3.8</v>
      </c>
      <c r="N11" s="286">
        <v>3.8</v>
      </c>
      <c r="O11" s="286">
        <v>3.8</v>
      </c>
      <c r="P11" s="286">
        <v>3.8</v>
      </c>
      <c r="Q11" s="286">
        <v>3.7</v>
      </c>
      <c r="R11" s="286">
        <v>3.7</v>
      </c>
      <c r="S11" s="286">
        <v>3.3</v>
      </c>
      <c r="T11" s="286">
        <v>3.3</v>
      </c>
      <c r="U11" s="286">
        <v>3.2</v>
      </c>
      <c r="V11" s="286">
        <v>3.3</v>
      </c>
      <c r="W11" s="286">
        <v>3.3</v>
      </c>
      <c r="X11" s="286">
        <v>3.3</v>
      </c>
      <c r="Y11" s="286">
        <v>3.3</v>
      </c>
      <c r="Z11" s="286">
        <v>3.4</v>
      </c>
      <c r="AA11" s="286">
        <v>3.3</v>
      </c>
      <c r="AB11" s="286">
        <v>3.3</v>
      </c>
      <c r="AC11" s="286">
        <v>3.3</v>
      </c>
      <c r="AD11" s="286">
        <v>3.3</v>
      </c>
      <c r="AE11" s="286">
        <v>3.8</v>
      </c>
      <c r="AF11" s="286">
        <v>3.8</v>
      </c>
      <c r="AG11" s="286">
        <v>3.8</v>
      </c>
      <c r="AH11" s="286">
        <v>3.8</v>
      </c>
      <c r="AI11" s="286">
        <v>3.8</v>
      </c>
      <c r="AJ11" s="286">
        <v>3.8</v>
      </c>
      <c r="AK11" s="286">
        <v>3.8</v>
      </c>
      <c r="AL11" s="286">
        <v>3.8</v>
      </c>
      <c r="AM11" s="286">
        <v>3.8</v>
      </c>
      <c r="AN11" s="286">
        <v>3.8</v>
      </c>
      <c r="AO11" s="286">
        <v>3.8</v>
      </c>
      <c r="AP11" s="286">
        <v>3.8</v>
      </c>
      <c r="AQ11" s="286">
        <v>3.5</v>
      </c>
      <c r="AR11" s="286">
        <f>_xlfn.IFNA(VLOOKUP(C11,'INFORM Severity - hidden'!$C$5:$G$155,5,FALSE),"-")</f>
        <v>3.5</v>
      </c>
    </row>
    <row r="12" spans="1:44" x14ac:dyDescent="0.25">
      <c r="A12"/>
      <c r="B12"/>
      <c r="C12" t="s">
        <v>8299</v>
      </c>
      <c r="D12" s="286" t="str">
        <f t="shared" si="0"/>
        <v>-</v>
      </c>
      <c r="E12" s="286" t="s">
        <v>8295</v>
      </c>
      <c r="F12" s="286">
        <v>3.5</v>
      </c>
      <c r="G12" s="286">
        <v>3.5</v>
      </c>
      <c r="H12" s="286" t="s">
        <v>8295</v>
      </c>
      <c r="I12" s="286" t="s">
        <v>8295</v>
      </c>
      <c r="J12" s="286" t="s">
        <v>8295</v>
      </c>
      <c r="K12" s="286" t="s">
        <v>8295</v>
      </c>
      <c r="L12" s="286" t="s">
        <v>8295</v>
      </c>
      <c r="M12" s="286" t="s">
        <v>8295</v>
      </c>
      <c r="N12" s="286" t="s">
        <v>8295</v>
      </c>
      <c r="O12" s="286" t="s">
        <v>8295</v>
      </c>
      <c r="P12" s="286" t="s">
        <v>8295</v>
      </c>
      <c r="Q12" s="286" t="s">
        <v>8295</v>
      </c>
      <c r="R12" s="286" t="s">
        <v>8295</v>
      </c>
      <c r="S12" s="286" t="s">
        <v>8295</v>
      </c>
      <c r="T12" s="286" t="s">
        <v>8295</v>
      </c>
      <c r="U12" s="286" t="s">
        <v>8295</v>
      </c>
      <c r="V12" s="286" t="s">
        <v>8295</v>
      </c>
      <c r="W12" s="286" t="s">
        <v>8295</v>
      </c>
      <c r="X12" s="286" t="s">
        <v>8295</v>
      </c>
      <c r="Y12" s="286" t="s">
        <v>8295</v>
      </c>
      <c r="Z12" s="286" t="s">
        <v>8295</v>
      </c>
      <c r="AA12" s="286" t="s">
        <v>8295</v>
      </c>
      <c r="AB12" s="286" t="s">
        <v>8295</v>
      </c>
      <c r="AC12" s="286" t="s">
        <v>8295</v>
      </c>
      <c r="AD12" s="286" t="s">
        <v>8295</v>
      </c>
      <c r="AE12" s="286" t="s">
        <v>8295</v>
      </c>
      <c r="AF12" s="286" t="s">
        <v>8295</v>
      </c>
      <c r="AG12" s="286" t="s">
        <v>8295</v>
      </c>
      <c r="AH12" s="286" t="s">
        <v>8295</v>
      </c>
      <c r="AI12" s="286" t="s">
        <v>8295</v>
      </c>
      <c r="AJ12" s="286" t="s">
        <v>8295</v>
      </c>
      <c r="AK12" s="286" t="s">
        <v>8295</v>
      </c>
      <c r="AL12" s="286" t="s">
        <v>8295</v>
      </c>
      <c r="AM12" s="286" t="s">
        <v>8295</v>
      </c>
      <c r="AN12" s="286" t="s">
        <v>8295</v>
      </c>
      <c r="AO12" s="286" t="s">
        <v>8295</v>
      </c>
      <c r="AP12" s="286" t="s">
        <v>8295</v>
      </c>
      <c r="AQ12" s="286" t="s">
        <v>8295</v>
      </c>
      <c r="AR12" s="286" t="str">
        <f>_xlfn.IFNA(VLOOKUP(C12,'INFORM Severity - hidden'!$C$5:$G$155,5,FALSE),"-")</f>
        <v>-</v>
      </c>
    </row>
    <row r="13" spans="1:44" x14ac:dyDescent="0.25">
      <c r="A13"/>
      <c r="B13"/>
      <c r="C13" t="s">
        <v>8300</v>
      </c>
      <c r="D13" s="286" t="str">
        <f t="shared" si="0"/>
        <v>-</v>
      </c>
      <c r="E13" s="286" t="s">
        <v>8295</v>
      </c>
      <c r="F13" s="286">
        <v>1.7</v>
      </c>
      <c r="G13" s="286">
        <v>1.7</v>
      </c>
      <c r="H13" s="286" t="s">
        <v>8295</v>
      </c>
      <c r="I13" s="286" t="s">
        <v>8295</v>
      </c>
      <c r="J13" s="286" t="s">
        <v>8295</v>
      </c>
      <c r="K13" s="286" t="s">
        <v>8295</v>
      </c>
      <c r="L13" s="286" t="s">
        <v>8295</v>
      </c>
      <c r="M13" s="286" t="s">
        <v>8295</v>
      </c>
      <c r="N13" s="286" t="s">
        <v>8295</v>
      </c>
      <c r="O13" s="286" t="s">
        <v>8295</v>
      </c>
      <c r="P13" s="286" t="s">
        <v>8295</v>
      </c>
      <c r="Q13" s="286" t="s">
        <v>8295</v>
      </c>
      <c r="R13" s="286" t="s">
        <v>8295</v>
      </c>
      <c r="S13" s="286" t="s">
        <v>8295</v>
      </c>
      <c r="T13" s="286" t="s">
        <v>8295</v>
      </c>
      <c r="U13" s="286" t="s">
        <v>8295</v>
      </c>
      <c r="V13" s="286" t="s">
        <v>8295</v>
      </c>
      <c r="W13" s="286" t="s">
        <v>8295</v>
      </c>
      <c r="X13" s="286" t="s">
        <v>8295</v>
      </c>
      <c r="Y13" s="286" t="s">
        <v>8295</v>
      </c>
      <c r="Z13" s="286" t="s">
        <v>8295</v>
      </c>
      <c r="AA13" s="286" t="s">
        <v>8295</v>
      </c>
      <c r="AB13" s="286" t="s">
        <v>8295</v>
      </c>
      <c r="AC13" s="286" t="s">
        <v>8295</v>
      </c>
      <c r="AD13" s="286" t="s">
        <v>8295</v>
      </c>
      <c r="AE13" s="286" t="s">
        <v>8295</v>
      </c>
      <c r="AF13" s="286" t="s">
        <v>8295</v>
      </c>
      <c r="AG13" s="286" t="s">
        <v>8295</v>
      </c>
      <c r="AH13" s="286" t="s">
        <v>8295</v>
      </c>
      <c r="AI13" s="286" t="s">
        <v>8295</v>
      </c>
      <c r="AJ13" s="286" t="s">
        <v>8295</v>
      </c>
      <c r="AK13" s="286" t="s">
        <v>8295</v>
      </c>
      <c r="AL13" s="286" t="s">
        <v>8295</v>
      </c>
      <c r="AM13" s="286" t="s">
        <v>8295</v>
      </c>
      <c r="AN13" s="286" t="s">
        <v>8295</v>
      </c>
      <c r="AO13" s="286" t="s">
        <v>8295</v>
      </c>
      <c r="AP13" s="286" t="s">
        <v>8295</v>
      </c>
      <c r="AQ13" s="286" t="s">
        <v>8295</v>
      </c>
      <c r="AR13" s="286" t="str">
        <f>_xlfn.IFNA(VLOOKUP(C13,'INFORM Severity - hidden'!$C$5:$G$155,5,FALSE),"-")</f>
        <v>-</v>
      </c>
    </row>
    <row r="14" spans="1:44" x14ac:dyDescent="0.25">
      <c r="A14" t="s">
        <v>504</v>
      </c>
      <c r="B14" t="s">
        <v>502</v>
      </c>
      <c r="C14" t="s">
        <v>503</v>
      </c>
      <c r="D14" s="286" t="str">
        <f t="shared" si="0"/>
        <v>Stable</v>
      </c>
      <c r="E14" s="286" t="s">
        <v>8295</v>
      </c>
      <c r="F14" s="286">
        <v>3</v>
      </c>
      <c r="G14" s="286">
        <v>3.1</v>
      </c>
      <c r="H14" s="286">
        <v>3.2</v>
      </c>
      <c r="I14" s="286">
        <v>3.2</v>
      </c>
      <c r="J14" s="286">
        <v>3.1</v>
      </c>
      <c r="K14" s="286">
        <v>3.2</v>
      </c>
      <c r="L14" s="286">
        <v>3.2</v>
      </c>
      <c r="M14" s="286">
        <v>3.2</v>
      </c>
      <c r="N14" s="286">
        <v>3.2</v>
      </c>
      <c r="O14" s="286">
        <v>3.2</v>
      </c>
      <c r="P14" s="286">
        <v>3.2</v>
      </c>
      <c r="Q14" s="286">
        <v>3.2</v>
      </c>
      <c r="R14" s="286">
        <v>3.4</v>
      </c>
      <c r="S14" s="286">
        <v>3.4</v>
      </c>
      <c r="T14" s="286">
        <v>3.4</v>
      </c>
      <c r="U14" s="286">
        <v>3.4</v>
      </c>
      <c r="V14" s="286">
        <v>3.9</v>
      </c>
      <c r="W14" s="286">
        <v>3.9</v>
      </c>
      <c r="X14" s="286">
        <v>3.9</v>
      </c>
      <c r="Y14" s="286">
        <v>3.9</v>
      </c>
      <c r="Z14" s="286">
        <v>3.8</v>
      </c>
      <c r="AA14" s="286">
        <v>3.9</v>
      </c>
      <c r="AB14" s="286">
        <v>4</v>
      </c>
      <c r="AC14" s="286">
        <v>3.9</v>
      </c>
      <c r="AD14" s="286">
        <v>3.9</v>
      </c>
      <c r="AE14" s="286">
        <v>3.9</v>
      </c>
      <c r="AF14" s="286">
        <v>4</v>
      </c>
      <c r="AG14" s="286">
        <v>4</v>
      </c>
      <c r="AH14" s="286">
        <v>4</v>
      </c>
      <c r="AI14" s="286">
        <v>4</v>
      </c>
      <c r="AJ14" s="286">
        <v>4</v>
      </c>
      <c r="AK14" s="286">
        <v>4</v>
      </c>
      <c r="AL14" s="286">
        <v>4</v>
      </c>
      <c r="AM14" s="286">
        <v>3.9</v>
      </c>
      <c r="AN14" s="286">
        <v>3.9</v>
      </c>
      <c r="AO14" s="286">
        <v>3.9</v>
      </c>
      <c r="AP14" s="286">
        <v>3.9</v>
      </c>
      <c r="AQ14" s="286">
        <v>3.9</v>
      </c>
      <c r="AR14" s="286">
        <f>_xlfn.IFNA(VLOOKUP(C14,'INFORM Severity - hidden'!$C$5:$G$155,5,FALSE),"-")</f>
        <v>3.9</v>
      </c>
    </row>
    <row r="15" spans="1:44" x14ac:dyDescent="0.25">
      <c r="A15"/>
      <c r="B15"/>
      <c r="C15" t="s">
        <v>8301</v>
      </c>
      <c r="D15" s="286" t="str">
        <f t="shared" si="0"/>
        <v>-</v>
      </c>
      <c r="E15" s="286" t="s">
        <v>8295</v>
      </c>
      <c r="F15" s="286" t="s">
        <v>8295</v>
      </c>
      <c r="G15" s="286" t="s">
        <v>8295</v>
      </c>
      <c r="H15" s="286" t="s">
        <v>8295</v>
      </c>
      <c r="I15" s="286" t="s">
        <v>8295</v>
      </c>
      <c r="J15" s="286" t="s">
        <v>8295</v>
      </c>
      <c r="K15" s="286" t="s">
        <v>8295</v>
      </c>
      <c r="L15" s="286" t="s">
        <v>8295</v>
      </c>
      <c r="M15" s="286" t="s">
        <v>8295</v>
      </c>
      <c r="N15" s="286" t="s">
        <v>8295</v>
      </c>
      <c r="O15" s="286" t="s">
        <v>8295</v>
      </c>
      <c r="P15" s="286" t="s">
        <v>8295</v>
      </c>
      <c r="Q15" s="286" t="s">
        <v>8295</v>
      </c>
      <c r="R15" s="286" t="s">
        <v>8295</v>
      </c>
      <c r="S15" s="286" t="s">
        <v>8295</v>
      </c>
      <c r="T15" s="286" t="s">
        <v>8295</v>
      </c>
      <c r="U15" s="286" t="s">
        <v>8295</v>
      </c>
      <c r="V15" s="286" t="s">
        <v>8295</v>
      </c>
      <c r="W15" s="286" t="s">
        <v>8295</v>
      </c>
      <c r="X15" s="286" t="s">
        <v>8295</v>
      </c>
      <c r="Y15" s="286">
        <v>2.4</v>
      </c>
      <c r="Z15" s="286">
        <v>2.2999999999999998</v>
      </c>
      <c r="AA15" s="286">
        <v>2.4</v>
      </c>
      <c r="AB15" s="286">
        <v>2.4</v>
      </c>
      <c r="AC15" s="286">
        <v>2.4</v>
      </c>
      <c r="AD15" s="286" t="s">
        <v>8295</v>
      </c>
      <c r="AE15" s="286" t="s">
        <v>8295</v>
      </c>
      <c r="AF15" s="286" t="s">
        <v>8295</v>
      </c>
      <c r="AG15" s="286" t="s">
        <v>8295</v>
      </c>
      <c r="AH15" s="286" t="s">
        <v>8295</v>
      </c>
      <c r="AI15" s="286" t="s">
        <v>8295</v>
      </c>
      <c r="AJ15" s="286" t="s">
        <v>8295</v>
      </c>
      <c r="AK15" s="286" t="s">
        <v>8295</v>
      </c>
      <c r="AL15" s="286" t="s">
        <v>8295</v>
      </c>
      <c r="AM15" s="286" t="s">
        <v>8295</v>
      </c>
      <c r="AN15" s="286" t="s">
        <v>8295</v>
      </c>
      <c r="AO15" s="286" t="s">
        <v>8295</v>
      </c>
      <c r="AP15" s="286" t="s">
        <v>8295</v>
      </c>
      <c r="AQ15" s="286" t="s">
        <v>8295</v>
      </c>
      <c r="AR15" s="286" t="str">
        <f>_xlfn.IFNA(VLOOKUP(C15,'INFORM Severity - hidden'!$C$5:$G$155,5,FALSE),"-")</f>
        <v>-</v>
      </c>
    </row>
    <row r="16" spans="1:44" x14ac:dyDescent="0.25">
      <c r="A16"/>
      <c r="B16"/>
      <c r="C16" t="s">
        <v>8302</v>
      </c>
      <c r="D16" s="286" t="str">
        <f t="shared" si="0"/>
        <v>-</v>
      </c>
      <c r="E16" s="286" t="s">
        <v>8295</v>
      </c>
      <c r="F16" s="286" t="s">
        <v>8295</v>
      </c>
      <c r="G16" s="286" t="s">
        <v>8295</v>
      </c>
      <c r="H16" s="286" t="s">
        <v>8295</v>
      </c>
      <c r="I16" s="286" t="s">
        <v>8295</v>
      </c>
      <c r="J16" s="286" t="s">
        <v>8295</v>
      </c>
      <c r="K16" s="286" t="s">
        <v>8295</v>
      </c>
      <c r="L16" s="286" t="s">
        <v>8295</v>
      </c>
      <c r="M16" s="286" t="s">
        <v>8295</v>
      </c>
      <c r="N16" s="286" t="s">
        <v>8295</v>
      </c>
      <c r="O16" s="286" t="s">
        <v>8295</v>
      </c>
      <c r="P16" s="286" t="s">
        <v>8295</v>
      </c>
      <c r="Q16" s="286" t="s">
        <v>8295</v>
      </c>
      <c r="R16" s="286" t="s">
        <v>8295</v>
      </c>
      <c r="S16" s="286" t="s">
        <v>8295</v>
      </c>
      <c r="T16" s="286" t="s">
        <v>8295</v>
      </c>
      <c r="U16" s="286" t="s">
        <v>8295</v>
      </c>
      <c r="V16" s="286" t="s">
        <v>8295</v>
      </c>
      <c r="W16" s="286" t="s">
        <v>8295</v>
      </c>
      <c r="X16" s="286" t="s">
        <v>8295</v>
      </c>
      <c r="Y16" s="286" t="s">
        <v>8295</v>
      </c>
      <c r="Z16" s="286" t="s">
        <v>8295</v>
      </c>
      <c r="AA16" s="286">
        <v>3.9</v>
      </c>
      <c r="AB16" s="286">
        <v>3.9</v>
      </c>
      <c r="AC16" s="286">
        <v>3.8</v>
      </c>
      <c r="AD16" s="286" t="s">
        <v>8295</v>
      </c>
      <c r="AE16" s="286" t="s">
        <v>8295</v>
      </c>
      <c r="AF16" s="286" t="s">
        <v>8295</v>
      </c>
      <c r="AG16" s="286" t="s">
        <v>8295</v>
      </c>
      <c r="AH16" s="286" t="s">
        <v>8295</v>
      </c>
      <c r="AI16" s="286" t="s">
        <v>8295</v>
      </c>
      <c r="AJ16" s="286" t="s">
        <v>8295</v>
      </c>
      <c r="AK16" s="286" t="s">
        <v>8295</v>
      </c>
      <c r="AL16" s="286" t="s">
        <v>8295</v>
      </c>
      <c r="AM16" s="286" t="s">
        <v>8295</v>
      </c>
      <c r="AN16" s="286" t="s">
        <v>8295</v>
      </c>
      <c r="AO16" s="286" t="s">
        <v>8295</v>
      </c>
      <c r="AP16" s="286" t="s">
        <v>8295</v>
      </c>
      <c r="AQ16" s="286" t="s">
        <v>8295</v>
      </c>
      <c r="AR16" s="286" t="str">
        <f>_xlfn.IFNA(VLOOKUP(C16,'INFORM Severity - hidden'!$C$5:$G$155,5,FALSE),"-")</f>
        <v>-</v>
      </c>
    </row>
    <row r="17" spans="1:44" x14ac:dyDescent="0.25">
      <c r="A17"/>
      <c r="B17"/>
      <c r="C17" t="s">
        <v>8303</v>
      </c>
      <c r="D17" s="286" t="str">
        <f t="shared" si="0"/>
        <v>-</v>
      </c>
      <c r="E17" s="286" t="s">
        <v>8295</v>
      </c>
      <c r="F17" s="286" t="s">
        <v>8295</v>
      </c>
      <c r="G17" s="286" t="s">
        <v>8295</v>
      </c>
      <c r="H17" s="286" t="s">
        <v>8295</v>
      </c>
      <c r="I17" s="286" t="s">
        <v>8295</v>
      </c>
      <c r="J17" s="286" t="s">
        <v>8295</v>
      </c>
      <c r="K17" s="286" t="s">
        <v>8295</v>
      </c>
      <c r="L17" s="286" t="s">
        <v>8295</v>
      </c>
      <c r="M17" s="286" t="s">
        <v>8295</v>
      </c>
      <c r="N17" s="286" t="s">
        <v>8295</v>
      </c>
      <c r="O17" s="286" t="s">
        <v>8295</v>
      </c>
      <c r="P17" s="286" t="s">
        <v>8295</v>
      </c>
      <c r="Q17" s="286" t="s">
        <v>8295</v>
      </c>
      <c r="R17" s="286" t="s">
        <v>8295</v>
      </c>
      <c r="S17" s="286" t="s">
        <v>8295</v>
      </c>
      <c r="T17" s="286" t="s">
        <v>8295</v>
      </c>
      <c r="U17" s="286" t="s">
        <v>8295</v>
      </c>
      <c r="V17" s="286">
        <v>2.9</v>
      </c>
      <c r="W17" s="286">
        <v>3.2</v>
      </c>
      <c r="X17" s="286">
        <v>3.2</v>
      </c>
      <c r="Y17" s="286">
        <v>3.2</v>
      </c>
      <c r="Z17" s="286">
        <v>2.9</v>
      </c>
      <c r="AA17" s="286">
        <v>2.9</v>
      </c>
      <c r="AB17" s="286">
        <v>2.9</v>
      </c>
      <c r="AC17" s="286" t="s">
        <v>8295</v>
      </c>
      <c r="AD17" s="286" t="s">
        <v>8295</v>
      </c>
      <c r="AE17" s="286" t="s">
        <v>8295</v>
      </c>
      <c r="AF17" s="286" t="s">
        <v>8295</v>
      </c>
      <c r="AG17" s="286" t="s">
        <v>8295</v>
      </c>
      <c r="AH17" s="286" t="s">
        <v>8295</v>
      </c>
      <c r="AI17" s="286" t="s">
        <v>8295</v>
      </c>
      <c r="AJ17" s="286" t="s">
        <v>8295</v>
      </c>
      <c r="AK17" s="286" t="s">
        <v>8295</v>
      </c>
      <c r="AL17" s="286" t="s">
        <v>8295</v>
      </c>
      <c r="AM17" s="286" t="s">
        <v>8295</v>
      </c>
      <c r="AN17" s="286" t="s">
        <v>8295</v>
      </c>
      <c r="AO17" s="286" t="s">
        <v>8295</v>
      </c>
      <c r="AP17" s="286" t="s">
        <v>8295</v>
      </c>
      <c r="AQ17" s="286" t="s">
        <v>8295</v>
      </c>
      <c r="AR17" s="286" t="str">
        <f>_xlfn.IFNA(VLOOKUP(C17,'INFORM Severity - hidden'!$C$5:$G$155,5,FALSE),"-")</f>
        <v>-</v>
      </c>
    </row>
    <row r="18" spans="1:44" x14ac:dyDescent="0.25">
      <c r="A18" t="s">
        <v>178</v>
      </c>
      <c r="B18" t="s">
        <v>176</v>
      </c>
      <c r="C18" t="s">
        <v>177</v>
      </c>
      <c r="D18" s="286" t="str">
        <f t="shared" si="0"/>
        <v>Stable</v>
      </c>
      <c r="E18" s="286" t="s">
        <v>8295</v>
      </c>
      <c r="F18" s="286">
        <v>3.3</v>
      </c>
      <c r="G18" s="286">
        <v>3.3</v>
      </c>
      <c r="H18" s="286">
        <v>3.1</v>
      </c>
      <c r="I18" s="286">
        <v>3.1</v>
      </c>
      <c r="J18" s="286">
        <v>3.1</v>
      </c>
      <c r="K18" s="286">
        <v>3.1</v>
      </c>
      <c r="L18" s="286">
        <v>3.1</v>
      </c>
      <c r="M18" s="286">
        <v>3.1</v>
      </c>
      <c r="N18" s="286">
        <v>3.2</v>
      </c>
      <c r="O18" s="286">
        <v>3.2</v>
      </c>
      <c r="P18" s="286">
        <v>3.2</v>
      </c>
      <c r="Q18" s="286">
        <v>3.2</v>
      </c>
      <c r="R18" s="286">
        <v>3.2</v>
      </c>
      <c r="S18" s="286">
        <v>3.1</v>
      </c>
      <c r="T18" s="286">
        <v>3.1</v>
      </c>
      <c r="U18" s="286">
        <v>3.2</v>
      </c>
      <c r="V18" s="286">
        <v>3.3</v>
      </c>
      <c r="W18" s="286">
        <v>3.3</v>
      </c>
      <c r="X18" s="286">
        <v>3.3</v>
      </c>
      <c r="Y18" s="286">
        <v>3.3</v>
      </c>
      <c r="Z18" s="286">
        <v>3.3</v>
      </c>
      <c r="AA18" s="286">
        <v>3.3</v>
      </c>
      <c r="AB18" s="286">
        <v>3.3</v>
      </c>
      <c r="AC18" s="286">
        <v>3.2</v>
      </c>
      <c r="AD18" s="286">
        <v>3.2</v>
      </c>
      <c r="AE18" s="286">
        <v>3.2</v>
      </c>
      <c r="AF18" s="286">
        <v>3.2</v>
      </c>
      <c r="AG18" s="286">
        <v>3.2</v>
      </c>
      <c r="AH18" s="286">
        <v>3.2</v>
      </c>
      <c r="AI18" s="286">
        <v>3.2</v>
      </c>
      <c r="AJ18" s="286">
        <v>3.2</v>
      </c>
      <c r="AK18" s="286">
        <v>3.1</v>
      </c>
      <c r="AL18" s="286">
        <v>3.1</v>
      </c>
      <c r="AM18" s="286">
        <v>3.2</v>
      </c>
      <c r="AN18" s="286">
        <v>3.2</v>
      </c>
      <c r="AO18" s="286">
        <v>3.2</v>
      </c>
      <c r="AP18" s="286">
        <v>3.2</v>
      </c>
      <c r="AQ18" s="286">
        <v>3.2</v>
      </c>
      <c r="AR18" s="286">
        <f>_xlfn.IFNA(VLOOKUP(C18,'INFORM Severity - hidden'!$C$5:$G$155,5,FALSE),"-")</f>
        <v>3.2</v>
      </c>
    </row>
    <row r="19" spans="1:44" x14ac:dyDescent="0.25">
      <c r="A19"/>
      <c r="B19"/>
      <c r="C19" t="s">
        <v>8304</v>
      </c>
      <c r="D19" s="286" t="str">
        <f t="shared" si="0"/>
        <v>-</v>
      </c>
      <c r="E19" s="286" t="s">
        <v>8295</v>
      </c>
      <c r="F19" s="286" t="s">
        <v>8295</v>
      </c>
      <c r="G19" s="286" t="s">
        <v>8295</v>
      </c>
      <c r="H19" s="286" t="s">
        <v>8295</v>
      </c>
      <c r="I19" s="286" t="s">
        <v>8295</v>
      </c>
      <c r="J19" s="286" t="s">
        <v>8295</v>
      </c>
      <c r="K19" s="286" t="s">
        <v>8295</v>
      </c>
      <c r="L19" s="286">
        <v>3.1</v>
      </c>
      <c r="M19" s="286">
        <v>3.1</v>
      </c>
      <c r="N19" s="286">
        <v>3.2</v>
      </c>
      <c r="O19" s="286">
        <v>3.2</v>
      </c>
      <c r="P19" s="286">
        <v>3.2</v>
      </c>
      <c r="Q19" s="286">
        <v>3.2</v>
      </c>
      <c r="R19" s="286">
        <v>3.2</v>
      </c>
      <c r="S19" s="286">
        <v>3.2</v>
      </c>
      <c r="T19" s="286">
        <v>3.2</v>
      </c>
      <c r="U19" s="286">
        <v>3.2</v>
      </c>
      <c r="V19" s="286">
        <v>3.1</v>
      </c>
      <c r="W19" s="286">
        <v>3.3</v>
      </c>
      <c r="X19" s="286">
        <v>3.3</v>
      </c>
      <c r="Y19" s="286">
        <v>3.3</v>
      </c>
      <c r="Z19" s="286">
        <v>3.3</v>
      </c>
      <c r="AA19" s="286" t="s">
        <v>8295</v>
      </c>
      <c r="AB19" s="286" t="s">
        <v>8295</v>
      </c>
      <c r="AC19" s="286" t="s">
        <v>8295</v>
      </c>
      <c r="AD19" s="286" t="s">
        <v>8295</v>
      </c>
      <c r="AE19" s="286" t="s">
        <v>8295</v>
      </c>
      <c r="AF19" s="286" t="s">
        <v>8295</v>
      </c>
      <c r="AG19" s="286" t="s">
        <v>8295</v>
      </c>
      <c r="AH19" s="286" t="s">
        <v>8295</v>
      </c>
      <c r="AI19" s="286" t="s">
        <v>8295</v>
      </c>
      <c r="AJ19" s="286" t="s">
        <v>8295</v>
      </c>
      <c r="AK19" s="286" t="s">
        <v>8295</v>
      </c>
      <c r="AL19" s="286" t="s">
        <v>8295</v>
      </c>
      <c r="AM19" s="286" t="s">
        <v>8295</v>
      </c>
      <c r="AN19" s="286" t="s">
        <v>8295</v>
      </c>
      <c r="AO19" s="286" t="s">
        <v>8295</v>
      </c>
      <c r="AP19" s="286" t="s">
        <v>8295</v>
      </c>
      <c r="AQ19" s="286" t="s">
        <v>8295</v>
      </c>
      <c r="AR19" s="286" t="str">
        <f>_xlfn.IFNA(VLOOKUP(C19,'INFORM Severity - hidden'!$C$5:$G$155,5,FALSE),"-")</f>
        <v>-</v>
      </c>
    </row>
    <row r="20" spans="1:44" x14ac:dyDescent="0.25">
      <c r="A20"/>
      <c r="B20"/>
      <c r="C20" t="s">
        <v>8305</v>
      </c>
      <c r="D20" s="286" t="str">
        <f t="shared" si="0"/>
        <v>-</v>
      </c>
      <c r="E20" s="286" t="s">
        <v>8295</v>
      </c>
      <c r="F20" s="286" t="s">
        <v>8295</v>
      </c>
      <c r="G20" s="286" t="s">
        <v>8295</v>
      </c>
      <c r="H20" s="286" t="s">
        <v>8295</v>
      </c>
      <c r="I20" s="286" t="s">
        <v>8295</v>
      </c>
      <c r="J20" s="286" t="s">
        <v>8295</v>
      </c>
      <c r="K20" s="286" t="s">
        <v>8295</v>
      </c>
      <c r="L20" s="286" t="s">
        <v>8295</v>
      </c>
      <c r="M20" s="286" t="s">
        <v>8295</v>
      </c>
      <c r="N20" s="286" t="s">
        <v>8295</v>
      </c>
      <c r="O20" s="286" t="s">
        <v>8295</v>
      </c>
      <c r="P20" s="286" t="s">
        <v>8295</v>
      </c>
      <c r="Q20" s="286" t="s">
        <v>8295</v>
      </c>
      <c r="R20" s="286" t="s">
        <v>8295</v>
      </c>
      <c r="S20" s="286" t="s">
        <v>8295</v>
      </c>
      <c r="T20" s="286" t="s">
        <v>8295</v>
      </c>
      <c r="U20" s="286" t="s">
        <v>8295</v>
      </c>
      <c r="V20" s="286">
        <v>2.4</v>
      </c>
      <c r="W20" s="286">
        <v>2.5</v>
      </c>
      <c r="X20" s="286">
        <v>2.5</v>
      </c>
      <c r="Y20" s="286">
        <v>2.5</v>
      </c>
      <c r="Z20" s="286">
        <v>2.5</v>
      </c>
      <c r="AA20" s="286">
        <v>2.6</v>
      </c>
      <c r="AB20" s="286">
        <v>2.6</v>
      </c>
      <c r="AC20" s="286" t="s">
        <v>8295</v>
      </c>
      <c r="AD20" s="286" t="s">
        <v>8295</v>
      </c>
      <c r="AE20" s="286" t="s">
        <v>8295</v>
      </c>
      <c r="AF20" s="286" t="s">
        <v>8295</v>
      </c>
      <c r="AG20" s="286" t="s">
        <v>8295</v>
      </c>
      <c r="AH20" s="286" t="s">
        <v>8295</v>
      </c>
      <c r="AI20" s="286" t="s">
        <v>8295</v>
      </c>
      <c r="AJ20" s="286" t="s">
        <v>8295</v>
      </c>
      <c r="AK20" s="286" t="s">
        <v>8295</v>
      </c>
      <c r="AL20" s="286" t="s">
        <v>8295</v>
      </c>
      <c r="AM20" s="286" t="s">
        <v>8295</v>
      </c>
      <c r="AN20" s="286" t="s">
        <v>8295</v>
      </c>
      <c r="AO20" s="286" t="s">
        <v>8295</v>
      </c>
      <c r="AP20" s="286" t="s">
        <v>8295</v>
      </c>
      <c r="AQ20" s="286" t="s">
        <v>8295</v>
      </c>
      <c r="AR20" s="286" t="str">
        <f>_xlfn.IFNA(VLOOKUP(C20,'INFORM Severity - hidden'!$C$5:$G$155,5,FALSE),"-")</f>
        <v>-</v>
      </c>
    </row>
    <row r="21" spans="1:44" x14ac:dyDescent="0.25">
      <c r="A21"/>
      <c r="B21"/>
      <c r="C21" t="s">
        <v>8306</v>
      </c>
      <c r="D21" s="286" t="str">
        <f t="shared" si="0"/>
        <v>-</v>
      </c>
      <c r="E21" s="286" t="s">
        <v>8295</v>
      </c>
      <c r="F21" s="286" t="s">
        <v>8295</v>
      </c>
      <c r="G21" s="286" t="s">
        <v>8295</v>
      </c>
      <c r="H21" s="286" t="s">
        <v>8295</v>
      </c>
      <c r="I21" s="286" t="s">
        <v>8295</v>
      </c>
      <c r="J21" s="286" t="s">
        <v>8295</v>
      </c>
      <c r="K21" s="286" t="s">
        <v>8295</v>
      </c>
      <c r="L21" s="286" t="s">
        <v>8295</v>
      </c>
      <c r="M21" s="286" t="s">
        <v>8295</v>
      </c>
      <c r="N21" s="286" t="s">
        <v>8295</v>
      </c>
      <c r="O21" s="286" t="s">
        <v>8295</v>
      </c>
      <c r="P21" s="286" t="s">
        <v>8295</v>
      </c>
      <c r="Q21" s="286" t="s">
        <v>8295</v>
      </c>
      <c r="R21" s="286" t="s">
        <v>8295</v>
      </c>
      <c r="S21" s="286" t="s">
        <v>8295</v>
      </c>
      <c r="T21" s="286" t="s">
        <v>8295</v>
      </c>
      <c r="U21" s="286" t="s">
        <v>8295</v>
      </c>
      <c r="V21" s="286" t="s">
        <v>8295</v>
      </c>
      <c r="W21" s="286" t="s">
        <v>8295</v>
      </c>
      <c r="X21" s="286" t="s">
        <v>8295</v>
      </c>
      <c r="Y21" s="286">
        <v>2.1</v>
      </c>
      <c r="Z21" s="286">
        <v>2.1</v>
      </c>
      <c r="AA21" s="286">
        <v>2.4</v>
      </c>
      <c r="AB21" s="286" t="s">
        <v>8295</v>
      </c>
      <c r="AC21" s="286" t="s">
        <v>8295</v>
      </c>
      <c r="AD21" s="286" t="s">
        <v>8295</v>
      </c>
      <c r="AE21" s="286" t="s">
        <v>8295</v>
      </c>
      <c r="AF21" s="286" t="s">
        <v>8295</v>
      </c>
      <c r="AG21" s="286" t="s">
        <v>8295</v>
      </c>
      <c r="AH21" s="286" t="s">
        <v>8295</v>
      </c>
      <c r="AI21" s="286" t="s">
        <v>8295</v>
      </c>
      <c r="AJ21" s="286" t="s">
        <v>8295</v>
      </c>
      <c r="AK21" s="286" t="s">
        <v>8295</v>
      </c>
      <c r="AL21" s="286" t="s">
        <v>8295</v>
      </c>
      <c r="AM21" s="286" t="s">
        <v>8295</v>
      </c>
      <c r="AN21" s="286" t="s">
        <v>8295</v>
      </c>
      <c r="AO21" s="286" t="s">
        <v>8295</v>
      </c>
      <c r="AP21" s="286" t="s">
        <v>8295</v>
      </c>
      <c r="AQ21" s="286" t="s">
        <v>8295</v>
      </c>
      <c r="AR21" s="286" t="str">
        <f>_xlfn.IFNA(VLOOKUP(C21,'INFORM Severity - hidden'!$C$5:$G$155,5,FALSE),"-")</f>
        <v>-</v>
      </c>
    </row>
    <row r="22" spans="1:44" x14ac:dyDescent="0.25">
      <c r="A22"/>
      <c r="B22"/>
      <c r="C22" t="s">
        <v>8307</v>
      </c>
      <c r="D22" s="286" t="str">
        <f t="shared" si="0"/>
        <v>-</v>
      </c>
      <c r="E22" s="286" t="s">
        <v>8295</v>
      </c>
      <c r="F22" s="286" t="s">
        <v>8295</v>
      </c>
      <c r="G22" s="286" t="s">
        <v>8295</v>
      </c>
      <c r="H22" s="286" t="s">
        <v>8295</v>
      </c>
      <c r="I22" s="286" t="s">
        <v>8295</v>
      </c>
      <c r="J22" s="286" t="s">
        <v>8295</v>
      </c>
      <c r="K22" s="286" t="s">
        <v>8295</v>
      </c>
      <c r="L22" s="286" t="s">
        <v>8295</v>
      </c>
      <c r="M22" s="286" t="s">
        <v>8295</v>
      </c>
      <c r="N22" s="286">
        <v>1.7</v>
      </c>
      <c r="O22" s="286">
        <v>1.7</v>
      </c>
      <c r="P22" s="286">
        <v>1.7</v>
      </c>
      <c r="Q22" s="286">
        <v>1.7</v>
      </c>
      <c r="R22" s="286">
        <v>1.7</v>
      </c>
      <c r="S22" s="286" t="s">
        <v>8295</v>
      </c>
      <c r="T22" s="286" t="s">
        <v>8295</v>
      </c>
      <c r="U22" s="286" t="s">
        <v>8295</v>
      </c>
      <c r="V22" s="286" t="s">
        <v>8295</v>
      </c>
      <c r="W22" s="286" t="s">
        <v>8295</v>
      </c>
      <c r="X22" s="286" t="s">
        <v>8295</v>
      </c>
      <c r="Y22" s="286" t="s">
        <v>8295</v>
      </c>
      <c r="Z22" s="286" t="s">
        <v>8295</v>
      </c>
      <c r="AA22" s="286" t="s">
        <v>8295</v>
      </c>
      <c r="AB22" s="286" t="s">
        <v>8295</v>
      </c>
      <c r="AC22" s="286" t="s">
        <v>8295</v>
      </c>
      <c r="AD22" s="286" t="s">
        <v>8295</v>
      </c>
      <c r="AE22" s="286" t="s">
        <v>8295</v>
      </c>
      <c r="AF22" s="286" t="s">
        <v>8295</v>
      </c>
      <c r="AG22" s="286" t="s">
        <v>8295</v>
      </c>
      <c r="AH22" s="286" t="s">
        <v>8295</v>
      </c>
      <c r="AI22" s="286" t="s">
        <v>8295</v>
      </c>
      <c r="AJ22" s="286" t="s">
        <v>8295</v>
      </c>
      <c r="AK22" s="286" t="s">
        <v>8295</v>
      </c>
      <c r="AL22" s="286" t="s">
        <v>8295</v>
      </c>
      <c r="AM22" s="286" t="s">
        <v>8295</v>
      </c>
      <c r="AN22" s="286" t="s">
        <v>8295</v>
      </c>
      <c r="AO22" s="286" t="s">
        <v>8295</v>
      </c>
      <c r="AP22" s="286" t="s">
        <v>8295</v>
      </c>
      <c r="AQ22" s="286" t="s">
        <v>8295</v>
      </c>
      <c r="AR22" s="286" t="str">
        <f>_xlfn.IFNA(VLOOKUP(C22,'INFORM Severity - hidden'!$C$5:$G$155,5,FALSE),"-")</f>
        <v>-</v>
      </c>
    </row>
    <row r="23" spans="1:44" x14ac:dyDescent="0.25">
      <c r="A23"/>
      <c r="B23"/>
      <c r="C23" t="s">
        <v>8308</v>
      </c>
      <c r="D23" s="286" t="str">
        <f t="shared" si="0"/>
        <v>-</v>
      </c>
      <c r="E23" s="286" t="s">
        <v>8295</v>
      </c>
      <c r="F23" s="286">
        <v>0.8</v>
      </c>
      <c r="G23" s="286" t="s">
        <v>8295</v>
      </c>
      <c r="H23" s="286" t="s">
        <v>8295</v>
      </c>
      <c r="I23" s="286" t="s">
        <v>8295</v>
      </c>
      <c r="J23" s="286" t="s">
        <v>8295</v>
      </c>
      <c r="K23" s="286" t="s">
        <v>8295</v>
      </c>
      <c r="L23" s="286" t="s">
        <v>8295</v>
      </c>
      <c r="M23" s="286" t="s">
        <v>8295</v>
      </c>
      <c r="N23" s="286" t="s">
        <v>8295</v>
      </c>
      <c r="O23" s="286" t="s">
        <v>8295</v>
      </c>
      <c r="P23" s="286" t="s">
        <v>8295</v>
      </c>
      <c r="Q23" s="286" t="s">
        <v>8295</v>
      </c>
      <c r="R23" s="286" t="s">
        <v>8295</v>
      </c>
      <c r="S23" s="286" t="s">
        <v>8295</v>
      </c>
      <c r="T23" s="286" t="s">
        <v>8295</v>
      </c>
      <c r="U23" s="286" t="s">
        <v>8295</v>
      </c>
      <c r="V23" s="286" t="s">
        <v>8295</v>
      </c>
      <c r="W23" s="286" t="s">
        <v>8295</v>
      </c>
      <c r="X23" s="286" t="s">
        <v>8295</v>
      </c>
      <c r="Y23" s="286" t="s">
        <v>8295</v>
      </c>
      <c r="Z23" s="286" t="s">
        <v>8295</v>
      </c>
      <c r="AA23" s="286" t="s">
        <v>8295</v>
      </c>
      <c r="AB23" s="286" t="s">
        <v>8295</v>
      </c>
      <c r="AC23" s="286" t="s">
        <v>8295</v>
      </c>
      <c r="AD23" s="286" t="s">
        <v>8295</v>
      </c>
      <c r="AE23" s="286" t="s">
        <v>8295</v>
      </c>
      <c r="AF23" s="286" t="s">
        <v>8295</v>
      </c>
      <c r="AG23" s="286" t="s">
        <v>8295</v>
      </c>
      <c r="AH23" s="286" t="s">
        <v>8295</v>
      </c>
      <c r="AI23" s="286" t="s">
        <v>8295</v>
      </c>
      <c r="AJ23" s="286" t="s">
        <v>8295</v>
      </c>
      <c r="AK23" s="286" t="s">
        <v>8295</v>
      </c>
      <c r="AL23" s="286" t="s">
        <v>8295</v>
      </c>
      <c r="AM23" s="286" t="s">
        <v>8295</v>
      </c>
      <c r="AN23" s="286" t="s">
        <v>8295</v>
      </c>
      <c r="AO23" s="286" t="s">
        <v>8295</v>
      </c>
      <c r="AP23" s="286" t="s">
        <v>8295</v>
      </c>
      <c r="AQ23" s="286" t="s">
        <v>8295</v>
      </c>
      <c r="AR23" s="286" t="str">
        <f>_xlfn.IFNA(VLOOKUP(C23,'INFORM Severity - hidden'!$C$5:$G$155,5,FALSE),"-")</f>
        <v>-</v>
      </c>
    </row>
    <row r="24" spans="1:44" x14ac:dyDescent="0.25">
      <c r="A24" t="s">
        <v>514</v>
      </c>
      <c r="B24" t="s">
        <v>4978</v>
      </c>
      <c r="C24" t="s">
        <v>4979</v>
      </c>
      <c r="D24" s="286" t="str">
        <f t="shared" si="0"/>
        <v>Decreasing</v>
      </c>
      <c r="E24" s="286" t="s">
        <v>8295</v>
      </c>
      <c r="F24" s="286" t="s">
        <v>8295</v>
      </c>
      <c r="G24" s="286" t="s">
        <v>8295</v>
      </c>
      <c r="H24" s="286" t="s">
        <v>8295</v>
      </c>
      <c r="I24" s="286" t="s">
        <v>8295</v>
      </c>
      <c r="J24" s="286" t="s">
        <v>8295</v>
      </c>
      <c r="K24" s="286" t="s">
        <v>8295</v>
      </c>
      <c r="L24" s="286" t="s">
        <v>8295</v>
      </c>
      <c r="M24" s="286" t="s">
        <v>8295</v>
      </c>
      <c r="N24" s="286" t="s">
        <v>8295</v>
      </c>
      <c r="O24" s="286" t="s">
        <v>8295</v>
      </c>
      <c r="P24" s="286" t="s">
        <v>8295</v>
      </c>
      <c r="Q24" s="286" t="s">
        <v>8295</v>
      </c>
      <c r="R24" s="286" t="s">
        <v>8295</v>
      </c>
      <c r="S24" s="286" t="s">
        <v>8295</v>
      </c>
      <c r="T24" s="286" t="s">
        <v>8295</v>
      </c>
      <c r="U24" s="286" t="s">
        <v>8295</v>
      </c>
      <c r="V24" s="286" t="s">
        <v>8295</v>
      </c>
      <c r="W24" s="286" t="s">
        <v>8295</v>
      </c>
      <c r="X24" s="286" t="s">
        <v>8295</v>
      </c>
      <c r="Y24" s="286" t="s">
        <v>8295</v>
      </c>
      <c r="Z24" s="286" t="s">
        <v>8295</v>
      </c>
      <c r="AA24" s="286" t="s">
        <v>8295</v>
      </c>
      <c r="AB24" s="286" t="s">
        <v>8295</v>
      </c>
      <c r="AC24" s="286" t="s">
        <v>8295</v>
      </c>
      <c r="AD24" s="286" t="s">
        <v>8295</v>
      </c>
      <c r="AE24" s="286" t="s">
        <v>8295</v>
      </c>
      <c r="AF24" s="286" t="s">
        <v>8295</v>
      </c>
      <c r="AG24" s="286" t="s">
        <v>8295</v>
      </c>
      <c r="AH24" s="286" t="s">
        <v>8295</v>
      </c>
      <c r="AI24" s="286" t="s">
        <v>8295</v>
      </c>
      <c r="AJ24" s="286" t="s">
        <v>8295</v>
      </c>
      <c r="AK24" s="286" t="s">
        <v>8295</v>
      </c>
      <c r="AL24" s="286" t="s">
        <v>8295</v>
      </c>
      <c r="AM24" s="286" t="s">
        <v>8295</v>
      </c>
      <c r="AN24" s="286" t="s">
        <v>8295</v>
      </c>
      <c r="AO24" s="286">
        <v>2.2000000000000002</v>
      </c>
      <c r="AP24" s="286">
        <v>2.2000000000000002</v>
      </c>
      <c r="AQ24" s="286">
        <v>2.1</v>
      </c>
      <c r="AR24" s="286">
        <f>_xlfn.IFNA(VLOOKUP(C24,'INFORM Severity - hidden'!$C$5:$G$155,5,FALSE),"-")</f>
        <v>2.1</v>
      </c>
    </row>
    <row r="25" spans="1:44" x14ac:dyDescent="0.25">
      <c r="A25" t="s">
        <v>514</v>
      </c>
      <c r="B25" t="s">
        <v>512</v>
      </c>
      <c r="C25" t="s">
        <v>513</v>
      </c>
      <c r="D25" s="286" t="str">
        <f t="shared" si="0"/>
        <v>Stable</v>
      </c>
      <c r="E25" s="286" t="s">
        <v>8295</v>
      </c>
      <c r="F25" s="286">
        <v>1.7</v>
      </c>
      <c r="G25" s="286">
        <v>1.7</v>
      </c>
      <c r="H25" s="286">
        <v>2.2000000000000002</v>
      </c>
      <c r="I25" s="286">
        <v>2.4</v>
      </c>
      <c r="J25" s="286">
        <v>2.4</v>
      </c>
      <c r="K25" s="286">
        <v>2.4</v>
      </c>
      <c r="L25" s="286">
        <v>2.4</v>
      </c>
      <c r="M25" s="286">
        <v>2.4</v>
      </c>
      <c r="N25" s="286">
        <v>2.4</v>
      </c>
      <c r="O25" s="286">
        <v>2.2000000000000002</v>
      </c>
      <c r="P25" s="286">
        <v>2.2000000000000002</v>
      </c>
      <c r="Q25" s="286">
        <v>2.2000000000000002</v>
      </c>
      <c r="R25" s="286">
        <v>2.2000000000000002</v>
      </c>
      <c r="S25" s="286">
        <v>2.2000000000000002</v>
      </c>
      <c r="T25" s="286">
        <v>2.2000000000000002</v>
      </c>
      <c r="U25" s="286">
        <v>2.2000000000000002</v>
      </c>
      <c r="V25" s="286">
        <v>2.2000000000000002</v>
      </c>
      <c r="W25" s="286">
        <v>2.2000000000000002</v>
      </c>
      <c r="X25" s="286">
        <v>2.2000000000000002</v>
      </c>
      <c r="Y25" s="286">
        <v>2.2999999999999998</v>
      </c>
      <c r="Z25" s="286">
        <v>2.2999999999999998</v>
      </c>
      <c r="AA25" s="286">
        <v>2.4</v>
      </c>
      <c r="AB25" s="286">
        <v>2.4</v>
      </c>
      <c r="AC25" s="286">
        <v>2.5</v>
      </c>
      <c r="AD25" s="286">
        <v>2.5</v>
      </c>
      <c r="AE25" s="286">
        <v>2.5</v>
      </c>
      <c r="AF25" s="286">
        <v>2.5</v>
      </c>
      <c r="AG25" s="286">
        <v>2.5</v>
      </c>
      <c r="AH25" s="286">
        <v>2.5</v>
      </c>
      <c r="AI25" s="286">
        <v>2.5</v>
      </c>
      <c r="AJ25" s="286">
        <v>2.5</v>
      </c>
      <c r="AK25" s="286">
        <v>2.5</v>
      </c>
      <c r="AL25" s="286">
        <v>2.5</v>
      </c>
      <c r="AM25" s="286">
        <v>2.4</v>
      </c>
      <c r="AN25" s="286">
        <v>2.4</v>
      </c>
      <c r="AO25" s="286">
        <v>2.5</v>
      </c>
      <c r="AP25" s="286">
        <v>2.5</v>
      </c>
      <c r="AQ25" s="286">
        <v>2.4</v>
      </c>
      <c r="AR25" s="286">
        <f>_xlfn.IFNA(VLOOKUP(C25,'INFORM Severity - hidden'!$C$5:$G$155,5,FALSE),"-")</f>
        <v>2.4</v>
      </c>
    </row>
    <row r="26" spans="1:44" x14ac:dyDescent="0.25">
      <c r="A26" t="s">
        <v>514</v>
      </c>
      <c r="B26" t="s">
        <v>4989</v>
      </c>
      <c r="C26" t="s">
        <v>4990</v>
      </c>
      <c r="D26" s="286" t="str">
        <f t="shared" si="0"/>
        <v>Increasing</v>
      </c>
      <c r="E26" s="286" t="s">
        <v>8295</v>
      </c>
      <c r="F26" s="286" t="s">
        <v>8295</v>
      </c>
      <c r="G26" s="286" t="s">
        <v>8295</v>
      </c>
      <c r="H26" s="286" t="s">
        <v>8295</v>
      </c>
      <c r="I26" s="286" t="s">
        <v>8295</v>
      </c>
      <c r="J26" s="286" t="s">
        <v>8295</v>
      </c>
      <c r="K26" s="286" t="s">
        <v>8295</v>
      </c>
      <c r="L26" s="286" t="s">
        <v>8295</v>
      </c>
      <c r="M26" s="286" t="s">
        <v>8295</v>
      </c>
      <c r="N26" s="286" t="s">
        <v>8295</v>
      </c>
      <c r="O26" s="286" t="s">
        <v>8295</v>
      </c>
      <c r="P26" s="286" t="s">
        <v>8295</v>
      </c>
      <c r="Q26" s="286" t="s">
        <v>8295</v>
      </c>
      <c r="R26" s="286" t="s">
        <v>8295</v>
      </c>
      <c r="S26" s="286" t="s">
        <v>8295</v>
      </c>
      <c r="T26" s="286" t="s">
        <v>8295</v>
      </c>
      <c r="U26" s="286" t="s">
        <v>8295</v>
      </c>
      <c r="V26" s="286" t="s">
        <v>8295</v>
      </c>
      <c r="W26" s="286" t="s">
        <v>8295</v>
      </c>
      <c r="X26" s="286" t="s">
        <v>8295</v>
      </c>
      <c r="Y26" s="286" t="s">
        <v>8295</v>
      </c>
      <c r="Z26" s="286" t="s">
        <v>8295</v>
      </c>
      <c r="AA26" s="286" t="s">
        <v>8295</v>
      </c>
      <c r="AB26" s="286" t="s">
        <v>8295</v>
      </c>
      <c r="AC26" s="286" t="s">
        <v>8295</v>
      </c>
      <c r="AD26" s="286" t="s">
        <v>8295</v>
      </c>
      <c r="AE26" s="286" t="s">
        <v>8295</v>
      </c>
      <c r="AF26" s="286" t="s">
        <v>8295</v>
      </c>
      <c r="AG26" s="286" t="s">
        <v>8295</v>
      </c>
      <c r="AH26" s="286" t="s">
        <v>8295</v>
      </c>
      <c r="AI26" s="286" t="s">
        <v>8295</v>
      </c>
      <c r="AJ26" s="286" t="s">
        <v>8295</v>
      </c>
      <c r="AK26" s="286" t="s">
        <v>8295</v>
      </c>
      <c r="AL26" s="286" t="s">
        <v>8295</v>
      </c>
      <c r="AM26" s="286" t="s">
        <v>8295</v>
      </c>
      <c r="AN26" s="286" t="s">
        <v>8295</v>
      </c>
      <c r="AO26" s="286">
        <v>1.9</v>
      </c>
      <c r="AP26" s="286">
        <v>2</v>
      </c>
      <c r="AQ26" s="286">
        <v>2</v>
      </c>
      <c r="AR26" s="286">
        <f>_xlfn.IFNA(VLOOKUP(C26,'INFORM Severity - hidden'!$C$5:$G$155,5,FALSE),"-")</f>
        <v>2</v>
      </c>
    </row>
    <row r="27" spans="1:44" x14ac:dyDescent="0.25">
      <c r="A27" t="s">
        <v>240</v>
      </c>
      <c r="B27" t="s">
        <v>238</v>
      </c>
      <c r="C27" t="s">
        <v>239</v>
      </c>
      <c r="D27" s="286" t="str">
        <f t="shared" si="0"/>
        <v>Stable</v>
      </c>
      <c r="E27" s="286" t="s">
        <v>8295</v>
      </c>
      <c r="F27" s="286">
        <v>4</v>
      </c>
      <c r="G27" s="286">
        <v>4</v>
      </c>
      <c r="H27" s="286">
        <v>4</v>
      </c>
      <c r="I27" s="286">
        <v>4</v>
      </c>
      <c r="J27" s="286">
        <v>4</v>
      </c>
      <c r="K27" s="286">
        <v>4</v>
      </c>
      <c r="L27" s="286">
        <v>4</v>
      </c>
      <c r="M27" s="286">
        <v>4</v>
      </c>
      <c r="N27" s="286">
        <v>4</v>
      </c>
      <c r="O27" s="286">
        <v>3.9</v>
      </c>
      <c r="P27" s="286">
        <v>3.9</v>
      </c>
      <c r="Q27" s="286">
        <v>3.9</v>
      </c>
      <c r="R27" s="286">
        <v>3.9</v>
      </c>
      <c r="S27" s="286">
        <v>4</v>
      </c>
      <c r="T27" s="286">
        <v>4</v>
      </c>
      <c r="U27" s="286">
        <v>4</v>
      </c>
      <c r="V27" s="286">
        <v>4</v>
      </c>
      <c r="W27" s="286">
        <v>4</v>
      </c>
      <c r="X27" s="286">
        <v>4</v>
      </c>
      <c r="Y27" s="286">
        <v>4</v>
      </c>
      <c r="Z27" s="286">
        <v>4</v>
      </c>
      <c r="AA27" s="286">
        <v>4</v>
      </c>
      <c r="AB27" s="286">
        <v>4</v>
      </c>
      <c r="AC27" s="286">
        <v>4</v>
      </c>
      <c r="AD27" s="286">
        <v>4</v>
      </c>
      <c r="AE27" s="286">
        <v>4.0999999999999996</v>
      </c>
      <c r="AF27" s="286">
        <v>4.0999999999999996</v>
      </c>
      <c r="AG27" s="286">
        <v>4.0999999999999996</v>
      </c>
      <c r="AH27" s="286">
        <v>4.2</v>
      </c>
      <c r="AI27" s="286">
        <v>4.2</v>
      </c>
      <c r="AJ27" s="286">
        <v>4.2</v>
      </c>
      <c r="AK27" s="286">
        <v>4.2</v>
      </c>
      <c r="AL27" s="286">
        <v>4.2</v>
      </c>
      <c r="AM27" s="286">
        <v>4.2</v>
      </c>
      <c r="AN27" s="286">
        <v>4.2</v>
      </c>
      <c r="AO27" s="286">
        <v>4.2</v>
      </c>
      <c r="AP27" s="286">
        <v>4.2</v>
      </c>
      <c r="AQ27" s="286">
        <v>4.2</v>
      </c>
      <c r="AR27" s="286">
        <f>_xlfn.IFNA(VLOOKUP(C27,'INFORM Severity - hidden'!$C$5:$G$155,5,FALSE),"-")</f>
        <v>4.2</v>
      </c>
    </row>
    <row r="28" spans="1:44" x14ac:dyDescent="0.25">
      <c r="A28"/>
      <c r="B28"/>
      <c r="C28" t="s">
        <v>8309</v>
      </c>
      <c r="D28" s="286" t="str">
        <f t="shared" si="0"/>
        <v>-</v>
      </c>
      <c r="E28" s="286" t="s">
        <v>8295</v>
      </c>
      <c r="F28" s="286" t="s">
        <v>8295</v>
      </c>
      <c r="G28" s="286" t="s">
        <v>8295</v>
      </c>
      <c r="H28" s="286" t="s">
        <v>8295</v>
      </c>
      <c r="I28" s="286" t="s">
        <v>8295</v>
      </c>
      <c r="J28" s="286" t="s">
        <v>8295</v>
      </c>
      <c r="K28" s="286" t="s">
        <v>8295</v>
      </c>
      <c r="L28" s="286" t="s">
        <v>8295</v>
      </c>
      <c r="M28" s="286" t="s">
        <v>8295</v>
      </c>
      <c r="N28" s="286" t="s">
        <v>8295</v>
      </c>
      <c r="O28" s="286" t="s">
        <v>8295</v>
      </c>
      <c r="P28" s="286">
        <v>2.2999999999999998</v>
      </c>
      <c r="Q28" s="286">
        <v>2.2999999999999998</v>
      </c>
      <c r="R28" s="286">
        <v>2.2999999999999998</v>
      </c>
      <c r="S28" s="286">
        <v>2.2999999999999998</v>
      </c>
      <c r="T28" s="286">
        <v>2.2999999999999998</v>
      </c>
      <c r="U28" s="286" t="s">
        <v>8295</v>
      </c>
      <c r="V28" s="286" t="s">
        <v>8295</v>
      </c>
      <c r="W28" s="286" t="s">
        <v>8295</v>
      </c>
      <c r="X28" s="286" t="s">
        <v>8295</v>
      </c>
      <c r="Y28" s="286" t="s">
        <v>8295</v>
      </c>
      <c r="Z28" s="286" t="s">
        <v>8295</v>
      </c>
      <c r="AA28" s="286" t="s">
        <v>8295</v>
      </c>
      <c r="AB28" s="286" t="s">
        <v>8295</v>
      </c>
      <c r="AC28" s="286" t="s">
        <v>8295</v>
      </c>
      <c r="AD28" s="286" t="s">
        <v>8295</v>
      </c>
      <c r="AE28" s="286" t="s">
        <v>8295</v>
      </c>
      <c r="AF28" s="286" t="s">
        <v>8295</v>
      </c>
      <c r="AG28" s="286" t="s">
        <v>8295</v>
      </c>
      <c r="AH28" s="286" t="s">
        <v>8295</v>
      </c>
      <c r="AI28" s="286" t="s">
        <v>8295</v>
      </c>
      <c r="AJ28" s="286" t="s">
        <v>8295</v>
      </c>
      <c r="AK28" s="286" t="s">
        <v>8295</v>
      </c>
      <c r="AL28" s="286" t="s">
        <v>8295</v>
      </c>
      <c r="AM28" s="286" t="s">
        <v>8295</v>
      </c>
      <c r="AN28" s="286" t="s">
        <v>8295</v>
      </c>
      <c r="AO28" s="286" t="s">
        <v>8295</v>
      </c>
      <c r="AP28" s="286" t="s">
        <v>8295</v>
      </c>
      <c r="AQ28" s="286" t="s">
        <v>8295</v>
      </c>
      <c r="AR28" s="286" t="str">
        <f>_xlfn.IFNA(VLOOKUP(C28,'INFORM Severity - hidden'!$C$5:$G$155,5,FALSE),"-")</f>
        <v>-</v>
      </c>
    </row>
    <row r="29" spans="1:44" x14ac:dyDescent="0.25">
      <c r="A29" t="s">
        <v>5572</v>
      </c>
      <c r="B29" t="s">
        <v>5570</v>
      </c>
      <c r="C29" t="s">
        <v>5571</v>
      </c>
      <c r="D29" s="286" t="str">
        <f t="shared" si="0"/>
        <v>-</v>
      </c>
      <c r="E29" s="286" t="s">
        <v>8295</v>
      </c>
      <c r="F29" s="286" t="s">
        <v>8295</v>
      </c>
      <c r="G29" s="286" t="s">
        <v>8295</v>
      </c>
      <c r="H29" s="286" t="s">
        <v>8295</v>
      </c>
      <c r="I29" s="286" t="s">
        <v>8295</v>
      </c>
      <c r="J29" s="286" t="s">
        <v>8295</v>
      </c>
      <c r="K29" s="286" t="s">
        <v>8295</v>
      </c>
      <c r="L29" s="286" t="s">
        <v>8295</v>
      </c>
      <c r="M29" s="286" t="s">
        <v>8295</v>
      </c>
      <c r="N29" s="286" t="s">
        <v>8295</v>
      </c>
      <c r="O29" s="286" t="s">
        <v>8295</v>
      </c>
      <c r="P29" s="286" t="s">
        <v>8295</v>
      </c>
      <c r="Q29" s="286" t="s">
        <v>8295</v>
      </c>
      <c r="R29" s="286" t="s">
        <v>8295</v>
      </c>
      <c r="S29" s="286" t="s">
        <v>8295</v>
      </c>
      <c r="T29" s="286" t="s">
        <v>8295</v>
      </c>
      <c r="U29" s="286" t="s">
        <v>8295</v>
      </c>
      <c r="V29" s="286" t="s">
        <v>8295</v>
      </c>
      <c r="W29" s="286" t="s">
        <v>8295</v>
      </c>
      <c r="X29" s="286" t="s">
        <v>8295</v>
      </c>
      <c r="Y29" s="286" t="s">
        <v>8295</v>
      </c>
      <c r="Z29" s="286" t="s">
        <v>8295</v>
      </c>
      <c r="AA29" s="286" t="s">
        <v>8295</v>
      </c>
      <c r="AB29" s="286" t="s">
        <v>8295</v>
      </c>
      <c r="AC29" s="286" t="s">
        <v>8295</v>
      </c>
      <c r="AD29" s="286" t="s">
        <v>8295</v>
      </c>
      <c r="AE29" s="286" t="s">
        <v>8295</v>
      </c>
      <c r="AF29" s="286" t="s">
        <v>8295</v>
      </c>
      <c r="AG29" s="286" t="s">
        <v>8295</v>
      </c>
      <c r="AH29" s="286" t="s">
        <v>8295</v>
      </c>
      <c r="AI29" s="286" t="s">
        <v>8295</v>
      </c>
      <c r="AJ29" s="286" t="s">
        <v>8295</v>
      </c>
      <c r="AK29" s="286" t="s">
        <v>8295</v>
      </c>
      <c r="AL29" s="286" t="s">
        <v>8295</v>
      </c>
      <c r="AM29" s="286" t="s">
        <v>8295</v>
      </c>
      <c r="AN29" s="286" t="s">
        <v>8295</v>
      </c>
      <c r="AO29" s="286" t="s">
        <v>8295</v>
      </c>
      <c r="AP29" s="286">
        <v>2.1</v>
      </c>
      <c r="AQ29" s="286">
        <v>2.1</v>
      </c>
      <c r="AR29" s="286">
        <f>_xlfn.IFNA(VLOOKUP(C29,'INFORM Severity - hidden'!$C$5:$G$155,5,FALSE),"-")</f>
        <v>2.1</v>
      </c>
    </row>
    <row r="30" spans="1:44" x14ac:dyDescent="0.25">
      <c r="A30"/>
      <c r="B30"/>
      <c r="C30" t="s">
        <v>8310</v>
      </c>
      <c r="D30" s="286" t="str">
        <f t="shared" si="0"/>
        <v>-</v>
      </c>
      <c r="E30" s="286" t="s">
        <v>8295</v>
      </c>
      <c r="F30" s="286" t="s">
        <v>8295</v>
      </c>
      <c r="G30" s="286" t="s">
        <v>8295</v>
      </c>
      <c r="H30" s="286" t="s">
        <v>8295</v>
      </c>
      <c r="I30" s="286" t="s">
        <v>8295</v>
      </c>
      <c r="J30" s="286" t="s">
        <v>8295</v>
      </c>
      <c r="K30" s="286" t="s">
        <v>8295</v>
      </c>
      <c r="L30" s="286" t="s">
        <v>8295</v>
      </c>
      <c r="M30" s="286" t="s">
        <v>8295</v>
      </c>
      <c r="N30" s="286" t="s">
        <v>8295</v>
      </c>
      <c r="O30" s="286" t="s">
        <v>8295</v>
      </c>
      <c r="P30" s="286" t="s">
        <v>8295</v>
      </c>
      <c r="Q30" s="286" t="s">
        <v>8295</v>
      </c>
      <c r="R30" s="286" t="s">
        <v>8295</v>
      </c>
      <c r="S30" s="286" t="s">
        <v>8295</v>
      </c>
      <c r="T30" s="286" t="s">
        <v>8295</v>
      </c>
      <c r="U30" s="286" t="s">
        <v>8295</v>
      </c>
      <c r="V30" s="286" t="s">
        <v>8295</v>
      </c>
      <c r="W30" s="286">
        <v>2.9</v>
      </c>
      <c r="X30" s="286">
        <v>2.9</v>
      </c>
      <c r="Y30" s="286">
        <v>2.9</v>
      </c>
      <c r="Z30" s="286">
        <v>3</v>
      </c>
      <c r="AA30" s="286" t="s">
        <v>8295</v>
      </c>
      <c r="AB30" s="286" t="s">
        <v>8295</v>
      </c>
      <c r="AC30" s="286" t="s">
        <v>8295</v>
      </c>
      <c r="AD30" s="286" t="s">
        <v>8295</v>
      </c>
      <c r="AE30" s="286" t="s">
        <v>8295</v>
      </c>
      <c r="AF30" s="286" t="s">
        <v>8295</v>
      </c>
      <c r="AG30" s="286" t="s">
        <v>8295</v>
      </c>
      <c r="AH30" s="286" t="s">
        <v>8295</v>
      </c>
      <c r="AI30" s="286" t="s">
        <v>8295</v>
      </c>
      <c r="AJ30" s="286" t="s">
        <v>8295</v>
      </c>
      <c r="AK30" s="286" t="s">
        <v>8295</v>
      </c>
      <c r="AL30" s="286" t="s">
        <v>8295</v>
      </c>
      <c r="AM30" s="286" t="s">
        <v>8295</v>
      </c>
      <c r="AN30" s="286" t="s">
        <v>8295</v>
      </c>
      <c r="AO30" s="286" t="s">
        <v>8295</v>
      </c>
      <c r="AP30" s="286" t="s">
        <v>8295</v>
      </c>
      <c r="AQ30" s="286" t="s">
        <v>8295</v>
      </c>
      <c r="AR30" s="286" t="str">
        <f>_xlfn.IFNA(VLOOKUP(C30,'INFORM Severity - hidden'!$C$5:$G$155,5,FALSE),"-")</f>
        <v>-</v>
      </c>
    </row>
    <row r="31" spans="1:44" x14ac:dyDescent="0.25">
      <c r="A31"/>
      <c r="B31"/>
      <c r="C31" t="s">
        <v>8311</v>
      </c>
      <c r="D31" s="286" t="str">
        <f t="shared" si="0"/>
        <v>-</v>
      </c>
      <c r="E31" s="286" t="s">
        <v>8295</v>
      </c>
      <c r="F31" s="286" t="s">
        <v>8295</v>
      </c>
      <c r="G31" s="286" t="s">
        <v>8295</v>
      </c>
      <c r="H31" s="286" t="s">
        <v>8295</v>
      </c>
      <c r="I31" s="286" t="s">
        <v>8295</v>
      </c>
      <c r="J31" s="286" t="s">
        <v>8295</v>
      </c>
      <c r="K31" s="286" t="s">
        <v>8295</v>
      </c>
      <c r="L31" s="286" t="s">
        <v>8295</v>
      </c>
      <c r="M31" s="286" t="s">
        <v>8295</v>
      </c>
      <c r="N31" s="286" t="s">
        <v>8295</v>
      </c>
      <c r="O31" s="286" t="s">
        <v>8295</v>
      </c>
      <c r="P31" s="286" t="s">
        <v>8295</v>
      </c>
      <c r="Q31" s="286" t="s">
        <v>8295</v>
      </c>
      <c r="R31" s="286" t="s">
        <v>8295</v>
      </c>
      <c r="S31" s="286" t="s">
        <v>8295</v>
      </c>
      <c r="T31" s="286" t="s">
        <v>8295</v>
      </c>
      <c r="U31" s="286" t="s">
        <v>8295</v>
      </c>
      <c r="V31" s="286" t="s">
        <v>8295</v>
      </c>
      <c r="W31" s="286" t="s">
        <v>8295</v>
      </c>
      <c r="X31" s="286" t="s">
        <v>8295</v>
      </c>
      <c r="Y31" s="286" t="s">
        <v>8295</v>
      </c>
      <c r="Z31" s="286" t="s">
        <v>8295</v>
      </c>
      <c r="AA31" s="286" t="s">
        <v>8295</v>
      </c>
      <c r="AB31" s="286" t="s">
        <v>8295</v>
      </c>
      <c r="AC31" s="286" t="s">
        <v>8295</v>
      </c>
      <c r="AD31" s="286" t="s">
        <v>8295</v>
      </c>
      <c r="AE31" s="286" t="s">
        <v>8295</v>
      </c>
      <c r="AF31" s="286" t="s">
        <v>8295</v>
      </c>
      <c r="AG31" s="286" t="s">
        <v>8295</v>
      </c>
      <c r="AH31" s="286" t="s">
        <v>8295</v>
      </c>
      <c r="AI31" s="286" t="s">
        <v>8295</v>
      </c>
      <c r="AJ31" s="286">
        <v>2.4</v>
      </c>
      <c r="AK31" s="286" t="s">
        <v>8295</v>
      </c>
      <c r="AL31" s="286" t="s">
        <v>8295</v>
      </c>
      <c r="AM31" s="286" t="s">
        <v>8295</v>
      </c>
      <c r="AN31" s="286" t="s">
        <v>8295</v>
      </c>
      <c r="AO31" s="286" t="s">
        <v>8295</v>
      </c>
      <c r="AP31" s="286" t="s">
        <v>8295</v>
      </c>
      <c r="AQ31" s="286" t="s">
        <v>8295</v>
      </c>
      <c r="AR31" s="286" t="str">
        <f>_xlfn.IFNA(VLOOKUP(C31,'INFORM Severity - hidden'!$C$5:$G$155,5,FALSE),"-")</f>
        <v>-</v>
      </c>
    </row>
    <row r="32" spans="1:44" x14ac:dyDescent="0.25">
      <c r="A32" t="s">
        <v>295</v>
      </c>
      <c r="B32" t="s">
        <v>293</v>
      </c>
      <c r="C32" t="s">
        <v>294</v>
      </c>
      <c r="D32" s="286" t="str">
        <f t="shared" si="0"/>
        <v>Stable</v>
      </c>
      <c r="E32" s="286" t="s">
        <v>8295</v>
      </c>
      <c r="F32" s="286">
        <v>4</v>
      </c>
      <c r="G32" s="286">
        <v>4</v>
      </c>
      <c r="H32" s="286">
        <v>4.0999999999999996</v>
      </c>
      <c r="I32" s="286">
        <v>4.0999999999999996</v>
      </c>
      <c r="J32" s="286">
        <v>4</v>
      </c>
      <c r="K32" s="286">
        <v>4.0999999999999996</v>
      </c>
      <c r="L32" s="286">
        <v>3.9</v>
      </c>
      <c r="M32" s="286">
        <v>4</v>
      </c>
      <c r="N32" s="286">
        <v>4</v>
      </c>
      <c r="O32" s="286">
        <v>4</v>
      </c>
      <c r="P32" s="286">
        <v>4</v>
      </c>
      <c r="Q32" s="286">
        <v>4</v>
      </c>
      <c r="R32" s="286">
        <v>4</v>
      </c>
      <c r="S32" s="286">
        <v>3.6</v>
      </c>
      <c r="T32" s="286">
        <v>3.6</v>
      </c>
      <c r="U32" s="286">
        <v>3.5</v>
      </c>
      <c r="V32" s="286">
        <v>3.6</v>
      </c>
      <c r="W32" s="286">
        <v>3.6</v>
      </c>
      <c r="X32" s="286">
        <v>3.6</v>
      </c>
      <c r="Y32" s="286">
        <v>3.6</v>
      </c>
      <c r="Z32" s="286">
        <v>3.6</v>
      </c>
      <c r="AA32" s="286">
        <v>3.7</v>
      </c>
      <c r="AB32" s="286">
        <v>3.7</v>
      </c>
      <c r="AC32" s="286">
        <v>3.7</v>
      </c>
      <c r="AD32" s="286">
        <v>3.7</v>
      </c>
      <c r="AE32" s="286">
        <v>3.7</v>
      </c>
      <c r="AF32" s="286">
        <v>3.7</v>
      </c>
      <c r="AG32" s="286">
        <v>4.0999999999999996</v>
      </c>
      <c r="AH32" s="286">
        <v>4.0999999999999996</v>
      </c>
      <c r="AI32" s="286">
        <v>4.0999999999999996</v>
      </c>
      <c r="AJ32" s="286">
        <v>4.0999999999999996</v>
      </c>
      <c r="AK32" s="286">
        <v>4.0999999999999996</v>
      </c>
      <c r="AL32" s="286">
        <v>4.2</v>
      </c>
      <c r="AM32" s="286">
        <v>4.2</v>
      </c>
      <c r="AN32" s="286">
        <v>4.2</v>
      </c>
      <c r="AO32" s="286">
        <v>4.2</v>
      </c>
      <c r="AP32" s="286">
        <v>4.2</v>
      </c>
      <c r="AQ32" s="286">
        <v>4.2</v>
      </c>
      <c r="AR32" s="286">
        <f>_xlfn.IFNA(VLOOKUP(C32,'INFORM Severity - hidden'!$C$5:$G$155,5,FALSE),"-")</f>
        <v>4.2</v>
      </c>
    </row>
    <row r="33" spans="1:44" x14ac:dyDescent="0.25">
      <c r="A33" t="s">
        <v>295</v>
      </c>
      <c r="B33" t="s">
        <v>299</v>
      </c>
      <c r="C33" t="s">
        <v>300</v>
      </c>
      <c r="D33" s="286" t="str">
        <f t="shared" si="0"/>
        <v>Stable</v>
      </c>
      <c r="E33" s="286" t="s">
        <v>8295</v>
      </c>
      <c r="F33" s="286">
        <v>3.6</v>
      </c>
      <c r="G33" s="286">
        <v>3.6</v>
      </c>
      <c r="H33" s="286">
        <v>3.8</v>
      </c>
      <c r="I33" s="286">
        <v>3.8</v>
      </c>
      <c r="J33" s="286">
        <v>3.8</v>
      </c>
      <c r="K33" s="286">
        <v>3.8</v>
      </c>
      <c r="L33" s="286">
        <v>3.8</v>
      </c>
      <c r="M33" s="286">
        <v>3.8</v>
      </c>
      <c r="N33" s="286">
        <v>3.7</v>
      </c>
      <c r="O33" s="286">
        <v>3.7</v>
      </c>
      <c r="P33" s="286">
        <v>3.7</v>
      </c>
      <c r="Q33" s="286">
        <v>3.7</v>
      </c>
      <c r="R33" s="286">
        <v>3.7</v>
      </c>
      <c r="S33" s="286">
        <v>3.6</v>
      </c>
      <c r="T33" s="286">
        <v>3.6</v>
      </c>
      <c r="U33" s="286">
        <v>3.6</v>
      </c>
      <c r="V33" s="286">
        <v>3.6</v>
      </c>
      <c r="W33" s="286">
        <v>3.6</v>
      </c>
      <c r="X33" s="286">
        <v>3.1</v>
      </c>
      <c r="Y33" s="286">
        <v>3.1</v>
      </c>
      <c r="Z33" s="286">
        <v>3.1</v>
      </c>
      <c r="AA33" s="286">
        <v>3.2</v>
      </c>
      <c r="AB33" s="286">
        <v>3.2</v>
      </c>
      <c r="AC33" s="286">
        <v>3.2</v>
      </c>
      <c r="AD33" s="286">
        <v>3.2</v>
      </c>
      <c r="AE33" s="286">
        <v>3.2</v>
      </c>
      <c r="AF33" s="286">
        <v>3.2</v>
      </c>
      <c r="AG33" s="286">
        <v>3.2</v>
      </c>
      <c r="AH33" s="286">
        <v>3.3</v>
      </c>
      <c r="AI33" s="286">
        <v>3.3</v>
      </c>
      <c r="AJ33" s="286">
        <v>3.3</v>
      </c>
      <c r="AK33" s="286">
        <v>3.3</v>
      </c>
      <c r="AL33" s="286">
        <v>3.6</v>
      </c>
      <c r="AM33" s="286">
        <v>3.6</v>
      </c>
      <c r="AN33" s="286">
        <v>3.6</v>
      </c>
      <c r="AO33" s="286">
        <v>3.6</v>
      </c>
      <c r="AP33" s="286">
        <v>3.6</v>
      </c>
      <c r="AQ33" s="286">
        <v>3.6</v>
      </c>
      <c r="AR33" s="286">
        <f>_xlfn.IFNA(VLOOKUP(C33,'INFORM Severity - hidden'!$C$5:$G$155,5,FALSE),"-")</f>
        <v>3.6</v>
      </c>
    </row>
    <row r="34" spans="1:44" x14ac:dyDescent="0.25">
      <c r="A34" t="s">
        <v>295</v>
      </c>
      <c r="B34" t="s">
        <v>309</v>
      </c>
      <c r="C34" t="s">
        <v>310</v>
      </c>
      <c r="D34" s="286" t="str">
        <f t="shared" si="0"/>
        <v>Increasing</v>
      </c>
      <c r="E34" s="286" t="s">
        <v>8295</v>
      </c>
      <c r="F34" s="286">
        <v>3.2</v>
      </c>
      <c r="G34" s="286">
        <v>3.2</v>
      </c>
      <c r="H34" s="286">
        <v>3.5</v>
      </c>
      <c r="I34" s="286">
        <v>3.5</v>
      </c>
      <c r="J34" s="286">
        <v>3.5</v>
      </c>
      <c r="K34" s="286">
        <v>3.5</v>
      </c>
      <c r="L34" s="286">
        <v>3.6</v>
      </c>
      <c r="M34" s="286">
        <v>3.6</v>
      </c>
      <c r="N34" s="286">
        <v>3.6</v>
      </c>
      <c r="O34" s="286">
        <v>3.6</v>
      </c>
      <c r="P34" s="286">
        <v>3.6</v>
      </c>
      <c r="Q34" s="286">
        <v>3.6</v>
      </c>
      <c r="R34" s="286">
        <v>3.6</v>
      </c>
      <c r="S34" s="286">
        <v>3.1</v>
      </c>
      <c r="T34" s="286">
        <v>3.1</v>
      </c>
      <c r="U34" s="286">
        <v>3.1</v>
      </c>
      <c r="V34" s="286">
        <v>3.1</v>
      </c>
      <c r="W34" s="286">
        <v>3.1</v>
      </c>
      <c r="X34" s="286">
        <v>3.3</v>
      </c>
      <c r="Y34" s="286">
        <v>3.3</v>
      </c>
      <c r="Z34" s="286">
        <v>3.3</v>
      </c>
      <c r="AA34" s="286">
        <v>3.4</v>
      </c>
      <c r="AB34" s="286">
        <v>3.4</v>
      </c>
      <c r="AC34" s="286">
        <v>3.3</v>
      </c>
      <c r="AD34" s="286">
        <v>3.4</v>
      </c>
      <c r="AE34" s="286">
        <v>3.4</v>
      </c>
      <c r="AF34" s="286">
        <v>3.4</v>
      </c>
      <c r="AG34" s="286">
        <v>3.4</v>
      </c>
      <c r="AH34" s="286">
        <v>3.4</v>
      </c>
      <c r="AI34" s="286">
        <v>3.4</v>
      </c>
      <c r="AJ34" s="286">
        <v>3.4</v>
      </c>
      <c r="AK34" s="286">
        <v>3.4</v>
      </c>
      <c r="AL34" s="286">
        <v>3.4</v>
      </c>
      <c r="AM34" s="286">
        <v>3.4</v>
      </c>
      <c r="AN34" s="286">
        <v>3.4</v>
      </c>
      <c r="AO34" s="286">
        <v>3.4</v>
      </c>
      <c r="AP34" s="286">
        <v>3.4</v>
      </c>
      <c r="AQ34" s="286">
        <v>3.8</v>
      </c>
      <c r="AR34" s="286">
        <f>_xlfn.IFNA(VLOOKUP(C34,'INFORM Severity - hidden'!$C$5:$G$155,5,FALSE),"-")</f>
        <v>3.8</v>
      </c>
    </row>
    <row r="35" spans="1:44" x14ac:dyDescent="0.25">
      <c r="A35" t="s">
        <v>295</v>
      </c>
      <c r="B35" t="s">
        <v>316</v>
      </c>
      <c r="C35" t="s">
        <v>317</v>
      </c>
      <c r="D35" s="286" t="str">
        <f t="shared" si="0"/>
        <v>Increasing</v>
      </c>
      <c r="E35" s="286" t="s">
        <v>8295</v>
      </c>
      <c r="F35" s="286">
        <v>3.3</v>
      </c>
      <c r="G35" s="286">
        <v>3.3</v>
      </c>
      <c r="H35" s="286">
        <v>3.1</v>
      </c>
      <c r="I35" s="286">
        <v>3.1</v>
      </c>
      <c r="J35" s="286">
        <v>3.1</v>
      </c>
      <c r="K35" s="286">
        <v>3.1</v>
      </c>
      <c r="L35" s="286">
        <v>2.7</v>
      </c>
      <c r="M35" s="286">
        <v>2.8</v>
      </c>
      <c r="N35" s="286">
        <v>2.6</v>
      </c>
      <c r="O35" s="286">
        <v>2.6</v>
      </c>
      <c r="P35" s="286">
        <v>2.6</v>
      </c>
      <c r="Q35" s="286">
        <v>2.6</v>
      </c>
      <c r="R35" s="286">
        <v>2.6</v>
      </c>
      <c r="S35" s="286">
        <v>2.6</v>
      </c>
      <c r="T35" s="286">
        <v>2.6</v>
      </c>
      <c r="U35" s="286">
        <v>2.5</v>
      </c>
      <c r="V35" s="286">
        <v>2.6</v>
      </c>
      <c r="W35" s="286">
        <v>2.6</v>
      </c>
      <c r="X35" s="286">
        <v>2.6</v>
      </c>
      <c r="Y35" s="286">
        <v>2.5</v>
      </c>
      <c r="Z35" s="286">
        <v>2.5</v>
      </c>
      <c r="AA35" s="286">
        <v>2.6</v>
      </c>
      <c r="AB35" s="286">
        <v>2.6</v>
      </c>
      <c r="AC35" s="286">
        <v>2.8</v>
      </c>
      <c r="AD35" s="286">
        <v>2.8</v>
      </c>
      <c r="AE35" s="286">
        <v>2.8</v>
      </c>
      <c r="AF35" s="286">
        <v>2.8</v>
      </c>
      <c r="AG35" s="286">
        <v>2.8</v>
      </c>
      <c r="AH35" s="286">
        <v>2.8</v>
      </c>
      <c r="AI35" s="286">
        <v>2.8</v>
      </c>
      <c r="AJ35" s="286">
        <v>2.8</v>
      </c>
      <c r="AK35" s="286">
        <v>2.8</v>
      </c>
      <c r="AL35" s="286">
        <v>2.8</v>
      </c>
      <c r="AM35" s="286">
        <v>2.8</v>
      </c>
      <c r="AN35" s="286">
        <v>2.8</v>
      </c>
      <c r="AO35" s="286">
        <v>2.8</v>
      </c>
      <c r="AP35" s="286">
        <v>2.8</v>
      </c>
      <c r="AQ35" s="286">
        <v>3.1</v>
      </c>
      <c r="AR35" s="286">
        <f>_xlfn.IFNA(VLOOKUP(C35,'INFORM Severity - hidden'!$C$5:$G$155,5,FALSE),"-")</f>
        <v>3.1</v>
      </c>
    </row>
    <row r="36" spans="1:44" x14ac:dyDescent="0.25">
      <c r="A36" t="s">
        <v>327</v>
      </c>
      <c r="B36" t="s">
        <v>325</v>
      </c>
      <c r="C36" t="s">
        <v>326</v>
      </c>
      <c r="D36" s="286" t="str">
        <f t="shared" si="0"/>
        <v>Stable</v>
      </c>
      <c r="E36" s="286" t="s">
        <v>8295</v>
      </c>
      <c r="F36" s="286">
        <v>4.4000000000000004</v>
      </c>
      <c r="G36" s="286">
        <v>4.4000000000000004</v>
      </c>
      <c r="H36" s="286">
        <v>4.4000000000000004</v>
      </c>
      <c r="I36" s="286">
        <v>4.2</v>
      </c>
      <c r="J36" s="286">
        <v>4.2</v>
      </c>
      <c r="K36" s="286">
        <v>4.2</v>
      </c>
      <c r="L36" s="286">
        <v>4.2</v>
      </c>
      <c r="M36" s="286">
        <v>4.2</v>
      </c>
      <c r="N36" s="286">
        <v>4.2</v>
      </c>
      <c r="O36" s="286">
        <v>4.2</v>
      </c>
      <c r="P36" s="286">
        <v>4.2</v>
      </c>
      <c r="Q36" s="286">
        <v>4.2</v>
      </c>
      <c r="R36" s="286">
        <v>4</v>
      </c>
      <c r="S36" s="286">
        <v>4.2</v>
      </c>
      <c r="T36" s="286">
        <v>4.2</v>
      </c>
      <c r="U36" s="286">
        <v>4.2</v>
      </c>
      <c r="V36" s="286">
        <v>4.2</v>
      </c>
      <c r="W36" s="286">
        <v>4.2</v>
      </c>
      <c r="X36" s="286">
        <v>4.2</v>
      </c>
      <c r="Y36" s="286">
        <v>4.2</v>
      </c>
      <c r="Z36" s="286">
        <v>4.5</v>
      </c>
      <c r="AA36" s="286">
        <v>4.5</v>
      </c>
      <c r="AB36" s="286">
        <v>4.5</v>
      </c>
      <c r="AC36" s="286">
        <v>4.5</v>
      </c>
      <c r="AD36" s="286">
        <v>4.5</v>
      </c>
      <c r="AE36" s="286">
        <v>4.5</v>
      </c>
      <c r="AF36" s="286">
        <v>4.5</v>
      </c>
      <c r="AG36" s="286">
        <v>4.5</v>
      </c>
      <c r="AH36" s="286">
        <v>4.5</v>
      </c>
      <c r="AI36" s="286">
        <v>4.5</v>
      </c>
      <c r="AJ36" s="286">
        <v>4.5</v>
      </c>
      <c r="AK36" s="286">
        <v>4.5</v>
      </c>
      <c r="AL36" s="286">
        <v>4.5</v>
      </c>
      <c r="AM36" s="286">
        <v>4.5</v>
      </c>
      <c r="AN36" s="286">
        <v>4.5</v>
      </c>
      <c r="AO36" s="286">
        <v>4.5</v>
      </c>
      <c r="AP36" s="286">
        <v>4.5</v>
      </c>
      <c r="AQ36" s="286">
        <v>4.5</v>
      </c>
      <c r="AR36" s="286">
        <f>_xlfn.IFNA(VLOOKUP(C36,'INFORM Severity - hidden'!$C$5:$G$155,5,FALSE),"-")</f>
        <v>4.5</v>
      </c>
    </row>
    <row r="37" spans="1:44" x14ac:dyDescent="0.25">
      <c r="A37"/>
      <c r="B37"/>
      <c r="C37" t="s">
        <v>8312</v>
      </c>
      <c r="D37" s="286" t="str">
        <f t="shared" si="0"/>
        <v>-</v>
      </c>
      <c r="E37" s="286" t="s">
        <v>8295</v>
      </c>
      <c r="F37" s="286" t="s">
        <v>8295</v>
      </c>
      <c r="G37" s="286" t="s">
        <v>8295</v>
      </c>
      <c r="H37" s="286" t="s">
        <v>8295</v>
      </c>
      <c r="I37" s="286" t="s">
        <v>8295</v>
      </c>
      <c r="J37" s="286" t="s">
        <v>8295</v>
      </c>
      <c r="K37" s="286" t="s">
        <v>8295</v>
      </c>
      <c r="L37" s="286" t="s">
        <v>8295</v>
      </c>
      <c r="M37" s="286" t="s">
        <v>8295</v>
      </c>
      <c r="N37" s="286" t="s">
        <v>8295</v>
      </c>
      <c r="O37" s="286" t="s">
        <v>8295</v>
      </c>
      <c r="P37" s="286">
        <v>2.7</v>
      </c>
      <c r="Q37" s="286">
        <v>2.7</v>
      </c>
      <c r="R37" s="286">
        <v>2.5</v>
      </c>
      <c r="S37" s="286">
        <v>2.7</v>
      </c>
      <c r="T37" s="286">
        <v>2.7</v>
      </c>
      <c r="U37" s="286" t="s">
        <v>8295</v>
      </c>
      <c r="V37" s="286" t="s">
        <v>8295</v>
      </c>
      <c r="W37" s="286" t="s">
        <v>8295</v>
      </c>
      <c r="X37" s="286" t="s">
        <v>8295</v>
      </c>
      <c r="Y37" s="286" t="s">
        <v>8295</v>
      </c>
      <c r="Z37" s="286" t="s">
        <v>8295</v>
      </c>
      <c r="AA37" s="286" t="s">
        <v>8295</v>
      </c>
      <c r="AB37" s="286" t="s">
        <v>8295</v>
      </c>
      <c r="AC37" s="286" t="s">
        <v>8295</v>
      </c>
      <c r="AD37" s="286" t="s">
        <v>8295</v>
      </c>
      <c r="AE37" s="286" t="s">
        <v>8295</v>
      </c>
      <c r="AF37" s="286" t="s">
        <v>8295</v>
      </c>
      <c r="AG37" s="286" t="s">
        <v>8295</v>
      </c>
      <c r="AH37" s="286" t="s">
        <v>8295</v>
      </c>
      <c r="AI37" s="286" t="s">
        <v>8295</v>
      </c>
      <c r="AJ37" s="286" t="s">
        <v>8295</v>
      </c>
      <c r="AK37" s="286" t="s">
        <v>8295</v>
      </c>
      <c r="AL37" s="286" t="s">
        <v>8295</v>
      </c>
      <c r="AM37" s="286" t="s">
        <v>8295</v>
      </c>
      <c r="AN37" s="286" t="s">
        <v>8295</v>
      </c>
      <c r="AO37" s="286" t="s">
        <v>8295</v>
      </c>
      <c r="AP37" s="286" t="s">
        <v>8295</v>
      </c>
      <c r="AQ37" s="286" t="s">
        <v>8295</v>
      </c>
      <c r="AR37" s="286" t="str">
        <f>_xlfn.IFNA(VLOOKUP(C37,'INFORM Severity - hidden'!$C$5:$G$155,5,FALSE),"-")</f>
        <v>-</v>
      </c>
    </row>
    <row r="38" spans="1:44" x14ac:dyDescent="0.25">
      <c r="A38"/>
      <c r="B38"/>
      <c r="C38" t="s">
        <v>8313</v>
      </c>
      <c r="D38" s="286" t="str">
        <f t="shared" si="0"/>
        <v>-</v>
      </c>
      <c r="E38" s="286" t="s">
        <v>8295</v>
      </c>
      <c r="F38" s="286" t="s">
        <v>8295</v>
      </c>
      <c r="G38" s="286" t="s">
        <v>8295</v>
      </c>
      <c r="H38" s="286" t="s">
        <v>8295</v>
      </c>
      <c r="I38" s="286" t="s">
        <v>8295</v>
      </c>
      <c r="J38" s="286" t="s">
        <v>8295</v>
      </c>
      <c r="K38" s="286" t="s">
        <v>8295</v>
      </c>
      <c r="L38" s="286" t="s">
        <v>8295</v>
      </c>
      <c r="M38" s="286" t="s">
        <v>8295</v>
      </c>
      <c r="N38" s="286" t="s">
        <v>8295</v>
      </c>
      <c r="O38" s="286" t="s">
        <v>8295</v>
      </c>
      <c r="P38" s="286" t="s">
        <v>8295</v>
      </c>
      <c r="Q38" s="286" t="s">
        <v>8295</v>
      </c>
      <c r="R38" s="286" t="s">
        <v>8295</v>
      </c>
      <c r="S38" s="286" t="s">
        <v>8295</v>
      </c>
      <c r="T38" s="286" t="s">
        <v>8295</v>
      </c>
      <c r="U38" s="286" t="s">
        <v>8295</v>
      </c>
      <c r="V38" s="286">
        <v>2.4</v>
      </c>
      <c r="W38" s="286">
        <v>2.6</v>
      </c>
      <c r="X38" s="286">
        <v>2.6</v>
      </c>
      <c r="Y38" s="286">
        <v>2.6</v>
      </c>
      <c r="Z38" s="286">
        <v>2.6</v>
      </c>
      <c r="AA38" s="286">
        <v>2.6</v>
      </c>
      <c r="AB38" s="286">
        <v>2.6</v>
      </c>
      <c r="AC38" s="286">
        <v>2.6</v>
      </c>
      <c r="AD38" s="286" t="s">
        <v>8295</v>
      </c>
      <c r="AE38" s="286" t="s">
        <v>8295</v>
      </c>
      <c r="AF38" s="286" t="s">
        <v>8295</v>
      </c>
      <c r="AG38" s="286" t="s">
        <v>8295</v>
      </c>
      <c r="AH38" s="286" t="s">
        <v>8295</v>
      </c>
      <c r="AI38" s="286" t="s">
        <v>8295</v>
      </c>
      <c r="AJ38" s="286" t="s">
        <v>8295</v>
      </c>
      <c r="AK38" s="286" t="s">
        <v>8295</v>
      </c>
      <c r="AL38" s="286" t="s">
        <v>8295</v>
      </c>
      <c r="AM38" s="286" t="s">
        <v>8295</v>
      </c>
      <c r="AN38" s="286" t="s">
        <v>8295</v>
      </c>
      <c r="AO38" s="286" t="s">
        <v>8295</v>
      </c>
      <c r="AP38" s="286" t="s">
        <v>8295</v>
      </c>
      <c r="AQ38" s="286" t="s">
        <v>8295</v>
      </c>
      <c r="AR38" s="286" t="str">
        <f>_xlfn.IFNA(VLOOKUP(C38,'INFORM Severity - hidden'!$C$5:$G$155,5,FALSE),"-")</f>
        <v>-</v>
      </c>
    </row>
    <row r="39" spans="1:44" x14ac:dyDescent="0.25">
      <c r="A39" t="s">
        <v>2176</v>
      </c>
      <c r="B39" t="s">
        <v>2174</v>
      </c>
      <c r="C39" t="s">
        <v>2175</v>
      </c>
      <c r="D39" s="286" t="str">
        <f t="shared" si="0"/>
        <v>Stable</v>
      </c>
      <c r="E39" s="286" t="s">
        <v>8295</v>
      </c>
      <c r="F39" s="286" t="s">
        <v>8295</v>
      </c>
      <c r="G39" s="286" t="s">
        <v>8295</v>
      </c>
      <c r="H39" s="286" t="s">
        <v>8295</v>
      </c>
      <c r="I39" s="286" t="s">
        <v>8295</v>
      </c>
      <c r="J39" s="286" t="s">
        <v>8295</v>
      </c>
      <c r="K39" s="286" t="s">
        <v>8295</v>
      </c>
      <c r="L39" s="286" t="s">
        <v>8295</v>
      </c>
      <c r="M39" s="286" t="s">
        <v>8295</v>
      </c>
      <c r="N39" s="286" t="s">
        <v>8295</v>
      </c>
      <c r="O39" s="286" t="s">
        <v>8295</v>
      </c>
      <c r="P39" s="286" t="s">
        <v>8295</v>
      </c>
      <c r="Q39" s="286" t="s">
        <v>8295</v>
      </c>
      <c r="R39" s="286" t="s">
        <v>8295</v>
      </c>
      <c r="S39" s="286" t="s">
        <v>8295</v>
      </c>
      <c r="T39" s="286" t="s">
        <v>8295</v>
      </c>
      <c r="U39" s="286" t="s">
        <v>8295</v>
      </c>
      <c r="V39" s="286" t="s">
        <v>8295</v>
      </c>
      <c r="W39" s="286" t="s">
        <v>8295</v>
      </c>
      <c r="X39" s="286" t="s">
        <v>8295</v>
      </c>
      <c r="Y39" s="286" t="s">
        <v>8295</v>
      </c>
      <c r="Z39" s="286" t="s">
        <v>8295</v>
      </c>
      <c r="AA39" s="286" t="s">
        <v>8295</v>
      </c>
      <c r="AB39" s="286" t="s">
        <v>8295</v>
      </c>
      <c r="AC39" s="286">
        <v>3.2</v>
      </c>
      <c r="AD39" s="286">
        <v>3.2</v>
      </c>
      <c r="AE39" s="286">
        <v>3.2</v>
      </c>
      <c r="AF39" s="286">
        <v>3.2</v>
      </c>
      <c r="AG39" s="286">
        <v>3.2</v>
      </c>
      <c r="AH39" s="286">
        <v>3.3</v>
      </c>
      <c r="AI39" s="286">
        <v>3.3</v>
      </c>
      <c r="AJ39" s="286">
        <v>3.3</v>
      </c>
      <c r="AK39" s="286">
        <v>3.3</v>
      </c>
      <c r="AL39" s="286">
        <v>3.3</v>
      </c>
      <c r="AM39" s="286">
        <v>3.3</v>
      </c>
      <c r="AN39" s="286">
        <v>3.3</v>
      </c>
      <c r="AO39" s="286">
        <v>3.3</v>
      </c>
      <c r="AP39" s="286">
        <v>3.3</v>
      </c>
      <c r="AQ39" s="286">
        <v>3.3</v>
      </c>
      <c r="AR39" s="286">
        <f>_xlfn.IFNA(VLOOKUP(C39,'INFORM Severity - hidden'!$C$5:$G$155,5,FALSE),"-")</f>
        <v>3.3</v>
      </c>
    </row>
    <row r="40" spans="1:44" x14ac:dyDescent="0.25">
      <c r="A40"/>
      <c r="B40"/>
      <c r="C40" t="s">
        <v>8314</v>
      </c>
      <c r="D40" s="286" t="str">
        <f t="shared" si="0"/>
        <v>-</v>
      </c>
      <c r="E40" s="286" t="s">
        <v>8295</v>
      </c>
      <c r="F40" s="286">
        <v>2.5</v>
      </c>
      <c r="G40" s="286">
        <v>2.5</v>
      </c>
      <c r="H40" s="286">
        <v>2.4</v>
      </c>
      <c r="I40" s="286">
        <v>2.4</v>
      </c>
      <c r="J40" s="286">
        <v>2.4</v>
      </c>
      <c r="K40" s="286">
        <v>2.4</v>
      </c>
      <c r="L40" s="286">
        <v>2.4</v>
      </c>
      <c r="M40" s="286">
        <v>2.4</v>
      </c>
      <c r="N40" s="286">
        <v>2.4</v>
      </c>
      <c r="O40" s="286">
        <v>1.7</v>
      </c>
      <c r="P40" s="286">
        <v>1.8</v>
      </c>
      <c r="Q40" s="286">
        <v>1.8</v>
      </c>
      <c r="R40" s="286">
        <v>1.8</v>
      </c>
      <c r="S40" s="286">
        <v>1.8</v>
      </c>
      <c r="T40" s="286">
        <v>1.8</v>
      </c>
      <c r="U40" s="286">
        <v>1.8</v>
      </c>
      <c r="V40" s="286">
        <v>1.7</v>
      </c>
      <c r="W40" s="286">
        <v>1.7</v>
      </c>
      <c r="X40" s="286">
        <v>1.7</v>
      </c>
      <c r="Y40" s="286">
        <v>1.6</v>
      </c>
      <c r="Z40" s="286">
        <v>2.2000000000000002</v>
      </c>
      <c r="AA40" s="286" t="s">
        <v>8295</v>
      </c>
      <c r="AB40" s="286" t="s">
        <v>8295</v>
      </c>
      <c r="AC40" s="286" t="s">
        <v>8295</v>
      </c>
      <c r="AD40" s="286" t="s">
        <v>8295</v>
      </c>
      <c r="AE40" s="286" t="s">
        <v>8295</v>
      </c>
      <c r="AF40" s="286" t="s">
        <v>8295</v>
      </c>
      <c r="AG40" s="286" t="s">
        <v>8295</v>
      </c>
      <c r="AH40" s="286" t="s">
        <v>8295</v>
      </c>
      <c r="AI40" s="286" t="s">
        <v>8295</v>
      </c>
      <c r="AJ40" s="286" t="s">
        <v>8295</v>
      </c>
      <c r="AK40" s="286" t="s">
        <v>8295</v>
      </c>
      <c r="AL40" s="286" t="s">
        <v>8295</v>
      </c>
      <c r="AM40" s="286" t="s">
        <v>8295</v>
      </c>
      <c r="AN40" s="286" t="s">
        <v>8295</v>
      </c>
      <c r="AO40" s="286" t="s">
        <v>8295</v>
      </c>
      <c r="AP40" s="286" t="s">
        <v>8295</v>
      </c>
      <c r="AQ40" s="286" t="s">
        <v>8295</v>
      </c>
      <c r="AR40" s="286" t="str">
        <f>_xlfn.IFNA(VLOOKUP(C40,'INFORM Severity - hidden'!$C$5:$G$155,5,FALSE),"-")</f>
        <v>-</v>
      </c>
    </row>
    <row r="41" spans="1:44" x14ac:dyDescent="0.25">
      <c r="A41"/>
      <c r="B41"/>
      <c r="C41" t="s">
        <v>8315</v>
      </c>
      <c r="D41" s="286" t="str">
        <f t="shared" si="0"/>
        <v>-</v>
      </c>
      <c r="E41" s="286" t="s">
        <v>8295</v>
      </c>
      <c r="F41" s="286" t="s">
        <v>8295</v>
      </c>
      <c r="G41" s="286" t="s">
        <v>8295</v>
      </c>
      <c r="H41" s="286" t="s">
        <v>8295</v>
      </c>
      <c r="I41" s="286" t="s">
        <v>8295</v>
      </c>
      <c r="J41" s="286" t="s">
        <v>8295</v>
      </c>
      <c r="K41" s="286" t="s">
        <v>8295</v>
      </c>
      <c r="L41" s="286" t="s">
        <v>8295</v>
      </c>
      <c r="M41" s="286" t="s">
        <v>8295</v>
      </c>
      <c r="N41" s="286" t="s">
        <v>8295</v>
      </c>
      <c r="O41" s="286" t="s">
        <v>8295</v>
      </c>
      <c r="P41" s="286" t="s">
        <v>8295</v>
      </c>
      <c r="Q41" s="286" t="s">
        <v>8295</v>
      </c>
      <c r="R41" s="286" t="s">
        <v>8295</v>
      </c>
      <c r="S41" s="286" t="s">
        <v>8295</v>
      </c>
      <c r="T41" s="286" t="s">
        <v>8295</v>
      </c>
      <c r="U41" s="286" t="s">
        <v>8295</v>
      </c>
      <c r="V41" s="286" t="s">
        <v>8295</v>
      </c>
      <c r="W41" s="286" t="s">
        <v>8295</v>
      </c>
      <c r="X41" s="286" t="s">
        <v>8295</v>
      </c>
      <c r="Y41" s="286" t="s">
        <v>8295</v>
      </c>
      <c r="Z41" s="286" t="s">
        <v>8295</v>
      </c>
      <c r="AA41" s="286">
        <v>2.2000000000000002</v>
      </c>
      <c r="AB41" s="286">
        <v>2.2000000000000002</v>
      </c>
      <c r="AC41" s="286">
        <v>2.2000000000000002</v>
      </c>
      <c r="AD41" s="286">
        <v>2.2000000000000002</v>
      </c>
      <c r="AE41" s="286" t="s">
        <v>8295</v>
      </c>
      <c r="AF41" s="286" t="s">
        <v>8295</v>
      </c>
      <c r="AG41" s="286" t="s">
        <v>8295</v>
      </c>
      <c r="AH41" s="286" t="s">
        <v>8295</v>
      </c>
      <c r="AI41" s="286" t="s">
        <v>8295</v>
      </c>
      <c r="AJ41" s="286" t="s">
        <v>8295</v>
      </c>
      <c r="AK41" s="286" t="s">
        <v>8295</v>
      </c>
      <c r="AL41" s="286" t="s">
        <v>8295</v>
      </c>
      <c r="AM41" s="286" t="s">
        <v>8295</v>
      </c>
      <c r="AN41" s="286" t="s">
        <v>8295</v>
      </c>
      <c r="AO41" s="286" t="s">
        <v>8295</v>
      </c>
      <c r="AP41" s="286" t="s">
        <v>8295</v>
      </c>
      <c r="AQ41" s="286" t="s">
        <v>8295</v>
      </c>
      <c r="AR41" s="286" t="str">
        <f>_xlfn.IFNA(VLOOKUP(C41,'INFORM Severity - hidden'!$C$5:$G$155,5,FALSE),"-")</f>
        <v>-</v>
      </c>
    </row>
    <row r="42" spans="1:44" x14ac:dyDescent="0.25">
      <c r="A42" t="s">
        <v>403</v>
      </c>
      <c r="B42" t="s">
        <v>401</v>
      </c>
      <c r="C42" t="s">
        <v>402</v>
      </c>
      <c r="D42" s="286" t="str">
        <f t="shared" si="0"/>
        <v>Decreasing</v>
      </c>
      <c r="E42" s="286" t="s">
        <v>8295</v>
      </c>
      <c r="F42" s="286">
        <v>3.9</v>
      </c>
      <c r="G42" s="286">
        <v>3.9</v>
      </c>
      <c r="H42" s="286">
        <v>4</v>
      </c>
      <c r="I42" s="286">
        <v>4</v>
      </c>
      <c r="J42" s="286">
        <v>4</v>
      </c>
      <c r="K42" s="286">
        <v>4</v>
      </c>
      <c r="L42" s="286">
        <v>4</v>
      </c>
      <c r="M42" s="286">
        <v>4</v>
      </c>
      <c r="N42" s="286">
        <v>4.0999999999999996</v>
      </c>
      <c r="O42" s="286">
        <v>4.0999999999999996</v>
      </c>
      <c r="P42" s="286">
        <v>4.0999999999999996</v>
      </c>
      <c r="Q42" s="286">
        <v>4.0999999999999996</v>
      </c>
      <c r="R42" s="286">
        <v>3.8</v>
      </c>
      <c r="S42" s="286">
        <v>3.8</v>
      </c>
      <c r="T42" s="286">
        <v>4.2</v>
      </c>
      <c r="U42" s="286">
        <v>4.2</v>
      </c>
      <c r="V42" s="286">
        <v>4.2</v>
      </c>
      <c r="W42" s="286">
        <v>4.2</v>
      </c>
      <c r="X42" s="286">
        <v>4.2</v>
      </c>
      <c r="Y42" s="286">
        <v>4.2</v>
      </c>
      <c r="Z42" s="286">
        <v>4.2</v>
      </c>
      <c r="AA42" s="286">
        <v>4.0999999999999996</v>
      </c>
      <c r="AB42" s="286">
        <v>3.9</v>
      </c>
      <c r="AC42" s="286">
        <v>3.9</v>
      </c>
      <c r="AD42" s="286">
        <v>3.9</v>
      </c>
      <c r="AE42" s="286">
        <v>3.9</v>
      </c>
      <c r="AF42" s="286">
        <v>3.9</v>
      </c>
      <c r="AG42" s="286">
        <v>3.7</v>
      </c>
      <c r="AH42" s="286">
        <v>3.7</v>
      </c>
      <c r="AI42" s="286">
        <v>3.7</v>
      </c>
      <c r="AJ42" s="286">
        <v>3.7</v>
      </c>
      <c r="AK42" s="286">
        <v>4</v>
      </c>
      <c r="AL42" s="286">
        <v>4.0999999999999996</v>
      </c>
      <c r="AM42" s="286">
        <v>4.0999999999999996</v>
      </c>
      <c r="AN42" s="286">
        <v>4.0999999999999996</v>
      </c>
      <c r="AO42" s="286">
        <v>4.0999999999999996</v>
      </c>
      <c r="AP42" s="286">
        <v>4.0999999999999996</v>
      </c>
      <c r="AQ42" s="286">
        <v>3.9</v>
      </c>
      <c r="AR42" s="286">
        <f>_xlfn.IFNA(VLOOKUP(C42,'INFORM Severity - hidden'!$C$5:$G$155,5,FALSE),"-")</f>
        <v>3.9</v>
      </c>
    </row>
    <row r="43" spans="1:44" x14ac:dyDescent="0.25">
      <c r="A43" t="s">
        <v>403</v>
      </c>
      <c r="B43" t="s">
        <v>409</v>
      </c>
      <c r="C43" t="s">
        <v>410</v>
      </c>
      <c r="D43" s="286" t="str">
        <f t="shared" si="0"/>
        <v>Stable</v>
      </c>
      <c r="E43" s="286" t="s">
        <v>8295</v>
      </c>
      <c r="F43" s="286">
        <v>2.8</v>
      </c>
      <c r="G43" s="286">
        <v>2.8</v>
      </c>
      <c r="H43" s="286">
        <v>3.3</v>
      </c>
      <c r="I43" s="286">
        <v>3.3</v>
      </c>
      <c r="J43" s="286">
        <v>3.3</v>
      </c>
      <c r="K43" s="286">
        <v>3.3</v>
      </c>
      <c r="L43" s="286">
        <v>3.3</v>
      </c>
      <c r="M43" s="286">
        <v>3.3</v>
      </c>
      <c r="N43" s="286">
        <v>3.3</v>
      </c>
      <c r="O43" s="286">
        <v>3.3</v>
      </c>
      <c r="P43" s="286">
        <v>3.3</v>
      </c>
      <c r="Q43" s="286">
        <v>3.3</v>
      </c>
      <c r="R43" s="286">
        <v>3.4</v>
      </c>
      <c r="S43" s="286">
        <v>3.4</v>
      </c>
      <c r="T43" s="286">
        <v>3.4</v>
      </c>
      <c r="U43" s="286">
        <v>3.4</v>
      </c>
      <c r="V43" s="286">
        <v>3.4</v>
      </c>
      <c r="W43" s="286">
        <v>3.4</v>
      </c>
      <c r="X43" s="286">
        <v>3.4</v>
      </c>
      <c r="Y43" s="286">
        <v>3.4</v>
      </c>
      <c r="Z43" s="286">
        <v>3.4</v>
      </c>
      <c r="AA43" s="286">
        <v>3.4</v>
      </c>
      <c r="AB43" s="286">
        <v>3.4</v>
      </c>
      <c r="AC43" s="286">
        <v>3.4</v>
      </c>
      <c r="AD43" s="286">
        <v>3.4</v>
      </c>
      <c r="AE43" s="286">
        <v>3.4</v>
      </c>
      <c r="AF43" s="286">
        <v>3.4</v>
      </c>
      <c r="AG43" s="286">
        <v>3.4</v>
      </c>
      <c r="AH43" s="286">
        <v>3.4</v>
      </c>
      <c r="AI43" s="286">
        <v>3.4</v>
      </c>
      <c r="AJ43" s="286">
        <v>3.4</v>
      </c>
      <c r="AK43" s="286">
        <v>3.5</v>
      </c>
      <c r="AL43" s="286">
        <v>3.5</v>
      </c>
      <c r="AM43" s="286">
        <v>3.5</v>
      </c>
      <c r="AN43" s="286">
        <v>3.5</v>
      </c>
      <c r="AO43" s="286">
        <v>3.5</v>
      </c>
      <c r="AP43" s="286">
        <v>3.5</v>
      </c>
      <c r="AQ43" s="286">
        <v>3.5</v>
      </c>
      <c r="AR43" s="286">
        <f>_xlfn.IFNA(VLOOKUP(C43,'INFORM Severity - hidden'!$C$5:$G$155,5,FALSE),"-")</f>
        <v>3.5</v>
      </c>
    </row>
    <row r="44" spans="1:44" x14ac:dyDescent="0.25">
      <c r="A44"/>
      <c r="B44"/>
      <c r="C44" t="s">
        <v>8316</v>
      </c>
      <c r="D44" s="286" t="str">
        <f t="shared" si="0"/>
        <v>-</v>
      </c>
      <c r="E44" s="286" t="s">
        <v>8295</v>
      </c>
      <c r="F44" s="286" t="s">
        <v>8295</v>
      </c>
      <c r="G44" s="286" t="s">
        <v>8295</v>
      </c>
      <c r="H44" s="286" t="s">
        <v>8295</v>
      </c>
      <c r="I44" s="286" t="s">
        <v>8295</v>
      </c>
      <c r="J44" s="286" t="s">
        <v>8295</v>
      </c>
      <c r="K44" s="286" t="s">
        <v>8295</v>
      </c>
      <c r="L44" s="286" t="s">
        <v>8295</v>
      </c>
      <c r="M44" s="286" t="s">
        <v>8295</v>
      </c>
      <c r="N44" s="286" t="s">
        <v>8295</v>
      </c>
      <c r="O44" s="286" t="s">
        <v>8295</v>
      </c>
      <c r="P44" s="286" t="s">
        <v>8295</v>
      </c>
      <c r="Q44" s="286" t="s">
        <v>8295</v>
      </c>
      <c r="R44" s="286" t="s">
        <v>8295</v>
      </c>
      <c r="S44" s="286" t="s">
        <v>8295</v>
      </c>
      <c r="T44" s="286" t="s">
        <v>8295</v>
      </c>
      <c r="U44" s="286" t="s">
        <v>8295</v>
      </c>
      <c r="V44" s="286" t="s">
        <v>8295</v>
      </c>
      <c r="W44" s="286" t="s">
        <v>8295</v>
      </c>
      <c r="X44" s="286" t="s">
        <v>8295</v>
      </c>
      <c r="Y44" s="286" t="s">
        <v>8295</v>
      </c>
      <c r="Z44" s="286" t="s">
        <v>8295</v>
      </c>
      <c r="AA44" s="286">
        <v>2.2000000000000002</v>
      </c>
      <c r="AB44" s="286">
        <v>2</v>
      </c>
      <c r="AC44" s="286">
        <v>2.1</v>
      </c>
      <c r="AD44" s="286">
        <v>2.1</v>
      </c>
      <c r="AE44" s="286">
        <v>2.1</v>
      </c>
      <c r="AF44" s="286">
        <v>2.1</v>
      </c>
      <c r="AG44" s="286" t="s">
        <v>8295</v>
      </c>
      <c r="AH44" s="286" t="s">
        <v>8295</v>
      </c>
      <c r="AI44" s="286" t="s">
        <v>8295</v>
      </c>
      <c r="AJ44" s="286" t="s">
        <v>8295</v>
      </c>
      <c r="AK44" s="286" t="s">
        <v>8295</v>
      </c>
      <c r="AL44" s="286" t="s">
        <v>8295</v>
      </c>
      <c r="AM44" s="286" t="s">
        <v>8295</v>
      </c>
      <c r="AN44" s="286" t="s">
        <v>8295</v>
      </c>
      <c r="AO44" s="286" t="s">
        <v>8295</v>
      </c>
      <c r="AP44" s="286" t="s">
        <v>8295</v>
      </c>
      <c r="AQ44" s="286" t="s">
        <v>8295</v>
      </c>
      <c r="AR44" s="286" t="str">
        <f>_xlfn.IFNA(VLOOKUP(C44,'INFORM Severity - hidden'!$C$5:$G$155,5,FALSE),"-")</f>
        <v>-</v>
      </c>
    </row>
    <row r="45" spans="1:44" x14ac:dyDescent="0.25">
      <c r="A45"/>
      <c r="B45"/>
      <c r="C45" t="s">
        <v>8317</v>
      </c>
      <c r="D45" s="286" t="str">
        <f t="shared" si="0"/>
        <v>-</v>
      </c>
      <c r="E45" s="286" t="s">
        <v>8295</v>
      </c>
      <c r="F45" s="286" t="s">
        <v>8295</v>
      </c>
      <c r="G45" s="286" t="s">
        <v>8295</v>
      </c>
      <c r="H45" s="286">
        <v>2</v>
      </c>
      <c r="I45" s="286">
        <v>2</v>
      </c>
      <c r="J45" s="286" t="s">
        <v>8295</v>
      </c>
      <c r="K45" s="286" t="s">
        <v>8295</v>
      </c>
      <c r="L45" s="286" t="s">
        <v>8295</v>
      </c>
      <c r="M45" s="286" t="s">
        <v>8295</v>
      </c>
      <c r="N45" s="286" t="s">
        <v>8295</v>
      </c>
      <c r="O45" s="286" t="s">
        <v>8295</v>
      </c>
      <c r="P45" s="286" t="s">
        <v>8295</v>
      </c>
      <c r="Q45" s="286" t="s">
        <v>8295</v>
      </c>
      <c r="R45" s="286" t="s">
        <v>8295</v>
      </c>
      <c r="S45" s="286" t="s">
        <v>8295</v>
      </c>
      <c r="T45" s="286" t="s">
        <v>8295</v>
      </c>
      <c r="U45" s="286" t="s">
        <v>8295</v>
      </c>
      <c r="V45" s="286" t="s">
        <v>8295</v>
      </c>
      <c r="W45" s="286" t="s">
        <v>8295</v>
      </c>
      <c r="X45" s="286" t="s">
        <v>8295</v>
      </c>
      <c r="Y45" s="286" t="s">
        <v>8295</v>
      </c>
      <c r="Z45" s="286" t="s">
        <v>8295</v>
      </c>
      <c r="AA45" s="286" t="s">
        <v>8295</v>
      </c>
      <c r="AB45" s="286" t="s">
        <v>8295</v>
      </c>
      <c r="AC45" s="286" t="s">
        <v>8295</v>
      </c>
      <c r="AD45" s="286" t="s">
        <v>8295</v>
      </c>
      <c r="AE45" s="286" t="s">
        <v>8295</v>
      </c>
      <c r="AF45" s="286" t="s">
        <v>8295</v>
      </c>
      <c r="AG45" s="286" t="s">
        <v>8295</v>
      </c>
      <c r="AH45" s="286" t="s">
        <v>8295</v>
      </c>
      <c r="AI45" s="286" t="s">
        <v>8295</v>
      </c>
      <c r="AJ45" s="286" t="s">
        <v>8295</v>
      </c>
      <c r="AK45" s="286" t="s">
        <v>8295</v>
      </c>
      <c r="AL45" s="286" t="s">
        <v>8295</v>
      </c>
      <c r="AM45" s="286" t="s">
        <v>8295</v>
      </c>
      <c r="AN45" s="286" t="s">
        <v>8295</v>
      </c>
      <c r="AO45" s="286" t="s">
        <v>8295</v>
      </c>
      <c r="AP45" s="286" t="s">
        <v>8295</v>
      </c>
      <c r="AQ45" s="286" t="s">
        <v>8295</v>
      </c>
      <c r="AR45" s="286" t="str">
        <f>_xlfn.IFNA(VLOOKUP(C45,'INFORM Severity - hidden'!$C$5:$G$155,5,FALSE),"-")</f>
        <v>-</v>
      </c>
    </row>
    <row r="46" spans="1:44" x14ac:dyDescent="0.25">
      <c r="A46" t="s">
        <v>916</v>
      </c>
      <c r="B46" t="s">
        <v>914</v>
      </c>
      <c r="C46" t="s">
        <v>915</v>
      </c>
      <c r="D46" s="286" t="str">
        <f t="shared" si="0"/>
        <v>Stable</v>
      </c>
      <c r="E46" s="286" t="s">
        <v>8295</v>
      </c>
      <c r="F46" s="286" t="s">
        <v>8295</v>
      </c>
      <c r="G46" s="286" t="s">
        <v>8295</v>
      </c>
      <c r="H46" s="286">
        <v>0.8</v>
      </c>
      <c r="I46" s="286">
        <v>0.8</v>
      </c>
      <c r="J46" s="286">
        <v>0.8</v>
      </c>
      <c r="K46" s="286">
        <v>0.8</v>
      </c>
      <c r="L46" s="286">
        <v>0.8</v>
      </c>
      <c r="M46" s="286">
        <v>0.8</v>
      </c>
      <c r="N46" s="286">
        <v>0.8</v>
      </c>
      <c r="O46" s="286">
        <v>0.8</v>
      </c>
      <c r="P46" s="286">
        <v>0.8</v>
      </c>
      <c r="Q46" s="286">
        <v>1.3</v>
      </c>
      <c r="R46" s="286">
        <v>1.2</v>
      </c>
      <c r="S46" s="286">
        <v>1</v>
      </c>
      <c r="T46" s="286">
        <v>1</v>
      </c>
      <c r="U46" s="286">
        <v>1</v>
      </c>
      <c r="V46" s="286">
        <v>1.1000000000000001</v>
      </c>
      <c r="W46" s="286">
        <v>1.1000000000000001</v>
      </c>
      <c r="X46" s="286">
        <v>1.1000000000000001</v>
      </c>
      <c r="Y46" s="286">
        <v>1.1000000000000001</v>
      </c>
      <c r="Z46" s="286">
        <v>1.1000000000000001</v>
      </c>
      <c r="AA46" s="286">
        <v>1.1000000000000001</v>
      </c>
      <c r="AB46" s="286">
        <v>1.1000000000000001</v>
      </c>
      <c r="AC46" s="286">
        <v>1.2</v>
      </c>
      <c r="AD46" s="286">
        <v>1.2</v>
      </c>
      <c r="AE46" s="286">
        <v>1.2</v>
      </c>
      <c r="AF46" s="286">
        <v>1.2</v>
      </c>
      <c r="AG46" s="286">
        <v>1.2</v>
      </c>
      <c r="AH46" s="286">
        <v>1.2</v>
      </c>
      <c r="AI46" s="286">
        <v>1.2</v>
      </c>
      <c r="AJ46" s="286">
        <v>1.2</v>
      </c>
      <c r="AK46" s="286">
        <v>1.2</v>
      </c>
      <c r="AL46" s="286">
        <v>1.1000000000000001</v>
      </c>
      <c r="AM46" s="286">
        <v>1.1000000000000001</v>
      </c>
      <c r="AN46" s="286">
        <v>1.1000000000000001</v>
      </c>
      <c r="AO46" s="286">
        <v>1.1000000000000001</v>
      </c>
      <c r="AP46" s="286">
        <v>1.1000000000000001</v>
      </c>
      <c r="AQ46" s="286">
        <v>1.1000000000000001</v>
      </c>
      <c r="AR46" s="286">
        <f>_xlfn.IFNA(VLOOKUP(C46,'INFORM Severity - hidden'!$C$5:$G$155,5,FALSE),"-")</f>
        <v>1.1000000000000001</v>
      </c>
    </row>
    <row r="47" spans="1:44" x14ac:dyDescent="0.25">
      <c r="A47" t="s">
        <v>418</v>
      </c>
      <c r="B47" t="s">
        <v>1456</v>
      </c>
      <c r="C47" t="s">
        <v>1457</v>
      </c>
      <c r="D47" s="286" t="str">
        <f t="shared" si="0"/>
        <v>Decreasing</v>
      </c>
      <c r="E47" s="286" t="s">
        <v>8295</v>
      </c>
      <c r="F47" s="286">
        <v>2.6</v>
      </c>
      <c r="G47" s="286">
        <v>2.9</v>
      </c>
      <c r="H47" s="286">
        <v>2.9</v>
      </c>
      <c r="I47" s="286" t="s">
        <v>8295</v>
      </c>
      <c r="J47" s="286" t="s">
        <v>8295</v>
      </c>
      <c r="K47" s="286" t="s">
        <v>8295</v>
      </c>
      <c r="L47" s="286" t="s">
        <v>8295</v>
      </c>
      <c r="M47" s="286" t="s">
        <v>8295</v>
      </c>
      <c r="N47" s="286" t="s">
        <v>8295</v>
      </c>
      <c r="O47" s="286" t="s">
        <v>8295</v>
      </c>
      <c r="P47" s="286">
        <v>2.9</v>
      </c>
      <c r="Q47" s="286">
        <v>2.9</v>
      </c>
      <c r="R47" s="286">
        <v>2.9</v>
      </c>
      <c r="S47" s="286">
        <v>2.9</v>
      </c>
      <c r="T47" s="286">
        <v>2.9</v>
      </c>
      <c r="U47" s="286">
        <v>2.9</v>
      </c>
      <c r="V47" s="286">
        <v>2.9</v>
      </c>
      <c r="W47" s="286">
        <v>2.9</v>
      </c>
      <c r="X47" s="286">
        <v>2.9</v>
      </c>
      <c r="Y47" s="286">
        <v>2.9</v>
      </c>
      <c r="Z47" s="286">
        <v>2.9</v>
      </c>
      <c r="AA47" s="286">
        <v>3</v>
      </c>
      <c r="AB47" s="286">
        <v>3</v>
      </c>
      <c r="AC47" s="286">
        <v>3</v>
      </c>
      <c r="AD47" s="286">
        <v>2.7</v>
      </c>
      <c r="AE47" s="286">
        <v>2.7</v>
      </c>
      <c r="AF47" s="286">
        <v>2.7</v>
      </c>
      <c r="AG47" s="286">
        <v>2.7</v>
      </c>
      <c r="AH47" s="286">
        <v>2.7</v>
      </c>
      <c r="AI47" s="286">
        <v>2.6</v>
      </c>
      <c r="AJ47" s="286">
        <v>2.6</v>
      </c>
      <c r="AK47" s="286">
        <v>2.8</v>
      </c>
      <c r="AL47" s="286">
        <v>2.8</v>
      </c>
      <c r="AM47" s="286">
        <v>2.8</v>
      </c>
      <c r="AN47" s="286">
        <v>2.8</v>
      </c>
      <c r="AO47" s="286">
        <v>2.7</v>
      </c>
      <c r="AP47" s="286">
        <v>2.7</v>
      </c>
      <c r="AQ47" s="286">
        <v>2.7</v>
      </c>
      <c r="AR47" s="286">
        <f>_xlfn.IFNA(VLOOKUP(C47,'INFORM Severity - hidden'!$C$5:$G$155,5,FALSE),"-")</f>
        <v>2.7</v>
      </c>
    </row>
    <row r="48" spans="1:44" x14ac:dyDescent="0.25">
      <c r="A48" t="s">
        <v>418</v>
      </c>
      <c r="B48" t="s">
        <v>416</v>
      </c>
      <c r="C48" t="s">
        <v>417</v>
      </c>
      <c r="D48" s="286" t="str">
        <f t="shared" si="0"/>
        <v>Stable</v>
      </c>
      <c r="E48" s="286" t="s">
        <v>8295</v>
      </c>
      <c r="F48" s="286">
        <v>1.4</v>
      </c>
      <c r="G48" s="286">
        <v>1.4</v>
      </c>
      <c r="H48" s="286">
        <v>1.7</v>
      </c>
      <c r="I48" s="286">
        <v>1.7</v>
      </c>
      <c r="J48" s="286">
        <v>1.7</v>
      </c>
      <c r="K48" s="286">
        <v>1.7</v>
      </c>
      <c r="L48" s="286">
        <v>1.4</v>
      </c>
      <c r="M48" s="286">
        <v>1.4</v>
      </c>
      <c r="N48" s="286">
        <v>1.4</v>
      </c>
      <c r="O48" s="286">
        <v>1.4</v>
      </c>
      <c r="P48" s="286">
        <v>1.4</v>
      </c>
      <c r="Q48" s="286">
        <v>1.4</v>
      </c>
      <c r="R48" s="286">
        <v>1.4</v>
      </c>
      <c r="S48" s="286">
        <v>1.4</v>
      </c>
      <c r="T48" s="286">
        <v>1.4</v>
      </c>
      <c r="U48" s="286">
        <v>1.4</v>
      </c>
      <c r="V48" s="286">
        <v>1.4</v>
      </c>
      <c r="W48" s="286">
        <v>1.4</v>
      </c>
      <c r="X48" s="286">
        <v>1.4</v>
      </c>
      <c r="Y48" s="286">
        <v>1.5</v>
      </c>
      <c r="Z48" s="286">
        <v>1.5</v>
      </c>
      <c r="AA48" s="286">
        <v>1.8</v>
      </c>
      <c r="AB48" s="286">
        <v>1.8</v>
      </c>
      <c r="AC48" s="286">
        <v>1.8</v>
      </c>
      <c r="AD48" s="286">
        <v>1.8</v>
      </c>
      <c r="AE48" s="286">
        <v>1.8</v>
      </c>
      <c r="AF48" s="286">
        <v>1.8</v>
      </c>
      <c r="AG48" s="286">
        <v>1.8</v>
      </c>
      <c r="AH48" s="286">
        <v>1.8</v>
      </c>
      <c r="AI48" s="286">
        <v>1.7</v>
      </c>
      <c r="AJ48" s="286">
        <v>1.7</v>
      </c>
      <c r="AK48" s="286">
        <v>1.7</v>
      </c>
      <c r="AL48" s="286">
        <v>1.7</v>
      </c>
      <c r="AM48" s="286">
        <v>1.7</v>
      </c>
      <c r="AN48" s="286">
        <v>1.7</v>
      </c>
      <c r="AO48" s="286">
        <v>1.7</v>
      </c>
      <c r="AP48" s="286">
        <v>1.7</v>
      </c>
      <c r="AQ48" s="286">
        <v>1.7</v>
      </c>
      <c r="AR48" s="286">
        <f>_xlfn.IFNA(VLOOKUP(C48,'INFORM Severity - hidden'!$C$5:$G$155,5,FALSE),"-")</f>
        <v>1.7</v>
      </c>
    </row>
    <row r="49" spans="1:44" x14ac:dyDescent="0.25">
      <c r="A49" t="s">
        <v>418</v>
      </c>
      <c r="B49" t="s">
        <v>425</v>
      </c>
      <c r="C49" t="s">
        <v>426</v>
      </c>
      <c r="D49" s="286" t="str">
        <f t="shared" si="0"/>
        <v>Stable</v>
      </c>
      <c r="E49" s="286" t="s">
        <v>8295</v>
      </c>
      <c r="F49" s="286">
        <v>2.6</v>
      </c>
      <c r="G49" s="286">
        <v>2.8</v>
      </c>
      <c r="H49" s="286">
        <v>2.8</v>
      </c>
      <c r="I49" s="286">
        <v>2.9</v>
      </c>
      <c r="J49" s="286">
        <v>2.8</v>
      </c>
      <c r="K49" s="286">
        <v>2.8</v>
      </c>
      <c r="L49" s="286">
        <v>2.7</v>
      </c>
      <c r="M49" s="286">
        <v>2.7</v>
      </c>
      <c r="N49" s="286">
        <v>2.7</v>
      </c>
      <c r="O49" s="286">
        <v>2.8</v>
      </c>
      <c r="P49" s="286">
        <v>2.8</v>
      </c>
      <c r="Q49" s="286">
        <v>2.8</v>
      </c>
      <c r="R49" s="286">
        <v>2.8</v>
      </c>
      <c r="S49" s="286">
        <v>2.8</v>
      </c>
      <c r="T49" s="286">
        <v>2.8</v>
      </c>
      <c r="U49" s="286">
        <v>2.8</v>
      </c>
      <c r="V49" s="286">
        <v>2.8</v>
      </c>
      <c r="W49" s="286">
        <v>2.8</v>
      </c>
      <c r="X49" s="286">
        <v>2.8</v>
      </c>
      <c r="Y49" s="286">
        <v>2.9</v>
      </c>
      <c r="Z49" s="286">
        <v>2.9</v>
      </c>
      <c r="AA49" s="286">
        <v>3.1</v>
      </c>
      <c r="AB49" s="286">
        <v>3.1</v>
      </c>
      <c r="AC49" s="286">
        <v>3.1</v>
      </c>
      <c r="AD49" s="286">
        <v>2.8</v>
      </c>
      <c r="AE49" s="286">
        <v>2.8</v>
      </c>
      <c r="AF49" s="286">
        <v>2.8</v>
      </c>
      <c r="AG49" s="286">
        <v>2.8</v>
      </c>
      <c r="AH49" s="286">
        <v>2.8</v>
      </c>
      <c r="AI49" s="286">
        <v>2.4</v>
      </c>
      <c r="AJ49" s="286">
        <v>2.4</v>
      </c>
      <c r="AK49" s="286">
        <v>2.6</v>
      </c>
      <c r="AL49" s="286">
        <v>2.6</v>
      </c>
      <c r="AM49" s="286">
        <v>2.6</v>
      </c>
      <c r="AN49" s="286">
        <v>2.6</v>
      </c>
      <c r="AO49" s="286">
        <v>2.6</v>
      </c>
      <c r="AP49" s="286">
        <v>2.6</v>
      </c>
      <c r="AQ49" s="286">
        <v>2.6</v>
      </c>
      <c r="AR49" s="286">
        <f>_xlfn.IFNA(VLOOKUP(C49,'INFORM Severity - hidden'!$C$5:$G$155,5,FALSE),"-")</f>
        <v>2.6</v>
      </c>
    </row>
    <row r="50" spans="1:44" x14ac:dyDescent="0.25">
      <c r="A50"/>
      <c r="B50"/>
      <c r="C50" t="s">
        <v>8318</v>
      </c>
      <c r="D50" s="286" t="str">
        <f t="shared" si="0"/>
        <v>-</v>
      </c>
      <c r="E50" s="286" t="s">
        <v>8295</v>
      </c>
      <c r="F50" s="286" t="s">
        <v>8295</v>
      </c>
      <c r="G50" s="286" t="s">
        <v>8295</v>
      </c>
      <c r="H50" s="286" t="s">
        <v>8295</v>
      </c>
      <c r="I50" s="286" t="s">
        <v>8295</v>
      </c>
      <c r="J50" s="286" t="s">
        <v>8295</v>
      </c>
      <c r="K50" s="286" t="s">
        <v>8295</v>
      </c>
      <c r="L50" s="286" t="s">
        <v>8295</v>
      </c>
      <c r="M50" s="286" t="s">
        <v>8295</v>
      </c>
      <c r="N50" s="286" t="s">
        <v>8295</v>
      </c>
      <c r="O50" s="286" t="s">
        <v>8295</v>
      </c>
      <c r="P50" s="286">
        <v>2.2999999999999998</v>
      </c>
      <c r="Q50" s="286">
        <v>2.2999999999999998</v>
      </c>
      <c r="R50" s="286">
        <v>2.2999999999999998</v>
      </c>
      <c r="S50" s="286">
        <v>2.2999999999999998</v>
      </c>
      <c r="T50" s="286">
        <v>2.2999999999999998</v>
      </c>
      <c r="U50" s="286">
        <v>2.2999999999999998</v>
      </c>
      <c r="V50" s="286">
        <v>2.2999999999999998</v>
      </c>
      <c r="W50" s="286" t="s">
        <v>8295</v>
      </c>
      <c r="X50" s="286" t="s">
        <v>8295</v>
      </c>
      <c r="Y50" s="286" t="s">
        <v>8295</v>
      </c>
      <c r="Z50" s="286" t="s">
        <v>8295</v>
      </c>
      <c r="AA50" s="286" t="s">
        <v>8295</v>
      </c>
      <c r="AB50" s="286" t="s">
        <v>8295</v>
      </c>
      <c r="AC50" s="286" t="s">
        <v>8295</v>
      </c>
      <c r="AD50" s="286" t="s">
        <v>8295</v>
      </c>
      <c r="AE50" s="286" t="s">
        <v>8295</v>
      </c>
      <c r="AF50" s="286" t="s">
        <v>8295</v>
      </c>
      <c r="AG50" s="286" t="s">
        <v>8295</v>
      </c>
      <c r="AH50" s="286" t="s">
        <v>8295</v>
      </c>
      <c r="AI50" s="286" t="s">
        <v>8295</v>
      </c>
      <c r="AJ50" s="286" t="s">
        <v>8295</v>
      </c>
      <c r="AK50" s="286" t="s">
        <v>8295</v>
      </c>
      <c r="AL50" s="286" t="s">
        <v>8295</v>
      </c>
      <c r="AM50" s="286" t="s">
        <v>8295</v>
      </c>
      <c r="AN50" s="286" t="s">
        <v>8295</v>
      </c>
      <c r="AO50" s="286" t="s">
        <v>8295</v>
      </c>
      <c r="AP50" s="286" t="s">
        <v>8295</v>
      </c>
      <c r="AQ50" s="286" t="s">
        <v>8295</v>
      </c>
      <c r="AR50" s="286" t="str">
        <f>_xlfn.IFNA(VLOOKUP(C50,'INFORM Severity - hidden'!$C$5:$G$155,5,FALSE),"-")</f>
        <v>-</v>
      </c>
    </row>
    <row r="51" spans="1:44" x14ac:dyDescent="0.25">
      <c r="A51" t="s">
        <v>5681</v>
      </c>
      <c r="B51" t="s">
        <v>5679</v>
      </c>
      <c r="C51" t="s">
        <v>5680</v>
      </c>
      <c r="D51" s="286" t="str">
        <f t="shared" si="0"/>
        <v>-</v>
      </c>
      <c r="E51" s="286" t="s">
        <v>8295</v>
      </c>
      <c r="F51" s="286" t="s">
        <v>8295</v>
      </c>
      <c r="G51" s="286" t="s">
        <v>8295</v>
      </c>
      <c r="H51" s="286" t="s">
        <v>8295</v>
      </c>
      <c r="I51" s="286" t="s">
        <v>8295</v>
      </c>
      <c r="J51" s="286" t="s">
        <v>8295</v>
      </c>
      <c r="K51" s="286" t="s">
        <v>8295</v>
      </c>
      <c r="L51" s="286" t="s">
        <v>8295</v>
      </c>
      <c r="M51" s="286" t="s">
        <v>8295</v>
      </c>
      <c r="N51" s="286" t="s">
        <v>8295</v>
      </c>
      <c r="O51" s="286" t="s">
        <v>8295</v>
      </c>
      <c r="P51" s="286" t="s">
        <v>8295</v>
      </c>
      <c r="Q51" s="286" t="s">
        <v>8295</v>
      </c>
      <c r="R51" s="286" t="s">
        <v>8295</v>
      </c>
      <c r="S51" s="286" t="s">
        <v>8295</v>
      </c>
      <c r="T51" s="286" t="s">
        <v>8295</v>
      </c>
      <c r="U51" s="286" t="s">
        <v>8295</v>
      </c>
      <c r="V51" s="286" t="s">
        <v>8295</v>
      </c>
      <c r="W51" s="286" t="s">
        <v>8295</v>
      </c>
      <c r="X51" s="286" t="s">
        <v>8295</v>
      </c>
      <c r="Y51" s="286" t="s">
        <v>8295</v>
      </c>
      <c r="Z51" s="286" t="s">
        <v>8295</v>
      </c>
      <c r="AA51" s="286" t="s">
        <v>8295</v>
      </c>
      <c r="AB51" s="286" t="s">
        <v>8295</v>
      </c>
      <c r="AC51" s="286" t="s">
        <v>8295</v>
      </c>
      <c r="AD51" s="286" t="s">
        <v>8295</v>
      </c>
      <c r="AE51" s="286" t="s">
        <v>8295</v>
      </c>
      <c r="AF51" s="286" t="s">
        <v>8295</v>
      </c>
      <c r="AG51" s="286" t="s">
        <v>8295</v>
      </c>
      <c r="AH51" s="286" t="s">
        <v>8295</v>
      </c>
      <c r="AI51" s="286" t="s">
        <v>8295</v>
      </c>
      <c r="AJ51" s="286" t="s">
        <v>8295</v>
      </c>
      <c r="AK51" s="286" t="s">
        <v>8295</v>
      </c>
      <c r="AL51" s="286" t="s">
        <v>8295</v>
      </c>
      <c r="AM51" s="286" t="s">
        <v>8295</v>
      </c>
      <c r="AN51" s="286" t="s">
        <v>8295</v>
      </c>
      <c r="AO51" s="286" t="s">
        <v>8295</v>
      </c>
      <c r="AP51" s="286">
        <v>1.9</v>
      </c>
      <c r="AQ51" s="286">
        <v>1.8</v>
      </c>
      <c r="AR51" s="286">
        <f>_xlfn.IFNA(VLOOKUP(C51,'INFORM Severity - hidden'!$C$5:$G$155,5,FALSE),"-")</f>
        <v>1.8</v>
      </c>
    </row>
    <row r="52" spans="1:44" x14ac:dyDescent="0.25">
      <c r="A52" t="s">
        <v>524</v>
      </c>
      <c r="B52" t="s">
        <v>522</v>
      </c>
      <c r="C52" t="s">
        <v>523</v>
      </c>
      <c r="D52" s="286" t="str">
        <f t="shared" si="0"/>
        <v>-</v>
      </c>
      <c r="E52" s="286" t="s">
        <v>8295</v>
      </c>
      <c r="F52" s="286" t="s">
        <v>8295</v>
      </c>
      <c r="G52" s="286" t="s">
        <v>8295</v>
      </c>
      <c r="H52" s="286" t="s">
        <v>8295</v>
      </c>
      <c r="I52" s="286" t="s">
        <v>8295</v>
      </c>
      <c r="J52" s="286" t="s">
        <v>8295</v>
      </c>
      <c r="K52" s="286" t="s">
        <v>8295</v>
      </c>
      <c r="L52" s="286" t="s">
        <v>8295</v>
      </c>
      <c r="M52" s="286" t="s">
        <v>8295</v>
      </c>
      <c r="N52" s="286" t="s">
        <v>8295</v>
      </c>
      <c r="O52" s="286" t="s">
        <v>8295</v>
      </c>
      <c r="P52" s="286" t="s">
        <v>8295</v>
      </c>
      <c r="Q52" s="286" t="s">
        <v>8295</v>
      </c>
      <c r="R52" s="286" t="s">
        <v>8295</v>
      </c>
      <c r="S52" s="286" t="s">
        <v>8295</v>
      </c>
      <c r="T52" s="286" t="s">
        <v>8295</v>
      </c>
      <c r="U52" s="286" t="s">
        <v>8295</v>
      </c>
      <c r="V52" s="286" t="s">
        <v>8295</v>
      </c>
      <c r="W52" s="286" t="s">
        <v>8295</v>
      </c>
      <c r="X52" s="286" t="s">
        <v>8295</v>
      </c>
      <c r="Y52" s="286" t="s">
        <v>8295</v>
      </c>
      <c r="Z52" s="286" t="s">
        <v>8295</v>
      </c>
      <c r="AA52" s="286" t="s">
        <v>8295</v>
      </c>
      <c r="AB52" s="286" t="s">
        <v>8295</v>
      </c>
      <c r="AC52" s="286" t="s">
        <v>8295</v>
      </c>
      <c r="AD52" s="286" t="s">
        <v>8295</v>
      </c>
      <c r="AE52" s="286" t="s">
        <v>8295</v>
      </c>
      <c r="AF52" s="286" t="s">
        <v>8295</v>
      </c>
      <c r="AG52" s="286" t="s">
        <v>8295</v>
      </c>
      <c r="AH52" s="286" t="s">
        <v>8295</v>
      </c>
      <c r="AI52" s="286" t="s">
        <v>8295</v>
      </c>
      <c r="AJ52" s="286" t="s">
        <v>8295</v>
      </c>
      <c r="AK52" s="286" t="s">
        <v>8295</v>
      </c>
      <c r="AL52" s="286" t="s">
        <v>8295</v>
      </c>
      <c r="AM52" s="286" t="s">
        <v>8295</v>
      </c>
      <c r="AN52" s="286" t="s">
        <v>8295</v>
      </c>
      <c r="AO52" s="286" t="s">
        <v>8295</v>
      </c>
      <c r="AP52" s="286" t="s">
        <v>8295</v>
      </c>
      <c r="AQ52" s="286" t="s">
        <v>8295</v>
      </c>
      <c r="AR52" s="286" t="str">
        <f>_xlfn.IFNA(VLOOKUP(C52,'INFORM Severity - hidden'!$C$5:$G$155,5,FALSE),"-")</f>
        <v>x</v>
      </c>
    </row>
    <row r="53" spans="1:44" x14ac:dyDescent="0.25">
      <c r="A53" t="s">
        <v>524</v>
      </c>
      <c r="B53" t="s">
        <v>532</v>
      </c>
      <c r="C53" t="s">
        <v>533</v>
      </c>
      <c r="D53" s="286" t="str">
        <f t="shared" si="0"/>
        <v>Stable</v>
      </c>
      <c r="E53" s="286" t="s">
        <v>8295</v>
      </c>
      <c r="F53" s="286">
        <v>2.2000000000000002</v>
      </c>
      <c r="G53" s="286">
        <v>2.2000000000000002</v>
      </c>
      <c r="H53" s="286">
        <v>1.6</v>
      </c>
      <c r="I53" s="286">
        <v>1.6</v>
      </c>
      <c r="J53" s="286">
        <v>1.6</v>
      </c>
      <c r="K53" s="286">
        <v>1.6</v>
      </c>
      <c r="L53" s="286">
        <v>1.6</v>
      </c>
      <c r="M53" s="286">
        <v>1.6</v>
      </c>
      <c r="N53" s="286">
        <v>1.6</v>
      </c>
      <c r="O53" s="286">
        <v>2.2000000000000002</v>
      </c>
      <c r="P53" s="286">
        <v>2.2000000000000002</v>
      </c>
      <c r="Q53" s="286">
        <v>2.2000000000000002</v>
      </c>
      <c r="R53" s="286">
        <v>2.2000000000000002</v>
      </c>
      <c r="S53" s="286">
        <v>2.2000000000000002</v>
      </c>
      <c r="T53" s="286">
        <v>2.2000000000000002</v>
      </c>
      <c r="U53" s="286">
        <v>2.2000000000000002</v>
      </c>
      <c r="V53" s="286">
        <v>2.2000000000000002</v>
      </c>
      <c r="W53" s="286">
        <v>2.2000000000000002</v>
      </c>
      <c r="X53" s="286">
        <v>2.2000000000000002</v>
      </c>
      <c r="Y53" s="286">
        <v>2.2000000000000002</v>
      </c>
      <c r="Z53" s="286">
        <v>2.2000000000000002</v>
      </c>
      <c r="AA53" s="286">
        <v>2.2999999999999998</v>
      </c>
      <c r="AB53" s="286">
        <v>2.2999999999999998</v>
      </c>
      <c r="AC53" s="286">
        <v>2.2999999999999998</v>
      </c>
      <c r="AD53" s="286">
        <v>2.2999999999999998</v>
      </c>
      <c r="AE53" s="286">
        <v>2.2999999999999998</v>
      </c>
      <c r="AF53" s="286">
        <v>2.2999999999999998</v>
      </c>
      <c r="AG53" s="286">
        <v>2.2999999999999998</v>
      </c>
      <c r="AH53" s="286">
        <v>2.2000000000000002</v>
      </c>
      <c r="AI53" s="286">
        <v>2.2000000000000002</v>
      </c>
      <c r="AJ53" s="286">
        <v>2.2000000000000002</v>
      </c>
      <c r="AK53" s="286">
        <v>2.2000000000000002</v>
      </c>
      <c r="AL53" s="286">
        <v>2.2999999999999998</v>
      </c>
      <c r="AM53" s="286">
        <v>2.2999999999999998</v>
      </c>
      <c r="AN53" s="286">
        <v>2.2999999999999998</v>
      </c>
      <c r="AO53" s="286">
        <v>2.2999999999999998</v>
      </c>
      <c r="AP53" s="286">
        <v>2.2999999999999998</v>
      </c>
      <c r="AQ53" s="286">
        <v>2.2999999999999998</v>
      </c>
      <c r="AR53" s="286">
        <f>_xlfn.IFNA(VLOOKUP(C53,'INFORM Severity - hidden'!$C$5:$G$155,5,FALSE),"-")</f>
        <v>2.2999999999999998</v>
      </c>
    </row>
    <row r="54" spans="1:44" x14ac:dyDescent="0.25">
      <c r="A54" t="s">
        <v>524</v>
      </c>
      <c r="B54" t="s">
        <v>1796</v>
      </c>
      <c r="C54" t="s">
        <v>1797</v>
      </c>
      <c r="D54" s="286" t="str">
        <f t="shared" si="0"/>
        <v>-</v>
      </c>
      <c r="E54" s="286" t="s">
        <v>8295</v>
      </c>
      <c r="F54" s="286" t="s">
        <v>8295</v>
      </c>
      <c r="G54" s="286" t="s">
        <v>8295</v>
      </c>
      <c r="H54" s="286" t="s">
        <v>8295</v>
      </c>
      <c r="I54" s="286" t="s">
        <v>8295</v>
      </c>
      <c r="J54" s="286" t="s">
        <v>8295</v>
      </c>
      <c r="K54" s="286" t="s">
        <v>8295</v>
      </c>
      <c r="L54" s="286" t="s">
        <v>8295</v>
      </c>
      <c r="M54" s="286" t="s">
        <v>8295</v>
      </c>
      <c r="N54" s="286" t="s">
        <v>8295</v>
      </c>
      <c r="O54" s="286" t="s">
        <v>8295</v>
      </c>
      <c r="P54" s="286" t="s">
        <v>8295</v>
      </c>
      <c r="Q54" s="286" t="s">
        <v>8295</v>
      </c>
      <c r="R54" s="286" t="s">
        <v>8295</v>
      </c>
      <c r="S54" s="286" t="s">
        <v>8295</v>
      </c>
      <c r="T54" s="286" t="s">
        <v>8295</v>
      </c>
      <c r="U54" s="286" t="s">
        <v>8295</v>
      </c>
      <c r="V54" s="286" t="s">
        <v>8295</v>
      </c>
      <c r="W54" s="286" t="s">
        <v>8295</v>
      </c>
      <c r="X54" s="286" t="s">
        <v>8295</v>
      </c>
      <c r="Y54" s="286" t="s">
        <v>8295</v>
      </c>
      <c r="Z54" s="286" t="s">
        <v>8295</v>
      </c>
      <c r="AA54" s="286" t="s">
        <v>8295</v>
      </c>
      <c r="AB54" s="286" t="s">
        <v>8295</v>
      </c>
      <c r="AC54" s="286" t="s">
        <v>8295</v>
      </c>
      <c r="AD54" s="286" t="s">
        <v>8295</v>
      </c>
      <c r="AE54" s="286" t="s">
        <v>8295</v>
      </c>
      <c r="AF54" s="286" t="s">
        <v>8295</v>
      </c>
      <c r="AG54" s="286" t="s">
        <v>8295</v>
      </c>
      <c r="AH54" s="286" t="s">
        <v>8295</v>
      </c>
      <c r="AI54" s="286" t="s">
        <v>8295</v>
      </c>
      <c r="AJ54" s="286" t="s">
        <v>8295</v>
      </c>
      <c r="AK54" s="286" t="s">
        <v>8295</v>
      </c>
      <c r="AL54" s="286" t="s">
        <v>8295</v>
      </c>
      <c r="AM54" s="286" t="s">
        <v>8295</v>
      </c>
      <c r="AN54" s="286" t="s">
        <v>8295</v>
      </c>
      <c r="AO54" s="286" t="s">
        <v>8295</v>
      </c>
      <c r="AP54" s="286" t="s">
        <v>8295</v>
      </c>
      <c r="AQ54" s="286" t="s">
        <v>8295</v>
      </c>
      <c r="AR54" s="286" t="str">
        <f>_xlfn.IFNA(VLOOKUP(C54,'INFORM Severity - hidden'!$C$5:$G$155,5,FALSE),"-")</f>
        <v>x</v>
      </c>
    </row>
    <row r="55" spans="1:44" x14ac:dyDescent="0.25">
      <c r="A55" t="s">
        <v>435</v>
      </c>
      <c r="B55" t="s">
        <v>433</v>
      </c>
      <c r="C55" t="s">
        <v>434</v>
      </c>
      <c r="D55" s="286" t="str">
        <f t="shared" si="0"/>
        <v>Increasing</v>
      </c>
      <c r="E55" s="286" t="s">
        <v>8295</v>
      </c>
      <c r="F55" s="286">
        <v>1.7</v>
      </c>
      <c r="G55" s="286">
        <v>1.7</v>
      </c>
      <c r="H55" s="286">
        <v>2.2999999999999998</v>
      </c>
      <c r="I55" s="286">
        <v>2.2999999999999998</v>
      </c>
      <c r="J55" s="286">
        <v>2.4</v>
      </c>
      <c r="K55" s="286">
        <v>2.2999999999999998</v>
      </c>
      <c r="L55" s="286">
        <v>2.2999999999999998</v>
      </c>
      <c r="M55" s="286">
        <v>2.2999999999999998</v>
      </c>
      <c r="N55" s="286">
        <v>2.2999999999999998</v>
      </c>
      <c r="O55" s="286">
        <v>2.2999999999999998</v>
      </c>
      <c r="P55" s="286">
        <v>2.2999999999999998</v>
      </c>
      <c r="Q55" s="286">
        <v>2.2999999999999998</v>
      </c>
      <c r="R55" s="286">
        <v>2.4</v>
      </c>
      <c r="S55" s="286">
        <v>2.5</v>
      </c>
      <c r="T55" s="286">
        <v>2.4</v>
      </c>
      <c r="U55" s="286">
        <v>2.4</v>
      </c>
      <c r="V55" s="286">
        <v>2.4</v>
      </c>
      <c r="W55" s="286">
        <v>2.4</v>
      </c>
      <c r="X55" s="286">
        <v>2.4</v>
      </c>
      <c r="Y55" s="286">
        <v>2.4</v>
      </c>
      <c r="Z55" s="286">
        <v>2.4</v>
      </c>
      <c r="AA55" s="286">
        <v>2.4</v>
      </c>
      <c r="AB55" s="286">
        <v>2.4</v>
      </c>
      <c r="AC55" s="286">
        <v>2.2999999999999998</v>
      </c>
      <c r="AD55" s="286">
        <v>2.2999999999999998</v>
      </c>
      <c r="AE55" s="286">
        <v>2.2999999999999998</v>
      </c>
      <c r="AF55" s="286">
        <v>2.2999999999999998</v>
      </c>
      <c r="AG55" s="286">
        <v>2.2999999999999998</v>
      </c>
      <c r="AH55" s="286">
        <v>2.2999999999999998</v>
      </c>
      <c r="AI55" s="286">
        <v>2.2999999999999998</v>
      </c>
      <c r="AJ55" s="286">
        <v>2.2999999999999998</v>
      </c>
      <c r="AK55" s="286">
        <v>2.2999999999999998</v>
      </c>
      <c r="AL55" s="286">
        <v>2.2999999999999998</v>
      </c>
      <c r="AM55" s="286">
        <v>2.2999999999999998</v>
      </c>
      <c r="AN55" s="286">
        <v>2.2999999999999998</v>
      </c>
      <c r="AO55" s="286">
        <v>2.2999999999999998</v>
      </c>
      <c r="AP55" s="286">
        <v>2.5</v>
      </c>
      <c r="AQ55" s="286">
        <v>2.5</v>
      </c>
      <c r="AR55" s="286">
        <f>_xlfn.IFNA(VLOOKUP(C55,'INFORM Severity - hidden'!$C$5:$G$155,5,FALSE),"-")</f>
        <v>2.5</v>
      </c>
    </row>
    <row r="56" spans="1:44" x14ac:dyDescent="0.25">
      <c r="A56" t="s">
        <v>233</v>
      </c>
      <c r="B56" t="s">
        <v>231</v>
      </c>
      <c r="C56" t="s">
        <v>232</v>
      </c>
      <c r="D56" s="286" t="str">
        <f t="shared" si="0"/>
        <v>Stable</v>
      </c>
      <c r="E56" s="286" t="s">
        <v>8295</v>
      </c>
      <c r="F56" s="286">
        <v>1</v>
      </c>
      <c r="G56" s="286">
        <v>1</v>
      </c>
      <c r="H56" s="286">
        <v>1.7</v>
      </c>
      <c r="I56" s="286">
        <v>1.7</v>
      </c>
      <c r="J56" s="286">
        <v>1.7</v>
      </c>
      <c r="K56" s="286">
        <v>1.7</v>
      </c>
      <c r="L56" s="286">
        <v>1.7</v>
      </c>
      <c r="M56" s="286">
        <v>1.7</v>
      </c>
      <c r="N56" s="286">
        <v>1.7</v>
      </c>
      <c r="O56" s="286">
        <v>1.7</v>
      </c>
      <c r="P56" s="286">
        <v>1.7</v>
      </c>
      <c r="Q56" s="286">
        <v>1.7</v>
      </c>
      <c r="R56" s="286">
        <v>1.7</v>
      </c>
      <c r="S56" s="286">
        <v>1.7</v>
      </c>
      <c r="T56" s="286">
        <v>2.1</v>
      </c>
      <c r="U56" s="286">
        <v>2.1</v>
      </c>
      <c r="V56" s="286">
        <v>2.2000000000000002</v>
      </c>
      <c r="W56" s="286">
        <v>2.2000000000000002</v>
      </c>
      <c r="X56" s="286">
        <v>2.2000000000000002</v>
      </c>
      <c r="Y56" s="286">
        <v>2.2000000000000002</v>
      </c>
      <c r="Z56" s="286">
        <v>2.2000000000000002</v>
      </c>
      <c r="AA56" s="286">
        <v>2.4</v>
      </c>
      <c r="AB56" s="286">
        <v>2.4</v>
      </c>
      <c r="AC56" s="286">
        <v>3.1</v>
      </c>
      <c r="AD56" s="286">
        <v>3.1</v>
      </c>
      <c r="AE56" s="286">
        <v>2.9</v>
      </c>
      <c r="AF56" s="286">
        <v>2.4</v>
      </c>
      <c r="AG56" s="286">
        <v>2.4</v>
      </c>
      <c r="AH56" s="286">
        <v>2.2999999999999998</v>
      </c>
      <c r="AI56" s="286">
        <v>2.2999999999999998</v>
      </c>
      <c r="AJ56" s="286">
        <v>2.2999999999999998</v>
      </c>
      <c r="AK56" s="286">
        <v>2.2999999999999998</v>
      </c>
      <c r="AL56" s="286">
        <v>2.2999999999999998</v>
      </c>
      <c r="AM56" s="286">
        <v>2.2999999999999998</v>
      </c>
      <c r="AN56" s="286">
        <v>2.2999999999999998</v>
      </c>
      <c r="AO56" s="286">
        <v>2.2999999999999998</v>
      </c>
      <c r="AP56" s="286">
        <v>2.2999999999999998</v>
      </c>
      <c r="AQ56" s="286">
        <v>2.2999999999999998</v>
      </c>
      <c r="AR56" s="286">
        <f>_xlfn.IFNA(VLOOKUP(C56,'INFORM Severity - hidden'!$C$5:$G$155,5,FALSE),"-")</f>
        <v>2.2999999999999998</v>
      </c>
    </row>
    <row r="57" spans="1:44" x14ac:dyDescent="0.25">
      <c r="A57" t="s">
        <v>337</v>
      </c>
      <c r="B57" t="s">
        <v>335</v>
      </c>
      <c r="C57" t="s">
        <v>336</v>
      </c>
      <c r="D57" s="286" t="str">
        <f t="shared" si="0"/>
        <v>Stable</v>
      </c>
      <c r="E57" s="286" t="s">
        <v>8295</v>
      </c>
      <c r="F57" s="286">
        <v>3.4</v>
      </c>
      <c r="G57" s="286">
        <v>3.4</v>
      </c>
      <c r="H57" s="286">
        <v>3.8</v>
      </c>
      <c r="I57" s="286">
        <v>3.8</v>
      </c>
      <c r="J57" s="286">
        <v>3.8</v>
      </c>
      <c r="K57" s="286">
        <v>3.8</v>
      </c>
      <c r="L57" s="286">
        <v>3.8</v>
      </c>
      <c r="M57" s="286">
        <v>3.8</v>
      </c>
      <c r="N57" s="286">
        <v>3.8</v>
      </c>
      <c r="O57" s="286">
        <v>3.8</v>
      </c>
      <c r="P57" s="286">
        <v>3.8</v>
      </c>
      <c r="Q57" s="286">
        <v>3.8</v>
      </c>
      <c r="R57" s="286">
        <v>3.8</v>
      </c>
      <c r="S57" s="286">
        <v>3.8</v>
      </c>
      <c r="T57" s="286">
        <v>3.8</v>
      </c>
      <c r="U57" s="286">
        <v>3.8</v>
      </c>
      <c r="V57" s="286">
        <v>3.8</v>
      </c>
      <c r="W57" s="286">
        <v>3.8</v>
      </c>
      <c r="X57" s="286">
        <v>3.8</v>
      </c>
      <c r="Y57" s="286">
        <v>3.8</v>
      </c>
      <c r="Z57" s="286">
        <v>3.8</v>
      </c>
      <c r="AA57" s="286">
        <v>3.7</v>
      </c>
      <c r="AB57" s="286">
        <v>3.7</v>
      </c>
      <c r="AC57" s="286">
        <v>3.7</v>
      </c>
      <c r="AD57" s="286">
        <v>3.7</v>
      </c>
      <c r="AE57" s="286">
        <v>3.7</v>
      </c>
      <c r="AF57" s="286">
        <v>3.7</v>
      </c>
      <c r="AG57" s="286">
        <v>3.7</v>
      </c>
      <c r="AH57" s="286">
        <v>3.7</v>
      </c>
      <c r="AI57" s="286">
        <v>3.7</v>
      </c>
      <c r="AJ57" s="286">
        <v>3.7</v>
      </c>
      <c r="AK57" s="286">
        <v>3.7</v>
      </c>
      <c r="AL57" s="286">
        <v>3.7</v>
      </c>
      <c r="AM57" s="286">
        <v>3.7</v>
      </c>
      <c r="AN57" s="286">
        <v>3.7</v>
      </c>
      <c r="AO57" s="286">
        <v>3.7</v>
      </c>
      <c r="AP57" s="286">
        <v>3.7</v>
      </c>
      <c r="AQ57" s="286">
        <v>3.7</v>
      </c>
      <c r="AR57" s="286">
        <f>_xlfn.IFNA(VLOOKUP(C57,'INFORM Severity - hidden'!$C$5:$G$155,5,FALSE),"-")</f>
        <v>3.7</v>
      </c>
    </row>
    <row r="58" spans="1:44" x14ac:dyDescent="0.25">
      <c r="A58" t="s">
        <v>443</v>
      </c>
      <c r="B58" t="s">
        <v>441</v>
      </c>
      <c r="C58" t="s">
        <v>442</v>
      </c>
      <c r="D58" s="286" t="str">
        <f t="shared" si="0"/>
        <v>Decreasing</v>
      </c>
      <c r="E58" s="286" t="s">
        <v>8295</v>
      </c>
      <c r="F58" s="286">
        <v>1.2</v>
      </c>
      <c r="G58" s="286" t="s">
        <v>8295</v>
      </c>
      <c r="H58" s="286" t="s">
        <v>8295</v>
      </c>
      <c r="I58" s="286" t="s">
        <v>8295</v>
      </c>
      <c r="J58" s="286" t="s">
        <v>8295</v>
      </c>
      <c r="K58" s="286" t="s">
        <v>8295</v>
      </c>
      <c r="L58" s="286" t="s">
        <v>8295</v>
      </c>
      <c r="M58" s="286" t="s">
        <v>8295</v>
      </c>
      <c r="N58" s="286" t="s">
        <v>8295</v>
      </c>
      <c r="O58" s="286" t="s">
        <v>8295</v>
      </c>
      <c r="P58" s="286" t="s">
        <v>8295</v>
      </c>
      <c r="Q58" s="286" t="s">
        <v>8295</v>
      </c>
      <c r="R58" s="286" t="s">
        <v>8295</v>
      </c>
      <c r="S58" s="286" t="s">
        <v>8295</v>
      </c>
      <c r="T58" s="286" t="s">
        <v>8295</v>
      </c>
      <c r="U58" s="286" t="s">
        <v>8295</v>
      </c>
      <c r="V58" s="286" t="s">
        <v>8295</v>
      </c>
      <c r="W58" s="286" t="s">
        <v>8295</v>
      </c>
      <c r="X58" s="286" t="s">
        <v>8295</v>
      </c>
      <c r="Y58" s="286" t="s">
        <v>8295</v>
      </c>
      <c r="Z58" s="286" t="s">
        <v>8295</v>
      </c>
      <c r="AA58" s="286" t="s">
        <v>8295</v>
      </c>
      <c r="AB58" s="286" t="s">
        <v>8295</v>
      </c>
      <c r="AC58" s="286">
        <v>1.5</v>
      </c>
      <c r="AD58" s="286">
        <v>1.5</v>
      </c>
      <c r="AE58" s="286">
        <v>1.5</v>
      </c>
      <c r="AF58" s="286">
        <v>1.5</v>
      </c>
      <c r="AG58" s="286">
        <v>1.6</v>
      </c>
      <c r="AH58" s="286">
        <v>1.8</v>
      </c>
      <c r="AI58" s="286">
        <v>1.8</v>
      </c>
      <c r="AJ58" s="286">
        <v>1.8</v>
      </c>
      <c r="AK58" s="286">
        <v>1.8</v>
      </c>
      <c r="AL58" s="286">
        <v>1.8</v>
      </c>
      <c r="AM58" s="286">
        <v>1.8</v>
      </c>
      <c r="AN58" s="286">
        <v>1.8</v>
      </c>
      <c r="AO58" s="286">
        <v>1.8</v>
      </c>
      <c r="AP58" s="286">
        <v>1.8</v>
      </c>
      <c r="AQ58" s="286">
        <v>1.7</v>
      </c>
      <c r="AR58" s="286">
        <f>_xlfn.IFNA(VLOOKUP(C58,'INFORM Severity - hidden'!$C$5:$G$155,5,FALSE),"-")</f>
        <v>1.7</v>
      </c>
    </row>
    <row r="59" spans="1:44" x14ac:dyDescent="0.25">
      <c r="A59" t="s">
        <v>546</v>
      </c>
      <c r="B59" t="s">
        <v>544</v>
      </c>
      <c r="C59" t="s">
        <v>545</v>
      </c>
      <c r="D59" s="286" t="str">
        <f t="shared" si="0"/>
        <v>Stable</v>
      </c>
      <c r="E59" s="286" t="s">
        <v>8295</v>
      </c>
      <c r="F59" s="286" t="s">
        <v>8295</v>
      </c>
      <c r="G59" s="286">
        <v>3.8</v>
      </c>
      <c r="H59" s="286">
        <v>3.8</v>
      </c>
      <c r="I59" s="286">
        <v>3.8</v>
      </c>
      <c r="J59" s="286">
        <v>3.8</v>
      </c>
      <c r="K59" s="286">
        <v>3.8</v>
      </c>
      <c r="L59" s="286">
        <v>3.8</v>
      </c>
      <c r="M59" s="286">
        <v>3.8</v>
      </c>
      <c r="N59" s="286">
        <v>3.8</v>
      </c>
      <c r="O59" s="286">
        <v>3.8</v>
      </c>
      <c r="P59" s="286">
        <v>3.8</v>
      </c>
      <c r="Q59" s="286">
        <v>3.8</v>
      </c>
      <c r="R59" s="286">
        <v>3.8</v>
      </c>
      <c r="S59" s="286">
        <v>3.8</v>
      </c>
      <c r="T59" s="286">
        <v>4</v>
      </c>
      <c r="U59" s="286">
        <v>4</v>
      </c>
      <c r="V59" s="286">
        <v>4</v>
      </c>
      <c r="W59" s="286">
        <v>4</v>
      </c>
      <c r="X59" s="286">
        <v>4</v>
      </c>
      <c r="Y59" s="286">
        <v>4</v>
      </c>
      <c r="Z59" s="286">
        <v>4</v>
      </c>
      <c r="AA59" s="286">
        <v>4.0999999999999996</v>
      </c>
      <c r="AB59" s="286">
        <v>4.0999999999999996</v>
      </c>
      <c r="AC59" s="286">
        <v>4.0999999999999996</v>
      </c>
      <c r="AD59" s="286">
        <v>4.0999999999999996</v>
      </c>
      <c r="AE59" s="286">
        <v>4.5</v>
      </c>
      <c r="AF59" s="286">
        <v>4.5999999999999996</v>
      </c>
      <c r="AG59" s="286">
        <v>4.5999999999999996</v>
      </c>
      <c r="AH59" s="286">
        <v>4.7</v>
      </c>
      <c r="AI59" s="286">
        <v>4.7</v>
      </c>
      <c r="AJ59" s="286">
        <v>4.7</v>
      </c>
      <c r="AK59" s="286">
        <v>4.7</v>
      </c>
      <c r="AL59" s="286">
        <v>4.7</v>
      </c>
      <c r="AM59" s="286">
        <v>4.7</v>
      </c>
      <c r="AN59" s="286">
        <v>4.7</v>
      </c>
      <c r="AO59" s="286">
        <v>4.7</v>
      </c>
      <c r="AP59" s="286">
        <v>4.7</v>
      </c>
      <c r="AQ59" s="286">
        <v>4.7</v>
      </c>
      <c r="AR59" s="286">
        <f>_xlfn.IFNA(VLOOKUP(C59,'INFORM Severity - hidden'!$C$5:$G$155,5,FALSE),"-")</f>
        <v>4.7</v>
      </c>
    </row>
    <row r="60" spans="1:44" x14ac:dyDescent="0.25">
      <c r="A60"/>
      <c r="B60"/>
      <c r="C60" t="s">
        <v>8319</v>
      </c>
      <c r="D60" s="286" t="str">
        <f t="shared" si="0"/>
        <v>-</v>
      </c>
      <c r="E60" s="286" t="s">
        <v>8295</v>
      </c>
      <c r="F60" s="286" t="s">
        <v>8295</v>
      </c>
      <c r="G60" s="286" t="s">
        <v>8295</v>
      </c>
      <c r="H60" s="286" t="s">
        <v>8295</v>
      </c>
      <c r="I60" s="286" t="s">
        <v>8295</v>
      </c>
      <c r="J60" s="286" t="s">
        <v>8295</v>
      </c>
      <c r="K60" s="286" t="s">
        <v>8295</v>
      </c>
      <c r="L60" s="286" t="s">
        <v>8295</v>
      </c>
      <c r="M60" s="286" t="s">
        <v>8295</v>
      </c>
      <c r="N60" s="286" t="s">
        <v>8295</v>
      </c>
      <c r="O60" s="286" t="s">
        <v>8295</v>
      </c>
      <c r="P60" s="286" t="s">
        <v>8295</v>
      </c>
      <c r="Q60" s="286" t="s">
        <v>8295</v>
      </c>
      <c r="R60" s="286" t="s">
        <v>8295</v>
      </c>
      <c r="S60" s="286" t="s">
        <v>8295</v>
      </c>
      <c r="T60" s="286" t="s">
        <v>8295</v>
      </c>
      <c r="U60" s="286" t="s">
        <v>8295</v>
      </c>
      <c r="V60" s="286">
        <v>2.4</v>
      </c>
      <c r="W60" s="286">
        <v>2.4</v>
      </c>
      <c r="X60" s="286">
        <v>2.4</v>
      </c>
      <c r="Y60" s="286">
        <v>2.4</v>
      </c>
      <c r="Z60" s="286">
        <v>2.4</v>
      </c>
      <c r="AA60" s="286">
        <v>2.6</v>
      </c>
      <c r="AB60" s="286">
        <v>2.6</v>
      </c>
      <c r="AC60" s="286">
        <v>2.6</v>
      </c>
      <c r="AD60" s="286">
        <v>2.6</v>
      </c>
      <c r="AE60" s="286">
        <v>2.6</v>
      </c>
      <c r="AF60" s="286">
        <v>2.7</v>
      </c>
      <c r="AG60" s="286">
        <v>2.7</v>
      </c>
      <c r="AH60" s="286">
        <v>2.4</v>
      </c>
      <c r="AI60" s="286">
        <v>2.4</v>
      </c>
      <c r="AJ60" s="286">
        <v>2.4</v>
      </c>
      <c r="AK60" s="286">
        <v>2.7</v>
      </c>
      <c r="AL60" s="286">
        <v>2.6</v>
      </c>
      <c r="AM60" s="286">
        <v>2.6</v>
      </c>
      <c r="AN60" s="286">
        <v>2.5</v>
      </c>
      <c r="AO60" s="286" t="s">
        <v>8295</v>
      </c>
      <c r="AP60" s="286" t="s">
        <v>8295</v>
      </c>
      <c r="AQ60" s="286" t="s">
        <v>8295</v>
      </c>
      <c r="AR60" s="286" t="str">
        <f>_xlfn.IFNA(VLOOKUP(C60,'INFORM Severity - hidden'!$C$5:$G$155,5,FALSE),"-")</f>
        <v>-</v>
      </c>
    </row>
    <row r="61" spans="1:44" x14ac:dyDescent="0.25">
      <c r="A61" t="s">
        <v>546</v>
      </c>
      <c r="B61" t="s">
        <v>1840</v>
      </c>
      <c r="C61" t="s">
        <v>1841</v>
      </c>
      <c r="D61" s="286" t="str">
        <f t="shared" si="0"/>
        <v>Stable</v>
      </c>
      <c r="E61" s="286" t="s">
        <v>8295</v>
      </c>
      <c r="F61" s="286" t="s">
        <v>8295</v>
      </c>
      <c r="G61" s="286" t="s">
        <v>8295</v>
      </c>
      <c r="H61" s="286" t="s">
        <v>8295</v>
      </c>
      <c r="I61" s="286" t="s">
        <v>8295</v>
      </c>
      <c r="J61" s="286" t="s">
        <v>8295</v>
      </c>
      <c r="K61" s="286" t="s">
        <v>8295</v>
      </c>
      <c r="L61" s="286" t="s">
        <v>8295</v>
      </c>
      <c r="M61" s="286" t="s">
        <v>8295</v>
      </c>
      <c r="N61" s="286" t="s">
        <v>8295</v>
      </c>
      <c r="O61" s="286" t="s">
        <v>8295</v>
      </c>
      <c r="P61" s="286" t="s">
        <v>8295</v>
      </c>
      <c r="Q61" s="286" t="s">
        <v>8295</v>
      </c>
      <c r="R61" s="286" t="s">
        <v>8295</v>
      </c>
      <c r="S61" s="286" t="s">
        <v>8295</v>
      </c>
      <c r="T61" s="286" t="s">
        <v>8295</v>
      </c>
      <c r="U61" s="286" t="s">
        <v>8295</v>
      </c>
      <c r="V61" s="286" t="s">
        <v>8295</v>
      </c>
      <c r="W61" s="286">
        <v>2.8</v>
      </c>
      <c r="X61" s="286">
        <v>2.8</v>
      </c>
      <c r="Y61" s="286">
        <v>2.8</v>
      </c>
      <c r="Z61" s="286">
        <v>2.8</v>
      </c>
      <c r="AA61" s="286">
        <v>2.9</v>
      </c>
      <c r="AB61" s="286">
        <v>2.9</v>
      </c>
      <c r="AC61" s="286">
        <v>2.9</v>
      </c>
      <c r="AD61" s="286">
        <v>2.9</v>
      </c>
      <c r="AE61" s="286">
        <v>3</v>
      </c>
      <c r="AF61" s="286">
        <v>3</v>
      </c>
      <c r="AG61" s="286">
        <v>3</v>
      </c>
      <c r="AH61" s="286">
        <v>3.1</v>
      </c>
      <c r="AI61" s="286">
        <v>3.1</v>
      </c>
      <c r="AJ61" s="286">
        <v>3.1</v>
      </c>
      <c r="AK61" s="286">
        <v>3.1</v>
      </c>
      <c r="AL61" s="286">
        <v>3.1</v>
      </c>
      <c r="AM61" s="286">
        <v>3.1</v>
      </c>
      <c r="AN61" s="286">
        <v>3.1</v>
      </c>
      <c r="AO61" s="286">
        <v>3.1</v>
      </c>
      <c r="AP61" s="286">
        <v>3.1</v>
      </c>
      <c r="AQ61" s="286">
        <v>3.1</v>
      </c>
      <c r="AR61" s="286">
        <f>_xlfn.IFNA(VLOOKUP(C61,'INFORM Severity - hidden'!$C$5:$G$155,5,FALSE),"-")</f>
        <v>3.1</v>
      </c>
    </row>
    <row r="62" spans="1:44" x14ac:dyDescent="0.25">
      <c r="A62" t="s">
        <v>546</v>
      </c>
      <c r="B62" t="s">
        <v>2769</v>
      </c>
      <c r="C62" t="s">
        <v>2770</v>
      </c>
      <c r="D62" s="286" t="str">
        <f t="shared" si="0"/>
        <v>Stable</v>
      </c>
      <c r="E62" s="286" t="s">
        <v>8295</v>
      </c>
      <c r="F62" s="286" t="s">
        <v>8295</v>
      </c>
      <c r="G62" s="286" t="s">
        <v>8295</v>
      </c>
      <c r="H62" s="286" t="s">
        <v>8295</v>
      </c>
      <c r="I62" s="286" t="s">
        <v>8295</v>
      </c>
      <c r="J62" s="286" t="s">
        <v>8295</v>
      </c>
      <c r="K62" s="286" t="s">
        <v>8295</v>
      </c>
      <c r="L62" s="286" t="s">
        <v>8295</v>
      </c>
      <c r="M62" s="286" t="s">
        <v>8295</v>
      </c>
      <c r="N62" s="286" t="s">
        <v>8295</v>
      </c>
      <c r="O62" s="286" t="s">
        <v>8295</v>
      </c>
      <c r="P62" s="286" t="s">
        <v>8295</v>
      </c>
      <c r="Q62" s="286" t="s">
        <v>8295</v>
      </c>
      <c r="R62" s="286" t="s">
        <v>8295</v>
      </c>
      <c r="S62" s="286" t="s">
        <v>8295</v>
      </c>
      <c r="T62" s="286" t="s">
        <v>8295</v>
      </c>
      <c r="U62" s="286" t="s">
        <v>8295</v>
      </c>
      <c r="V62" s="286" t="s">
        <v>8295</v>
      </c>
      <c r="W62" s="286" t="s">
        <v>8295</v>
      </c>
      <c r="X62" s="286" t="s">
        <v>8295</v>
      </c>
      <c r="Y62" s="286" t="s">
        <v>8295</v>
      </c>
      <c r="Z62" s="286" t="s">
        <v>8295</v>
      </c>
      <c r="AA62" s="286" t="s">
        <v>8295</v>
      </c>
      <c r="AB62" s="286">
        <v>4.2</v>
      </c>
      <c r="AC62" s="286">
        <v>3.7</v>
      </c>
      <c r="AD62" s="286">
        <v>3.7</v>
      </c>
      <c r="AE62" s="286">
        <v>3.7</v>
      </c>
      <c r="AF62" s="286">
        <v>3.7</v>
      </c>
      <c r="AG62" s="286">
        <v>3.7</v>
      </c>
      <c r="AH62" s="286">
        <v>4.4000000000000004</v>
      </c>
      <c r="AI62" s="286">
        <v>4.4000000000000004</v>
      </c>
      <c r="AJ62" s="286">
        <v>4.4000000000000004</v>
      </c>
      <c r="AK62" s="286">
        <v>4.4000000000000004</v>
      </c>
      <c r="AL62" s="286">
        <v>4.4000000000000004</v>
      </c>
      <c r="AM62" s="286">
        <v>4.3</v>
      </c>
      <c r="AN62" s="286">
        <v>4.4000000000000004</v>
      </c>
      <c r="AO62" s="286">
        <v>4.4000000000000004</v>
      </c>
      <c r="AP62" s="286">
        <v>4.4000000000000004</v>
      </c>
      <c r="AQ62" s="286">
        <v>4.4000000000000004</v>
      </c>
      <c r="AR62" s="286">
        <f>_xlfn.IFNA(VLOOKUP(C62,'INFORM Severity - hidden'!$C$5:$G$155,5,FALSE),"-")</f>
        <v>4.4000000000000004</v>
      </c>
    </row>
    <row r="63" spans="1:44" x14ac:dyDescent="0.25">
      <c r="A63" t="s">
        <v>546</v>
      </c>
      <c r="B63" t="s">
        <v>5457</v>
      </c>
      <c r="C63" t="s">
        <v>5458</v>
      </c>
      <c r="D63" s="286" t="str">
        <f t="shared" si="0"/>
        <v>-</v>
      </c>
      <c r="E63" s="286" t="s">
        <v>8295</v>
      </c>
      <c r="F63" s="286" t="s">
        <v>8295</v>
      </c>
      <c r="G63" s="286" t="s">
        <v>8295</v>
      </c>
      <c r="H63" s="286" t="s">
        <v>8295</v>
      </c>
      <c r="I63" s="286" t="s">
        <v>8295</v>
      </c>
      <c r="J63" s="286" t="s">
        <v>8295</v>
      </c>
      <c r="K63" s="286" t="s">
        <v>8295</v>
      </c>
      <c r="L63" s="286" t="s">
        <v>8295</v>
      </c>
      <c r="M63" s="286" t="s">
        <v>8295</v>
      </c>
      <c r="N63" s="286" t="s">
        <v>8295</v>
      </c>
      <c r="O63" s="286" t="s">
        <v>8295</v>
      </c>
      <c r="P63" s="286" t="s">
        <v>8295</v>
      </c>
      <c r="Q63" s="286" t="s">
        <v>8295</v>
      </c>
      <c r="R63" s="286" t="s">
        <v>8295</v>
      </c>
      <c r="S63" s="286" t="s">
        <v>8295</v>
      </c>
      <c r="T63" s="286" t="s">
        <v>8295</v>
      </c>
      <c r="U63" s="286" t="s">
        <v>8295</v>
      </c>
      <c r="V63" s="286" t="s">
        <v>8295</v>
      </c>
      <c r="W63" s="286" t="s">
        <v>8295</v>
      </c>
      <c r="X63" s="286" t="s">
        <v>8295</v>
      </c>
      <c r="Y63" s="286" t="s">
        <v>8295</v>
      </c>
      <c r="Z63" s="286" t="s">
        <v>8295</v>
      </c>
      <c r="AA63" s="286" t="s">
        <v>8295</v>
      </c>
      <c r="AB63" s="286" t="s">
        <v>8295</v>
      </c>
      <c r="AC63" s="286" t="s">
        <v>8295</v>
      </c>
      <c r="AD63" s="286" t="s">
        <v>8295</v>
      </c>
      <c r="AE63" s="286" t="s">
        <v>8295</v>
      </c>
      <c r="AF63" s="286" t="s">
        <v>8295</v>
      </c>
      <c r="AG63" s="286" t="s">
        <v>8295</v>
      </c>
      <c r="AH63" s="286" t="s">
        <v>8295</v>
      </c>
      <c r="AI63" s="286" t="s">
        <v>8295</v>
      </c>
      <c r="AJ63" s="286" t="s">
        <v>8295</v>
      </c>
      <c r="AK63" s="286" t="s">
        <v>8295</v>
      </c>
      <c r="AL63" s="286" t="s">
        <v>8295</v>
      </c>
      <c r="AM63" s="286" t="s">
        <v>8295</v>
      </c>
      <c r="AN63" s="286" t="s">
        <v>8295</v>
      </c>
      <c r="AO63" s="286" t="s">
        <v>8295</v>
      </c>
      <c r="AP63" s="286">
        <v>2.7</v>
      </c>
      <c r="AQ63" s="286">
        <v>2.6</v>
      </c>
      <c r="AR63" s="286">
        <f>_xlfn.IFNA(VLOOKUP(C63,'INFORM Severity - hidden'!$C$5:$G$155,5,FALSE),"-")</f>
        <v>2.8</v>
      </c>
    </row>
    <row r="64" spans="1:44" x14ac:dyDescent="0.25">
      <c r="A64"/>
      <c r="B64"/>
      <c r="C64" t="s">
        <v>8320</v>
      </c>
      <c r="D64" s="286" t="str">
        <f t="shared" si="0"/>
        <v>-</v>
      </c>
      <c r="E64" s="286" t="s">
        <v>8295</v>
      </c>
      <c r="F64" s="286" t="s">
        <v>8295</v>
      </c>
      <c r="G64" s="286" t="s">
        <v>8295</v>
      </c>
      <c r="H64" s="286" t="s">
        <v>8295</v>
      </c>
      <c r="I64" s="286" t="s">
        <v>8295</v>
      </c>
      <c r="J64" s="286" t="s">
        <v>8295</v>
      </c>
      <c r="K64" s="286" t="s">
        <v>8295</v>
      </c>
      <c r="L64" s="286" t="s">
        <v>8295</v>
      </c>
      <c r="M64" s="286" t="s">
        <v>8295</v>
      </c>
      <c r="N64" s="286" t="s">
        <v>8295</v>
      </c>
      <c r="O64" s="286" t="s">
        <v>8295</v>
      </c>
      <c r="P64" s="286" t="s">
        <v>8295</v>
      </c>
      <c r="Q64" s="286" t="s">
        <v>8295</v>
      </c>
      <c r="R64" s="286" t="s">
        <v>8295</v>
      </c>
      <c r="S64" s="286" t="s">
        <v>8295</v>
      </c>
      <c r="T64" s="286" t="s">
        <v>8295</v>
      </c>
      <c r="U64" s="286" t="s">
        <v>8295</v>
      </c>
      <c r="V64" s="286" t="s">
        <v>8295</v>
      </c>
      <c r="W64" s="286" t="s">
        <v>8295</v>
      </c>
      <c r="X64" s="286" t="s">
        <v>8295</v>
      </c>
      <c r="Y64" s="286" t="s">
        <v>8295</v>
      </c>
      <c r="Z64" s="286" t="s">
        <v>8295</v>
      </c>
      <c r="AA64" s="286" t="s">
        <v>8295</v>
      </c>
      <c r="AB64" s="286" t="s">
        <v>8295</v>
      </c>
      <c r="AC64" s="286">
        <v>1.4</v>
      </c>
      <c r="AD64" s="286">
        <v>1.4</v>
      </c>
      <c r="AE64" s="286">
        <v>1.4</v>
      </c>
      <c r="AF64" s="286">
        <v>1.4</v>
      </c>
      <c r="AG64" s="286" t="s">
        <v>8295</v>
      </c>
      <c r="AH64" s="286" t="s">
        <v>8295</v>
      </c>
      <c r="AI64" s="286" t="s">
        <v>8295</v>
      </c>
      <c r="AJ64" s="286" t="s">
        <v>8295</v>
      </c>
      <c r="AK64" s="286" t="s">
        <v>8295</v>
      </c>
      <c r="AL64" s="286" t="s">
        <v>8295</v>
      </c>
      <c r="AM64" s="286" t="s">
        <v>8295</v>
      </c>
      <c r="AN64" s="286" t="s">
        <v>8295</v>
      </c>
      <c r="AO64" s="286" t="s">
        <v>8295</v>
      </c>
      <c r="AP64" s="286" t="s">
        <v>8295</v>
      </c>
      <c r="AQ64" s="286" t="s">
        <v>8295</v>
      </c>
      <c r="AR64" s="286" t="str">
        <f>_xlfn.IFNA(VLOOKUP(C64,'INFORM Severity - hidden'!$C$5:$G$155,5,FALSE),"-")</f>
        <v>-</v>
      </c>
    </row>
    <row r="65" spans="1:44" x14ac:dyDescent="0.25">
      <c r="A65" t="s">
        <v>161</v>
      </c>
      <c r="B65" t="s">
        <v>159</v>
      </c>
      <c r="C65" t="s">
        <v>160</v>
      </c>
      <c r="D65" s="286" t="str">
        <f t="shared" si="0"/>
        <v>Stable</v>
      </c>
      <c r="E65" s="286" t="s">
        <v>8295</v>
      </c>
      <c r="F65" s="286">
        <v>1</v>
      </c>
      <c r="G65" s="286">
        <v>1</v>
      </c>
      <c r="H65" s="286">
        <v>1.7</v>
      </c>
      <c r="I65" s="286">
        <v>1.5</v>
      </c>
      <c r="J65" s="286">
        <v>1.5</v>
      </c>
      <c r="K65" s="286">
        <v>1.8</v>
      </c>
      <c r="L65" s="286">
        <v>1.8</v>
      </c>
      <c r="M65" s="286">
        <v>1.8</v>
      </c>
      <c r="N65" s="286">
        <v>1.9</v>
      </c>
      <c r="O65" s="286">
        <v>1.9</v>
      </c>
      <c r="P65" s="286">
        <v>1.9</v>
      </c>
      <c r="Q65" s="286">
        <v>1.9</v>
      </c>
      <c r="R65" s="286">
        <v>1.9</v>
      </c>
      <c r="S65" s="286">
        <v>2</v>
      </c>
      <c r="T65" s="286">
        <v>1.9</v>
      </c>
      <c r="U65" s="286">
        <v>2</v>
      </c>
      <c r="V65" s="286">
        <v>2.1</v>
      </c>
      <c r="W65" s="286">
        <v>2.2000000000000002</v>
      </c>
      <c r="X65" s="286">
        <v>1.9</v>
      </c>
      <c r="Y65" s="286">
        <v>1.9</v>
      </c>
      <c r="Z65" s="286">
        <v>1.9</v>
      </c>
      <c r="AA65" s="286">
        <v>1.8</v>
      </c>
      <c r="AB65" s="286">
        <v>1.8</v>
      </c>
      <c r="AC65" s="286">
        <v>1.8</v>
      </c>
      <c r="AD65" s="286">
        <v>1.6</v>
      </c>
      <c r="AE65" s="286">
        <v>1.6</v>
      </c>
      <c r="AF65" s="286">
        <v>1.5</v>
      </c>
      <c r="AG65" s="286">
        <v>1.5</v>
      </c>
      <c r="AH65" s="286">
        <v>1.6</v>
      </c>
      <c r="AI65" s="286">
        <v>1.6</v>
      </c>
      <c r="AJ65" s="286">
        <v>1.6</v>
      </c>
      <c r="AK65" s="286">
        <v>1.7</v>
      </c>
      <c r="AL65" s="286">
        <v>1.7</v>
      </c>
      <c r="AM65" s="286">
        <v>1.7</v>
      </c>
      <c r="AN65" s="286">
        <v>1.6</v>
      </c>
      <c r="AO65" s="286">
        <v>1.6</v>
      </c>
      <c r="AP65" s="286">
        <v>1.6</v>
      </c>
      <c r="AQ65" s="286">
        <v>1.6</v>
      </c>
      <c r="AR65" s="286">
        <f>_xlfn.IFNA(VLOOKUP(C65,'INFORM Severity - hidden'!$C$5:$G$155,5,FALSE),"-")</f>
        <v>1.7</v>
      </c>
    </row>
    <row r="66" spans="1:44" x14ac:dyDescent="0.25">
      <c r="A66" t="s">
        <v>455</v>
      </c>
      <c r="B66" t="s">
        <v>453</v>
      </c>
      <c r="C66" t="s">
        <v>454</v>
      </c>
      <c r="D66" s="286" t="str">
        <f t="shared" si="0"/>
        <v>Stable</v>
      </c>
      <c r="E66" s="286" t="s">
        <v>8295</v>
      </c>
      <c r="F66" s="286">
        <v>3.4</v>
      </c>
      <c r="G66" s="286">
        <v>3.4</v>
      </c>
      <c r="H66" s="286">
        <v>4</v>
      </c>
      <c r="I66" s="286">
        <v>3.7</v>
      </c>
      <c r="J66" s="286">
        <v>3.5</v>
      </c>
      <c r="K66" s="286">
        <v>3.5</v>
      </c>
      <c r="L66" s="286">
        <v>3.5</v>
      </c>
      <c r="M66" s="286">
        <v>3.5</v>
      </c>
      <c r="N66" s="286">
        <v>3.5</v>
      </c>
      <c r="O66" s="286">
        <v>3.5</v>
      </c>
      <c r="P66" s="286">
        <v>3.5</v>
      </c>
      <c r="Q66" s="286">
        <v>3.5</v>
      </c>
      <c r="R66" s="286">
        <v>3.3</v>
      </c>
      <c r="S66" s="286">
        <v>3.3</v>
      </c>
      <c r="T66" s="286">
        <v>3.4</v>
      </c>
      <c r="U66" s="286">
        <v>3.4</v>
      </c>
      <c r="V66" s="286">
        <v>3.4</v>
      </c>
      <c r="W66" s="286">
        <v>3.4</v>
      </c>
      <c r="X66" s="286">
        <v>3.4</v>
      </c>
      <c r="Y66" s="286">
        <v>3.4</v>
      </c>
      <c r="Z66" s="286">
        <v>3.4</v>
      </c>
      <c r="AA66" s="286">
        <v>3.4</v>
      </c>
      <c r="AB66" s="286">
        <v>3.4</v>
      </c>
      <c r="AC66" s="286">
        <v>3.4</v>
      </c>
      <c r="AD66" s="286">
        <v>3.4</v>
      </c>
      <c r="AE66" s="286">
        <v>3.4</v>
      </c>
      <c r="AF66" s="286">
        <v>3.4</v>
      </c>
      <c r="AG66" s="286">
        <v>3.4</v>
      </c>
      <c r="AH66" s="286">
        <v>3.4</v>
      </c>
      <c r="AI66" s="286">
        <v>3.4</v>
      </c>
      <c r="AJ66" s="286">
        <v>3.4</v>
      </c>
      <c r="AK66" s="286">
        <v>3.4</v>
      </c>
      <c r="AL66" s="286">
        <v>3.4</v>
      </c>
      <c r="AM66" s="286">
        <v>3.5</v>
      </c>
      <c r="AN66" s="286">
        <v>3.5</v>
      </c>
      <c r="AO66" s="286">
        <v>3.5</v>
      </c>
      <c r="AP66" s="286">
        <v>3.5</v>
      </c>
      <c r="AQ66" s="286">
        <v>3.5</v>
      </c>
      <c r="AR66" s="286">
        <f>_xlfn.IFNA(VLOOKUP(C66,'INFORM Severity - hidden'!$C$5:$G$155,5,FALSE),"-")</f>
        <v>3.5</v>
      </c>
    </row>
    <row r="67" spans="1:44" x14ac:dyDescent="0.25">
      <c r="A67"/>
      <c r="B67"/>
      <c r="C67" t="s">
        <v>8321</v>
      </c>
      <c r="D67" s="286" t="str">
        <f t="shared" ref="D67:D130" si="1">IF(AR67="-","-",IFERROR(IF(ROUND(AVERAGE(AP67:AR67),1)=ROUND(AVERAGE(AM67:AO67),1),"Stable",IF(ROUND(AVERAGE(AP67:AR67),1)&lt;ROUND(AVERAGE(AM67:AO67),1),"Decreasing",IF(ROUND(AVERAGE(AP67:AR67),1)&gt;ROUND(AVERAGE(AM67:AO67),1),"Increasing"))),"-"))</f>
        <v>-</v>
      </c>
      <c r="E67" s="286" t="s">
        <v>8295</v>
      </c>
      <c r="F67" s="286" t="s">
        <v>8295</v>
      </c>
      <c r="G67" s="286" t="s">
        <v>8295</v>
      </c>
      <c r="H67" s="286" t="s">
        <v>8295</v>
      </c>
      <c r="I67" s="286" t="s">
        <v>8295</v>
      </c>
      <c r="J67" s="286" t="s">
        <v>8295</v>
      </c>
      <c r="K67" s="286" t="s">
        <v>8295</v>
      </c>
      <c r="L67" s="286" t="s">
        <v>8295</v>
      </c>
      <c r="M67" s="286" t="s">
        <v>8295</v>
      </c>
      <c r="N67" s="286" t="s">
        <v>8295</v>
      </c>
      <c r="O67" s="286" t="s">
        <v>8295</v>
      </c>
      <c r="P67" s="286" t="s">
        <v>8295</v>
      </c>
      <c r="Q67" s="286" t="s">
        <v>8295</v>
      </c>
      <c r="R67" s="286" t="s">
        <v>8295</v>
      </c>
      <c r="S67" s="286" t="s">
        <v>8295</v>
      </c>
      <c r="T67" s="286" t="s">
        <v>8295</v>
      </c>
      <c r="U67" s="286" t="s">
        <v>8295</v>
      </c>
      <c r="V67" s="286" t="s">
        <v>8295</v>
      </c>
      <c r="W67" s="286" t="s">
        <v>8295</v>
      </c>
      <c r="X67" s="286" t="s">
        <v>8295</v>
      </c>
      <c r="Y67" s="286" t="s">
        <v>8295</v>
      </c>
      <c r="Z67" s="286" t="s">
        <v>8295</v>
      </c>
      <c r="AA67" s="286" t="s">
        <v>8295</v>
      </c>
      <c r="AB67" s="286">
        <v>2.7</v>
      </c>
      <c r="AC67" s="286">
        <v>3.1</v>
      </c>
      <c r="AD67" s="286">
        <v>3.1</v>
      </c>
      <c r="AE67" s="286">
        <v>3.1</v>
      </c>
      <c r="AF67" s="286">
        <v>3.1</v>
      </c>
      <c r="AG67" s="286">
        <v>3.1</v>
      </c>
      <c r="AH67" s="286">
        <v>3.1</v>
      </c>
      <c r="AI67" s="286">
        <v>3.1</v>
      </c>
      <c r="AJ67" s="286">
        <v>3.1</v>
      </c>
      <c r="AK67" s="286" t="s">
        <v>8295</v>
      </c>
      <c r="AL67" s="286" t="s">
        <v>8295</v>
      </c>
      <c r="AM67" s="286" t="s">
        <v>8295</v>
      </c>
      <c r="AN67" s="286" t="s">
        <v>8295</v>
      </c>
      <c r="AO67" s="286" t="s">
        <v>8295</v>
      </c>
      <c r="AP67" s="286" t="s">
        <v>8295</v>
      </c>
      <c r="AQ67" s="286" t="s">
        <v>8295</v>
      </c>
      <c r="AR67" s="286" t="str">
        <f>_xlfn.IFNA(VLOOKUP(C67,'INFORM Severity - hidden'!$C$5:$G$155,5,FALSE),"-")</f>
        <v>-</v>
      </c>
    </row>
    <row r="68" spans="1:44" x14ac:dyDescent="0.25">
      <c r="A68" t="s">
        <v>349</v>
      </c>
      <c r="B68" t="s">
        <v>347</v>
      </c>
      <c r="C68" t="s">
        <v>348</v>
      </c>
      <c r="D68" s="286" t="str">
        <f t="shared" si="1"/>
        <v>Stable</v>
      </c>
      <c r="E68" s="286" t="s">
        <v>8295</v>
      </c>
      <c r="F68" s="286">
        <v>2.2999999999999998</v>
      </c>
      <c r="G68" s="286">
        <v>2.2999999999999998</v>
      </c>
      <c r="H68" s="286">
        <v>2.8</v>
      </c>
      <c r="I68" s="286">
        <v>2.8</v>
      </c>
      <c r="J68" s="286">
        <v>2.8</v>
      </c>
      <c r="K68" s="286">
        <v>2.8</v>
      </c>
      <c r="L68" s="286">
        <v>2.8</v>
      </c>
      <c r="M68" s="286">
        <v>2.8</v>
      </c>
      <c r="N68" s="286">
        <v>2.8</v>
      </c>
      <c r="O68" s="286">
        <v>2.8</v>
      </c>
      <c r="P68" s="286">
        <v>3.2</v>
      </c>
      <c r="Q68" s="286">
        <v>3.2</v>
      </c>
      <c r="R68" s="286">
        <v>3.2</v>
      </c>
      <c r="S68" s="286">
        <v>3.2</v>
      </c>
      <c r="T68" s="286">
        <v>3.3</v>
      </c>
      <c r="U68" s="286">
        <v>3.3</v>
      </c>
      <c r="V68" s="286">
        <v>3.3</v>
      </c>
      <c r="W68" s="286">
        <v>3.3</v>
      </c>
      <c r="X68" s="286">
        <v>3.3</v>
      </c>
      <c r="Y68" s="286">
        <v>3.3</v>
      </c>
      <c r="Z68" s="286">
        <v>3.2</v>
      </c>
      <c r="AA68" s="286">
        <v>3.3</v>
      </c>
      <c r="AB68" s="286">
        <v>3.3</v>
      </c>
      <c r="AC68" s="286">
        <v>3.3</v>
      </c>
      <c r="AD68" s="286">
        <v>3.3</v>
      </c>
      <c r="AE68" s="286">
        <v>3.3</v>
      </c>
      <c r="AF68" s="286">
        <v>3.3</v>
      </c>
      <c r="AG68" s="286">
        <v>3.3</v>
      </c>
      <c r="AH68" s="286">
        <v>3.3</v>
      </c>
      <c r="AI68" s="286">
        <v>3.3</v>
      </c>
      <c r="AJ68" s="286">
        <v>3.3</v>
      </c>
      <c r="AK68" s="286">
        <v>3.3</v>
      </c>
      <c r="AL68" s="286">
        <v>3.3</v>
      </c>
      <c r="AM68" s="286">
        <v>3.7</v>
      </c>
      <c r="AN68" s="286">
        <v>3.7</v>
      </c>
      <c r="AO68" s="286">
        <v>3.7</v>
      </c>
      <c r="AP68" s="286">
        <v>3.7</v>
      </c>
      <c r="AQ68" s="286">
        <v>3.7</v>
      </c>
      <c r="AR68" s="286">
        <f>_xlfn.IFNA(VLOOKUP(C68,'INFORM Severity - hidden'!$C$5:$G$155,5,FALSE),"-")</f>
        <v>3.7</v>
      </c>
    </row>
    <row r="69" spans="1:44" x14ac:dyDescent="0.25">
      <c r="A69"/>
      <c r="B69"/>
      <c r="C69" t="s">
        <v>8322</v>
      </c>
      <c r="D69" s="286" t="str">
        <f t="shared" si="1"/>
        <v>-</v>
      </c>
      <c r="E69" s="286" t="s">
        <v>8295</v>
      </c>
      <c r="F69" s="286" t="s">
        <v>8295</v>
      </c>
      <c r="G69" s="286" t="s">
        <v>8295</v>
      </c>
      <c r="H69" s="286" t="s">
        <v>8295</v>
      </c>
      <c r="I69" s="286" t="s">
        <v>8295</v>
      </c>
      <c r="J69" s="286" t="s">
        <v>8295</v>
      </c>
      <c r="K69" s="286" t="s">
        <v>8295</v>
      </c>
      <c r="L69" s="286" t="s">
        <v>8295</v>
      </c>
      <c r="M69" s="286" t="s">
        <v>8295</v>
      </c>
      <c r="N69" s="286" t="s">
        <v>8295</v>
      </c>
      <c r="O69" s="286" t="s">
        <v>8295</v>
      </c>
      <c r="P69" s="286" t="s">
        <v>8295</v>
      </c>
      <c r="Q69" s="286" t="s">
        <v>8295</v>
      </c>
      <c r="R69" s="286" t="s">
        <v>8295</v>
      </c>
      <c r="S69" s="286" t="s">
        <v>8295</v>
      </c>
      <c r="T69" s="286" t="s">
        <v>8295</v>
      </c>
      <c r="U69" s="286" t="s">
        <v>8295</v>
      </c>
      <c r="V69" s="286" t="s">
        <v>8295</v>
      </c>
      <c r="W69" s="286" t="s">
        <v>8295</v>
      </c>
      <c r="X69" s="286" t="s">
        <v>8295</v>
      </c>
      <c r="Y69" s="286" t="s">
        <v>8295</v>
      </c>
      <c r="Z69" s="286" t="s">
        <v>8295</v>
      </c>
      <c r="AA69" s="286" t="s">
        <v>8295</v>
      </c>
      <c r="AB69" s="286">
        <v>3.1</v>
      </c>
      <c r="AC69" s="286">
        <v>3.3</v>
      </c>
      <c r="AD69" s="286">
        <v>3.3</v>
      </c>
      <c r="AE69" s="286">
        <v>3.3</v>
      </c>
      <c r="AF69" s="286">
        <v>3.3</v>
      </c>
      <c r="AG69" s="286">
        <v>3.3</v>
      </c>
      <c r="AH69" s="286">
        <v>3.3</v>
      </c>
      <c r="AI69" s="286">
        <v>3.3</v>
      </c>
      <c r="AJ69" s="286">
        <v>3.3</v>
      </c>
      <c r="AK69" s="286">
        <v>3.3</v>
      </c>
      <c r="AL69" s="286" t="s">
        <v>8295</v>
      </c>
      <c r="AM69" s="286" t="s">
        <v>8295</v>
      </c>
      <c r="AN69" s="286" t="s">
        <v>8295</v>
      </c>
      <c r="AO69" s="286" t="s">
        <v>8295</v>
      </c>
      <c r="AP69" s="286" t="s">
        <v>8295</v>
      </c>
      <c r="AQ69" s="286" t="s">
        <v>8295</v>
      </c>
      <c r="AR69" s="286" t="str">
        <f>_xlfn.IFNA(VLOOKUP(C69,'INFORM Severity - hidden'!$C$5:$G$155,5,FALSE),"-")</f>
        <v>-</v>
      </c>
    </row>
    <row r="70" spans="1:44" x14ac:dyDescent="0.25">
      <c r="A70" t="s">
        <v>62</v>
      </c>
      <c r="B70" t="s">
        <v>60</v>
      </c>
      <c r="C70" t="s">
        <v>61</v>
      </c>
      <c r="D70" s="286" t="str">
        <f t="shared" si="1"/>
        <v>Stable</v>
      </c>
      <c r="E70" s="286">
        <v>3.4</v>
      </c>
      <c r="F70" s="286">
        <v>2.9</v>
      </c>
      <c r="G70" s="286">
        <v>2.9</v>
      </c>
      <c r="H70" s="286">
        <v>3.2</v>
      </c>
      <c r="I70" s="286">
        <v>3.2</v>
      </c>
      <c r="J70" s="286">
        <v>3.3</v>
      </c>
      <c r="K70" s="286">
        <v>3.3</v>
      </c>
      <c r="L70" s="286">
        <v>3.3</v>
      </c>
      <c r="M70" s="286">
        <v>3.3</v>
      </c>
      <c r="N70" s="286">
        <v>3.3</v>
      </c>
      <c r="O70" s="286">
        <v>3.4</v>
      </c>
      <c r="P70" s="286">
        <v>3.4</v>
      </c>
      <c r="Q70" s="286">
        <v>3.4</v>
      </c>
      <c r="R70" s="286">
        <v>3.4</v>
      </c>
      <c r="S70" s="286">
        <v>3.5</v>
      </c>
      <c r="T70" s="286">
        <v>3.5</v>
      </c>
      <c r="U70" s="286">
        <v>3.5</v>
      </c>
      <c r="V70" s="286">
        <v>3.5</v>
      </c>
      <c r="W70" s="286">
        <v>3.5</v>
      </c>
      <c r="X70" s="286">
        <v>3.5</v>
      </c>
      <c r="Y70" s="286">
        <v>3.4</v>
      </c>
      <c r="Z70" s="286">
        <v>3.5</v>
      </c>
      <c r="AA70" s="286">
        <v>3.5</v>
      </c>
      <c r="AB70" s="286">
        <v>3.5</v>
      </c>
      <c r="AC70" s="286">
        <v>3.5</v>
      </c>
      <c r="AD70" s="286">
        <v>3.5</v>
      </c>
      <c r="AE70" s="286">
        <v>3.8</v>
      </c>
      <c r="AF70" s="286">
        <v>3.8</v>
      </c>
      <c r="AG70" s="286">
        <v>3.8</v>
      </c>
      <c r="AH70" s="286">
        <v>3.8</v>
      </c>
      <c r="AI70" s="286">
        <v>3.8</v>
      </c>
      <c r="AJ70" s="286">
        <v>4.0999999999999996</v>
      </c>
      <c r="AK70" s="286">
        <v>4.0999999999999996</v>
      </c>
      <c r="AL70" s="286">
        <v>4.0999999999999996</v>
      </c>
      <c r="AM70" s="286">
        <v>4.0999999999999996</v>
      </c>
      <c r="AN70" s="286">
        <v>4.0999999999999996</v>
      </c>
      <c r="AO70" s="286">
        <v>4.0999999999999996</v>
      </c>
      <c r="AP70" s="286">
        <v>4.0999999999999996</v>
      </c>
      <c r="AQ70" s="286">
        <v>4.0999999999999996</v>
      </c>
      <c r="AR70" s="286">
        <f>_xlfn.IFNA(VLOOKUP(C70,'INFORM Severity - hidden'!$C$5:$G$155,5,FALSE),"-")</f>
        <v>4.0999999999999996</v>
      </c>
    </row>
    <row r="71" spans="1:44" x14ac:dyDescent="0.25">
      <c r="A71" t="s">
        <v>62</v>
      </c>
      <c r="B71" t="s">
        <v>3060</v>
      </c>
      <c r="C71" t="s">
        <v>3061</v>
      </c>
      <c r="D71" s="286" t="str">
        <f t="shared" si="1"/>
        <v>Stable</v>
      </c>
      <c r="E71" s="286" t="s">
        <v>8295</v>
      </c>
      <c r="F71" s="286" t="s">
        <v>8295</v>
      </c>
      <c r="G71" s="286" t="s">
        <v>8295</v>
      </c>
      <c r="H71" s="286" t="s">
        <v>8295</v>
      </c>
      <c r="I71" s="286" t="s">
        <v>8295</v>
      </c>
      <c r="J71" s="286" t="s">
        <v>8295</v>
      </c>
      <c r="K71" s="286" t="s">
        <v>8295</v>
      </c>
      <c r="L71" s="286" t="s">
        <v>8295</v>
      </c>
      <c r="M71" s="286" t="s">
        <v>8295</v>
      </c>
      <c r="N71" s="286" t="s">
        <v>8295</v>
      </c>
      <c r="O71" s="286" t="s">
        <v>8295</v>
      </c>
      <c r="P71" s="286" t="s">
        <v>8295</v>
      </c>
      <c r="Q71" s="286" t="s">
        <v>8295</v>
      </c>
      <c r="R71" s="286" t="s">
        <v>8295</v>
      </c>
      <c r="S71" s="286" t="s">
        <v>8295</v>
      </c>
      <c r="T71" s="286" t="s">
        <v>8295</v>
      </c>
      <c r="U71" s="286" t="s">
        <v>8295</v>
      </c>
      <c r="V71" s="286" t="s">
        <v>8295</v>
      </c>
      <c r="W71" s="286" t="s">
        <v>8295</v>
      </c>
      <c r="X71" s="286" t="s">
        <v>8295</v>
      </c>
      <c r="Y71" s="286" t="s">
        <v>8295</v>
      </c>
      <c r="Z71" s="286" t="s">
        <v>8295</v>
      </c>
      <c r="AA71" s="286" t="s">
        <v>8295</v>
      </c>
      <c r="AB71" s="286" t="s">
        <v>8295</v>
      </c>
      <c r="AC71" s="286" t="s">
        <v>8295</v>
      </c>
      <c r="AD71" s="286" t="s">
        <v>8295</v>
      </c>
      <c r="AE71" s="286" t="s">
        <v>8295</v>
      </c>
      <c r="AF71" s="286" t="s">
        <v>8295</v>
      </c>
      <c r="AG71" s="286" t="s">
        <v>8295</v>
      </c>
      <c r="AH71" s="286" t="s">
        <v>8295</v>
      </c>
      <c r="AI71" s="286" t="s">
        <v>8295</v>
      </c>
      <c r="AJ71" s="286">
        <v>3</v>
      </c>
      <c r="AK71" s="286">
        <v>3</v>
      </c>
      <c r="AL71" s="286">
        <v>3.1</v>
      </c>
      <c r="AM71" s="286">
        <v>3.1</v>
      </c>
      <c r="AN71" s="286">
        <v>3.1</v>
      </c>
      <c r="AO71" s="286">
        <v>3.1</v>
      </c>
      <c r="AP71" s="286">
        <v>3.1</v>
      </c>
      <c r="AQ71" s="286">
        <v>3.1</v>
      </c>
      <c r="AR71" s="286">
        <f>_xlfn.IFNA(VLOOKUP(C71,'INFORM Severity - hidden'!$C$5:$G$155,5,FALSE),"-")</f>
        <v>3.1</v>
      </c>
    </row>
    <row r="72" spans="1:44" x14ac:dyDescent="0.25">
      <c r="A72" t="s">
        <v>5997</v>
      </c>
      <c r="B72" t="s">
        <v>5995</v>
      </c>
      <c r="C72" t="s">
        <v>5996</v>
      </c>
      <c r="D72" s="286" t="str">
        <f t="shared" si="1"/>
        <v>-</v>
      </c>
      <c r="E72" s="286" t="s">
        <v>8295</v>
      </c>
      <c r="F72" s="286" t="s">
        <v>8295</v>
      </c>
      <c r="G72" s="286" t="s">
        <v>8295</v>
      </c>
      <c r="H72" s="286" t="s">
        <v>8295</v>
      </c>
      <c r="I72" s="286" t="s">
        <v>8295</v>
      </c>
      <c r="J72" s="286" t="s">
        <v>8295</v>
      </c>
      <c r="K72" s="286" t="s">
        <v>8295</v>
      </c>
      <c r="L72" s="286" t="s">
        <v>8295</v>
      </c>
      <c r="M72" s="286" t="s">
        <v>8295</v>
      </c>
      <c r="N72" s="286" t="s">
        <v>8295</v>
      </c>
      <c r="O72" s="286" t="s">
        <v>8295</v>
      </c>
      <c r="P72" s="286" t="s">
        <v>8295</v>
      </c>
      <c r="Q72" s="286" t="s">
        <v>8295</v>
      </c>
      <c r="R72" s="286" t="s">
        <v>8295</v>
      </c>
      <c r="S72" s="286" t="s">
        <v>8295</v>
      </c>
      <c r="T72" s="286" t="s">
        <v>8295</v>
      </c>
      <c r="U72" s="286" t="s">
        <v>8295</v>
      </c>
      <c r="V72" s="286" t="s">
        <v>8295</v>
      </c>
      <c r="W72" s="286" t="s">
        <v>8295</v>
      </c>
      <c r="X72" s="286" t="s">
        <v>8295</v>
      </c>
      <c r="Y72" s="286" t="s">
        <v>8295</v>
      </c>
      <c r="Z72" s="286" t="s">
        <v>8295</v>
      </c>
      <c r="AA72" s="286" t="s">
        <v>8295</v>
      </c>
      <c r="AB72" s="286" t="s">
        <v>8295</v>
      </c>
      <c r="AC72" s="286" t="s">
        <v>8295</v>
      </c>
      <c r="AD72" s="286" t="s">
        <v>8295</v>
      </c>
      <c r="AE72" s="286" t="s">
        <v>8295</v>
      </c>
      <c r="AF72" s="286" t="s">
        <v>8295</v>
      </c>
      <c r="AG72" s="286" t="s">
        <v>8295</v>
      </c>
      <c r="AH72" s="286" t="s">
        <v>8295</v>
      </c>
      <c r="AI72" s="286" t="s">
        <v>8295</v>
      </c>
      <c r="AJ72" s="286" t="s">
        <v>8295</v>
      </c>
      <c r="AK72" s="286" t="s">
        <v>8295</v>
      </c>
      <c r="AL72" s="286" t="s">
        <v>8295</v>
      </c>
      <c r="AM72" s="286" t="s">
        <v>8295</v>
      </c>
      <c r="AN72" s="286" t="s">
        <v>8295</v>
      </c>
      <c r="AO72" s="286" t="s">
        <v>8295</v>
      </c>
      <c r="AP72" s="286">
        <v>1.1000000000000001</v>
      </c>
      <c r="AQ72" s="286">
        <v>1.4</v>
      </c>
      <c r="AR72" s="286">
        <f>_xlfn.IFNA(VLOOKUP(C72,'INFORM Severity - hidden'!$C$5:$G$155,5,FALSE),"-")</f>
        <v>1.3</v>
      </c>
    </row>
    <row r="73" spans="1:44" x14ac:dyDescent="0.25">
      <c r="A73"/>
      <c r="B73"/>
      <c r="C73" t="s">
        <v>8323</v>
      </c>
      <c r="D73" s="286" t="str">
        <f t="shared" si="1"/>
        <v>-</v>
      </c>
      <c r="E73" s="286" t="s">
        <v>8295</v>
      </c>
      <c r="F73" s="286">
        <v>2.2999999999999998</v>
      </c>
      <c r="G73" s="286">
        <v>2.2999999999999998</v>
      </c>
      <c r="H73" s="286">
        <v>2.8</v>
      </c>
      <c r="I73" s="286">
        <v>2.8</v>
      </c>
      <c r="J73" s="286">
        <v>2.8</v>
      </c>
      <c r="K73" s="286">
        <v>2.1</v>
      </c>
      <c r="L73" s="286">
        <v>2.1</v>
      </c>
      <c r="M73" s="286">
        <v>2.1</v>
      </c>
      <c r="N73" s="286">
        <v>2.1</v>
      </c>
      <c r="O73" s="286">
        <v>2.1</v>
      </c>
      <c r="P73" s="286">
        <v>2.1</v>
      </c>
      <c r="Q73" s="286">
        <v>1.9</v>
      </c>
      <c r="R73" s="286">
        <v>1.9</v>
      </c>
      <c r="S73" s="286">
        <v>2.2000000000000002</v>
      </c>
      <c r="T73" s="286" t="s">
        <v>8295</v>
      </c>
      <c r="U73" s="286" t="s">
        <v>8295</v>
      </c>
      <c r="V73" s="286" t="s">
        <v>8295</v>
      </c>
      <c r="W73" s="286" t="s">
        <v>8295</v>
      </c>
      <c r="X73" s="286" t="s">
        <v>8295</v>
      </c>
      <c r="Y73" s="286" t="s">
        <v>8295</v>
      </c>
      <c r="Z73" s="286" t="s">
        <v>8295</v>
      </c>
      <c r="AA73" s="286" t="s">
        <v>8295</v>
      </c>
      <c r="AB73" s="286" t="s">
        <v>8295</v>
      </c>
      <c r="AC73" s="286" t="s">
        <v>8295</v>
      </c>
      <c r="AD73" s="286" t="s">
        <v>8295</v>
      </c>
      <c r="AE73" s="286" t="s">
        <v>8295</v>
      </c>
      <c r="AF73" s="286" t="s">
        <v>8295</v>
      </c>
      <c r="AG73" s="286" t="s">
        <v>8295</v>
      </c>
      <c r="AH73" s="286" t="s">
        <v>8295</v>
      </c>
      <c r="AI73" s="286" t="s">
        <v>8295</v>
      </c>
      <c r="AJ73" s="286" t="s">
        <v>8295</v>
      </c>
      <c r="AK73" s="286" t="s">
        <v>8295</v>
      </c>
      <c r="AL73" s="286" t="s">
        <v>8295</v>
      </c>
      <c r="AM73" s="286" t="s">
        <v>8295</v>
      </c>
      <c r="AN73" s="286" t="s">
        <v>8295</v>
      </c>
      <c r="AO73" s="286" t="s">
        <v>8295</v>
      </c>
      <c r="AP73" s="286" t="s">
        <v>8295</v>
      </c>
      <c r="AQ73" s="286" t="s">
        <v>8295</v>
      </c>
      <c r="AR73" s="286" t="str">
        <f>_xlfn.IFNA(VLOOKUP(C73,'INFORM Severity - hidden'!$C$5:$G$155,5,FALSE),"-")</f>
        <v>-</v>
      </c>
    </row>
    <row r="74" spans="1:44" x14ac:dyDescent="0.25">
      <c r="A74" t="s">
        <v>1186</v>
      </c>
      <c r="B74" t="s">
        <v>1184</v>
      </c>
      <c r="C74" t="s">
        <v>1185</v>
      </c>
      <c r="D74" s="286" t="str">
        <f t="shared" si="1"/>
        <v>Increasing</v>
      </c>
      <c r="E74" s="286" t="s">
        <v>8295</v>
      </c>
      <c r="F74" s="286" t="s">
        <v>8295</v>
      </c>
      <c r="G74" s="286" t="s">
        <v>8295</v>
      </c>
      <c r="H74" s="286" t="s">
        <v>8295</v>
      </c>
      <c r="I74" s="286" t="s">
        <v>8295</v>
      </c>
      <c r="J74" s="286" t="s">
        <v>8295</v>
      </c>
      <c r="K74" s="286">
        <v>2.2000000000000002</v>
      </c>
      <c r="L74" s="286">
        <v>2.2000000000000002</v>
      </c>
      <c r="M74" s="286">
        <v>2.2000000000000002</v>
      </c>
      <c r="N74" s="286">
        <v>2.2000000000000002</v>
      </c>
      <c r="O74" s="286">
        <v>2.2000000000000002</v>
      </c>
      <c r="P74" s="286">
        <v>2.2000000000000002</v>
      </c>
      <c r="Q74" s="286" t="s">
        <v>8295</v>
      </c>
      <c r="R74" s="286" t="s">
        <v>8295</v>
      </c>
      <c r="S74" s="286" t="s">
        <v>8295</v>
      </c>
      <c r="T74" s="286" t="s">
        <v>8295</v>
      </c>
      <c r="U74" s="286" t="s">
        <v>8295</v>
      </c>
      <c r="V74" s="286" t="s">
        <v>8295</v>
      </c>
      <c r="W74" s="286" t="s">
        <v>8295</v>
      </c>
      <c r="X74" s="286" t="s">
        <v>8295</v>
      </c>
      <c r="Y74" s="286" t="s">
        <v>8295</v>
      </c>
      <c r="Z74" s="286" t="s">
        <v>8295</v>
      </c>
      <c r="AA74" s="286" t="s">
        <v>8295</v>
      </c>
      <c r="AB74" s="286" t="s">
        <v>8295</v>
      </c>
      <c r="AC74" s="286" t="s">
        <v>8295</v>
      </c>
      <c r="AD74" s="286" t="s">
        <v>8295</v>
      </c>
      <c r="AE74" s="286" t="s">
        <v>8295</v>
      </c>
      <c r="AF74" s="286" t="s">
        <v>8295</v>
      </c>
      <c r="AG74" s="286" t="s">
        <v>8295</v>
      </c>
      <c r="AH74" s="286" t="s">
        <v>8295</v>
      </c>
      <c r="AI74" s="286" t="s">
        <v>8295</v>
      </c>
      <c r="AJ74" s="286" t="s">
        <v>8295</v>
      </c>
      <c r="AK74" s="286" t="s">
        <v>8295</v>
      </c>
      <c r="AL74" s="286" t="s">
        <v>8295</v>
      </c>
      <c r="AM74" s="286">
        <v>2</v>
      </c>
      <c r="AN74" s="286">
        <v>2.1</v>
      </c>
      <c r="AO74" s="286">
        <v>2.1</v>
      </c>
      <c r="AP74" s="286">
        <v>2.2000000000000002</v>
      </c>
      <c r="AQ74" s="286">
        <v>2.2999999999999998</v>
      </c>
      <c r="AR74" s="286">
        <f>_xlfn.IFNA(VLOOKUP(C74,'INFORM Severity - hidden'!$C$5:$G$155,5,FALSE),"-")</f>
        <v>2.2999999999999998</v>
      </c>
    </row>
    <row r="75" spans="1:44" x14ac:dyDescent="0.25">
      <c r="A75"/>
      <c r="B75"/>
      <c r="C75" t="s">
        <v>8324</v>
      </c>
      <c r="D75" s="286" t="str">
        <f t="shared" si="1"/>
        <v>-</v>
      </c>
      <c r="E75" s="286" t="s">
        <v>8295</v>
      </c>
      <c r="F75" s="286" t="s">
        <v>8295</v>
      </c>
      <c r="G75" s="286" t="s">
        <v>8295</v>
      </c>
      <c r="H75" s="286" t="s">
        <v>8295</v>
      </c>
      <c r="I75" s="286" t="s">
        <v>8295</v>
      </c>
      <c r="J75" s="286" t="s">
        <v>8295</v>
      </c>
      <c r="K75" s="286">
        <v>1.2</v>
      </c>
      <c r="L75" s="286">
        <v>1.2</v>
      </c>
      <c r="M75" s="286">
        <v>1.2</v>
      </c>
      <c r="N75" s="286">
        <v>1.4</v>
      </c>
      <c r="O75" s="286">
        <v>1.3</v>
      </c>
      <c r="P75" s="286" t="s">
        <v>8295</v>
      </c>
      <c r="Q75" s="286" t="s">
        <v>8295</v>
      </c>
      <c r="R75" s="286" t="s">
        <v>8295</v>
      </c>
      <c r="S75" s="286" t="s">
        <v>8295</v>
      </c>
      <c r="T75" s="286" t="s">
        <v>8295</v>
      </c>
      <c r="U75" s="286" t="s">
        <v>8295</v>
      </c>
      <c r="V75" s="286" t="s">
        <v>8295</v>
      </c>
      <c r="W75" s="286" t="s">
        <v>8295</v>
      </c>
      <c r="X75" s="286" t="s">
        <v>8295</v>
      </c>
      <c r="Y75" s="286" t="s">
        <v>8295</v>
      </c>
      <c r="Z75" s="286" t="s">
        <v>8295</v>
      </c>
      <c r="AA75" s="286" t="s">
        <v>8295</v>
      </c>
      <c r="AB75" s="286" t="s">
        <v>8295</v>
      </c>
      <c r="AC75" s="286" t="s">
        <v>8295</v>
      </c>
      <c r="AD75" s="286" t="s">
        <v>8295</v>
      </c>
      <c r="AE75" s="286" t="s">
        <v>8295</v>
      </c>
      <c r="AF75" s="286" t="s">
        <v>8295</v>
      </c>
      <c r="AG75" s="286" t="s">
        <v>8295</v>
      </c>
      <c r="AH75" s="286" t="s">
        <v>8295</v>
      </c>
      <c r="AI75" s="286" t="s">
        <v>8295</v>
      </c>
      <c r="AJ75" s="286" t="s">
        <v>8295</v>
      </c>
      <c r="AK75" s="286" t="s">
        <v>8295</v>
      </c>
      <c r="AL75" s="286" t="s">
        <v>8295</v>
      </c>
      <c r="AM75" s="286" t="s">
        <v>8295</v>
      </c>
      <c r="AN75" s="286" t="s">
        <v>8295</v>
      </c>
      <c r="AO75" s="286" t="s">
        <v>8295</v>
      </c>
      <c r="AP75" s="286" t="s">
        <v>8295</v>
      </c>
      <c r="AQ75" s="286" t="s">
        <v>8295</v>
      </c>
      <c r="AR75" s="286" t="str">
        <f>_xlfn.IFNA(VLOOKUP(C75,'INFORM Severity - hidden'!$C$5:$G$155,5,FALSE),"-")</f>
        <v>-</v>
      </c>
    </row>
    <row r="76" spans="1:44" x14ac:dyDescent="0.25">
      <c r="A76"/>
      <c r="B76"/>
      <c r="C76" t="s">
        <v>8325</v>
      </c>
      <c r="D76" s="286" t="str">
        <f t="shared" si="1"/>
        <v>-</v>
      </c>
      <c r="E76" s="286" t="s">
        <v>8295</v>
      </c>
      <c r="F76" s="286" t="s">
        <v>8295</v>
      </c>
      <c r="G76" s="286" t="s">
        <v>8295</v>
      </c>
      <c r="H76" s="286" t="s">
        <v>8295</v>
      </c>
      <c r="I76" s="286" t="s">
        <v>8295</v>
      </c>
      <c r="J76" s="286" t="s">
        <v>8295</v>
      </c>
      <c r="K76" s="286" t="s">
        <v>8295</v>
      </c>
      <c r="L76" s="286" t="s">
        <v>8295</v>
      </c>
      <c r="M76" s="286" t="s">
        <v>8295</v>
      </c>
      <c r="N76" s="286" t="s">
        <v>8295</v>
      </c>
      <c r="O76" s="286" t="s">
        <v>8295</v>
      </c>
      <c r="P76" s="286" t="s">
        <v>8295</v>
      </c>
      <c r="Q76" s="286">
        <v>1.4</v>
      </c>
      <c r="R76" s="286">
        <v>1.4</v>
      </c>
      <c r="S76" s="286">
        <v>1.7</v>
      </c>
      <c r="T76" s="286" t="s">
        <v>8295</v>
      </c>
      <c r="U76" s="286" t="s">
        <v>8295</v>
      </c>
      <c r="V76" s="286" t="s">
        <v>8295</v>
      </c>
      <c r="W76" s="286" t="s">
        <v>8295</v>
      </c>
      <c r="X76" s="286" t="s">
        <v>8295</v>
      </c>
      <c r="Y76" s="286" t="s">
        <v>8295</v>
      </c>
      <c r="Z76" s="286" t="s">
        <v>8295</v>
      </c>
      <c r="AA76" s="286" t="s">
        <v>8295</v>
      </c>
      <c r="AB76" s="286" t="s">
        <v>8295</v>
      </c>
      <c r="AC76" s="286" t="s">
        <v>8295</v>
      </c>
      <c r="AD76" s="286" t="s">
        <v>8295</v>
      </c>
      <c r="AE76" s="286" t="s">
        <v>8295</v>
      </c>
      <c r="AF76" s="286" t="s">
        <v>8295</v>
      </c>
      <c r="AG76" s="286" t="s">
        <v>8295</v>
      </c>
      <c r="AH76" s="286" t="s">
        <v>8295</v>
      </c>
      <c r="AI76" s="286" t="s">
        <v>8295</v>
      </c>
      <c r="AJ76" s="286" t="s">
        <v>8295</v>
      </c>
      <c r="AK76" s="286" t="s">
        <v>8295</v>
      </c>
      <c r="AL76" s="286" t="s">
        <v>8295</v>
      </c>
      <c r="AM76" s="286" t="s">
        <v>8295</v>
      </c>
      <c r="AN76" s="286" t="s">
        <v>8295</v>
      </c>
      <c r="AO76" s="286" t="s">
        <v>8295</v>
      </c>
      <c r="AP76" s="286" t="s">
        <v>8295</v>
      </c>
      <c r="AQ76" s="286" t="s">
        <v>8295</v>
      </c>
      <c r="AR76" s="286" t="str">
        <f>_xlfn.IFNA(VLOOKUP(C76,'INFORM Severity - hidden'!$C$5:$G$155,5,FALSE),"-")</f>
        <v>-</v>
      </c>
    </row>
    <row r="77" spans="1:44" x14ac:dyDescent="0.25">
      <c r="A77"/>
      <c r="B77"/>
      <c r="C77" t="s">
        <v>8326</v>
      </c>
      <c r="D77" s="286" t="str">
        <f t="shared" si="1"/>
        <v>-</v>
      </c>
      <c r="E77" s="286" t="s">
        <v>8295</v>
      </c>
      <c r="F77" s="286" t="s">
        <v>8295</v>
      </c>
      <c r="G77" s="286" t="s">
        <v>8295</v>
      </c>
      <c r="H77" s="286" t="s">
        <v>8295</v>
      </c>
      <c r="I77" s="286" t="s">
        <v>8295</v>
      </c>
      <c r="J77" s="286" t="s">
        <v>8295</v>
      </c>
      <c r="K77" s="286" t="s">
        <v>8295</v>
      </c>
      <c r="L77" s="286" t="s">
        <v>8295</v>
      </c>
      <c r="M77" s="286" t="s">
        <v>8295</v>
      </c>
      <c r="N77" s="286" t="s">
        <v>8295</v>
      </c>
      <c r="O77" s="286" t="s">
        <v>8295</v>
      </c>
      <c r="P77" s="286" t="s">
        <v>8295</v>
      </c>
      <c r="Q77" s="286" t="s">
        <v>8295</v>
      </c>
      <c r="R77" s="286" t="s">
        <v>8295</v>
      </c>
      <c r="S77" s="286" t="s">
        <v>8295</v>
      </c>
      <c r="T77" s="286" t="s">
        <v>8295</v>
      </c>
      <c r="U77" s="286" t="s">
        <v>8295</v>
      </c>
      <c r="V77" s="286" t="s">
        <v>8295</v>
      </c>
      <c r="W77" s="286" t="s">
        <v>8295</v>
      </c>
      <c r="X77" s="286" t="s">
        <v>8295</v>
      </c>
      <c r="Y77" s="286" t="s">
        <v>8295</v>
      </c>
      <c r="Z77" s="286" t="s">
        <v>8295</v>
      </c>
      <c r="AA77" s="286" t="s">
        <v>8295</v>
      </c>
      <c r="AB77" s="286" t="s">
        <v>8295</v>
      </c>
      <c r="AC77" s="286">
        <v>2.1</v>
      </c>
      <c r="AD77" s="286">
        <v>2.1</v>
      </c>
      <c r="AE77" s="286">
        <v>2.1</v>
      </c>
      <c r="AF77" s="286">
        <v>2.1</v>
      </c>
      <c r="AG77" s="286" t="s">
        <v>8295</v>
      </c>
      <c r="AH77" s="286" t="s">
        <v>8295</v>
      </c>
      <c r="AI77" s="286" t="s">
        <v>8295</v>
      </c>
      <c r="AJ77" s="286" t="s">
        <v>8295</v>
      </c>
      <c r="AK77" s="286" t="s">
        <v>8295</v>
      </c>
      <c r="AL77" s="286" t="s">
        <v>8295</v>
      </c>
      <c r="AM77" s="286" t="s">
        <v>8295</v>
      </c>
      <c r="AN77" s="286" t="s">
        <v>8295</v>
      </c>
      <c r="AO77" s="286" t="s">
        <v>8295</v>
      </c>
      <c r="AP77" s="286" t="s">
        <v>8295</v>
      </c>
      <c r="AQ77" s="286" t="s">
        <v>8295</v>
      </c>
      <c r="AR77" s="286" t="str">
        <f>_xlfn.IFNA(VLOOKUP(C77,'INFORM Severity - hidden'!$C$5:$G$155,5,FALSE),"-")</f>
        <v>-</v>
      </c>
    </row>
    <row r="78" spans="1:44" x14ac:dyDescent="0.25">
      <c r="A78"/>
      <c r="B78"/>
      <c r="C78" t="s">
        <v>8327</v>
      </c>
      <c r="D78" s="286" t="str">
        <f t="shared" si="1"/>
        <v>-</v>
      </c>
      <c r="E78" s="286" t="s">
        <v>8295</v>
      </c>
      <c r="F78" s="286" t="s">
        <v>8295</v>
      </c>
      <c r="G78" s="286" t="s">
        <v>8295</v>
      </c>
      <c r="H78" s="286" t="s">
        <v>8295</v>
      </c>
      <c r="I78" s="286" t="s">
        <v>8295</v>
      </c>
      <c r="J78" s="286" t="s">
        <v>8295</v>
      </c>
      <c r="K78" s="286" t="s">
        <v>8295</v>
      </c>
      <c r="L78" s="286" t="s">
        <v>8295</v>
      </c>
      <c r="M78" s="286" t="s">
        <v>8295</v>
      </c>
      <c r="N78" s="286" t="s">
        <v>8295</v>
      </c>
      <c r="O78" s="286" t="s">
        <v>8295</v>
      </c>
      <c r="P78" s="286" t="s">
        <v>8295</v>
      </c>
      <c r="Q78" s="286" t="s">
        <v>8295</v>
      </c>
      <c r="R78" s="286" t="s">
        <v>8295</v>
      </c>
      <c r="S78" s="286" t="s">
        <v>8295</v>
      </c>
      <c r="T78" s="286" t="s">
        <v>8295</v>
      </c>
      <c r="U78" s="286" t="s">
        <v>8295</v>
      </c>
      <c r="V78" s="286" t="s">
        <v>8295</v>
      </c>
      <c r="W78" s="286" t="s">
        <v>8295</v>
      </c>
      <c r="X78" s="286" t="s">
        <v>8295</v>
      </c>
      <c r="Y78" s="286" t="s">
        <v>8295</v>
      </c>
      <c r="Z78" s="286" t="s">
        <v>8295</v>
      </c>
      <c r="AA78" s="286" t="s">
        <v>8295</v>
      </c>
      <c r="AB78" s="286" t="s">
        <v>8295</v>
      </c>
      <c r="AC78" s="286">
        <v>2.1</v>
      </c>
      <c r="AD78" s="286">
        <v>2.1</v>
      </c>
      <c r="AE78" s="286">
        <v>2.1</v>
      </c>
      <c r="AF78" s="286">
        <v>2.1</v>
      </c>
      <c r="AG78" s="286" t="s">
        <v>8295</v>
      </c>
      <c r="AH78" s="286" t="s">
        <v>8295</v>
      </c>
      <c r="AI78" s="286" t="s">
        <v>8295</v>
      </c>
      <c r="AJ78" s="286" t="s">
        <v>8295</v>
      </c>
      <c r="AK78" s="286" t="s">
        <v>8295</v>
      </c>
      <c r="AL78" s="286" t="s">
        <v>8295</v>
      </c>
      <c r="AM78" s="286" t="s">
        <v>8295</v>
      </c>
      <c r="AN78" s="286" t="s">
        <v>8295</v>
      </c>
      <c r="AO78" s="286" t="s">
        <v>8295</v>
      </c>
      <c r="AP78" s="286" t="s">
        <v>8295</v>
      </c>
      <c r="AQ78" s="286" t="s">
        <v>8295</v>
      </c>
      <c r="AR78" s="286" t="str">
        <f>_xlfn.IFNA(VLOOKUP(C78,'INFORM Severity - hidden'!$C$5:$G$155,5,FALSE),"-")</f>
        <v>-</v>
      </c>
    </row>
    <row r="79" spans="1:44" x14ac:dyDescent="0.25">
      <c r="A79"/>
      <c r="B79"/>
      <c r="C79" t="s">
        <v>8328</v>
      </c>
      <c r="D79" s="286" t="str">
        <f t="shared" si="1"/>
        <v>-</v>
      </c>
      <c r="E79" s="286" t="s">
        <v>8295</v>
      </c>
      <c r="F79" s="286" t="s">
        <v>8295</v>
      </c>
      <c r="G79" s="286" t="s">
        <v>8295</v>
      </c>
      <c r="H79" s="286" t="s">
        <v>8295</v>
      </c>
      <c r="I79" s="286" t="s">
        <v>8295</v>
      </c>
      <c r="J79" s="286" t="s">
        <v>8295</v>
      </c>
      <c r="K79" s="286" t="s">
        <v>8295</v>
      </c>
      <c r="L79" s="286" t="s">
        <v>8295</v>
      </c>
      <c r="M79" s="286" t="s">
        <v>8295</v>
      </c>
      <c r="N79" s="286" t="s">
        <v>8295</v>
      </c>
      <c r="O79" s="286" t="s">
        <v>8295</v>
      </c>
      <c r="P79" s="286" t="s">
        <v>8295</v>
      </c>
      <c r="Q79" s="286" t="s">
        <v>8295</v>
      </c>
      <c r="R79" s="286" t="s">
        <v>8295</v>
      </c>
      <c r="S79" s="286" t="s">
        <v>8295</v>
      </c>
      <c r="T79" s="286" t="s">
        <v>8295</v>
      </c>
      <c r="U79" s="286" t="s">
        <v>8295</v>
      </c>
      <c r="V79" s="286">
        <v>2.4</v>
      </c>
      <c r="W79" s="286">
        <v>3</v>
      </c>
      <c r="X79" s="286">
        <v>2.9</v>
      </c>
      <c r="Y79" s="286">
        <v>3</v>
      </c>
      <c r="Z79" s="286">
        <v>2.7</v>
      </c>
      <c r="AA79" s="286">
        <v>2.8</v>
      </c>
      <c r="AB79" s="286">
        <v>2.8</v>
      </c>
      <c r="AC79" s="286" t="s">
        <v>8295</v>
      </c>
      <c r="AD79" s="286" t="s">
        <v>8295</v>
      </c>
      <c r="AE79" s="286" t="s">
        <v>8295</v>
      </c>
      <c r="AF79" s="286" t="s">
        <v>8295</v>
      </c>
      <c r="AG79" s="286" t="s">
        <v>8295</v>
      </c>
      <c r="AH79" s="286" t="s">
        <v>8295</v>
      </c>
      <c r="AI79" s="286" t="s">
        <v>8295</v>
      </c>
      <c r="AJ79" s="286" t="s">
        <v>8295</v>
      </c>
      <c r="AK79" s="286" t="s">
        <v>8295</v>
      </c>
      <c r="AL79" s="286" t="s">
        <v>8295</v>
      </c>
      <c r="AM79" s="286" t="s">
        <v>8295</v>
      </c>
      <c r="AN79" s="286" t="s">
        <v>8295</v>
      </c>
      <c r="AO79" s="286" t="s">
        <v>8295</v>
      </c>
      <c r="AP79" s="286" t="s">
        <v>8295</v>
      </c>
      <c r="AQ79" s="286" t="s">
        <v>8295</v>
      </c>
      <c r="AR79" s="286" t="str">
        <f>_xlfn.IFNA(VLOOKUP(C79,'INFORM Severity - hidden'!$C$5:$G$155,5,FALSE),"-")</f>
        <v>-</v>
      </c>
    </row>
    <row r="80" spans="1:44" x14ac:dyDescent="0.25">
      <c r="A80" t="s">
        <v>904</v>
      </c>
      <c r="B80" t="s">
        <v>902</v>
      </c>
      <c r="C80" t="s">
        <v>903</v>
      </c>
      <c r="D80" s="286" t="str">
        <f t="shared" si="1"/>
        <v>-</v>
      </c>
      <c r="E80" s="286" t="s">
        <v>8295</v>
      </c>
      <c r="F80" s="286" t="s">
        <v>8295</v>
      </c>
      <c r="G80" s="286" t="s">
        <v>8295</v>
      </c>
      <c r="H80" s="286" t="s">
        <v>8295</v>
      </c>
      <c r="I80" s="286" t="s">
        <v>8295</v>
      </c>
      <c r="J80" s="286" t="s">
        <v>8295</v>
      </c>
      <c r="K80" s="286" t="s">
        <v>8295</v>
      </c>
      <c r="L80" s="286" t="s">
        <v>8295</v>
      </c>
      <c r="M80" s="286" t="s">
        <v>8295</v>
      </c>
      <c r="N80" s="286" t="s">
        <v>8295</v>
      </c>
      <c r="O80" s="286" t="s">
        <v>8295</v>
      </c>
      <c r="P80" s="286" t="s">
        <v>8295</v>
      </c>
      <c r="Q80" s="286" t="s">
        <v>8295</v>
      </c>
      <c r="R80" s="286" t="s">
        <v>8295</v>
      </c>
      <c r="S80" s="286" t="s">
        <v>8295</v>
      </c>
      <c r="T80" s="286" t="s">
        <v>8295</v>
      </c>
      <c r="U80" s="286" t="s">
        <v>8295</v>
      </c>
      <c r="V80" s="286" t="s">
        <v>8295</v>
      </c>
      <c r="W80" s="286" t="s">
        <v>8295</v>
      </c>
      <c r="X80" s="286" t="s">
        <v>8295</v>
      </c>
      <c r="Y80" s="286" t="s">
        <v>8295</v>
      </c>
      <c r="Z80" s="286" t="s">
        <v>8295</v>
      </c>
      <c r="AA80" s="286" t="s">
        <v>8295</v>
      </c>
      <c r="AB80" s="286" t="s">
        <v>8295</v>
      </c>
      <c r="AC80" s="286" t="s">
        <v>8295</v>
      </c>
      <c r="AD80" s="286" t="s">
        <v>8295</v>
      </c>
      <c r="AE80" s="286" t="s">
        <v>8295</v>
      </c>
      <c r="AF80" s="286" t="s">
        <v>8295</v>
      </c>
      <c r="AG80" s="286" t="s">
        <v>8295</v>
      </c>
      <c r="AH80" s="286" t="s">
        <v>8295</v>
      </c>
      <c r="AI80" s="286" t="s">
        <v>8295</v>
      </c>
      <c r="AJ80" s="286" t="s">
        <v>8295</v>
      </c>
      <c r="AK80" s="286" t="s">
        <v>8295</v>
      </c>
      <c r="AL80" s="286" t="s">
        <v>8295</v>
      </c>
      <c r="AM80" s="286" t="s">
        <v>8295</v>
      </c>
      <c r="AN80" s="286" t="s">
        <v>8295</v>
      </c>
      <c r="AO80" s="286" t="s">
        <v>8295</v>
      </c>
      <c r="AP80" s="286" t="s">
        <v>8295</v>
      </c>
      <c r="AQ80" s="286" t="s">
        <v>8295</v>
      </c>
      <c r="AR80" s="286" t="str">
        <f>_xlfn.IFNA(VLOOKUP(C80,'INFORM Severity - hidden'!$C$5:$G$155,5,FALSE),"-")</f>
        <v>x</v>
      </c>
    </row>
    <row r="81" spans="1:44" x14ac:dyDescent="0.25">
      <c r="A81"/>
      <c r="B81"/>
      <c r="C81" t="s">
        <v>8329</v>
      </c>
      <c r="D81" s="286" t="str">
        <f t="shared" si="1"/>
        <v>-</v>
      </c>
      <c r="E81" s="286" t="s">
        <v>8295</v>
      </c>
      <c r="F81" s="286" t="s">
        <v>8295</v>
      </c>
      <c r="G81" s="286" t="s">
        <v>8295</v>
      </c>
      <c r="H81" s="286" t="s">
        <v>8295</v>
      </c>
      <c r="I81" s="286" t="s">
        <v>8295</v>
      </c>
      <c r="J81" s="286" t="s">
        <v>8295</v>
      </c>
      <c r="K81" s="286" t="s">
        <v>8295</v>
      </c>
      <c r="L81" s="286" t="s">
        <v>8295</v>
      </c>
      <c r="M81" s="286" t="s">
        <v>8295</v>
      </c>
      <c r="N81" s="286" t="s">
        <v>8295</v>
      </c>
      <c r="O81" s="286" t="s">
        <v>8295</v>
      </c>
      <c r="P81" s="286" t="s">
        <v>8295</v>
      </c>
      <c r="Q81" s="286" t="s">
        <v>8295</v>
      </c>
      <c r="R81" s="286" t="s">
        <v>8295</v>
      </c>
      <c r="S81" s="286" t="s">
        <v>8295</v>
      </c>
      <c r="T81" s="286" t="s">
        <v>8295</v>
      </c>
      <c r="U81" s="286" t="s">
        <v>8295</v>
      </c>
      <c r="V81" s="286">
        <v>2.4</v>
      </c>
      <c r="W81" s="286">
        <v>2.5</v>
      </c>
      <c r="X81" s="286">
        <v>2.5</v>
      </c>
      <c r="Y81" s="286">
        <v>2.5</v>
      </c>
      <c r="Z81" s="286">
        <v>2.5</v>
      </c>
      <c r="AA81" s="286">
        <v>2.5</v>
      </c>
      <c r="AB81" s="286">
        <v>2.5</v>
      </c>
      <c r="AC81" s="286" t="s">
        <v>8295</v>
      </c>
      <c r="AD81" s="286" t="s">
        <v>8295</v>
      </c>
      <c r="AE81" s="286" t="s">
        <v>8295</v>
      </c>
      <c r="AF81" s="286" t="s">
        <v>8295</v>
      </c>
      <c r="AG81" s="286" t="s">
        <v>8295</v>
      </c>
      <c r="AH81" s="286" t="s">
        <v>8295</v>
      </c>
      <c r="AI81" s="286" t="s">
        <v>8295</v>
      </c>
      <c r="AJ81" s="286" t="s">
        <v>8295</v>
      </c>
      <c r="AK81" s="286" t="s">
        <v>8295</v>
      </c>
      <c r="AL81" s="286" t="s">
        <v>8295</v>
      </c>
      <c r="AM81" s="286" t="s">
        <v>8295</v>
      </c>
      <c r="AN81" s="286" t="s">
        <v>8295</v>
      </c>
      <c r="AO81" s="286" t="s">
        <v>8295</v>
      </c>
      <c r="AP81" s="286" t="s">
        <v>8295</v>
      </c>
      <c r="AQ81" s="286" t="s">
        <v>8295</v>
      </c>
      <c r="AR81" s="286" t="str">
        <f>_xlfn.IFNA(VLOOKUP(C81,'INFORM Severity - hidden'!$C$5:$G$155,5,FALSE),"-")</f>
        <v>-</v>
      </c>
    </row>
    <row r="82" spans="1:44" x14ac:dyDescent="0.25">
      <c r="A82"/>
      <c r="B82"/>
      <c r="C82" t="s">
        <v>8330</v>
      </c>
      <c r="D82" s="286" t="str">
        <f t="shared" si="1"/>
        <v>-</v>
      </c>
      <c r="E82" s="286" t="s">
        <v>8295</v>
      </c>
      <c r="F82" s="286" t="s">
        <v>8295</v>
      </c>
      <c r="G82" s="286" t="s">
        <v>8295</v>
      </c>
      <c r="H82" s="286" t="s">
        <v>8295</v>
      </c>
      <c r="I82" s="286" t="s">
        <v>8295</v>
      </c>
      <c r="J82" s="286" t="s">
        <v>8295</v>
      </c>
      <c r="K82" s="286" t="s">
        <v>8295</v>
      </c>
      <c r="L82" s="286" t="s">
        <v>8295</v>
      </c>
      <c r="M82" s="286" t="s">
        <v>8295</v>
      </c>
      <c r="N82" s="286" t="s">
        <v>8295</v>
      </c>
      <c r="O82" s="286" t="s">
        <v>8295</v>
      </c>
      <c r="P82" s="286" t="s">
        <v>8295</v>
      </c>
      <c r="Q82" s="286" t="s">
        <v>8295</v>
      </c>
      <c r="R82" s="286" t="s">
        <v>8295</v>
      </c>
      <c r="S82" s="286" t="s">
        <v>8295</v>
      </c>
      <c r="T82" s="286" t="s">
        <v>8295</v>
      </c>
      <c r="U82" s="286" t="s">
        <v>8295</v>
      </c>
      <c r="V82" s="286" t="s">
        <v>8295</v>
      </c>
      <c r="W82" s="286">
        <v>2.9</v>
      </c>
      <c r="X82" s="286" t="s">
        <v>8295</v>
      </c>
      <c r="Y82" s="286" t="s">
        <v>8295</v>
      </c>
      <c r="Z82" s="286" t="s">
        <v>8295</v>
      </c>
      <c r="AA82" s="286" t="s">
        <v>8295</v>
      </c>
      <c r="AB82" s="286" t="s">
        <v>8295</v>
      </c>
      <c r="AC82" s="286" t="s">
        <v>8295</v>
      </c>
      <c r="AD82" s="286" t="s">
        <v>8295</v>
      </c>
      <c r="AE82" s="286" t="s">
        <v>8295</v>
      </c>
      <c r="AF82" s="286" t="s">
        <v>8295</v>
      </c>
      <c r="AG82" s="286" t="s">
        <v>8295</v>
      </c>
      <c r="AH82" s="286" t="s">
        <v>8295</v>
      </c>
      <c r="AI82" s="286" t="s">
        <v>8295</v>
      </c>
      <c r="AJ82" s="286" t="s">
        <v>8295</v>
      </c>
      <c r="AK82" s="286" t="s">
        <v>8295</v>
      </c>
      <c r="AL82" s="286" t="s">
        <v>8295</v>
      </c>
      <c r="AM82" s="286" t="s">
        <v>8295</v>
      </c>
      <c r="AN82" s="286" t="s">
        <v>8295</v>
      </c>
      <c r="AO82" s="286" t="s">
        <v>8295</v>
      </c>
      <c r="AP82" s="286" t="s">
        <v>8295</v>
      </c>
      <c r="AQ82" s="286" t="s">
        <v>8295</v>
      </c>
      <c r="AR82" s="286" t="str">
        <f>_xlfn.IFNA(VLOOKUP(C82,'INFORM Severity - hidden'!$C$5:$G$155,5,FALSE),"-")</f>
        <v>-</v>
      </c>
    </row>
    <row r="83" spans="1:44" x14ac:dyDescent="0.25">
      <c r="A83"/>
      <c r="B83"/>
      <c r="C83" t="s">
        <v>8331</v>
      </c>
      <c r="D83" s="286" t="str">
        <f t="shared" si="1"/>
        <v>-</v>
      </c>
      <c r="E83" s="286" t="s">
        <v>8295</v>
      </c>
      <c r="F83" s="286" t="s">
        <v>8295</v>
      </c>
      <c r="G83" s="286" t="s">
        <v>8295</v>
      </c>
      <c r="H83" s="286" t="s">
        <v>8295</v>
      </c>
      <c r="I83" s="286" t="s">
        <v>8295</v>
      </c>
      <c r="J83" s="286" t="s">
        <v>8295</v>
      </c>
      <c r="K83" s="286" t="s">
        <v>8295</v>
      </c>
      <c r="L83" s="286" t="s">
        <v>8295</v>
      </c>
      <c r="M83" s="286" t="s">
        <v>8295</v>
      </c>
      <c r="N83" s="286" t="s">
        <v>8295</v>
      </c>
      <c r="O83" s="286" t="s">
        <v>8295</v>
      </c>
      <c r="P83" s="286" t="s">
        <v>8295</v>
      </c>
      <c r="Q83" s="286" t="s">
        <v>8295</v>
      </c>
      <c r="R83" s="286" t="s">
        <v>8295</v>
      </c>
      <c r="S83" s="286" t="s">
        <v>8295</v>
      </c>
      <c r="T83" s="286" t="s">
        <v>8295</v>
      </c>
      <c r="U83" s="286" t="s">
        <v>8295</v>
      </c>
      <c r="V83" s="286" t="s">
        <v>8295</v>
      </c>
      <c r="W83" s="286" t="s">
        <v>8295</v>
      </c>
      <c r="X83" s="286" t="s">
        <v>8295</v>
      </c>
      <c r="Y83" s="286">
        <v>2.7</v>
      </c>
      <c r="Z83" s="286">
        <v>2.6</v>
      </c>
      <c r="AA83" s="286">
        <v>2.6</v>
      </c>
      <c r="AB83" s="286" t="s">
        <v>8295</v>
      </c>
      <c r="AC83" s="286" t="s">
        <v>8295</v>
      </c>
      <c r="AD83" s="286" t="s">
        <v>8295</v>
      </c>
      <c r="AE83" s="286" t="s">
        <v>8295</v>
      </c>
      <c r="AF83" s="286" t="s">
        <v>8295</v>
      </c>
      <c r="AG83" s="286" t="s">
        <v>8295</v>
      </c>
      <c r="AH83" s="286" t="s">
        <v>8295</v>
      </c>
      <c r="AI83" s="286" t="s">
        <v>8295</v>
      </c>
      <c r="AJ83" s="286" t="s">
        <v>8295</v>
      </c>
      <c r="AK83" s="286" t="s">
        <v>8295</v>
      </c>
      <c r="AL83" s="286" t="s">
        <v>8295</v>
      </c>
      <c r="AM83" s="286" t="s">
        <v>8295</v>
      </c>
      <c r="AN83" s="286" t="s">
        <v>8295</v>
      </c>
      <c r="AO83" s="286" t="s">
        <v>8295</v>
      </c>
      <c r="AP83" s="286" t="s">
        <v>8295</v>
      </c>
      <c r="AQ83" s="286" t="s">
        <v>8295</v>
      </c>
      <c r="AR83" s="286" t="str">
        <f>_xlfn.IFNA(VLOOKUP(C83,'INFORM Severity - hidden'!$C$5:$G$155,5,FALSE),"-")</f>
        <v>-</v>
      </c>
    </row>
    <row r="84" spans="1:44" x14ac:dyDescent="0.25">
      <c r="A84"/>
      <c r="B84"/>
      <c r="C84" t="s">
        <v>8332</v>
      </c>
      <c r="D84" s="286" t="str">
        <f t="shared" si="1"/>
        <v>-</v>
      </c>
      <c r="E84" s="286" t="s">
        <v>8295</v>
      </c>
      <c r="F84" s="286" t="s">
        <v>8295</v>
      </c>
      <c r="G84" s="286" t="s">
        <v>8295</v>
      </c>
      <c r="H84" s="286">
        <v>3.2</v>
      </c>
      <c r="I84" s="286">
        <v>3.1</v>
      </c>
      <c r="J84" s="286">
        <v>3.1</v>
      </c>
      <c r="K84" s="286" t="s">
        <v>8295</v>
      </c>
      <c r="L84" s="286" t="s">
        <v>8295</v>
      </c>
      <c r="M84" s="286" t="s">
        <v>8295</v>
      </c>
      <c r="N84" s="286" t="s">
        <v>8295</v>
      </c>
      <c r="O84" s="286" t="s">
        <v>8295</v>
      </c>
      <c r="P84" s="286" t="s">
        <v>8295</v>
      </c>
      <c r="Q84" s="286" t="s">
        <v>8295</v>
      </c>
      <c r="R84" s="286" t="s">
        <v>8295</v>
      </c>
      <c r="S84" s="286" t="s">
        <v>8295</v>
      </c>
      <c r="T84" s="286" t="s">
        <v>8295</v>
      </c>
      <c r="U84" s="286" t="s">
        <v>8295</v>
      </c>
      <c r="V84" s="286" t="s">
        <v>8295</v>
      </c>
      <c r="W84" s="286" t="s">
        <v>8295</v>
      </c>
      <c r="X84" s="286" t="s">
        <v>8295</v>
      </c>
      <c r="Y84" s="286" t="s">
        <v>8295</v>
      </c>
      <c r="Z84" s="286" t="s">
        <v>8295</v>
      </c>
      <c r="AA84" s="286" t="s">
        <v>8295</v>
      </c>
      <c r="AB84" s="286" t="s">
        <v>8295</v>
      </c>
      <c r="AC84" s="286" t="s">
        <v>8295</v>
      </c>
      <c r="AD84" s="286" t="s">
        <v>8295</v>
      </c>
      <c r="AE84" s="286" t="s">
        <v>8295</v>
      </c>
      <c r="AF84" s="286" t="s">
        <v>8295</v>
      </c>
      <c r="AG84" s="286" t="s">
        <v>8295</v>
      </c>
      <c r="AH84" s="286" t="s">
        <v>8295</v>
      </c>
      <c r="AI84" s="286" t="s">
        <v>8295</v>
      </c>
      <c r="AJ84" s="286" t="s">
        <v>8295</v>
      </c>
      <c r="AK84" s="286" t="s">
        <v>8295</v>
      </c>
      <c r="AL84" s="286" t="s">
        <v>8295</v>
      </c>
      <c r="AM84" s="286" t="s">
        <v>8295</v>
      </c>
      <c r="AN84" s="286" t="s">
        <v>8295</v>
      </c>
      <c r="AO84" s="286" t="s">
        <v>8295</v>
      </c>
      <c r="AP84" s="286" t="s">
        <v>8295</v>
      </c>
      <c r="AQ84" s="286" t="s">
        <v>8295</v>
      </c>
      <c r="AR84" s="286" t="str">
        <f>_xlfn.IFNA(VLOOKUP(C84,'INFORM Severity - hidden'!$C$5:$G$155,5,FALSE),"-")</f>
        <v>-</v>
      </c>
    </row>
    <row r="85" spans="1:44" x14ac:dyDescent="0.25">
      <c r="A85"/>
      <c r="B85"/>
      <c r="C85" t="s">
        <v>8333</v>
      </c>
      <c r="D85" s="286" t="str">
        <f t="shared" si="1"/>
        <v>-</v>
      </c>
      <c r="E85" s="286" t="s">
        <v>8295</v>
      </c>
      <c r="F85" s="286" t="s">
        <v>8295</v>
      </c>
      <c r="G85" s="286" t="s">
        <v>8295</v>
      </c>
      <c r="H85" s="286" t="s">
        <v>8295</v>
      </c>
      <c r="I85" s="286" t="s">
        <v>8295</v>
      </c>
      <c r="J85" s="286" t="s">
        <v>8295</v>
      </c>
      <c r="K85" s="286" t="s">
        <v>8295</v>
      </c>
      <c r="L85" s="286" t="s">
        <v>8295</v>
      </c>
      <c r="M85" s="286" t="s">
        <v>8295</v>
      </c>
      <c r="N85" s="286" t="s">
        <v>8295</v>
      </c>
      <c r="O85" s="286" t="s">
        <v>8295</v>
      </c>
      <c r="P85" s="286" t="s">
        <v>8295</v>
      </c>
      <c r="Q85" s="286">
        <v>1.6</v>
      </c>
      <c r="R85" s="286" t="s">
        <v>8295</v>
      </c>
      <c r="S85" s="286" t="s">
        <v>8295</v>
      </c>
      <c r="T85" s="286" t="s">
        <v>8295</v>
      </c>
      <c r="U85" s="286" t="s">
        <v>8295</v>
      </c>
      <c r="V85" s="286" t="s">
        <v>8295</v>
      </c>
      <c r="W85" s="286" t="s">
        <v>8295</v>
      </c>
      <c r="X85" s="286" t="s">
        <v>8295</v>
      </c>
      <c r="Y85" s="286" t="s">
        <v>8295</v>
      </c>
      <c r="Z85" s="286" t="s">
        <v>8295</v>
      </c>
      <c r="AA85" s="286" t="s">
        <v>8295</v>
      </c>
      <c r="AB85" s="286" t="s">
        <v>8295</v>
      </c>
      <c r="AC85" s="286" t="s">
        <v>8295</v>
      </c>
      <c r="AD85" s="286" t="s">
        <v>8295</v>
      </c>
      <c r="AE85" s="286" t="s">
        <v>8295</v>
      </c>
      <c r="AF85" s="286" t="s">
        <v>8295</v>
      </c>
      <c r="AG85" s="286" t="s">
        <v>8295</v>
      </c>
      <c r="AH85" s="286" t="s">
        <v>8295</v>
      </c>
      <c r="AI85" s="286" t="s">
        <v>8295</v>
      </c>
      <c r="AJ85" s="286" t="s">
        <v>8295</v>
      </c>
      <c r="AK85" s="286" t="s">
        <v>8295</v>
      </c>
      <c r="AL85" s="286" t="s">
        <v>8295</v>
      </c>
      <c r="AM85" s="286" t="s">
        <v>8295</v>
      </c>
      <c r="AN85" s="286" t="s">
        <v>8295</v>
      </c>
      <c r="AO85" s="286" t="s">
        <v>8295</v>
      </c>
      <c r="AP85" s="286" t="s">
        <v>8295</v>
      </c>
      <c r="AQ85" s="286" t="s">
        <v>8295</v>
      </c>
      <c r="AR85" s="286" t="str">
        <f>_xlfn.IFNA(VLOOKUP(C85,'INFORM Severity - hidden'!$C$5:$G$155,5,FALSE),"-")</f>
        <v>-</v>
      </c>
    </row>
    <row r="86" spans="1:44" x14ac:dyDescent="0.25">
      <c r="A86" t="s">
        <v>1631</v>
      </c>
      <c r="B86" t="s">
        <v>1629</v>
      </c>
      <c r="C86" t="s">
        <v>1630</v>
      </c>
      <c r="D86" s="286" t="str">
        <f t="shared" si="1"/>
        <v>Increasing</v>
      </c>
      <c r="E86" s="286" t="s">
        <v>8295</v>
      </c>
      <c r="F86" s="286" t="s">
        <v>8295</v>
      </c>
      <c r="G86" s="286" t="s">
        <v>8295</v>
      </c>
      <c r="H86" s="286" t="s">
        <v>8295</v>
      </c>
      <c r="I86" s="286" t="s">
        <v>8295</v>
      </c>
      <c r="J86" s="286" t="s">
        <v>8295</v>
      </c>
      <c r="K86" s="286" t="s">
        <v>8295</v>
      </c>
      <c r="L86" s="286" t="s">
        <v>8295</v>
      </c>
      <c r="M86" s="286" t="s">
        <v>8295</v>
      </c>
      <c r="N86" s="286" t="s">
        <v>8295</v>
      </c>
      <c r="O86" s="286" t="s">
        <v>8295</v>
      </c>
      <c r="P86" s="286" t="s">
        <v>8295</v>
      </c>
      <c r="Q86" s="286" t="s">
        <v>8295</v>
      </c>
      <c r="R86" s="286" t="s">
        <v>8295</v>
      </c>
      <c r="S86" s="286">
        <v>3.4</v>
      </c>
      <c r="T86" s="286">
        <v>3.4</v>
      </c>
      <c r="U86" s="286">
        <v>3.4</v>
      </c>
      <c r="V86" s="286">
        <v>3.5</v>
      </c>
      <c r="W86" s="286">
        <v>3.5</v>
      </c>
      <c r="X86" s="286">
        <v>3.5</v>
      </c>
      <c r="Y86" s="286">
        <v>3.5</v>
      </c>
      <c r="Z86" s="286">
        <v>3.5</v>
      </c>
      <c r="AA86" s="286">
        <v>3.4</v>
      </c>
      <c r="AB86" s="286">
        <v>3.4</v>
      </c>
      <c r="AC86" s="286">
        <v>3.4</v>
      </c>
      <c r="AD86" s="286">
        <v>3.4</v>
      </c>
      <c r="AE86" s="286">
        <v>3.4</v>
      </c>
      <c r="AF86" s="286">
        <v>3.4</v>
      </c>
      <c r="AG86" s="286">
        <v>3.4</v>
      </c>
      <c r="AH86" s="286">
        <v>3.3</v>
      </c>
      <c r="AI86" s="286">
        <v>3.3</v>
      </c>
      <c r="AJ86" s="286">
        <v>3.3</v>
      </c>
      <c r="AK86" s="286">
        <v>3.3</v>
      </c>
      <c r="AL86" s="286">
        <v>3.4</v>
      </c>
      <c r="AM86" s="286">
        <v>3.4</v>
      </c>
      <c r="AN86" s="286">
        <v>3.4</v>
      </c>
      <c r="AO86" s="286">
        <v>3.4</v>
      </c>
      <c r="AP86" s="286">
        <v>3.4</v>
      </c>
      <c r="AQ86" s="286">
        <v>3.4</v>
      </c>
      <c r="AR86" s="286">
        <f>_xlfn.IFNA(VLOOKUP(C86,'INFORM Severity - hidden'!$C$5:$G$155,5,FALSE),"-")</f>
        <v>3.6</v>
      </c>
    </row>
    <row r="87" spans="1:44" x14ac:dyDescent="0.25">
      <c r="A87" t="s">
        <v>556</v>
      </c>
      <c r="B87" t="s">
        <v>1681</v>
      </c>
      <c r="C87" t="s">
        <v>1682</v>
      </c>
      <c r="D87" s="286" t="str">
        <f t="shared" si="1"/>
        <v>Decreasing</v>
      </c>
      <c r="E87" s="286" t="s">
        <v>8295</v>
      </c>
      <c r="F87" s="286">
        <v>4.3</v>
      </c>
      <c r="G87" s="286">
        <v>4.3</v>
      </c>
      <c r="H87" s="286">
        <v>4.2</v>
      </c>
      <c r="I87" s="286">
        <v>4.2</v>
      </c>
      <c r="J87" s="286">
        <v>4.3</v>
      </c>
      <c r="K87" s="286">
        <v>4.3</v>
      </c>
      <c r="L87" s="286">
        <v>4.3</v>
      </c>
      <c r="M87" s="286">
        <v>4.3</v>
      </c>
      <c r="N87" s="286">
        <v>4.3</v>
      </c>
      <c r="O87" s="286">
        <v>4.3</v>
      </c>
      <c r="P87" s="286">
        <v>4.2</v>
      </c>
      <c r="Q87" s="286">
        <v>4.2</v>
      </c>
      <c r="R87" s="286">
        <v>4.2</v>
      </c>
      <c r="S87" s="286">
        <v>4.2</v>
      </c>
      <c r="T87" s="286">
        <v>3.9</v>
      </c>
      <c r="U87" s="286">
        <v>3.9</v>
      </c>
      <c r="V87" s="286">
        <v>4</v>
      </c>
      <c r="W87" s="286">
        <v>4</v>
      </c>
      <c r="X87" s="286">
        <v>4</v>
      </c>
      <c r="Y87" s="286">
        <v>4</v>
      </c>
      <c r="Z87" s="286">
        <v>4</v>
      </c>
      <c r="AA87" s="286">
        <v>4</v>
      </c>
      <c r="AB87" s="286">
        <v>4</v>
      </c>
      <c r="AC87" s="286">
        <v>3.9</v>
      </c>
      <c r="AD87" s="286">
        <v>3.9</v>
      </c>
      <c r="AE87" s="286">
        <v>4.2</v>
      </c>
      <c r="AF87" s="286">
        <v>4.2</v>
      </c>
      <c r="AG87" s="286">
        <v>4.2</v>
      </c>
      <c r="AH87" s="286">
        <v>4.2</v>
      </c>
      <c r="AI87" s="286">
        <v>4.2</v>
      </c>
      <c r="AJ87" s="286">
        <v>4.2</v>
      </c>
      <c r="AK87" s="286">
        <v>4.2</v>
      </c>
      <c r="AL87" s="286">
        <v>4.2</v>
      </c>
      <c r="AM87" s="286">
        <v>4.2</v>
      </c>
      <c r="AN87" s="286">
        <v>4.2</v>
      </c>
      <c r="AO87" s="286">
        <v>3.9</v>
      </c>
      <c r="AP87" s="286">
        <v>3.9</v>
      </c>
      <c r="AQ87" s="286">
        <v>3.9</v>
      </c>
      <c r="AR87" s="286">
        <f>_xlfn.IFNA(VLOOKUP(C87,'INFORM Severity - hidden'!$C$5:$G$155,5,FALSE),"-")</f>
        <v>3.9</v>
      </c>
    </row>
    <row r="88" spans="1:44" x14ac:dyDescent="0.25">
      <c r="A88" t="s">
        <v>556</v>
      </c>
      <c r="B88" t="s">
        <v>554</v>
      </c>
      <c r="C88" t="s">
        <v>555</v>
      </c>
      <c r="D88" s="286" t="str">
        <f t="shared" si="1"/>
        <v>Decreasing</v>
      </c>
      <c r="E88" s="286" t="s">
        <v>8295</v>
      </c>
      <c r="F88" s="286">
        <v>4.4000000000000004</v>
      </c>
      <c r="G88" s="286">
        <v>4.3</v>
      </c>
      <c r="H88" s="286">
        <v>4.2</v>
      </c>
      <c r="I88" s="286">
        <v>4.2</v>
      </c>
      <c r="J88" s="286">
        <v>4.3</v>
      </c>
      <c r="K88" s="286">
        <v>4.3</v>
      </c>
      <c r="L88" s="286">
        <v>4.3</v>
      </c>
      <c r="M88" s="286">
        <v>4.3</v>
      </c>
      <c r="N88" s="286">
        <v>4.3</v>
      </c>
      <c r="O88" s="286">
        <v>4.3</v>
      </c>
      <c r="P88" s="286">
        <v>4.0999999999999996</v>
      </c>
      <c r="Q88" s="286">
        <v>4.0999999999999996</v>
      </c>
      <c r="R88" s="286">
        <v>4.0999999999999996</v>
      </c>
      <c r="S88" s="286">
        <v>4</v>
      </c>
      <c r="T88" s="286">
        <v>4</v>
      </c>
      <c r="U88" s="286">
        <v>4</v>
      </c>
      <c r="V88" s="286">
        <v>4.0999999999999996</v>
      </c>
      <c r="W88" s="286">
        <v>4.0999999999999996</v>
      </c>
      <c r="X88" s="286">
        <v>4.0999999999999996</v>
      </c>
      <c r="Y88" s="286">
        <v>4.0999999999999996</v>
      </c>
      <c r="Z88" s="286">
        <v>4.0999999999999996</v>
      </c>
      <c r="AA88" s="286">
        <v>4.0999999999999996</v>
      </c>
      <c r="AB88" s="286">
        <v>4.0999999999999996</v>
      </c>
      <c r="AC88" s="286">
        <v>4.0999999999999996</v>
      </c>
      <c r="AD88" s="286">
        <v>4.2</v>
      </c>
      <c r="AE88" s="286">
        <v>4.4000000000000004</v>
      </c>
      <c r="AF88" s="286">
        <v>4.4000000000000004</v>
      </c>
      <c r="AG88" s="286">
        <v>4.4000000000000004</v>
      </c>
      <c r="AH88" s="286">
        <v>4.4000000000000004</v>
      </c>
      <c r="AI88" s="286">
        <v>4.4000000000000004</v>
      </c>
      <c r="AJ88" s="286">
        <v>4.4000000000000004</v>
      </c>
      <c r="AK88" s="286">
        <v>4.4000000000000004</v>
      </c>
      <c r="AL88" s="286">
        <v>4.4000000000000004</v>
      </c>
      <c r="AM88" s="286">
        <v>4.4000000000000004</v>
      </c>
      <c r="AN88" s="286">
        <v>4.2</v>
      </c>
      <c r="AO88" s="286">
        <v>3.9</v>
      </c>
      <c r="AP88" s="286">
        <v>3.9</v>
      </c>
      <c r="AQ88" s="286">
        <v>3.9</v>
      </c>
      <c r="AR88" s="286">
        <f>_xlfn.IFNA(VLOOKUP(C88,'INFORM Severity - hidden'!$C$5:$G$155,5,FALSE),"-")</f>
        <v>3.8</v>
      </c>
    </row>
    <row r="89" spans="1:44" x14ac:dyDescent="0.25">
      <c r="A89" t="s">
        <v>556</v>
      </c>
      <c r="B89" t="s">
        <v>560</v>
      </c>
      <c r="C89" t="s">
        <v>561</v>
      </c>
      <c r="D89" s="286" t="str">
        <f t="shared" si="1"/>
        <v>Stable</v>
      </c>
      <c r="E89" s="286" t="s">
        <v>8295</v>
      </c>
      <c r="F89" s="286">
        <v>2.5</v>
      </c>
      <c r="G89" s="286">
        <v>2.4</v>
      </c>
      <c r="H89" s="286">
        <v>3.2</v>
      </c>
      <c r="I89" s="286">
        <v>3.1</v>
      </c>
      <c r="J89" s="286">
        <v>3.2</v>
      </c>
      <c r="K89" s="286">
        <v>3.2</v>
      </c>
      <c r="L89" s="286">
        <v>3.2</v>
      </c>
      <c r="M89" s="286">
        <v>3.2</v>
      </c>
      <c r="N89" s="286">
        <v>3.2</v>
      </c>
      <c r="O89" s="286">
        <v>2.9</v>
      </c>
      <c r="P89" s="286">
        <v>2.9</v>
      </c>
      <c r="Q89" s="286">
        <v>2.9</v>
      </c>
      <c r="R89" s="286">
        <v>2.9</v>
      </c>
      <c r="S89" s="286">
        <v>2.9</v>
      </c>
      <c r="T89" s="286">
        <v>2.9</v>
      </c>
      <c r="U89" s="286">
        <v>2.9</v>
      </c>
      <c r="V89" s="286">
        <v>2.9</v>
      </c>
      <c r="W89" s="286">
        <v>2.9</v>
      </c>
      <c r="X89" s="286">
        <v>2.9</v>
      </c>
      <c r="Y89" s="286">
        <v>2.8</v>
      </c>
      <c r="Z89" s="286">
        <v>2.8</v>
      </c>
      <c r="AA89" s="286">
        <v>2.8</v>
      </c>
      <c r="AB89" s="286">
        <v>2.8</v>
      </c>
      <c r="AC89" s="286">
        <v>2.8</v>
      </c>
      <c r="AD89" s="286">
        <v>2.8</v>
      </c>
      <c r="AE89" s="286">
        <v>2.8</v>
      </c>
      <c r="AF89" s="286">
        <v>2.9</v>
      </c>
      <c r="AG89" s="286">
        <v>2.9</v>
      </c>
      <c r="AH89" s="286">
        <v>2.9</v>
      </c>
      <c r="AI89" s="286">
        <v>2.9</v>
      </c>
      <c r="AJ89" s="286">
        <v>2.9</v>
      </c>
      <c r="AK89" s="286">
        <v>2.9</v>
      </c>
      <c r="AL89" s="286">
        <v>2.9</v>
      </c>
      <c r="AM89" s="286">
        <v>2.9</v>
      </c>
      <c r="AN89" s="286">
        <v>2.9</v>
      </c>
      <c r="AO89" s="286">
        <v>2.9</v>
      </c>
      <c r="AP89" s="286">
        <v>2.9</v>
      </c>
      <c r="AQ89" s="286">
        <v>2.9</v>
      </c>
      <c r="AR89" s="286">
        <f>_xlfn.IFNA(VLOOKUP(C89,'INFORM Severity - hidden'!$C$5:$G$155,5,FALSE),"-")</f>
        <v>3</v>
      </c>
    </row>
    <row r="90" spans="1:44" x14ac:dyDescent="0.25">
      <c r="A90" t="s">
        <v>574</v>
      </c>
      <c r="B90" t="s">
        <v>572</v>
      </c>
      <c r="C90" t="s">
        <v>573</v>
      </c>
      <c r="D90" s="286" t="str">
        <f t="shared" si="1"/>
        <v>Stable</v>
      </c>
      <c r="E90" s="286" t="s">
        <v>8295</v>
      </c>
      <c r="F90" s="286">
        <v>1.1000000000000001</v>
      </c>
      <c r="G90" s="286" t="s">
        <v>8295</v>
      </c>
      <c r="H90" s="286" t="s">
        <v>8295</v>
      </c>
      <c r="I90" s="286" t="s">
        <v>8295</v>
      </c>
      <c r="J90" s="286" t="s">
        <v>8295</v>
      </c>
      <c r="K90" s="286" t="s">
        <v>8295</v>
      </c>
      <c r="L90" s="286" t="s">
        <v>8295</v>
      </c>
      <c r="M90" s="286" t="s">
        <v>8295</v>
      </c>
      <c r="N90" s="286" t="s">
        <v>8295</v>
      </c>
      <c r="O90" s="286" t="s">
        <v>8295</v>
      </c>
      <c r="P90" s="286" t="s">
        <v>8295</v>
      </c>
      <c r="Q90" s="286" t="s">
        <v>8295</v>
      </c>
      <c r="R90" s="286" t="s">
        <v>8295</v>
      </c>
      <c r="S90" s="286" t="s">
        <v>8295</v>
      </c>
      <c r="T90" s="286" t="s">
        <v>8295</v>
      </c>
      <c r="U90" s="286" t="s">
        <v>8295</v>
      </c>
      <c r="V90" s="286" t="s">
        <v>8295</v>
      </c>
      <c r="W90" s="286" t="s">
        <v>8295</v>
      </c>
      <c r="X90" s="286" t="s">
        <v>8295</v>
      </c>
      <c r="Y90" s="286" t="s">
        <v>8295</v>
      </c>
      <c r="Z90" s="286" t="s">
        <v>8295</v>
      </c>
      <c r="AA90" s="286" t="s">
        <v>8295</v>
      </c>
      <c r="AB90" s="286" t="s">
        <v>8295</v>
      </c>
      <c r="AC90" s="286" t="s">
        <v>8295</v>
      </c>
      <c r="AD90" s="286" t="s">
        <v>8295</v>
      </c>
      <c r="AE90" s="286" t="s">
        <v>8295</v>
      </c>
      <c r="AF90" s="286" t="s">
        <v>8295</v>
      </c>
      <c r="AG90" s="286" t="s">
        <v>8295</v>
      </c>
      <c r="AH90" s="286">
        <v>1.9</v>
      </c>
      <c r="AI90" s="286">
        <v>1.9</v>
      </c>
      <c r="AJ90" s="286">
        <v>1.9</v>
      </c>
      <c r="AK90" s="286">
        <v>1.9</v>
      </c>
      <c r="AL90" s="286">
        <v>1.9</v>
      </c>
      <c r="AM90" s="286">
        <v>1.9</v>
      </c>
      <c r="AN90" s="286">
        <v>1.9</v>
      </c>
      <c r="AO90" s="286">
        <v>1.9</v>
      </c>
      <c r="AP90" s="286">
        <v>1.9</v>
      </c>
      <c r="AQ90" s="286">
        <v>1.9</v>
      </c>
      <c r="AR90" s="286">
        <f>_xlfn.IFNA(VLOOKUP(C90,'INFORM Severity - hidden'!$C$5:$G$155,5,FALSE),"-")</f>
        <v>1.9</v>
      </c>
    </row>
    <row r="91" spans="1:44" x14ac:dyDescent="0.25">
      <c r="A91"/>
      <c r="B91"/>
      <c r="C91" t="s">
        <v>8334</v>
      </c>
      <c r="D91" s="286" t="str">
        <f t="shared" si="1"/>
        <v>-</v>
      </c>
      <c r="E91" s="286" t="s">
        <v>8295</v>
      </c>
      <c r="F91" s="286">
        <v>1.6</v>
      </c>
      <c r="G91" s="286">
        <v>1.6</v>
      </c>
      <c r="H91" s="286" t="s">
        <v>8295</v>
      </c>
      <c r="I91" s="286" t="s">
        <v>8295</v>
      </c>
      <c r="J91" s="286" t="s">
        <v>8295</v>
      </c>
      <c r="K91" s="286" t="s">
        <v>8295</v>
      </c>
      <c r="L91" s="286" t="s">
        <v>8295</v>
      </c>
      <c r="M91" s="286" t="s">
        <v>8295</v>
      </c>
      <c r="N91" s="286" t="s">
        <v>8295</v>
      </c>
      <c r="O91" s="286" t="s">
        <v>8295</v>
      </c>
      <c r="P91" s="286" t="s">
        <v>8295</v>
      </c>
      <c r="Q91" s="286" t="s">
        <v>8295</v>
      </c>
      <c r="R91" s="286" t="s">
        <v>8295</v>
      </c>
      <c r="S91" s="286" t="s">
        <v>8295</v>
      </c>
      <c r="T91" s="286" t="s">
        <v>8295</v>
      </c>
      <c r="U91" s="286" t="s">
        <v>8295</v>
      </c>
      <c r="V91" s="286" t="s">
        <v>8295</v>
      </c>
      <c r="W91" s="286" t="s">
        <v>8295</v>
      </c>
      <c r="X91" s="286" t="s">
        <v>8295</v>
      </c>
      <c r="Y91" s="286" t="s">
        <v>8295</v>
      </c>
      <c r="Z91" s="286" t="s">
        <v>8295</v>
      </c>
      <c r="AA91" s="286" t="s">
        <v>8295</v>
      </c>
      <c r="AB91" s="286" t="s">
        <v>8295</v>
      </c>
      <c r="AC91" s="286" t="s">
        <v>8295</v>
      </c>
      <c r="AD91" s="286" t="s">
        <v>8295</v>
      </c>
      <c r="AE91" s="286" t="s">
        <v>8295</v>
      </c>
      <c r="AF91" s="286" t="s">
        <v>8295</v>
      </c>
      <c r="AG91" s="286" t="s">
        <v>8295</v>
      </c>
      <c r="AH91" s="286" t="s">
        <v>8295</v>
      </c>
      <c r="AI91" s="286" t="s">
        <v>8295</v>
      </c>
      <c r="AJ91" s="286" t="s">
        <v>8295</v>
      </c>
      <c r="AK91" s="286" t="s">
        <v>8295</v>
      </c>
      <c r="AL91" s="286" t="s">
        <v>8295</v>
      </c>
      <c r="AM91" s="286" t="s">
        <v>8295</v>
      </c>
      <c r="AN91" s="286" t="s">
        <v>8295</v>
      </c>
      <c r="AO91" s="286" t="s">
        <v>8295</v>
      </c>
      <c r="AP91" s="286" t="s">
        <v>8295</v>
      </c>
      <c r="AQ91" s="286" t="s">
        <v>8295</v>
      </c>
      <c r="AR91" s="286" t="str">
        <f>_xlfn.IFNA(VLOOKUP(C91,'INFORM Severity - hidden'!$C$5:$G$155,5,FALSE),"-")</f>
        <v>-</v>
      </c>
    </row>
    <row r="92" spans="1:44" x14ac:dyDescent="0.25">
      <c r="A92" t="s">
        <v>185</v>
      </c>
      <c r="B92" t="s">
        <v>183</v>
      </c>
      <c r="C92" t="s">
        <v>184</v>
      </c>
      <c r="D92" s="286" t="str">
        <f t="shared" si="1"/>
        <v>Stable</v>
      </c>
      <c r="E92" s="286" t="s">
        <v>8295</v>
      </c>
      <c r="F92" s="286">
        <v>1.6</v>
      </c>
      <c r="G92" s="286">
        <v>1.6</v>
      </c>
      <c r="H92" s="286">
        <v>2.5</v>
      </c>
      <c r="I92" s="286">
        <v>2.6</v>
      </c>
      <c r="J92" s="286">
        <v>2.6</v>
      </c>
      <c r="K92" s="286">
        <v>2.6</v>
      </c>
      <c r="L92" s="286">
        <v>2.6</v>
      </c>
      <c r="M92" s="286">
        <v>2.6</v>
      </c>
      <c r="N92" s="286">
        <v>2.6</v>
      </c>
      <c r="O92" s="286">
        <v>2.5</v>
      </c>
      <c r="P92" s="286">
        <v>2.5</v>
      </c>
      <c r="Q92" s="286">
        <v>2.5</v>
      </c>
      <c r="R92" s="286">
        <v>2.5</v>
      </c>
      <c r="S92" s="286">
        <v>2.5</v>
      </c>
      <c r="T92" s="286">
        <v>2.5</v>
      </c>
      <c r="U92" s="286">
        <v>2.6</v>
      </c>
      <c r="V92" s="286">
        <v>2.7</v>
      </c>
      <c r="W92" s="286">
        <v>2.7</v>
      </c>
      <c r="X92" s="286">
        <v>2.7</v>
      </c>
      <c r="Y92" s="286">
        <v>2.7</v>
      </c>
      <c r="Z92" s="286">
        <v>2.7</v>
      </c>
      <c r="AA92" s="286">
        <v>2.8</v>
      </c>
      <c r="AB92" s="286">
        <v>2.7</v>
      </c>
      <c r="AC92" s="286">
        <v>3.1</v>
      </c>
      <c r="AD92" s="286">
        <v>3.1</v>
      </c>
      <c r="AE92" s="286">
        <v>3.1</v>
      </c>
      <c r="AF92" s="286">
        <v>3.1</v>
      </c>
      <c r="AG92" s="286">
        <v>3.1</v>
      </c>
      <c r="AH92" s="286">
        <v>2.9</v>
      </c>
      <c r="AI92" s="286">
        <v>2.9</v>
      </c>
      <c r="AJ92" s="286">
        <v>2.9</v>
      </c>
      <c r="AK92" s="286">
        <v>2.9</v>
      </c>
      <c r="AL92" s="286">
        <v>2.8</v>
      </c>
      <c r="AM92" s="286">
        <v>2.8</v>
      </c>
      <c r="AN92" s="286">
        <v>2.7</v>
      </c>
      <c r="AO92" s="286">
        <v>2.7</v>
      </c>
      <c r="AP92" s="286">
        <v>2.7</v>
      </c>
      <c r="AQ92" s="286">
        <v>2.7</v>
      </c>
      <c r="AR92" s="286">
        <f>_xlfn.IFNA(VLOOKUP(C92,'INFORM Severity - hidden'!$C$5:$G$155,5,FALSE),"-")</f>
        <v>2.7</v>
      </c>
    </row>
    <row r="93" spans="1:44" x14ac:dyDescent="0.25">
      <c r="A93"/>
      <c r="B93"/>
      <c r="C93" t="s">
        <v>8335</v>
      </c>
      <c r="D93" s="286" t="str">
        <f t="shared" si="1"/>
        <v>-</v>
      </c>
      <c r="E93" s="286" t="s">
        <v>8295</v>
      </c>
      <c r="F93" s="286">
        <v>1.6</v>
      </c>
      <c r="G93" s="286">
        <v>1.6</v>
      </c>
      <c r="H93" s="286" t="s">
        <v>8295</v>
      </c>
      <c r="I93" s="286" t="s">
        <v>8295</v>
      </c>
      <c r="J93" s="286" t="s">
        <v>8295</v>
      </c>
      <c r="K93" s="286" t="s">
        <v>8295</v>
      </c>
      <c r="L93" s="286" t="s">
        <v>8295</v>
      </c>
      <c r="M93" s="286" t="s">
        <v>8295</v>
      </c>
      <c r="N93" s="286" t="s">
        <v>8295</v>
      </c>
      <c r="O93" s="286" t="s">
        <v>8295</v>
      </c>
      <c r="P93" s="286" t="s">
        <v>8295</v>
      </c>
      <c r="Q93" s="286" t="s">
        <v>8295</v>
      </c>
      <c r="R93" s="286" t="s">
        <v>8295</v>
      </c>
      <c r="S93" s="286" t="s">
        <v>8295</v>
      </c>
      <c r="T93" s="286" t="s">
        <v>8295</v>
      </c>
      <c r="U93" s="286" t="s">
        <v>8295</v>
      </c>
      <c r="V93" s="286" t="s">
        <v>8295</v>
      </c>
      <c r="W93" s="286" t="s">
        <v>8295</v>
      </c>
      <c r="X93" s="286" t="s">
        <v>8295</v>
      </c>
      <c r="Y93" s="286" t="s">
        <v>8295</v>
      </c>
      <c r="Z93" s="286" t="s">
        <v>8295</v>
      </c>
      <c r="AA93" s="286" t="s">
        <v>8295</v>
      </c>
      <c r="AB93" s="286" t="s">
        <v>8295</v>
      </c>
      <c r="AC93" s="286" t="s">
        <v>8295</v>
      </c>
      <c r="AD93" s="286" t="s">
        <v>8295</v>
      </c>
      <c r="AE93" s="286" t="s">
        <v>8295</v>
      </c>
      <c r="AF93" s="286" t="s">
        <v>8295</v>
      </c>
      <c r="AG93" s="286" t="s">
        <v>8295</v>
      </c>
      <c r="AH93" s="286" t="s">
        <v>8295</v>
      </c>
      <c r="AI93" s="286" t="s">
        <v>8295</v>
      </c>
      <c r="AJ93" s="286" t="s">
        <v>8295</v>
      </c>
      <c r="AK93" s="286" t="s">
        <v>8295</v>
      </c>
      <c r="AL93" s="286" t="s">
        <v>8295</v>
      </c>
      <c r="AM93" s="286" t="s">
        <v>8295</v>
      </c>
      <c r="AN93" s="286" t="s">
        <v>8295</v>
      </c>
      <c r="AO93" s="286" t="s">
        <v>8295</v>
      </c>
      <c r="AP93" s="286" t="s">
        <v>8295</v>
      </c>
      <c r="AQ93" s="286" t="s">
        <v>8295</v>
      </c>
      <c r="AR93" s="286" t="str">
        <f>_xlfn.IFNA(VLOOKUP(C93,'INFORM Severity - hidden'!$C$5:$G$155,5,FALSE),"-")</f>
        <v>-</v>
      </c>
    </row>
    <row r="94" spans="1:44" x14ac:dyDescent="0.25">
      <c r="A94" t="s">
        <v>590</v>
      </c>
      <c r="B94" t="s">
        <v>3225</v>
      </c>
      <c r="C94" t="s">
        <v>3226</v>
      </c>
      <c r="D94" s="286" t="str">
        <f t="shared" si="1"/>
        <v>Increasing</v>
      </c>
      <c r="E94" s="286" t="s">
        <v>8295</v>
      </c>
      <c r="F94" s="286" t="s">
        <v>8295</v>
      </c>
      <c r="G94" s="286" t="s">
        <v>8295</v>
      </c>
      <c r="H94" s="286" t="s">
        <v>8295</v>
      </c>
      <c r="I94" s="286" t="s">
        <v>8295</v>
      </c>
      <c r="J94" s="286">
        <v>3.1</v>
      </c>
      <c r="K94" s="286">
        <v>3.1</v>
      </c>
      <c r="L94" s="286">
        <v>3.1</v>
      </c>
      <c r="M94" s="286">
        <v>3.4</v>
      </c>
      <c r="N94" s="286">
        <v>3.4</v>
      </c>
      <c r="O94" s="286">
        <v>3.3</v>
      </c>
      <c r="P94" s="286">
        <v>3.3</v>
      </c>
      <c r="Q94" s="286">
        <v>3.3</v>
      </c>
      <c r="R94" s="286">
        <v>3.3</v>
      </c>
      <c r="S94" s="286">
        <v>3.3</v>
      </c>
      <c r="T94" s="286">
        <v>3.3</v>
      </c>
      <c r="U94" s="286">
        <v>3.4</v>
      </c>
      <c r="V94" s="286">
        <v>3.5</v>
      </c>
      <c r="W94" s="286">
        <v>3.1</v>
      </c>
      <c r="X94" s="286">
        <v>3.1</v>
      </c>
      <c r="Y94" s="286">
        <v>3.1</v>
      </c>
      <c r="Z94" s="286">
        <v>3.1</v>
      </c>
      <c r="AA94" s="286">
        <v>3</v>
      </c>
      <c r="AB94" s="286">
        <v>3</v>
      </c>
      <c r="AC94" s="286">
        <v>3</v>
      </c>
      <c r="AD94" s="286" t="s">
        <v>8295</v>
      </c>
      <c r="AE94" s="286" t="s">
        <v>8295</v>
      </c>
      <c r="AF94" s="286" t="s">
        <v>8295</v>
      </c>
      <c r="AG94" s="286" t="s">
        <v>8295</v>
      </c>
      <c r="AH94" s="286" t="s">
        <v>8295</v>
      </c>
      <c r="AI94" s="286" t="s">
        <v>8295</v>
      </c>
      <c r="AJ94" s="286" t="s">
        <v>8295</v>
      </c>
      <c r="AK94" s="286">
        <v>3.1</v>
      </c>
      <c r="AL94" s="286">
        <v>3.1</v>
      </c>
      <c r="AM94" s="286">
        <v>3.1</v>
      </c>
      <c r="AN94" s="286">
        <v>3.2</v>
      </c>
      <c r="AO94" s="286">
        <v>3.2</v>
      </c>
      <c r="AP94" s="286">
        <v>3.2</v>
      </c>
      <c r="AQ94" s="286">
        <v>3.3</v>
      </c>
      <c r="AR94" s="286">
        <f>_xlfn.IFNA(VLOOKUP(C94,'INFORM Severity - hidden'!$C$5:$G$155,5,FALSE),"-")</f>
        <v>3.3</v>
      </c>
    </row>
    <row r="95" spans="1:44" x14ac:dyDescent="0.25">
      <c r="A95" t="s">
        <v>590</v>
      </c>
      <c r="B95" t="s">
        <v>588</v>
      </c>
      <c r="C95" t="s">
        <v>589</v>
      </c>
      <c r="D95" s="286" t="str">
        <f t="shared" si="1"/>
        <v>Stable</v>
      </c>
      <c r="E95" s="286" t="s">
        <v>8295</v>
      </c>
      <c r="F95" s="286">
        <v>2</v>
      </c>
      <c r="G95" s="286">
        <v>2</v>
      </c>
      <c r="H95" s="286">
        <v>2.8</v>
      </c>
      <c r="I95" s="286">
        <v>2.8</v>
      </c>
      <c r="J95" s="286">
        <v>2.8</v>
      </c>
      <c r="K95" s="286">
        <v>2.8</v>
      </c>
      <c r="L95" s="286">
        <v>2.8</v>
      </c>
      <c r="M95" s="286">
        <v>2.8</v>
      </c>
      <c r="N95" s="286">
        <v>2.8</v>
      </c>
      <c r="O95" s="286">
        <v>2.7</v>
      </c>
      <c r="P95" s="286">
        <v>2.7</v>
      </c>
      <c r="Q95" s="286">
        <v>2.7</v>
      </c>
      <c r="R95" s="286">
        <v>2.7</v>
      </c>
      <c r="S95" s="286">
        <v>2.7</v>
      </c>
      <c r="T95" s="286">
        <v>2.7</v>
      </c>
      <c r="U95" s="286">
        <v>2.8</v>
      </c>
      <c r="V95" s="286">
        <v>2.8</v>
      </c>
      <c r="W95" s="286">
        <v>2.8</v>
      </c>
      <c r="X95" s="286">
        <v>2.8</v>
      </c>
      <c r="Y95" s="286">
        <v>2.8</v>
      </c>
      <c r="Z95" s="286">
        <v>2.8</v>
      </c>
      <c r="AA95" s="286">
        <v>2.8</v>
      </c>
      <c r="AB95" s="286">
        <v>2.8</v>
      </c>
      <c r="AC95" s="286">
        <v>2.8</v>
      </c>
      <c r="AD95" s="286">
        <v>2.8</v>
      </c>
      <c r="AE95" s="286">
        <v>2.8</v>
      </c>
      <c r="AF95" s="286">
        <v>2.8</v>
      </c>
      <c r="AG95" s="286">
        <v>2.8</v>
      </c>
      <c r="AH95" s="286">
        <v>2.8</v>
      </c>
      <c r="AI95" s="286">
        <v>2.8</v>
      </c>
      <c r="AJ95" s="286">
        <v>2.8</v>
      </c>
      <c r="AK95" s="286">
        <v>2.5</v>
      </c>
      <c r="AL95" s="286">
        <v>2.6</v>
      </c>
      <c r="AM95" s="286">
        <v>2.6</v>
      </c>
      <c r="AN95" s="286">
        <v>2.6</v>
      </c>
      <c r="AO95" s="286">
        <v>2.6</v>
      </c>
      <c r="AP95" s="286">
        <v>2.6</v>
      </c>
      <c r="AQ95" s="286">
        <v>2.6</v>
      </c>
      <c r="AR95" s="286">
        <f>_xlfn.IFNA(VLOOKUP(C95,'INFORM Severity - hidden'!$C$5:$G$155,5,FALSE),"-")</f>
        <v>2.6</v>
      </c>
    </row>
    <row r="96" spans="1:44" x14ac:dyDescent="0.25">
      <c r="A96" t="s">
        <v>590</v>
      </c>
      <c r="B96" t="s">
        <v>3258</v>
      </c>
      <c r="C96" t="s">
        <v>3259</v>
      </c>
      <c r="D96" s="286" t="str">
        <f t="shared" si="1"/>
        <v>Increasing</v>
      </c>
      <c r="E96" s="286" t="s">
        <v>8295</v>
      </c>
      <c r="F96" s="286" t="s">
        <v>8295</v>
      </c>
      <c r="G96" s="286" t="s">
        <v>8295</v>
      </c>
      <c r="H96" s="286" t="s">
        <v>8295</v>
      </c>
      <c r="I96" s="286" t="s">
        <v>8295</v>
      </c>
      <c r="J96" s="286">
        <v>3</v>
      </c>
      <c r="K96" s="286">
        <v>3.1</v>
      </c>
      <c r="L96" s="286">
        <v>3.1</v>
      </c>
      <c r="M96" s="286">
        <v>3.3</v>
      </c>
      <c r="N96" s="286">
        <v>3.3</v>
      </c>
      <c r="O96" s="286">
        <v>3.2</v>
      </c>
      <c r="P96" s="286">
        <v>3.2</v>
      </c>
      <c r="Q96" s="286">
        <v>3.2</v>
      </c>
      <c r="R96" s="286">
        <v>3.2</v>
      </c>
      <c r="S96" s="286">
        <v>3.2</v>
      </c>
      <c r="T96" s="286">
        <v>3.2</v>
      </c>
      <c r="U96" s="286">
        <v>3.4</v>
      </c>
      <c r="V96" s="286">
        <v>3.4</v>
      </c>
      <c r="W96" s="286">
        <v>3</v>
      </c>
      <c r="X96" s="286">
        <v>3</v>
      </c>
      <c r="Y96" s="286">
        <v>2.9</v>
      </c>
      <c r="Z96" s="286">
        <v>2.9</v>
      </c>
      <c r="AA96" s="286">
        <v>3</v>
      </c>
      <c r="AB96" s="286">
        <v>2.9</v>
      </c>
      <c r="AC96" s="286">
        <v>2.9</v>
      </c>
      <c r="AD96" s="286" t="s">
        <v>8295</v>
      </c>
      <c r="AE96" s="286" t="s">
        <v>8295</v>
      </c>
      <c r="AF96" s="286" t="s">
        <v>8295</v>
      </c>
      <c r="AG96" s="286" t="s">
        <v>8295</v>
      </c>
      <c r="AH96" s="286" t="s">
        <v>8295</v>
      </c>
      <c r="AI96" s="286" t="s">
        <v>8295</v>
      </c>
      <c r="AJ96" s="286" t="s">
        <v>8295</v>
      </c>
      <c r="AK96" s="286">
        <v>2.8</v>
      </c>
      <c r="AL96" s="286">
        <v>2.9</v>
      </c>
      <c r="AM96" s="286">
        <v>2.9</v>
      </c>
      <c r="AN96" s="286">
        <v>2.9</v>
      </c>
      <c r="AO96" s="286">
        <v>2.9</v>
      </c>
      <c r="AP96" s="286">
        <v>2.9</v>
      </c>
      <c r="AQ96" s="286">
        <v>3.2</v>
      </c>
      <c r="AR96" s="286">
        <f>_xlfn.IFNA(VLOOKUP(C96,'INFORM Severity - hidden'!$C$5:$G$155,5,FALSE),"-")</f>
        <v>3.2</v>
      </c>
    </row>
    <row r="97" spans="1:44" x14ac:dyDescent="0.25">
      <c r="A97"/>
      <c r="B97"/>
      <c r="C97" t="s">
        <v>8336</v>
      </c>
      <c r="D97" s="286" t="str">
        <f t="shared" si="1"/>
        <v>-</v>
      </c>
      <c r="E97" s="286" t="s">
        <v>8295</v>
      </c>
      <c r="F97" s="286" t="s">
        <v>8295</v>
      </c>
      <c r="G97" s="286" t="s">
        <v>8295</v>
      </c>
      <c r="H97" s="286" t="s">
        <v>8295</v>
      </c>
      <c r="I97" s="286" t="s">
        <v>8295</v>
      </c>
      <c r="J97" s="286" t="s">
        <v>8295</v>
      </c>
      <c r="K97" s="286" t="s">
        <v>8295</v>
      </c>
      <c r="L97" s="286" t="s">
        <v>8295</v>
      </c>
      <c r="M97" s="286" t="s">
        <v>8295</v>
      </c>
      <c r="N97" s="286" t="s">
        <v>8295</v>
      </c>
      <c r="O97" s="286" t="s">
        <v>8295</v>
      </c>
      <c r="P97" s="286" t="s">
        <v>8295</v>
      </c>
      <c r="Q97" s="286" t="s">
        <v>8295</v>
      </c>
      <c r="R97" s="286" t="s">
        <v>8295</v>
      </c>
      <c r="S97" s="286" t="s">
        <v>8295</v>
      </c>
      <c r="T97" s="286" t="s">
        <v>8295</v>
      </c>
      <c r="U97" s="286" t="s">
        <v>8295</v>
      </c>
      <c r="V97" s="286" t="s">
        <v>8295</v>
      </c>
      <c r="W97" s="286" t="s">
        <v>8295</v>
      </c>
      <c r="X97" s="286" t="s">
        <v>8295</v>
      </c>
      <c r="Y97" s="286" t="s">
        <v>8295</v>
      </c>
      <c r="Z97" s="286" t="s">
        <v>8295</v>
      </c>
      <c r="AA97" s="286" t="s">
        <v>8295</v>
      </c>
      <c r="AB97" s="286" t="s">
        <v>8295</v>
      </c>
      <c r="AC97" s="286" t="s">
        <v>8295</v>
      </c>
      <c r="AD97" s="286" t="s">
        <v>8295</v>
      </c>
      <c r="AE97" s="286" t="s">
        <v>8295</v>
      </c>
      <c r="AF97" s="286" t="s">
        <v>8295</v>
      </c>
      <c r="AG97" s="286" t="s">
        <v>8295</v>
      </c>
      <c r="AH97" s="286" t="s">
        <v>8295</v>
      </c>
      <c r="AI97" s="286" t="s">
        <v>8295</v>
      </c>
      <c r="AJ97" s="286" t="s">
        <v>8295</v>
      </c>
      <c r="AK97" s="286" t="s">
        <v>8295</v>
      </c>
      <c r="AL97" s="286" t="s">
        <v>8295</v>
      </c>
      <c r="AM97" s="286" t="s">
        <v>8295</v>
      </c>
      <c r="AN97" s="286" t="s">
        <v>8295</v>
      </c>
      <c r="AO97" s="286" t="s">
        <v>8295</v>
      </c>
      <c r="AP97" s="286" t="s">
        <v>8295</v>
      </c>
      <c r="AQ97" s="286" t="s">
        <v>8295</v>
      </c>
      <c r="AR97" s="286" t="str">
        <f>_xlfn.IFNA(VLOOKUP(C97,'INFORM Severity - hidden'!$C$5:$G$155,5,FALSE),"-")</f>
        <v>-</v>
      </c>
    </row>
    <row r="98" spans="1:44" x14ac:dyDescent="0.25">
      <c r="A98"/>
      <c r="B98"/>
      <c r="C98" t="s">
        <v>8337</v>
      </c>
      <c r="D98" s="286" t="str">
        <f t="shared" si="1"/>
        <v>-</v>
      </c>
      <c r="E98" s="286" t="s">
        <v>8295</v>
      </c>
      <c r="F98" s="286" t="s">
        <v>8295</v>
      </c>
      <c r="G98" s="286" t="s">
        <v>8295</v>
      </c>
      <c r="H98" s="286" t="s">
        <v>8295</v>
      </c>
      <c r="I98" s="286" t="s">
        <v>8295</v>
      </c>
      <c r="J98" s="286" t="s">
        <v>8295</v>
      </c>
      <c r="K98" s="286" t="s">
        <v>8295</v>
      </c>
      <c r="L98" s="286" t="s">
        <v>8295</v>
      </c>
      <c r="M98" s="286" t="s">
        <v>8295</v>
      </c>
      <c r="N98" s="286" t="s">
        <v>8295</v>
      </c>
      <c r="O98" s="286" t="s">
        <v>8295</v>
      </c>
      <c r="P98" s="286" t="s">
        <v>8295</v>
      </c>
      <c r="Q98" s="286" t="s">
        <v>8295</v>
      </c>
      <c r="R98" s="286" t="s">
        <v>8295</v>
      </c>
      <c r="S98" s="286" t="s">
        <v>8295</v>
      </c>
      <c r="T98" s="286">
        <v>1.7</v>
      </c>
      <c r="U98" s="286">
        <v>1.7</v>
      </c>
      <c r="V98" s="286">
        <v>2.2000000000000002</v>
      </c>
      <c r="W98" s="286">
        <v>2.2000000000000002</v>
      </c>
      <c r="X98" s="286">
        <v>2.2000000000000002</v>
      </c>
      <c r="Y98" s="286">
        <v>2.2000000000000002</v>
      </c>
      <c r="Z98" s="286">
        <v>2.2000000000000002</v>
      </c>
      <c r="AA98" s="286">
        <v>2.2000000000000002</v>
      </c>
      <c r="AB98" s="286">
        <v>2.2000000000000002</v>
      </c>
      <c r="AC98" s="286">
        <v>2.2000000000000002</v>
      </c>
      <c r="AD98" s="286" t="s">
        <v>8295</v>
      </c>
      <c r="AE98" s="286" t="s">
        <v>8295</v>
      </c>
      <c r="AF98" s="286" t="s">
        <v>8295</v>
      </c>
      <c r="AG98" s="286" t="s">
        <v>8295</v>
      </c>
      <c r="AH98" s="286" t="s">
        <v>8295</v>
      </c>
      <c r="AI98" s="286" t="s">
        <v>8295</v>
      </c>
      <c r="AJ98" s="286" t="s">
        <v>8295</v>
      </c>
      <c r="AK98" s="286" t="s">
        <v>8295</v>
      </c>
      <c r="AL98" s="286" t="s">
        <v>8295</v>
      </c>
      <c r="AM98" s="286" t="s">
        <v>8295</v>
      </c>
      <c r="AN98" s="286" t="s">
        <v>8295</v>
      </c>
      <c r="AO98" s="286" t="s">
        <v>8295</v>
      </c>
      <c r="AP98" s="286" t="s">
        <v>8295</v>
      </c>
      <c r="AQ98" s="286" t="s">
        <v>8295</v>
      </c>
      <c r="AR98" s="286" t="str">
        <f>_xlfn.IFNA(VLOOKUP(C98,'INFORM Severity - hidden'!$C$5:$G$155,5,FALSE),"-")</f>
        <v>-</v>
      </c>
    </row>
    <row r="99" spans="1:44" x14ac:dyDescent="0.25">
      <c r="A99"/>
      <c r="B99"/>
      <c r="C99" t="s">
        <v>8338</v>
      </c>
      <c r="D99" s="286" t="str">
        <f t="shared" si="1"/>
        <v>-</v>
      </c>
      <c r="E99" s="286" t="s">
        <v>8295</v>
      </c>
      <c r="F99" s="286" t="s">
        <v>8295</v>
      </c>
      <c r="G99" s="286" t="s">
        <v>8295</v>
      </c>
      <c r="H99" s="286" t="s">
        <v>8295</v>
      </c>
      <c r="I99" s="286" t="s">
        <v>8295</v>
      </c>
      <c r="J99" s="286" t="s">
        <v>8295</v>
      </c>
      <c r="K99" s="286" t="s">
        <v>8295</v>
      </c>
      <c r="L99" s="286" t="s">
        <v>8295</v>
      </c>
      <c r="M99" s="286" t="s">
        <v>8295</v>
      </c>
      <c r="N99" s="286">
        <v>1.9</v>
      </c>
      <c r="O99" s="286" t="s">
        <v>8295</v>
      </c>
      <c r="P99" s="286" t="s">
        <v>8295</v>
      </c>
      <c r="Q99" s="286" t="s">
        <v>8295</v>
      </c>
      <c r="R99" s="286" t="s">
        <v>8295</v>
      </c>
      <c r="S99" s="286" t="s">
        <v>8295</v>
      </c>
      <c r="T99" s="286" t="s">
        <v>8295</v>
      </c>
      <c r="U99" s="286" t="s">
        <v>8295</v>
      </c>
      <c r="V99" s="286" t="s">
        <v>8295</v>
      </c>
      <c r="W99" s="286" t="s">
        <v>8295</v>
      </c>
      <c r="X99" s="286" t="s">
        <v>8295</v>
      </c>
      <c r="Y99" s="286" t="s">
        <v>8295</v>
      </c>
      <c r="Z99" s="286" t="s">
        <v>8295</v>
      </c>
      <c r="AA99" s="286" t="s">
        <v>8295</v>
      </c>
      <c r="AB99" s="286" t="s">
        <v>8295</v>
      </c>
      <c r="AC99" s="286" t="s">
        <v>8295</v>
      </c>
      <c r="AD99" s="286" t="s">
        <v>8295</v>
      </c>
      <c r="AE99" s="286" t="s">
        <v>8295</v>
      </c>
      <c r="AF99" s="286" t="s">
        <v>8295</v>
      </c>
      <c r="AG99" s="286" t="s">
        <v>8295</v>
      </c>
      <c r="AH99" s="286" t="s">
        <v>8295</v>
      </c>
      <c r="AI99" s="286" t="s">
        <v>8295</v>
      </c>
      <c r="AJ99" s="286" t="s">
        <v>8295</v>
      </c>
      <c r="AK99" s="286" t="s">
        <v>8295</v>
      </c>
      <c r="AL99" s="286" t="s">
        <v>8295</v>
      </c>
      <c r="AM99" s="286" t="s">
        <v>8295</v>
      </c>
      <c r="AN99" s="286" t="s">
        <v>8295</v>
      </c>
      <c r="AO99" s="286" t="s">
        <v>8295</v>
      </c>
      <c r="AP99" s="286" t="s">
        <v>8295</v>
      </c>
      <c r="AQ99" s="286" t="s">
        <v>8295</v>
      </c>
      <c r="AR99" s="286" t="str">
        <f>_xlfn.IFNA(VLOOKUP(C99,'INFORM Severity - hidden'!$C$5:$G$155,5,FALSE),"-")</f>
        <v>-</v>
      </c>
    </row>
    <row r="100" spans="1:44" x14ac:dyDescent="0.25">
      <c r="A100"/>
      <c r="B100"/>
      <c r="C100" t="s">
        <v>8339</v>
      </c>
      <c r="D100" s="286" t="str">
        <f t="shared" si="1"/>
        <v>-</v>
      </c>
      <c r="E100" s="286" t="s">
        <v>8295</v>
      </c>
      <c r="F100" s="286">
        <v>2.4</v>
      </c>
      <c r="G100" s="286">
        <v>2.4</v>
      </c>
      <c r="H100" s="286" t="s">
        <v>8295</v>
      </c>
      <c r="I100" s="286" t="s">
        <v>8295</v>
      </c>
      <c r="J100" s="286" t="s">
        <v>8295</v>
      </c>
      <c r="K100" s="286" t="s">
        <v>8295</v>
      </c>
      <c r="L100" s="286" t="s">
        <v>8295</v>
      </c>
      <c r="M100" s="286" t="s">
        <v>8295</v>
      </c>
      <c r="N100" s="286" t="s">
        <v>8295</v>
      </c>
      <c r="O100" s="286" t="s">
        <v>8295</v>
      </c>
      <c r="P100" s="286" t="s">
        <v>8295</v>
      </c>
      <c r="Q100" s="286" t="s">
        <v>8295</v>
      </c>
      <c r="R100" s="286" t="s">
        <v>8295</v>
      </c>
      <c r="S100" s="286" t="s">
        <v>8295</v>
      </c>
      <c r="T100" s="286" t="s">
        <v>8295</v>
      </c>
      <c r="U100" s="286" t="s">
        <v>8295</v>
      </c>
      <c r="V100" s="286" t="s">
        <v>8295</v>
      </c>
      <c r="W100" s="286" t="s">
        <v>8295</v>
      </c>
      <c r="X100" s="286" t="s">
        <v>8295</v>
      </c>
      <c r="Y100" s="286" t="s">
        <v>8295</v>
      </c>
      <c r="Z100" s="286" t="s">
        <v>8295</v>
      </c>
      <c r="AA100" s="286" t="s">
        <v>8295</v>
      </c>
      <c r="AB100" s="286" t="s">
        <v>8295</v>
      </c>
      <c r="AC100" s="286" t="s">
        <v>8295</v>
      </c>
      <c r="AD100" s="286" t="s">
        <v>8295</v>
      </c>
      <c r="AE100" s="286" t="s">
        <v>8295</v>
      </c>
      <c r="AF100" s="286" t="s">
        <v>8295</v>
      </c>
      <c r="AG100" s="286" t="s">
        <v>8295</v>
      </c>
      <c r="AH100" s="286" t="s">
        <v>8295</v>
      </c>
      <c r="AI100" s="286" t="s">
        <v>8295</v>
      </c>
      <c r="AJ100" s="286" t="s">
        <v>8295</v>
      </c>
      <c r="AK100" s="286" t="s">
        <v>8295</v>
      </c>
      <c r="AL100" s="286" t="s">
        <v>8295</v>
      </c>
      <c r="AM100" s="286" t="s">
        <v>8295</v>
      </c>
      <c r="AN100" s="286" t="s">
        <v>8295</v>
      </c>
      <c r="AO100" s="286" t="s">
        <v>8295</v>
      </c>
      <c r="AP100" s="286" t="s">
        <v>8295</v>
      </c>
      <c r="AQ100" s="286" t="s">
        <v>8295</v>
      </c>
      <c r="AR100" s="286" t="str">
        <f>_xlfn.IFNA(VLOOKUP(C100,'INFORM Severity - hidden'!$C$5:$G$155,5,FALSE),"-")</f>
        <v>-</v>
      </c>
    </row>
    <row r="101" spans="1:44" x14ac:dyDescent="0.25">
      <c r="A101" t="s">
        <v>1705</v>
      </c>
      <c r="B101" t="s">
        <v>1740</v>
      </c>
      <c r="C101" t="s">
        <v>1741</v>
      </c>
      <c r="D101" s="286" t="str">
        <f t="shared" si="1"/>
        <v>Increasing</v>
      </c>
      <c r="E101" s="286" t="s">
        <v>8295</v>
      </c>
      <c r="F101" s="286">
        <v>2.4</v>
      </c>
      <c r="G101" s="286">
        <v>2.4</v>
      </c>
      <c r="H101" s="286">
        <v>2.9</v>
      </c>
      <c r="I101" s="286">
        <v>2.8</v>
      </c>
      <c r="J101" s="286">
        <v>2.8</v>
      </c>
      <c r="K101" s="286">
        <v>2.8</v>
      </c>
      <c r="L101" s="286">
        <v>2.8</v>
      </c>
      <c r="M101" s="286">
        <v>2.8</v>
      </c>
      <c r="N101" s="286">
        <v>2.9</v>
      </c>
      <c r="O101" s="286">
        <v>2.9</v>
      </c>
      <c r="P101" s="286">
        <v>2.9</v>
      </c>
      <c r="Q101" s="286">
        <v>2.9</v>
      </c>
      <c r="R101" s="286">
        <v>2.9</v>
      </c>
      <c r="S101" s="286">
        <v>2.9</v>
      </c>
      <c r="T101" s="286">
        <v>2.9</v>
      </c>
      <c r="U101" s="286">
        <v>2.9</v>
      </c>
      <c r="V101" s="286">
        <v>3.2</v>
      </c>
      <c r="W101" s="286">
        <v>3.1</v>
      </c>
      <c r="X101" s="286">
        <v>3.2</v>
      </c>
      <c r="Y101" s="286">
        <v>3.2</v>
      </c>
      <c r="Z101" s="286">
        <v>3.2</v>
      </c>
      <c r="AA101" s="286">
        <v>3.2</v>
      </c>
      <c r="AB101" s="286">
        <v>3.2</v>
      </c>
      <c r="AC101" s="286">
        <v>3.4</v>
      </c>
      <c r="AD101" s="286">
        <v>3.4</v>
      </c>
      <c r="AE101" s="286">
        <v>3.5</v>
      </c>
      <c r="AF101" s="286">
        <v>3.5</v>
      </c>
      <c r="AG101" s="286">
        <v>3.5</v>
      </c>
      <c r="AH101" s="286">
        <v>3.5</v>
      </c>
      <c r="AI101" s="286">
        <v>3.5</v>
      </c>
      <c r="AJ101" s="286">
        <v>3.4</v>
      </c>
      <c r="AK101" s="286">
        <v>3.4</v>
      </c>
      <c r="AL101" s="286">
        <v>3.4</v>
      </c>
      <c r="AM101" s="286">
        <v>3.4</v>
      </c>
      <c r="AN101" s="286">
        <v>3.3</v>
      </c>
      <c r="AO101" s="286">
        <v>3.3</v>
      </c>
      <c r="AP101" s="286">
        <v>3.3</v>
      </c>
      <c r="AQ101" s="286">
        <v>3.3</v>
      </c>
      <c r="AR101" s="286">
        <f>_xlfn.IFNA(VLOOKUP(C101,'INFORM Severity - hidden'!$C$5:$G$155,5,FALSE),"-")</f>
        <v>3.6</v>
      </c>
    </row>
    <row r="102" spans="1:44" x14ac:dyDescent="0.25">
      <c r="A102"/>
      <c r="B102"/>
      <c r="C102" t="s">
        <v>8340</v>
      </c>
      <c r="D102" s="286" t="str">
        <f t="shared" si="1"/>
        <v>-</v>
      </c>
      <c r="E102" s="286" t="s">
        <v>8295</v>
      </c>
      <c r="F102" s="286">
        <v>1.4</v>
      </c>
      <c r="G102" s="286">
        <v>1.4</v>
      </c>
      <c r="H102" s="286" t="s">
        <v>8295</v>
      </c>
      <c r="I102" s="286" t="s">
        <v>8295</v>
      </c>
      <c r="J102" s="286" t="s">
        <v>8295</v>
      </c>
      <c r="K102" s="286" t="s">
        <v>8295</v>
      </c>
      <c r="L102" s="286" t="s">
        <v>8295</v>
      </c>
      <c r="M102" s="286" t="s">
        <v>8295</v>
      </c>
      <c r="N102" s="286" t="s">
        <v>8295</v>
      </c>
      <c r="O102" s="286" t="s">
        <v>8295</v>
      </c>
      <c r="P102" s="286" t="s">
        <v>8295</v>
      </c>
      <c r="Q102" s="286" t="s">
        <v>8295</v>
      </c>
      <c r="R102" s="286" t="s">
        <v>8295</v>
      </c>
      <c r="S102" s="286" t="s">
        <v>8295</v>
      </c>
      <c r="T102" s="286" t="s">
        <v>8295</v>
      </c>
      <c r="U102" s="286" t="s">
        <v>8295</v>
      </c>
      <c r="V102" s="286" t="s">
        <v>8295</v>
      </c>
      <c r="W102" s="286" t="s">
        <v>8295</v>
      </c>
      <c r="X102" s="286" t="s">
        <v>8295</v>
      </c>
      <c r="Y102" s="286" t="s">
        <v>8295</v>
      </c>
      <c r="Z102" s="286" t="s">
        <v>8295</v>
      </c>
      <c r="AA102" s="286" t="s">
        <v>8295</v>
      </c>
      <c r="AB102" s="286" t="s">
        <v>8295</v>
      </c>
      <c r="AC102" s="286" t="s">
        <v>8295</v>
      </c>
      <c r="AD102" s="286" t="s">
        <v>8295</v>
      </c>
      <c r="AE102" s="286" t="s">
        <v>8295</v>
      </c>
      <c r="AF102" s="286" t="s">
        <v>8295</v>
      </c>
      <c r="AG102" s="286" t="s">
        <v>8295</v>
      </c>
      <c r="AH102" s="286" t="s">
        <v>8295</v>
      </c>
      <c r="AI102" s="286" t="s">
        <v>8295</v>
      </c>
      <c r="AJ102" s="286" t="s">
        <v>8295</v>
      </c>
      <c r="AK102" s="286" t="s">
        <v>8295</v>
      </c>
      <c r="AL102" s="286" t="s">
        <v>8295</v>
      </c>
      <c r="AM102" s="286" t="s">
        <v>8295</v>
      </c>
      <c r="AN102" s="286" t="s">
        <v>8295</v>
      </c>
      <c r="AO102" s="286" t="s">
        <v>8295</v>
      </c>
      <c r="AP102" s="286" t="s">
        <v>8295</v>
      </c>
      <c r="AQ102" s="286" t="s">
        <v>8295</v>
      </c>
      <c r="AR102" s="286" t="str">
        <f>_xlfn.IFNA(VLOOKUP(C102,'INFORM Severity - hidden'!$C$5:$G$155,5,FALSE),"-")</f>
        <v>-</v>
      </c>
    </row>
    <row r="103" spans="1:44" x14ac:dyDescent="0.25">
      <c r="A103" t="s">
        <v>1705</v>
      </c>
      <c r="B103" t="s">
        <v>1703</v>
      </c>
      <c r="C103" t="s">
        <v>1704</v>
      </c>
      <c r="D103" s="286" t="str">
        <f t="shared" si="1"/>
        <v>Stable</v>
      </c>
      <c r="E103" s="286" t="s">
        <v>8295</v>
      </c>
      <c r="F103" s="286" t="s">
        <v>8295</v>
      </c>
      <c r="G103" s="286" t="s">
        <v>8295</v>
      </c>
      <c r="H103" s="286" t="s">
        <v>8295</v>
      </c>
      <c r="I103" s="286" t="s">
        <v>8295</v>
      </c>
      <c r="J103" s="286" t="s">
        <v>8295</v>
      </c>
      <c r="K103" s="286" t="s">
        <v>8295</v>
      </c>
      <c r="L103" s="286" t="s">
        <v>8295</v>
      </c>
      <c r="M103" s="286" t="s">
        <v>8295</v>
      </c>
      <c r="N103" s="286" t="s">
        <v>8295</v>
      </c>
      <c r="O103" s="286" t="s">
        <v>8295</v>
      </c>
      <c r="P103" s="286" t="s">
        <v>8295</v>
      </c>
      <c r="Q103" s="286" t="s">
        <v>8295</v>
      </c>
      <c r="R103" s="286" t="s">
        <v>8295</v>
      </c>
      <c r="S103" s="286" t="s">
        <v>8295</v>
      </c>
      <c r="T103" s="286">
        <v>3.3</v>
      </c>
      <c r="U103" s="286">
        <v>3.3</v>
      </c>
      <c r="V103" s="286">
        <v>3.3</v>
      </c>
      <c r="W103" s="286">
        <v>3.3</v>
      </c>
      <c r="X103" s="286">
        <v>3.4</v>
      </c>
      <c r="Y103" s="286">
        <v>3.5</v>
      </c>
      <c r="Z103" s="286">
        <v>3.5</v>
      </c>
      <c r="AA103" s="286">
        <v>3.5</v>
      </c>
      <c r="AB103" s="286">
        <v>3.5</v>
      </c>
      <c r="AC103" s="286">
        <v>3.5</v>
      </c>
      <c r="AD103" s="286">
        <v>3.6</v>
      </c>
      <c r="AE103" s="286">
        <v>3.7</v>
      </c>
      <c r="AF103" s="286">
        <v>3.7</v>
      </c>
      <c r="AG103" s="286">
        <v>3.7</v>
      </c>
      <c r="AH103" s="286">
        <v>3.7</v>
      </c>
      <c r="AI103" s="286">
        <v>3.7</v>
      </c>
      <c r="AJ103" s="286">
        <v>3.5</v>
      </c>
      <c r="AK103" s="286">
        <v>3.5</v>
      </c>
      <c r="AL103" s="286">
        <v>3.5</v>
      </c>
      <c r="AM103" s="286">
        <v>3.5</v>
      </c>
      <c r="AN103" s="286">
        <v>3.5</v>
      </c>
      <c r="AO103" s="286">
        <v>3.5</v>
      </c>
      <c r="AP103" s="286">
        <v>3.5</v>
      </c>
      <c r="AQ103" s="286">
        <v>3.5</v>
      </c>
      <c r="AR103" s="286">
        <f>_xlfn.IFNA(VLOOKUP(C103,'INFORM Severity - hidden'!$C$5:$G$155,5,FALSE),"-")</f>
        <v>3.6</v>
      </c>
    </row>
    <row r="104" spans="1:44" x14ac:dyDescent="0.25">
      <c r="A104"/>
      <c r="B104"/>
      <c r="C104" t="s">
        <v>8341</v>
      </c>
      <c r="D104" s="286" t="str">
        <f t="shared" si="1"/>
        <v>-</v>
      </c>
      <c r="E104" s="286" t="s">
        <v>8295</v>
      </c>
      <c r="F104" s="286" t="s">
        <v>8295</v>
      </c>
      <c r="G104" s="286" t="s">
        <v>8295</v>
      </c>
      <c r="H104" s="286" t="s">
        <v>8295</v>
      </c>
      <c r="I104" s="286" t="s">
        <v>8295</v>
      </c>
      <c r="J104" s="286" t="s">
        <v>8295</v>
      </c>
      <c r="K104" s="286" t="s">
        <v>8295</v>
      </c>
      <c r="L104" s="286" t="s">
        <v>8295</v>
      </c>
      <c r="M104" s="286" t="s">
        <v>8295</v>
      </c>
      <c r="N104" s="286" t="s">
        <v>8295</v>
      </c>
      <c r="O104" s="286" t="s">
        <v>8295</v>
      </c>
      <c r="P104" s="286" t="s">
        <v>8295</v>
      </c>
      <c r="Q104" s="286" t="s">
        <v>8295</v>
      </c>
      <c r="R104" s="286" t="s">
        <v>8295</v>
      </c>
      <c r="S104" s="286" t="s">
        <v>8295</v>
      </c>
      <c r="T104" s="286" t="s">
        <v>8295</v>
      </c>
      <c r="U104" s="286" t="s">
        <v>8295</v>
      </c>
      <c r="V104" s="286" t="s">
        <v>8295</v>
      </c>
      <c r="W104" s="286" t="s">
        <v>8295</v>
      </c>
      <c r="X104" s="286">
        <v>3.2</v>
      </c>
      <c r="Y104" s="286">
        <v>3.2</v>
      </c>
      <c r="Z104" s="286">
        <v>3.1</v>
      </c>
      <c r="AA104" s="286">
        <v>3.2</v>
      </c>
      <c r="AB104" s="286">
        <v>3.2</v>
      </c>
      <c r="AC104" s="286">
        <v>3.2</v>
      </c>
      <c r="AD104" s="286" t="s">
        <v>8295</v>
      </c>
      <c r="AE104" s="286" t="s">
        <v>8295</v>
      </c>
      <c r="AF104" s="286" t="s">
        <v>8295</v>
      </c>
      <c r="AG104" s="286" t="s">
        <v>8295</v>
      </c>
      <c r="AH104" s="286" t="s">
        <v>8295</v>
      </c>
      <c r="AI104" s="286" t="s">
        <v>8295</v>
      </c>
      <c r="AJ104" s="286" t="s">
        <v>8295</v>
      </c>
      <c r="AK104" s="286" t="s">
        <v>8295</v>
      </c>
      <c r="AL104" s="286" t="s">
        <v>8295</v>
      </c>
      <c r="AM104" s="286" t="s">
        <v>8295</v>
      </c>
      <c r="AN104" s="286" t="s">
        <v>8295</v>
      </c>
      <c r="AO104" s="286" t="s">
        <v>8295</v>
      </c>
      <c r="AP104" s="286" t="s">
        <v>8295</v>
      </c>
      <c r="AQ104" s="286" t="s">
        <v>8295</v>
      </c>
      <c r="AR104" s="286" t="str">
        <f>_xlfn.IFNA(VLOOKUP(C104,'INFORM Severity - hidden'!$C$5:$G$155,5,FALSE),"-")</f>
        <v>-</v>
      </c>
    </row>
    <row r="105" spans="1:44" x14ac:dyDescent="0.25">
      <c r="A105" t="s">
        <v>191</v>
      </c>
      <c r="B105" t="s">
        <v>189</v>
      </c>
      <c r="C105" t="s">
        <v>190</v>
      </c>
      <c r="D105" s="286" t="str">
        <f t="shared" si="1"/>
        <v>Decreasing</v>
      </c>
      <c r="E105" s="286" t="s">
        <v>8295</v>
      </c>
      <c r="F105" s="286">
        <v>3.9</v>
      </c>
      <c r="G105" s="286">
        <v>3.7</v>
      </c>
      <c r="H105" s="286">
        <v>3.9</v>
      </c>
      <c r="I105" s="286">
        <v>3.9</v>
      </c>
      <c r="J105" s="286">
        <v>3.9</v>
      </c>
      <c r="K105" s="286">
        <v>3.9</v>
      </c>
      <c r="L105" s="286">
        <v>3.9</v>
      </c>
      <c r="M105" s="286">
        <v>3.9</v>
      </c>
      <c r="N105" s="286">
        <v>3.9</v>
      </c>
      <c r="O105" s="286">
        <v>3.9</v>
      </c>
      <c r="P105" s="286">
        <v>3.9</v>
      </c>
      <c r="Q105" s="286">
        <v>3.9</v>
      </c>
      <c r="R105" s="286">
        <v>3.9</v>
      </c>
      <c r="S105" s="286">
        <v>3.9</v>
      </c>
      <c r="T105" s="286">
        <v>4.2</v>
      </c>
      <c r="U105" s="286">
        <v>4.2</v>
      </c>
      <c r="V105" s="286">
        <v>4.2</v>
      </c>
      <c r="W105" s="286">
        <v>4.2</v>
      </c>
      <c r="X105" s="286">
        <v>4.2</v>
      </c>
      <c r="Y105" s="286">
        <v>4.0999999999999996</v>
      </c>
      <c r="Z105" s="286">
        <v>4.0999999999999996</v>
      </c>
      <c r="AA105" s="286">
        <v>4.2</v>
      </c>
      <c r="AB105" s="286">
        <v>4.2</v>
      </c>
      <c r="AC105" s="286">
        <v>4.2</v>
      </c>
      <c r="AD105" s="286">
        <v>4.2</v>
      </c>
      <c r="AE105" s="286">
        <v>4</v>
      </c>
      <c r="AF105" s="286">
        <v>4</v>
      </c>
      <c r="AG105" s="286">
        <v>4</v>
      </c>
      <c r="AH105" s="286">
        <v>3.8</v>
      </c>
      <c r="AI105" s="286">
        <v>3.8</v>
      </c>
      <c r="AJ105" s="286">
        <v>3.8</v>
      </c>
      <c r="AK105" s="286">
        <v>3.8</v>
      </c>
      <c r="AL105" s="286">
        <v>3.8</v>
      </c>
      <c r="AM105" s="286">
        <v>3.8</v>
      </c>
      <c r="AN105" s="286">
        <v>3.8</v>
      </c>
      <c r="AO105" s="286">
        <v>3.8</v>
      </c>
      <c r="AP105" s="286">
        <v>3.5</v>
      </c>
      <c r="AQ105" s="286">
        <v>3.5</v>
      </c>
      <c r="AR105" s="286">
        <f>_xlfn.IFNA(VLOOKUP(C105,'INFORM Severity - hidden'!$C$5:$G$155,5,FALSE),"-")</f>
        <v>3.5</v>
      </c>
    </row>
    <row r="106" spans="1:44" x14ac:dyDescent="0.25">
      <c r="A106" t="s">
        <v>191</v>
      </c>
      <c r="B106" t="s">
        <v>196</v>
      </c>
      <c r="C106" t="s">
        <v>197</v>
      </c>
      <c r="D106" s="286" t="str">
        <f t="shared" si="1"/>
        <v>Decreasing</v>
      </c>
      <c r="E106" s="286" t="s">
        <v>8295</v>
      </c>
      <c r="F106" s="286">
        <v>2.6</v>
      </c>
      <c r="G106" s="286">
        <v>2.6</v>
      </c>
      <c r="H106" s="286">
        <v>3.5</v>
      </c>
      <c r="I106" s="286">
        <v>3.5</v>
      </c>
      <c r="J106" s="286">
        <v>3.5</v>
      </c>
      <c r="K106" s="286">
        <v>3.5</v>
      </c>
      <c r="L106" s="286">
        <v>3.5</v>
      </c>
      <c r="M106" s="286">
        <v>3.5</v>
      </c>
      <c r="N106" s="286">
        <v>3.5</v>
      </c>
      <c r="O106" s="286">
        <v>3.5</v>
      </c>
      <c r="P106" s="286">
        <v>3.5</v>
      </c>
      <c r="Q106" s="286">
        <v>3.5</v>
      </c>
      <c r="R106" s="286">
        <v>3.5</v>
      </c>
      <c r="S106" s="286">
        <v>3.6</v>
      </c>
      <c r="T106" s="286">
        <v>3.1</v>
      </c>
      <c r="U106" s="286">
        <v>3.1</v>
      </c>
      <c r="V106" s="286">
        <v>3.1</v>
      </c>
      <c r="W106" s="286">
        <v>3</v>
      </c>
      <c r="X106" s="286">
        <v>3</v>
      </c>
      <c r="Y106" s="286">
        <v>3</v>
      </c>
      <c r="Z106" s="286">
        <v>3</v>
      </c>
      <c r="AA106" s="286">
        <v>3</v>
      </c>
      <c r="AB106" s="286">
        <v>3</v>
      </c>
      <c r="AC106" s="286">
        <v>3</v>
      </c>
      <c r="AD106" s="286">
        <v>3</v>
      </c>
      <c r="AE106" s="286">
        <v>2.6</v>
      </c>
      <c r="AF106" s="286">
        <v>2.6</v>
      </c>
      <c r="AG106" s="286">
        <v>2.6</v>
      </c>
      <c r="AH106" s="286">
        <v>2.5</v>
      </c>
      <c r="AI106" s="286">
        <v>2.5</v>
      </c>
      <c r="AJ106" s="286">
        <v>3</v>
      </c>
      <c r="AK106" s="286">
        <v>3</v>
      </c>
      <c r="AL106" s="286">
        <v>3</v>
      </c>
      <c r="AM106" s="286">
        <v>3</v>
      </c>
      <c r="AN106" s="286">
        <v>3</v>
      </c>
      <c r="AO106" s="286">
        <v>3</v>
      </c>
      <c r="AP106" s="286">
        <v>2.9</v>
      </c>
      <c r="AQ106" s="286">
        <v>2.8</v>
      </c>
      <c r="AR106" s="286">
        <f>_xlfn.IFNA(VLOOKUP(C106,'INFORM Severity - hidden'!$C$5:$G$155,5,FALSE),"-")</f>
        <v>2.8</v>
      </c>
    </row>
    <row r="107" spans="1:44" x14ac:dyDescent="0.25">
      <c r="A107" t="s">
        <v>117</v>
      </c>
      <c r="B107" t="s">
        <v>115</v>
      </c>
      <c r="C107" t="s">
        <v>116</v>
      </c>
      <c r="D107" s="286" t="str">
        <f t="shared" si="1"/>
        <v>Stable</v>
      </c>
      <c r="E107" s="286">
        <v>2.2000000000000002</v>
      </c>
      <c r="F107" s="286">
        <v>2.2000000000000002</v>
      </c>
      <c r="G107" s="286">
        <v>2.1</v>
      </c>
      <c r="H107" s="286">
        <v>2.1</v>
      </c>
      <c r="I107" s="286">
        <v>2.1</v>
      </c>
      <c r="J107" s="286">
        <v>2.1</v>
      </c>
      <c r="K107" s="286">
        <v>2.1</v>
      </c>
      <c r="L107" s="286">
        <v>2.1</v>
      </c>
      <c r="M107" s="286">
        <v>2.1</v>
      </c>
      <c r="N107" s="286">
        <v>2.2000000000000002</v>
      </c>
      <c r="O107" s="286">
        <v>2.2000000000000002</v>
      </c>
      <c r="P107" s="286">
        <v>2.2000000000000002</v>
      </c>
      <c r="Q107" s="286">
        <v>2.2000000000000002</v>
      </c>
      <c r="R107" s="286">
        <v>2.2000000000000002</v>
      </c>
      <c r="S107" s="286">
        <v>2.4</v>
      </c>
      <c r="T107" s="286">
        <v>2.4</v>
      </c>
      <c r="U107" s="286">
        <v>2.4</v>
      </c>
      <c r="V107" s="286">
        <v>2.4</v>
      </c>
      <c r="W107" s="286">
        <v>2.4</v>
      </c>
      <c r="X107" s="286">
        <v>2.4</v>
      </c>
      <c r="Y107" s="286">
        <v>2.2999999999999998</v>
      </c>
      <c r="Z107" s="286">
        <v>2.5</v>
      </c>
      <c r="AA107" s="286">
        <v>2.5</v>
      </c>
      <c r="AB107" s="286">
        <v>2.5</v>
      </c>
      <c r="AC107" s="286">
        <v>2.5</v>
      </c>
      <c r="AD107" s="286">
        <v>2.5</v>
      </c>
      <c r="AE107" s="286">
        <v>2.5</v>
      </c>
      <c r="AF107" s="286">
        <v>2.5</v>
      </c>
      <c r="AG107" s="286">
        <v>2.5</v>
      </c>
      <c r="AH107" s="286">
        <v>2.5</v>
      </c>
      <c r="AI107" s="286">
        <v>2.5</v>
      </c>
      <c r="AJ107" s="286">
        <v>2.5</v>
      </c>
      <c r="AK107" s="286">
        <v>2</v>
      </c>
      <c r="AL107" s="286">
        <v>2</v>
      </c>
      <c r="AM107" s="286">
        <v>2.2000000000000002</v>
      </c>
      <c r="AN107" s="286">
        <v>2.2000000000000002</v>
      </c>
      <c r="AO107" s="286">
        <v>2.2000000000000002</v>
      </c>
      <c r="AP107" s="286">
        <v>2.2000000000000002</v>
      </c>
      <c r="AQ107" s="286">
        <v>2.2000000000000002</v>
      </c>
      <c r="AR107" s="286">
        <f>_xlfn.IFNA(VLOOKUP(C107,'INFORM Severity - hidden'!$C$5:$G$155,5,FALSE),"-")</f>
        <v>2.2000000000000002</v>
      </c>
    </row>
    <row r="108" spans="1:44" x14ac:dyDescent="0.25">
      <c r="A108" t="s">
        <v>594</v>
      </c>
      <c r="B108" t="s">
        <v>592</v>
      </c>
      <c r="C108" t="s">
        <v>593</v>
      </c>
      <c r="D108" s="286" t="str">
        <f t="shared" si="1"/>
        <v>-</v>
      </c>
      <c r="E108" s="286" t="s">
        <v>8295</v>
      </c>
      <c r="F108" s="286" t="s">
        <v>8295</v>
      </c>
      <c r="G108" s="286" t="s">
        <v>8295</v>
      </c>
      <c r="H108" s="286" t="s">
        <v>8295</v>
      </c>
      <c r="I108" s="286" t="s">
        <v>8295</v>
      </c>
      <c r="J108" s="286" t="s">
        <v>8295</v>
      </c>
      <c r="K108" s="286" t="s">
        <v>8295</v>
      </c>
      <c r="L108" s="286" t="s">
        <v>8295</v>
      </c>
      <c r="M108" s="286" t="s">
        <v>8295</v>
      </c>
      <c r="N108" s="286" t="s">
        <v>8295</v>
      </c>
      <c r="O108" s="286" t="s">
        <v>8295</v>
      </c>
      <c r="P108" s="286" t="s">
        <v>8295</v>
      </c>
      <c r="Q108" s="286" t="s">
        <v>8295</v>
      </c>
      <c r="R108" s="286" t="s">
        <v>8295</v>
      </c>
      <c r="S108" s="286" t="s">
        <v>8295</v>
      </c>
      <c r="T108" s="286" t="s">
        <v>8295</v>
      </c>
      <c r="U108" s="286" t="s">
        <v>8295</v>
      </c>
      <c r="V108" s="286" t="s">
        <v>8295</v>
      </c>
      <c r="W108" s="286" t="s">
        <v>8295</v>
      </c>
      <c r="X108" s="286" t="s">
        <v>8295</v>
      </c>
      <c r="Y108" s="286" t="s">
        <v>8295</v>
      </c>
      <c r="Z108" s="286" t="s">
        <v>8295</v>
      </c>
      <c r="AA108" s="286" t="s">
        <v>8295</v>
      </c>
      <c r="AB108" s="286" t="s">
        <v>8295</v>
      </c>
      <c r="AC108" s="286" t="s">
        <v>8295</v>
      </c>
      <c r="AD108" s="286" t="s">
        <v>8295</v>
      </c>
      <c r="AE108" s="286" t="s">
        <v>8295</v>
      </c>
      <c r="AF108" s="286" t="s">
        <v>8295</v>
      </c>
      <c r="AG108" s="286" t="s">
        <v>8295</v>
      </c>
      <c r="AH108" s="286" t="s">
        <v>8295</v>
      </c>
      <c r="AI108" s="286" t="s">
        <v>8295</v>
      </c>
      <c r="AJ108" s="286" t="s">
        <v>8295</v>
      </c>
      <c r="AK108" s="286" t="s">
        <v>8295</v>
      </c>
      <c r="AL108" s="286" t="s">
        <v>8295</v>
      </c>
      <c r="AM108" s="286" t="s">
        <v>8295</v>
      </c>
      <c r="AN108" s="286" t="s">
        <v>8295</v>
      </c>
      <c r="AO108" s="286" t="s">
        <v>8295</v>
      </c>
      <c r="AP108" s="286" t="s">
        <v>8295</v>
      </c>
      <c r="AQ108" s="286" t="s">
        <v>8295</v>
      </c>
      <c r="AR108" s="286" t="str">
        <f>_xlfn.IFNA(VLOOKUP(C108,'INFORM Severity - hidden'!$C$5:$G$155,5,FALSE),"-")</f>
        <v>x</v>
      </c>
    </row>
    <row r="109" spans="1:44" x14ac:dyDescent="0.25">
      <c r="A109" t="s">
        <v>6056</v>
      </c>
      <c r="B109" t="s">
        <v>6054</v>
      </c>
      <c r="C109" t="s">
        <v>6055</v>
      </c>
      <c r="D109" s="286" t="str">
        <f t="shared" si="1"/>
        <v>-</v>
      </c>
      <c r="E109" s="286" t="s">
        <v>8295</v>
      </c>
      <c r="F109" s="286" t="s">
        <v>8295</v>
      </c>
      <c r="G109" s="286" t="s">
        <v>8295</v>
      </c>
      <c r="H109" s="286" t="s">
        <v>8295</v>
      </c>
      <c r="I109" s="286" t="s">
        <v>8295</v>
      </c>
      <c r="J109" s="286" t="s">
        <v>8295</v>
      </c>
      <c r="K109" s="286" t="s">
        <v>8295</v>
      </c>
      <c r="L109" s="286" t="s">
        <v>8295</v>
      </c>
      <c r="M109" s="286" t="s">
        <v>8295</v>
      </c>
      <c r="N109" s="286" t="s">
        <v>8295</v>
      </c>
      <c r="O109" s="286" t="s">
        <v>8295</v>
      </c>
      <c r="P109" s="286" t="s">
        <v>8295</v>
      </c>
      <c r="Q109" s="286" t="s">
        <v>8295</v>
      </c>
      <c r="R109" s="286" t="s">
        <v>8295</v>
      </c>
      <c r="S109" s="286" t="s">
        <v>8295</v>
      </c>
      <c r="T109" s="286" t="s">
        <v>8295</v>
      </c>
      <c r="U109" s="286" t="s">
        <v>8295</v>
      </c>
      <c r="V109" s="286" t="s">
        <v>8295</v>
      </c>
      <c r="W109" s="286" t="s">
        <v>8295</v>
      </c>
      <c r="X109" s="286" t="s">
        <v>8295</v>
      </c>
      <c r="Y109" s="286" t="s">
        <v>8295</v>
      </c>
      <c r="Z109" s="286" t="s">
        <v>8295</v>
      </c>
      <c r="AA109" s="286" t="s">
        <v>8295</v>
      </c>
      <c r="AB109" s="286" t="s">
        <v>8295</v>
      </c>
      <c r="AC109" s="286" t="s">
        <v>8295</v>
      </c>
      <c r="AD109" s="286" t="s">
        <v>8295</v>
      </c>
      <c r="AE109" s="286" t="s">
        <v>8295</v>
      </c>
      <c r="AF109" s="286" t="s">
        <v>8295</v>
      </c>
      <c r="AG109" s="286" t="s">
        <v>8295</v>
      </c>
      <c r="AH109" s="286" t="s">
        <v>8295</v>
      </c>
      <c r="AI109" s="286" t="s">
        <v>8295</v>
      </c>
      <c r="AJ109" s="286" t="s">
        <v>8295</v>
      </c>
      <c r="AK109" s="286" t="s">
        <v>8295</v>
      </c>
      <c r="AL109" s="286" t="s">
        <v>8295</v>
      </c>
      <c r="AM109" s="286" t="s">
        <v>8295</v>
      </c>
      <c r="AN109" s="286" t="s">
        <v>8295</v>
      </c>
      <c r="AO109" s="286" t="s">
        <v>8295</v>
      </c>
      <c r="AP109" s="286" t="s">
        <v>8295</v>
      </c>
      <c r="AQ109" s="286">
        <v>1.4</v>
      </c>
      <c r="AR109" s="286">
        <f>_xlfn.IFNA(VLOOKUP(C109,'INFORM Severity - hidden'!$C$5:$G$155,5,FALSE),"-")</f>
        <v>1.4</v>
      </c>
    </row>
    <row r="110" spans="1:44" x14ac:dyDescent="0.25">
      <c r="A110" t="s">
        <v>1163</v>
      </c>
      <c r="B110" t="s">
        <v>5266</v>
      </c>
      <c r="C110" t="s">
        <v>5267</v>
      </c>
      <c r="D110" s="286" t="str">
        <f t="shared" si="1"/>
        <v>Increasing</v>
      </c>
      <c r="E110" s="286" t="s">
        <v>8295</v>
      </c>
      <c r="F110" s="286">
        <v>2.8</v>
      </c>
      <c r="G110" s="286">
        <v>2.8</v>
      </c>
      <c r="H110" s="286">
        <v>2.9</v>
      </c>
      <c r="I110" s="286">
        <v>2.9</v>
      </c>
      <c r="J110" s="286" t="s">
        <v>8295</v>
      </c>
      <c r="K110" s="286" t="s">
        <v>8295</v>
      </c>
      <c r="L110" s="286" t="s">
        <v>8295</v>
      </c>
      <c r="M110" s="286" t="s">
        <v>8295</v>
      </c>
      <c r="N110" s="286" t="s">
        <v>8295</v>
      </c>
      <c r="O110" s="286" t="s">
        <v>8295</v>
      </c>
      <c r="P110" s="286" t="s">
        <v>8295</v>
      </c>
      <c r="Q110" s="286" t="s">
        <v>8295</v>
      </c>
      <c r="R110" s="286" t="s">
        <v>8295</v>
      </c>
      <c r="S110" s="286" t="s">
        <v>8295</v>
      </c>
      <c r="T110" s="286" t="s">
        <v>8295</v>
      </c>
      <c r="U110" s="286" t="s">
        <v>8295</v>
      </c>
      <c r="V110" s="286" t="s">
        <v>8295</v>
      </c>
      <c r="W110" s="286" t="s">
        <v>8295</v>
      </c>
      <c r="X110" s="286" t="s">
        <v>8295</v>
      </c>
      <c r="Y110" s="286" t="s">
        <v>8295</v>
      </c>
      <c r="Z110" s="286" t="s">
        <v>8295</v>
      </c>
      <c r="AA110" s="286" t="s">
        <v>8295</v>
      </c>
      <c r="AB110" s="286" t="s">
        <v>8295</v>
      </c>
      <c r="AC110" s="286" t="s">
        <v>8295</v>
      </c>
      <c r="AD110" s="286" t="s">
        <v>8295</v>
      </c>
      <c r="AE110" s="286" t="s">
        <v>8295</v>
      </c>
      <c r="AF110" s="286" t="s">
        <v>8295</v>
      </c>
      <c r="AG110" s="286" t="s">
        <v>8295</v>
      </c>
      <c r="AH110" s="286" t="s">
        <v>8295</v>
      </c>
      <c r="AI110" s="286" t="s">
        <v>8295</v>
      </c>
      <c r="AJ110" s="286" t="s">
        <v>8295</v>
      </c>
      <c r="AK110" s="286" t="s">
        <v>8295</v>
      </c>
      <c r="AL110" s="286" t="s">
        <v>8295</v>
      </c>
      <c r="AM110" s="286" t="s">
        <v>8295</v>
      </c>
      <c r="AN110" s="286" t="s">
        <v>8295</v>
      </c>
      <c r="AO110" s="286">
        <v>2.7</v>
      </c>
      <c r="AP110" s="286">
        <v>3</v>
      </c>
      <c r="AQ110" s="286">
        <v>3</v>
      </c>
      <c r="AR110" s="286">
        <f>_xlfn.IFNA(VLOOKUP(C110,'INFORM Severity - hidden'!$C$5:$G$155,5,FALSE),"-")</f>
        <v>3</v>
      </c>
    </row>
    <row r="111" spans="1:44" x14ac:dyDescent="0.25">
      <c r="A111" t="s">
        <v>1163</v>
      </c>
      <c r="B111" t="s">
        <v>1161</v>
      </c>
      <c r="C111" t="s">
        <v>1162</v>
      </c>
      <c r="D111" s="286" t="str">
        <f t="shared" si="1"/>
        <v>Increasing</v>
      </c>
      <c r="E111" s="286" t="s">
        <v>8295</v>
      </c>
      <c r="F111" s="286">
        <v>3</v>
      </c>
      <c r="G111" s="286">
        <v>3</v>
      </c>
      <c r="H111" s="286">
        <v>2.9</v>
      </c>
      <c r="I111" s="286">
        <v>2.9</v>
      </c>
      <c r="J111" s="286">
        <v>2.9</v>
      </c>
      <c r="K111" s="286">
        <v>2.8</v>
      </c>
      <c r="L111" s="286">
        <v>2.8</v>
      </c>
      <c r="M111" s="286">
        <v>2.6</v>
      </c>
      <c r="N111" s="286">
        <v>2.4</v>
      </c>
      <c r="O111" s="286">
        <v>2.4</v>
      </c>
      <c r="P111" s="286">
        <v>2.4</v>
      </c>
      <c r="Q111" s="286">
        <v>2.7</v>
      </c>
      <c r="R111" s="286">
        <v>2.7</v>
      </c>
      <c r="S111" s="286">
        <v>2.7</v>
      </c>
      <c r="T111" s="286">
        <v>2.7</v>
      </c>
      <c r="U111" s="286">
        <v>2.6</v>
      </c>
      <c r="V111" s="286">
        <v>2.6</v>
      </c>
      <c r="W111" s="286">
        <v>2.6</v>
      </c>
      <c r="X111" s="286">
        <v>2.6</v>
      </c>
      <c r="Y111" s="286">
        <v>2.6</v>
      </c>
      <c r="Z111" s="286">
        <v>2.5</v>
      </c>
      <c r="AA111" s="286">
        <v>2.5</v>
      </c>
      <c r="AB111" s="286">
        <v>2.5</v>
      </c>
      <c r="AC111" s="286">
        <v>3</v>
      </c>
      <c r="AD111" s="286">
        <v>3</v>
      </c>
      <c r="AE111" s="286">
        <v>3</v>
      </c>
      <c r="AF111" s="286">
        <v>3</v>
      </c>
      <c r="AG111" s="286">
        <v>3.1</v>
      </c>
      <c r="AH111" s="286">
        <v>3.1</v>
      </c>
      <c r="AI111" s="286">
        <v>2.8</v>
      </c>
      <c r="AJ111" s="286">
        <v>2.8</v>
      </c>
      <c r="AK111" s="286">
        <v>2.8</v>
      </c>
      <c r="AL111" s="286">
        <v>2.8</v>
      </c>
      <c r="AM111" s="286">
        <v>2.9</v>
      </c>
      <c r="AN111" s="286">
        <v>2.8</v>
      </c>
      <c r="AO111" s="286">
        <v>2.9</v>
      </c>
      <c r="AP111" s="286">
        <v>3</v>
      </c>
      <c r="AQ111" s="286">
        <v>3</v>
      </c>
      <c r="AR111" s="286">
        <f>_xlfn.IFNA(VLOOKUP(C111,'INFORM Severity - hidden'!$C$5:$G$155,5,FALSE),"-")</f>
        <v>2.9</v>
      </c>
    </row>
    <row r="112" spans="1:44" x14ac:dyDescent="0.25">
      <c r="A112"/>
      <c r="B112"/>
      <c r="C112" t="s">
        <v>8342</v>
      </c>
      <c r="D112" s="286" t="str">
        <f t="shared" si="1"/>
        <v>-</v>
      </c>
      <c r="E112" s="286" t="s">
        <v>8295</v>
      </c>
      <c r="F112" s="286">
        <v>1.7</v>
      </c>
      <c r="G112" s="286">
        <v>1.8</v>
      </c>
      <c r="H112" s="286">
        <v>2.2999999999999998</v>
      </c>
      <c r="I112" s="286">
        <v>2.4</v>
      </c>
      <c r="J112" s="286" t="s">
        <v>8295</v>
      </c>
      <c r="K112" s="286" t="s">
        <v>8295</v>
      </c>
      <c r="L112" s="286" t="s">
        <v>8295</v>
      </c>
      <c r="M112" s="286" t="s">
        <v>8295</v>
      </c>
      <c r="N112" s="286" t="s">
        <v>8295</v>
      </c>
      <c r="O112" s="286" t="s">
        <v>8295</v>
      </c>
      <c r="P112" s="286" t="s">
        <v>8295</v>
      </c>
      <c r="Q112" s="286" t="s">
        <v>8295</v>
      </c>
      <c r="R112" s="286" t="s">
        <v>8295</v>
      </c>
      <c r="S112" s="286" t="s">
        <v>8295</v>
      </c>
      <c r="T112" s="286" t="s">
        <v>8295</v>
      </c>
      <c r="U112" s="286" t="s">
        <v>8295</v>
      </c>
      <c r="V112" s="286" t="s">
        <v>8295</v>
      </c>
      <c r="W112" s="286" t="s">
        <v>8295</v>
      </c>
      <c r="X112" s="286" t="s">
        <v>8295</v>
      </c>
      <c r="Y112" s="286" t="s">
        <v>8295</v>
      </c>
      <c r="Z112" s="286" t="s">
        <v>8295</v>
      </c>
      <c r="AA112" s="286" t="s">
        <v>8295</v>
      </c>
      <c r="AB112" s="286" t="s">
        <v>8295</v>
      </c>
      <c r="AC112" s="286" t="s">
        <v>8295</v>
      </c>
      <c r="AD112" s="286" t="s">
        <v>8295</v>
      </c>
      <c r="AE112" s="286" t="s">
        <v>8295</v>
      </c>
      <c r="AF112" s="286" t="s">
        <v>8295</v>
      </c>
      <c r="AG112" s="286" t="s">
        <v>8295</v>
      </c>
      <c r="AH112" s="286" t="s">
        <v>8295</v>
      </c>
      <c r="AI112" s="286" t="s">
        <v>8295</v>
      </c>
      <c r="AJ112" s="286" t="s">
        <v>8295</v>
      </c>
      <c r="AK112" s="286" t="s">
        <v>8295</v>
      </c>
      <c r="AL112" s="286" t="s">
        <v>8295</v>
      </c>
      <c r="AM112" s="286" t="s">
        <v>8295</v>
      </c>
      <c r="AN112" s="286" t="s">
        <v>8295</v>
      </c>
      <c r="AO112" s="286" t="s">
        <v>8295</v>
      </c>
      <c r="AP112" s="286" t="s">
        <v>8295</v>
      </c>
      <c r="AQ112" s="286" t="s">
        <v>8295</v>
      </c>
      <c r="AR112" s="286" t="str">
        <f>_xlfn.IFNA(VLOOKUP(C112,'INFORM Severity - hidden'!$C$5:$G$155,5,FALSE),"-")</f>
        <v>-</v>
      </c>
    </row>
    <row r="113" spans="1:44" x14ac:dyDescent="0.25">
      <c r="A113"/>
      <c r="B113"/>
      <c r="C113" t="s">
        <v>8343</v>
      </c>
      <c r="D113" s="286" t="str">
        <f t="shared" si="1"/>
        <v>-</v>
      </c>
      <c r="E113" s="286" t="s">
        <v>8295</v>
      </c>
      <c r="F113" s="286" t="s">
        <v>8295</v>
      </c>
      <c r="G113" s="286" t="s">
        <v>8295</v>
      </c>
      <c r="H113" s="286" t="s">
        <v>8295</v>
      </c>
      <c r="I113" s="286" t="s">
        <v>8295</v>
      </c>
      <c r="J113" s="286" t="s">
        <v>8295</v>
      </c>
      <c r="K113" s="286" t="s">
        <v>8295</v>
      </c>
      <c r="L113" s="286" t="s">
        <v>8295</v>
      </c>
      <c r="M113" s="286" t="s">
        <v>8295</v>
      </c>
      <c r="N113" s="286" t="s">
        <v>8295</v>
      </c>
      <c r="O113" s="286" t="s">
        <v>8295</v>
      </c>
      <c r="P113" s="286" t="s">
        <v>8295</v>
      </c>
      <c r="Q113" s="286" t="s">
        <v>8295</v>
      </c>
      <c r="R113" s="286">
        <v>1.2</v>
      </c>
      <c r="S113" s="286">
        <v>1.3</v>
      </c>
      <c r="T113" s="286">
        <v>1.3</v>
      </c>
      <c r="U113" s="286">
        <v>1.3</v>
      </c>
      <c r="V113" s="286">
        <v>1.3</v>
      </c>
      <c r="W113" s="286">
        <v>1.3</v>
      </c>
      <c r="X113" s="286">
        <v>1.3</v>
      </c>
      <c r="Y113" s="286">
        <v>1.3</v>
      </c>
      <c r="Z113" s="286">
        <v>1.3</v>
      </c>
      <c r="AA113" s="286">
        <v>1.1000000000000001</v>
      </c>
      <c r="AB113" s="286">
        <v>1.1000000000000001</v>
      </c>
      <c r="AC113" s="286" t="s">
        <v>8295</v>
      </c>
      <c r="AD113" s="286" t="s">
        <v>8295</v>
      </c>
      <c r="AE113" s="286" t="s">
        <v>8295</v>
      </c>
      <c r="AF113" s="286" t="s">
        <v>8295</v>
      </c>
      <c r="AG113" s="286" t="s">
        <v>8295</v>
      </c>
      <c r="AH113" s="286" t="s">
        <v>8295</v>
      </c>
      <c r="AI113" s="286" t="s">
        <v>8295</v>
      </c>
      <c r="AJ113" s="286" t="s">
        <v>8295</v>
      </c>
      <c r="AK113" s="286" t="s">
        <v>8295</v>
      </c>
      <c r="AL113" s="286" t="s">
        <v>8295</v>
      </c>
      <c r="AM113" s="286" t="s">
        <v>8295</v>
      </c>
      <c r="AN113" s="286" t="s">
        <v>8295</v>
      </c>
      <c r="AO113" s="286" t="s">
        <v>8295</v>
      </c>
      <c r="AP113" s="286" t="s">
        <v>8295</v>
      </c>
      <c r="AQ113" s="286" t="s">
        <v>8295</v>
      </c>
      <c r="AR113" s="286" t="str">
        <f>_xlfn.IFNA(VLOOKUP(C113,'INFORM Severity - hidden'!$C$5:$G$155,5,FALSE),"-")</f>
        <v>-</v>
      </c>
    </row>
    <row r="114" spans="1:44" x14ac:dyDescent="0.25">
      <c r="A114"/>
      <c r="B114"/>
      <c r="C114" t="s">
        <v>8344</v>
      </c>
      <c r="D114" s="286" t="str">
        <f t="shared" si="1"/>
        <v>-</v>
      </c>
      <c r="E114" s="286" t="s">
        <v>8295</v>
      </c>
      <c r="F114" s="286" t="s">
        <v>8295</v>
      </c>
      <c r="G114" s="286" t="s">
        <v>8295</v>
      </c>
      <c r="H114" s="286" t="s">
        <v>8295</v>
      </c>
      <c r="I114" s="286" t="s">
        <v>8295</v>
      </c>
      <c r="J114" s="286" t="s">
        <v>8295</v>
      </c>
      <c r="K114" s="286" t="s">
        <v>8295</v>
      </c>
      <c r="L114" s="286" t="s">
        <v>8295</v>
      </c>
      <c r="M114" s="286" t="s">
        <v>8295</v>
      </c>
      <c r="N114" s="286" t="s">
        <v>8295</v>
      </c>
      <c r="O114" s="286" t="s">
        <v>8295</v>
      </c>
      <c r="P114" s="286" t="s">
        <v>8295</v>
      </c>
      <c r="Q114" s="286" t="s">
        <v>8295</v>
      </c>
      <c r="R114" s="286">
        <v>2.5</v>
      </c>
      <c r="S114" s="286">
        <v>2.5</v>
      </c>
      <c r="T114" s="286">
        <v>2.5</v>
      </c>
      <c r="U114" s="286">
        <v>2.5</v>
      </c>
      <c r="V114" s="286">
        <v>2.6</v>
      </c>
      <c r="W114" s="286">
        <v>2.6</v>
      </c>
      <c r="X114" s="286">
        <v>2.6</v>
      </c>
      <c r="Y114" s="286">
        <v>2.6</v>
      </c>
      <c r="Z114" s="286">
        <v>2.6</v>
      </c>
      <c r="AA114" s="286">
        <v>2.5</v>
      </c>
      <c r="AB114" s="286">
        <v>2.5</v>
      </c>
      <c r="AC114" s="286" t="s">
        <v>8295</v>
      </c>
      <c r="AD114" s="286" t="s">
        <v>8295</v>
      </c>
      <c r="AE114" s="286" t="s">
        <v>8295</v>
      </c>
      <c r="AF114" s="286" t="s">
        <v>8295</v>
      </c>
      <c r="AG114" s="286" t="s">
        <v>8295</v>
      </c>
      <c r="AH114" s="286" t="s">
        <v>8295</v>
      </c>
      <c r="AI114" s="286" t="s">
        <v>8295</v>
      </c>
      <c r="AJ114" s="286" t="s">
        <v>8295</v>
      </c>
      <c r="AK114" s="286" t="s">
        <v>8295</v>
      </c>
      <c r="AL114" s="286" t="s">
        <v>8295</v>
      </c>
      <c r="AM114" s="286" t="s">
        <v>8295</v>
      </c>
      <c r="AN114" s="286" t="s">
        <v>8295</v>
      </c>
      <c r="AO114" s="286" t="s">
        <v>8295</v>
      </c>
      <c r="AP114" s="286" t="s">
        <v>8295</v>
      </c>
      <c r="AQ114" s="286" t="s">
        <v>8295</v>
      </c>
      <c r="AR114" s="286" t="str">
        <f>_xlfn.IFNA(VLOOKUP(C114,'INFORM Severity - hidden'!$C$5:$G$155,5,FALSE),"-")</f>
        <v>-</v>
      </c>
    </row>
    <row r="115" spans="1:44" x14ac:dyDescent="0.25">
      <c r="A115" t="s">
        <v>1163</v>
      </c>
      <c r="B115" t="s">
        <v>5230</v>
      </c>
      <c r="C115" t="s">
        <v>5231</v>
      </c>
      <c r="D115" s="286" t="str">
        <f t="shared" si="1"/>
        <v>Increasing</v>
      </c>
      <c r="E115" s="286" t="s">
        <v>8295</v>
      </c>
      <c r="F115" s="286" t="s">
        <v>8295</v>
      </c>
      <c r="G115" s="286" t="s">
        <v>8295</v>
      </c>
      <c r="H115" s="286" t="s">
        <v>8295</v>
      </c>
      <c r="I115" s="286" t="s">
        <v>8295</v>
      </c>
      <c r="J115" s="286" t="s">
        <v>8295</v>
      </c>
      <c r="K115" s="286" t="s">
        <v>8295</v>
      </c>
      <c r="L115" s="286" t="s">
        <v>8295</v>
      </c>
      <c r="M115" s="286" t="s">
        <v>8295</v>
      </c>
      <c r="N115" s="286" t="s">
        <v>8295</v>
      </c>
      <c r="O115" s="286" t="s">
        <v>8295</v>
      </c>
      <c r="P115" s="286" t="s">
        <v>8295</v>
      </c>
      <c r="Q115" s="286" t="s">
        <v>8295</v>
      </c>
      <c r="R115" s="286" t="s">
        <v>8295</v>
      </c>
      <c r="S115" s="286" t="s">
        <v>8295</v>
      </c>
      <c r="T115" s="286" t="s">
        <v>8295</v>
      </c>
      <c r="U115" s="286" t="s">
        <v>8295</v>
      </c>
      <c r="V115" s="286" t="s">
        <v>8295</v>
      </c>
      <c r="W115" s="286" t="s">
        <v>8295</v>
      </c>
      <c r="X115" s="286" t="s">
        <v>8295</v>
      </c>
      <c r="Y115" s="286" t="s">
        <v>8295</v>
      </c>
      <c r="Z115" s="286" t="s">
        <v>8295</v>
      </c>
      <c r="AA115" s="286" t="s">
        <v>8295</v>
      </c>
      <c r="AB115" s="286" t="s">
        <v>8295</v>
      </c>
      <c r="AC115" s="286" t="s">
        <v>8295</v>
      </c>
      <c r="AD115" s="286" t="s">
        <v>8295</v>
      </c>
      <c r="AE115" s="286" t="s">
        <v>8295</v>
      </c>
      <c r="AF115" s="286" t="s">
        <v>8295</v>
      </c>
      <c r="AG115" s="286" t="s">
        <v>8295</v>
      </c>
      <c r="AH115" s="286" t="s">
        <v>8295</v>
      </c>
      <c r="AI115" s="286" t="s">
        <v>8295</v>
      </c>
      <c r="AJ115" s="286" t="s">
        <v>8295</v>
      </c>
      <c r="AK115" s="286" t="s">
        <v>8295</v>
      </c>
      <c r="AL115" s="286" t="s">
        <v>8295</v>
      </c>
      <c r="AM115" s="286" t="s">
        <v>8295</v>
      </c>
      <c r="AN115" s="286" t="s">
        <v>8295</v>
      </c>
      <c r="AO115" s="286">
        <v>1.7</v>
      </c>
      <c r="AP115" s="286">
        <v>2.1</v>
      </c>
      <c r="AQ115" s="286">
        <v>1.9</v>
      </c>
      <c r="AR115" s="286">
        <f>_xlfn.IFNA(VLOOKUP(C115,'INFORM Severity - hidden'!$C$5:$G$155,5,FALSE),"-")</f>
        <v>1.8</v>
      </c>
    </row>
    <row r="116" spans="1:44" x14ac:dyDescent="0.25">
      <c r="A116" t="s">
        <v>1365</v>
      </c>
      <c r="B116" t="s">
        <v>1363</v>
      </c>
      <c r="C116" t="s">
        <v>1364</v>
      </c>
      <c r="D116" s="286" t="str">
        <f t="shared" si="1"/>
        <v>-</v>
      </c>
      <c r="E116" s="286" t="s">
        <v>8295</v>
      </c>
      <c r="F116" s="286" t="s">
        <v>8295</v>
      </c>
      <c r="G116" s="286" t="s">
        <v>8295</v>
      </c>
      <c r="H116" s="286" t="s">
        <v>8295</v>
      </c>
      <c r="I116" s="286" t="s">
        <v>8295</v>
      </c>
      <c r="J116" s="286" t="s">
        <v>8295</v>
      </c>
      <c r="K116" s="286" t="s">
        <v>8295</v>
      </c>
      <c r="L116" s="286" t="s">
        <v>8295</v>
      </c>
      <c r="M116" s="286" t="s">
        <v>8295</v>
      </c>
      <c r="N116" s="286" t="s">
        <v>8295</v>
      </c>
      <c r="O116" s="286" t="s">
        <v>8295</v>
      </c>
      <c r="P116" s="286" t="s">
        <v>8295</v>
      </c>
      <c r="Q116" s="286" t="s">
        <v>8295</v>
      </c>
      <c r="R116" s="286" t="s">
        <v>8295</v>
      </c>
      <c r="S116" s="286" t="s">
        <v>8295</v>
      </c>
      <c r="T116" s="286" t="s">
        <v>8295</v>
      </c>
      <c r="U116" s="286" t="s">
        <v>8295</v>
      </c>
      <c r="V116" s="286" t="s">
        <v>8295</v>
      </c>
      <c r="W116" s="286" t="s">
        <v>8295</v>
      </c>
      <c r="X116" s="286" t="s">
        <v>8295</v>
      </c>
      <c r="Y116" s="286" t="s">
        <v>8295</v>
      </c>
      <c r="Z116" s="286" t="s">
        <v>8295</v>
      </c>
      <c r="AA116" s="286" t="s">
        <v>8295</v>
      </c>
      <c r="AB116" s="286" t="s">
        <v>8295</v>
      </c>
      <c r="AC116" s="286" t="s">
        <v>8295</v>
      </c>
      <c r="AD116" s="286" t="s">
        <v>8295</v>
      </c>
      <c r="AE116" s="286" t="s">
        <v>8295</v>
      </c>
      <c r="AF116" s="286" t="s">
        <v>8295</v>
      </c>
      <c r="AG116" s="286" t="s">
        <v>8295</v>
      </c>
      <c r="AH116" s="286" t="s">
        <v>8295</v>
      </c>
      <c r="AI116" s="286" t="s">
        <v>8295</v>
      </c>
      <c r="AJ116" s="286" t="s">
        <v>8295</v>
      </c>
      <c r="AK116" s="286" t="s">
        <v>8295</v>
      </c>
      <c r="AL116" s="286" t="s">
        <v>8295</v>
      </c>
      <c r="AM116" s="286" t="s">
        <v>8295</v>
      </c>
      <c r="AN116" s="286" t="s">
        <v>8295</v>
      </c>
      <c r="AO116" s="286" t="s">
        <v>8295</v>
      </c>
      <c r="AP116" s="286" t="s">
        <v>8295</v>
      </c>
      <c r="AQ116" s="286" t="s">
        <v>8295</v>
      </c>
      <c r="AR116" s="286" t="str">
        <f>_xlfn.IFNA(VLOOKUP(C116,'INFORM Severity - hidden'!$C$5:$G$155,5,FALSE),"-")</f>
        <v>x</v>
      </c>
    </row>
    <row r="117" spans="1:44" x14ac:dyDescent="0.25">
      <c r="A117" t="s">
        <v>1365</v>
      </c>
      <c r="B117" t="s">
        <v>1373</v>
      </c>
      <c r="C117" t="s">
        <v>1374</v>
      </c>
      <c r="D117" s="286" t="str">
        <f t="shared" si="1"/>
        <v>-</v>
      </c>
      <c r="E117" s="286" t="s">
        <v>8295</v>
      </c>
      <c r="F117" s="286" t="s">
        <v>8295</v>
      </c>
      <c r="G117" s="286" t="s">
        <v>8295</v>
      </c>
      <c r="H117" s="286" t="s">
        <v>8295</v>
      </c>
      <c r="I117" s="286" t="s">
        <v>8295</v>
      </c>
      <c r="J117" s="286" t="s">
        <v>8295</v>
      </c>
      <c r="K117" s="286" t="s">
        <v>8295</v>
      </c>
      <c r="L117" s="286" t="s">
        <v>8295</v>
      </c>
      <c r="M117" s="286" t="s">
        <v>8295</v>
      </c>
      <c r="N117" s="286" t="s">
        <v>8295</v>
      </c>
      <c r="O117" s="286" t="s">
        <v>8295</v>
      </c>
      <c r="P117" s="286" t="s">
        <v>8295</v>
      </c>
      <c r="Q117" s="286" t="s">
        <v>8295</v>
      </c>
      <c r="R117" s="286" t="s">
        <v>8295</v>
      </c>
      <c r="S117" s="286" t="s">
        <v>8295</v>
      </c>
      <c r="T117" s="286" t="s">
        <v>8295</v>
      </c>
      <c r="U117" s="286" t="s">
        <v>8295</v>
      </c>
      <c r="V117" s="286" t="s">
        <v>8295</v>
      </c>
      <c r="W117" s="286" t="s">
        <v>8295</v>
      </c>
      <c r="X117" s="286" t="s">
        <v>8295</v>
      </c>
      <c r="Y117" s="286" t="s">
        <v>8295</v>
      </c>
      <c r="Z117" s="286" t="s">
        <v>8295</v>
      </c>
      <c r="AA117" s="286" t="s">
        <v>8295</v>
      </c>
      <c r="AB117" s="286" t="s">
        <v>8295</v>
      </c>
      <c r="AC117" s="286" t="s">
        <v>8295</v>
      </c>
      <c r="AD117" s="286" t="s">
        <v>8295</v>
      </c>
      <c r="AE117" s="286" t="s">
        <v>8295</v>
      </c>
      <c r="AF117" s="286" t="s">
        <v>8295</v>
      </c>
      <c r="AG117" s="286" t="s">
        <v>8295</v>
      </c>
      <c r="AH117" s="286" t="s">
        <v>8295</v>
      </c>
      <c r="AI117" s="286" t="s">
        <v>8295</v>
      </c>
      <c r="AJ117" s="286" t="s">
        <v>8295</v>
      </c>
      <c r="AK117" s="286" t="s">
        <v>8295</v>
      </c>
      <c r="AL117" s="286" t="s">
        <v>8295</v>
      </c>
      <c r="AM117" s="286" t="s">
        <v>8295</v>
      </c>
      <c r="AN117" s="286" t="s">
        <v>8295</v>
      </c>
      <c r="AO117" s="286" t="s">
        <v>8295</v>
      </c>
      <c r="AP117" s="286" t="s">
        <v>8295</v>
      </c>
      <c r="AQ117" s="286" t="s">
        <v>8295</v>
      </c>
      <c r="AR117" s="286" t="str">
        <f>_xlfn.IFNA(VLOOKUP(C117,'INFORM Severity - hidden'!$C$5:$G$155,5,FALSE),"-")</f>
        <v>x</v>
      </c>
    </row>
    <row r="118" spans="1:44" x14ac:dyDescent="0.25">
      <c r="A118" t="s">
        <v>1365</v>
      </c>
      <c r="B118" t="s">
        <v>1382</v>
      </c>
      <c r="C118" t="s">
        <v>1383</v>
      </c>
      <c r="D118" s="286" t="str">
        <f t="shared" si="1"/>
        <v>-</v>
      </c>
      <c r="E118" s="286" t="s">
        <v>8295</v>
      </c>
      <c r="F118" s="286" t="s">
        <v>8295</v>
      </c>
      <c r="G118" s="286" t="s">
        <v>8295</v>
      </c>
      <c r="H118" s="286" t="s">
        <v>8295</v>
      </c>
      <c r="I118" s="286" t="s">
        <v>8295</v>
      </c>
      <c r="J118" s="286" t="s">
        <v>8295</v>
      </c>
      <c r="K118" s="286" t="s">
        <v>8295</v>
      </c>
      <c r="L118" s="286" t="s">
        <v>8295</v>
      </c>
      <c r="M118" s="286" t="s">
        <v>8295</v>
      </c>
      <c r="N118" s="286" t="s">
        <v>8295</v>
      </c>
      <c r="O118" s="286" t="s">
        <v>8295</v>
      </c>
      <c r="P118" s="286" t="s">
        <v>8295</v>
      </c>
      <c r="Q118" s="286" t="s">
        <v>8295</v>
      </c>
      <c r="R118" s="286" t="s">
        <v>8295</v>
      </c>
      <c r="S118" s="286" t="s">
        <v>8295</v>
      </c>
      <c r="T118" s="286" t="s">
        <v>8295</v>
      </c>
      <c r="U118" s="286" t="s">
        <v>8295</v>
      </c>
      <c r="V118" s="286" t="s">
        <v>8295</v>
      </c>
      <c r="W118" s="286" t="s">
        <v>8295</v>
      </c>
      <c r="X118" s="286" t="s">
        <v>8295</v>
      </c>
      <c r="Y118" s="286" t="s">
        <v>8295</v>
      </c>
      <c r="Z118" s="286" t="s">
        <v>8295</v>
      </c>
      <c r="AA118" s="286" t="s">
        <v>8295</v>
      </c>
      <c r="AB118" s="286" t="s">
        <v>8295</v>
      </c>
      <c r="AC118" s="286" t="s">
        <v>8295</v>
      </c>
      <c r="AD118" s="286" t="s">
        <v>8295</v>
      </c>
      <c r="AE118" s="286" t="s">
        <v>8295</v>
      </c>
      <c r="AF118" s="286" t="s">
        <v>8295</v>
      </c>
      <c r="AG118" s="286" t="s">
        <v>8295</v>
      </c>
      <c r="AH118" s="286" t="s">
        <v>8295</v>
      </c>
      <c r="AI118" s="286" t="s">
        <v>8295</v>
      </c>
      <c r="AJ118" s="286" t="s">
        <v>8295</v>
      </c>
      <c r="AK118" s="286" t="s">
        <v>8295</v>
      </c>
      <c r="AL118" s="286" t="s">
        <v>8295</v>
      </c>
      <c r="AM118" s="286" t="s">
        <v>8295</v>
      </c>
      <c r="AN118" s="286" t="s">
        <v>8295</v>
      </c>
      <c r="AO118" s="286" t="s">
        <v>8295</v>
      </c>
      <c r="AP118" s="286">
        <v>2.4</v>
      </c>
      <c r="AQ118" s="286">
        <v>2.4</v>
      </c>
      <c r="AR118" s="286">
        <f>_xlfn.IFNA(VLOOKUP(C118,'INFORM Severity - hidden'!$C$5:$G$155,5,FALSE),"-")</f>
        <v>2.4</v>
      </c>
    </row>
    <row r="119" spans="1:44" x14ac:dyDescent="0.25">
      <c r="A119"/>
      <c r="B119"/>
      <c r="C119" t="s">
        <v>8345</v>
      </c>
      <c r="D119" s="286" t="str">
        <f t="shared" si="1"/>
        <v>-</v>
      </c>
      <c r="E119" s="286" t="s">
        <v>8295</v>
      </c>
      <c r="F119" s="286" t="s">
        <v>8295</v>
      </c>
      <c r="G119" s="286" t="s">
        <v>8295</v>
      </c>
      <c r="H119" s="286" t="s">
        <v>8295</v>
      </c>
      <c r="I119" s="286" t="s">
        <v>8295</v>
      </c>
      <c r="J119" s="286" t="s">
        <v>8295</v>
      </c>
      <c r="K119" s="286" t="s">
        <v>8295</v>
      </c>
      <c r="L119" s="286" t="s">
        <v>8295</v>
      </c>
      <c r="M119" s="286" t="s">
        <v>8295</v>
      </c>
      <c r="N119" s="286" t="s">
        <v>8295</v>
      </c>
      <c r="O119" s="286" t="s">
        <v>8295</v>
      </c>
      <c r="P119" s="286" t="s">
        <v>8295</v>
      </c>
      <c r="Q119" s="286" t="s">
        <v>8295</v>
      </c>
      <c r="R119" s="286" t="s">
        <v>8295</v>
      </c>
      <c r="S119" s="286" t="s">
        <v>8295</v>
      </c>
      <c r="T119" s="286" t="s">
        <v>8295</v>
      </c>
      <c r="U119" s="286" t="s">
        <v>8295</v>
      </c>
      <c r="V119" s="286" t="s">
        <v>8295</v>
      </c>
      <c r="W119" s="286" t="s">
        <v>8295</v>
      </c>
      <c r="X119" s="286" t="s">
        <v>8295</v>
      </c>
      <c r="Y119" s="286" t="s">
        <v>8295</v>
      </c>
      <c r="Z119" s="286" t="s">
        <v>8295</v>
      </c>
      <c r="AA119" s="286" t="s">
        <v>8295</v>
      </c>
      <c r="AB119" s="286">
        <v>1.7</v>
      </c>
      <c r="AC119" s="286">
        <v>1.7</v>
      </c>
      <c r="AD119" s="286">
        <v>1.7</v>
      </c>
      <c r="AE119" s="286" t="s">
        <v>8295</v>
      </c>
      <c r="AF119" s="286" t="s">
        <v>8295</v>
      </c>
      <c r="AG119" s="286" t="s">
        <v>8295</v>
      </c>
      <c r="AH119" s="286" t="s">
        <v>8295</v>
      </c>
      <c r="AI119" s="286" t="s">
        <v>8295</v>
      </c>
      <c r="AJ119" s="286" t="s">
        <v>8295</v>
      </c>
      <c r="AK119" s="286" t="s">
        <v>8295</v>
      </c>
      <c r="AL119" s="286" t="s">
        <v>8295</v>
      </c>
      <c r="AM119" s="286" t="s">
        <v>8295</v>
      </c>
      <c r="AN119" s="286" t="s">
        <v>8295</v>
      </c>
      <c r="AO119" s="286" t="s">
        <v>8295</v>
      </c>
      <c r="AP119" s="286" t="s">
        <v>8295</v>
      </c>
      <c r="AQ119" s="286" t="s">
        <v>8295</v>
      </c>
      <c r="AR119" s="286" t="str">
        <f>_xlfn.IFNA(VLOOKUP(C119,'INFORM Severity - hidden'!$C$5:$G$155,5,FALSE),"-")</f>
        <v>-</v>
      </c>
    </row>
    <row r="120" spans="1:44" x14ac:dyDescent="0.25">
      <c r="A120" t="s">
        <v>12</v>
      </c>
      <c r="B120" t="s">
        <v>10</v>
      </c>
      <c r="C120" t="s">
        <v>11</v>
      </c>
      <c r="D120" s="286" t="str">
        <f t="shared" si="1"/>
        <v>Stable</v>
      </c>
      <c r="E120" s="286">
        <v>3.6</v>
      </c>
      <c r="F120" s="286">
        <v>3.8</v>
      </c>
      <c r="G120" s="286">
        <v>3.8</v>
      </c>
      <c r="H120" s="286">
        <v>3.6</v>
      </c>
      <c r="I120" s="286">
        <v>3.6</v>
      </c>
      <c r="J120" s="286">
        <v>3.6</v>
      </c>
      <c r="K120" s="286">
        <v>3.6</v>
      </c>
      <c r="L120" s="286">
        <v>3.7</v>
      </c>
      <c r="M120" s="286">
        <v>3.7</v>
      </c>
      <c r="N120" s="286">
        <v>3.8</v>
      </c>
      <c r="O120" s="286">
        <v>3.8</v>
      </c>
      <c r="P120" s="286">
        <v>3.8</v>
      </c>
      <c r="Q120" s="286">
        <v>3.8</v>
      </c>
      <c r="R120" s="286">
        <v>3.8</v>
      </c>
      <c r="S120" s="286">
        <v>3.8</v>
      </c>
      <c r="T120" s="286">
        <v>3.8</v>
      </c>
      <c r="U120" s="286">
        <v>3.8</v>
      </c>
      <c r="V120" s="286">
        <v>3.8</v>
      </c>
      <c r="W120" s="286">
        <v>3.8</v>
      </c>
      <c r="X120" s="286">
        <v>3.8</v>
      </c>
      <c r="Y120" s="286">
        <v>3.8</v>
      </c>
      <c r="Z120" s="286">
        <v>3.8</v>
      </c>
      <c r="AA120" s="286">
        <v>3.8</v>
      </c>
      <c r="AB120" s="286">
        <v>3.8</v>
      </c>
      <c r="AC120" s="286">
        <v>3.8</v>
      </c>
      <c r="AD120" s="286">
        <v>3.8</v>
      </c>
      <c r="AE120" s="286">
        <v>4.0999999999999996</v>
      </c>
      <c r="AF120" s="286">
        <v>4.0999999999999996</v>
      </c>
      <c r="AG120" s="286">
        <v>4.0999999999999996</v>
      </c>
      <c r="AH120" s="286">
        <v>4.3</v>
      </c>
      <c r="AI120" s="286">
        <v>4.3</v>
      </c>
      <c r="AJ120" s="286">
        <v>4.3</v>
      </c>
      <c r="AK120" s="286">
        <v>4.3</v>
      </c>
      <c r="AL120" s="286">
        <v>4.3</v>
      </c>
      <c r="AM120" s="286">
        <v>4.3</v>
      </c>
      <c r="AN120" s="286">
        <v>4.3</v>
      </c>
      <c r="AO120" s="286">
        <v>4.3</v>
      </c>
      <c r="AP120" s="286">
        <v>4.3</v>
      </c>
      <c r="AQ120" s="286">
        <v>4.3</v>
      </c>
      <c r="AR120" s="286">
        <f>_xlfn.IFNA(VLOOKUP(C120,'INFORM Severity - hidden'!$C$5:$G$155,5,FALSE),"-")</f>
        <v>4.3</v>
      </c>
    </row>
    <row r="121" spans="1:44" x14ac:dyDescent="0.25">
      <c r="A121" t="s">
        <v>462</v>
      </c>
      <c r="B121" t="s">
        <v>1639</v>
      </c>
      <c r="C121" t="s">
        <v>1640</v>
      </c>
      <c r="D121" s="286" t="str">
        <f t="shared" si="1"/>
        <v>Increasing</v>
      </c>
      <c r="E121" s="286" t="s">
        <v>8295</v>
      </c>
      <c r="F121" s="286">
        <v>3.2</v>
      </c>
      <c r="G121" s="286">
        <v>3.2</v>
      </c>
      <c r="H121" s="286">
        <v>3.2</v>
      </c>
      <c r="I121" s="286">
        <v>3.3</v>
      </c>
      <c r="J121" s="286">
        <v>3.3</v>
      </c>
      <c r="K121" s="286">
        <v>3.3</v>
      </c>
      <c r="L121" s="286">
        <v>3.3</v>
      </c>
      <c r="M121" s="286">
        <v>3.3</v>
      </c>
      <c r="N121" s="286">
        <v>3.4</v>
      </c>
      <c r="O121" s="286">
        <v>3.4</v>
      </c>
      <c r="P121" s="286">
        <v>3.4</v>
      </c>
      <c r="Q121" s="286">
        <v>3.4</v>
      </c>
      <c r="R121" s="286">
        <v>3.4</v>
      </c>
      <c r="S121" s="286">
        <v>3.6</v>
      </c>
      <c r="T121" s="286">
        <v>3.6</v>
      </c>
      <c r="U121" s="286">
        <v>3.6</v>
      </c>
      <c r="V121" s="286">
        <v>3.6</v>
      </c>
      <c r="W121" s="286">
        <v>3.6</v>
      </c>
      <c r="X121" s="286">
        <v>3.5</v>
      </c>
      <c r="Y121" s="286">
        <v>3.5</v>
      </c>
      <c r="Z121" s="286">
        <v>3.5</v>
      </c>
      <c r="AA121" s="286">
        <v>3.5</v>
      </c>
      <c r="AB121" s="286">
        <v>3.5</v>
      </c>
      <c r="AC121" s="286">
        <v>3.5</v>
      </c>
      <c r="AD121" s="286">
        <v>3.7</v>
      </c>
      <c r="AE121" s="286">
        <v>3.7</v>
      </c>
      <c r="AF121" s="286">
        <v>3.7</v>
      </c>
      <c r="AG121" s="286">
        <v>3.7</v>
      </c>
      <c r="AH121" s="286">
        <v>3.7</v>
      </c>
      <c r="AI121" s="286">
        <v>3.9</v>
      </c>
      <c r="AJ121" s="286">
        <v>3.9</v>
      </c>
      <c r="AK121" s="286">
        <v>3.9</v>
      </c>
      <c r="AL121" s="286">
        <v>3.8</v>
      </c>
      <c r="AM121" s="286">
        <v>3.9</v>
      </c>
      <c r="AN121" s="286">
        <v>3.9</v>
      </c>
      <c r="AO121" s="286">
        <v>4.3</v>
      </c>
      <c r="AP121" s="286">
        <v>4.3</v>
      </c>
      <c r="AQ121" s="286">
        <v>4.3</v>
      </c>
      <c r="AR121" s="286">
        <f>_xlfn.IFNA(VLOOKUP(C121,'INFORM Severity - hidden'!$C$5:$G$155,5,FALSE),"-")</f>
        <v>4.3</v>
      </c>
    </row>
    <row r="122" spans="1:44" x14ac:dyDescent="0.25">
      <c r="A122" t="s">
        <v>462</v>
      </c>
      <c r="B122" t="s">
        <v>460</v>
      </c>
      <c r="C122" t="s">
        <v>461</v>
      </c>
      <c r="D122" s="286" t="str">
        <f t="shared" si="1"/>
        <v>Increasing</v>
      </c>
      <c r="E122" s="286" t="s">
        <v>8295</v>
      </c>
      <c r="F122" s="286">
        <v>3.3</v>
      </c>
      <c r="G122" s="286">
        <v>3.3</v>
      </c>
      <c r="H122" s="286">
        <v>3.1</v>
      </c>
      <c r="I122" s="286">
        <v>3.2</v>
      </c>
      <c r="J122" s="286">
        <v>3.2</v>
      </c>
      <c r="K122" s="286">
        <v>3.2</v>
      </c>
      <c r="L122" s="286">
        <v>3.2</v>
      </c>
      <c r="M122" s="286">
        <v>3.2</v>
      </c>
      <c r="N122" s="286">
        <v>3.5</v>
      </c>
      <c r="O122" s="286">
        <v>3.5</v>
      </c>
      <c r="P122" s="286">
        <v>3.4</v>
      </c>
      <c r="Q122" s="286">
        <v>3.5</v>
      </c>
      <c r="R122" s="286">
        <v>3.5</v>
      </c>
      <c r="S122" s="286">
        <v>3.5</v>
      </c>
      <c r="T122" s="286">
        <v>3.5</v>
      </c>
      <c r="U122" s="286">
        <v>3.5</v>
      </c>
      <c r="V122" s="286">
        <v>3.5</v>
      </c>
      <c r="W122" s="286">
        <v>3.5</v>
      </c>
      <c r="X122" s="286">
        <v>3.5</v>
      </c>
      <c r="Y122" s="286">
        <v>3.5</v>
      </c>
      <c r="Z122" s="286">
        <v>3.5</v>
      </c>
      <c r="AA122" s="286">
        <v>3.5</v>
      </c>
      <c r="AB122" s="286">
        <v>3.5</v>
      </c>
      <c r="AC122" s="286">
        <v>3.5</v>
      </c>
      <c r="AD122" s="286">
        <v>3.5</v>
      </c>
      <c r="AE122" s="286">
        <v>3.5</v>
      </c>
      <c r="AF122" s="286">
        <v>3.5</v>
      </c>
      <c r="AG122" s="286">
        <v>3.5</v>
      </c>
      <c r="AH122" s="286">
        <v>3.6</v>
      </c>
      <c r="AI122" s="286">
        <v>3.6</v>
      </c>
      <c r="AJ122" s="286">
        <v>3.6</v>
      </c>
      <c r="AK122" s="286">
        <v>3.6</v>
      </c>
      <c r="AL122" s="286">
        <v>3.5</v>
      </c>
      <c r="AM122" s="286">
        <v>3.5</v>
      </c>
      <c r="AN122" s="286">
        <v>3.5</v>
      </c>
      <c r="AO122" s="286">
        <v>3.6</v>
      </c>
      <c r="AP122" s="286">
        <v>3.6</v>
      </c>
      <c r="AQ122" s="286">
        <v>3.7</v>
      </c>
      <c r="AR122" s="286">
        <f>_xlfn.IFNA(VLOOKUP(C122,'INFORM Severity - hidden'!$C$5:$G$155,5,FALSE),"-")</f>
        <v>3.7</v>
      </c>
    </row>
    <row r="123" spans="1:44" x14ac:dyDescent="0.25">
      <c r="A123" t="s">
        <v>462</v>
      </c>
      <c r="B123" t="s">
        <v>468</v>
      </c>
      <c r="C123" t="s">
        <v>469</v>
      </c>
      <c r="D123" s="286" t="str">
        <f t="shared" si="1"/>
        <v>Increasing</v>
      </c>
      <c r="E123" s="286" t="s">
        <v>8295</v>
      </c>
      <c r="F123" s="286">
        <v>2.1</v>
      </c>
      <c r="G123" s="286">
        <v>2.1</v>
      </c>
      <c r="H123" s="286">
        <v>2.2999999999999998</v>
      </c>
      <c r="I123" s="286">
        <v>2.4</v>
      </c>
      <c r="J123" s="286">
        <v>2.2999999999999998</v>
      </c>
      <c r="K123" s="286">
        <v>2.2999999999999998</v>
      </c>
      <c r="L123" s="286">
        <v>2.2999999999999998</v>
      </c>
      <c r="M123" s="286">
        <v>2.2999999999999998</v>
      </c>
      <c r="N123" s="286">
        <v>2.7</v>
      </c>
      <c r="O123" s="286">
        <v>2.7</v>
      </c>
      <c r="P123" s="286">
        <v>2.7</v>
      </c>
      <c r="Q123" s="286">
        <v>2.7</v>
      </c>
      <c r="R123" s="286">
        <v>2.7</v>
      </c>
      <c r="S123" s="286">
        <v>2.6</v>
      </c>
      <c r="T123" s="286">
        <v>2.6</v>
      </c>
      <c r="U123" s="286">
        <v>2.6</v>
      </c>
      <c r="V123" s="286">
        <v>2.6</v>
      </c>
      <c r="W123" s="286">
        <v>2.6</v>
      </c>
      <c r="X123" s="286">
        <v>2.6</v>
      </c>
      <c r="Y123" s="286">
        <v>2.6</v>
      </c>
      <c r="Z123" s="286">
        <v>2.6</v>
      </c>
      <c r="AA123" s="286">
        <v>2.6</v>
      </c>
      <c r="AB123" s="286">
        <v>2.6</v>
      </c>
      <c r="AC123" s="286">
        <v>2.6</v>
      </c>
      <c r="AD123" s="286">
        <v>3.1</v>
      </c>
      <c r="AE123" s="286">
        <v>3.1</v>
      </c>
      <c r="AF123" s="286">
        <v>3.1</v>
      </c>
      <c r="AG123" s="286">
        <v>3.1</v>
      </c>
      <c r="AH123" s="286">
        <v>3.2</v>
      </c>
      <c r="AI123" s="286">
        <v>3.2</v>
      </c>
      <c r="AJ123" s="286">
        <v>3.2</v>
      </c>
      <c r="AK123" s="286">
        <v>3.2</v>
      </c>
      <c r="AL123" s="286">
        <v>3.1</v>
      </c>
      <c r="AM123" s="286">
        <v>3.1</v>
      </c>
      <c r="AN123" s="286">
        <v>3.2</v>
      </c>
      <c r="AO123" s="286">
        <v>3.8</v>
      </c>
      <c r="AP123" s="286">
        <v>3.8</v>
      </c>
      <c r="AQ123" s="286">
        <v>3.8</v>
      </c>
      <c r="AR123" s="286">
        <f>_xlfn.IFNA(VLOOKUP(C123,'INFORM Severity - hidden'!$C$5:$G$155,5,FALSE),"-")</f>
        <v>3.8</v>
      </c>
    </row>
    <row r="124" spans="1:44" x14ac:dyDescent="0.25">
      <c r="A124" t="s">
        <v>462</v>
      </c>
      <c r="B124" t="s">
        <v>2778</v>
      </c>
      <c r="C124" t="s">
        <v>2779</v>
      </c>
      <c r="D124" s="286" t="str">
        <f t="shared" si="1"/>
        <v>Increasing</v>
      </c>
      <c r="E124" s="286" t="s">
        <v>8295</v>
      </c>
      <c r="F124" s="286" t="s">
        <v>8295</v>
      </c>
      <c r="G124" s="286" t="s">
        <v>8295</v>
      </c>
      <c r="H124" s="286" t="s">
        <v>8295</v>
      </c>
      <c r="I124" s="286" t="s">
        <v>8295</v>
      </c>
      <c r="J124" s="286" t="s">
        <v>8295</v>
      </c>
      <c r="K124" s="286" t="s">
        <v>8295</v>
      </c>
      <c r="L124" s="286" t="s">
        <v>8295</v>
      </c>
      <c r="M124" s="286" t="s">
        <v>8295</v>
      </c>
      <c r="N124" s="286" t="s">
        <v>8295</v>
      </c>
      <c r="O124" s="286" t="s">
        <v>8295</v>
      </c>
      <c r="P124" s="286" t="s">
        <v>8295</v>
      </c>
      <c r="Q124" s="286" t="s">
        <v>8295</v>
      </c>
      <c r="R124" s="286" t="s">
        <v>8295</v>
      </c>
      <c r="S124" s="286" t="s">
        <v>8295</v>
      </c>
      <c r="T124" s="286" t="s">
        <v>8295</v>
      </c>
      <c r="U124" s="286" t="s">
        <v>8295</v>
      </c>
      <c r="V124" s="286" t="s">
        <v>8295</v>
      </c>
      <c r="W124" s="286" t="s">
        <v>8295</v>
      </c>
      <c r="X124" s="286" t="s">
        <v>8295</v>
      </c>
      <c r="Y124" s="286" t="s">
        <v>8295</v>
      </c>
      <c r="Z124" s="286" t="s">
        <v>8295</v>
      </c>
      <c r="AA124" s="286" t="s">
        <v>8295</v>
      </c>
      <c r="AB124" s="286" t="s">
        <v>8295</v>
      </c>
      <c r="AC124" s="286" t="s">
        <v>8295</v>
      </c>
      <c r="AD124" s="286" t="s">
        <v>8295</v>
      </c>
      <c r="AE124" s="286" t="s">
        <v>8295</v>
      </c>
      <c r="AF124" s="286" t="s">
        <v>8295</v>
      </c>
      <c r="AG124" s="286" t="s">
        <v>8295</v>
      </c>
      <c r="AH124" s="286">
        <v>2.1</v>
      </c>
      <c r="AI124" s="286">
        <v>3.4</v>
      </c>
      <c r="AJ124" s="286">
        <v>3.4</v>
      </c>
      <c r="AK124" s="286">
        <v>3.4</v>
      </c>
      <c r="AL124" s="286">
        <v>3.4</v>
      </c>
      <c r="AM124" s="286">
        <v>3.4</v>
      </c>
      <c r="AN124" s="286">
        <v>3.5</v>
      </c>
      <c r="AO124" s="286">
        <v>4.0999999999999996</v>
      </c>
      <c r="AP124" s="286">
        <v>4.0999999999999996</v>
      </c>
      <c r="AQ124" s="286">
        <v>4.0999999999999996</v>
      </c>
      <c r="AR124" s="286">
        <f>_xlfn.IFNA(VLOOKUP(C124,'INFORM Severity - hidden'!$C$5:$G$155,5,FALSE),"-")</f>
        <v>4.0999999999999996</v>
      </c>
    </row>
    <row r="125" spans="1:44" x14ac:dyDescent="0.25">
      <c r="A125" t="s">
        <v>888</v>
      </c>
      <c r="B125" t="s">
        <v>1196</v>
      </c>
      <c r="C125" t="s">
        <v>1197</v>
      </c>
      <c r="D125" s="286" t="str">
        <f t="shared" si="1"/>
        <v>Increasing</v>
      </c>
      <c r="E125" s="286" t="s">
        <v>8295</v>
      </c>
      <c r="F125" s="286" t="s">
        <v>8295</v>
      </c>
      <c r="G125" s="286" t="s">
        <v>8295</v>
      </c>
      <c r="H125" s="286">
        <v>3.8</v>
      </c>
      <c r="I125" s="286">
        <v>3.7</v>
      </c>
      <c r="J125" s="286">
        <v>3.7</v>
      </c>
      <c r="K125" s="286">
        <v>3.2</v>
      </c>
      <c r="L125" s="286">
        <v>3.2</v>
      </c>
      <c r="M125" s="286">
        <v>3.2</v>
      </c>
      <c r="N125" s="286">
        <v>3.2</v>
      </c>
      <c r="O125" s="286">
        <v>3.4</v>
      </c>
      <c r="P125" s="286">
        <v>3.4</v>
      </c>
      <c r="Q125" s="286">
        <v>3.5</v>
      </c>
      <c r="R125" s="286">
        <v>3.5</v>
      </c>
      <c r="S125" s="286">
        <v>3.2</v>
      </c>
      <c r="T125" s="286">
        <v>3.2</v>
      </c>
      <c r="U125" s="286">
        <v>3.2</v>
      </c>
      <c r="V125" s="286">
        <v>3.2</v>
      </c>
      <c r="W125" s="286">
        <v>3</v>
      </c>
      <c r="X125" s="286">
        <v>3</v>
      </c>
      <c r="Y125" s="286">
        <v>3</v>
      </c>
      <c r="Z125" s="286">
        <v>3.2</v>
      </c>
      <c r="AA125" s="286">
        <v>3.3</v>
      </c>
      <c r="AB125" s="286">
        <v>3.3</v>
      </c>
      <c r="AC125" s="286">
        <v>3.6</v>
      </c>
      <c r="AD125" s="286">
        <v>3.6</v>
      </c>
      <c r="AE125" s="286">
        <v>3.6</v>
      </c>
      <c r="AF125" s="286">
        <v>3.6</v>
      </c>
      <c r="AG125" s="286">
        <v>3.6</v>
      </c>
      <c r="AH125" s="286">
        <v>3.7</v>
      </c>
      <c r="AI125" s="286" t="s">
        <v>8295</v>
      </c>
      <c r="AJ125" s="286" t="s">
        <v>8295</v>
      </c>
      <c r="AK125" s="286" t="s">
        <v>8295</v>
      </c>
      <c r="AL125" s="286" t="s">
        <v>8295</v>
      </c>
      <c r="AM125" s="286" t="s">
        <v>8295</v>
      </c>
      <c r="AN125" s="286" t="s">
        <v>8295</v>
      </c>
      <c r="AO125" s="286">
        <v>3.5</v>
      </c>
      <c r="AP125" s="286">
        <v>3.5</v>
      </c>
      <c r="AQ125" s="286">
        <v>3.6</v>
      </c>
      <c r="AR125" s="286">
        <f>_xlfn.IFNA(VLOOKUP(C125,'INFORM Severity - hidden'!$C$5:$G$155,5,FALSE),"-")</f>
        <v>3.6</v>
      </c>
    </row>
    <row r="126" spans="1:44" x14ac:dyDescent="0.25">
      <c r="A126"/>
      <c r="B126"/>
      <c r="C126" t="s">
        <v>8346</v>
      </c>
      <c r="D126" s="286" t="str">
        <f t="shared" si="1"/>
        <v>-</v>
      </c>
      <c r="E126" s="286" t="s">
        <v>8295</v>
      </c>
      <c r="F126" s="286">
        <v>3.3</v>
      </c>
      <c r="G126" s="286">
        <v>3.3</v>
      </c>
      <c r="H126" s="286">
        <v>3.3</v>
      </c>
      <c r="I126" s="286">
        <v>3.3</v>
      </c>
      <c r="J126" s="286" t="s">
        <v>8295</v>
      </c>
      <c r="K126" s="286" t="s">
        <v>8295</v>
      </c>
      <c r="L126" s="286" t="s">
        <v>8295</v>
      </c>
      <c r="M126" s="286" t="s">
        <v>8295</v>
      </c>
      <c r="N126" s="286" t="s">
        <v>8295</v>
      </c>
      <c r="O126" s="286" t="s">
        <v>8295</v>
      </c>
      <c r="P126" s="286" t="s">
        <v>8295</v>
      </c>
      <c r="Q126" s="286" t="s">
        <v>8295</v>
      </c>
      <c r="R126" s="286" t="s">
        <v>8295</v>
      </c>
      <c r="S126" s="286" t="s">
        <v>8295</v>
      </c>
      <c r="T126" s="286" t="s">
        <v>8295</v>
      </c>
      <c r="U126" s="286" t="s">
        <v>8295</v>
      </c>
      <c r="V126" s="286" t="s">
        <v>8295</v>
      </c>
      <c r="W126" s="286" t="s">
        <v>8295</v>
      </c>
      <c r="X126" s="286" t="s">
        <v>8295</v>
      </c>
      <c r="Y126" s="286" t="s">
        <v>8295</v>
      </c>
      <c r="Z126" s="286" t="s">
        <v>8295</v>
      </c>
      <c r="AA126" s="286" t="s">
        <v>8295</v>
      </c>
      <c r="AB126" s="286" t="s">
        <v>8295</v>
      </c>
      <c r="AC126" s="286" t="s">
        <v>8295</v>
      </c>
      <c r="AD126" s="286" t="s">
        <v>8295</v>
      </c>
      <c r="AE126" s="286" t="s">
        <v>8295</v>
      </c>
      <c r="AF126" s="286" t="s">
        <v>8295</v>
      </c>
      <c r="AG126" s="286" t="s">
        <v>8295</v>
      </c>
      <c r="AH126" s="286" t="s">
        <v>8295</v>
      </c>
      <c r="AI126" s="286" t="s">
        <v>8295</v>
      </c>
      <c r="AJ126" s="286" t="s">
        <v>8295</v>
      </c>
      <c r="AK126" s="286" t="s">
        <v>8295</v>
      </c>
      <c r="AL126" s="286" t="s">
        <v>8295</v>
      </c>
      <c r="AM126" s="286" t="s">
        <v>8295</v>
      </c>
      <c r="AN126" s="286" t="s">
        <v>8295</v>
      </c>
      <c r="AO126" s="286" t="s">
        <v>8295</v>
      </c>
      <c r="AP126" s="286" t="s">
        <v>8295</v>
      </c>
      <c r="AQ126" s="286" t="s">
        <v>8295</v>
      </c>
      <c r="AR126" s="286" t="str">
        <f>_xlfn.IFNA(VLOOKUP(C126,'INFORM Severity - hidden'!$C$5:$G$155,5,FALSE),"-")</f>
        <v>-</v>
      </c>
    </row>
    <row r="127" spans="1:44" x14ac:dyDescent="0.25">
      <c r="A127"/>
      <c r="B127"/>
      <c r="C127" t="s">
        <v>8347</v>
      </c>
      <c r="D127" s="286" t="str">
        <f t="shared" si="1"/>
        <v>-</v>
      </c>
      <c r="E127" s="286" t="s">
        <v>8295</v>
      </c>
      <c r="F127" s="286" t="s">
        <v>8295</v>
      </c>
      <c r="G127" s="286">
        <v>3.1</v>
      </c>
      <c r="H127" s="286">
        <v>3.4</v>
      </c>
      <c r="I127" s="286">
        <v>3.4</v>
      </c>
      <c r="J127" s="286" t="s">
        <v>8295</v>
      </c>
      <c r="K127" s="286" t="s">
        <v>8295</v>
      </c>
      <c r="L127" s="286" t="s">
        <v>8295</v>
      </c>
      <c r="M127" s="286" t="s">
        <v>8295</v>
      </c>
      <c r="N127" s="286" t="s">
        <v>8295</v>
      </c>
      <c r="O127" s="286" t="s">
        <v>8295</v>
      </c>
      <c r="P127" s="286" t="s">
        <v>8295</v>
      </c>
      <c r="Q127" s="286" t="s">
        <v>8295</v>
      </c>
      <c r="R127" s="286" t="s">
        <v>8295</v>
      </c>
      <c r="S127" s="286" t="s">
        <v>8295</v>
      </c>
      <c r="T127" s="286" t="s">
        <v>8295</v>
      </c>
      <c r="U127" s="286" t="s">
        <v>8295</v>
      </c>
      <c r="V127" s="286" t="s">
        <v>8295</v>
      </c>
      <c r="W127" s="286" t="s">
        <v>8295</v>
      </c>
      <c r="X127" s="286" t="s">
        <v>8295</v>
      </c>
      <c r="Y127" s="286" t="s">
        <v>8295</v>
      </c>
      <c r="Z127" s="286" t="s">
        <v>8295</v>
      </c>
      <c r="AA127" s="286" t="s">
        <v>8295</v>
      </c>
      <c r="AB127" s="286" t="s">
        <v>8295</v>
      </c>
      <c r="AC127" s="286" t="s">
        <v>8295</v>
      </c>
      <c r="AD127" s="286" t="s">
        <v>8295</v>
      </c>
      <c r="AE127" s="286" t="s">
        <v>8295</v>
      </c>
      <c r="AF127" s="286" t="s">
        <v>8295</v>
      </c>
      <c r="AG127" s="286" t="s">
        <v>8295</v>
      </c>
      <c r="AH127" s="286" t="s">
        <v>8295</v>
      </c>
      <c r="AI127" s="286" t="s">
        <v>8295</v>
      </c>
      <c r="AJ127" s="286" t="s">
        <v>8295</v>
      </c>
      <c r="AK127" s="286" t="s">
        <v>8295</v>
      </c>
      <c r="AL127" s="286" t="s">
        <v>8295</v>
      </c>
      <c r="AM127" s="286" t="s">
        <v>8295</v>
      </c>
      <c r="AN127" s="286" t="s">
        <v>8295</v>
      </c>
      <c r="AO127" s="286" t="s">
        <v>8295</v>
      </c>
      <c r="AP127" s="286" t="s">
        <v>8295</v>
      </c>
      <c r="AQ127" s="286" t="s">
        <v>8295</v>
      </c>
      <c r="AR127" s="286" t="str">
        <f>_xlfn.IFNA(VLOOKUP(C127,'INFORM Severity - hidden'!$C$5:$G$155,5,FALSE),"-")</f>
        <v>-</v>
      </c>
    </row>
    <row r="128" spans="1:44" x14ac:dyDescent="0.25">
      <c r="A128" t="s">
        <v>888</v>
      </c>
      <c r="B128" t="s">
        <v>886</v>
      </c>
      <c r="C128" t="s">
        <v>887</v>
      </c>
      <c r="D128" s="286" t="str">
        <f t="shared" si="1"/>
        <v>Increasing</v>
      </c>
      <c r="E128" s="286" t="s">
        <v>8295</v>
      </c>
      <c r="F128" s="286" t="s">
        <v>8295</v>
      </c>
      <c r="G128" s="286" t="s">
        <v>8295</v>
      </c>
      <c r="H128" s="286" t="s">
        <v>8295</v>
      </c>
      <c r="I128" s="286" t="s">
        <v>8295</v>
      </c>
      <c r="J128" s="286" t="s">
        <v>8295</v>
      </c>
      <c r="K128" s="286" t="s">
        <v>8295</v>
      </c>
      <c r="L128" s="286" t="s">
        <v>8295</v>
      </c>
      <c r="M128" s="286" t="s">
        <v>8295</v>
      </c>
      <c r="N128" s="286" t="s">
        <v>8295</v>
      </c>
      <c r="O128" s="286" t="s">
        <v>8295</v>
      </c>
      <c r="P128" s="286" t="s">
        <v>8295</v>
      </c>
      <c r="Q128" s="286" t="s">
        <v>8295</v>
      </c>
      <c r="R128" s="286" t="s">
        <v>8295</v>
      </c>
      <c r="S128" s="286">
        <v>2</v>
      </c>
      <c r="T128" s="286">
        <v>2</v>
      </c>
      <c r="U128" s="286">
        <v>2.6</v>
      </c>
      <c r="V128" s="286">
        <v>2.6</v>
      </c>
      <c r="W128" s="286">
        <v>2.8</v>
      </c>
      <c r="X128" s="286">
        <v>2.9</v>
      </c>
      <c r="Y128" s="286">
        <v>2.9</v>
      </c>
      <c r="Z128" s="286">
        <v>2.9</v>
      </c>
      <c r="AA128" s="286">
        <v>2.1</v>
      </c>
      <c r="AB128" s="286">
        <v>2.1</v>
      </c>
      <c r="AC128" s="286">
        <v>3.5</v>
      </c>
      <c r="AD128" s="286">
        <v>3.5</v>
      </c>
      <c r="AE128" s="286">
        <v>3.5</v>
      </c>
      <c r="AF128" s="286">
        <v>3.6</v>
      </c>
      <c r="AG128" s="286">
        <v>3.6</v>
      </c>
      <c r="AH128" s="286">
        <v>3.6</v>
      </c>
      <c r="AI128" s="286">
        <v>3.4</v>
      </c>
      <c r="AJ128" s="286">
        <v>3.4</v>
      </c>
      <c r="AK128" s="286">
        <v>3.4</v>
      </c>
      <c r="AL128" s="286">
        <v>3.3</v>
      </c>
      <c r="AM128" s="286">
        <v>3.3</v>
      </c>
      <c r="AN128" s="286">
        <v>3.3</v>
      </c>
      <c r="AO128" s="286">
        <v>3.4</v>
      </c>
      <c r="AP128" s="286">
        <v>3.4</v>
      </c>
      <c r="AQ128" s="286">
        <v>3.4</v>
      </c>
      <c r="AR128" s="286">
        <f>_xlfn.IFNA(VLOOKUP(C128,'INFORM Severity - hidden'!$C$5:$G$155,5,FALSE),"-")</f>
        <v>3.4</v>
      </c>
    </row>
    <row r="129" spans="1:44" x14ac:dyDescent="0.25">
      <c r="A129"/>
      <c r="B129"/>
      <c r="C129" t="s">
        <v>8348</v>
      </c>
      <c r="D129" s="286" t="str">
        <f t="shared" si="1"/>
        <v>-</v>
      </c>
      <c r="E129" s="286" t="s">
        <v>8295</v>
      </c>
      <c r="F129" s="286" t="s">
        <v>8295</v>
      </c>
      <c r="G129" s="286" t="s">
        <v>8295</v>
      </c>
      <c r="H129" s="286">
        <v>2.7</v>
      </c>
      <c r="I129" s="286">
        <v>2.8</v>
      </c>
      <c r="J129" s="286" t="s">
        <v>8295</v>
      </c>
      <c r="K129" s="286" t="s">
        <v>8295</v>
      </c>
      <c r="L129" s="286" t="s">
        <v>8295</v>
      </c>
      <c r="M129" s="286" t="s">
        <v>8295</v>
      </c>
      <c r="N129" s="286" t="s">
        <v>8295</v>
      </c>
      <c r="O129" s="286" t="s">
        <v>8295</v>
      </c>
      <c r="P129" s="286" t="s">
        <v>8295</v>
      </c>
      <c r="Q129" s="286" t="s">
        <v>8295</v>
      </c>
      <c r="R129" s="286" t="s">
        <v>8295</v>
      </c>
      <c r="S129" s="286" t="s">
        <v>8295</v>
      </c>
      <c r="T129" s="286" t="s">
        <v>8295</v>
      </c>
      <c r="U129" s="286" t="s">
        <v>8295</v>
      </c>
      <c r="V129" s="286" t="s">
        <v>8295</v>
      </c>
      <c r="W129" s="286" t="s">
        <v>8295</v>
      </c>
      <c r="X129" s="286" t="s">
        <v>8295</v>
      </c>
      <c r="Y129" s="286" t="s">
        <v>8295</v>
      </c>
      <c r="Z129" s="286" t="s">
        <v>8295</v>
      </c>
      <c r="AA129" s="286" t="s">
        <v>8295</v>
      </c>
      <c r="AB129" s="286" t="s">
        <v>8295</v>
      </c>
      <c r="AC129" s="286" t="s">
        <v>8295</v>
      </c>
      <c r="AD129" s="286" t="s">
        <v>8295</v>
      </c>
      <c r="AE129" s="286" t="s">
        <v>8295</v>
      </c>
      <c r="AF129" s="286" t="s">
        <v>8295</v>
      </c>
      <c r="AG129" s="286" t="s">
        <v>8295</v>
      </c>
      <c r="AH129" s="286" t="s">
        <v>8295</v>
      </c>
      <c r="AI129" s="286" t="s">
        <v>8295</v>
      </c>
      <c r="AJ129" s="286" t="s">
        <v>8295</v>
      </c>
      <c r="AK129" s="286" t="s">
        <v>8295</v>
      </c>
      <c r="AL129" s="286" t="s">
        <v>8295</v>
      </c>
      <c r="AM129" s="286" t="s">
        <v>8295</v>
      </c>
      <c r="AN129" s="286" t="s">
        <v>8295</v>
      </c>
      <c r="AO129" s="286" t="s">
        <v>8295</v>
      </c>
      <c r="AP129" s="286" t="s">
        <v>8295</v>
      </c>
      <c r="AQ129" s="286" t="s">
        <v>8295</v>
      </c>
      <c r="AR129" s="286" t="str">
        <f>_xlfn.IFNA(VLOOKUP(C129,'INFORM Severity - hidden'!$C$5:$G$155,5,FALSE),"-")</f>
        <v>-</v>
      </c>
    </row>
    <row r="130" spans="1:44" x14ac:dyDescent="0.25">
      <c r="A130"/>
      <c r="B130"/>
      <c r="C130" t="s">
        <v>8349</v>
      </c>
      <c r="D130" s="286" t="str">
        <f t="shared" si="1"/>
        <v>-</v>
      </c>
      <c r="E130" s="286" t="s">
        <v>8295</v>
      </c>
      <c r="F130" s="286" t="s">
        <v>8295</v>
      </c>
      <c r="G130" s="286" t="s">
        <v>8295</v>
      </c>
      <c r="H130" s="286" t="s">
        <v>8295</v>
      </c>
      <c r="I130" s="286" t="s">
        <v>8295</v>
      </c>
      <c r="J130" s="286" t="s">
        <v>8295</v>
      </c>
      <c r="K130" s="286" t="s">
        <v>8295</v>
      </c>
      <c r="L130" s="286" t="s">
        <v>8295</v>
      </c>
      <c r="M130" s="286" t="s">
        <v>8295</v>
      </c>
      <c r="N130" s="286" t="s">
        <v>8295</v>
      </c>
      <c r="O130" s="286" t="s">
        <v>8295</v>
      </c>
      <c r="P130" s="286" t="s">
        <v>8295</v>
      </c>
      <c r="Q130" s="286" t="s">
        <v>8295</v>
      </c>
      <c r="R130" s="286">
        <v>3.2</v>
      </c>
      <c r="S130" s="286">
        <v>3.2</v>
      </c>
      <c r="T130" s="286">
        <v>3.2</v>
      </c>
      <c r="U130" s="286">
        <v>3.2</v>
      </c>
      <c r="V130" s="286">
        <v>3.2</v>
      </c>
      <c r="W130" s="286">
        <v>3.2</v>
      </c>
      <c r="X130" s="286">
        <v>3.2</v>
      </c>
      <c r="Y130" s="286">
        <v>3.2</v>
      </c>
      <c r="Z130" s="286">
        <v>2.8</v>
      </c>
      <c r="AA130" s="286">
        <v>3</v>
      </c>
      <c r="AB130" s="286">
        <v>3</v>
      </c>
      <c r="AC130" s="286">
        <v>3.4</v>
      </c>
      <c r="AD130" s="286">
        <v>3.4</v>
      </c>
      <c r="AE130" s="286">
        <v>3.4</v>
      </c>
      <c r="AF130" s="286">
        <v>3.5</v>
      </c>
      <c r="AG130" s="286">
        <v>3.5</v>
      </c>
      <c r="AH130" s="286">
        <v>3.5</v>
      </c>
      <c r="AI130" s="286" t="s">
        <v>8295</v>
      </c>
      <c r="AJ130" s="286" t="s">
        <v>8295</v>
      </c>
      <c r="AK130" s="286" t="s">
        <v>8295</v>
      </c>
      <c r="AL130" s="286" t="s">
        <v>8295</v>
      </c>
      <c r="AM130" s="286" t="s">
        <v>8295</v>
      </c>
      <c r="AN130" s="286" t="s">
        <v>8295</v>
      </c>
      <c r="AO130" s="286" t="s">
        <v>8295</v>
      </c>
      <c r="AP130" s="286" t="s">
        <v>8295</v>
      </c>
      <c r="AQ130" s="286" t="s">
        <v>8295</v>
      </c>
      <c r="AR130" s="286" t="str">
        <f>_xlfn.IFNA(VLOOKUP(C130,'INFORM Severity - hidden'!$C$5:$G$155,5,FALSE),"-")</f>
        <v>-</v>
      </c>
    </row>
    <row r="131" spans="1:44" x14ac:dyDescent="0.25">
      <c r="A131"/>
      <c r="B131"/>
      <c r="C131" t="s">
        <v>8350</v>
      </c>
      <c r="D131" s="286" t="str">
        <f t="shared" ref="D131:D194" si="2">IF(AR131="-","-",IFERROR(IF(ROUND(AVERAGE(AP131:AR131),1)=ROUND(AVERAGE(AM131:AO131),1),"Stable",IF(ROUND(AVERAGE(AP131:AR131),1)&lt;ROUND(AVERAGE(AM131:AO131),1),"Decreasing",IF(ROUND(AVERAGE(AP131:AR131),1)&gt;ROUND(AVERAGE(AM131:AO131),1),"Increasing"))),"-"))</f>
        <v>-</v>
      </c>
      <c r="E131" s="286" t="s">
        <v>8295</v>
      </c>
      <c r="F131" s="286" t="s">
        <v>8295</v>
      </c>
      <c r="G131" s="286" t="s">
        <v>8295</v>
      </c>
      <c r="H131" s="286" t="s">
        <v>8295</v>
      </c>
      <c r="I131" s="286" t="s">
        <v>8295</v>
      </c>
      <c r="J131" s="286" t="s">
        <v>8295</v>
      </c>
      <c r="K131" s="286" t="s">
        <v>8295</v>
      </c>
      <c r="L131" s="286" t="s">
        <v>8295</v>
      </c>
      <c r="M131" s="286" t="s">
        <v>8295</v>
      </c>
      <c r="N131" s="286" t="s">
        <v>8295</v>
      </c>
      <c r="O131" s="286" t="s">
        <v>8295</v>
      </c>
      <c r="P131" s="286" t="s">
        <v>8295</v>
      </c>
      <c r="Q131" s="286" t="s">
        <v>8295</v>
      </c>
      <c r="R131" s="286" t="s">
        <v>8295</v>
      </c>
      <c r="S131" s="286" t="s">
        <v>8295</v>
      </c>
      <c r="T131" s="286" t="s">
        <v>8295</v>
      </c>
      <c r="U131" s="286" t="s">
        <v>8295</v>
      </c>
      <c r="V131" s="286" t="s">
        <v>8295</v>
      </c>
      <c r="W131" s="286" t="s">
        <v>8295</v>
      </c>
      <c r="X131" s="286" t="s">
        <v>8295</v>
      </c>
      <c r="Y131" s="286" t="s">
        <v>8295</v>
      </c>
      <c r="Z131" s="286" t="s">
        <v>8295</v>
      </c>
      <c r="AA131" s="286" t="s">
        <v>8295</v>
      </c>
      <c r="AB131" s="286" t="s">
        <v>8295</v>
      </c>
      <c r="AC131" s="286" t="s">
        <v>8295</v>
      </c>
      <c r="AD131" s="286">
        <v>2.2000000000000002</v>
      </c>
      <c r="AE131" s="286">
        <v>2.2000000000000002</v>
      </c>
      <c r="AF131" s="286">
        <v>2.2999999999999998</v>
      </c>
      <c r="AG131" s="286">
        <v>2.2999999999999998</v>
      </c>
      <c r="AH131" s="286">
        <v>2.2999999999999998</v>
      </c>
      <c r="AI131" s="286" t="s">
        <v>8295</v>
      </c>
      <c r="AJ131" s="286" t="s">
        <v>8295</v>
      </c>
      <c r="AK131" s="286" t="s">
        <v>8295</v>
      </c>
      <c r="AL131" s="286" t="s">
        <v>8295</v>
      </c>
      <c r="AM131" s="286" t="s">
        <v>8295</v>
      </c>
      <c r="AN131" s="286" t="s">
        <v>8295</v>
      </c>
      <c r="AO131" s="286" t="s">
        <v>8295</v>
      </c>
      <c r="AP131" s="286" t="s">
        <v>8295</v>
      </c>
      <c r="AQ131" s="286" t="s">
        <v>8295</v>
      </c>
      <c r="AR131" s="286" t="str">
        <f>_xlfn.IFNA(VLOOKUP(C131,'INFORM Severity - hidden'!$C$5:$G$155,5,FALSE),"-")</f>
        <v>-</v>
      </c>
    </row>
    <row r="132" spans="1:44" x14ac:dyDescent="0.25">
      <c r="A132" t="s">
        <v>888</v>
      </c>
      <c r="B132" t="s">
        <v>5396</v>
      </c>
      <c r="C132" t="s">
        <v>5397</v>
      </c>
      <c r="D132" s="286" t="str">
        <f t="shared" si="2"/>
        <v>Increasing</v>
      </c>
      <c r="E132" s="286" t="s">
        <v>8295</v>
      </c>
      <c r="F132" s="286" t="s">
        <v>8295</v>
      </c>
      <c r="G132" s="286" t="s">
        <v>8295</v>
      </c>
      <c r="H132" s="286" t="s">
        <v>8295</v>
      </c>
      <c r="I132" s="286" t="s">
        <v>8295</v>
      </c>
      <c r="J132" s="286" t="s">
        <v>8295</v>
      </c>
      <c r="K132" s="286" t="s">
        <v>8295</v>
      </c>
      <c r="L132" s="286" t="s">
        <v>8295</v>
      </c>
      <c r="M132" s="286" t="s">
        <v>8295</v>
      </c>
      <c r="N132" s="286" t="s">
        <v>8295</v>
      </c>
      <c r="O132" s="286" t="s">
        <v>8295</v>
      </c>
      <c r="P132" s="286" t="s">
        <v>8295</v>
      </c>
      <c r="Q132" s="286" t="s">
        <v>8295</v>
      </c>
      <c r="R132" s="286" t="s">
        <v>8295</v>
      </c>
      <c r="S132" s="286" t="s">
        <v>8295</v>
      </c>
      <c r="T132" s="286" t="s">
        <v>8295</v>
      </c>
      <c r="U132" s="286" t="s">
        <v>8295</v>
      </c>
      <c r="V132" s="286" t="s">
        <v>8295</v>
      </c>
      <c r="W132" s="286" t="s">
        <v>8295</v>
      </c>
      <c r="X132" s="286" t="s">
        <v>8295</v>
      </c>
      <c r="Y132" s="286" t="s">
        <v>8295</v>
      </c>
      <c r="Z132" s="286" t="s">
        <v>8295</v>
      </c>
      <c r="AA132" s="286" t="s">
        <v>8295</v>
      </c>
      <c r="AB132" s="286" t="s">
        <v>8295</v>
      </c>
      <c r="AC132" s="286" t="s">
        <v>8295</v>
      </c>
      <c r="AD132" s="286" t="s">
        <v>8295</v>
      </c>
      <c r="AE132" s="286" t="s">
        <v>8295</v>
      </c>
      <c r="AF132" s="286" t="s">
        <v>8295</v>
      </c>
      <c r="AG132" s="286" t="s">
        <v>8295</v>
      </c>
      <c r="AH132" s="286" t="s">
        <v>8295</v>
      </c>
      <c r="AI132" s="286" t="s">
        <v>8295</v>
      </c>
      <c r="AJ132" s="286" t="s">
        <v>8295</v>
      </c>
      <c r="AK132" s="286" t="s">
        <v>8295</v>
      </c>
      <c r="AL132" s="286" t="s">
        <v>8295</v>
      </c>
      <c r="AM132" s="286" t="s">
        <v>8295</v>
      </c>
      <c r="AN132" s="286" t="s">
        <v>8295</v>
      </c>
      <c r="AO132" s="286">
        <v>2.2999999999999998</v>
      </c>
      <c r="AP132" s="286">
        <v>2.4</v>
      </c>
      <c r="AQ132" s="286">
        <v>2.6</v>
      </c>
      <c r="AR132" s="286">
        <f>_xlfn.IFNA(VLOOKUP(C132,'INFORM Severity - hidden'!$C$5:$G$155,5,FALSE),"-")</f>
        <v>3.1</v>
      </c>
    </row>
    <row r="133" spans="1:44" x14ac:dyDescent="0.25">
      <c r="A133"/>
      <c r="B133"/>
      <c r="C133" t="s">
        <v>8351</v>
      </c>
      <c r="D133" s="286" t="str">
        <f t="shared" si="2"/>
        <v>-</v>
      </c>
      <c r="E133" s="286" t="s">
        <v>8295</v>
      </c>
      <c r="F133" s="286">
        <v>2.9</v>
      </c>
      <c r="G133" s="286">
        <v>2.9</v>
      </c>
      <c r="H133" s="286" t="s">
        <v>8295</v>
      </c>
      <c r="I133" s="286" t="s">
        <v>8295</v>
      </c>
      <c r="J133" s="286" t="s">
        <v>8295</v>
      </c>
      <c r="K133" s="286" t="s">
        <v>8295</v>
      </c>
      <c r="L133" s="286" t="s">
        <v>8295</v>
      </c>
      <c r="M133" s="286" t="s">
        <v>8295</v>
      </c>
      <c r="N133" s="286" t="s">
        <v>8295</v>
      </c>
      <c r="O133" s="286" t="s">
        <v>8295</v>
      </c>
      <c r="P133" s="286" t="s">
        <v>8295</v>
      </c>
      <c r="Q133" s="286" t="s">
        <v>8295</v>
      </c>
      <c r="R133" s="286" t="s">
        <v>8295</v>
      </c>
      <c r="S133" s="286" t="s">
        <v>8295</v>
      </c>
      <c r="T133" s="286" t="s">
        <v>8295</v>
      </c>
      <c r="U133" s="286" t="s">
        <v>8295</v>
      </c>
      <c r="V133" s="286" t="s">
        <v>8295</v>
      </c>
      <c r="W133" s="286" t="s">
        <v>8295</v>
      </c>
      <c r="X133" s="286" t="s">
        <v>8295</v>
      </c>
      <c r="Y133" s="286" t="s">
        <v>8295</v>
      </c>
      <c r="Z133" s="286" t="s">
        <v>8295</v>
      </c>
      <c r="AA133" s="286" t="s">
        <v>8295</v>
      </c>
      <c r="AB133" s="286" t="s">
        <v>8295</v>
      </c>
      <c r="AC133" s="286" t="s">
        <v>8295</v>
      </c>
      <c r="AD133" s="286" t="s">
        <v>8295</v>
      </c>
      <c r="AE133" s="286" t="s">
        <v>8295</v>
      </c>
      <c r="AF133" s="286" t="s">
        <v>8295</v>
      </c>
      <c r="AG133" s="286" t="s">
        <v>8295</v>
      </c>
      <c r="AH133" s="286" t="s">
        <v>8295</v>
      </c>
      <c r="AI133" s="286" t="s">
        <v>8295</v>
      </c>
      <c r="AJ133" s="286" t="s">
        <v>8295</v>
      </c>
      <c r="AK133" s="286" t="s">
        <v>8295</v>
      </c>
      <c r="AL133" s="286" t="s">
        <v>8295</v>
      </c>
      <c r="AM133" s="286" t="s">
        <v>8295</v>
      </c>
      <c r="AN133" s="286" t="s">
        <v>8295</v>
      </c>
      <c r="AO133" s="286" t="s">
        <v>8295</v>
      </c>
      <c r="AP133" s="286" t="s">
        <v>8295</v>
      </c>
      <c r="AQ133" s="286" t="s">
        <v>8295</v>
      </c>
      <c r="AR133" s="286" t="str">
        <f>_xlfn.IFNA(VLOOKUP(C133,'INFORM Severity - hidden'!$C$5:$G$155,5,FALSE),"-")</f>
        <v>-</v>
      </c>
    </row>
    <row r="134" spans="1:44" x14ac:dyDescent="0.25">
      <c r="A134" t="s">
        <v>479</v>
      </c>
      <c r="B134" t="s">
        <v>477</v>
      </c>
      <c r="C134" t="s">
        <v>478</v>
      </c>
      <c r="D134" s="286" t="str">
        <f t="shared" si="2"/>
        <v>Stable</v>
      </c>
      <c r="E134" s="286" t="s">
        <v>8295</v>
      </c>
      <c r="F134" s="286">
        <v>2.2999999999999998</v>
      </c>
      <c r="G134" s="286">
        <v>2.2999999999999998</v>
      </c>
      <c r="H134" s="286">
        <v>2.2999999999999998</v>
      </c>
      <c r="I134" s="286">
        <v>2.2000000000000002</v>
      </c>
      <c r="J134" s="286">
        <v>2.2000000000000002</v>
      </c>
      <c r="K134" s="286">
        <v>2.2000000000000002</v>
      </c>
      <c r="L134" s="286">
        <v>2.2000000000000002</v>
      </c>
      <c r="M134" s="286">
        <v>2.2000000000000002</v>
      </c>
      <c r="N134" s="286">
        <v>2.2000000000000002</v>
      </c>
      <c r="O134" s="286">
        <v>2.2000000000000002</v>
      </c>
      <c r="P134" s="286">
        <v>2.2000000000000002</v>
      </c>
      <c r="Q134" s="286">
        <v>2.2000000000000002</v>
      </c>
      <c r="R134" s="286">
        <v>2.2000000000000002</v>
      </c>
      <c r="S134" s="286">
        <v>2.2000000000000002</v>
      </c>
      <c r="T134" s="286">
        <v>2.2999999999999998</v>
      </c>
      <c r="U134" s="286">
        <v>2.2999999999999998</v>
      </c>
      <c r="V134" s="286">
        <v>2.2999999999999998</v>
      </c>
      <c r="W134" s="286">
        <v>2.2999999999999998</v>
      </c>
      <c r="X134" s="286">
        <v>2.2999999999999998</v>
      </c>
      <c r="Y134" s="286">
        <v>2.2999999999999998</v>
      </c>
      <c r="Z134" s="286">
        <v>2.2999999999999998</v>
      </c>
      <c r="AA134" s="286">
        <v>2.2000000000000002</v>
      </c>
      <c r="AB134" s="286">
        <v>2.2000000000000002</v>
      </c>
      <c r="AC134" s="286">
        <v>2.2000000000000002</v>
      </c>
      <c r="AD134" s="286">
        <v>2.2000000000000002</v>
      </c>
      <c r="AE134" s="286">
        <v>2.2000000000000002</v>
      </c>
      <c r="AF134" s="286">
        <v>2.2000000000000002</v>
      </c>
      <c r="AG134" s="286">
        <v>2.2000000000000002</v>
      </c>
      <c r="AH134" s="286">
        <v>2.2000000000000002</v>
      </c>
      <c r="AI134" s="286">
        <v>2.2000000000000002</v>
      </c>
      <c r="AJ134" s="286">
        <v>2.1</v>
      </c>
      <c r="AK134" s="286">
        <v>2.1</v>
      </c>
      <c r="AL134" s="286">
        <v>2.1</v>
      </c>
      <c r="AM134" s="286">
        <v>2.1</v>
      </c>
      <c r="AN134" s="286">
        <v>2.1</v>
      </c>
      <c r="AO134" s="286">
        <v>2.1</v>
      </c>
      <c r="AP134" s="286">
        <v>2.1</v>
      </c>
      <c r="AQ134" s="286">
        <v>2.1</v>
      </c>
      <c r="AR134" s="286">
        <f>_xlfn.IFNA(VLOOKUP(C134,'INFORM Severity - hidden'!$C$5:$G$155,5,FALSE),"-")</f>
        <v>2.1</v>
      </c>
    </row>
    <row r="135" spans="1:44" x14ac:dyDescent="0.25">
      <c r="A135" t="s">
        <v>479</v>
      </c>
      <c r="B135" t="s">
        <v>1902</v>
      </c>
      <c r="C135" t="s">
        <v>1903</v>
      </c>
      <c r="D135" s="286" t="str">
        <f t="shared" si="2"/>
        <v>Stable</v>
      </c>
      <c r="E135" s="286" t="s">
        <v>8295</v>
      </c>
      <c r="F135" s="286">
        <v>3</v>
      </c>
      <c r="G135" s="286">
        <v>3</v>
      </c>
      <c r="H135" s="286">
        <v>3</v>
      </c>
      <c r="I135" s="286">
        <v>2.7</v>
      </c>
      <c r="J135" s="286">
        <v>2.8</v>
      </c>
      <c r="K135" s="286">
        <v>2.9</v>
      </c>
      <c r="L135" s="286">
        <v>2.9</v>
      </c>
      <c r="M135" s="286">
        <v>2.9</v>
      </c>
      <c r="N135" s="286">
        <v>2.9</v>
      </c>
      <c r="O135" s="286">
        <v>2.8</v>
      </c>
      <c r="P135" s="286">
        <v>2.8</v>
      </c>
      <c r="Q135" s="286">
        <v>2.6</v>
      </c>
      <c r="R135" s="286">
        <v>2.6</v>
      </c>
      <c r="S135" s="286">
        <v>2.6</v>
      </c>
      <c r="T135" s="286">
        <v>2.6</v>
      </c>
      <c r="U135" s="286">
        <v>2.6</v>
      </c>
      <c r="V135" s="286">
        <v>2.7</v>
      </c>
      <c r="W135" s="286">
        <v>2.7</v>
      </c>
      <c r="X135" s="286">
        <v>3</v>
      </c>
      <c r="Y135" s="286">
        <v>2.9</v>
      </c>
      <c r="Z135" s="286">
        <v>2.9</v>
      </c>
      <c r="AA135" s="286">
        <v>2.8</v>
      </c>
      <c r="AB135" s="286">
        <v>2.8</v>
      </c>
      <c r="AC135" s="286">
        <v>2.8</v>
      </c>
      <c r="AD135" s="286">
        <v>2.8</v>
      </c>
      <c r="AE135" s="286">
        <v>2.8</v>
      </c>
      <c r="AF135" s="286">
        <v>2.8</v>
      </c>
      <c r="AG135" s="286">
        <v>2.8</v>
      </c>
      <c r="AH135" s="286">
        <v>2.8</v>
      </c>
      <c r="AI135" s="286">
        <v>2.8</v>
      </c>
      <c r="AJ135" s="286">
        <v>2.8</v>
      </c>
      <c r="AK135" s="286">
        <v>2.8</v>
      </c>
      <c r="AL135" s="286">
        <v>2.8</v>
      </c>
      <c r="AM135" s="286">
        <v>2.8</v>
      </c>
      <c r="AN135" s="286">
        <v>2.8</v>
      </c>
      <c r="AO135" s="286">
        <v>2.8</v>
      </c>
      <c r="AP135" s="286">
        <v>2.8</v>
      </c>
      <c r="AQ135" s="286">
        <v>2.8</v>
      </c>
      <c r="AR135" s="286">
        <f>_xlfn.IFNA(VLOOKUP(C135,'INFORM Severity - hidden'!$C$5:$G$155,5,FALSE),"-")</f>
        <v>2.8</v>
      </c>
    </row>
    <row r="136" spans="1:44" x14ac:dyDescent="0.25">
      <c r="A136" t="s">
        <v>606</v>
      </c>
      <c r="B136" t="s">
        <v>604</v>
      </c>
      <c r="C136" t="s">
        <v>605</v>
      </c>
      <c r="D136" s="286" t="str">
        <f t="shared" si="2"/>
        <v>Decreasing</v>
      </c>
      <c r="E136" s="286" t="s">
        <v>8295</v>
      </c>
      <c r="F136" s="286" t="s">
        <v>8295</v>
      </c>
      <c r="G136" s="286">
        <v>2.9</v>
      </c>
      <c r="H136" s="286">
        <v>3</v>
      </c>
      <c r="I136" s="286">
        <v>3.1</v>
      </c>
      <c r="J136" s="286">
        <v>3.1</v>
      </c>
      <c r="K136" s="286">
        <v>3.1</v>
      </c>
      <c r="L136" s="286">
        <v>2.7</v>
      </c>
      <c r="M136" s="286">
        <v>2.7</v>
      </c>
      <c r="N136" s="286">
        <v>2.5</v>
      </c>
      <c r="O136" s="286">
        <v>2.5</v>
      </c>
      <c r="P136" s="286">
        <v>2.5</v>
      </c>
      <c r="Q136" s="286">
        <v>2.6</v>
      </c>
      <c r="R136" s="286">
        <v>2.6</v>
      </c>
      <c r="S136" s="286">
        <v>2.7</v>
      </c>
      <c r="T136" s="286">
        <v>2.7</v>
      </c>
      <c r="U136" s="286">
        <v>2.6</v>
      </c>
      <c r="V136" s="286">
        <v>2.7</v>
      </c>
      <c r="W136" s="286">
        <v>2.7</v>
      </c>
      <c r="X136" s="286">
        <v>2.6</v>
      </c>
      <c r="Y136" s="286">
        <v>2.6</v>
      </c>
      <c r="Z136" s="286">
        <v>2.7</v>
      </c>
      <c r="AA136" s="286">
        <v>2.8</v>
      </c>
      <c r="AB136" s="286">
        <v>2.8</v>
      </c>
      <c r="AC136" s="286">
        <v>2.8</v>
      </c>
      <c r="AD136" s="286">
        <v>2.8</v>
      </c>
      <c r="AE136" s="286">
        <v>2.8</v>
      </c>
      <c r="AF136" s="286">
        <v>2.8</v>
      </c>
      <c r="AG136" s="286">
        <v>2.9</v>
      </c>
      <c r="AH136" s="286">
        <v>2.9</v>
      </c>
      <c r="AI136" s="286">
        <v>3</v>
      </c>
      <c r="AJ136" s="286">
        <v>3</v>
      </c>
      <c r="AK136" s="286">
        <v>2.8</v>
      </c>
      <c r="AL136" s="286">
        <v>2.8</v>
      </c>
      <c r="AM136" s="286">
        <v>3</v>
      </c>
      <c r="AN136" s="286">
        <v>3</v>
      </c>
      <c r="AO136" s="286">
        <v>3</v>
      </c>
      <c r="AP136" s="286">
        <v>3</v>
      </c>
      <c r="AQ136" s="286">
        <v>2.5</v>
      </c>
      <c r="AR136" s="286">
        <f>_xlfn.IFNA(VLOOKUP(C136,'INFORM Severity - hidden'!$C$5:$G$155,5,FALSE),"-")</f>
        <v>2.5</v>
      </c>
    </row>
    <row r="137" spans="1:44" x14ac:dyDescent="0.25">
      <c r="A137"/>
      <c r="B137"/>
      <c r="C137" t="s">
        <v>8352</v>
      </c>
      <c r="D137" s="286" t="str">
        <f t="shared" si="2"/>
        <v>-</v>
      </c>
      <c r="E137" s="286" t="s">
        <v>8295</v>
      </c>
      <c r="F137" s="286" t="s">
        <v>8295</v>
      </c>
      <c r="G137" s="286" t="s">
        <v>8295</v>
      </c>
      <c r="H137" s="286" t="s">
        <v>8295</v>
      </c>
      <c r="I137" s="286">
        <v>2.7</v>
      </c>
      <c r="J137" s="286">
        <v>2.6</v>
      </c>
      <c r="K137" s="286" t="s">
        <v>8295</v>
      </c>
      <c r="L137" s="286" t="s">
        <v>8295</v>
      </c>
      <c r="M137" s="286" t="s">
        <v>8295</v>
      </c>
      <c r="N137" s="286" t="s">
        <v>8295</v>
      </c>
      <c r="O137" s="286" t="s">
        <v>8295</v>
      </c>
      <c r="P137" s="286" t="s">
        <v>8295</v>
      </c>
      <c r="Q137" s="286" t="s">
        <v>8295</v>
      </c>
      <c r="R137" s="286" t="s">
        <v>8295</v>
      </c>
      <c r="S137" s="286" t="s">
        <v>8295</v>
      </c>
      <c r="T137" s="286" t="s">
        <v>8295</v>
      </c>
      <c r="U137" s="286" t="s">
        <v>8295</v>
      </c>
      <c r="V137" s="286" t="s">
        <v>8295</v>
      </c>
      <c r="W137" s="286" t="s">
        <v>8295</v>
      </c>
      <c r="X137" s="286" t="s">
        <v>8295</v>
      </c>
      <c r="Y137" s="286" t="s">
        <v>8295</v>
      </c>
      <c r="Z137" s="286" t="s">
        <v>8295</v>
      </c>
      <c r="AA137" s="286" t="s">
        <v>8295</v>
      </c>
      <c r="AB137" s="286" t="s">
        <v>8295</v>
      </c>
      <c r="AC137" s="286" t="s">
        <v>8295</v>
      </c>
      <c r="AD137" s="286" t="s">
        <v>8295</v>
      </c>
      <c r="AE137" s="286" t="s">
        <v>8295</v>
      </c>
      <c r="AF137" s="286" t="s">
        <v>8295</v>
      </c>
      <c r="AG137" s="286" t="s">
        <v>8295</v>
      </c>
      <c r="AH137" s="286" t="s">
        <v>8295</v>
      </c>
      <c r="AI137" s="286" t="s">
        <v>8295</v>
      </c>
      <c r="AJ137" s="286" t="s">
        <v>8295</v>
      </c>
      <c r="AK137" s="286" t="s">
        <v>8295</v>
      </c>
      <c r="AL137" s="286" t="s">
        <v>8295</v>
      </c>
      <c r="AM137" s="286" t="s">
        <v>8295</v>
      </c>
      <c r="AN137" s="286" t="s">
        <v>8295</v>
      </c>
      <c r="AO137" s="286" t="s">
        <v>8295</v>
      </c>
      <c r="AP137" s="286" t="s">
        <v>8295</v>
      </c>
      <c r="AQ137" s="286" t="s">
        <v>8295</v>
      </c>
      <c r="AR137" s="286" t="str">
        <f>_xlfn.IFNA(VLOOKUP(C137,'INFORM Severity - hidden'!$C$5:$G$155,5,FALSE),"-")</f>
        <v>-</v>
      </c>
    </row>
    <row r="138" spans="1:44" x14ac:dyDescent="0.25">
      <c r="A138" t="s">
        <v>606</v>
      </c>
      <c r="B138" t="s">
        <v>5348</v>
      </c>
      <c r="C138" t="s">
        <v>5349</v>
      </c>
      <c r="D138" s="286" t="str">
        <f t="shared" si="2"/>
        <v>Stable</v>
      </c>
      <c r="E138" s="286" t="s">
        <v>8295</v>
      </c>
      <c r="F138" s="286" t="s">
        <v>8295</v>
      </c>
      <c r="G138" s="286" t="s">
        <v>8295</v>
      </c>
      <c r="H138" s="286" t="s">
        <v>8295</v>
      </c>
      <c r="I138" s="286" t="s">
        <v>8295</v>
      </c>
      <c r="J138" s="286" t="s">
        <v>8295</v>
      </c>
      <c r="K138" s="286" t="s">
        <v>8295</v>
      </c>
      <c r="L138" s="286" t="s">
        <v>8295</v>
      </c>
      <c r="M138" s="286" t="s">
        <v>8295</v>
      </c>
      <c r="N138" s="286" t="s">
        <v>8295</v>
      </c>
      <c r="O138" s="286" t="s">
        <v>8295</v>
      </c>
      <c r="P138" s="286" t="s">
        <v>8295</v>
      </c>
      <c r="Q138" s="286" t="s">
        <v>8295</v>
      </c>
      <c r="R138" s="286" t="s">
        <v>8295</v>
      </c>
      <c r="S138" s="286" t="s">
        <v>8295</v>
      </c>
      <c r="T138" s="286" t="s">
        <v>8295</v>
      </c>
      <c r="U138" s="286" t="s">
        <v>8295</v>
      </c>
      <c r="V138" s="286" t="s">
        <v>8295</v>
      </c>
      <c r="W138" s="286" t="s">
        <v>8295</v>
      </c>
      <c r="X138" s="286" t="s">
        <v>8295</v>
      </c>
      <c r="Y138" s="286" t="s">
        <v>8295</v>
      </c>
      <c r="Z138" s="286" t="s">
        <v>8295</v>
      </c>
      <c r="AA138" s="286" t="s">
        <v>8295</v>
      </c>
      <c r="AB138" s="286" t="s">
        <v>8295</v>
      </c>
      <c r="AC138" s="286" t="s">
        <v>8295</v>
      </c>
      <c r="AD138" s="286" t="s">
        <v>8295</v>
      </c>
      <c r="AE138" s="286" t="s">
        <v>8295</v>
      </c>
      <c r="AF138" s="286" t="s">
        <v>8295</v>
      </c>
      <c r="AG138" s="286" t="s">
        <v>8295</v>
      </c>
      <c r="AH138" s="286" t="s">
        <v>8295</v>
      </c>
      <c r="AI138" s="286" t="s">
        <v>8295</v>
      </c>
      <c r="AJ138" s="286" t="s">
        <v>8295</v>
      </c>
      <c r="AK138" s="286" t="s">
        <v>8295</v>
      </c>
      <c r="AL138" s="286" t="s">
        <v>8295</v>
      </c>
      <c r="AM138" s="286" t="s">
        <v>8295</v>
      </c>
      <c r="AN138" s="286" t="s">
        <v>8295</v>
      </c>
      <c r="AO138" s="286">
        <v>2.1</v>
      </c>
      <c r="AP138" s="286">
        <v>2.1</v>
      </c>
      <c r="AQ138" s="286">
        <v>2.1</v>
      </c>
      <c r="AR138" s="286">
        <f>_xlfn.IFNA(VLOOKUP(C138,'INFORM Severity - hidden'!$C$5:$G$155,5,FALSE),"-")</f>
        <v>2.1</v>
      </c>
    </row>
    <row r="139" spans="1:44" x14ac:dyDescent="0.25">
      <c r="A139" t="s">
        <v>2600</v>
      </c>
      <c r="B139" t="s">
        <v>2598</v>
      </c>
      <c r="C139" t="s">
        <v>2599</v>
      </c>
      <c r="D139" s="286" t="str">
        <f t="shared" si="2"/>
        <v>Increasing</v>
      </c>
      <c r="E139" s="286" t="s">
        <v>8295</v>
      </c>
      <c r="F139" s="286" t="s">
        <v>8295</v>
      </c>
      <c r="G139" s="286" t="s">
        <v>8295</v>
      </c>
      <c r="H139" s="286" t="s">
        <v>8295</v>
      </c>
      <c r="I139" s="286" t="s">
        <v>8295</v>
      </c>
      <c r="J139" s="286" t="s">
        <v>8295</v>
      </c>
      <c r="K139" s="286" t="s">
        <v>8295</v>
      </c>
      <c r="L139" s="286" t="s">
        <v>8295</v>
      </c>
      <c r="M139" s="286" t="s">
        <v>8295</v>
      </c>
      <c r="N139" s="286" t="s">
        <v>8295</v>
      </c>
      <c r="O139" s="286" t="s">
        <v>8295</v>
      </c>
      <c r="P139" s="286" t="s">
        <v>8295</v>
      </c>
      <c r="Q139" s="286" t="s">
        <v>8295</v>
      </c>
      <c r="R139" s="286" t="s">
        <v>8295</v>
      </c>
      <c r="S139" s="286" t="s">
        <v>8295</v>
      </c>
      <c r="T139" s="286" t="s">
        <v>8295</v>
      </c>
      <c r="U139" s="286" t="s">
        <v>8295</v>
      </c>
      <c r="V139" s="286" t="s">
        <v>8295</v>
      </c>
      <c r="W139" s="286" t="s">
        <v>8295</v>
      </c>
      <c r="X139" s="286" t="s">
        <v>8295</v>
      </c>
      <c r="Y139" s="286" t="s">
        <v>8295</v>
      </c>
      <c r="Z139" s="286" t="s">
        <v>8295</v>
      </c>
      <c r="AA139" s="286" t="s">
        <v>8295</v>
      </c>
      <c r="AB139" s="286" t="s">
        <v>8295</v>
      </c>
      <c r="AC139" s="286" t="s">
        <v>8295</v>
      </c>
      <c r="AD139" s="286" t="s">
        <v>8295</v>
      </c>
      <c r="AE139" s="286">
        <v>1.6</v>
      </c>
      <c r="AF139" s="286">
        <v>1.6</v>
      </c>
      <c r="AG139" s="286">
        <v>1.6</v>
      </c>
      <c r="AH139" s="286">
        <v>1.7</v>
      </c>
      <c r="AI139" s="286">
        <v>1.7</v>
      </c>
      <c r="AJ139" s="286">
        <v>1.7</v>
      </c>
      <c r="AK139" s="286">
        <v>1.7</v>
      </c>
      <c r="AL139" s="286">
        <v>1.7</v>
      </c>
      <c r="AM139" s="286">
        <v>1.7</v>
      </c>
      <c r="AN139" s="286">
        <v>1.6</v>
      </c>
      <c r="AO139" s="286">
        <v>1.6</v>
      </c>
      <c r="AP139" s="286">
        <v>1.7</v>
      </c>
      <c r="AQ139" s="286">
        <v>1.6</v>
      </c>
      <c r="AR139" s="286">
        <f>_xlfn.IFNA(VLOOKUP(C139,'INFORM Severity - hidden'!$C$5:$G$155,5,FALSE),"-")</f>
        <v>2.2000000000000002</v>
      </c>
    </row>
    <row r="140" spans="1:44" x14ac:dyDescent="0.25">
      <c r="A140" t="s">
        <v>1553</v>
      </c>
      <c r="B140" t="s">
        <v>1551</v>
      </c>
      <c r="C140" t="s">
        <v>1552</v>
      </c>
      <c r="D140" s="286" t="str">
        <f t="shared" si="2"/>
        <v>Increasing</v>
      </c>
      <c r="E140" s="286" t="s">
        <v>8295</v>
      </c>
      <c r="F140" s="286" t="s">
        <v>8295</v>
      </c>
      <c r="G140" s="286" t="s">
        <v>8295</v>
      </c>
      <c r="H140" s="286" t="s">
        <v>8295</v>
      </c>
      <c r="I140" s="286" t="s">
        <v>8295</v>
      </c>
      <c r="J140" s="286" t="s">
        <v>8295</v>
      </c>
      <c r="K140" s="286" t="s">
        <v>8295</v>
      </c>
      <c r="L140" s="286" t="s">
        <v>8295</v>
      </c>
      <c r="M140" s="286" t="s">
        <v>8295</v>
      </c>
      <c r="N140" s="286" t="s">
        <v>8295</v>
      </c>
      <c r="O140" s="286" t="s">
        <v>8295</v>
      </c>
      <c r="P140" s="286" t="s">
        <v>8295</v>
      </c>
      <c r="Q140" s="286" t="s">
        <v>8295</v>
      </c>
      <c r="R140" s="286">
        <v>2.2000000000000002</v>
      </c>
      <c r="S140" s="286">
        <v>2.1</v>
      </c>
      <c r="T140" s="286">
        <v>2.1</v>
      </c>
      <c r="U140" s="286">
        <v>2.1</v>
      </c>
      <c r="V140" s="286">
        <v>2.1</v>
      </c>
      <c r="W140" s="286">
        <v>2.1</v>
      </c>
      <c r="X140" s="286">
        <v>2.1</v>
      </c>
      <c r="Y140" s="286">
        <v>2.1</v>
      </c>
      <c r="Z140" s="286">
        <v>2</v>
      </c>
      <c r="AA140" s="286">
        <v>2.1</v>
      </c>
      <c r="AB140" s="286">
        <v>2.1</v>
      </c>
      <c r="AC140" s="286">
        <v>2.1</v>
      </c>
      <c r="AD140" s="286">
        <v>2.1</v>
      </c>
      <c r="AE140" s="286">
        <v>2.1</v>
      </c>
      <c r="AF140" s="286">
        <v>2.1</v>
      </c>
      <c r="AG140" s="286">
        <v>2.1</v>
      </c>
      <c r="AH140" s="286">
        <v>2.1</v>
      </c>
      <c r="AI140" s="286">
        <v>2.2999999999999998</v>
      </c>
      <c r="AJ140" s="286">
        <v>2.2999999999999998</v>
      </c>
      <c r="AK140" s="286">
        <v>2.2999999999999998</v>
      </c>
      <c r="AL140" s="286">
        <v>2.2000000000000002</v>
      </c>
      <c r="AM140" s="286">
        <v>2.2000000000000002</v>
      </c>
      <c r="AN140" s="286">
        <v>2.4</v>
      </c>
      <c r="AO140" s="286">
        <v>2.4</v>
      </c>
      <c r="AP140" s="286">
        <v>2.4</v>
      </c>
      <c r="AQ140" s="286">
        <v>2.4</v>
      </c>
      <c r="AR140" s="286">
        <f>_xlfn.IFNA(VLOOKUP(C140,'INFORM Severity - hidden'!$C$5:$G$155,5,FALSE),"-")</f>
        <v>2.4</v>
      </c>
    </row>
    <row r="141" spans="1:44" x14ac:dyDescent="0.25">
      <c r="A141" t="s">
        <v>254</v>
      </c>
      <c r="B141" t="s">
        <v>252</v>
      </c>
      <c r="C141" t="s">
        <v>253</v>
      </c>
      <c r="D141" s="286" t="str">
        <f t="shared" si="2"/>
        <v>Stable</v>
      </c>
      <c r="E141" s="286" t="s">
        <v>8295</v>
      </c>
      <c r="F141" s="286">
        <v>3.1</v>
      </c>
      <c r="G141" s="286">
        <v>3.2</v>
      </c>
      <c r="H141" s="286">
        <v>3.5</v>
      </c>
      <c r="I141" s="286">
        <v>3.5</v>
      </c>
      <c r="J141" s="286">
        <v>3.5</v>
      </c>
      <c r="K141" s="286">
        <v>3.5</v>
      </c>
      <c r="L141" s="286">
        <v>3.5</v>
      </c>
      <c r="M141" s="286">
        <v>3.5</v>
      </c>
      <c r="N141" s="286">
        <v>3.6</v>
      </c>
      <c r="O141" s="286">
        <v>3.6</v>
      </c>
      <c r="P141" s="286">
        <v>3.6</v>
      </c>
      <c r="Q141" s="286">
        <v>3.6</v>
      </c>
      <c r="R141" s="286">
        <v>3.6</v>
      </c>
      <c r="S141" s="286">
        <v>3.6</v>
      </c>
      <c r="T141" s="286">
        <v>3.6</v>
      </c>
      <c r="U141" s="286">
        <v>3.6</v>
      </c>
      <c r="V141" s="286">
        <v>3.6</v>
      </c>
      <c r="W141" s="286">
        <v>3.7</v>
      </c>
      <c r="X141" s="286">
        <v>3.7</v>
      </c>
      <c r="Y141" s="286">
        <v>3.7</v>
      </c>
      <c r="Z141" s="286">
        <v>3.8</v>
      </c>
      <c r="AA141" s="286">
        <v>3.7</v>
      </c>
      <c r="AB141" s="286">
        <v>3.7</v>
      </c>
      <c r="AC141" s="286">
        <v>3.7</v>
      </c>
      <c r="AD141" s="286">
        <v>3.7</v>
      </c>
      <c r="AE141" s="286">
        <v>3.7</v>
      </c>
      <c r="AF141" s="286">
        <v>3.7</v>
      </c>
      <c r="AG141" s="286">
        <v>3.7</v>
      </c>
      <c r="AH141" s="286">
        <v>3.8</v>
      </c>
      <c r="AI141" s="286">
        <v>3.8</v>
      </c>
      <c r="AJ141" s="286">
        <v>3.8</v>
      </c>
      <c r="AK141" s="286">
        <v>3.8</v>
      </c>
      <c r="AL141" s="286">
        <v>3.8</v>
      </c>
      <c r="AM141" s="286">
        <v>3.8</v>
      </c>
      <c r="AN141" s="286">
        <v>3.8</v>
      </c>
      <c r="AO141" s="286">
        <v>3.8</v>
      </c>
      <c r="AP141" s="286">
        <v>3.8</v>
      </c>
      <c r="AQ141" s="286">
        <v>3.8</v>
      </c>
      <c r="AR141" s="286">
        <f>_xlfn.IFNA(VLOOKUP(C141,'INFORM Severity - hidden'!$C$5:$G$155,5,FALSE),"-")</f>
        <v>3.8</v>
      </c>
    </row>
    <row r="142" spans="1:44" x14ac:dyDescent="0.25">
      <c r="A142" t="s">
        <v>254</v>
      </c>
      <c r="B142" t="s">
        <v>270</v>
      </c>
      <c r="C142" t="s">
        <v>271</v>
      </c>
      <c r="D142" s="286" t="str">
        <f t="shared" si="2"/>
        <v>Stable</v>
      </c>
      <c r="E142" s="286" t="s">
        <v>8295</v>
      </c>
      <c r="F142" s="286">
        <v>3.1</v>
      </c>
      <c r="G142" s="286">
        <v>3.2</v>
      </c>
      <c r="H142" s="286">
        <v>3.2</v>
      </c>
      <c r="I142" s="286">
        <v>3.2</v>
      </c>
      <c r="J142" s="286">
        <v>3.3</v>
      </c>
      <c r="K142" s="286">
        <v>3.3</v>
      </c>
      <c r="L142" s="286">
        <v>3.3</v>
      </c>
      <c r="M142" s="286">
        <v>3.3</v>
      </c>
      <c r="N142" s="286">
        <v>3.4</v>
      </c>
      <c r="O142" s="286">
        <v>3.4</v>
      </c>
      <c r="P142" s="286">
        <v>3.4</v>
      </c>
      <c r="Q142" s="286">
        <v>3.4</v>
      </c>
      <c r="R142" s="286">
        <v>3.4</v>
      </c>
      <c r="S142" s="286">
        <v>3.4</v>
      </c>
      <c r="T142" s="286">
        <v>3.4</v>
      </c>
      <c r="U142" s="286">
        <v>3.4</v>
      </c>
      <c r="V142" s="286">
        <v>3.4</v>
      </c>
      <c r="W142" s="286">
        <v>3.5</v>
      </c>
      <c r="X142" s="286">
        <v>3.5</v>
      </c>
      <c r="Y142" s="286">
        <v>3.4</v>
      </c>
      <c r="Z142" s="286">
        <v>3.4</v>
      </c>
      <c r="AA142" s="286">
        <v>3.4</v>
      </c>
      <c r="AB142" s="286">
        <v>3.4</v>
      </c>
      <c r="AC142" s="286">
        <v>2.9</v>
      </c>
      <c r="AD142" s="286">
        <v>2.9</v>
      </c>
      <c r="AE142" s="286">
        <v>2.9</v>
      </c>
      <c r="AF142" s="286">
        <v>2.9</v>
      </c>
      <c r="AG142" s="286">
        <v>2.9</v>
      </c>
      <c r="AH142" s="286">
        <v>3</v>
      </c>
      <c r="AI142" s="286">
        <v>3</v>
      </c>
      <c r="AJ142" s="286">
        <v>3</v>
      </c>
      <c r="AK142" s="286">
        <v>3</v>
      </c>
      <c r="AL142" s="286">
        <v>3</v>
      </c>
      <c r="AM142" s="286">
        <v>3</v>
      </c>
      <c r="AN142" s="286">
        <v>3</v>
      </c>
      <c r="AO142" s="286">
        <v>3</v>
      </c>
      <c r="AP142" s="286">
        <v>3</v>
      </c>
      <c r="AQ142" s="286">
        <v>3</v>
      </c>
      <c r="AR142" s="286">
        <f>_xlfn.IFNA(VLOOKUP(C142,'INFORM Severity - hidden'!$C$5:$G$155,5,FALSE),"-")</f>
        <v>3</v>
      </c>
    </row>
    <row r="143" spans="1:44" x14ac:dyDescent="0.25">
      <c r="A143" t="s">
        <v>254</v>
      </c>
      <c r="B143" t="s">
        <v>279</v>
      </c>
      <c r="C143" t="s">
        <v>280</v>
      </c>
      <c r="D143" s="286" t="str">
        <f t="shared" si="2"/>
        <v>Stable</v>
      </c>
      <c r="E143" s="286" t="s">
        <v>8295</v>
      </c>
      <c r="F143" s="286">
        <v>2.4</v>
      </c>
      <c r="G143" s="286">
        <v>2.6</v>
      </c>
      <c r="H143" s="286">
        <v>3</v>
      </c>
      <c r="I143" s="286">
        <v>3</v>
      </c>
      <c r="J143" s="286">
        <v>3</v>
      </c>
      <c r="K143" s="286">
        <v>3</v>
      </c>
      <c r="L143" s="286">
        <v>3</v>
      </c>
      <c r="M143" s="286">
        <v>3</v>
      </c>
      <c r="N143" s="286">
        <v>3.1</v>
      </c>
      <c r="O143" s="286">
        <v>3.1</v>
      </c>
      <c r="P143" s="286">
        <v>3.1</v>
      </c>
      <c r="Q143" s="286">
        <v>3.1</v>
      </c>
      <c r="R143" s="286">
        <v>3.1</v>
      </c>
      <c r="S143" s="286">
        <v>3.2</v>
      </c>
      <c r="T143" s="286">
        <v>3.2</v>
      </c>
      <c r="U143" s="286">
        <v>3.2</v>
      </c>
      <c r="V143" s="286">
        <v>3.2</v>
      </c>
      <c r="W143" s="286">
        <v>3.3</v>
      </c>
      <c r="X143" s="286">
        <v>3.2</v>
      </c>
      <c r="Y143" s="286">
        <v>3.2</v>
      </c>
      <c r="Z143" s="286">
        <v>3.2</v>
      </c>
      <c r="AA143" s="286">
        <v>3.2</v>
      </c>
      <c r="AB143" s="286">
        <v>3.2</v>
      </c>
      <c r="AC143" s="286">
        <v>3.2</v>
      </c>
      <c r="AD143" s="286">
        <v>3.2</v>
      </c>
      <c r="AE143" s="286">
        <v>3.2</v>
      </c>
      <c r="AF143" s="286">
        <v>3.3</v>
      </c>
      <c r="AG143" s="286">
        <v>3.3</v>
      </c>
      <c r="AH143" s="286">
        <v>3.4</v>
      </c>
      <c r="AI143" s="286">
        <v>3.4</v>
      </c>
      <c r="AJ143" s="286">
        <v>3.4</v>
      </c>
      <c r="AK143" s="286">
        <v>3.4</v>
      </c>
      <c r="AL143" s="286">
        <v>3.3</v>
      </c>
      <c r="AM143" s="286">
        <v>3.3</v>
      </c>
      <c r="AN143" s="286">
        <v>3.3</v>
      </c>
      <c r="AO143" s="286">
        <v>3.3</v>
      </c>
      <c r="AP143" s="286">
        <v>3.3</v>
      </c>
      <c r="AQ143" s="286">
        <v>3.3</v>
      </c>
      <c r="AR143" s="286">
        <f>_xlfn.IFNA(VLOOKUP(C143,'INFORM Severity - hidden'!$C$5:$G$155,5,FALSE),"-")</f>
        <v>3.3</v>
      </c>
    </row>
    <row r="144" spans="1:44" x14ac:dyDescent="0.25">
      <c r="A144" t="s">
        <v>254</v>
      </c>
      <c r="B144" t="s">
        <v>1422</v>
      </c>
      <c r="C144" t="s">
        <v>1423</v>
      </c>
      <c r="D144" s="286" t="str">
        <f t="shared" si="2"/>
        <v>Stable</v>
      </c>
      <c r="E144" s="286" t="s">
        <v>8295</v>
      </c>
      <c r="F144" s="286" t="s">
        <v>8295</v>
      </c>
      <c r="G144" s="286" t="s">
        <v>8295</v>
      </c>
      <c r="H144" s="286" t="s">
        <v>8295</v>
      </c>
      <c r="I144" s="286" t="s">
        <v>8295</v>
      </c>
      <c r="J144" s="286" t="s">
        <v>8295</v>
      </c>
      <c r="K144" s="286" t="s">
        <v>8295</v>
      </c>
      <c r="L144" s="286" t="s">
        <v>8295</v>
      </c>
      <c r="M144" s="286" t="s">
        <v>8295</v>
      </c>
      <c r="N144" s="286" t="s">
        <v>8295</v>
      </c>
      <c r="O144" s="286" t="s">
        <v>8295</v>
      </c>
      <c r="P144" s="286">
        <v>2.5</v>
      </c>
      <c r="Q144" s="286">
        <v>2.5</v>
      </c>
      <c r="R144" s="286">
        <v>2.6</v>
      </c>
      <c r="S144" s="286">
        <v>2.5</v>
      </c>
      <c r="T144" s="286">
        <v>2.5</v>
      </c>
      <c r="U144" s="286">
        <v>2.5</v>
      </c>
      <c r="V144" s="286">
        <v>2.6</v>
      </c>
      <c r="W144" s="286">
        <v>2.5</v>
      </c>
      <c r="X144" s="286">
        <v>2.5</v>
      </c>
      <c r="Y144" s="286">
        <v>2.5</v>
      </c>
      <c r="Z144" s="286">
        <v>2.5</v>
      </c>
      <c r="AA144" s="286">
        <v>2.4</v>
      </c>
      <c r="AB144" s="286">
        <v>2.5</v>
      </c>
      <c r="AC144" s="286">
        <v>2.7</v>
      </c>
      <c r="AD144" s="286">
        <v>2.7</v>
      </c>
      <c r="AE144" s="286">
        <v>2.7</v>
      </c>
      <c r="AF144" s="286">
        <v>2.7</v>
      </c>
      <c r="AG144" s="286">
        <v>2.7</v>
      </c>
      <c r="AH144" s="286">
        <v>2.7</v>
      </c>
      <c r="AI144" s="286">
        <v>2.7</v>
      </c>
      <c r="AJ144" s="286">
        <v>2.7</v>
      </c>
      <c r="AK144" s="286">
        <v>2.7</v>
      </c>
      <c r="AL144" s="286">
        <v>2.7</v>
      </c>
      <c r="AM144" s="286">
        <v>2.7</v>
      </c>
      <c r="AN144" s="286">
        <v>2.7</v>
      </c>
      <c r="AO144" s="286">
        <v>2.7</v>
      </c>
      <c r="AP144" s="286">
        <v>2.7</v>
      </c>
      <c r="AQ144" s="286">
        <v>2.7</v>
      </c>
      <c r="AR144" s="286">
        <f>_xlfn.IFNA(VLOOKUP(C144,'INFORM Severity - hidden'!$C$5:$G$155,5,FALSE),"-")</f>
        <v>2.7</v>
      </c>
    </row>
    <row r="145" spans="1:44" x14ac:dyDescent="0.25">
      <c r="A145"/>
      <c r="B145"/>
      <c r="C145" t="s">
        <v>8353</v>
      </c>
      <c r="D145" s="286" t="str">
        <f t="shared" si="2"/>
        <v>-</v>
      </c>
      <c r="E145" s="286" t="s">
        <v>8295</v>
      </c>
      <c r="F145" s="286" t="s">
        <v>8295</v>
      </c>
      <c r="G145" s="286" t="s">
        <v>8295</v>
      </c>
      <c r="H145" s="286" t="s">
        <v>8295</v>
      </c>
      <c r="I145" s="286" t="s">
        <v>8295</v>
      </c>
      <c r="J145" s="286" t="s">
        <v>8295</v>
      </c>
      <c r="K145" s="286" t="s">
        <v>8295</v>
      </c>
      <c r="L145" s="286" t="s">
        <v>8295</v>
      </c>
      <c r="M145" s="286" t="s">
        <v>8295</v>
      </c>
      <c r="N145" s="286" t="s">
        <v>8295</v>
      </c>
      <c r="O145" s="286" t="s">
        <v>8295</v>
      </c>
      <c r="P145" s="286" t="s">
        <v>8295</v>
      </c>
      <c r="Q145" s="286" t="s">
        <v>8295</v>
      </c>
      <c r="R145" s="286" t="s">
        <v>8295</v>
      </c>
      <c r="S145" s="286" t="s">
        <v>8295</v>
      </c>
      <c r="T145" s="286" t="s">
        <v>8295</v>
      </c>
      <c r="U145" s="286" t="s">
        <v>8295</v>
      </c>
      <c r="V145" s="286" t="s">
        <v>8295</v>
      </c>
      <c r="W145" s="286" t="s">
        <v>8295</v>
      </c>
      <c r="X145" s="286" t="s">
        <v>8295</v>
      </c>
      <c r="Y145" s="286" t="s">
        <v>8295</v>
      </c>
      <c r="Z145" s="286">
        <v>2.9</v>
      </c>
      <c r="AA145" s="286">
        <v>2.9</v>
      </c>
      <c r="AB145" s="286">
        <v>2.9</v>
      </c>
      <c r="AC145" s="286">
        <v>2.9</v>
      </c>
      <c r="AD145" s="286" t="s">
        <v>8295</v>
      </c>
      <c r="AE145" s="286" t="s">
        <v>8295</v>
      </c>
      <c r="AF145" s="286" t="s">
        <v>8295</v>
      </c>
      <c r="AG145" s="286" t="s">
        <v>8295</v>
      </c>
      <c r="AH145" s="286" t="s">
        <v>8295</v>
      </c>
      <c r="AI145" s="286" t="s">
        <v>8295</v>
      </c>
      <c r="AJ145" s="286" t="s">
        <v>8295</v>
      </c>
      <c r="AK145" s="286" t="s">
        <v>8295</v>
      </c>
      <c r="AL145" s="286" t="s">
        <v>8295</v>
      </c>
      <c r="AM145" s="286" t="s">
        <v>8295</v>
      </c>
      <c r="AN145" s="286" t="s">
        <v>8295</v>
      </c>
      <c r="AO145" s="286" t="s">
        <v>8295</v>
      </c>
      <c r="AP145" s="286" t="s">
        <v>8295</v>
      </c>
      <c r="AQ145" s="286" t="s">
        <v>8295</v>
      </c>
      <c r="AR145" s="286" t="str">
        <f>_xlfn.IFNA(VLOOKUP(C145,'INFORM Severity - hidden'!$C$5:$G$155,5,FALSE),"-")</f>
        <v>-</v>
      </c>
    </row>
    <row r="146" spans="1:44" x14ac:dyDescent="0.25">
      <c r="A146" t="s">
        <v>1114</v>
      </c>
      <c r="B146" t="s">
        <v>1146</v>
      </c>
      <c r="C146" t="s">
        <v>1147</v>
      </c>
      <c r="D146" s="286" t="str">
        <f t="shared" si="2"/>
        <v>Stable</v>
      </c>
      <c r="E146" s="286">
        <v>3.5</v>
      </c>
      <c r="F146" s="286">
        <v>3.5</v>
      </c>
      <c r="G146" s="286">
        <v>4</v>
      </c>
      <c r="H146" s="286">
        <v>4.0999999999999996</v>
      </c>
      <c r="I146" s="286">
        <v>3.8</v>
      </c>
      <c r="J146" s="286">
        <v>3.8</v>
      </c>
      <c r="K146" s="286">
        <v>4.0999999999999996</v>
      </c>
      <c r="L146" s="286">
        <v>4.0999999999999996</v>
      </c>
      <c r="M146" s="286">
        <v>4.0999999999999996</v>
      </c>
      <c r="N146" s="286">
        <v>4.0999999999999996</v>
      </c>
      <c r="O146" s="286">
        <v>4.0999999999999996</v>
      </c>
      <c r="P146" s="286">
        <v>4.0999999999999996</v>
      </c>
      <c r="Q146" s="286">
        <v>4</v>
      </c>
      <c r="R146" s="286">
        <v>4</v>
      </c>
      <c r="S146" s="286">
        <v>3.7</v>
      </c>
      <c r="T146" s="286">
        <v>4.2</v>
      </c>
      <c r="U146" s="286">
        <v>4.0999999999999996</v>
      </c>
      <c r="V146" s="286">
        <v>4.2</v>
      </c>
      <c r="W146" s="286">
        <v>4.2</v>
      </c>
      <c r="X146" s="286">
        <v>4.2</v>
      </c>
      <c r="Y146" s="286">
        <v>4.2</v>
      </c>
      <c r="Z146" s="286">
        <v>4.2</v>
      </c>
      <c r="AA146" s="286">
        <v>4</v>
      </c>
      <c r="AB146" s="286">
        <v>4</v>
      </c>
      <c r="AC146" s="286">
        <v>4</v>
      </c>
      <c r="AD146" s="286">
        <v>4.0999999999999996</v>
      </c>
      <c r="AE146" s="286">
        <v>4.0999999999999996</v>
      </c>
      <c r="AF146" s="286">
        <v>4.0999999999999996</v>
      </c>
      <c r="AG146" s="286">
        <v>4.0999999999999996</v>
      </c>
      <c r="AH146" s="286">
        <v>4.0999999999999996</v>
      </c>
      <c r="AI146" s="286">
        <v>4.0999999999999996</v>
      </c>
      <c r="AJ146" s="286">
        <v>4.2</v>
      </c>
      <c r="AK146" s="286">
        <v>4.2</v>
      </c>
      <c r="AL146" s="286">
        <v>4.2</v>
      </c>
      <c r="AM146" s="286">
        <v>4.2</v>
      </c>
      <c r="AN146" s="286">
        <v>4.2</v>
      </c>
      <c r="AO146" s="286">
        <v>4.2</v>
      </c>
      <c r="AP146" s="286">
        <v>4.2</v>
      </c>
      <c r="AQ146" s="286">
        <v>4.2</v>
      </c>
      <c r="AR146" s="286">
        <f>_xlfn.IFNA(VLOOKUP(C146,'INFORM Severity - hidden'!$C$5:$G$155,5,FALSE),"-")</f>
        <v>4.2</v>
      </c>
    </row>
    <row r="147" spans="1:44" x14ac:dyDescent="0.25">
      <c r="A147"/>
      <c r="B147"/>
      <c r="C147" t="s">
        <v>8354</v>
      </c>
      <c r="D147" s="286" t="str">
        <f t="shared" si="2"/>
        <v>-</v>
      </c>
      <c r="E147" s="286">
        <v>3.6</v>
      </c>
      <c r="F147" s="286">
        <v>3.6</v>
      </c>
      <c r="G147" s="286">
        <v>3.5</v>
      </c>
      <c r="H147" s="286">
        <v>3.6</v>
      </c>
      <c r="I147" s="286" t="s">
        <v>8295</v>
      </c>
      <c r="J147" s="286" t="s">
        <v>8295</v>
      </c>
      <c r="K147" s="286" t="s">
        <v>8295</v>
      </c>
      <c r="L147" s="286" t="s">
        <v>8295</v>
      </c>
      <c r="M147" s="286" t="s">
        <v>8295</v>
      </c>
      <c r="N147" s="286" t="s">
        <v>8295</v>
      </c>
      <c r="O147" s="286" t="s">
        <v>8295</v>
      </c>
      <c r="P147" s="286" t="s">
        <v>8295</v>
      </c>
      <c r="Q147" s="286" t="s">
        <v>8295</v>
      </c>
      <c r="R147" s="286" t="s">
        <v>8295</v>
      </c>
      <c r="S147" s="286" t="s">
        <v>8295</v>
      </c>
      <c r="T147" s="286" t="s">
        <v>8295</v>
      </c>
      <c r="U147" s="286" t="s">
        <v>8295</v>
      </c>
      <c r="V147" s="286" t="s">
        <v>8295</v>
      </c>
      <c r="W147" s="286" t="s">
        <v>8295</v>
      </c>
      <c r="X147" s="286" t="s">
        <v>8295</v>
      </c>
      <c r="Y147" s="286" t="s">
        <v>8295</v>
      </c>
      <c r="Z147" s="286" t="s">
        <v>8295</v>
      </c>
      <c r="AA147" s="286" t="s">
        <v>8295</v>
      </c>
      <c r="AB147" s="286" t="s">
        <v>8295</v>
      </c>
      <c r="AC147" s="286" t="s">
        <v>8295</v>
      </c>
      <c r="AD147" s="286" t="s">
        <v>8295</v>
      </c>
      <c r="AE147" s="286" t="s">
        <v>8295</v>
      </c>
      <c r="AF147" s="286" t="s">
        <v>8295</v>
      </c>
      <c r="AG147" s="286" t="s">
        <v>8295</v>
      </c>
      <c r="AH147" s="286" t="s">
        <v>8295</v>
      </c>
      <c r="AI147" s="286" t="s">
        <v>8295</v>
      </c>
      <c r="AJ147" s="286" t="s">
        <v>8295</v>
      </c>
      <c r="AK147" s="286" t="s">
        <v>8295</v>
      </c>
      <c r="AL147" s="286" t="s">
        <v>8295</v>
      </c>
      <c r="AM147" s="286" t="s">
        <v>8295</v>
      </c>
      <c r="AN147" s="286" t="s">
        <v>8295</v>
      </c>
      <c r="AO147" s="286" t="s">
        <v>8295</v>
      </c>
      <c r="AP147" s="286" t="s">
        <v>8295</v>
      </c>
      <c r="AQ147" s="286" t="s">
        <v>8295</v>
      </c>
      <c r="AR147" s="286" t="str">
        <f>_xlfn.IFNA(VLOOKUP(C147,'INFORM Severity - hidden'!$C$5:$G$155,5,FALSE),"-")</f>
        <v>-</v>
      </c>
    </row>
    <row r="148" spans="1:44" x14ac:dyDescent="0.25">
      <c r="A148" t="s">
        <v>1114</v>
      </c>
      <c r="B148" t="s">
        <v>1135</v>
      </c>
      <c r="C148" t="s">
        <v>1136</v>
      </c>
      <c r="D148" s="286" t="str">
        <f t="shared" si="2"/>
        <v>Stable</v>
      </c>
      <c r="E148" s="286">
        <v>2.1</v>
      </c>
      <c r="F148" s="286">
        <v>2</v>
      </c>
      <c r="G148" s="286">
        <v>2.7</v>
      </c>
      <c r="H148" s="286">
        <v>2.8</v>
      </c>
      <c r="I148" s="286">
        <v>2.8</v>
      </c>
      <c r="J148" s="286">
        <v>2.8</v>
      </c>
      <c r="K148" s="286">
        <v>2.8</v>
      </c>
      <c r="L148" s="286">
        <v>2.8</v>
      </c>
      <c r="M148" s="286">
        <v>2.8</v>
      </c>
      <c r="N148" s="286">
        <v>2.8</v>
      </c>
      <c r="O148" s="286" t="s">
        <v>8295</v>
      </c>
      <c r="P148" s="286" t="s">
        <v>8295</v>
      </c>
      <c r="Q148" s="286" t="s">
        <v>8295</v>
      </c>
      <c r="R148" s="286" t="s">
        <v>8295</v>
      </c>
      <c r="S148" s="286" t="s">
        <v>8295</v>
      </c>
      <c r="T148" s="286" t="s">
        <v>8295</v>
      </c>
      <c r="U148" s="286" t="s">
        <v>8295</v>
      </c>
      <c r="V148" s="286" t="s">
        <v>8295</v>
      </c>
      <c r="W148" s="286" t="s">
        <v>8295</v>
      </c>
      <c r="X148" s="286" t="s">
        <v>8295</v>
      </c>
      <c r="Y148" s="286" t="s">
        <v>8295</v>
      </c>
      <c r="Z148" s="286" t="s">
        <v>8295</v>
      </c>
      <c r="AA148" s="286">
        <v>2.5</v>
      </c>
      <c r="AB148" s="286">
        <v>2.5</v>
      </c>
      <c r="AC148" s="286">
        <v>2.5</v>
      </c>
      <c r="AD148" s="286">
        <v>2.5</v>
      </c>
      <c r="AE148" s="286">
        <v>2.5</v>
      </c>
      <c r="AF148" s="286">
        <v>2.5</v>
      </c>
      <c r="AG148" s="286">
        <v>2.5</v>
      </c>
      <c r="AH148" s="286">
        <v>2.6</v>
      </c>
      <c r="AI148" s="286">
        <v>2.6</v>
      </c>
      <c r="AJ148" s="286">
        <v>3.4</v>
      </c>
      <c r="AK148" s="286">
        <v>3.4</v>
      </c>
      <c r="AL148" s="286">
        <v>3.4</v>
      </c>
      <c r="AM148" s="286">
        <v>3.2</v>
      </c>
      <c r="AN148" s="286">
        <v>3.2</v>
      </c>
      <c r="AO148" s="286">
        <v>3.2</v>
      </c>
      <c r="AP148" s="286">
        <v>3.2</v>
      </c>
      <c r="AQ148" s="286">
        <v>3.2</v>
      </c>
      <c r="AR148" s="286">
        <f>_xlfn.IFNA(VLOOKUP(C148,'INFORM Severity - hidden'!$C$5:$G$155,5,FALSE),"-")</f>
        <v>3.2</v>
      </c>
    </row>
    <row r="149" spans="1:44" x14ac:dyDescent="0.25">
      <c r="A149" t="s">
        <v>1114</v>
      </c>
      <c r="B149" t="s">
        <v>1112</v>
      </c>
      <c r="C149" t="s">
        <v>1113</v>
      </c>
      <c r="D149" s="286" t="str">
        <f t="shared" si="2"/>
        <v>Increasing</v>
      </c>
      <c r="E149" s="286">
        <v>4</v>
      </c>
      <c r="F149" s="286">
        <v>4</v>
      </c>
      <c r="G149" s="286">
        <v>4</v>
      </c>
      <c r="H149" s="286">
        <v>4.0999999999999996</v>
      </c>
      <c r="I149" s="286">
        <v>4.0999999999999996</v>
      </c>
      <c r="J149" s="286">
        <v>4.0999999999999996</v>
      </c>
      <c r="K149" s="286">
        <v>4.2</v>
      </c>
      <c r="L149" s="286">
        <v>4.0999999999999996</v>
      </c>
      <c r="M149" s="286">
        <v>4.0999999999999996</v>
      </c>
      <c r="N149" s="286">
        <v>4.0999999999999996</v>
      </c>
      <c r="O149" s="286">
        <v>4.0999999999999996</v>
      </c>
      <c r="P149" s="286">
        <v>4.0999999999999996</v>
      </c>
      <c r="Q149" s="286">
        <v>4</v>
      </c>
      <c r="R149" s="286">
        <v>4</v>
      </c>
      <c r="S149" s="286">
        <v>4</v>
      </c>
      <c r="T149" s="286">
        <v>4</v>
      </c>
      <c r="U149" s="286">
        <v>4</v>
      </c>
      <c r="V149" s="286">
        <v>4.0999999999999996</v>
      </c>
      <c r="W149" s="286">
        <v>4.0999999999999996</v>
      </c>
      <c r="X149" s="286">
        <v>4.0999999999999996</v>
      </c>
      <c r="Y149" s="286">
        <v>4.0999999999999996</v>
      </c>
      <c r="Z149" s="286">
        <v>4</v>
      </c>
      <c r="AA149" s="286">
        <v>4.0999999999999996</v>
      </c>
      <c r="AB149" s="286">
        <v>4.0999999999999996</v>
      </c>
      <c r="AC149" s="286">
        <v>4.0999999999999996</v>
      </c>
      <c r="AD149" s="286">
        <v>4</v>
      </c>
      <c r="AE149" s="286">
        <v>4.0999999999999996</v>
      </c>
      <c r="AF149" s="286">
        <v>4.0999999999999996</v>
      </c>
      <c r="AG149" s="286">
        <v>4.0999999999999996</v>
      </c>
      <c r="AH149" s="286">
        <v>4.0999999999999996</v>
      </c>
      <c r="AI149" s="286">
        <v>4.0999999999999996</v>
      </c>
      <c r="AJ149" s="286">
        <v>4.2</v>
      </c>
      <c r="AK149" s="286">
        <v>4.2</v>
      </c>
      <c r="AL149" s="286">
        <v>4.2</v>
      </c>
      <c r="AM149" s="286">
        <v>4.0999999999999996</v>
      </c>
      <c r="AN149" s="286">
        <v>4.0999999999999996</v>
      </c>
      <c r="AO149" s="286">
        <v>4.0999999999999996</v>
      </c>
      <c r="AP149" s="286">
        <v>4.2</v>
      </c>
      <c r="AQ149" s="286">
        <v>4.2</v>
      </c>
      <c r="AR149" s="286">
        <f>_xlfn.IFNA(VLOOKUP(C149,'INFORM Severity - hidden'!$C$5:$G$155,5,FALSE),"-")</f>
        <v>4.2</v>
      </c>
    </row>
    <row r="150" spans="1:44" x14ac:dyDescent="0.25">
      <c r="A150"/>
      <c r="B150"/>
      <c r="C150" t="s">
        <v>8355</v>
      </c>
      <c r="D150" s="286" t="str">
        <f t="shared" si="2"/>
        <v>-</v>
      </c>
      <c r="E150" s="286">
        <v>1.5</v>
      </c>
      <c r="F150" s="286">
        <v>1.5</v>
      </c>
      <c r="G150" s="286" t="s">
        <v>8295</v>
      </c>
      <c r="H150" s="286" t="s">
        <v>8295</v>
      </c>
      <c r="I150" s="286" t="s">
        <v>8295</v>
      </c>
      <c r="J150" s="286" t="s">
        <v>8295</v>
      </c>
      <c r="K150" s="286" t="s">
        <v>8295</v>
      </c>
      <c r="L150" s="286" t="s">
        <v>8295</v>
      </c>
      <c r="M150" s="286" t="s">
        <v>8295</v>
      </c>
      <c r="N150" s="286" t="s">
        <v>8295</v>
      </c>
      <c r="O150" s="286" t="s">
        <v>8295</v>
      </c>
      <c r="P150" s="286" t="s">
        <v>8295</v>
      </c>
      <c r="Q150" s="286" t="s">
        <v>8295</v>
      </c>
      <c r="R150" s="286" t="s">
        <v>8295</v>
      </c>
      <c r="S150" s="286" t="s">
        <v>8295</v>
      </c>
      <c r="T150" s="286" t="s">
        <v>8295</v>
      </c>
      <c r="U150" s="286" t="s">
        <v>8295</v>
      </c>
      <c r="V150" s="286" t="s">
        <v>8295</v>
      </c>
      <c r="W150" s="286" t="s">
        <v>8295</v>
      </c>
      <c r="X150" s="286" t="s">
        <v>8295</v>
      </c>
      <c r="Y150" s="286" t="s">
        <v>8295</v>
      </c>
      <c r="Z150" s="286" t="s">
        <v>8295</v>
      </c>
      <c r="AA150" s="286" t="s">
        <v>8295</v>
      </c>
      <c r="AB150" s="286" t="s">
        <v>8295</v>
      </c>
      <c r="AC150" s="286" t="s">
        <v>8295</v>
      </c>
      <c r="AD150" s="286" t="s">
        <v>8295</v>
      </c>
      <c r="AE150" s="286" t="s">
        <v>8295</v>
      </c>
      <c r="AF150" s="286" t="s">
        <v>8295</v>
      </c>
      <c r="AG150" s="286" t="s">
        <v>8295</v>
      </c>
      <c r="AH150" s="286" t="s">
        <v>8295</v>
      </c>
      <c r="AI150" s="286" t="s">
        <v>8295</v>
      </c>
      <c r="AJ150" s="286" t="s">
        <v>8295</v>
      </c>
      <c r="AK150" s="286" t="s">
        <v>8295</v>
      </c>
      <c r="AL150" s="286" t="s">
        <v>8295</v>
      </c>
      <c r="AM150" s="286" t="s">
        <v>8295</v>
      </c>
      <c r="AN150" s="286" t="s">
        <v>8295</v>
      </c>
      <c r="AO150" s="286" t="s">
        <v>8295</v>
      </c>
      <c r="AP150" s="286" t="s">
        <v>8295</v>
      </c>
      <c r="AQ150" s="286" t="s">
        <v>8295</v>
      </c>
      <c r="AR150" s="286" t="str">
        <f>_xlfn.IFNA(VLOOKUP(C150,'INFORM Severity - hidden'!$C$5:$G$155,5,FALSE),"-")</f>
        <v>-</v>
      </c>
    </row>
    <row r="151" spans="1:44" x14ac:dyDescent="0.25">
      <c r="A151" t="s">
        <v>1114</v>
      </c>
      <c r="B151" t="s">
        <v>1436</v>
      </c>
      <c r="C151" t="s">
        <v>1437</v>
      </c>
      <c r="D151" s="286" t="str">
        <f t="shared" si="2"/>
        <v>Stable</v>
      </c>
      <c r="E151" s="286" t="s">
        <v>8295</v>
      </c>
      <c r="F151" s="286" t="s">
        <v>8295</v>
      </c>
      <c r="G151" s="286" t="s">
        <v>8295</v>
      </c>
      <c r="H151" s="286" t="s">
        <v>8295</v>
      </c>
      <c r="I151" s="286" t="s">
        <v>8295</v>
      </c>
      <c r="J151" s="286" t="s">
        <v>8295</v>
      </c>
      <c r="K151" s="286" t="s">
        <v>8295</v>
      </c>
      <c r="L151" s="286" t="s">
        <v>8295</v>
      </c>
      <c r="M151" s="286" t="s">
        <v>8295</v>
      </c>
      <c r="N151" s="286" t="s">
        <v>8295</v>
      </c>
      <c r="O151" s="286" t="s">
        <v>8295</v>
      </c>
      <c r="P151" s="286" t="s">
        <v>8295</v>
      </c>
      <c r="Q151" s="286" t="s">
        <v>8295</v>
      </c>
      <c r="R151" s="286" t="s">
        <v>8295</v>
      </c>
      <c r="S151" s="286">
        <v>2.5</v>
      </c>
      <c r="T151" s="286">
        <v>2.5</v>
      </c>
      <c r="U151" s="286">
        <v>2.6</v>
      </c>
      <c r="V151" s="286">
        <v>2.6</v>
      </c>
      <c r="W151" s="286">
        <v>2.6</v>
      </c>
      <c r="X151" s="286">
        <v>2.6</v>
      </c>
      <c r="Y151" s="286">
        <v>2.6</v>
      </c>
      <c r="Z151" s="286">
        <v>2.6</v>
      </c>
      <c r="AA151" s="286">
        <v>2.6</v>
      </c>
      <c r="AB151" s="286">
        <v>2.6</v>
      </c>
      <c r="AC151" s="286">
        <v>2.6</v>
      </c>
      <c r="AD151" s="286">
        <v>2.6</v>
      </c>
      <c r="AE151" s="286">
        <v>2.7</v>
      </c>
      <c r="AF151" s="286">
        <v>2.7</v>
      </c>
      <c r="AG151" s="286">
        <v>2.7</v>
      </c>
      <c r="AH151" s="286">
        <v>2.9</v>
      </c>
      <c r="AI151" s="286">
        <v>2.8</v>
      </c>
      <c r="AJ151" s="286">
        <v>3.7</v>
      </c>
      <c r="AK151" s="286">
        <v>3.7</v>
      </c>
      <c r="AL151" s="286">
        <v>3.6</v>
      </c>
      <c r="AM151" s="286">
        <v>3.6</v>
      </c>
      <c r="AN151" s="286">
        <v>3.6</v>
      </c>
      <c r="AO151" s="286">
        <v>3.6</v>
      </c>
      <c r="AP151" s="286">
        <v>3.6</v>
      </c>
      <c r="AQ151" s="286">
        <v>3.6</v>
      </c>
      <c r="AR151" s="286">
        <f>_xlfn.IFNA(VLOOKUP(C151,'INFORM Severity - hidden'!$C$5:$G$155,5,FALSE),"-")</f>
        <v>3.6</v>
      </c>
    </row>
    <row r="152" spans="1:44" x14ac:dyDescent="0.25">
      <c r="A152" t="s">
        <v>1114</v>
      </c>
      <c r="B152" t="s">
        <v>1476</v>
      </c>
      <c r="C152" t="s">
        <v>1477</v>
      </c>
      <c r="D152" s="286" t="str">
        <f t="shared" si="2"/>
        <v>Stable</v>
      </c>
      <c r="E152" s="286" t="s">
        <v>8295</v>
      </c>
      <c r="F152" s="286" t="s">
        <v>8295</v>
      </c>
      <c r="G152" s="286" t="s">
        <v>8295</v>
      </c>
      <c r="H152" s="286" t="s">
        <v>8295</v>
      </c>
      <c r="I152" s="286" t="s">
        <v>8295</v>
      </c>
      <c r="J152" s="286" t="s">
        <v>8295</v>
      </c>
      <c r="K152" s="286" t="s">
        <v>8295</v>
      </c>
      <c r="L152" s="286" t="s">
        <v>8295</v>
      </c>
      <c r="M152" s="286" t="s">
        <v>8295</v>
      </c>
      <c r="N152" s="286" t="s">
        <v>8295</v>
      </c>
      <c r="O152" s="286" t="s">
        <v>8295</v>
      </c>
      <c r="P152" s="286" t="s">
        <v>8295</v>
      </c>
      <c r="Q152" s="286">
        <v>2</v>
      </c>
      <c r="R152" s="286">
        <v>2.4</v>
      </c>
      <c r="S152" s="286">
        <v>2.4</v>
      </c>
      <c r="T152" s="286">
        <v>2.5</v>
      </c>
      <c r="U152" s="286">
        <v>2.5</v>
      </c>
      <c r="V152" s="286">
        <v>2.1</v>
      </c>
      <c r="W152" s="286">
        <v>2.1</v>
      </c>
      <c r="X152" s="286">
        <v>2.1</v>
      </c>
      <c r="Y152" s="286">
        <v>2.1</v>
      </c>
      <c r="Z152" s="286">
        <v>2</v>
      </c>
      <c r="AA152" s="286">
        <v>2.1</v>
      </c>
      <c r="AB152" s="286">
        <v>2.1</v>
      </c>
      <c r="AC152" s="286">
        <v>2.1</v>
      </c>
      <c r="AD152" s="286">
        <v>2.1</v>
      </c>
      <c r="AE152" s="286">
        <v>2.1</v>
      </c>
      <c r="AF152" s="286">
        <v>2.1</v>
      </c>
      <c r="AG152" s="286">
        <v>2.1</v>
      </c>
      <c r="AH152" s="286">
        <v>2</v>
      </c>
      <c r="AI152" s="286">
        <v>2</v>
      </c>
      <c r="AJ152" s="286">
        <v>2</v>
      </c>
      <c r="AK152" s="286">
        <v>2</v>
      </c>
      <c r="AL152" s="286">
        <v>2</v>
      </c>
      <c r="AM152" s="286">
        <v>2</v>
      </c>
      <c r="AN152" s="286">
        <v>2</v>
      </c>
      <c r="AO152" s="286">
        <v>2</v>
      </c>
      <c r="AP152" s="286">
        <v>2</v>
      </c>
      <c r="AQ152" s="286">
        <v>2</v>
      </c>
      <c r="AR152" s="286">
        <f>_xlfn.IFNA(VLOOKUP(C152,'INFORM Severity - hidden'!$C$5:$G$155,5,FALSE),"-")</f>
        <v>2</v>
      </c>
    </row>
    <row r="153" spans="1:44" x14ac:dyDescent="0.25">
      <c r="A153" t="s">
        <v>33</v>
      </c>
      <c r="B153" t="s">
        <v>31</v>
      </c>
      <c r="C153" t="s">
        <v>32</v>
      </c>
      <c r="D153" s="286" t="str">
        <f t="shared" si="2"/>
        <v>-</v>
      </c>
      <c r="E153" s="286">
        <v>2</v>
      </c>
      <c r="F153" s="286">
        <v>2</v>
      </c>
      <c r="G153" s="286">
        <v>2</v>
      </c>
      <c r="H153" s="286">
        <v>2.4</v>
      </c>
      <c r="I153" s="286">
        <v>2.4</v>
      </c>
      <c r="J153" s="286">
        <v>2.4</v>
      </c>
      <c r="K153" s="286">
        <v>2.4</v>
      </c>
      <c r="L153" s="286">
        <v>2.4</v>
      </c>
      <c r="M153" s="286">
        <v>2.4</v>
      </c>
      <c r="N153" s="286" t="s">
        <v>8295</v>
      </c>
      <c r="O153" s="286" t="s">
        <v>8295</v>
      </c>
      <c r="P153" s="286" t="s">
        <v>8295</v>
      </c>
      <c r="Q153" s="286" t="s">
        <v>8295</v>
      </c>
      <c r="R153" s="286" t="s">
        <v>8295</v>
      </c>
      <c r="S153" s="286" t="s">
        <v>8295</v>
      </c>
      <c r="T153" s="286" t="s">
        <v>8295</v>
      </c>
      <c r="U153" s="286" t="s">
        <v>8295</v>
      </c>
      <c r="V153" s="286" t="s">
        <v>8295</v>
      </c>
      <c r="W153" s="286" t="s">
        <v>8295</v>
      </c>
      <c r="X153" s="286" t="s">
        <v>8295</v>
      </c>
      <c r="Y153" s="286" t="s">
        <v>8295</v>
      </c>
      <c r="Z153" s="286" t="s">
        <v>8295</v>
      </c>
      <c r="AA153" s="286" t="s">
        <v>8295</v>
      </c>
      <c r="AB153" s="286" t="s">
        <v>8295</v>
      </c>
      <c r="AC153" s="286" t="s">
        <v>8295</v>
      </c>
      <c r="AD153" s="286" t="s">
        <v>8295</v>
      </c>
      <c r="AE153" s="286" t="s">
        <v>8295</v>
      </c>
      <c r="AF153" s="286" t="s">
        <v>8295</v>
      </c>
      <c r="AG153" s="286" t="s">
        <v>8295</v>
      </c>
      <c r="AH153" s="286" t="s">
        <v>8295</v>
      </c>
      <c r="AI153" s="286" t="s">
        <v>8295</v>
      </c>
      <c r="AJ153" s="286" t="s">
        <v>8295</v>
      </c>
      <c r="AK153" s="286" t="s">
        <v>8295</v>
      </c>
      <c r="AL153" s="286" t="s">
        <v>8295</v>
      </c>
      <c r="AM153" s="286" t="s">
        <v>8295</v>
      </c>
      <c r="AN153" s="286" t="s">
        <v>8295</v>
      </c>
      <c r="AO153" s="286" t="s">
        <v>8295</v>
      </c>
      <c r="AP153" s="286" t="s">
        <v>8295</v>
      </c>
      <c r="AQ153" s="286" t="s">
        <v>8295</v>
      </c>
      <c r="AR153" s="286" t="str">
        <f>_xlfn.IFNA(VLOOKUP(C153,'INFORM Severity - hidden'!$C$5:$G$155,5,FALSE),"-")</f>
        <v>x</v>
      </c>
    </row>
    <row r="154" spans="1:44" x14ac:dyDescent="0.25">
      <c r="A154"/>
      <c r="B154"/>
      <c r="C154" t="s">
        <v>8356</v>
      </c>
      <c r="D154" s="286" t="str">
        <f t="shared" si="2"/>
        <v>-</v>
      </c>
      <c r="E154" s="286" t="s">
        <v>8295</v>
      </c>
      <c r="F154" s="286" t="s">
        <v>8295</v>
      </c>
      <c r="G154" s="286" t="s">
        <v>8295</v>
      </c>
      <c r="H154" s="286" t="s">
        <v>8295</v>
      </c>
      <c r="I154" s="286" t="s">
        <v>8295</v>
      </c>
      <c r="J154" s="286" t="s">
        <v>8295</v>
      </c>
      <c r="K154" s="286" t="s">
        <v>8295</v>
      </c>
      <c r="L154" s="286" t="s">
        <v>8295</v>
      </c>
      <c r="M154" s="286" t="s">
        <v>8295</v>
      </c>
      <c r="N154" s="286" t="s">
        <v>8295</v>
      </c>
      <c r="O154" s="286" t="s">
        <v>8295</v>
      </c>
      <c r="P154" s="286" t="s">
        <v>8295</v>
      </c>
      <c r="Q154" s="286" t="s">
        <v>8295</v>
      </c>
      <c r="R154" s="286" t="s">
        <v>8295</v>
      </c>
      <c r="S154" s="286" t="s">
        <v>8295</v>
      </c>
      <c r="T154" s="286" t="s">
        <v>8295</v>
      </c>
      <c r="U154" s="286" t="s">
        <v>8295</v>
      </c>
      <c r="V154" s="286" t="s">
        <v>8295</v>
      </c>
      <c r="W154" s="286" t="s">
        <v>8295</v>
      </c>
      <c r="X154" s="286" t="s">
        <v>8295</v>
      </c>
      <c r="Y154" s="286" t="s">
        <v>8295</v>
      </c>
      <c r="Z154" s="286" t="s">
        <v>8295</v>
      </c>
      <c r="AA154" s="286" t="s">
        <v>8295</v>
      </c>
      <c r="AB154" s="286">
        <v>2.2000000000000002</v>
      </c>
      <c r="AC154" s="286">
        <v>2.2000000000000002</v>
      </c>
      <c r="AD154" s="286">
        <v>2.2000000000000002</v>
      </c>
      <c r="AE154" s="286">
        <v>2.2000000000000002</v>
      </c>
      <c r="AF154" s="286">
        <v>2.2000000000000002</v>
      </c>
      <c r="AG154" s="286">
        <v>2.2000000000000002</v>
      </c>
      <c r="AH154" s="286">
        <v>2.2999999999999998</v>
      </c>
      <c r="AI154" s="286">
        <v>2.2999999999999998</v>
      </c>
      <c r="AJ154" s="286">
        <v>2.2999999999999998</v>
      </c>
      <c r="AK154" s="286">
        <v>2.2999999999999998</v>
      </c>
      <c r="AL154" s="286" t="s">
        <v>8295</v>
      </c>
      <c r="AM154" s="286" t="s">
        <v>8295</v>
      </c>
      <c r="AN154" s="286" t="s">
        <v>8295</v>
      </c>
      <c r="AO154" s="286" t="s">
        <v>8295</v>
      </c>
      <c r="AP154" s="286" t="s">
        <v>8295</v>
      </c>
      <c r="AQ154" s="286" t="s">
        <v>8295</v>
      </c>
      <c r="AR154" s="286" t="str">
        <f>_xlfn.IFNA(VLOOKUP(C154,'INFORM Severity - hidden'!$C$5:$G$155,5,FALSE),"-")</f>
        <v>-</v>
      </c>
    </row>
    <row r="155" spans="1:44" x14ac:dyDescent="0.25">
      <c r="A155"/>
      <c r="B155"/>
      <c r="C155" t="s">
        <v>8357</v>
      </c>
      <c r="D155" s="286" t="str">
        <f t="shared" si="2"/>
        <v>-</v>
      </c>
      <c r="E155" s="286" t="s">
        <v>8295</v>
      </c>
      <c r="F155" s="286" t="s">
        <v>8295</v>
      </c>
      <c r="G155" s="286" t="s">
        <v>8295</v>
      </c>
      <c r="H155" s="286" t="s">
        <v>8295</v>
      </c>
      <c r="I155" s="286" t="s">
        <v>8295</v>
      </c>
      <c r="J155" s="286" t="s">
        <v>8295</v>
      </c>
      <c r="K155" s="286">
        <v>1.9</v>
      </c>
      <c r="L155" s="286">
        <v>1.9</v>
      </c>
      <c r="M155" s="286" t="s">
        <v>8295</v>
      </c>
      <c r="N155" s="286" t="s">
        <v>8295</v>
      </c>
      <c r="O155" s="286" t="s">
        <v>8295</v>
      </c>
      <c r="P155" s="286" t="s">
        <v>8295</v>
      </c>
      <c r="Q155" s="286" t="s">
        <v>8295</v>
      </c>
      <c r="R155" s="286" t="s">
        <v>8295</v>
      </c>
      <c r="S155" s="286" t="s">
        <v>8295</v>
      </c>
      <c r="T155" s="286" t="s">
        <v>8295</v>
      </c>
      <c r="U155" s="286" t="s">
        <v>8295</v>
      </c>
      <c r="V155" s="286" t="s">
        <v>8295</v>
      </c>
      <c r="W155" s="286" t="s">
        <v>8295</v>
      </c>
      <c r="X155" s="286" t="s">
        <v>8295</v>
      </c>
      <c r="Y155" s="286" t="s">
        <v>8295</v>
      </c>
      <c r="Z155" s="286" t="s">
        <v>8295</v>
      </c>
      <c r="AA155" s="286" t="s">
        <v>8295</v>
      </c>
      <c r="AB155" s="286" t="s">
        <v>8295</v>
      </c>
      <c r="AC155" s="286" t="s">
        <v>8295</v>
      </c>
      <c r="AD155" s="286" t="s">
        <v>8295</v>
      </c>
      <c r="AE155" s="286" t="s">
        <v>8295</v>
      </c>
      <c r="AF155" s="286" t="s">
        <v>8295</v>
      </c>
      <c r="AG155" s="286" t="s">
        <v>8295</v>
      </c>
      <c r="AH155" s="286" t="s">
        <v>8295</v>
      </c>
      <c r="AI155" s="286" t="s">
        <v>8295</v>
      </c>
      <c r="AJ155" s="286" t="s">
        <v>8295</v>
      </c>
      <c r="AK155" s="286" t="s">
        <v>8295</v>
      </c>
      <c r="AL155" s="286" t="s">
        <v>8295</v>
      </c>
      <c r="AM155" s="286" t="s">
        <v>8295</v>
      </c>
      <c r="AN155" s="286" t="s">
        <v>8295</v>
      </c>
      <c r="AO155" s="286" t="s">
        <v>8295</v>
      </c>
      <c r="AP155" s="286" t="s">
        <v>8295</v>
      </c>
      <c r="AQ155" s="286" t="s">
        <v>8295</v>
      </c>
      <c r="AR155" s="286" t="str">
        <f>_xlfn.IFNA(VLOOKUP(C155,'INFORM Severity - hidden'!$C$5:$G$155,5,FALSE),"-")</f>
        <v>-</v>
      </c>
    </row>
    <row r="156" spans="1:44" x14ac:dyDescent="0.25">
      <c r="A156" t="s">
        <v>205</v>
      </c>
      <c r="B156" t="s">
        <v>203</v>
      </c>
      <c r="C156" t="s">
        <v>204</v>
      </c>
      <c r="D156" s="286" t="str">
        <f t="shared" si="2"/>
        <v>Stable</v>
      </c>
      <c r="E156" s="286" t="s">
        <v>8295</v>
      </c>
      <c r="F156" s="286">
        <v>3.2</v>
      </c>
      <c r="G156" s="286">
        <v>3.2</v>
      </c>
      <c r="H156" s="286">
        <v>3.3</v>
      </c>
      <c r="I156" s="286">
        <v>3.3</v>
      </c>
      <c r="J156" s="286">
        <v>3.3</v>
      </c>
      <c r="K156" s="286">
        <v>3.3</v>
      </c>
      <c r="L156" s="286">
        <v>3.3</v>
      </c>
      <c r="M156" s="286">
        <v>3.3</v>
      </c>
      <c r="N156" s="286">
        <v>3.4</v>
      </c>
      <c r="O156" s="286">
        <v>3.4</v>
      </c>
      <c r="P156" s="286">
        <v>3.4</v>
      </c>
      <c r="Q156" s="286">
        <v>3.4</v>
      </c>
      <c r="R156" s="286">
        <v>3.4</v>
      </c>
      <c r="S156" s="286">
        <v>3.4</v>
      </c>
      <c r="T156" s="286">
        <v>3.4</v>
      </c>
      <c r="U156" s="286">
        <v>3.4</v>
      </c>
      <c r="V156" s="286">
        <v>3.4</v>
      </c>
      <c r="W156" s="286">
        <v>3.4</v>
      </c>
      <c r="X156" s="286">
        <v>3.4</v>
      </c>
      <c r="Y156" s="286">
        <v>3.4</v>
      </c>
      <c r="Z156" s="286">
        <v>3.4</v>
      </c>
      <c r="AA156" s="286">
        <v>3.4</v>
      </c>
      <c r="AB156" s="286">
        <v>3.4</v>
      </c>
      <c r="AC156" s="286">
        <v>3.4</v>
      </c>
      <c r="AD156" s="286">
        <v>3.4</v>
      </c>
      <c r="AE156" s="286">
        <v>3.4</v>
      </c>
      <c r="AF156" s="286">
        <v>3.4</v>
      </c>
      <c r="AG156" s="286">
        <v>3.8</v>
      </c>
      <c r="AH156" s="286">
        <v>3.8</v>
      </c>
      <c r="AI156" s="286">
        <v>3.8</v>
      </c>
      <c r="AJ156" s="286">
        <v>3.8</v>
      </c>
      <c r="AK156" s="286">
        <v>3.8</v>
      </c>
      <c r="AL156" s="286">
        <v>3.7</v>
      </c>
      <c r="AM156" s="286">
        <v>3.7</v>
      </c>
      <c r="AN156" s="286">
        <v>3.6</v>
      </c>
      <c r="AO156" s="286">
        <v>3.6</v>
      </c>
      <c r="AP156" s="286">
        <v>3.6</v>
      </c>
      <c r="AQ156" s="286">
        <v>3.6</v>
      </c>
      <c r="AR156" s="286">
        <f>_xlfn.IFNA(VLOOKUP(C156,'INFORM Severity - hidden'!$C$5:$G$155,5,FALSE),"-")</f>
        <v>3.6</v>
      </c>
    </row>
    <row r="157" spans="1:44" x14ac:dyDescent="0.25">
      <c r="A157"/>
      <c r="B157"/>
      <c r="C157" t="s">
        <v>8358</v>
      </c>
      <c r="D157" s="286" t="str">
        <f t="shared" si="2"/>
        <v>-</v>
      </c>
      <c r="E157" s="286" t="s">
        <v>8295</v>
      </c>
      <c r="F157" s="286">
        <v>2.6</v>
      </c>
      <c r="G157" s="286" t="s">
        <v>8295</v>
      </c>
      <c r="H157" s="286" t="s">
        <v>8295</v>
      </c>
      <c r="I157" s="286" t="s">
        <v>8295</v>
      </c>
      <c r="J157" s="286" t="s">
        <v>8295</v>
      </c>
      <c r="K157" s="286" t="s">
        <v>8295</v>
      </c>
      <c r="L157" s="286" t="s">
        <v>8295</v>
      </c>
      <c r="M157" s="286" t="s">
        <v>8295</v>
      </c>
      <c r="N157" s="286" t="s">
        <v>8295</v>
      </c>
      <c r="O157" s="286" t="s">
        <v>8295</v>
      </c>
      <c r="P157" s="286" t="s">
        <v>8295</v>
      </c>
      <c r="Q157" s="286" t="s">
        <v>8295</v>
      </c>
      <c r="R157" s="286" t="s">
        <v>8295</v>
      </c>
      <c r="S157" s="286" t="s">
        <v>8295</v>
      </c>
      <c r="T157" s="286" t="s">
        <v>8295</v>
      </c>
      <c r="U157" s="286" t="s">
        <v>8295</v>
      </c>
      <c r="V157" s="286" t="s">
        <v>8295</v>
      </c>
      <c r="W157" s="286" t="s">
        <v>8295</v>
      </c>
      <c r="X157" s="286" t="s">
        <v>8295</v>
      </c>
      <c r="Y157" s="286" t="s">
        <v>8295</v>
      </c>
      <c r="Z157" s="286" t="s">
        <v>8295</v>
      </c>
      <c r="AA157" s="286" t="s">
        <v>8295</v>
      </c>
      <c r="AB157" s="286" t="s">
        <v>8295</v>
      </c>
      <c r="AC157" s="286" t="s">
        <v>8295</v>
      </c>
      <c r="AD157" s="286" t="s">
        <v>8295</v>
      </c>
      <c r="AE157" s="286" t="s">
        <v>8295</v>
      </c>
      <c r="AF157" s="286" t="s">
        <v>8295</v>
      </c>
      <c r="AG157" s="286" t="s">
        <v>8295</v>
      </c>
      <c r="AH157" s="286" t="s">
        <v>8295</v>
      </c>
      <c r="AI157" s="286" t="s">
        <v>8295</v>
      </c>
      <c r="AJ157" s="286" t="s">
        <v>8295</v>
      </c>
      <c r="AK157" s="286" t="s">
        <v>8295</v>
      </c>
      <c r="AL157" s="286" t="s">
        <v>8295</v>
      </c>
      <c r="AM157" s="286" t="s">
        <v>8295</v>
      </c>
      <c r="AN157" s="286" t="s">
        <v>8295</v>
      </c>
      <c r="AO157" s="286" t="s">
        <v>8295</v>
      </c>
      <c r="AP157" s="286" t="s">
        <v>8295</v>
      </c>
      <c r="AQ157" s="286" t="s">
        <v>8295</v>
      </c>
      <c r="AR157" s="286" t="str">
        <f>_xlfn.IFNA(VLOOKUP(C157,'INFORM Severity - hidden'!$C$5:$G$155,5,FALSE),"-")</f>
        <v>-</v>
      </c>
    </row>
    <row r="158" spans="1:44" x14ac:dyDescent="0.25">
      <c r="A158"/>
      <c r="B158"/>
      <c r="C158" t="s">
        <v>8359</v>
      </c>
      <c r="D158" s="286" t="str">
        <f t="shared" si="2"/>
        <v>-</v>
      </c>
      <c r="E158" s="286" t="s">
        <v>8295</v>
      </c>
      <c r="F158" s="286">
        <v>3.2</v>
      </c>
      <c r="G158" s="286">
        <v>3.2</v>
      </c>
      <c r="H158" s="286" t="s">
        <v>8295</v>
      </c>
      <c r="I158" s="286" t="s">
        <v>8295</v>
      </c>
      <c r="J158" s="286" t="s">
        <v>8295</v>
      </c>
      <c r="K158" s="286" t="s">
        <v>8295</v>
      </c>
      <c r="L158" s="286" t="s">
        <v>8295</v>
      </c>
      <c r="M158" s="286" t="s">
        <v>8295</v>
      </c>
      <c r="N158" s="286" t="s">
        <v>8295</v>
      </c>
      <c r="O158" s="286" t="s">
        <v>8295</v>
      </c>
      <c r="P158" s="286" t="s">
        <v>8295</v>
      </c>
      <c r="Q158" s="286" t="s">
        <v>8295</v>
      </c>
      <c r="R158" s="286" t="s">
        <v>8295</v>
      </c>
      <c r="S158" s="286" t="s">
        <v>8295</v>
      </c>
      <c r="T158" s="286" t="s">
        <v>8295</v>
      </c>
      <c r="U158" s="286" t="s">
        <v>8295</v>
      </c>
      <c r="V158" s="286" t="s">
        <v>8295</v>
      </c>
      <c r="W158" s="286" t="s">
        <v>8295</v>
      </c>
      <c r="X158" s="286" t="s">
        <v>8295</v>
      </c>
      <c r="Y158" s="286" t="s">
        <v>8295</v>
      </c>
      <c r="Z158" s="286" t="s">
        <v>8295</v>
      </c>
      <c r="AA158" s="286" t="s">
        <v>8295</v>
      </c>
      <c r="AB158" s="286" t="s">
        <v>8295</v>
      </c>
      <c r="AC158" s="286" t="s">
        <v>8295</v>
      </c>
      <c r="AD158" s="286" t="s">
        <v>8295</v>
      </c>
      <c r="AE158" s="286" t="s">
        <v>8295</v>
      </c>
      <c r="AF158" s="286" t="s">
        <v>8295</v>
      </c>
      <c r="AG158" s="286" t="s">
        <v>8295</v>
      </c>
      <c r="AH158" s="286" t="s">
        <v>8295</v>
      </c>
      <c r="AI158" s="286" t="s">
        <v>8295</v>
      </c>
      <c r="AJ158" s="286" t="s">
        <v>8295</v>
      </c>
      <c r="AK158" s="286" t="s">
        <v>8295</v>
      </c>
      <c r="AL158" s="286" t="s">
        <v>8295</v>
      </c>
      <c r="AM158" s="286" t="s">
        <v>8295</v>
      </c>
      <c r="AN158" s="286" t="s">
        <v>8295</v>
      </c>
      <c r="AO158" s="286" t="s">
        <v>8295</v>
      </c>
      <c r="AP158" s="286" t="s">
        <v>8295</v>
      </c>
      <c r="AQ158" s="286" t="s">
        <v>8295</v>
      </c>
      <c r="AR158" s="286" t="str">
        <f>_xlfn.IFNA(VLOOKUP(C158,'INFORM Severity - hidden'!$C$5:$G$155,5,FALSE),"-")</f>
        <v>-</v>
      </c>
    </row>
    <row r="159" spans="1:44" x14ac:dyDescent="0.25">
      <c r="A159" t="s">
        <v>205</v>
      </c>
      <c r="B159" t="s">
        <v>835</v>
      </c>
      <c r="C159" t="s">
        <v>836</v>
      </c>
      <c r="D159" s="286" t="str">
        <f t="shared" si="2"/>
        <v>-</v>
      </c>
      <c r="E159" s="286" t="s">
        <v>8295</v>
      </c>
      <c r="F159" s="286" t="s">
        <v>8295</v>
      </c>
      <c r="G159" s="286" t="s">
        <v>8295</v>
      </c>
      <c r="H159" s="286" t="s">
        <v>8295</v>
      </c>
      <c r="I159" s="286" t="s">
        <v>8295</v>
      </c>
      <c r="J159" s="286" t="s">
        <v>8295</v>
      </c>
      <c r="K159" s="286" t="s">
        <v>8295</v>
      </c>
      <c r="L159" s="286" t="s">
        <v>8295</v>
      </c>
      <c r="M159" s="286" t="s">
        <v>8295</v>
      </c>
      <c r="N159" s="286" t="s">
        <v>8295</v>
      </c>
      <c r="O159" s="286" t="s">
        <v>8295</v>
      </c>
      <c r="P159" s="286" t="s">
        <v>8295</v>
      </c>
      <c r="Q159" s="286" t="s">
        <v>8295</v>
      </c>
      <c r="R159" s="286" t="s">
        <v>8295</v>
      </c>
      <c r="S159" s="286" t="s">
        <v>8295</v>
      </c>
      <c r="T159" s="286" t="s">
        <v>8295</v>
      </c>
      <c r="U159" s="286" t="s">
        <v>8295</v>
      </c>
      <c r="V159" s="286" t="s">
        <v>8295</v>
      </c>
      <c r="W159" s="286" t="s">
        <v>8295</v>
      </c>
      <c r="X159" s="286" t="s">
        <v>8295</v>
      </c>
      <c r="Y159" s="286" t="s">
        <v>8295</v>
      </c>
      <c r="Z159" s="286" t="s">
        <v>8295</v>
      </c>
      <c r="AA159" s="286" t="s">
        <v>8295</v>
      </c>
      <c r="AB159" s="286" t="s">
        <v>8295</v>
      </c>
      <c r="AC159" s="286" t="s">
        <v>8295</v>
      </c>
      <c r="AD159" s="286" t="s">
        <v>8295</v>
      </c>
      <c r="AE159" s="286" t="s">
        <v>8295</v>
      </c>
      <c r="AF159" s="286" t="s">
        <v>8295</v>
      </c>
      <c r="AG159" s="286" t="s">
        <v>8295</v>
      </c>
      <c r="AH159" s="286" t="s">
        <v>8295</v>
      </c>
      <c r="AI159" s="286" t="s">
        <v>8295</v>
      </c>
      <c r="AJ159" s="286" t="s">
        <v>8295</v>
      </c>
      <c r="AK159" s="286" t="s">
        <v>8295</v>
      </c>
      <c r="AL159" s="286" t="s">
        <v>8295</v>
      </c>
      <c r="AM159" s="286" t="s">
        <v>8295</v>
      </c>
      <c r="AN159" s="286" t="s">
        <v>8295</v>
      </c>
      <c r="AO159" s="286" t="s">
        <v>8295</v>
      </c>
      <c r="AP159" s="286" t="s">
        <v>8295</v>
      </c>
      <c r="AQ159" s="286" t="s">
        <v>8295</v>
      </c>
      <c r="AR159" s="286" t="str">
        <f>_xlfn.IFNA(VLOOKUP(C159,'INFORM Severity - hidden'!$C$5:$G$155,5,FALSE),"-")</f>
        <v>x</v>
      </c>
    </row>
    <row r="160" spans="1:44" x14ac:dyDescent="0.25">
      <c r="A160" t="s">
        <v>610</v>
      </c>
      <c r="B160" t="s">
        <v>608</v>
      </c>
      <c r="C160" t="s">
        <v>609</v>
      </c>
      <c r="D160" s="286" t="str">
        <f t="shared" si="2"/>
        <v>-</v>
      </c>
      <c r="E160" s="286" t="s">
        <v>8295</v>
      </c>
      <c r="F160" s="286">
        <v>1.1000000000000001</v>
      </c>
      <c r="G160" s="286" t="s">
        <v>8295</v>
      </c>
      <c r="H160" s="286" t="s">
        <v>8295</v>
      </c>
      <c r="I160" s="286" t="s">
        <v>8295</v>
      </c>
      <c r="J160" s="286" t="s">
        <v>8295</v>
      </c>
      <c r="K160" s="286" t="s">
        <v>8295</v>
      </c>
      <c r="L160" s="286" t="s">
        <v>8295</v>
      </c>
      <c r="M160" s="286" t="s">
        <v>8295</v>
      </c>
      <c r="N160" s="286" t="s">
        <v>8295</v>
      </c>
      <c r="O160" s="286" t="s">
        <v>8295</v>
      </c>
      <c r="P160" s="286" t="s">
        <v>8295</v>
      </c>
      <c r="Q160" s="286" t="s">
        <v>8295</v>
      </c>
      <c r="R160" s="286" t="s">
        <v>8295</v>
      </c>
      <c r="S160" s="286" t="s">
        <v>8295</v>
      </c>
      <c r="T160" s="286" t="s">
        <v>8295</v>
      </c>
      <c r="U160" s="286" t="s">
        <v>8295</v>
      </c>
      <c r="V160" s="286" t="s">
        <v>8295</v>
      </c>
      <c r="W160" s="286" t="s">
        <v>8295</v>
      </c>
      <c r="X160" s="286" t="s">
        <v>8295</v>
      </c>
      <c r="Y160" s="286" t="s">
        <v>8295</v>
      </c>
      <c r="Z160" s="286" t="s">
        <v>8295</v>
      </c>
      <c r="AA160" s="286" t="s">
        <v>8295</v>
      </c>
      <c r="AB160" s="286" t="s">
        <v>8295</v>
      </c>
      <c r="AC160" s="286" t="s">
        <v>8295</v>
      </c>
      <c r="AD160" s="286" t="s">
        <v>8295</v>
      </c>
      <c r="AE160" s="286" t="s">
        <v>8295</v>
      </c>
      <c r="AF160" s="286" t="s">
        <v>8295</v>
      </c>
      <c r="AG160" s="286" t="s">
        <v>8295</v>
      </c>
      <c r="AH160" s="286" t="s">
        <v>8295</v>
      </c>
      <c r="AI160" s="286" t="s">
        <v>8295</v>
      </c>
      <c r="AJ160" s="286" t="s">
        <v>8295</v>
      </c>
      <c r="AK160" s="286" t="s">
        <v>8295</v>
      </c>
      <c r="AL160" s="286" t="s">
        <v>8295</v>
      </c>
      <c r="AM160" s="286" t="s">
        <v>8295</v>
      </c>
      <c r="AN160" s="286" t="s">
        <v>8295</v>
      </c>
      <c r="AO160" s="286" t="s">
        <v>8295</v>
      </c>
      <c r="AP160" s="286">
        <v>2.1</v>
      </c>
      <c r="AQ160" s="286">
        <v>2.1</v>
      </c>
      <c r="AR160" s="286">
        <f>_xlfn.IFNA(VLOOKUP(C160,'INFORM Severity - hidden'!$C$5:$G$155,5,FALSE),"-")</f>
        <v>2.1</v>
      </c>
    </row>
    <row r="161" spans="1:44" x14ac:dyDescent="0.25">
      <c r="A161" t="s">
        <v>618</v>
      </c>
      <c r="B161" t="s">
        <v>616</v>
      </c>
      <c r="C161" t="s">
        <v>617</v>
      </c>
      <c r="D161" s="286" t="str">
        <f t="shared" si="2"/>
        <v>Increasing</v>
      </c>
      <c r="E161" s="286" t="s">
        <v>8295</v>
      </c>
      <c r="F161" s="286">
        <v>1.5</v>
      </c>
      <c r="G161" s="286">
        <v>1.5</v>
      </c>
      <c r="H161" s="286">
        <v>2.6</v>
      </c>
      <c r="I161" s="286">
        <v>2.6</v>
      </c>
      <c r="J161" s="286">
        <v>2.6</v>
      </c>
      <c r="K161" s="286">
        <v>2.6</v>
      </c>
      <c r="L161" s="286">
        <v>2.6</v>
      </c>
      <c r="M161" s="286">
        <v>2.6</v>
      </c>
      <c r="N161" s="286">
        <v>2.6</v>
      </c>
      <c r="O161" s="286">
        <v>2.2999999999999998</v>
      </c>
      <c r="P161" s="286">
        <v>2.2999999999999998</v>
      </c>
      <c r="Q161" s="286">
        <v>2.2999999999999998</v>
      </c>
      <c r="R161" s="286">
        <v>2.6</v>
      </c>
      <c r="S161" s="286">
        <v>2.6</v>
      </c>
      <c r="T161" s="286">
        <v>2.6</v>
      </c>
      <c r="U161" s="286">
        <v>2.6</v>
      </c>
      <c r="V161" s="286">
        <v>2.6</v>
      </c>
      <c r="W161" s="286">
        <v>2.6</v>
      </c>
      <c r="X161" s="286">
        <v>2.6</v>
      </c>
      <c r="Y161" s="286">
        <v>2.6</v>
      </c>
      <c r="Z161" s="286">
        <v>2.6</v>
      </c>
      <c r="AA161" s="286">
        <v>2.7</v>
      </c>
      <c r="AB161" s="286">
        <v>2.7</v>
      </c>
      <c r="AC161" s="286">
        <v>2.8</v>
      </c>
      <c r="AD161" s="286">
        <v>2.8</v>
      </c>
      <c r="AE161" s="286">
        <v>2.8</v>
      </c>
      <c r="AF161" s="286">
        <v>2.8</v>
      </c>
      <c r="AG161" s="286">
        <v>2.8</v>
      </c>
      <c r="AH161" s="286">
        <v>2.8</v>
      </c>
      <c r="AI161" s="286">
        <v>2.8</v>
      </c>
      <c r="AJ161" s="286">
        <v>2.8</v>
      </c>
      <c r="AK161" s="286">
        <v>2.8</v>
      </c>
      <c r="AL161" s="286">
        <v>2.7</v>
      </c>
      <c r="AM161" s="286">
        <v>2.8</v>
      </c>
      <c r="AN161" s="286">
        <v>2.8</v>
      </c>
      <c r="AO161" s="286">
        <v>2.8</v>
      </c>
      <c r="AP161" s="286">
        <v>3</v>
      </c>
      <c r="AQ161" s="286">
        <v>3</v>
      </c>
      <c r="AR161" s="286">
        <f>_xlfn.IFNA(VLOOKUP(C161,'INFORM Severity - hidden'!$C$5:$G$155,5,FALSE),"-")</f>
        <v>3</v>
      </c>
    </row>
    <row r="162" spans="1:44" x14ac:dyDescent="0.25">
      <c r="A162" t="s">
        <v>937</v>
      </c>
      <c r="B162" t="s">
        <v>4796</v>
      </c>
      <c r="C162" t="s">
        <v>4797</v>
      </c>
      <c r="D162" s="286" t="str">
        <f t="shared" si="2"/>
        <v>Stable</v>
      </c>
      <c r="E162" s="286" t="s">
        <v>8295</v>
      </c>
      <c r="F162" s="286" t="s">
        <v>8295</v>
      </c>
      <c r="G162" s="286" t="s">
        <v>8295</v>
      </c>
      <c r="H162" s="286" t="s">
        <v>8295</v>
      </c>
      <c r="I162" s="286" t="s">
        <v>8295</v>
      </c>
      <c r="J162" s="286" t="s">
        <v>8295</v>
      </c>
      <c r="K162" s="286" t="s">
        <v>8295</v>
      </c>
      <c r="L162" s="286" t="s">
        <v>8295</v>
      </c>
      <c r="M162" s="286" t="s">
        <v>8295</v>
      </c>
      <c r="N162" s="286" t="s">
        <v>8295</v>
      </c>
      <c r="O162" s="286" t="s">
        <v>8295</v>
      </c>
      <c r="P162" s="286">
        <v>2.7</v>
      </c>
      <c r="Q162" s="286">
        <v>2.7</v>
      </c>
      <c r="R162" s="286">
        <v>3.4</v>
      </c>
      <c r="S162" s="286">
        <v>2.7</v>
      </c>
      <c r="T162" s="286">
        <v>2.4</v>
      </c>
      <c r="U162" s="286">
        <v>2.4</v>
      </c>
      <c r="V162" s="286">
        <v>2.5</v>
      </c>
      <c r="W162" s="286">
        <v>2.5</v>
      </c>
      <c r="X162" s="286">
        <v>2.5</v>
      </c>
      <c r="Y162" s="286">
        <v>2.5</v>
      </c>
      <c r="Z162" s="286">
        <v>2.4</v>
      </c>
      <c r="AA162" s="286">
        <v>3</v>
      </c>
      <c r="AB162" s="286">
        <v>3</v>
      </c>
      <c r="AC162" s="286">
        <v>3</v>
      </c>
      <c r="AD162" s="286">
        <v>3</v>
      </c>
      <c r="AE162" s="286">
        <v>3</v>
      </c>
      <c r="AF162" s="286">
        <v>3</v>
      </c>
      <c r="AG162" s="286" t="s">
        <v>8295</v>
      </c>
      <c r="AH162" s="286" t="s">
        <v>8295</v>
      </c>
      <c r="AI162" s="286" t="s">
        <v>8295</v>
      </c>
      <c r="AJ162" s="286" t="s">
        <v>8295</v>
      </c>
      <c r="AK162" s="286" t="s">
        <v>8295</v>
      </c>
      <c r="AL162" s="286" t="s">
        <v>8295</v>
      </c>
      <c r="AM162" s="286" t="s">
        <v>8295</v>
      </c>
      <c r="AN162" s="286">
        <v>3.3</v>
      </c>
      <c r="AO162" s="286">
        <v>3.2</v>
      </c>
      <c r="AP162" s="286">
        <v>3.3</v>
      </c>
      <c r="AQ162" s="286">
        <v>3.3</v>
      </c>
      <c r="AR162" s="286">
        <f>_xlfn.IFNA(VLOOKUP(C162,'INFORM Severity - hidden'!$C$5:$G$155,5,FALSE),"-")</f>
        <v>3.3</v>
      </c>
    </row>
    <row r="163" spans="1:44" x14ac:dyDescent="0.25">
      <c r="A163" t="s">
        <v>937</v>
      </c>
      <c r="B163" t="s">
        <v>935</v>
      </c>
      <c r="C163" t="s">
        <v>936</v>
      </c>
      <c r="D163" s="286" t="str">
        <f t="shared" si="2"/>
        <v>Increasing</v>
      </c>
      <c r="E163" s="286" t="s">
        <v>8295</v>
      </c>
      <c r="F163" s="286" t="s">
        <v>8295</v>
      </c>
      <c r="G163" s="286">
        <v>1.1000000000000001</v>
      </c>
      <c r="H163" s="286">
        <v>1.8</v>
      </c>
      <c r="I163" s="286">
        <v>2</v>
      </c>
      <c r="J163" s="286">
        <v>1.8</v>
      </c>
      <c r="K163" s="286">
        <v>2.2000000000000002</v>
      </c>
      <c r="L163" s="286">
        <v>2.2000000000000002</v>
      </c>
      <c r="M163" s="286">
        <v>2.2000000000000002</v>
      </c>
      <c r="N163" s="286">
        <v>2.1</v>
      </c>
      <c r="O163" s="286">
        <v>2.2000000000000002</v>
      </c>
      <c r="P163" s="286">
        <v>2.2000000000000002</v>
      </c>
      <c r="Q163" s="286">
        <v>2.2000000000000002</v>
      </c>
      <c r="R163" s="286">
        <v>2.4</v>
      </c>
      <c r="S163" s="286">
        <v>2.4</v>
      </c>
      <c r="T163" s="286">
        <v>2.2000000000000002</v>
      </c>
      <c r="U163" s="286">
        <v>2.2000000000000002</v>
      </c>
      <c r="V163" s="286">
        <v>2.2999999999999998</v>
      </c>
      <c r="W163" s="286">
        <v>2.2999999999999998</v>
      </c>
      <c r="X163" s="286">
        <v>2.2999999999999998</v>
      </c>
      <c r="Y163" s="286">
        <v>2.2999999999999998</v>
      </c>
      <c r="Z163" s="286">
        <v>2.2999999999999998</v>
      </c>
      <c r="AA163" s="286">
        <v>2.2999999999999998</v>
      </c>
      <c r="AB163" s="286">
        <v>2.2999999999999998</v>
      </c>
      <c r="AC163" s="286">
        <v>2.2999999999999998</v>
      </c>
      <c r="AD163" s="286">
        <v>2.2999999999999998</v>
      </c>
      <c r="AE163" s="286">
        <v>2.4</v>
      </c>
      <c r="AF163" s="286">
        <v>2.4</v>
      </c>
      <c r="AG163" s="286">
        <v>2.4</v>
      </c>
      <c r="AH163" s="286">
        <v>2.4</v>
      </c>
      <c r="AI163" s="286">
        <v>2.4</v>
      </c>
      <c r="AJ163" s="286">
        <v>2.4</v>
      </c>
      <c r="AK163" s="286">
        <v>2.2999999999999998</v>
      </c>
      <c r="AL163" s="286">
        <v>2.2000000000000002</v>
      </c>
      <c r="AM163" s="286">
        <v>2.2000000000000002</v>
      </c>
      <c r="AN163" s="286">
        <v>2.1</v>
      </c>
      <c r="AO163" s="286">
        <v>2.1</v>
      </c>
      <c r="AP163" s="286">
        <v>2.4</v>
      </c>
      <c r="AQ163" s="286">
        <v>2.2999999999999998</v>
      </c>
      <c r="AR163" s="286">
        <f>_xlfn.IFNA(VLOOKUP(C163,'INFORM Severity - hidden'!$C$5:$G$155,5,FALSE),"-")</f>
        <v>2.2999999999999998</v>
      </c>
    </row>
    <row r="164" spans="1:44" x14ac:dyDescent="0.25">
      <c r="A164"/>
      <c r="B164"/>
      <c r="C164" t="s">
        <v>8360</v>
      </c>
      <c r="D164" s="286" t="str">
        <f t="shared" si="2"/>
        <v>-</v>
      </c>
      <c r="E164" s="286" t="s">
        <v>8295</v>
      </c>
      <c r="F164" s="286" t="s">
        <v>8295</v>
      </c>
      <c r="G164" s="286" t="s">
        <v>8295</v>
      </c>
      <c r="H164" s="286" t="s">
        <v>8295</v>
      </c>
      <c r="I164" s="286" t="s">
        <v>8295</v>
      </c>
      <c r="J164" s="286" t="s">
        <v>8295</v>
      </c>
      <c r="K164" s="286" t="s">
        <v>8295</v>
      </c>
      <c r="L164" s="286" t="s">
        <v>8295</v>
      </c>
      <c r="M164" s="286" t="s">
        <v>8295</v>
      </c>
      <c r="N164" s="286" t="s">
        <v>8295</v>
      </c>
      <c r="O164" s="286" t="s">
        <v>8295</v>
      </c>
      <c r="P164" s="286">
        <v>2.1</v>
      </c>
      <c r="Q164" s="286">
        <v>2.1</v>
      </c>
      <c r="R164" s="286">
        <v>2.1</v>
      </c>
      <c r="S164" s="286">
        <v>2.1</v>
      </c>
      <c r="T164" s="286">
        <v>2.1</v>
      </c>
      <c r="U164" s="286">
        <v>2.1</v>
      </c>
      <c r="V164" s="286">
        <v>2.1</v>
      </c>
      <c r="W164" s="286">
        <v>2.1</v>
      </c>
      <c r="X164" s="286">
        <v>2</v>
      </c>
      <c r="Y164" s="286">
        <v>2</v>
      </c>
      <c r="Z164" s="286">
        <v>1.8</v>
      </c>
      <c r="AA164" s="286">
        <v>1.8</v>
      </c>
      <c r="AB164" s="286">
        <v>1.8</v>
      </c>
      <c r="AC164" s="286">
        <v>1.8</v>
      </c>
      <c r="AD164" s="286">
        <v>1.8</v>
      </c>
      <c r="AE164" s="286">
        <v>1.8</v>
      </c>
      <c r="AF164" s="286">
        <v>1.8</v>
      </c>
      <c r="AG164" s="286" t="s">
        <v>8295</v>
      </c>
      <c r="AH164" s="286" t="s">
        <v>8295</v>
      </c>
      <c r="AI164" s="286" t="s">
        <v>8295</v>
      </c>
      <c r="AJ164" s="286" t="s">
        <v>8295</v>
      </c>
      <c r="AK164" s="286" t="s">
        <v>8295</v>
      </c>
      <c r="AL164" s="286" t="s">
        <v>8295</v>
      </c>
      <c r="AM164" s="286" t="s">
        <v>8295</v>
      </c>
      <c r="AN164" s="286" t="s">
        <v>8295</v>
      </c>
      <c r="AO164" s="286" t="s">
        <v>8295</v>
      </c>
      <c r="AP164" s="286" t="s">
        <v>8295</v>
      </c>
      <c r="AQ164" s="286" t="s">
        <v>8295</v>
      </c>
      <c r="AR164" s="286" t="str">
        <f>_xlfn.IFNA(VLOOKUP(C164,'INFORM Severity - hidden'!$C$5:$G$155,5,FALSE),"-")</f>
        <v>-</v>
      </c>
    </row>
    <row r="165" spans="1:44" x14ac:dyDescent="0.25">
      <c r="A165"/>
      <c r="B165"/>
      <c r="C165" t="s">
        <v>8361</v>
      </c>
      <c r="D165" s="286" t="str">
        <f t="shared" si="2"/>
        <v>-</v>
      </c>
      <c r="E165" s="286" t="s">
        <v>8295</v>
      </c>
      <c r="F165" s="286" t="s">
        <v>8295</v>
      </c>
      <c r="G165" s="286" t="s">
        <v>8295</v>
      </c>
      <c r="H165" s="286" t="s">
        <v>8295</v>
      </c>
      <c r="I165" s="286" t="s">
        <v>8295</v>
      </c>
      <c r="J165" s="286" t="s">
        <v>8295</v>
      </c>
      <c r="K165" s="286" t="s">
        <v>8295</v>
      </c>
      <c r="L165" s="286" t="s">
        <v>8295</v>
      </c>
      <c r="M165" s="286" t="s">
        <v>8295</v>
      </c>
      <c r="N165" s="286" t="s">
        <v>8295</v>
      </c>
      <c r="O165" s="286" t="s">
        <v>8295</v>
      </c>
      <c r="P165" s="286">
        <v>1.8</v>
      </c>
      <c r="Q165" s="286">
        <v>1.8</v>
      </c>
      <c r="R165" s="286" t="s">
        <v>8295</v>
      </c>
      <c r="S165" s="286" t="s">
        <v>8295</v>
      </c>
      <c r="T165" s="286" t="s">
        <v>8295</v>
      </c>
      <c r="U165" s="286" t="s">
        <v>8295</v>
      </c>
      <c r="V165" s="286" t="s">
        <v>8295</v>
      </c>
      <c r="W165" s="286" t="s">
        <v>8295</v>
      </c>
      <c r="X165" s="286" t="s">
        <v>8295</v>
      </c>
      <c r="Y165" s="286" t="s">
        <v>8295</v>
      </c>
      <c r="Z165" s="286" t="s">
        <v>8295</v>
      </c>
      <c r="AA165" s="286" t="s">
        <v>8295</v>
      </c>
      <c r="AB165" s="286" t="s">
        <v>8295</v>
      </c>
      <c r="AC165" s="286" t="s">
        <v>8295</v>
      </c>
      <c r="AD165" s="286" t="s">
        <v>8295</v>
      </c>
      <c r="AE165" s="286" t="s">
        <v>8295</v>
      </c>
      <c r="AF165" s="286" t="s">
        <v>8295</v>
      </c>
      <c r="AG165" s="286" t="s">
        <v>8295</v>
      </c>
      <c r="AH165" s="286" t="s">
        <v>8295</v>
      </c>
      <c r="AI165" s="286" t="s">
        <v>8295</v>
      </c>
      <c r="AJ165" s="286" t="s">
        <v>8295</v>
      </c>
      <c r="AK165" s="286" t="s">
        <v>8295</v>
      </c>
      <c r="AL165" s="286" t="s">
        <v>8295</v>
      </c>
      <c r="AM165" s="286" t="s">
        <v>8295</v>
      </c>
      <c r="AN165" s="286" t="s">
        <v>8295</v>
      </c>
      <c r="AO165" s="286" t="s">
        <v>8295</v>
      </c>
      <c r="AP165" s="286" t="s">
        <v>8295</v>
      </c>
      <c r="AQ165" s="286" t="s">
        <v>8295</v>
      </c>
      <c r="AR165" s="286" t="str">
        <f>_xlfn.IFNA(VLOOKUP(C165,'INFORM Severity - hidden'!$C$5:$G$155,5,FALSE),"-")</f>
        <v>-</v>
      </c>
    </row>
    <row r="166" spans="1:44" x14ac:dyDescent="0.25">
      <c r="A166"/>
      <c r="B166"/>
      <c r="C166" t="s">
        <v>8362</v>
      </c>
      <c r="D166" s="286" t="str">
        <f t="shared" si="2"/>
        <v>-</v>
      </c>
      <c r="E166" s="286" t="s">
        <v>8295</v>
      </c>
      <c r="F166" s="286" t="s">
        <v>8295</v>
      </c>
      <c r="G166" s="286" t="s">
        <v>8295</v>
      </c>
      <c r="H166" s="286" t="s">
        <v>8295</v>
      </c>
      <c r="I166" s="286" t="s">
        <v>8295</v>
      </c>
      <c r="J166" s="286" t="s">
        <v>8295</v>
      </c>
      <c r="K166" s="286" t="s">
        <v>8295</v>
      </c>
      <c r="L166" s="286" t="s">
        <v>8295</v>
      </c>
      <c r="M166" s="286" t="s">
        <v>8295</v>
      </c>
      <c r="N166" s="286" t="s">
        <v>8295</v>
      </c>
      <c r="O166" s="286" t="s">
        <v>8295</v>
      </c>
      <c r="P166" s="286" t="s">
        <v>8295</v>
      </c>
      <c r="Q166" s="286">
        <v>3</v>
      </c>
      <c r="R166" s="286">
        <v>3.1</v>
      </c>
      <c r="S166" s="286" t="s">
        <v>8295</v>
      </c>
      <c r="T166" s="286" t="s">
        <v>8295</v>
      </c>
      <c r="U166" s="286" t="s">
        <v>8295</v>
      </c>
      <c r="V166" s="286" t="s">
        <v>8295</v>
      </c>
      <c r="W166" s="286" t="s">
        <v>8295</v>
      </c>
      <c r="X166" s="286" t="s">
        <v>8295</v>
      </c>
      <c r="Y166" s="286" t="s">
        <v>8295</v>
      </c>
      <c r="Z166" s="286" t="s">
        <v>8295</v>
      </c>
      <c r="AA166" s="286" t="s">
        <v>8295</v>
      </c>
      <c r="AB166" s="286" t="s">
        <v>8295</v>
      </c>
      <c r="AC166" s="286" t="s">
        <v>8295</v>
      </c>
      <c r="AD166" s="286" t="s">
        <v>8295</v>
      </c>
      <c r="AE166" s="286" t="s">
        <v>8295</v>
      </c>
      <c r="AF166" s="286" t="s">
        <v>8295</v>
      </c>
      <c r="AG166" s="286" t="s">
        <v>8295</v>
      </c>
      <c r="AH166" s="286" t="s">
        <v>8295</v>
      </c>
      <c r="AI166" s="286" t="s">
        <v>8295</v>
      </c>
      <c r="AJ166" s="286" t="s">
        <v>8295</v>
      </c>
      <c r="AK166" s="286" t="s">
        <v>8295</v>
      </c>
      <c r="AL166" s="286" t="s">
        <v>8295</v>
      </c>
      <c r="AM166" s="286" t="s">
        <v>8295</v>
      </c>
      <c r="AN166" s="286" t="s">
        <v>8295</v>
      </c>
      <c r="AO166" s="286" t="s">
        <v>8295</v>
      </c>
      <c r="AP166" s="286" t="s">
        <v>8295</v>
      </c>
      <c r="AQ166" s="286" t="s">
        <v>8295</v>
      </c>
      <c r="AR166" s="286" t="str">
        <f>_xlfn.IFNA(VLOOKUP(C166,'INFORM Severity - hidden'!$C$5:$G$155,5,FALSE),"-")</f>
        <v>-</v>
      </c>
    </row>
    <row r="167" spans="1:44" x14ac:dyDescent="0.25">
      <c r="A167"/>
      <c r="B167"/>
      <c r="C167" t="s">
        <v>8363</v>
      </c>
      <c r="D167" s="286" t="str">
        <f t="shared" si="2"/>
        <v>-</v>
      </c>
      <c r="E167" s="286" t="s">
        <v>8295</v>
      </c>
      <c r="F167" s="286" t="s">
        <v>8295</v>
      </c>
      <c r="G167" s="286" t="s">
        <v>8295</v>
      </c>
      <c r="H167" s="286" t="s">
        <v>8295</v>
      </c>
      <c r="I167" s="286" t="s">
        <v>8295</v>
      </c>
      <c r="J167" s="286" t="s">
        <v>8295</v>
      </c>
      <c r="K167" s="286" t="s">
        <v>8295</v>
      </c>
      <c r="L167" s="286" t="s">
        <v>8295</v>
      </c>
      <c r="M167" s="286" t="s">
        <v>8295</v>
      </c>
      <c r="N167" s="286" t="s">
        <v>8295</v>
      </c>
      <c r="O167" s="286" t="s">
        <v>8295</v>
      </c>
      <c r="P167" s="286" t="s">
        <v>8295</v>
      </c>
      <c r="Q167" s="286" t="s">
        <v>8295</v>
      </c>
      <c r="R167" s="286">
        <v>2</v>
      </c>
      <c r="S167" s="286" t="s">
        <v>8295</v>
      </c>
      <c r="T167" s="286" t="s">
        <v>8295</v>
      </c>
      <c r="U167" s="286" t="s">
        <v>8295</v>
      </c>
      <c r="V167" s="286" t="s">
        <v>8295</v>
      </c>
      <c r="W167" s="286" t="s">
        <v>8295</v>
      </c>
      <c r="X167" s="286" t="s">
        <v>8295</v>
      </c>
      <c r="Y167" s="286" t="s">
        <v>8295</v>
      </c>
      <c r="Z167" s="286" t="s">
        <v>8295</v>
      </c>
      <c r="AA167" s="286" t="s">
        <v>8295</v>
      </c>
      <c r="AB167" s="286" t="s">
        <v>8295</v>
      </c>
      <c r="AC167" s="286" t="s">
        <v>8295</v>
      </c>
      <c r="AD167" s="286" t="s">
        <v>8295</v>
      </c>
      <c r="AE167" s="286" t="s">
        <v>8295</v>
      </c>
      <c r="AF167" s="286" t="s">
        <v>8295</v>
      </c>
      <c r="AG167" s="286" t="s">
        <v>8295</v>
      </c>
      <c r="AH167" s="286" t="s">
        <v>8295</v>
      </c>
      <c r="AI167" s="286" t="s">
        <v>8295</v>
      </c>
      <c r="AJ167" s="286" t="s">
        <v>8295</v>
      </c>
      <c r="AK167" s="286" t="s">
        <v>8295</v>
      </c>
      <c r="AL167" s="286" t="s">
        <v>8295</v>
      </c>
      <c r="AM167" s="286" t="s">
        <v>8295</v>
      </c>
      <c r="AN167" s="286" t="s">
        <v>8295</v>
      </c>
      <c r="AO167" s="286" t="s">
        <v>8295</v>
      </c>
      <c r="AP167" s="286" t="s">
        <v>8295</v>
      </c>
      <c r="AQ167" s="286" t="s">
        <v>8295</v>
      </c>
      <c r="AR167" s="286" t="str">
        <f>_xlfn.IFNA(VLOOKUP(C167,'INFORM Severity - hidden'!$C$5:$G$155,5,FALSE),"-")</f>
        <v>-</v>
      </c>
    </row>
    <row r="168" spans="1:44" x14ac:dyDescent="0.25">
      <c r="A168"/>
      <c r="B168"/>
      <c r="C168" t="s">
        <v>8364</v>
      </c>
      <c r="D168" s="286" t="str">
        <f t="shared" si="2"/>
        <v>-</v>
      </c>
      <c r="E168" s="286" t="s">
        <v>8295</v>
      </c>
      <c r="F168" s="286" t="s">
        <v>8295</v>
      </c>
      <c r="G168" s="286" t="s">
        <v>8295</v>
      </c>
      <c r="H168" s="286" t="s">
        <v>8295</v>
      </c>
      <c r="I168" s="286" t="s">
        <v>8295</v>
      </c>
      <c r="J168" s="286" t="s">
        <v>8295</v>
      </c>
      <c r="K168" s="286" t="s">
        <v>8295</v>
      </c>
      <c r="L168" s="286" t="s">
        <v>8295</v>
      </c>
      <c r="M168" s="286" t="s">
        <v>8295</v>
      </c>
      <c r="N168" s="286" t="s">
        <v>8295</v>
      </c>
      <c r="O168" s="286" t="s">
        <v>8295</v>
      </c>
      <c r="P168" s="286" t="s">
        <v>8295</v>
      </c>
      <c r="Q168" s="286" t="s">
        <v>8295</v>
      </c>
      <c r="R168" s="286" t="s">
        <v>8295</v>
      </c>
      <c r="S168" s="286" t="s">
        <v>8295</v>
      </c>
      <c r="T168" s="286" t="s">
        <v>8295</v>
      </c>
      <c r="U168" s="286" t="s">
        <v>8295</v>
      </c>
      <c r="V168" s="286" t="s">
        <v>8295</v>
      </c>
      <c r="W168" s="286" t="s">
        <v>8295</v>
      </c>
      <c r="X168" s="286" t="s">
        <v>8295</v>
      </c>
      <c r="Y168" s="286" t="s">
        <v>8295</v>
      </c>
      <c r="Z168" s="286" t="s">
        <v>8295</v>
      </c>
      <c r="AA168" s="286" t="s">
        <v>8295</v>
      </c>
      <c r="AB168" s="286" t="s">
        <v>8295</v>
      </c>
      <c r="AC168" s="286" t="s">
        <v>8295</v>
      </c>
      <c r="AD168" s="286" t="s">
        <v>8295</v>
      </c>
      <c r="AE168" s="286" t="s">
        <v>8295</v>
      </c>
      <c r="AF168" s="286" t="s">
        <v>8295</v>
      </c>
      <c r="AG168" s="286" t="s">
        <v>8295</v>
      </c>
      <c r="AH168" s="286" t="s">
        <v>8295</v>
      </c>
      <c r="AI168" s="286" t="s">
        <v>8295</v>
      </c>
      <c r="AJ168" s="286" t="s">
        <v>8295</v>
      </c>
      <c r="AK168" s="286" t="s">
        <v>8295</v>
      </c>
      <c r="AL168" s="286" t="s">
        <v>8295</v>
      </c>
      <c r="AM168" s="286" t="s">
        <v>8295</v>
      </c>
      <c r="AN168" s="286" t="s">
        <v>8295</v>
      </c>
      <c r="AO168" s="286" t="s">
        <v>8295</v>
      </c>
      <c r="AP168" s="286" t="s">
        <v>8295</v>
      </c>
      <c r="AQ168" s="286" t="s">
        <v>8295</v>
      </c>
      <c r="AR168" s="286" t="str">
        <f>_xlfn.IFNA(VLOOKUP(C168,'INFORM Severity - hidden'!$C$5:$G$155,5,FALSE),"-")</f>
        <v>-</v>
      </c>
    </row>
    <row r="169" spans="1:44" x14ac:dyDescent="0.25">
      <c r="A169"/>
      <c r="B169"/>
      <c r="C169" t="s">
        <v>8365</v>
      </c>
      <c r="D169" s="286" t="str">
        <f t="shared" si="2"/>
        <v>-</v>
      </c>
      <c r="E169" s="286" t="s">
        <v>8295</v>
      </c>
      <c r="F169" s="286" t="s">
        <v>8295</v>
      </c>
      <c r="G169" s="286" t="s">
        <v>8295</v>
      </c>
      <c r="H169" s="286" t="s">
        <v>8295</v>
      </c>
      <c r="I169" s="286" t="s">
        <v>8295</v>
      </c>
      <c r="J169" s="286" t="s">
        <v>8295</v>
      </c>
      <c r="K169" s="286" t="s">
        <v>8295</v>
      </c>
      <c r="L169" s="286" t="s">
        <v>8295</v>
      </c>
      <c r="M169" s="286" t="s">
        <v>8295</v>
      </c>
      <c r="N169" s="286" t="s">
        <v>8295</v>
      </c>
      <c r="O169" s="286" t="s">
        <v>8295</v>
      </c>
      <c r="P169" s="286" t="s">
        <v>8295</v>
      </c>
      <c r="Q169" s="286" t="s">
        <v>8295</v>
      </c>
      <c r="R169" s="286" t="s">
        <v>8295</v>
      </c>
      <c r="S169" s="286" t="s">
        <v>8295</v>
      </c>
      <c r="T169" s="286" t="s">
        <v>8295</v>
      </c>
      <c r="U169" s="286" t="s">
        <v>8295</v>
      </c>
      <c r="V169" s="286" t="s">
        <v>8295</v>
      </c>
      <c r="W169" s="286" t="s">
        <v>8295</v>
      </c>
      <c r="X169" s="286" t="s">
        <v>8295</v>
      </c>
      <c r="Y169" s="286" t="s">
        <v>8295</v>
      </c>
      <c r="Z169" s="286" t="s">
        <v>8295</v>
      </c>
      <c r="AA169" s="286" t="s">
        <v>8295</v>
      </c>
      <c r="AB169" s="286">
        <v>2.5</v>
      </c>
      <c r="AC169" s="286">
        <v>2.5</v>
      </c>
      <c r="AD169" s="286">
        <v>2.5</v>
      </c>
      <c r="AE169" s="286">
        <v>2.5</v>
      </c>
      <c r="AF169" s="286">
        <v>2.5</v>
      </c>
      <c r="AG169" s="286" t="s">
        <v>8295</v>
      </c>
      <c r="AH169" s="286" t="s">
        <v>8295</v>
      </c>
      <c r="AI169" s="286" t="s">
        <v>8295</v>
      </c>
      <c r="AJ169" s="286" t="s">
        <v>8295</v>
      </c>
      <c r="AK169" s="286" t="s">
        <v>8295</v>
      </c>
      <c r="AL169" s="286" t="s">
        <v>8295</v>
      </c>
      <c r="AM169" s="286" t="s">
        <v>8295</v>
      </c>
      <c r="AN169" s="286" t="s">
        <v>8295</v>
      </c>
      <c r="AO169" s="286" t="s">
        <v>8295</v>
      </c>
      <c r="AP169" s="286" t="s">
        <v>8295</v>
      </c>
      <c r="AQ169" s="286" t="s">
        <v>8295</v>
      </c>
      <c r="AR169" s="286" t="str">
        <f>_xlfn.IFNA(VLOOKUP(C169,'INFORM Severity - hidden'!$C$5:$G$155,5,FALSE),"-")</f>
        <v>-</v>
      </c>
    </row>
    <row r="170" spans="1:44" x14ac:dyDescent="0.25">
      <c r="A170" t="s">
        <v>937</v>
      </c>
      <c r="B170" t="s">
        <v>4810</v>
      </c>
      <c r="C170" t="s">
        <v>4811</v>
      </c>
      <c r="D170" s="286" t="str">
        <f t="shared" si="2"/>
        <v>Stable</v>
      </c>
      <c r="E170" s="286" t="s">
        <v>8295</v>
      </c>
      <c r="F170" s="286" t="s">
        <v>8295</v>
      </c>
      <c r="G170" s="286" t="s">
        <v>8295</v>
      </c>
      <c r="H170" s="286" t="s">
        <v>8295</v>
      </c>
      <c r="I170" s="286" t="s">
        <v>8295</v>
      </c>
      <c r="J170" s="286" t="s">
        <v>8295</v>
      </c>
      <c r="K170" s="286" t="s">
        <v>8295</v>
      </c>
      <c r="L170" s="286" t="s">
        <v>8295</v>
      </c>
      <c r="M170" s="286" t="s">
        <v>8295</v>
      </c>
      <c r="N170" s="286" t="s">
        <v>8295</v>
      </c>
      <c r="O170" s="286" t="s">
        <v>8295</v>
      </c>
      <c r="P170" s="286" t="s">
        <v>8295</v>
      </c>
      <c r="Q170" s="286" t="s">
        <v>8295</v>
      </c>
      <c r="R170" s="286" t="s">
        <v>8295</v>
      </c>
      <c r="S170" s="286" t="s">
        <v>8295</v>
      </c>
      <c r="T170" s="286" t="s">
        <v>8295</v>
      </c>
      <c r="U170" s="286" t="s">
        <v>8295</v>
      </c>
      <c r="V170" s="286" t="s">
        <v>8295</v>
      </c>
      <c r="W170" s="286" t="s">
        <v>8295</v>
      </c>
      <c r="X170" s="286" t="s">
        <v>8295</v>
      </c>
      <c r="Y170" s="286" t="s">
        <v>8295</v>
      </c>
      <c r="Z170" s="286" t="s">
        <v>8295</v>
      </c>
      <c r="AA170" s="286" t="s">
        <v>8295</v>
      </c>
      <c r="AB170" s="286" t="s">
        <v>8295</v>
      </c>
      <c r="AC170" s="286" t="s">
        <v>8295</v>
      </c>
      <c r="AD170" s="286" t="s">
        <v>8295</v>
      </c>
      <c r="AE170" s="286" t="s">
        <v>8295</v>
      </c>
      <c r="AF170" s="286" t="s">
        <v>8295</v>
      </c>
      <c r="AG170" s="286" t="s">
        <v>8295</v>
      </c>
      <c r="AH170" s="286" t="s">
        <v>8295</v>
      </c>
      <c r="AI170" s="286" t="s">
        <v>8295</v>
      </c>
      <c r="AJ170" s="286" t="s">
        <v>8295</v>
      </c>
      <c r="AK170" s="286" t="s">
        <v>8295</v>
      </c>
      <c r="AL170" s="286" t="s">
        <v>8295</v>
      </c>
      <c r="AM170" s="286" t="s">
        <v>8295</v>
      </c>
      <c r="AN170" s="286">
        <v>3.1</v>
      </c>
      <c r="AO170" s="286">
        <v>3.1</v>
      </c>
      <c r="AP170" s="286">
        <v>3.1</v>
      </c>
      <c r="AQ170" s="286">
        <v>3.1</v>
      </c>
      <c r="AR170" s="286">
        <f>_xlfn.IFNA(VLOOKUP(C170,'INFORM Severity - hidden'!$C$5:$G$155,5,FALSE),"-")</f>
        <v>3.1</v>
      </c>
    </row>
    <row r="171" spans="1:44" x14ac:dyDescent="0.25">
      <c r="A171"/>
      <c r="B171"/>
      <c r="C171" t="s">
        <v>8366</v>
      </c>
      <c r="D171" s="286" t="str">
        <f t="shared" si="2"/>
        <v>-</v>
      </c>
      <c r="E171" s="286" t="s">
        <v>8295</v>
      </c>
      <c r="F171" s="286" t="s">
        <v>8295</v>
      </c>
      <c r="G171" s="286" t="s">
        <v>8295</v>
      </c>
      <c r="H171" s="286" t="s">
        <v>8295</v>
      </c>
      <c r="I171" s="286" t="s">
        <v>8295</v>
      </c>
      <c r="J171" s="286" t="s">
        <v>8295</v>
      </c>
      <c r="K171" s="286" t="s">
        <v>8295</v>
      </c>
      <c r="L171" s="286" t="s">
        <v>8295</v>
      </c>
      <c r="M171" s="286" t="s">
        <v>8295</v>
      </c>
      <c r="N171" s="286" t="s">
        <v>8295</v>
      </c>
      <c r="O171" s="286" t="s">
        <v>8295</v>
      </c>
      <c r="P171" s="286" t="s">
        <v>8295</v>
      </c>
      <c r="Q171" s="286" t="s">
        <v>8295</v>
      </c>
      <c r="R171" s="286" t="s">
        <v>8295</v>
      </c>
      <c r="S171" s="286" t="s">
        <v>8295</v>
      </c>
      <c r="T171" s="286" t="s">
        <v>8295</v>
      </c>
      <c r="U171" s="286" t="s">
        <v>8295</v>
      </c>
      <c r="V171" s="286" t="s">
        <v>8295</v>
      </c>
      <c r="W171" s="286" t="s">
        <v>8295</v>
      </c>
      <c r="X171" s="286" t="s">
        <v>8295</v>
      </c>
      <c r="Y171" s="286" t="s">
        <v>8295</v>
      </c>
      <c r="Z171" s="286" t="s">
        <v>8295</v>
      </c>
      <c r="AA171" s="286" t="s">
        <v>8295</v>
      </c>
      <c r="AB171" s="286" t="s">
        <v>8295</v>
      </c>
      <c r="AC171" s="286" t="s">
        <v>8295</v>
      </c>
      <c r="AD171" s="286" t="s">
        <v>8295</v>
      </c>
      <c r="AE171" s="286" t="s">
        <v>8295</v>
      </c>
      <c r="AF171" s="286" t="s">
        <v>8295</v>
      </c>
      <c r="AG171" s="286" t="s">
        <v>8295</v>
      </c>
      <c r="AH171" s="286" t="s">
        <v>8295</v>
      </c>
      <c r="AI171" s="286" t="s">
        <v>8295</v>
      </c>
      <c r="AJ171" s="286" t="s">
        <v>8295</v>
      </c>
      <c r="AK171" s="286" t="s">
        <v>8295</v>
      </c>
      <c r="AL171" s="286" t="s">
        <v>8295</v>
      </c>
      <c r="AM171" s="286" t="s">
        <v>8295</v>
      </c>
      <c r="AN171" s="286" t="s">
        <v>8295</v>
      </c>
      <c r="AO171" s="286" t="s">
        <v>8295</v>
      </c>
      <c r="AP171" s="286" t="s">
        <v>8295</v>
      </c>
      <c r="AQ171" s="286" t="s">
        <v>8295</v>
      </c>
      <c r="AR171" s="286" t="str">
        <f>_xlfn.IFNA(VLOOKUP(C171,'INFORM Severity - hidden'!$C$5:$G$155,5,FALSE),"-")</f>
        <v>-</v>
      </c>
    </row>
    <row r="172" spans="1:44" x14ac:dyDescent="0.25">
      <c r="A172" t="s">
        <v>5949</v>
      </c>
      <c r="B172" t="s">
        <v>5947</v>
      </c>
      <c r="C172" t="s">
        <v>5948</v>
      </c>
      <c r="D172" s="286" t="str">
        <f t="shared" si="2"/>
        <v>-</v>
      </c>
      <c r="E172" s="286" t="s">
        <v>8295</v>
      </c>
      <c r="F172" s="286" t="s">
        <v>8295</v>
      </c>
      <c r="G172" s="286" t="s">
        <v>8295</v>
      </c>
      <c r="H172" s="286" t="s">
        <v>8295</v>
      </c>
      <c r="I172" s="286" t="s">
        <v>8295</v>
      </c>
      <c r="J172" s="286" t="s">
        <v>8295</v>
      </c>
      <c r="K172" s="286" t="s">
        <v>8295</v>
      </c>
      <c r="L172" s="286" t="s">
        <v>8295</v>
      </c>
      <c r="M172" s="286" t="s">
        <v>8295</v>
      </c>
      <c r="N172" s="286" t="s">
        <v>8295</v>
      </c>
      <c r="O172" s="286" t="s">
        <v>8295</v>
      </c>
      <c r="P172" s="286" t="s">
        <v>8295</v>
      </c>
      <c r="Q172" s="286" t="s">
        <v>8295</v>
      </c>
      <c r="R172" s="286" t="s">
        <v>8295</v>
      </c>
      <c r="S172" s="286" t="s">
        <v>8295</v>
      </c>
      <c r="T172" s="286" t="s">
        <v>8295</v>
      </c>
      <c r="U172" s="286" t="s">
        <v>8295</v>
      </c>
      <c r="V172" s="286" t="s">
        <v>8295</v>
      </c>
      <c r="W172" s="286" t="s">
        <v>8295</v>
      </c>
      <c r="X172" s="286" t="s">
        <v>8295</v>
      </c>
      <c r="Y172" s="286" t="s">
        <v>8295</v>
      </c>
      <c r="Z172" s="286" t="s">
        <v>8295</v>
      </c>
      <c r="AA172" s="286" t="s">
        <v>8295</v>
      </c>
      <c r="AB172" s="286" t="s">
        <v>8295</v>
      </c>
      <c r="AC172" s="286" t="s">
        <v>8295</v>
      </c>
      <c r="AD172" s="286" t="s">
        <v>8295</v>
      </c>
      <c r="AE172" s="286" t="s">
        <v>8295</v>
      </c>
      <c r="AF172" s="286" t="s">
        <v>8295</v>
      </c>
      <c r="AG172" s="286" t="s">
        <v>8295</v>
      </c>
      <c r="AH172" s="286" t="s">
        <v>8295</v>
      </c>
      <c r="AI172" s="286" t="s">
        <v>8295</v>
      </c>
      <c r="AJ172" s="286" t="s">
        <v>8295</v>
      </c>
      <c r="AK172" s="286" t="s">
        <v>8295</v>
      </c>
      <c r="AL172" s="286" t="s">
        <v>8295</v>
      </c>
      <c r="AM172" s="286" t="s">
        <v>8295</v>
      </c>
      <c r="AN172" s="286" t="s">
        <v>8295</v>
      </c>
      <c r="AO172" s="286" t="s">
        <v>8295</v>
      </c>
      <c r="AP172" s="286">
        <v>1.2</v>
      </c>
      <c r="AQ172" s="286">
        <v>1.6</v>
      </c>
      <c r="AR172" s="286">
        <f>_xlfn.IFNA(VLOOKUP(C172,'INFORM Severity - hidden'!$C$5:$G$155,5,FALSE),"-")</f>
        <v>1.6</v>
      </c>
    </row>
    <row r="173" spans="1:44" x14ac:dyDescent="0.25">
      <c r="A173" t="s">
        <v>71</v>
      </c>
      <c r="B173" t="s">
        <v>69</v>
      </c>
      <c r="C173" t="s">
        <v>70</v>
      </c>
      <c r="D173" s="286" t="str">
        <f t="shared" si="2"/>
        <v>Stable</v>
      </c>
      <c r="E173" s="286">
        <v>3.6</v>
      </c>
      <c r="F173" s="286">
        <v>3.6</v>
      </c>
      <c r="G173" s="286">
        <v>3.6</v>
      </c>
      <c r="H173" s="286">
        <v>3.9</v>
      </c>
      <c r="I173" s="286">
        <v>3.9</v>
      </c>
      <c r="J173" s="286">
        <v>3.9</v>
      </c>
      <c r="K173" s="286">
        <v>3.9</v>
      </c>
      <c r="L173" s="286">
        <v>3.9</v>
      </c>
      <c r="M173" s="286">
        <v>3.9</v>
      </c>
      <c r="N173" s="286">
        <v>3.9</v>
      </c>
      <c r="O173" s="286">
        <v>4.0999999999999996</v>
      </c>
      <c r="P173" s="286">
        <v>4.0999999999999996</v>
      </c>
      <c r="Q173" s="286">
        <v>4.0999999999999996</v>
      </c>
      <c r="R173" s="286">
        <v>4.0999999999999996</v>
      </c>
      <c r="S173" s="286">
        <v>4.0999999999999996</v>
      </c>
      <c r="T173" s="286">
        <v>4.0999999999999996</v>
      </c>
      <c r="U173" s="286">
        <v>4</v>
      </c>
      <c r="V173" s="286">
        <v>4</v>
      </c>
      <c r="W173" s="286">
        <v>4</v>
      </c>
      <c r="X173" s="286">
        <v>4</v>
      </c>
      <c r="Y173" s="286">
        <v>4</v>
      </c>
      <c r="Z173" s="286">
        <v>4</v>
      </c>
      <c r="AA173" s="286">
        <v>3.7</v>
      </c>
      <c r="AB173" s="286">
        <v>3.7</v>
      </c>
      <c r="AC173" s="286">
        <v>3.7</v>
      </c>
      <c r="AD173" s="286">
        <v>3.7</v>
      </c>
      <c r="AE173" s="286">
        <v>3.8</v>
      </c>
      <c r="AF173" s="286">
        <v>3.7</v>
      </c>
      <c r="AG173" s="286">
        <v>3.7</v>
      </c>
      <c r="AH173" s="286">
        <v>3.8</v>
      </c>
      <c r="AI173" s="286">
        <v>3.8</v>
      </c>
      <c r="AJ173" s="286">
        <v>3.8</v>
      </c>
      <c r="AK173" s="286">
        <v>3.8</v>
      </c>
      <c r="AL173" s="286">
        <v>3.8</v>
      </c>
      <c r="AM173" s="286">
        <v>3.8</v>
      </c>
      <c r="AN173" s="286">
        <v>3.8</v>
      </c>
      <c r="AO173" s="286">
        <v>3.8</v>
      </c>
      <c r="AP173" s="286">
        <v>3.8</v>
      </c>
      <c r="AQ173" s="286">
        <v>3.8</v>
      </c>
      <c r="AR173" s="286">
        <f>_xlfn.IFNA(VLOOKUP(C173,'INFORM Severity - hidden'!$C$5:$G$155,5,FALSE),"-")</f>
        <v>3.8</v>
      </c>
    </row>
    <row r="174" spans="1:44" x14ac:dyDescent="0.25">
      <c r="A174" t="s">
        <v>218</v>
      </c>
      <c r="B174" t="s">
        <v>216</v>
      </c>
      <c r="C174" t="s">
        <v>217</v>
      </c>
      <c r="D174" s="286" t="str">
        <f t="shared" si="2"/>
        <v>Stable</v>
      </c>
      <c r="E174" s="286" t="s">
        <v>8295</v>
      </c>
      <c r="F174" s="286">
        <v>3.6</v>
      </c>
      <c r="G174" s="286">
        <v>3.6</v>
      </c>
      <c r="H174" s="286">
        <v>3.8</v>
      </c>
      <c r="I174" s="286">
        <v>3.8</v>
      </c>
      <c r="J174" s="286">
        <v>3.8</v>
      </c>
      <c r="K174" s="286">
        <v>3.8</v>
      </c>
      <c r="L174" s="286">
        <v>3.8</v>
      </c>
      <c r="M174" s="286">
        <v>3.8</v>
      </c>
      <c r="N174" s="286">
        <v>3.8</v>
      </c>
      <c r="O174" s="286">
        <v>3.8</v>
      </c>
      <c r="P174" s="286">
        <v>3.8</v>
      </c>
      <c r="Q174" s="286">
        <v>3.8</v>
      </c>
      <c r="R174" s="286">
        <v>3.8</v>
      </c>
      <c r="S174" s="286">
        <v>3.8</v>
      </c>
      <c r="T174" s="286">
        <v>3.8</v>
      </c>
      <c r="U174" s="286">
        <v>3.9</v>
      </c>
      <c r="V174" s="286">
        <v>3.9</v>
      </c>
      <c r="W174" s="286">
        <v>3.9</v>
      </c>
      <c r="X174" s="286">
        <v>3.9</v>
      </c>
      <c r="Y174" s="286">
        <v>3.9</v>
      </c>
      <c r="Z174" s="286">
        <v>3.9</v>
      </c>
      <c r="AA174" s="286">
        <v>3.9</v>
      </c>
      <c r="AB174" s="286">
        <v>3.9</v>
      </c>
      <c r="AC174" s="286">
        <v>3.9</v>
      </c>
      <c r="AD174" s="286">
        <v>4</v>
      </c>
      <c r="AE174" s="286">
        <v>4</v>
      </c>
      <c r="AF174" s="286">
        <v>4</v>
      </c>
      <c r="AG174" s="286">
        <v>4</v>
      </c>
      <c r="AH174" s="286">
        <v>4.2</v>
      </c>
      <c r="AI174" s="286">
        <v>4.2</v>
      </c>
      <c r="AJ174" s="286">
        <v>4.2</v>
      </c>
      <c r="AK174" s="286">
        <v>4.2</v>
      </c>
      <c r="AL174" s="286">
        <v>4.2</v>
      </c>
      <c r="AM174" s="286">
        <v>3.9</v>
      </c>
      <c r="AN174" s="286">
        <v>3.8</v>
      </c>
      <c r="AO174" s="286">
        <v>3.8</v>
      </c>
      <c r="AP174" s="286">
        <v>3.8</v>
      </c>
      <c r="AQ174" s="286">
        <v>3.8</v>
      </c>
      <c r="AR174" s="286">
        <f>_xlfn.IFNA(VLOOKUP(C174,'INFORM Severity - hidden'!$C$5:$G$155,5,FALSE),"-")</f>
        <v>3.8</v>
      </c>
    </row>
    <row r="175" spans="1:44" x14ac:dyDescent="0.25">
      <c r="A175" t="s">
        <v>878</v>
      </c>
      <c r="B175" t="s">
        <v>876</v>
      </c>
      <c r="C175" t="s">
        <v>877</v>
      </c>
      <c r="D175" s="286" t="str">
        <f t="shared" si="2"/>
        <v>Stable</v>
      </c>
      <c r="E175" s="286" t="s">
        <v>8295</v>
      </c>
      <c r="F175" s="286" t="s">
        <v>8295</v>
      </c>
      <c r="G175" s="286">
        <v>4.2</v>
      </c>
      <c r="H175" s="286">
        <v>4.2</v>
      </c>
      <c r="I175" s="286">
        <v>4.2</v>
      </c>
      <c r="J175" s="286">
        <v>4.2</v>
      </c>
      <c r="K175" s="286">
        <v>4.2</v>
      </c>
      <c r="L175" s="286">
        <v>4.2</v>
      </c>
      <c r="M175" s="286">
        <v>4.2</v>
      </c>
      <c r="N175" s="286">
        <v>4.3</v>
      </c>
      <c r="O175" s="286">
        <v>4.3</v>
      </c>
      <c r="P175" s="286">
        <v>4.3</v>
      </c>
      <c r="Q175" s="286">
        <v>4.3</v>
      </c>
      <c r="R175" s="286">
        <v>4.3</v>
      </c>
      <c r="S175" s="286">
        <v>4.3</v>
      </c>
      <c r="T175" s="286">
        <v>4.3</v>
      </c>
      <c r="U175" s="286">
        <v>4.0999999999999996</v>
      </c>
      <c r="V175" s="286">
        <v>4</v>
      </c>
      <c r="W175" s="286">
        <v>4</v>
      </c>
      <c r="X175" s="286">
        <v>4</v>
      </c>
      <c r="Y175" s="286">
        <v>4</v>
      </c>
      <c r="Z175" s="286">
        <v>4</v>
      </c>
      <c r="AA175" s="286">
        <v>4.0999999999999996</v>
      </c>
      <c r="AB175" s="286">
        <v>4.0999999999999996</v>
      </c>
      <c r="AC175" s="286">
        <v>4.0999999999999996</v>
      </c>
      <c r="AD175" s="286">
        <v>4.0999999999999996</v>
      </c>
      <c r="AE175" s="286">
        <v>4.2</v>
      </c>
      <c r="AF175" s="286">
        <v>4.2</v>
      </c>
      <c r="AG175" s="286">
        <v>4.2</v>
      </c>
      <c r="AH175" s="286">
        <v>4.3</v>
      </c>
      <c r="AI175" s="286">
        <v>4.3</v>
      </c>
      <c r="AJ175" s="286">
        <v>4.3</v>
      </c>
      <c r="AK175" s="286">
        <v>4.3</v>
      </c>
      <c r="AL175" s="286">
        <v>4.2</v>
      </c>
      <c r="AM175" s="286">
        <v>4.2</v>
      </c>
      <c r="AN175" s="286">
        <v>4.2</v>
      </c>
      <c r="AO175" s="286">
        <v>4.2</v>
      </c>
      <c r="AP175" s="286">
        <v>4.2</v>
      </c>
      <c r="AQ175" s="286">
        <v>4.2</v>
      </c>
      <c r="AR175" s="286">
        <f>_xlfn.IFNA(VLOOKUP(C175,'INFORM Severity - hidden'!$C$5:$G$155,5,FALSE),"-")</f>
        <v>4.2</v>
      </c>
    </row>
    <row r="176" spans="1:44" x14ac:dyDescent="0.25">
      <c r="A176" t="s">
        <v>1034</v>
      </c>
      <c r="B176" t="s">
        <v>1032</v>
      </c>
      <c r="C176" t="s">
        <v>1033</v>
      </c>
      <c r="D176" s="286" t="str">
        <f t="shared" si="2"/>
        <v>Stable</v>
      </c>
      <c r="E176" s="286" t="s">
        <v>8295</v>
      </c>
      <c r="F176" s="286" t="s">
        <v>8295</v>
      </c>
      <c r="G176" s="286" t="s">
        <v>8295</v>
      </c>
      <c r="H176" s="286">
        <v>3.6</v>
      </c>
      <c r="I176" s="286">
        <v>3.6</v>
      </c>
      <c r="J176" s="286">
        <v>3.6</v>
      </c>
      <c r="K176" s="286">
        <v>3.6</v>
      </c>
      <c r="L176" s="286">
        <v>3.6</v>
      </c>
      <c r="M176" s="286">
        <v>3.6</v>
      </c>
      <c r="N176" s="286">
        <v>3.6</v>
      </c>
      <c r="O176" s="286">
        <v>3.5</v>
      </c>
      <c r="P176" s="286">
        <v>3.6</v>
      </c>
      <c r="Q176" s="286">
        <v>3.6</v>
      </c>
      <c r="R176" s="286">
        <v>3.5</v>
      </c>
      <c r="S176" s="286">
        <v>3.6</v>
      </c>
      <c r="T176" s="286">
        <v>3.6</v>
      </c>
      <c r="U176" s="286">
        <v>3.6</v>
      </c>
      <c r="V176" s="286">
        <v>3.6</v>
      </c>
      <c r="W176" s="286">
        <v>3.6</v>
      </c>
      <c r="X176" s="286">
        <v>3.6</v>
      </c>
      <c r="Y176" s="286">
        <v>3.6</v>
      </c>
      <c r="Z176" s="286">
        <v>3.6</v>
      </c>
      <c r="AA176" s="286">
        <v>3.8</v>
      </c>
      <c r="AB176" s="286">
        <v>3.8</v>
      </c>
      <c r="AC176" s="286">
        <v>3.8</v>
      </c>
      <c r="AD176" s="286">
        <v>3.8</v>
      </c>
      <c r="AE176" s="286">
        <v>3.8</v>
      </c>
      <c r="AF176" s="286">
        <v>3.8</v>
      </c>
      <c r="AG176" s="286">
        <v>3.8</v>
      </c>
      <c r="AH176" s="286">
        <v>3.7</v>
      </c>
      <c r="AI176" s="286">
        <v>3.7</v>
      </c>
      <c r="AJ176" s="286">
        <v>3.7</v>
      </c>
      <c r="AK176" s="286">
        <v>3.7</v>
      </c>
      <c r="AL176" s="286">
        <v>3.9</v>
      </c>
      <c r="AM176" s="286">
        <v>3.9</v>
      </c>
      <c r="AN176" s="286">
        <v>3.9</v>
      </c>
      <c r="AO176" s="286">
        <v>3.9</v>
      </c>
      <c r="AP176" s="286">
        <v>3.9</v>
      </c>
      <c r="AQ176" s="286">
        <v>3.9</v>
      </c>
      <c r="AR176" s="286">
        <f>_xlfn.IFNA(VLOOKUP(C176,'INFORM Severity - hidden'!$C$5:$G$155,5,FALSE),"-")</f>
        <v>3.9</v>
      </c>
    </row>
    <row r="177" spans="1:44" x14ac:dyDescent="0.25">
      <c r="A177" t="s">
        <v>946</v>
      </c>
      <c r="B177" t="s">
        <v>944</v>
      </c>
      <c r="C177" t="s">
        <v>945</v>
      </c>
      <c r="D177" s="286" t="str">
        <f t="shared" si="2"/>
        <v>-</v>
      </c>
      <c r="E177" s="286" t="s">
        <v>8295</v>
      </c>
      <c r="F177" s="286" t="s">
        <v>8295</v>
      </c>
      <c r="G177" s="286" t="s">
        <v>8295</v>
      </c>
      <c r="H177" s="286" t="s">
        <v>8295</v>
      </c>
      <c r="I177" s="286" t="s">
        <v>8295</v>
      </c>
      <c r="J177" s="286" t="s">
        <v>8295</v>
      </c>
      <c r="K177" s="286" t="s">
        <v>8295</v>
      </c>
      <c r="L177" s="286" t="s">
        <v>8295</v>
      </c>
      <c r="M177" s="286" t="s">
        <v>8295</v>
      </c>
      <c r="N177" s="286" t="s">
        <v>8295</v>
      </c>
      <c r="O177" s="286" t="s">
        <v>8295</v>
      </c>
      <c r="P177" s="286" t="s">
        <v>8295</v>
      </c>
      <c r="Q177" s="286" t="s">
        <v>8295</v>
      </c>
      <c r="R177" s="286" t="s">
        <v>8295</v>
      </c>
      <c r="S177" s="286" t="s">
        <v>8295</v>
      </c>
      <c r="T177" s="286" t="s">
        <v>8295</v>
      </c>
      <c r="U177" s="286" t="s">
        <v>8295</v>
      </c>
      <c r="V177" s="286" t="s">
        <v>8295</v>
      </c>
      <c r="W177" s="286" t="s">
        <v>8295</v>
      </c>
      <c r="X177" s="286" t="s">
        <v>8295</v>
      </c>
      <c r="Y177" s="286" t="s">
        <v>8295</v>
      </c>
      <c r="Z177" s="286" t="s">
        <v>8295</v>
      </c>
      <c r="AA177" s="286" t="s">
        <v>8295</v>
      </c>
      <c r="AB177" s="286" t="s">
        <v>8295</v>
      </c>
      <c r="AC177" s="286" t="s">
        <v>8295</v>
      </c>
      <c r="AD177" s="286" t="s">
        <v>8295</v>
      </c>
      <c r="AE177" s="286" t="s">
        <v>8295</v>
      </c>
      <c r="AF177" s="286" t="s">
        <v>8295</v>
      </c>
      <c r="AG177" s="286" t="s">
        <v>8295</v>
      </c>
      <c r="AH177" s="286" t="s">
        <v>8295</v>
      </c>
      <c r="AI177" s="286" t="s">
        <v>8295</v>
      </c>
      <c r="AJ177" s="286" t="s">
        <v>8295</v>
      </c>
      <c r="AK177" s="286" t="s">
        <v>8295</v>
      </c>
      <c r="AL177" s="286" t="s">
        <v>8295</v>
      </c>
      <c r="AM177" s="286" t="s">
        <v>8295</v>
      </c>
      <c r="AN177" s="286" t="s">
        <v>8295</v>
      </c>
      <c r="AO177" s="286" t="s">
        <v>8295</v>
      </c>
      <c r="AP177" s="286" t="s">
        <v>8295</v>
      </c>
      <c r="AQ177" s="286" t="s">
        <v>8295</v>
      </c>
      <c r="AR177" s="286" t="str">
        <f>_xlfn.IFNA(VLOOKUP(C177,'INFORM Severity - hidden'!$C$5:$G$155,5,FALSE),"-")</f>
        <v>x</v>
      </c>
    </row>
    <row r="178" spans="1:44" x14ac:dyDescent="0.25">
      <c r="A178" t="s">
        <v>1072</v>
      </c>
      <c r="B178" t="s">
        <v>1070</v>
      </c>
      <c r="C178" t="s">
        <v>1071</v>
      </c>
      <c r="D178" s="286" t="str">
        <f t="shared" si="2"/>
        <v>Decreasing</v>
      </c>
      <c r="E178" s="286" t="s">
        <v>8295</v>
      </c>
      <c r="F178" s="286" t="s">
        <v>8295</v>
      </c>
      <c r="G178" s="286" t="s">
        <v>8295</v>
      </c>
      <c r="H178" s="286" t="s">
        <v>8295</v>
      </c>
      <c r="I178" s="286">
        <v>4.0999999999999996</v>
      </c>
      <c r="J178" s="286">
        <v>4.2</v>
      </c>
      <c r="K178" s="286">
        <v>4.2</v>
      </c>
      <c r="L178" s="286">
        <v>4.2</v>
      </c>
      <c r="M178" s="286">
        <v>4.2</v>
      </c>
      <c r="N178" s="286">
        <v>4.2</v>
      </c>
      <c r="O178" s="286">
        <v>4.2</v>
      </c>
      <c r="P178" s="286">
        <v>4.2</v>
      </c>
      <c r="Q178" s="286">
        <v>4.2</v>
      </c>
      <c r="R178" s="286">
        <v>4.2</v>
      </c>
      <c r="S178" s="286">
        <v>4.2</v>
      </c>
      <c r="T178" s="286">
        <v>4.2</v>
      </c>
      <c r="U178" s="286">
        <v>4.2</v>
      </c>
      <c r="V178" s="286">
        <v>4</v>
      </c>
      <c r="W178" s="286">
        <v>4</v>
      </c>
      <c r="X178" s="286">
        <v>4</v>
      </c>
      <c r="Y178" s="286">
        <v>4</v>
      </c>
      <c r="Z178" s="286">
        <v>4</v>
      </c>
      <c r="AA178" s="286">
        <v>4.3</v>
      </c>
      <c r="AB178" s="286">
        <v>4.3</v>
      </c>
      <c r="AC178" s="286">
        <v>4.3</v>
      </c>
      <c r="AD178" s="286">
        <v>4.5</v>
      </c>
      <c r="AE178" s="286">
        <v>4.5</v>
      </c>
      <c r="AF178" s="286">
        <v>4.5</v>
      </c>
      <c r="AG178" s="286">
        <v>4.5</v>
      </c>
      <c r="AH178" s="286">
        <v>4.5999999999999996</v>
      </c>
      <c r="AI178" s="286">
        <v>4.5999999999999996</v>
      </c>
      <c r="AJ178" s="286">
        <v>4.5999999999999996</v>
      </c>
      <c r="AK178" s="286">
        <v>4.5999999999999996</v>
      </c>
      <c r="AL178" s="286">
        <v>4.5999999999999996</v>
      </c>
      <c r="AM178" s="286">
        <v>4.5999999999999996</v>
      </c>
      <c r="AN178" s="286">
        <v>4.3</v>
      </c>
      <c r="AO178" s="286">
        <v>4.3</v>
      </c>
      <c r="AP178" s="286">
        <v>4.3</v>
      </c>
      <c r="AQ178" s="286">
        <v>4.3</v>
      </c>
      <c r="AR178" s="286">
        <f>_xlfn.IFNA(VLOOKUP(C178,'INFORM Severity - hidden'!$C$5:$G$155,5,FALSE),"-")</f>
        <v>4.3</v>
      </c>
    </row>
    <row r="179" spans="1:44" x14ac:dyDescent="0.25">
      <c r="A179" t="s">
        <v>1060</v>
      </c>
      <c r="B179" t="s">
        <v>1058</v>
      </c>
      <c r="C179" t="s">
        <v>1059</v>
      </c>
      <c r="D179" s="286" t="str">
        <f t="shared" si="2"/>
        <v>Decreasing</v>
      </c>
      <c r="E179" s="286" t="s">
        <v>8295</v>
      </c>
      <c r="F179" s="286" t="s">
        <v>8295</v>
      </c>
      <c r="G179" s="286" t="s">
        <v>8295</v>
      </c>
      <c r="H179" s="286" t="s">
        <v>8295</v>
      </c>
      <c r="I179" s="286" t="s">
        <v>8295</v>
      </c>
      <c r="J179" s="286" t="s">
        <v>8295</v>
      </c>
      <c r="K179" s="286" t="s">
        <v>8295</v>
      </c>
      <c r="L179" s="286" t="s">
        <v>8295</v>
      </c>
      <c r="M179" s="286" t="s">
        <v>8295</v>
      </c>
      <c r="N179" s="286" t="s">
        <v>8295</v>
      </c>
      <c r="O179" s="286" t="s">
        <v>8295</v>
      </c>
      <c r="P179" s="286" t="s">
        <v>8295</v>
      </c>
      <c r="Q179" s="286" t="s">
        <v>8295</v>
      </c>
      <c r="R179" s="286" t="s">
        <v>8295</v>
      </c>
      <c r="S179" s="286" t="s">
        <v>8295</v>
      </c>
      <c r="T179" s="286" t="s">
        <v>8295</v>
      </c>
      <c r="U179" s="286" t="s">
        <v>8295</v>
      </c>
      <c r="V179" s="286" t="s">
        <v>8295</v>
      </c>
      <c r="W179" s="286" t="s">
        <v>8295</v>
      </c>
      <c r="X179" s="286" t="s">
        <v>8295</v>
      </c>
      <c r="Y179" s="286" t="s">
        <v>8295</v>
      </c>
      <c r="Z179" s="286" t="s">
        <v>8295</v>
      </c>
      <c r="AA179" s="286" t="s">
        <v>8295</v>
      </c>
      <c r="AB179" s="286" t="s">
        <v>8295</v>
      </c>
      <c r="AC179" s="286" t="s">
        <v>8295</v>
      </c>
      <c r="AD179" s="286" t="s">
        <v>8295</v>
      </c>
      <c r="AE179" s="286" t="s">
        <v>8295</v>
      </c>
      <c r="AF179" s="286" t="s">
        <v>8295</v>
      </c>
      <c r="AG179" s="286" t="s">
        <v>8295</v>
      </c>
      <c r="AH179" s="286" t="s">
        <v>8295</v>
      </c>
      <c r="AI179" s="286" t="s">
        <v>8295</v>
      </c>
      <c r="AJ179" s="286" t="s">
        <v>8295</v>
      </c>
      <c r="AK179" s="286">
        <v>3.1</v>
      </c>
      <c r="AL179" s="286">
        <v>3.2</v>
      </c>
      <c r="AM179" s="286">
        <v>3.2</v>
      </c>
      <c r="AN179" s="286">
        <v>3.3</v>
      </c>
      <c r="AO179" s="286">
        <v>3.3</v>
      </c>
      <c r="AP179" s="286">
        <v>3.3</v>
      </c>
      <c r="AQ179" s="286">
        <v>3.2</v>
      </c>
      <c r="AR179" s="286">
        <f>_xlfn.IFNA(VLOOKUP(C179,'INFORM Severity - hidden'!$C$5:$G$155,5,FALSE),"-")</f>
        <v>3.2</v>
      </c>
    </row>
    <row r="180" spans="1:44" x14ac:dyDescent="0.25">
      <c r="A180" t="s">
        <v>969</v>
      </c>
      <c r="B180" t="s">
        <v>967</v>
      </c>
      <c r="C180" t="s">
        <v>968</v>
      </c>
      <c r="D180" s="286" t="str">
        <f t="shared" si="2"/>
        <v>-</v>
      </c>
      <c r="E180" s="286" t="s">
        <v>8295</v>
      </c>
      <c r="F180" s="286" t="s">
        <v>8295</v>
      </c>
      <c r="G180" s="286" t="s">
        <v>8295</v>
      </c>
      <c r="H180" s="286" t="s">
        <v>8295</v>
      </c>
      <c r="I180" s="286" t="s">
        <v>8295</v>
      </c>
      <c r="J180" s="286" t="s">
        <v>8295</v>
      </c>
      <c r="K180" s="286" t="s">
        <v>8295</v>
      </c>
      <c r="L180" s="286" t="s">
        <v>8295</v>
      </c>
      <c r="M180" s="286" t="s">
        <v>8295</v>
      </c>
      <c r="N180" s="286" t="s">
        <v>8295</v>
      </c>
      <c r="O180" s="286" t="s">
        <v>8295</v>
      </c>
      <c r="P180" s="286" t="s">
        <v>8295</v>
      </c>
      <c r="Q180" s="286" t="s">
        <v>8295</v>
      </c>
      <c r="R180" s="286" t="s">
        <v>8295</v>
      </c>
      <c r="S180" s="286" t="s">
        <v>8295</v>
      </c>
      <c r="T180" s="286" t="s">
        <v>8295</v>
      </c>
      <c r="U180" s="286" t="s">
        <v>8295</v>
      </c>
      <c r="V180" s="286" t="s">
        <v>8295</v>
      </c>
      <c r="W180" s="286" t="s">
        <v>8295</v>
      </c>
      <c r="X180" s="286" t="s">
        <v>8295</v>
      </c>
      <c r="Y180" s="286" t="s">
        <v>8295</v>
      </c>
      <c r="Z180" s="286" t="s">
        <v>8295</v>
      </c>
      <c r="AA180" s="286" t="s">
        <v>8295</v>
      </c>
      <c r="AB180" s="286" t="s">
        <v>8295</v>
      </c>
      <c r="AC180" s="286" t="s">
        <v>8295</v>
      </c>
      <c r="AD180" s="286" t="s">
        <v>8295</v>
      </c>
      <c r="AE180" s="286" t="s">
        <v>8295</v>
      </c>
      <c r="AF180" s="286" t="s">
        <v>8295</v>
      </c>
      <c r="AG180" s="286" t="s">
        <v>8295</v>
      </c>
      <c r="AH180" s="286" t="s">
        <v>8295</v>
      </c>
      <c r="AI180" s="286" t="s">
        <v>8295</v>
      </c>
      <c r="AJ180" s="286" t="s">
        <v>8295</v>
      </c>
      <c r="AK180" s="286" t="s">
        <v>8295</v>
      </c>
      <c r="AL180" s="286" t="s">
        <v>8295</v>
      </c>
      <c r="AM180" s="286" t="s">
        <v>8295</v>
      </c>
      <c r="AN180" s="286" t="s">
        <v>8295</v>
      </c>
      <c r="AO180" s="286" t="s">
        <v>8295</v>
      </c>
      <c r="AP180" s="286" t="s">
        <v>8295</v>
      </c>
      <c r="AQ180" s="286" t="s">
        <v>8295</v>
      </c>
      <c r="AR180" s="286" t="str">
        <f>_xlfn.IFNA(VLOOKUP(C180,'INFORM Severity - hidden'!$C$5:$G$155,5,FALSE),"-")</f>
        <v>x</v>
      </c>
    </row>
    <row r="181" spans="1:44" x14ac:dyDescent="0.25">
      <c r="A181" t="s">
        <v>990</v>
      </c>
      <c r="B181" t="s">
        <v>988</v>
      </c>
      <c r="C181" t="s">
        <v>989</v>
      </c>
      <c r="D181" s="286" t="str">
        <f t="shared" si="2"/>
        <v>-</v>
      </c>
      <c r="E181" s="286" t="s">
        <v>8295</v>
      </c>
      <c r="F181" s="286" t="s">
        <v>8295</v>
      </c>
      <c r="G181" s="286" t="s">
        <v>8295</v>
      </c>
      <c r="H181" s="286" t="s">
        <v>8295</v>
      </c>
      <c r="I181" s="286" t="s">
        <v>8295</v>
      </c>
      <c r="J181" s="286" t="s">
        <v>8295</v>
      </c>
      <c r="K181" s="286" t="s">
        <v>8295</v>
      </c>
      <c r="L181" s="286" t="s">
        <v>8295</v>
      </c>
      <c r="M181" s="286" t="s">
        <v>8295</v>
      </c>
      <c r="N181" s="286" t="s">
        <v>8295</v>
      </c>
      <c r="O181" s="286" t="s">
        <v>8295</v>
      </c>
      <c r="P181" s="286" t="s">
        <v>8295</v>
      </c>
      <c r="Q181" s="286" t="s">
        <v>8295</v>
      </c>
      <c r="R181" s="286" t="s">
        <v>8295</v>
      </c>
      <c r="S181" s="286" t="s">
        <v>8295</v>
      </c>
      <c r="T181" s="286" t="s">
        <v>8295</v>
      </c>
      <c r="U181" s="286" t="s">
        <v>8295</v>
      </c>
      <c r="V181" s="286" t="s">
        <v>8295</v>
      </c>
      <c r="W181" s="286" t="s">
        <v>8295</v>
      </c>
      <c r="X181" s="286" t="s">
        <v>8295</v>
      </c>
      <c r="Y181" s="286" t="s">
        <v>8295</v>
      </c>
      <c r="Z181" s="286" t="s">
        <v>8295</v>
      </c>
      <c r="AA181" s="286" t="s">
        <v>8295</v>
      </c>
      <c r="AB181" s="286" t="s">
        <v>8295</v>
      </c>
      <c r="AC181" s="286" t="s">
        <v>8295</v>
      </c>
      <c r="AD181" s="286" t="s">
        <v>8295</v>
      </c>
      <c r="AE181" s="286" t="s">
        <v>8295</v>
      </c>
      <c r="AF181" s="286" t="s">
        <v>8295</v>
      </c>
      <c r="AG181" s="286" t="s">
        <v>8295</v>
      </c>
      <c r="AH181" s="286" t="s">
        <v>8295</v>
      </c>
      <c r="AI181" s="286" t="s">
        <v>8295</v>
      </c>
      <c r="AJ181" s="286" t="s">
        <v>8295</v>
      </c>
      <c r="AK181" s="286" t="s">
        <v>8295</v>
      </c>
      <c r="AL181" s="286" t="s">
        <v>8295</v>
      </c>
      <c r="AM181" s="286" t="s">
        <v>8295</v>
      </c>
      <c r="AN181" s="286" t="s">
        <v>8295</v>
      </c>
      <c r="AO181" s="286" t="s">
        <v>8295</v>
      </c>
      <c r="AP181" s="286" t="s">
        <v>8295</v>
      </c>
      <c r="AQ181" s="286" t="s">
        <v>8295</v>
      </c>
      <c r="AR181" s="286" t="str">
        <f>_xlfn.IFNA(VLOOKUP(C181,'INFORM Severity - hidden'!$C$5:$G$155,5,FALSE),"-")</f>
        <v>x</v>
      </c>
    </row>
    <row r="182" spans="1:44" x14ac:dyDescent="0.25">
      <c r="A182" t="s">
        <v>1044</v>
      </c>
      <c r="B182" t="s">
        <v>1042</v>
      </c>
      <c r="C182" t="s">
        <v>1043</v>
      </c>
      <c r="D182" s="286" t="str">
        <f t="shared" si="2"/>
        <v>Increasing</v>
      </c>
      <c r="E182" s="286" t="s">
        <v>8295</v>
      </c>
      <c r="F182" s="286" t="s">
        <v>8295</v>
      </c>
      <c r="G182" s="286" t="s">
        <v>8295</v>
      </c>
      <c r="H182" s="286">
        <v>3.5</v>
      </c>
      <c r="I182" s="286">
        <v>3.5</v>
      </c>
      <c r="J182" s="286">
        <v>3.5</v>
      </c>
      <c r="K182" s="286">
        <v>3.5</v>
      </c>
      <c r="L182" s="286">
        <v>3.5</v>
      </c>
      <c r="M182" s="286">
        <v>3.5</v>
      </c>
      <c r="N182" s="286">
        <v>3.7</v>
      </c>
      <c r="O182" s="286">
        <v>3.7</v>
      </c>
      <c r="P182" s="286">
        <v>3.7</v>
      </c>
      <c r="Q182" s="286">
        <v>3.7</v>
      </c>
      <c r="R182" s="286">
        <v>3.7</v>
      </c>
      <c r="S182" s="286">
        <v>3.7</v>
      </c>
      <c r="T182" s="286">
        <v>3.7</v>
      </c>
      <c r="U182" s="286">
        <v>3.7</v>
      </c>
      <c r="V182" s="286">
        <v>3.4</v>
      </c>
      <c r="W182" s="286">
        <v>3.4</v>
      </c>
      <c r="X182" s="286">
        <v>3.4</v>
      </c>
      <c r="Y182" s="286">
        <v>3.4</v>
      </c>
      <c r="Z182" s="286">
        <v>3.3</v>
      </c>
      <c r="AA182" s="286">
        <v>3.6</v>
      </c>
      <c r="AB182" s="286">
        <v>3.6</v>
      </c>
      <c r="AC182" s="286">
        <v>3.6</v>
      </c>
      <c r="AD182" s="286">
        <v>3.6</v>
      </c>
      <c r="AE182" s="286">
        <v>3.6</v>
      </c>
      <c r="AF182" s="286">
        <v>3.6</v>
      </c>
      <c r="AG182" s="286">
        <v>3.6</v>
      </c>
      <c r="AH182" s="286">
        <v>3.7</v>
      </c>
      <c r="AI182" s="286">
        <v>3.7</v>
      </c>
      <c r="AJ182" s="286">
        <v>3.7</v>
      </c>
      <c r="AK182" s="286">
        <v>3.7</v>
      </c>
      <c r="AL182" s="286">
        <v>3.7</v>
      </c>
      <c r="AM182" s="286">
        <v>3.4</v>
      </c>
      <c r="AN182" s="286">
        <v>3.5</v>
      </c>
      <c r="AO182" s="286">
        <v>3.8</v>
      </c>
      <c r="AP182" s="286">
        <v>3.8</v>
      </c>
      <c r="AQ182" s="286">
        <v>3.9</v>
      </c>
      <c r="AR182" s="286">
        <f>_xlfn.IFNA(VLOOKUP(C182,'INFORM Severity - hidden'!$C$5:$G$155,5,FALSE),"-")</f>
        <v>3.9</v>
      </c>
    </row>
    <row r="183" spans="1:44" x14ac:dyDescent="0.25">
      <c r="A183" t="s">
        <v>1571</v>
      </c>
      <c r="B183" t="s">
        <v>1569</v>
      </c>
      <c r="C183" t="s">
        <v>1570</v>
      </c>
      <c r="D183" s="286" t="str">
        <f t="shared" si="2"/>
        <v>Decreasing</v>
      </c>
      <c r="E183" s="286" t="s">
        <v>8295</v>
      </c>
      <c r="F183" s="286" t="s">
        <v>8295</v>
      </c>
      <c r="G183" s="286" t="s">
        <v>8295</v>
      </c>
      <c r="H183" s="286" t="s">
        <v>8295</v>
      </c>
      <c r="I183" s="286" t="s">
        <v>8295</v>
      </c>
      <c r="J183" s="286" t="s">
        <v>8295</v>
      </c>
      <c r="K183" s="286" t="s">
        <v>8295</v>
      </c>
      <c r="L183" s="286" t="s">
        <v>8295</v>
      </c>
      <c r="M183" s="286" t="s">
        <v>8295</v>
      </c>
      <c r="N183" s="286" t="s">
        <v>8295</v>
      </c>
      <c r="O183" s="286" t="s">
        <v>8295</v>
      </c>
      <c r="P183" s="286" t="s">
        <v>8295</v>
      </c>
      <c r="Q183" s="286" t="s">
        <v>8295</v>
      </c>
      <c r="R183" s="286">
        <v>3.5</v>
      </c>
      <c r="S183" s="286">
        <v>3.5</v>
      </c>
      <c r="T183" s="286">
        <v>3.5</v>
      </c>
      <c r="U183" s="286">
        <v>3.5</v>
      </c>
      <c r="V183" s="286">
        <v>3.5</v>
      </c>
      <c r="W183" s="286">
        <v>3.5</v>
      </c>
      <c r="X183" s="286">
        <v>3.5</v>
      </c>
      <c r="Y183" s="286">
        <v>3.5</v>
      </c>
      <c r="Z183" s="286">
        <v>3.5</v>
      </c>
      <c r="AA183" s="286">
        <v>3.5</v>
      </c>
      <c r="AB183" s="286">
        <v>3.5</v>
      </c>
      <c r="AC183" s="286">
        <v>3.5</v>
      </c>
      <c r="AD183" s="286">
        <v>3.5</v>
      </c>
      <c r="AE183" s="286">
        <v>3.5</v>
      </c>
      <c r="AF183" s="286">
        <v>3.6</v>
      </c>
      <c r="AG183" s="286">
        <v>3.6</v>
      </c>
      <c r="AH183" s="286">
        <v>3.9</v>
      </c>
      <c r="AI183" s="286">
        <v>3.6</v>
      </c>
      <c r="AJ183" s="286">
        <v>3.6</v>
      </c>
      <c r="AK183" s="286">
        <v>3.6</v>
      </c>
      <c r="AL183" s="286">
        <v>3.5</v>
      </c>
      <c r="AM183" s="286">
        <v>3.6</v>
      </c>
      <c r="AN183" s="286">
        <v>3.6</v>
      </c>
      <c r="AO183" s="286">
        <v>3.6</v>
      </c>
      <c r="AP183" s="286">
        <v>3.6</v>
      </c>
      <c r="AQ183" s="286">
        <v>3.5</v>
      </c>
      <c r="AR183" s="286">
        <f>_xlfn.IFNA(VLOOKUP(C183,'INFORM Severity - hidden'!$C$5:$G$155,5,FALSE),"-")</f>
        <v>3.5</v>
      </c>
    </row>
    <row r="184" spans="1:44" x14ac:dyDescent="0.25">
      <c r="A184" t="s">
        <v>2029</v>
      </c>
      <c r="B184" t="s">
        <v>2027</v>
      </c>
      <c r="C184" t="s">
        <v>2028</v>
      </c>
      <c r="D184" s="286" t="str">
        <f t="shared" si="2"/>
        <v>-</v>
      </c>
      <c r="E184" s="286" t="s">
        <v>8295</v>
      </c>
      <c r="F184" s="286" t="s">
        <v>8295</v>
      </c>
      <c r="G184" s="286" t="s">
        <v>8295</v>
      </c>
      <c r="H184" s="286" t="s">
        <v>8295</v>
      </c>
      <c r="I184" s="286" t="s">
        <v>8295</v>
      </c>
      <c r="J184" s="286" t="s">
        <v>8295</v>
      </c>
      <c r="K184" s="286" t="s">
        <v>8295</v>
      </c>
      <c r="L184" s="286" t="s">
        <v>8295</v>
      </c>
      <c r="M184" s="286" t="s">
        <v>8295</v>
      </c>
      <c r="N184" s="286" t="s">
        <v>8295</v>
      </c>
      <c r="O184" s="286" t="s">
        <v>8295</v>
      </c>
      <c r="P184" s="286" t="s">
        <v>8295</v>
      </c>
      <c r="Q184" s="286" t="s">
        <v>8295</v>
      </c>
      <c r="R184" s="286" t="s">
        <v>8295</v>
      </c>
      <c r="S184" s="286" t="s">
        <v>8295</v>
      </c>
      <c r="T184" s="286" t="s">
        <v>8295</v>
      </c>
      <c r="U184" s="286" t="s">
        <v>8295</v>
      </c>
      <c r="V184" s="286" t="s">
        <v>8295</v>
      </c>
      <c r="W184" s="286" t="s">
        <v>8295</v>
      </c>
      <c r="X184" s="286" t="s">
        <v>8295</v>
      </c>
      <c r="Y184" s="286" t="s">
        <v>8295</v>
      </c>
      <c r="Z184" s="286" t="s">
        <v>8295</v>
      </c>
      <c r="AA184" s="286" t="s">
        <v>8295</v>
      </c>
      <c r="AB184" s="286" t="s">
        <v>8295</v>
      </c>
      <c r="AC184" s="286" t="s">
        <v>8295</v>
      </c>
      <c r="AD184" s="286" t="s">
        <v>8295</v>
      </c>
      <c r="AE184" s="286" t="s">
        <v>8295</v>
      </c>
      <c r="AF184" s="286" t="s">
        <v>8295</v>
      </c>
      <c r="AG184" s="286" t="s">
        <v>8295</v>
      </c>
      <c r="AH184" s="286" t="s">
        <v>8295</v>
      </c>
      <c r="AI184" s="286" t="s">
        <v>8295</v>
      </c>
      <c r="AJ184" s="286" t="s">
        <v>8295</v>
      </c>
      <c r="AK184" s="286" t="s">
        <v>8295</v>
      </c>
      <c r="AL184" s="286" t="s">
        <v>8295</v>
      </c>
      <c r="AM184" s="286" t="s">
        <v>8295</v>
      </c>
      <c r="AN184" s="286" t="s">
        <v>8295</v>
      </c>
      <c r="AO184" s="286" t="s">
        <v>8295</v>
      </c>
      <c r="AP184" s="286" t="s">
        <v>8295</v>
      </c>
      <c r="AQ184" s="286" t="s">
        <v>8295</v>
      </c>
      <c r="AR184" s="286" t="str">
        <f>_xlfn.IFNA(VLOOKUP(C184,'INFORM Severity - hidden'!$C$5:$G$155,5,FALSE),"-")</f>
        <v>x</v>
      </c>
    </row>
    <row r="185" spans="1:44" x14ac:dyDescent="0.25">
      <c r="A185" t="s">
        <v>6018</v>
      </c>
      <c r="B185" t="s">
        <v>6016</v>
      </c>
      <c r="C185" t="s">
        <v>6017</v>
      </c>
      <c r="D185" s="286" t="str">
        <f t="shared" si="2"/>
        <v>-</v>
      </c>
      <c r="E185" s="286" t="s">
        <v>8295</v>
      </c>
      <c r="F185" s="286" t="s">
        <v>8295</v>
      </c>
      <c r="G185" s="286" t="s">
        <v>8295</v>
      </c>
      <c r="H185" s="286" t="s">
        <v>8295</v>
      </c>
      <c r="I185" s="286" t="s">
        <v>8295</v>
      </c>
      <c r="J185" s="286" t="s">
        <v>8295</v>
      </c>
      <c r="K185" s="286" t="s">
        <v>8295</v>
      </c>
      <c r="L185" s="286" t="s">
        <v>8295</v>
      </c>
      <c r="M185" s="286" t="s">
        <v>8295</v>
      </c>
      <c r="N185" s="286" t="s">
        <v>8295</v>
      </c>
      <c r="O185" s="286" t="s">
        <v>8295</v>
      </c>
      <c r="P185" s="286" t="s">
        <v>8295</v>
      </c>
      <c r="Q185" s="286" t="s">
        <v>8295</v>
      </c>
      <c r="R185" s="286" t="s">
        <v>8295</v>
      </c>
      <c r="S185" s="286" t="s">
        <v>8295</v>
      </c>
      <c r="T185" s="286" t="s">
        <v>8295</v>
      </c>
      <c r="U185" s="286" t="s">
        <v>8295</v>
      </c>
      <c r="V185" s="286" t="s">
        <v>8295</v>
      </c>
      <c r="W185" s="286" t="s">
        <v>8295</v>
      </c>
      <c r="X185" s="286" t="s">
        <v>8295</v>
      </c>
      <c r="Y185" s="286" t="s">
        <v>8295</v>
      </c>
      <c r="Z185" s="286" t="s">
        <v>8295</v>
      </c>
      <c r="AA185" s="286" t="s">
        <v>8295</v>
      </c>
      <c r="AB185" s="286" t="s">
        <v>8295</v>
      </c>
      <c r="AC185" s="286" t="s">
        <v>8295</v>
      </c>
      <c r="AD185" s="286" t="s">
        <v>8295</v>
      </c>
      <c r="AE185" s="286" t="s">
        <v>8295</v>
      </c>
      <c r="AF185" s="286" t="s">
        <v>8295</v>
      </c>
      <c r="AG185" s="286" t="s">
        <v>8295</v>
      </c>
      <c r="AH185" s="286" t="s">
        <v>8295</v>
      </c>
      <c r="AI185" s="286" t="s">
        <v>8295</v>
      </c>
      <c r="AJ185" s="286" t="s">
        <v>8295</v>
      </c>
      <c r="AK185" s="286" t="s">
        <v>8295</v>
      </c>
      <c r="AL185" s="286" t="s">
        <v>8295</v>
      </c>
      <c r="AM185" s="286" t="s">
        <v>8295</v>
      </c>
      <c r="AN185" s="286" t="s">
        <v>8295</v>
      </c>
      <c r="AO185" s="286" t="s">
        <v>8295</v>
      </c>
      <c r="AP185" s="286" t="s">
        <v>8295</v>
      </c>
      <c r="AQ185" s="286">
        <v>3.9</v>
      </c>
      <c r="AR185" s="286">
        <f>_xlfn.IFNA(VLOOKUP(C185,'INFORM Severity - hidden'!$C$5:$G$155,5,FALSE),"-")</f>
        <v>3.9</v>
      </c>
    </row>
    <row r="186" spans="1:44" x14ac:dyDescent="0.25">
      <c r="A186" t="s">
        <v>6115</v>
      </c>
      <c r="B186" t="s">
        <v>6113</v>
      </c>
      <c r="C186" t="s">
        <v>6114</v>
      </c>
      <c r="D186" s="286" t="str">
        <f t="shared" si="2"/>
        <v>-</v>
      </c>
      <c r="E186" s="286" t="s">
        <v>8295</v>
      </c>
      <c r="F186" s="286" t="s">
        <v>8295</v>
      </c>
      <c r="G186" s="286" t="s">
        <v>8295</v>
      </c>
      <c r="H186" s="286" t="s">
        <v>8295</v>
      </c>
      <c r="I186" s="286" t="s">
        <v>8295</v>
      </c>
      <c r="J186" s="286" t="s">
        <v>8295</v>
      </c>
      <c r="K186" s="286" t="s">
        <v>8295</v>
      </c>
      <c r="L186" s="286" t="s">
        <v>8295</v>
      </c>
      <c r="M186" s="286" t="s">
        <v>8295</v>
      </c>
      <c r="N186" s="286" t="s">
        <v>8295</v>
      </c>
      <c r="O186" s="286" t="s">
        <v>8295</v>
      </c>
      <c r="P186" s="286" t="s">
        <v>8295</v>
      </c>
      <c r="Q186" s="286" t="s">
        <v>8295</v>
      </c>
      <c r="R186" s="286" t="s">
        <v>8295</v>
      </c>
      <c r="S186" s="286" t="s">
        <v>8295</v>
      </c>
      <c r="T186" s="286" t="s">
        <v>8295</v>
      </c>
      <c r="U186" s="286" t="s">
        <v>8295</v>
      </c>
      <c r="V186" s="286" t="s">
        <v>8295</v>
      </c>
      <c r="W186" s="286" t="s">
        <v>8295</v>
      </c>
      <c r="X186" s="286" t="s">
        <v>8295</v>
      </c>
      <c r="Y186" s="286" t="s">
        <v>8295</v>
      </c>
      <c r="Z186" s="286" t="s">
        <v>8295</v>
      </c>
      <c r="AA186" s="286" t="s">
        <v>8295</v>
      </c>
      <c r="AB186" s="286" t="s">
        <v>8295</v>
      </c>
      <c r="AC186" s="286" t="s">
        <v>8295</v>
      </c>
      <c r="AD186" s="286" t="s">
        <v>8295</v>
      </c>
      <c r="AE186" s="286" t="s">
        <v>8295</v>
      </c>
      <c r="AF186" s="286" t="s">
        <v>8295</v>
      </c>
      <c r="AG186" s="286" t="s">
        <v>8295</v>
      </c>
      <c r="AH186" s="286" t="s">
        <v>8295</v>
      </c>
      <c r="AI186" s="286" t="s">
        <v>8295</v>
      </c>
      <c r="AJ186" s="286" t="s">
        <v>8295</v>
      </c>
      <c r="AK186" s="286" t="s">
        <v>8295</v>
      </c>
      <c r="AL186" s="286" t="s">
        <v>8295</v>
      </c>
      <c r="AM186" s="286" t="s">
        <v>8295</v>
      </c>
      <c r="AN186" s="286" t="s">
        <v>8295</v>
      </c>
      <c r="AO186" s="286" t="s">
        <v>8295</v>
      </c>
      <c r="AP186" s="286" t="s">
        <v>8295</v>
      </c>
      <c r="AQ186" s="286">
        <v>1</v>
      </c>
      <c r="AR186" s="286">
        <f>_xlfn.IFNA(VLOOKUP(C186,'INFORM Severity - hidden'!$C$5:$G$155,5,FALSE),"-")</f>
        <v>1</v>
      </c>
    </row>
    <row r="187" spans="1:44" x14ac:dyDescent="0.25">
      <c r="A187" t="s">
        <v>625</v>
      </c>
      <c r="B187" t="s">
        <v>623</v>
      </c>
      <c r="C187" t="s">
        <v>624</v>
      </c>
      <c r="D187" s="286" t="str">
        <f t="shared" si="2"/>
        <v>Increasing</v>
      </c>
      <c r="E187" s="286" t="s">
        <v>8295</v>
      </c>
      <c r="F187" s="286">
        <v>1.4</v>
      </c>
      <c r="G187" s="286">
        <v>1.4</v>
      </c>
      <c r="H187" s="286">
        <v>1.6</v>
      </c>
      <c r="I187" s="286">
        <v>1.6</v>
      </c>
      <c r="J187" s="286">
        <v>1.6</v>
      </c>
      <c r="K187" s="286">
        <v>1.6</v>
      </c>
      <c r="L187" s="286">
        <v>1.6</v>
      </c>
      <c r="M187" s="286">
        <v>1.6</v>
      </c>
      <c r="N187" s="286">
        <v>2.2999999999999998</v>
      </c>
      <c r="O187" s="286">
        <v>2.2999999999999998</v>
      </c>
      <c r="P187" s="286">
        <v>2.2999999999999998</v>
      </c>
      <c r="Q187" s="286">
        <v>2.2999999999999998</v>
      </c>
      <c r="R187" s="286">
        <v>2.2999999999999998</v>
      </c>
      <c r="S187" s="286">
        <v>2</v>
      </c>
      <c r="T187" s="286">
        <v>2</v>
      </c>
      <c r="U187" s="286">
        <v>1.8</v>
      </c>
      <c r="V187" s="286">
        <v>1.9</v>
      </c>
      <c r="W187" s="286">
        <v>1.9</v>
      </c>
      <c r="X187" s="286">
        <v>1.9</v>
      </c>
      <c r="Y187" s="286">
        <v>1.8</v>
      </c>
      <c r="Z187" s="286">
        <v>1.9</v>
      </c>
      <c r="AA187" s="286">
        <v>2</v>
      </c>
      <c r="AB187" s="286">
        <v>2</v>
      </c>
      <c r="AC187" s="286">
        <v>1.9</v>
      </c>
      <c r="AD187" s="286">
        <v>1.9</v>
      </c>
      <c r="AE187" s="286">
        <v>1.9</v>
      </c>
      <c r="AF187" s="286">
        <v>2</v>
      </c>
      <c r="AG187" s="286">
        <v>2</v>
      </c>
      <c r="AH187" s="286">
        <v>2</v>
      </c>
      <c r="AI187" s="286">
        <v>2</v>
      </c>
      <c r="AJ187" s="286">
        <v>2</v>
      </c>
      <c r="AK187" s="286">
        <v>2</v>
      </c>
      <c r="AL187" s="286">
        <v>2</v>
      </c>
      <c r="AM187" s="286">
        <v>2</v>
      </c>
      <c r="AN187" s="286">
        <v>2</v>
      </c>
      <c r="AO187" s="286">
        <v>2</v>
      </c>
      <c r="AP187" s="286">
        <v>2</v>
      </c>
      <c r="AQ187" s="286">
        <v>2.4</v>
      </c>
      <c r="AR187" s="286">
        <f>_xlfn.IFNA(VLOOKUP(C187,'INFORM Severity - hidden'!$C$5:$G$155,5,FALSE),"-")</f>
        <v>2.4</v>
      </c>
    </row>
    <row r="188" spans="1:44" x14ac:dyDescent="0.25">
      <c r="A188" t="s">
        <v>642</v>
      </c>
      <c r="B188" t="s">
        <v>640</v>
      </c>
      <c r="C188" t="s">
        <v>641</v>
      </c>
      <c r="D188" s="286" t="str">
        <f t="shared" si="2"/>
        <v>Increasing</v>
      </c>
      <c r="E188" s="286" t="s">
        <v>8295</v>
      </c>
      <c r="F188" s="286">
        <v>3.9</v>
      </c>
      <c r="G188" s="286">
        <v>3.9</v>
      </c>
      <c r="H188" s="286">
        <v>4</v>
      </c>
      <c r="I188" s="286">
        <v>3.9</v>
      </c>
      <c r="J188" s="286">
        <v>4</v>
      </c>
      <c r="K188" s="286">
        <v>4</v>
      </c>
      <c r="L188" s="286">
        <v>4</v>
      </c>
      <c r="M188" s="286">
        <v>4</v>
      </c>
      <c r="N188" s="286">
        <v>4.0999999999999996</v>
      </c>
      <c r="O188" s="286">
        <v>4.0999999999999996</v>
      </c>
      <c r="P188" s="286">
        <v>4.0999999999999996</v>
      </c>
      <c r="Q188" s="286">
        <v>4.0999999999999996</v>
      </c>
      <c r="R188" s="286">
        <v>4.5999999999999996</v>
      </c>
      <c r="S188" s="286">
        <v>4.5999999999999996</v>
      </c>
      <c r="T188" s="286">
        <v>4.5999999999999996</v>
      </c>
      <c r="U188" s="286">
        <v>4.5999999999999996</v>
      </c>
      <c r="V188" s="286">
        <v>4.5</v>
      </c>
      <c r="W188" s="286">
        <v>4.5</v>
      </c>
      <c r="X188" s="286">
        <v>4.5</v>
      </c>
      <c r="Y188" s="286">
        <v>4.5</v>
      </c>
      <c r="Z188" s="286">
        <v>4.5</v>
      </c>
      <c r="AA188" s="286">
        <v>4.5</v>
      </c>
      <c r="AB188" s="286">
        <v>4.5</v>
      </c>
      <c r="AC188" s="286">
        <v>4.5</v>
      </c>
      <c r="AD188" s="286">
        <v>4.3</v>
      </c>
      <c r="AE188" s="286">
        <v>4.3</v>
      </c>
      <c r="AF188" s="286">
        <v>4.2</v>
      </c>
      <c r="AG188" s="286">
        <v>4.2</v>
      </c>
      <c r="AH188" s="286">
        <v>4.4000000000000004</v>
      </c>
      <c r="AI188" s="286">
        <v>4.4000000000000004</v>
      </c>
      <c r="AJ188" s="286">
        <v>4.4000000000000004</v>
      </c>
      <c r="AK188" s="286">
        <v>4.4000000000000004</v>
      </c>
      <c r="AL188" s="286">
        <v>4.4000000000000004</v>
      </c>
      <c r="AM188" s="286">
        <v>4.3</v>
      </c>
      <c r="AN188" s="286">
        <v>4.4000000000000004</v>
      </c>
      <c r="AO188" s="286">
        <v>4.3</v>
      </c>
      <c r="AP188" s="286">
        <v>4.3</v>
      </c>
      <c r="AQ188" s="286">
        <v>4.4000000000000004</v>
      </c>
      <c r="AR188" s="286">
        <f>_xlfn.IFNA(VLOOKUP(C188,'INFORM Severity - hidden'!$C$5:$G$155,5,FALSE),"-")</f>
        <v>4.4000000000000004</v>
      </c>
    </row>
    <row r="189" spans="1:44" x14ac:dyDescent="0.25">
      <c r="A189"/>
      <c r="B189"/>
      <c r="C189" t="s">
        <v>8367</v>
      </c>
      <c r="D189" s="286" t="str">
        <f t="shared" si="2"/>
        <v>-</v>
      </c>
      <c r="E189" s="286" t="s">
        <v>8295</v>
      </c>
      <c r="F189" s="286">
        <v>3.9</v>
      </c>
      <c r="G189" s="286">
        <v>3.9</v>
      </c>
      <c r="H189" s="286" t="s">
        <v>8295</v>
      </c>
      <c r="I189" s="286" t="s">
        <v>8295</v>
      </c>
      <c r="J189" s="286" t="s">
        <v>8295</v>
      </c>
      <c r="K189" s="286" t="s">
        <v>8295</v>
      </c>
      <c r="L189" s="286" t="s">
        <v>8295</v>
      </c>
      <c r="M189" s="286" t="s">
        <v>8295</v>
      </c>
      <c r="N189" s="286" t="s">
        <v>8295</v>
      </c>
      <c r="O189" s="286" t="s">
        <v>8295</v>
      </c>
      <c r="P189" s="286" t="s">
        <v>8295</v>
      </c>
      <c r="Q189" s="286" t="s">
        <v>8295</v>
      </c>
      <c r="R189" s="286" t="s">
        <v>8295</v>
      </c>
      <c r="S189" s="286" t="s">
        <v>8295</v>
      </c>
      <c r="T189" s="286" t="s">
        <v>8295</v>
      </c>
      <c r="U189" s="286" t="s">
        <v>8295</v>
      </c>
      <c r="V189" s="286" t="s">
        <v>8295</v>
      </c>
      <c r="W189" s="286" t="s">
        <v>8295</v>
      </c>
      <c r="X189" s="286" t="s">
        <v>8295</v>
      </c>
      <c r="Y189" s="286" t="s">
        <v>8295</v>
      </c>
      <c r="Z189" s="286" t="s">
        <v>8295</v>
      </c>
      <c r="AA189" s="286" t="s">
        <v>8295</v>
      </c>
      <c r="AB189" s="286" t="s">
        <v>8295</v>
      </c>
      <c r="AC189" s="286" t="s">
        <v>8295</v>
      </c>
      <c r="AD189" s="286" t="s">
        <v>8295</v>
      </c>
      <c r="AE189" s="286" t="s">
        <v>8295</v>
      </c>
      <c r="AF189" s="286" t="s">
        <v>8295</v>
      </c>
      <c r="AG189" s="286" t="s">
        <v>8295</v>
      </c>
      <c r="AH189" s="286" t="s">
        <v>8295</v>
      </c>
      <c r="AI189" s="286" t="s">
        <v>8295</v>
      </c>
      <c r="AJ189" s="286" t="s">
        <v>8295</v>
      </c>
      <c r="AK189" s="286" t="s">
        <v>8295</v>
      </c>
      <c r="AL189" s="286" t="s">
        <v>8295</v>
      </c>
      <c r="AM189" s="286" t="s">
        <v>8295</v>
      </c>
      <c r="AN189" s="286" t="s">
        <v>8295</v>
      </c>
      <c r="AO189" s="286" t="s">
        <v>8295</v>
      </c>
      <c r="AP189" s="286" t="s">
        <v>8295</v>
      </c>
      <c r="AQ189" s="286" t="s">
        <v>8295</v>
      </c>
      <c r="AR189" s="286" t="str">
        <f>_xlfn.IFNA(VLOOKUP(C189,'INFORM Severity - hidden'!$C$5:$G$155,5,FALSE),"-")</f>
        <v>-</v>
      </c>
    </row>
    <row r="190" spans="1:44" x14ac:dyDescent="0.25">
      <c r="A190"/>
      <c r="B190"/>
      <c r="C190" t="s">
        <v>8368</v>
      </c>
      <c r="D190" s="286" t="str">
        <f t="shared" si="2"/>
        <v>-</v>
      </c>
      <c r="E190" s="286" t="s">
        <v>8295</v>
      </c>
      <c r="F190" s="286">
        <v>2.1</v>
      </c>
      <c r="G190" s="286">
        <v>2.1</v>
      </c>
      <c r="H190" s="286">
        <v>2.7</v>
      </c>
      <c r="I190" s="286">
        <v>2.7</v>
      </c>
      <c r="J190" s="286">
        <v>2.7</v>
      </c>
      <c r="K190" s="286">
        <v>2.8</v>
      </c>
      <c r="L190" s="286">
        <v>2.7</v>
      </c>
      <c r="M190" s="286">
        <v>2.7</v>
      </c>
      <c r="N190" s="286">
        <v>2.7</v>
      </c>
      <c r="O190" s="286">
        <v>2.7</v>
      </c>
      <c r="P190" s="286" t="s">
        <v>8295</v>
      </c>
      <c r="Q190" s="286" t="s">
        <v>8295</v>
      </c>
      <c r="R190" s="286" t="s">
        <v>8295</v>
      </c>
      <c r="S190" s="286" t="s">
        <v>8295</v>
      </c>
      <c r="T190" s="286" t="s">
        <v>8295</v>
      </c>
      <c r="U190" s="286" t="s">
        <v>8295</v>
      </c>
      <c r="V190" s="286" t="s">
        <v>8295</v>
      </c>
      <c r="W190" s="286" t="s">
        <v>8295</v>
      </c>
      <c r="X190" s="286" t="s">
        <v>8295</v>
      </c>
      <c r="Y190" s="286" t="s">
        <v>8295</v>
      </c>
      <c r="Z190" s="286" t="s">
        <v>8295</v>
      </c>
      <c r="AA190" s="286" t="s">
        <v>8295</v>
      </c>
      <c r="AB190" s="286" t="s">
        <v>8295</v>
      </c>
      <c r="AC190" s="286" t="s">
        <v>8295</v>
      </c>
      <c r="AD190" s="286" t="s">
        <v>8295</v>
      </c>
      <c r="AE190" s="286" t="s">
        <v>8295</v>
      </c>
      <c r="AF190" s="286" t="s">
        <v>8295</v>
      </c>
      <c r="AG190" s="286" t="s">
        <v>8295</v>
      </c>
      <c r="AH190" s="286" t="s">
        <v>8295</v>
      </c>
      <c r="AI190" s="286" t="s">
        <v>8295</v>
      </c>
      <c r="AJ190" s="286" t="s">
        <v>8295</v>
      </c>
      <c r="AK190" s="286" t="s">
        <v>8295</v>
      </c>
      <c r="AL190" s="286" t="s">
        <v>8295</v>
      </c>
      <c r="AM190" s="286" t="s">
        <v>8295</v>
      </c>
      <c r="AN190" s="286" t="s">
        <v>8295</v>
      </c>
      <c r="AO190" s="286" t="s">
        <v>8295</v>
      </c>
      <c r="AP190" s="286" t="s">
        <v>8295</v>
      </c>
      <c r="AQ190" s="286" t="s">
        <v>8295</v>
      </c>
      <c r="AR190" s="286" t="str">
        <f>_xlfn.IFNA(VLOOKUP(C190,'INFORM Severity - hidden'!$C$5:$G$155,5,FALSE),"-")</f>
        <v>-</v>
      </c>
    </row>
    <row r="191" spans="1:44" x14ac:dyDescent="0.25">
      <c r="A191"/>
      <c r="B191"/>
      <c r="C191" t="s">
        <v>8369</v>
      </c>
      <c r="D191" s="286" t="str">
        <f t="shared" si="2"/>
        <v>-</v>
      </c>
      <c r="E191" s="286" t="s">
        <v>8295</v>
      </c>
      <c r="F191" s="286">
        <v>2.6</v>
      </c>
      <c r="G191" s="286">
        <v>2.6</v>
      </c>
      <c r="H191" s="286">
        <v>3.5</v>
      </c>
      <c r="I191" s="286">
        <v>3.5</v>
      </c>
      <c r="J191" s="286">
        <v>3.5</v>
      </c>
      <c r="K191" s="286">
        <v>3.5</v>
      </c>
      <c r="L191" s="286">
        <v>3.4</v>
      </c>
      <c r="M191" s="286">
        <v>3.4</v>
      </c>
      <c r="N191" s="286">
        <v>3.4</v>
      </c>
      <c r="O191" s="286">
        <v>3.4</v>
      </c>
      <c r="P191" s="286" t="s">
        <v>8295</v>
      </c>
      <c r="Q191" s="286" t="s">
        <v>8295</v>
      </c>
      <c r="R191" s="286" t="s">
        <v>8295</v>
      </c>
      <c r="S191" s="286" t="s">
        <v>8295</v>
      </c>
      <c r="T191" s="286" t="s">
        <v>8295</v>
      </c>
      <c r="U191" s="286" t="s">
        <v>8295</v>
      </c>
      <c r="V191" s="286" t="s">
        <v>8295</v>
      </c>
      <c r="W191" s="286" t="s">
        <v>8295</v>
      </c>
      <c r="X191" s="286" t="s">
        <v>8295</v>
      </c>
      <c r="Y191" s="286" t="s">
        <v>8295</v>
      </c>
      <c r="Z191" s="286" t="s">
        <v>8295</v>
      </c>
      <c r="AA191" s="286" t="s">
        <v>8295</v>
      </c>
      <c r="AB191" s="286" t="s">
        <v>8295</v>
      </c>
      <c r="AC191" s="286" t="s">
        <v>8295</v>
      </c>
      <c r="AD191" s="286" t="s">
        <v>8295</v>
      </c>
      <c r="AE191" s="286" t="s">
        <v>8295</v>
      </c>
      <c r="AF191" s="286" t="s">
        <v>8295</v>
      </c>
      <c r="AG191" s="286" t="s">
        <v>8295</v>
      </c>
      <c r="AH191" s="286" t="s">
        <v>8295</v>
      </c>
      <c r="AI191" s="286" t="s">
        <v>8295</v>
      </c>
      <c r="AJ191" s="286" t="s">
        <v>8295</v>
      </c>
      <c r="AK191" s="286" t="s">
        <v>8295</v>
      </c>
      <c r="AL191" s="286" t="s">
        <v>8295</v>
      </c>
      <c r="AM191" s="286" t="s">
        <v>8295</v>
      </c>
      <c r="AN191" s="286" t="s">
        <v>8295</v>
      </c>
      <c r="AO191" s="286" t="s">
        <v>8295</v>
      </c>
      <c r="AP191" s="286" t="s">
        <v>8295</v>
      </c>
      <c r="AQ191" s="286" t="s">
        <v>8295</v>
      </c>
      <c r="AR191" s="286" t="str">
        <f>_xlfn.IFNA(VLOOKUP(C191,'INFORM Severity - hidden'!$C$5:$G$155,5,FALSE),"-")</f>
        <v>-</v>
      </c>
    </row>
    <row r="192" spans="1:44" x14ac:dyDescent="0.25">
      <c r="A192" t="s">
        <v>642</v>
      </c>
      <c r="B192" t="s">
        <v>1560</v>
      </c>
      <c r="C192" t="s">
        <v>1561</v>
      </c>
      <c r="D192" s="286" t="str">
        <f t="shared" si="2"/>
        <v>Increasing</v>
      </c>
      <c r="E192" s="286" t="s">
        <v>8295</v>
      </c>
      <c r="F192" s="286" t="s">
        <v>8295</v>
      </c>
      <c r="G192" s="286" t="s">
        <v>8295</v>
      </c>
      <c r="H192" s="286" t="s">
        <v>8295</v>
      </c>
      <c r="I192" s="286" t="s">
        <v>8295</v>
      </c>
      <c r="J192" s="286" t="s">
        <v>8295</v>
      </c>
      <c r="K192" s="286" t="s">
        <v>8295</v>
      </c>
      <c r="L192" s="286" t="s">
        <v>8295</v>
      </c>
      <c r="M192" s="286" t="s">
        <v>8295</v>
      </c>
      <c r="N192" s="286" t="s">
        <v>8295</v>
      </c>
      <c r="O192" s="286" t="s">
        <v>8295</v>
      </c>
      <c r="P192" s="286" t="s">
        <v>8295</v>
      </c>
      <c r="Q192" s="286" t="s">
        <v>8295</v>
      </c>
      <c r="R192" s="286">
        <v>3.7</v>
      </c>
      <c r="S192" s="286">
        <v>3.8</v>
      </c>
      <c r="T192" s="286">
        <v>3.8</v>
      </c>
      <c r="U192" s="286">
        <v>3.8</v>
      </c>
      <c r="V192" s="286">
        <v>3.8</v>
      </c>
      <c r="W192" s="286">
        <v>3.8</v>
      </c>
      <c r="X192" s="286">
        <v>3.8</v>
      </c>
      <c r="Y192" s="286">
        <v>3.8</v>
      </c>
      <c r="Z192" s="286">
        <v>3.8</v>
      </c>
      <c r="AA192" s="286">
        <v>4.0999999999999996</v>
      </c>
      <c r="AB192" s="286">
        <v>4.0999999999999996</v>
      </c>
      <c r="AC192" s="286">
        <v>4</v>
      </c>
      <c r="AD192" s="286">
        <v>3.9</v>
      </c>
      <c r="AE192" s="286">
        <v>3.9</v>
      </c>
      <c r="AF192" s="286">
        <v>3.8</v>
      </c>
      <c r="AG192" s="286">
        <v>3.8</v>
      </c>
      <c r="AH192" s="286">
        <v>3.5</v>
      </c>
      <c r="AI192" s="286">
        <v>3.2</v>
      </c>
      <c r="AJ192" s="286">
        <v>3.2</v>
      </c>
      <c r="AK192" s="286">
        <v>3.2</v>
      </c>
      <c r="AL192" s="286">
        <v>3.2</v>
      </c>
      <c r="AM192" s="286">
        <v>3.2</v>
      </c>
      <c r="AN192" s="286">
        <v>3.2</v>
      </c>
      <c r="AO192" s="286">
        <v>3.2</v>
      </c>
      <c r="AP192" s="286">
        <v>3.2</v>
      </c>
      <c r="AQ192" s="286">
        <v>3.3</v>
      </c>
      <c r="AR192" s="286">
        <f>_xlfn.IFNA(VLOOKUP(C192,'INFORM Severity - hidden'!$C$5:$G$155,5,FALSE),"-")</f>
        <v>3.3</v>
      </c>
    </row>
    <row r="193" spans="1:44" x14ac:dyDescent="0.25">
      <c r="A193"/>
      <c r="B193"/>
      <c r="C193" t="s">
        <v>8370</v>
      </c>
      <c r="D193" s="286" t="str">
        <f t="shared" si="2"/>
        <v>-</v>
      </c>
      <c r="E193" s="286" t="s">
        <v>8295</v>
      </c>
      <c r="F193" s="286" t="s">
        <v>8295</v>
      </c>
      <c r="G193" s="286" t="s">
        <v>8295</v>
      </c>
      <c r="H193" s="286" t="s">
        <v>8295</v>
      </c>
      <c r="I193" s="286" t="s">
        <v>8295</v>
      </c>
      <c r="J193" s="286" t="s">
        <v>8295</v>
      </c>
      <c r="K193" s="286" t="s">
        <v>8295</v>
      </c>
      <c r="L193" s="286" t="s">
        <v>8295</v>
      </c>
      <c r="M193" s="286" t="s">
        <v>8295</v>
      </c>
      <c r="N193" s="286" t="s">
        <v>8295</v>
      </c>
      <c r="O193" s="286" t="s">
        <v>8295</v>
      </c>
      <c r="P193" s="286" t="s">
        <v>8295</v>
      </c>
      <c r="Q193" s="286" t="s">
        <v>8295</v>
      </c>
      <c r="R193" s="286" t="s">
        <v>8295</v>
      </c>
      <c r="S193" s="286" t="s">
        <v>8295</v>
      </c>
      <c r="T193" s="286" t="s">
        <v>8295</v>
      </c>
      <c r="U193" s="286" t="s">
        <v>8295</v>
      </c>
      <c r="V193" s="286" t="s">
        <v>8295</v>
      </c>
      <c r="W193" s="286" t="s">
        <v>8295</v>
      </c>
      <c r="X193" s="286">
        <v>2.5</v>
      </c>
      <c r="Y193" s="286">
        <v>2.5</v>
      </c>
      <c r="Z193" s="286">
        <v>2.6</v>
      </c>
      <c r="AA193" s="286">
        <v>2.6</v>
      </c>
      <c r="AB193" s="286">
        <v>2.6</v>
      </c>
      <c r="AC193" s="286">
        <v>2.6</v>
      </c>
      <c r="AD193" s="286">
        <v>2.6</v>
      </c>
      <c r="AE193" s="286">
        <v>2.6</v>
      </c>
      <c r="AF193" s="286">
        <v>2.5</v>
      </c>
      <c r="AG193" s="286">
        <v>2.5</v>
      </c>
      <c r="AH193" s="286">
        <v>2.5</v>
      </c>
      <c r="AI193" s="286">
        <v>2.5</v>
      </c>
      <c r="AJ193" s="286">
        <v>2.5</v>
      </c>
      <c r="AK193" s="286">
        <v>2.2999999999999998</v>
      </c>
      <c r="AL193" s="286">
        <v>2.4</v>
      </c>
      <c r="AM193" s="286">
        <v>2.6</v>
      </c>
      <c r="AN193" s="286">
        <v>2.6</v>
      </c>
      <c r="AO193" s="286" t="s">
        <v>8295</v>
      </c>
      <c r="AP193" s="286" t="s">
        <v>8295</v>
      </c>
      <c r="AQ193" s="286" t="s">
        <v>8295</v>
      </c>
      <c r="AR193" s="286" t="str">
        <f>_xlfn.IFNA(VLOOKUP(C193,'INFORM Severity - hidden'!$C$5:$G$155,5,FALSE),"-")</f>
        <v>-</v>
      </c>
    </row>
    <row r="194" spans="1:44" x14ac:dyDescent="0.25">
      <c r="A194" t="s">
        <v>642</v>
      </c>
      <c r="B194" t="s">
        <v>2133</v>
      </c>
      <c r="C194" t="s">
        <v>2134</v>
      </c>
      <c r="D194" s="286" t="str">
        <f t="shared" si="2"/>
        <v>Stable</v>
      </c>
      <c r="E194" s="286" t="s">
        <v>8295</v>
      </c>
      <c r="F194" s="286" t="s">
        <v>8295</v>
      </c>
      <c r="G194" s="286" t="s">
        <v>8295</v>
      </c>
      <c r="H194" s="286" t="s">
        <v>8295</v>
      </c>
      <c r="I194" s="286" t="s">
        <v>8295</v>
      </c>
      <c r="J194" s="286" t="s">
        <v>8295</v>
      </c>
      <c r="K194" s="286" t="s">
        <v>8295</v>
      </c>
      <c r="L194" s="286" t="s">
        <v>8295</v>
      </c>
      <c r="M194" s="286" t="s">
        <v>8295</v>
      </c>
      <c r="N194" s="286" t="s">
        <v>8295</v>
      </c>
      <c r="O194" s="286" t="s">
        <v>8295</v>
      </c>
      <c r="P194" s="286" t="s">
        <v>8295</v>
      </c>
      <c r="Q194" s="286" t="s">
        <v>8295</v>
      </c>
      <c r="R194" s="286" t="s">
        <v>8295</v>
      </c>
      <c r="S194" s="286" t="s">
        <v>8295</v>
      </c>
      <c r="T194" s="286" t="s">
        <v>8295</v>
      </c>
      <c r="U194" s="286" t="s">
        <v>8295</v>
      </c>
      <c r="V194" s="286" t="s">
        <v>8295</v>
      </c>
      <c r="W194" s="286" t="s">
        <v>8295</v>
      </c>
      <c r="X194" s="286" t="s">
        <v>8295</v>
      </c>
      <c r="Y194" s="286" t="s">
        <v>8295</v>
      </c>
      <c r="Z194" s="286" t="s">
        <v>8295</v>
      </c>
      <c r="AA194" s="286" t="s">
        <v>8295</v>
      </c>
      <c r="AB194" s="286" t="s">
        <v>8295</v>
      </c>
      <c r="AC194" s="286">
        <v>2.9</v>
      </c>
      <c r="AD194" s="286">
        <v>2.1</v>
      </c>
      <c r="AE194" s="286">
        <v>2.1</v>
      </c>
      <c r="AF194" s="286">
        <v>2.4</v>
      </c>
      <c r="AG194" s="286">
        <v>2.4</v>
      </c>
      <c r="AH194" s="286">
        <v>2.5</v>
      </c>
      <c r="AI194" s="286">
        <v>2.5</v>
      </c>
      <c r="AJ194" s="286">
        <v>2.5</v>
      </c>
      <c r="AK194" s="286">
        <v>2.5</v>
      </c>
      <c r="AL194" s="286">
        <v>2.5</v>
      </c>
      <c r="AM194" s="286">
        <v>2.5</v>
      </c>
      <c r="AN194" s="286">
        <v>2.5</v>
      </c>
      <c r="AO194" s="286">
        <v>2.5</v>
      </c>
      <c r="AP194" s="286">
        <v>2.5</v>
      </c>
      <c r="AQ194" s="286">
        <v>2.5</v>
      </c>
      <c r="AR194" s="286">
        <f>_xlfn.IFNA(VLOOKUP(C194,'INFORM Severity - hidden'!$C$5:$G$155,5,FALSE),"-")</f>
        <v>2.5</v>
      </c>
    </row>
    <row r="195" spans="1:44" x14ac:dyDescent="0.25">
      <c r="A195" t="s">
        <v>642</v>
      </c>
      <c r="B195" t="s">
        <v>2641</v>
      </c>
      <c r="C195" t="s">
        <v>2642</v>
      </c>
      <c r="D195" s="286" t="str">
        <f t="shared" ref="D195:D246" si="3">IF(AR195="-","-",IFERROR(IF(ROUND(AVERAGE(AP195:AR195),1)=ROUND(AVERAGE(AM195:AO195),1),"Stable",IF(ROUND(AVERAGE(AP195:AR195),1)&lt;ROUND(AVERAGE(AM195:AO195),1),"Decreasing",IF(ROUND(AVERAGE(AP195:AR195),1)&gt;ROUND(AVERAGE(AM195:AO195),1),"Increasing"))),"-"))</f>
        <v>Increasing</v>
      </c>
      <c r="E195" s="286" t="s">
        <v>8295</v>
      </c>
      <c r="F195" s="286" t="s">
        <v>8295</v>
      </c>
      <c r="G195" s="286" t="s">
        <v>8295</v>
      </c>
      <c r="H195" s="286" t="s">
        <v>8295</v>
      </c>
      <c r="I195" s="286" t="s">
        <v>8295</v>
      </c>
      <c r="J195" s="286" t="s">
        <v>8295</v>
      </c>
      <c r="K195" s="286" t="s">
        <v>8295</v>
      </c>
      <c r="L195" s="286" t="s">
        <v>8295</v>
      </c>
      <c r="M195" s="286" t="s">
        <v>8295</v>
      </c>
      <c r="N195" s="286" t="s">
        <v>8295</v>
      </c>
      <c r="O195" s="286" t="s">
        <v>8295</v>
      </c>
      <c r="P195" s="286" t="s">
        <v>8295</v>
      </c>
      <c r="Q195" s="286" t="s">
        <v>8295</v>
      </c>
      <c r="R195" s="286" t="s">
        <v>8295</v>
      </c>
      <c r="S195" s="286" t="s">
        <v>8295</v>
      </c>
      <c r="T195" s="286" t="s">
        <v>8295</v>
      </c>
      <c r="U195" s="286" t="s">
        <v>8295</v>
      </c>
      <c r="V195" s="286" t="s">
        <v>8295</v>
      </c>
      <c r="W195" s="286" t="s">
        <v>8295</v>
      </c>
      <c r="X195" s="286" t="s">
        <v>8295</v>
      </c>
      <c r="Y195" s="286" t="s">
        <v>8295</v>
      </c>
      <c r="Z195" s="286" t="s">
        <v>8295</v>
      </c>
      <c r="AA195" s="286" t="s">
        <v>8295</v>
      </c>
      <c r="AB195" s="286" t="s">
        <v>8295</v>
      </c>
      <c r="AC195" s="286" t="s">
        <v>8295</v>
      </c>
      <c r="AD195" s="286" t="s">
        <v>8295</v>
      </c>
      <c r="AE195" s="286" t="s">
        <v>8295</v>
      </c>
      <c r="AF195" s="286">
        <v>2.8</v>
      </c>
      <c r="AG195" s="286">
        <v>2.8</v>
      </c>
      <c r="AH195" s="286">
        <v>2.9</v>
      </c>
      <c r="AI195" s="286">
        <v>3.2</v>
      </c>
      <c r="AJ195" s="286">
        <v>3.2</v>
      </c>
      <c r="AK195" s="286">
        <v>3.2</v>
      </c>
      <c r="AL195" s="286">
        <v>3.2</v>
      </c>
      <c r="AM195" s="286">
        <v>3.1</v>
      </c>
      <c r="AN195" s="286">
        <v>3.4</v>
      </c>
      <c r="AO195" s="286">
        <v>3.5</v>
      </c>
      <c r="AP195" s="286">
        <v>3.5</v>
      </c>
      <c r="AQ195" s="286">
        <v>3.6</v>
      </c>
      <c r="AR195" s="286">
        <f>_xlfn.IFNA(VLOOKUP(C195,'INFORM Severity - hidden'!$C$5:$G$155,5,FALSE),"-")</f>
        <v>3.6</v>
      </c>
    </row>
    <row r="196" spans="1:44" x14ac:dyDescent="0.25">
      <c r="A196" t="s">
        <v>44</v>
      </c>
      <c r="B196" t="s">
        <v>42</v>
      </c>
      <c r="C196" t="s">
        <v>43</v>
      </c>
      <c r="D196" s="286" t="str">
        <f t="shared" si="3"/>
        <v>Stable</v>
      </c>
      <c r="E196" s="286">
        <v>2.5</v>
      </c>
      <c r="F196" s="286">
        <v>2.5</v>
      </c>
      <c r="G196" s="286">
        <v>2.5</v>
      </c>
      <c r="H196" s="286">
        <v>2.5</v>
      </c>
      <c r="I196" s="286">
        <v>2.5</v>
      </c>
      <c r="J196" s="286">
        <v>2.5</v>
      </c>
      <c r="K196" s="286">
        <v>2.5</v>
      </c>
      <c r="L196" s="286">
        <v>2.5</v>
      </c>
      <c r="M196" s="286">
        <v>2.5</v>
      </c>
      <c r="N196" s="286">
        <v>2.6</v>
      </c>
      <c r="O196" s="286">
        <v>2.6</v>
      </c>
      <c r="P196" s="286">
        <v>2.6</v>
      </c>
      <c r="Q196" s="286">
        <v>2.6</v>
      </c>
      <c r="R196" s="286">
        <v>2.6</v>
      </c>
      <c r="S196" s="286">
        <v>2.6</v>
      </c>
      <c r="T196" s="286">
        <v>2.6</v>
      </c>
      <c r="U196" s="286">
        <v>2.5</v>
      </c>
      <c r="V196" s="286">
        <v>2.7</v>
      </c>
      <c r="W196" s="286">
        <v>2.5</v>
      </c>
      <c r="X196" s="286">
        <v>2.5</v>
      </c>
      <c r="Y196" s="286">
        <v>2.4</v>
      </c>
      <c r="Z196" s="286">
        <v>2.4</v>
      </c>
      <c r="AA196" s="286">
        <v>2.4</v>
      </c>
      <c r="AB196" s="286">
        <v>2.4</v>
      </c>
      <c r="AC196" s="286">
        <v>2.4</v>
      </c>
      <c r="AD196" s="286">
        <v>2.4</v>
      </c>
      <c r="AE196" s="286">
        <v>2.4</v>
      </c>
      <c r="AF196" s="286">
        <v>2.4</v>
      </c>
      <c r="AG196" s="286">
        <v>2.4</v>
      </c>
      <c r="AH196" s="286">
        <v>2.4</v>
      </c>
      <c r="AI196" s="286">
        <v>2.4</v>
      </c>
      <c r="AJ196" s="286">
        <v>2.4</v>
      </c>
      <c r="AK196" s="286">
        <v>2.4</v>
      </c>
      <c r="AL196" s="286">
        <v>2.4</v>
      </c>
      <c r="AM196" s="286">
        <v>2.4</v>
      </c>
      <c r="AN196" s="286">
        <v>2.4</v>
      </c>
      <c r="AO196" s="286">
        <v>2.4</v>
      </c>
      <c r="AP196" s="286">
        <v>2.4</v>
      </c>
      <c r="AQ196" s="286">
        <v>2.4</v>
      </c>
      <c r="AR196" s="286">
        <f>_xlfn.IFNA(VLOOKUP(C196,'INFORM Severity - hidden'!$C$5:$G$155,5,FALSE),"-")</f>
        <v>2.4</v>
      </c>
    </row>
    <row r="197" spans="1:44" x14ac:dyDescent="0.25">
      <c r="A197" t="s">
        <v>358</v>
      </c>
      <c r="B197" t="s">
        <v>356</v>
      </c>
      <c r="C197" t="s">
        <v>357</v>
      </c>
      <c r="D197" s="286" t="str">
        <f t="shared" si="3"/>
        <v>Stable</v>
      </c>
      <c r="E197" s="286" t="s">
        <v>8295</v>
      </c>
      <c r="F197" s="286">
        <v>2.8</v>
      </c>
      <c r="G197" s="286">
        <v>2.8</v>
      </c>
      <c r="H197" s="286">
        <v>3</v>
      </c>
      <c r="I197" s="286">
        <v>3</v>
      </c>
      <c r="J197" s="286">
        <v>3</v>
      </c>
      <c r="K197" s="286">
        <v>3</v>
      </c>
      <c r="L197" s="286">
        <v>3</v>
      </c>
      <c r="M197" s="286">
        <v>2.6</v>
      </c>
      <c r="N197" s="286">
        <v>2.6</v>
      </c>
      <c r="O197" s="286">
        <v>2.7</v>
      </c>
      <c r="P197" s="286">
        <v>2.7</v>
      </c>
      <c r="Q197" s="286">
        <v>2.7</v>
      </c>
      <c r="R197" s="286">
        <v>2.7</v>
      </c>
      <c r="S197" s="286">
        <v>2.7</v>
      </c>
      <c r="T197" s="286">
        <v>2.7</v>
      </c>
      <c r="U197" s="286">
        <v>2.7</v>
      </c>
      <c r="V197" s="286">
        <v>2.7</v>
      </c>
      <c r="W197" s="286">
        <v>2.7</v>
      </c>
      <c r="X197" s="286">
        <v>2.7</v>
      </c>
      <c r="Y197" s="286">
        <v>2.7</v>
      </c>
      <c r="Z197" s="286">
        <v>3</v>
      </c>
      <c r="AA197" s="286">
        <v>3</v>
      </c>
      <c r="AB197" s="286">
        <v>3</v>
      </c>
      <c r="AC197" s="286">
        <v>3</v>
      </c>
      <c r="AD197" s="286">
        <v>3</v>
      </c>
      <c r="AE197" s="286">
        <v>3</v>
      </c>
      <c r="AF197" s="286">
        <v>3</v>
      </c>
      <c r="AG197" s="286">
        <v>3</v>
      </c>
      <c r="AH197" s="286">
        <v>3</v>
      </c>
      <c r="AI197" s="286">
        <v>3</v>
      </c>
      <c r="AJ197" s="286">
        <v>3</v>
      </c>
      <c r="AK197" s="286">
        <v>3</v>
      </c>
      <c r="AL197" s="286">
        <v>3</v>
      </c>
      <c r="AM197" s="286">
        <v>3.1</v>
      </c>
      <c r="AN197" s="286">
        <v>3.1</v>
      </c>
      <c r="AO197" s="286">
        <v>3.1</v>
      </c>
      <c r="AP197" s="286">
        <v>3.1</v>
      </c>
      <c r="AQ197" s="286">
        <v>3.1</v>
      </c>
      <c r="AR197" s="286">
        <f>_xlfn.IFNA(VLOOKUP(C197,'INFORM Severity - hidden'!$C$5:$G$155,5,FALSE),"-")</f>
        <v>3.1</v>
      </c>
    </row>
    <row r="198" spans="1:44" x14ac:dyDescent="0.25">
      <c r="A198" t="s">
        <v>153</v>
      </c>
      <c r="B198" t="s">
        <v>151</v>
      </c>
      <c r="C198" t="s">
        <v>152</v>
      </c>
      <c r="D198" s="286" t="str">
        <f t="shared" si="3"/>
        <v>Stable</v>
      </c>
      <c r="E198" s="286">
        <v>3.6</v>
      </c>
      <c r="F198" s="286">
        <v>3.6</v>
      </c>
      <c r="G198" s="286">
        <v>3.6</v>
      </c>
      <c r="H198" s="286">
        <v>4.0999999999999996</v>
      </c>
      <c r="I198" s="286">
        <v>4.3</v>
      </c>
      <c r="J198" s="286">
        <v>4.3</v>
      </c>
      <c r="K198" s="286">
        <v>4.3</v>
      </c>
      <c r="L198" s="286">
        <v>4.3</v>
      </c>
      <c r="M198" s="286">
        <v>4.3</v>
      </c>
      <c r="N198" s="286">
        <v>4.2</v>
      </c>
      <c r="O198" s="286">
        <v>4.2</v>
      </c>
      <c r="P198" s="286">
        <v>4.2</v>
      </c>
      <c r="Q198" s="286">
        <v>4.2</v>
      </c>
      <c r="R198" s="286">
        <v>4.7</v>
      </c>
      <c r="S198" s="286">
        <v>4.7</v>
      </c>
      <c r="T198" s="286">
        <v>4.7</v>
      </c>
      <c r="U198" s="286">
        <v>4.7</v>
      </c>
      <c r="V198" s="286">
        <v>4.7</v>
      </c>
      <c r="W198" s="286">
        <v>4.7</v>
      </c>
      <c r="X198" s="286">
        <v>4.7</v>
      </c>
      <c r="Y198" s="286">
        <v>4.5999999999999996</v>
      </c>
      <c r="Z198" s="286">
        <v>4.5999999999999996</v>
      </c>
      <c r="AA198" s="286">
        <v>4</v>
      </c>
      <c r="AB198" s="286">
        <v>4</v>
      </c>
      <c r="AC198" s="286">
        <v>4</v>
      </c>
      <c r="AD198" s="286">
        <v>4</v>
      </c>
      <c r="AE198" s="286">
        <v>4.4000000000000004</v>
      </c>
      <c r="AF198" s="286">
        <v>4.4000000000000004</v>
      </c>
      <c r="AG198" s="286">
        <v>4.4000000000000004</v>
      </c>
      <c r="AH198" s="286">
        <v>4.5</v>
      </c>
      <c r="AI198" s="286">
        <v>4.5</v>
      </c>
      <c r="AJ198" s="286">
        <v>4.5</v>
      </c>
      <c r="AK198" s="286">
        <v>4.5</v>
      </c>
      <c r="AL198" s="286">
        <v>4.4000000000000004</v>
      </c>
      <c r="AM198" s="286">
        <v>4.2</v>
      </c>
      <c r="AN198" s="286">
        <v>4.2</v>
      </c>
      <c r="AO198" s="286">
        <v>4.2</v>
      </c>
      <c r="AP198" s="286">
        <v>4.2</v>
      </c>
      <c r="AQ198" s="286">
        <v>4.2</v>
      </c>
      <c r="AR198" s="286">
        <f>_xlfn.IFNA(VLOOKUP(C198,'INFORM Severity - hidden'!$C$5:$G$155,5,FALSE),"-")</f>
        <v>4.2</v>
      </c>
    </row>
    <row r="199" spans="1:44" x14ac:dyDescent="0.25">
      <c r="A199" t="s">
        <v>153</v>
      </c>
      <c r="B199" t="s">
        <v>1014</v>
      </c>
      <c r="C199" t="s">
        <v>1015</v>
      </c>
      <c r="D199" s="286" t="str">
        <f t="shared" si="3"/>
        <v>Decreasing</v>
      </c>
      <c r="E199" s="286" t="s">
        <v>8295</v>
      </c>
      <c r="F199" s="286" t="s">
        <v>8295</v>
      </c>
      <c r="G199" s="286" t="s">
        <v>8295</v>
      </c>
      <c r="H199" s="286">
        <v>2.1</v>
      </c>
      <c r="I199" s="286">
        <v>2.1</v>
      </c>
      <c r="J199" s="286">
        <v>2.1</v>
      </c>
      <c r="K199" s="286">
        <v>2.1</v>
      </c>
      <c r="L199" s="286">
        <v>2.1</v>
      </c>
      <c r="M199" s="286">
        <v>2.1</v>
      </c>
      <c r="N199" s="286">
        <v>2</v>
      </c>
      <c r="O199" s="286">
        <v>2</v>
      </c>
      <c r="P199" s="286">
        <v>2</v>
      </c>
      <c r="Q199" s="286">
        <v>2</v>
      </c>
      <c r="R199" s="286">
        <v>2</v>
      </c>
      <c r="S199" s="286">
        <v>2</v>
      </c>
      <c r="T199" s="286">
        <v>2</v>
      </c>
      <c r="U199" s="286">
        <v>2</v>
      </c>
      <c r="V199" s="286">
        <v>2</v>
      </c>
      <c r="W199" s="286">
        <v>2</v>
      </c>
      <c r="X199" s="286">
        <v>2</v>
      </c>
      <c r="Y199" s="286">
        <v>1.9</v>
      </c>
      <c r="Z199" s="286">
        <v>1.9</v>
      </c>
      <c r="AA199" s="286">
        <v>1.9</v>
      </c>
      <c r="AB199" s="286">
        <v>1.9</v>
      </c>
      <c r="AC199" s="286">
        <v>1.9</v>
      </c>
      <c r="AD199" s="286">
        <v>1.9</v>
      </c>
      <c r="AE199" s="286">
        <v>1.9</v>
      </c>
      <c r="AF199" s="286">
        <v>1.9</v>
      </c>
      <c r="AG199" s="286">
        <v>1.8</v>
      </c>
      <c r="AH199" s="286">
        <v>1.9</v>
      </c>
      <c r="AI199" s="286">
        <v>1.9</v>
      </c>
      <c r="AJ199" s="286">
        <v>1.9</v>
      </c>
      <c r="AK199" s="286">
        <v>1.9</v>
      </c>
      <c r="AL199" s="286">
        <v>1.8</v>
      </c>
      <c r="AM199" s="286">
        <v>1.8</v>
      </c>
      <c r="AN199" s="286">
        <v>1.8</v>
      </c>
      <c r="AO199" s="286">
        <v>1.7</v>
      </c>
      <c r="AP199" s="286">
        <v>1.7</v>
      </c>
      <c r="AQ199" s="286">
        <v>1.7</v>
      </c>
      <c r="AR199" s="286">
        <f>_xlfn.IFNA(VLOOKUP(C199,'INFORM Severity - hidden'!$C$5:$G$155,5,FALSE),"-")</f>
        <v>1.7</v>
      </c>
    </row>
    <row r="200" spans="1:44" x14ac:dyDescent="0.25">
      <c r="A200"/>
      <c r="B200"/>
      <c r="C200" t="s">
        <v>8371</v>
      </c>
      <c r="D200" s="286" t="str">
        <f t="shared" si="3"/>
        <v>-</v>
      </c>
      <c r="E200" s="286" t="s">
        <v>8295</v>
      </c>
      <c r="F200" s="286" t="s">
        <v>8295</v>
      </c>
      <c r="G200" s="286" t="s">
        <v>8295</v>
      </c>
      <c r="H200" s="286" t="s">
        <v>8295</v>
      </c>
      <c r="I200" s="286" t="s">
        <v>8295</v>
      </c>
      <c r="J200" s="286" t="s">
        <v>8295</v>
      </c>
      <c r="K200" s="286" t="s">
        <v>8295</v>
      </c>
      <c r="L200" s="286" t="s">
        <v>8295</v>
      </c>
      <c r="M200" s="286" t="s">
        <v>8295</v>
      </c>
      <c r="N200" s="286" t="s">
        <v>8295</v>
      </c>
      <c r="O200" s="286" t="s">
        <v>8295</v>
      </c>
      <c r="P200" s="286" t="s">
        <v>8295</v>
      </c>
      <c r="Q200" s="286" t="s">
        <v>8295</v>
      </c>
      <c r="R200" s="286" t="s">
        <v>8295</v>
      </c>
      <c r="S200" s="286" t="s">
        <v>8295</v>
      </c>
      <c r="T200" s="286">
        <v>2.4</v>
      </c>
      <c r="U200" s="286">
        <v>2.4</v>
      </c>
      <c r="V200" s="286">
        <v>2.4</v>
      </c>
      <c r="W200" s="286">
        <v>3.3</v>
      </c>
      <c r="X200" s="286">
        <v>3.3</v>
      </c>
      <c r="Y200" s="286">
        <v>3.2</v>
      </c>
      <c r="Z200" s="286">
        <v>3.2</v>
      </c>
      <c r="AA200" s="286">
        <v>3.2</v>
      </c>
      <c r="AB200" s="286">
        <v>3.2</v>
      </c>
      <c r="AC200" s="286">
        <v>3.2</v>
      </c>
      <c r="AD200" s="286">
        <v>3.2</v>
      </c>
      <c r="AE200" s="286">
        <v>3.2</v>
      </c>
      <c r="AF200" s="286">
        <v>3.2</v>
      </c>
      <c r="AG200" s="286">
        <v>2.8</v>
      </c>
      <c r="AH200" s="286">
        <v>3</v>
      </c>
      <c r="AI200" s="286">
        <v>2.9</v>
      </c>
      <c r="AJ200" s="286">
        <v>2.9</v>
      </c>
      <c r="AK200" s="286" t="s">
        <v>8295</v>
      </c>
      <c r="AL200" s="286" t="s">
        <v>8295</v>
      </c>
      <c r="AM200" s="286" t="s">
        <v>8295</v>
      </c>
      <c r="AN200" s="286" t="s">
        <v>8295</v>
      </c>
      <c r="AO200" s="286" t="s">
        <v>8295</v>
      </c>
      <c r="AP200" s="286" t="s">
        <v>8295</v>
      </c>
      <c r="AQ200" s="286" t="s">
        <v>8295</v>
      </c>
      <c r="AR200" s="286" t="str">
        <f>_xlfn.IFNA(VLOOKUP(C200,'INFORM Severity - hidden'!$C$5:$G$155,5,FALSE),"-")</f>
        <v>-</v>
      </c>
    </row>
    <row r="201" spans="1:44" x14ac:dyDescent="0.25">
      <c r="A201" t="s">
        <v>153</v>
      </c>
      <c r="B201" t="s">
        <v>4695</v>
      </c>
      <c r="C201" t="s">
        <v>4696</v>
      </c>
      <c r="D201" s="286" t="str">
        <f t="shared" si="3"/>
        <v>Increasing</v>
      </c>
      <c r="E201" s="286" t="s">
        <v>8295</v>
      </c>
      <c r="F201" s="286" t="s">
        <v>8295</v>
      </c>
      <c r="G201" s="286" t="s">
        <v>8295</v>
      </c>
      <c r="H201" s="286" t="s">
        <v>8295</v>
      </c>
      <c r="I201" s="286" t="s">
        <v>8295</v>
      </c>
      <c r="J201" s="286" t="s">
        <v>8295</v>
      </c>
      <c r="K201" s="286" t="s">
        <v>8295</v>
      </c>
      <c r="L201" s="286" t="s">
        <v>8295</v>
      </c>
      <c r="M201" s="286" t="s">
        <v>8295</v>
      </c>
      <c r="N201" s="286" t="s">
        <v>8295</v>
      </c>
      <c r="O201" s="286" t="s">
        <v>8295</v>
      </c>
      <c r="P201" s="286" t="s">
        <v>8295</v>
      </c>
      <c r="Q201" s="286" t="s">
        <v>8295</v>
      </c>
      <c r="R201" s="286" t="s">
        <v>8295</v>
      </c>
      <c r="S201" s="286" t="s">
        <v>8295</v>
      </c>
      <c r="T201" s="286" t="s">
        <v>8295</v>
      </c>
      <c r="U201" s="286" t="s">
        <v>8295</v>
      </c>
      <c r="V201" s="286" t="s">
        <v>8295</v>
      </c>
      <c r="W201" s="286" t="s">
        <v>8295</v>
      </c>
      <c r="X201" s="286" t="s">
        <v>8295</v>
      </c>
      <c r="Y201" s="286" t="s">
        <v>8295</v>
      </c>
      <c r="Z201" s="286" t="s">
        <v>8295</v>
      </c>
      <c r="AA201" s="286" t="s">
        <v>8295</v>
      </c>
      <c r="AB201" s="286" t="s">
        <v>8295</v>
      </c>
      <c r="AC201" s="286" t="s">
        <v>8295</v>
      </c>
      <c r="AD201" s="286" t="s">
        <v>8295</v>
      </c>
      <c r="AE201" s="286" t="s">
        <v>8295</v>
      </c>
      <c r="AF201" s="286" t="s">
        <v>8295</v>
      </c>
      <c r="AG201" s="286" t="s">
        <v>8295</v>
      </c>
      <c r="AH201" s="286" t="s">
        <v>8295</v>
      </c>
      <c r="AI201" s="286" t="s">
        <v>8295</v>
      </c>
      <c r="AJ201" s="286" t="s">
        <v>8295</v>
      </c>
      <c r="AK201" s="286" t="s">
        <v>8295</v>
      </c>
      <c r="AL201" s="286" t="s">
        <v>8295</v>
      </c>
      <c r="AM201" s="286">
        <v>3.5</v>
      </c>
      <c r="AN201" s="286">
        <v>3.5</v>
      </c>
      <c r="AO201" s="286">
        <v>3.6</v>
      </c>
      <c r="AP201" s="286">
        <v>3.8</v>
      </c>
      <c r="AQ201" s="286">
        <v>3.8</v>
      </c>
      <c r="AR201" s="286">
        <f>_xlfn.IFNA(VLOOKUP(C201,'INFORM Severity - hidden'!$C$5:$G$155,5,FALSE),"-")</f>
        <v>4.0999999999999996</v>
      </c>
    </row>
    <row r="202" spans="1:44" x14ac:dyDescent="0.25">
      <c r="A202" t="s">
        <v>490</v>
      </c>
      <c r="B202" t="s">
        <v>488</v>
      </c>
      <c r="C202" t="s">
        <v>489</v>
      </c>
      <c r="D202" s="286" t="str">
        <f t="shared" si="3"/>
        <v>Increasing</v>
      </c>
      <c r="E202" s="286" t="s">
        <v>8295</v>
      </c>
      <c r="F202" s="286">
        <v>4.3</v>
      </c>
      <c r="G202" s="286">
        <v>4.3</v>
      </c>
      <c r="H202" s="286">
        <v>4.3</v>
      </c>
      <c r="I202" s="286">
        <v>4.3</v>
      </c>
      <c r="J202" s="286">
        <v>4.3</v>
      </c>
      <c r="K202" s="286">
        <v>4.3</v>
      </c>
      <c r="L202" s="286">
        <v>4.3</v>
      </c>
      <c r="M202" s="286">
        <v>4.3</v>
      </c>
      <c r="N202" s="286">
        <v>4.3</v>
      </c>
      <c r="O202" s="286">
        <v>4.3</v>
      </c>
      <c r="P202" s="286">
        <v>4.3</v>
      </c>
      <c r="Q202" s="286">
        <v>4.3</v>
      </c>
      <c r="R202" s="286">
        <v>4.3</v>
      </c>
      <c r="S202" s="286">
        <v>4.3</v>
      </c>
      <c r="T202" s="286">
        <v>4.3</v>
      </c>
      <c r="U202" s="286">
        <v>4.3</v>
      </c>
      <c r="V202" s="286">
        <v>4.3</v>
      </c>
      <c r="W202" s="286">
        <v>4.4000000000000004</v>
      </c>
      <c r="X202" s="286">
        <v>4.4000000000000004</v>
      </c>
      <c r="Y202" s="286">
        <v>4.4000000000000004</v>
      </c>
      <c r="Z202" s="286">
        <v>4.4000000000000004</v>
      </c>
      <c r="AA202" s="286">
        <v>4.2</v>
      </c>
      <c r="AB202" s="286">
        <v>4.3</v>
      </c>
      <c r="AC202" s="286">
        <v>4.3</v>
      </c>
      <c r="AD202" s="286">
        <v>4.3</v>
      </c>
      <c r="AE202" s="286">
        <v>4.3</v>
      </c>
      <c r="AF202" s="286">
        <v>4.4000000000000004</v>
      </c>
      <c r="AG202" s="286">
        <v>4.4000000000000004</v>
      </c>
      <c r="AH202" s="286">
        <v>4.4000000000000004</v>
      </c>
      <c r="AI202" s="286">
        <v>4.4000000000000004</v>
      </c>
      <c r="AJ202" s="286">
        <v>4.4000000000000004</v>
      </c>
      <c r="AK202" s="286">
        <v>4.4000000000000004</v>
      </c>
      <c r="AL202" s="286">
        <v>4.4000000000000004</v>
      </c>
      <c r="AM202" s="286">
        <v>4.4000000000000004</v>
      </c>
      <c r="AN202" s="286">
        <v>4.4000000000000004</v>
      </c>
      <c r="AO202" s="286">
        <v>4.4000000000000004</v>
      </c>
      <c r="AP202" s="286">
        <v>4.4000000000000004</v>
      </c>
      <c r="AQ202" s="286">
        <v>4.5999999999999996</v>
      </c>
      <c r="AR202" s="286">
        <f>_xlfn.IFNA(VLOOKUP(C202,'INFORM Severity - hidden'!$C$5:$G$155,5,FALSE),"-")</f>
        <v>4.5999999999999996</v>
      </c>
    </row>
    <row r="203" spans="1:44" x14ac:dyDescent="0.25">
      <c r="A203"/>
      <c r="B203"/>
      <c r="C203" t="s">
        <v>8372</v>
      </c>
      <c r="D203" s="286" t="str">
        <f t="shared" si="3"/>
        <v>-</v>
      </c>
      <c r="E203" s="286" t="s">
        <v>8295</v>
      </c>
      <c r="F203" s="286" t="s">
        <v>8295</v>
      </c>
      <c r="G203" s="286" t="s">
        <v>8295</v>
      </c>
      <c r="H203" s="286" t="s">
        <v>8295</v>
      </c>
      <c r="I203" s="286" t="s">
        <v>8295</v>
      </c>
      <c r="J203" s="286" t="s">
        <v>8295</v>
      </c>
      <c r="K203" s="286" t="s">
        <v>8295</v>
      </c>
      <c r="L203" s="286" t="s">
        <v>8295</v>
      </c>
      <c r="M203" s="286" t="s">
        <v>8295</v>
      </c>
      <c r="N203" s="286" t="s">
        <v>8295</v>
      </c>
      <c r="O203" s="286">
        <v>3.1</v>
      </c>
      <c r="P203" s="286">
        <v>3.1</v>
      </c>
      <c r="Q203" s="286">
        <v>3.1</v>
      </c>
      <c r="R203" s="286">
        <v>3.1</v>
      </c>
      <c r="S203" s="286" t="s">
        <v>8295</v>
      </c>
      <c r="T203" s="286" t="s">
        <v>8295</v>
      </c>
      <c r="U203" s="286" t="s">
        <v>8295</v>
      </c>
      <c r="V203" s="286" t="s">
        <v>8295</v>
      </c>
      <c r="W203" s="286" t="s">
        <v>8295</v>
      </c>
      <c r="X203" s="286" t="s">
        <v>8295</v>
      </c>
      <c r="Y203" s="286" t="s">
        <v>8295</v>
      </c>
      <c r="Z203" s="286" t="s">
        <v>8295</v>
      </c>
      <c r="AA203" s="286" t="s">
        <v>8295</v>
      </c>
      <c r="AB203" s="286" t="s">
        <v>8295</v>
      </c>
      <c r="AC203" s="286" t="s">
        <v>8295</v>
      </c>
      <c r="AD203" s="286" t="s">
        <v>8295</v>
      </c>
      <c r="AE203" s="286" t="s">
        <v>8295</v>
      </c>
      <c r="AF203" s="286" t="s">
        <v>8295</v>
      </c>
      <c r="AG203" s="286" t="s">
        <v>8295</v>
      </c>
      <c r="AH203" s="286" t="s">
        <v>8295</v>
      </c>
      <c r="AI203" s="286" t="s">
        <v>8295</v>
      </c>
      <c r="AJ203" s="286" t="s">
        <v>8295</v>
      </c>
      <c r="AK203" s="286" t="s">
        <v>8295</v>
      </c>
      <c r="AL203" s="286" t="s">
        <v>8295</v>
      </c>
      <c r="AM203" s="286" t="s">
        <v>8295</v>
      </c>
      <c r="AN203" s="286" t="s">
        <v>8295</v>
      </c>
      <c r="AO203" s="286" t="s">
        <v>8295</v>
      </c>
      <c r="AP203" s="286" t="s">
        <v>8295</v>
      </c>
      <c r="AQ203" s="286" t="s">
        <v>8295</v>
      </c>
      <c r="AR203" s="286" t="str">
        <f>_xlfn.IFNA(VLOOKUP(C203,'INFORM Severity - hidden'!$C$5:$G$155,5,FALSE),"-")</f>
        <v>-</v>
      </c>
    </row>
    <row r="204" spans="1:44" x14ac:dyDescent="0.25">
      <c r="A204" t="s">
        <v>6074</v>
      </c>
      <c r="B204" t="s">
        <v>6072</v>
      </c>
      <c r="C204" t="s">
        <v>6073</v>
      </c>
      <c r="D204" s="286" t="str">
        <f t="shared" si="3"/>
        <v>-</v>
      </c>
      <c r="E204" s="286" t="s">
        <v>8295</v>
      </c>
      <c r="F204" s="286" t="s">
        <v>8295</v>
      </c>
      <c r="G204" s="286" t="s">
        <v>8295</v>
      </c>
      <c r="H204" s="286" t="s">
        <v>8295</v>
      </c>
      <c r="I204" s="286" t="s">
        <v>8295</v>
      </c>
      <c r="J204" s="286" t="s">
        <v>8295</v>
      </c>
      <c r="K204" s="286" t="s">
        <v>8295</v>
      </c>
      <c r="L204" s="286" t="s">
        <v>8295</v>
      </c>
      <c r="M204" s="286" t="s">
        <v>8295</v>
      </c>
      <c r="N204" s="286" t="s">
        <v>8295</v>
      </c>
      <c r="O204" s="286" t="s">
        <v>8295</v>
      </c>
      <c r="P204" s="286" t="s">
        <v>8295</v>
      </c>
      <c r="Q204" s="286" t="s">
        <v>8295</v>
      </c>
      <c r="R204" s="286" t="s">
        <v>8295</v>
      </c>
      <c r="S204" s="286" t="s">
        <v>8295</v>
      </c>
      <c r="T204" s="286" t="s">
        <v>8295</v>
      </c>
      <c r="U204" s="286" t="s">
        <v>8295</v>
      </c>
      <c r="V204" s="286" t="s">
        <v>8295</v>
      </c>
      <c r="W204" s="286" t="s">
        <v>8295</v>
      </c>
      <c r="X204" s="286" t="s">
        <v>8295</v>
      </c>
      <c r="Y204" s="286" t="s">
        <v>8295</v>
      </c>
      <c r="Z204" s="286" t="s">
        <v>8295</v>
      </c>
      <c r="AA204" s="286" t="s">
        <v>8295</v>
      </c>
      <c r="AB204" s="286" t="s">
        <v>8295</v>
      </c>
      <c r="AC204" s="286" t="s">
        <v>8295</v>
      </c>
      <c r="AD204" s="286" t="s">
        <v>8295</v>
      </c>
      <c r="AE204" s="286" t="s">
        <v>8295</v>
      </c>
      <c r="AF204" s="286" t="s">
        <v>8295</v>
      </c>
      <c r="AG204" s="286" t="s">
        <v>8295</v>
      </c>
      <c r="AH204" s="286" t="s">
        <v>8295</v>
      </c>
      <c r="AI204" s="286" t="s">
        <v>8295</v>
      </c>
      <c r="AJ204" s="286" t="s">
        <v>8295</v>
      </c>
      <c r="AK204" s="286" t="s">
        <v>8295</v>
      </c>
      <c r="AL204" s="286" t="s">
        <v>8295</v>
      </c>
      <c r="AM204" s="286" t="s">
        <v>8295</v>
      </c>
      <c r="AN204" s="286" t="s">
        <v>8295</v>
      </c>
      <c r="AO204" s="286" t="s">
        <v>8295</v>
      </c>
      <c r="AP204" s="286" t="s">
        <v>8295</v>
      </c>
      <c r="AQ204" s="286">
        <v>1.2</v>
      </c>
      <c r="AR204" s="286">
        <f>_xlfn.IFNA(VLOOKUP(C204,'INFORM Severity - hidden'!$C$5:$G$155,5,FALSE),"-")</f>
        <v>1.2</v>
      </c>
    </row>
    <row r="205" spans="1:44" x14ac:dyDescent="0.25">
      <c r="A205" t="s">
        <v>1578</v>
      </c>
      <c r="B205" t="s">
        <v>1576</v>
      </c>
      <c r="C205" t="s">
        <v>1577</v>
      </c>
      <c r="D205" s="286" t="str">
        <f t="shared" si="3"/>
        <v>Decreasing</v>
      </c>
      <c r="E205" s="286" t="s">
        <v>8295</v>
      </c>
      <c r="F205" s="286" t="s">
        <v>8295</v>
      </c>
      <c r="G205" s="286" t="s">
        <v>8295</v>
      </c>
      <c r="H205" s="286" t="s">
        <v>8295</v>
      </c>
      <c r="I205" s="286" t="s">
        <v>8295</v>
      </c>
      <c r="J205" s="286" t="s">
        <v>8295</v>
      </c>
      <c r="K205" s="286" t="s">
        <v>8295</v>
      </c>
      <c r="L205" s="286" t="s">
        <v>8295</v>
      </c>
      <c r="M205" s="286" t="s">
        <v>8295</v>
      </c>
      <c r="N205" s="286" t="s">
        <v>8295</v>
      </c>
      <c r="O205" s="286" t="s">
        <v>8295</v>
      </c>
      <c r="P205" s="286" t="s">
        <v>8295</v>
      </c>
      <c r="Q205" s="286" t="s">
        <v>8295</v>
      </c>
      <c r="R205" s="286" t="s">
        <v>8295</v>
      </c>
      <c r="S205" s="286" t="s">
        <v>8295</v>
      </c>
      <c r="T205" s="286" t="s">
        <v>8295</v>
      </c>
      <c r="U205" s="286" t="s">
        <v>8295</v>
      </c>
      <c r="V205" s="286" t="s">
        <v>8295</v>
      </c>
      <c r="W205" s="286" t="s">
        <v>8295</v>
      </c>
      <c r="X205" s="286" t="s">
        <v>8295</v>
      </c>
      <c r="Y205" s="286" t="s">
        <v>8295</v>
      </c>
      <c r="Z205" s="286" t="s">
        <v>8295</v>
      </c>
      <c r="AA205" s="286">
        <v>2.7</v>
      </c>
      <c r="AB205" s="286">
        <v>2.7</v>
      </c>
      <c r="AC205" s="286">
        <v>2.7</v>
      </c>
      <c r="AD205" s="286">
        <v>2.7</v>
      </c>
      <c r="AE205" s="286">
        <v>2.7</v>
      </c>
      <c r="AF205" s="286">
        <v>2.7</v>
      </c>
      <c r="AG205" s="286">
        <v>2.7</v>
      </c>
      <c r="AH205" s="286">
        <v>2.7</v>
      </c>
      <c r="AI205" s="286">
        <v>2.2999999999999998</v>
      </c>
      <c r="AJ205" s="286">
        <v>2.2999999999999998</v>
      </c>
      <c r="AK205" s="286">
        <v>2.2999999999999998</v>
      </c>
      <c r="AL205" s="286">
        <v>2.2999999999999998</v>
      </c>
      <c r="AM205" s="286">
        <v>2.5</v>
      </c>
      <c r="AN205" s="286">
        <v>2.5</v>
      </c>
      <c r="AO205" s="286">
        <v>2.4</v>
      </c>
      <c r="AP205" s="286">
        <v>2.4</v>
      </c>
      <c r="AQ205" s="286">
        <v>2.4</v>
      </c>
      <c r="AR205" s="286">
        <f>_xlfn.IFNA(VLOOKUP(C205,'INFORM Severity - hidden'!$C$5:$G$155,5,FALSE),"-")</f>
        <v>2.4</v>
      </c>
    </row>
    <row r="206" spans="1:44" x14ac:dyDescent="0.25">
      <c r="A206" t="s">
        <v>131</v>
      </c>
      <c r="B206" t="s">
        <v>129</v>
      </c>
      <c r="C206" t="s">
        <v>130</v>
      </c>
      <c r="D206" s="286" t="str">
        <f t="shared" si="3"/>
        <v>Decreasing</v>
      </c>
      <c r="E206" s="286">
        <v>4.9000000000000004</v>
      </c>
      <c r="F206" s="286">
        <v>4.9000000000000004</v>
      </c>
      <c r="G206" s="286">
        <v>4.8</v>
      </c>
      <c r="H206" s="286">
        <v>4.8</v>
      </c>
      <c r="I206" s="286">
        <v>4.8</v>
      </c>
      <c r="J206" s="286">
        <v>4.9000000000000004</v>
      </c>
      <c r="K206" s="286">
        <v>4.9000000000000004</v>
      </c>
      <c r="L206" s="286">
        <v>4.9000000000000004</v>
      </c>
      <c r="M206" s="286">
        <v>4.9000000000000004</v>
      </c>
      <c r="N206" s="286">
        <v>4.8</v>
      </c>
      <c r="O206" s="286">
        <v>4.9000000000000004</v>
      </c>
      <c r="P206" s="286">
        <v>4.9000000000000004</v>
      </c>
      <c r="Q206" s="286">
        <v>4.9000000000000004</v>
      </c>
      <c r="R206" s="286">
        <v>4.9000000000000004</v>
      </c>
      <c r="S206" s="286">
        <v>4.9000000000000004</v>
      </c>
      <c r="T206" s="286">
        <v>4.9000000000000004</v>
      </c>
      <c r="U206" s="286">
        <v>4.9000000000000004</v>
      </c>
      <c r="V206" s="286">
        <v>4.9000000000000004</v>
      </c>
      <c r="W206" s="286">
        <v>4.9000000000000004</v>
      </c>
      <c r="X206" s="286">
        <v>4.9000000000000004</v>
      </c>
      <c r="Y206" s="286">
        <v>4.9000000000000004</v>
      </c>
      <c r="Z206" s="286">
        <v>4.9000000000000004</v>
      </c>
      <c r="AA206" s="286">
        <v>4.9000000000000004</v>
      </c>
      <c r="AB206" s="286">
        <v>4.9000000000000004</v>
      </c>
      <c r="AC206" s="286">
        <v>4.7</v>
      </c>
      <c r="AD206" s="286">
        <v>4.9000000000000004</v>
      </c>
      <c r="AE206" s="286">
        <v>4.9000000000000004</v>
      </c>
      <c r="AF206" s="286">
        <v>4.9000000000000004</v>
      </c>
      <c r="AG206" s="286">
        <v>4.9000000000000004</v>
      </c>
      <c r="AH206" s="286">
        <v>4.9000000000000004</v>
      </c>
      <c r="AI206" s="286">
        <v>4.9000000000000004</v>
      </c>
      <c r="AJ206" s="286">
        <v>4.9000000000000004</v>
      </c>
      <c r="AK206" s="286">
        <v>4.9000000000000004</v>
      </c>
      <c r="AL206" s="286">
        <v>4.9000000000000004</v>
      </c>
      <c r="AM206" s="286">
        <v>4.9000000000000004</v>
      </c>
      <c r="AN206" s="286">
        <v>4.9000000000000004</v>
      </c>
      <c r="AO206" s="286">
        <v>4.9000000000000004</v>
      </c>
      <c r="AP206" s="286">
        <v>4.5999999999999996</v>
      </c>
      <c r="AQ206" s="286">
        <v>4.5999999999999996</v>
      </c>
      <c r="AR206" s="286">
        <f>_xlfn.IFNA(VLOOKUP(C206,'INFORM Severity - hidden'!$C$5:$G$155,5,FALSE),"-")</f>
        <v>4.5999999999999996</v>
      </c>
    </row>
    <row r="207" spans="1:44" x14ac:dyDescent="0.25">
      <c r="A207" t="s">
        <v>647</v>
      </c>
      <c r="B207" t="s">
        <v>2148</v>
      </c>
      <c r="C207" t="s">
        <v>2149</v>
      </c>
      <c r="D207" s="286" t="str">
        <f t="shared" si="3"/>
        <v>Stable</v>
      </c>
      <c r="E207" s="286" t="s">
        <v>8295</v>
      </c>
      <c r="F207" s="286" t="s">
        <v>8295</v>
      </c>
      <c r="G207" s="286" t="s">
        <v>8295</v>
      </c>
      <c r="H207" s="286">
        <v>4</v>
      </c>
      <c r="I207" s="286">
        <v>4</v>
      </c>
      <c r="J207" s="286">
        <v>4</v>
      </c>
      <c r="K207" s="286">
        <v>4</v>
      </c>
      <c r="L207" s="286">
        <v>4</v>
      </c>
      <c r="M207" s="286">
        <v>4</v>
      </c>
      <c r="N207" s="286">
        <v>4.0999999999999996</v>
      </c>
      <c r="O207" s="286">
        <v>4.0999999999999996</v>
      </c>
      <c r="P207" s="286">
        <v>4.0999999999999996</v>
      </c>
      <c r="Q207" s="286">
        <v>4.0999999999999996</v>
      </c>
      <c r="R207" s="286">
        <v>4.0999999999999996</v>
      </c>
      <c r="S207" s="286">
        <v>4.0999999999999996</v>
      </c>
      <c r="T207" s="286">
        <v>4.0999999999999996</v>
      </c>
      <c r="U207" s="286">
        <v>4.0999999999999996</v>
      </c>
      <c r="V207" s="286">
        <v>4.0999999999999996</v>
      </c>
      <c r="W207" s="286">
        <v>4.0999999999999996</v>
      </c>
      <c r="X207" s="286">
        <v>4.0999999999999996</v>
      </c>
      <c r="Y207" s="286">
        <v>4.0999999999999996</v>
      </c>
      <c r="Z207" s="286">
        <v>4.2</v>
      </c>
      <c r="AA207" s="286">
        <v>4.0999999999999996</v>
      </c>
      <c r="AB207" s="286">
        <v>4.0999999999999996</v>
      </c>
      <c r="AC207" s="286">
        <v>4.0999999999999996</v>
      </c>
      <c r="AD207" s="286">
        <v>4.0999999999999996</v>
      </c>
      <c r="AE207" s="286">
        <v>4.0999999999999996</v>
      </c>
      <c r="AF207" s="286">
        <v>4.0999999999999996</v>
      </c>
      <c r="AG207" s="286">
        <v>4.0999999999999996</v>
      </c>
      <c r="AH207" s="286">
        <v>4.0999999999999996</v>
      </c>
      <c r="AI207" s="286">
        <v>4.0999999999999996</v>
      </c>
      <c r="AJ207" s="286">
        <v>4.0999999999999996</v>
      </c>
      <c r="AK207" s="286">
        <v>4.0999999999999996</v>
      </c>
      <c r="AL207" s="286">
        <v>4.0999999999999996</v>
      </c>
      <c r="AM207" s="286">
        <v>4.0999999999999996</v>
      </c>
      <c r="AN207" s="286">
        <v>4.0999999999999996</v>
      </c>
      <c r="AO207" s="286">
        <v>4.0999999999999996</v>
      </c>
      <c r="AP207" s="286">
        <v>4.0999999999999996</v>
      </c>
      <c r="AQ207" s="286">
        <v>4.0999999999999996</v>
      </c>
      <c r="AR207" s="286">
        <f>_xlfn.IFNA(VLOOKUP(C207,'INFORM Severity - hidden'!$C$5:$G$155,5,FALSE),"-")</f>
        <v>4.0999999999999996</v>
      </c>
    </row>
    <row r="208" spans="1:44" x14ac:dyDescent="0.25">
      <c r="A208"/>
      <c r="B208"/>
      <c r="C208" t="s">
        <v>8373</v>
      </c>
      <c r="D208" s="286" t="str">
        <f t="shared" si="3"/>
        <v>-</v>
      </c>
      <c r="E208" s="286" t="s">
        <v>8295</v>
      </c>
      <c r="F208" s="286" t="s">
        <v>8295</v>
      </c>
      <c r="G208" s="286" t="s">
        <v>8295</v>
      </c>
      <c r="H208" s="286">
        <v>3</v>
      </c>
      <c r="I208" s="286" t="s">
        <v>8295</v>
      </c>
      <c r="J208" s="286" t="s">
        <v>8295</v>
      </c>
      <c r="K208" s="286" t="s">
        <v>8295</v>
      </c>
      <c r="L208" s="286" t="s">
        <v>8295</v>
      </c>
      <c r="M208" s="286" t="s">
        <v>8295</v>
      </c>
      <c r="N208" s="286" t="s">
        <v>8295</v>
      </c>
      <c r="O208" s="286" t="s">
        <v>8295</v>
      </c>
      <c r="P208" s="286" t="s">
        <v>8295</v>
      </c>
      <c r="Q208" s="286" t="s">
        <v>8295</v>
      </c>
      <c r="R208" s="286" t="s">
        <v>8295</v>
      </c>
      <c r="S208" s="286" t="s">
        <v>8295</v>
      </c>
      <c r="T208" s="286" t="s">
        <v>8295</v>
      </c>
      <c r="U208" s="286" t="s">
        <v>8295</v>
      </c>
      <c r="V208" s="286" t="s">
        <v>8295</v>
      </c>
      <c r="W208" s="286" t="s">
        <v>8295</v>
      </c>
      <c r="X208" s="286" t="s">
        <v>8295</v>
      </c>
      <c r="Y208" s="286" t="s">
        <v>8295</v>
      </c>
      <c r="Z208" s="286" t="s">
        <v>8295</v>
      </c>
      <c r="AA208" s="286" t="s">
        <v>8295</v>
      </c>
      <c r="AB208" s="286" t="s">
        <v>8295</v>
      </c>
      <c r="AC208" s="286" t="s">
        <v>8295</v>
      </c>
      <c r="AD208" s="286" t="s">
        <v>8295</v>
      </c>
      <c r="AE208" s="286" t="s">
        <v>8295</v>
      </c>
      <c r="AF208" s="286" t="s">
        <v>8295</v>
      </c>
      <c r="AG208" s="286" t="s">
        <v>8295</v>
      </c>
      <c r="AH208" s="286" t="s">
        <v>8295</v>
      </c>
      <c r="AI208" s="286" t="s">
        <v>8295</v>
      </c>
      <c r="AJ208" s="286" t="s">
        <v>8295</v>
      </c>
      <c r="AK208" s="286" t="s">
        <v>8295</v>
      </c>
      <c r="AL208" s="286" t="s">
        <v>8295</v>
      </c>
      <c r="AM208" s="286" t="s">
        <v>8295</v>
      </c>
      <c r="AN208" s="286" t="s">
        <v>8295</v>
      </c>
      <c r="AO208" s="286" t="s">
        <v>8295</v>
      </c>
      <c r="AP208" s="286" t="s">
        <v>8295</v>
      </c>
      <c r="AQ208" s="286" t="s">
        <v>8295</v>
      </c>
      <c r="AR208" s="286" t="str">
        <f>_xlfn.IFNA(VLOOKUP(C208,'INFORM Severity - hidden'!$C$5:$G$155,5,FALSE),"-")</f>
        <v>-</v>
      </c>
    </row>
    <row r="209" spans="1:44" x14ac:dyDescent="0.25">
      <c r="A209" t="s">
        <v>647</v>
      </c>
      <c r="B209" t="s">
        <v>645</v>
      </c>
      <c r="C209" t="s">
        <v>646</v>
      </c>
      <c r="D209" s="286" t="str">
        <f t="shared" si="3"/>
        <v>Stable</v>
      </c>
      <c r="E209" s="286" t="s">
        <v>8295</v>
      </c>
      <c r="F209" s="286" t="s">
        <v>8295</v>
      </c>
      <c r="G209" s="286" t="s">
        <v>8295</v>
      </c>
      <c r="H209" s="286">
        <v>3.4</v>
      </c>
      <c r="I209" s="286">
        <v>3.4</v>
      </c>
      <c r="J209" s="286">
        <v>3.4</v>
      </c>
      <c r="K209" s="286">
        <v>3.4</v>
      </c>
      <c r="L209" s="286">
        <v>3.4</v>
      </c>
      <c r="M209" s="286">
        <v>3.4</v>
      </c>
      <c r="N209" s="286">
        <v>3.5</v>
      </c>
      <c r="O209" s="286">
        <v>3.5</v>
      </c>
      <c r="P209" s="286">
        <v>3.5</v>
      </c>
      <c r="Q209" s="286">
        <v>3.5</v>
      </c>
      <c r="R209" s="286">
        <v>3.5</v>
      </c>
      <c r="S209" s="286">
        <v>3.7</v>
      </c>
      <c r="T209" s="286">
        <v>3.7</v>
      </c>
      <c r="U209" s="286">
        <v>3.7</v>
      </c>
      <c r="V209" s="286">
        <v>3.7</v>
      </c>
      <c r="W209" s="286">
        <v>3.7</v>
      </c>
      <c r="X209" s="286">
        <v>3.7</v>
      </c>
      <c r="Y209" s="286">
        <v>3.7</v>
      </c>
      <c r="Z209" s="286">
        <v>3.7</v>
      </c>
      <c r="AA209" s="286">
        <v>3.6</v>
      </c>
      <c r="AB209" s="286">
        <v>3.6</v>
      </c>
      <c r="AC209" s="286">
        <v>3.6</v>
      </c>
      <c r="AD209" s="286">
        <v>3.6</v>
      </c>
      <c r="AE209" s="286">
        <v>3.6</v>
      </c>
      <c r="AF209" s="286">
        <v>3.7</v>
      </c>
      <c r="AG209" s="286">
        <v>3.7</v>
      </c>
      <c r="AH209" s="286">
        <v>3.7</v>
      </c>
      <c r="AI209" s="286">
        <v>3.7</v>
      </c>
      <c r="AJ209" s="286">
        <v>3.7</v>
      </c>
      <c r="AK209" s="286">
        <v>3.7</v>
      </c>
      <c r="AL209" s="286">
        <v>3.7</v>
      </c>
      <c r="AM209" s="286">
        <v>3.7</v>
      </c>
      <c r="AN209" s="286">
        <v>3.7</v>
      </c>
      <c r="AO209" s="286">
        <v>3.7</v>
      </c>
      <c r="AP209" s="286">
        <v>3.7</v>
      </c>
      <c r="AQ209" s="286">
        <v>3.7</v>
      </c>
      <c r="AR209" s="286">
        <f>_xlfn.IFNA(VLOOKUP(C209,'INFORM Severity - hidden'!$C$5:$G$155,5,FALSE),"-")</f>
        <v>3.7</v>
      </c>
    </row>
    <row r="210" spans="1:44" x14ac:dyDescent="0.25">
      <c r="A210" t="s">
        <v>647</v>
      </c>
      <c r="B210" t="s">
        <v>661</v>
      </c>
      <c r="C210" t="s">
        <v>662</v>
      </c>
      <c r="D210" s="286" t="str">
        <f t="shared" si="3"/>
        <v>Stable</v>
      </c>
      <c r="E210" s="286" t="s">
        <v>8295</v>
      </c>
      <c r="F210" s="286" t="s">
        <v>8295</v>
      </c>
      <c r="G210" s="286" t="s">
        <v>8295</v>
      </c>
      <c r="H210" s="286">
        <v>3.1</v>
      </c>
      <c r="I210" s="286">
        <v>3.1</v>
      </c>
      <c r="J210" s="286">
        <v>3.1</v>
      </c>
      <c r="K210" s="286">
        <v>3.1</v>
      </c>
      <c r="L210" s="286">
        <v>3.1</v>
      </c>
      <c r="M210" s="286">
        <v>3.1</v>
      </c>
      <c r="N210" s="286">
        <v>3.1</v>
      </c>
      <c r="O210" s="286">
        <v>3.1</v>
      </c>
      <c r="P210" s="286">
        <v>3.1</v>
      </c>
      <c r="Q210" s="286">
        <v>3.1</v>
      </c>
      <c r="R210" s="286">
        <v>3.1</v>
      </c>
      <c r="S210" s="286">
        <v>3.3</v>
      </c>
      <c r="T210" s="286">
        <v>3.3</v>
      </c>
      <c r="U210" s="286">
        <v>3.4</v>
      </c>
      <c r="V210" s="286">
        <v>3.4</v>
      </c>
      <c r="W210" s="286">
        <v>3.4</v>
      </c>
      <c r="X210" s="286">
        <v>3.4</v>
      </c>
      <c r="Y210" s="286">
        <v>3.4</v>
      </c>
      <c r="Z210" s="286">
        <v>3.4</v>
      </c>
      <c r="AA210" s="286">
        <v>3.3</v>
      </c>
      <c r="AB210" s="286">
        <v>3.3</v>
      </c>
      <c r="AC210" s="286">
        <v>3.3</v>
      </c>
      <c r="AD210" s="286">
        <v>3.3</v>
      </c>
      <c r="AE210" s="286">
        <v>3.3</v>
      </c>
      <c r="AF210" s="286">
        <v>3.4</v>
      </c>
      <c r="AG210" s="286">
        <v>3.4</v>
      </c>
      <c r="AH210" s="286">
        <v>3.4</v>
      </c>
      <c r="AI210" s="286">
        <v>3.4</v>
      </c>
      <c r="AJ210" s="286">
        <v>3.4</v>
      </c>
      <c r="AK210" s="286">
        <v>3.4</v>
      </c>
      <c r="AL210" s="286">
        <v>3.3</v>
      </c>
      <c r="AM210" s="286">
        <v>3.3</v>
      </c>
      <c r="AN210" s="286">
        <v>3.3</v>
      </c>
      <c r="AO210" s="286">
        <v>3.3</v>
      </c>
      <c r="AP210" s="286">
        <v>3.3</v>
      </c>
      <c r="AQ210" s="286">
        <v>3.3</v>
      </c>
      <c r="AR210" s="286">
        <f>_xlfn.IFNA(VLOOKUP(C210,'INFORM Severity - hidden'!$C$5:$G$155,5,FALSE),"-")</f>
        <v>3.3</v>
      </c>
    </row>
    <row r="211" spans="1:44" x14ac:dyDescent="0.25">
      <c r="A211" t="s">
        <v>647</v>
      </c>
      <c r="B211" t="s">
        <v>676</v>
      </c>
      <c r="C211" t="s">
        <v>677</v>
      </c>
      <c r="D211" s="286" t="str">
        <f t="shared" si="3"/>
        <v>Stable</v>
      </c>
      <c r="E211" s="286" t="s">
        <v>8295</v>
      </c>
      <c r="F211" s="286" t="s">
        <v>8295</v>
      </c>
      <c r="G211" s="286" t="s">
        <v>8295</v>
      </c>
      <c r="H211" s="286">
        <v>3.3</v>
      </c>
      <c r="I211" s="286">
        <v>3.3</v>
      </c>
      <c r="J211" s="286">
        <v>3.3</v>
      </c>
      <c r="K211" s="286">
        <v>3.3</v>
      </c>
      <c r="L211" s="286">
        <v>3.3</v>
      </c>
      <c r="M211" s="286">
        <v>3.3</v>
      </c>
      <c r="N211" s="286">
        <v>3.3</v>
      </c>
      <c r="O211" s="286">
        <v>3.3</v>
      </c>
      <c r="P211" s="286">
        <v>3.3</v>
      </c>
      <c r="Q211" s="286">
        <v>3.3</v>
      </c>
      <c r="R211" s="286">
        <v>3.3</v>
      </c>
      <c r="S211" s="286">
        <v>3.3</v>
      </c>
      <c r="T211" s="286">
        <v>3.4</v>
      </c>
      <c r="U211" s="286">
        <v>3.4</v>
      </c>
      <c r="V211" s="286">
        <v>3.4</v>
      </c>
      <c r="W211" s="286">
        <v>3.3</v>
      </c>
      <c r="X211" s="286">
        <v>3.3</v>
      </c>
      <c r="Y211" s="286">
        <v>3.2</v>
      </c>
      <c r="Z211" s="286">
        <v>3.2</v>
      </c>
      <c r="AA211" s="286">
        <v>3.2</v>
      </c>
      <c r="AB211" s="286">
        <v>3.2</v>
      </c>
      <c r="AC211" s="286">
        <v>3.2</v>
      </c>
      <c r="AD211" s="286">
        <v>3.2</v>
      </c>
      <c r="AE211" s="286">
        <v>3.2</v>
      </c>
      <c r="AF211" s="286">
        <v>3.3</v>
      </c>
      <c r="AG211" s="286">
        <v>3.3</v>
      </c>
      <c r="AH211" s="286">
        <v>3.3</v>
      </c>
      <c r="AI211" s="286">
        <v>3.3</v>
      </c>
      <c r="AJ211" s="286">
        <v>3.3</v>
      </c>
      <c r="AK211" s="286">
        <v>3.3</v>
      </c>
      <c r="AL211" s="286">
        <v>3.2</v>
      </c>
      <c r="AM211" s="286">
        <v>3.2</v>
      </c>
      <c r="AN211" s="286">
        <v>3.2</v>
      </c>
      <c r="AO211" s="286">
        <v>3.2</v>
      </c>
      <c r="AP211" s="286">
        <v>3.2</v>
      </c>
      <c r="AQ211" s="286">
        <v>3.2</v>
      </c>
      <c r="AR211" s="286">
        <f>_xlfn.IFNA(VLOOKUP(C211,'INFORM Severity - hidden'!$C$5:$G$155,5,FALSE),"-")</f>
        <v>3.2</v>
      </c>
    </row>
    <row r="212" spans="1:44" x14ac:dyDescent="0.25">
      <c r="A212" t="s">
        <v>647</v>
      </c>
      <c r="B212" t="s">
        <v>688</v>
      </c>
      <c r="C212" t="s">
        <v>689</v>
      </c>
      <c r="D212" s="286" t="str">
        <f t="shared" si="3"/>
        <v>Stable</v>
      </c>
      <c r="E212" s="286" t="s">
        <v>8295</v>
      </c>
      <c r="F212" s="286" t="s">
        <v>8295</v>
      </c>
      <c r="G212" s="286" t="s">
        <v>8295</v>
      </c>
      <c r="H212" s="286" t="s">
        <v>8295</v>
      </c>
      <c r="I212" s="286" t="s">
        <v>8295</v>
      </c>
      <c r="J212" s="286" t="s">
        <v>8295</v>
      </c>
      <c r="K212" s="286" t="s">
        <v>8295</v>
      </c>
      <c r="L212" s="286" t="s">
        <v>8295</v>
      </c>
      <c r="M212" s="286" t="s">
        <v>8295</v>
      </c>
      <c r="N212" s="286" t="s">
        <v>8295</v>
      </c>
      <c r="O212" s="286" t="s">
        <v>8295</v>
      </c>
      <c r="P212" s="286" t="s">
        <v>8295</v>
      </c>
      <c r="Q212" s="286" t="s">
        <v>8295</v>
      </c>
      <c r="R212" s="286" t="s">
        <v>8295</v>
      </c>
      <c r="S212" s="286" t="s">
        <v>8295</v>
      </c>
      <c r="T212" s="286" t="s">
        <v>8295</v>
      </c>
      <c r="U212" s="286" t="s">
        <v>8295</v>
      </c>
      <c r="V212" s="286" t="s">
        <v>8295</v>
      </c>
      <c r="W212" s="286">
        <v>2.6</v>
      </c>
      <c r="X212" s="286">
        <v>2.6</v>
      </c>
      <c r="Y212" s="286">
        <v>2.6</v>
      </c>
      <c r="Z212" s="286">
        <v>2.5</v>
      </c>
      <c r="AA212" s="286">
        <v>2.5</v>
      </c>
      <c r="AB212" s="286">
        <v>2.5</v>
      </c>
      <c r="AC212" s="286">
        <v>2.5</v>
      </c>
      <c r="AD212" s="286">
        <v>2.5</v>
      </c>
      <c r="AE212" s="286">
        <v>2.5</v>
      </c>
      <c r="AF212" s="286">
        <v>2.5</v>
      </c>
      <c r="AG212" s="286">
        <v>2.5</v>
      </c>
      <c r="AH212" s="286">
        <v>2.6</v>
      </c>
      <c r="AI212" s="286">
        <v>2.6</v>
      </c>
      <c r="AJ212" s="286">
        <v>2.6</v>
      </c>
      <c r="AK212" s="286">
        <v>2.6</v>
      </c>
      <c r="AL212" s="286">
        <v>2.5</v>
      </c>
      <c r="AM212" s="286">
        <v>2.5</v>
      </c>
      <c r="AN212" s="286">
        <v>2.5</v>
      </c>
      <c r="AO212" s="286">
        <v>2.5</v>
      </c>
      <c r="AP212" s="286">
        <v>2.5</v>
      </c>
      <c r="AQ212" s="286">
        <v>2.5</v>
      </c>
      <c r="AR212" s="286">
        <f>_xlfn.IFNA(VLOOKUP(C212,'INFORM Severity - hidden'!$C$5:$G$155,5,FALSE),"-")</f>
        <v>2.5</v>
      </c>
    </row>
    <row r="213" spans="1:44" x14ac:dyDescent="0.25">
      <c r="A213"/>
      <c r="B213"/>
      <c r="C213" t="s">
        <v>8374</v>
      </c>
      <c r="D213" s="286" t="str">
        <f t="shared" si="3"/>
        <v>-</v>
      </c>
      <c r="E213" s="286" t="s">
        <v>8295</v>
      </c>
      <c r="F213" s="286" t="s">
        <v>8295</v>
      </c>
      <c r="G213" s="286" t="s">
        <v>8295</v>
      </c>
      <c r="H213" s="286" t="s">
        <v>8295</v>
      </c>
      <c r="I213" s="286" t="s">
        <v>8295</v>
      </c>
      <c r="J213" s="286" t="s">
        <v>8295</v>
      </c>
      <c r="K213" s="286" t="s">
        <v>8295</v>
      </c>
      <c r="L213" s="286" t="s">
        <v>8295</v>
      </c>
      <c r="M213" s="286" t="s">
        <v>8295</v>
      </c>
      <c r="N213" s="286" t="s">
        <v>8295</v>
      </c>
      <c r="O213" s="286" t="s">
        <v>8295</v>
      </c>
      <c r="P213" s="286" t="s">
        <v>8295</v>
      </c>
      <c r="Q213" s="286" t="s">
        <v>8295</v>
      </c>
      <c r="R213" s="286" t="s">
        <v>8295</v>
      </c>
      <c r="S213" s="286" t="s">
        <v>8295</v>
      </c>
      <c r="T213" s="286" t="s">
        <v>8295</v>
      </c>
      <c r="U213" s="286" t="s">
        <v>8295</v>
      </c>
      <c r="V213" s="286" t="s">
        <v>8295</v>
      </c>
      <c r="W213" s="286" t="s">
        <v>8295</v>
      </c>
      <c r="X213" s="286" t="s">
        <v>8295</v>
      </c>
      <c r="Y213" s="286">
        <v>2.1</v>
      </c>
      <c r="Z213" s="286">
        <v>2.6</v>
      </c>
      <c r="AA213" s="286">
        <v>2.6</v>
      </c>
      <c r="AB213" s="286">
        <v>2.6</v>
      </c>
      <c r="AC213" s="286">
        <v>2.6</v>
      </c>
      <c r="AD213" s="286" t="s">
        <v>8295</v>
      </c>
      <c r="AE213" s="286" t="s">
        <v>8295</v>
      </c>
      <c r="AF213" s="286" t="s">
        <v>8295</v>
      </c>
      <c r="AG213" s="286" t="s">
        <v>8295</v>
      </c>
      <c r="AH213" s="286" t="s">
        <v>8295</v>
      </c>
      <c r="AI213" s="286" t="s">
        <v>8295</v>
      </c>
      <c r="AJ213" s="286" t="s">
        <v>8295</v>
      </c>
      <c r="AK213" s="286" t="s">
        <v>8295</v>
      </c>
      <c r="AL213" s="286" t="s">
        <v>8295</v>
      </c>
      <c r="AM213" s="286" t="s">
        <v>8295</v>
      </c>
      <c r="AN213" s="286" t="s">
        <v>8295</v>
      </c>
      <c r="AO213" s="286" t="s">
        <v>8295</v>
      </c>
      <c r="AP213" s="286" t="s">
        <v>8295</v>
      </c>
      <c r="AQ213" s="286" t="s">
        <v>8295</v>
      </c>
      <c r="AR213" s="286" t="str">
        <f>_xlfn.IFNA(VLOOKUP(C213,'INFORM Severity - hidden'!$C$5:$G$155,5,FALSE),"-")</f>
        <v>-</v>
      </c>
    </row>
    <row r="214" spans="1:44" x14ac:dyDescent="0.25">
      <c r="A214" t="s">
        <v>364</v>
      </c>
      <c r="B214" t="s">
        <v>362</v>
      </c>
      <c r="C214" t="s">
        <v>363</v>
      </c>
      <c r="D214" s="286" t="str">
        <f t="shared" si="3"/>
        <v>Decreasing</v>
      </c>
      <c r="E214" s="286" t="s">
        <v>8295</v>
      </c>
      <c r="F214" s="286" t="s">
        <v>8295</v>
      </c>
      <c r="G214" s="286" t="s">
        <v>8295</v>
      </c>
      <c r="H214" s="286" t="s">
        <v>8295</v>
      </c>
      <c r="I214" s="286" t="s">
        <v>8295</v>
      </c>
      <c r="J214" s="286" t="s">
        <v>8295</v>
      </c>
      <c r="K214" s="286" t="s">
        <v>8295</v>
      </c>
      <c r="L214" s="286" t="s">
        <v>8295</v>
      </c>
      <c r="M214" s="286" t="s">
        <v>8295</v>
      </c>
      <c r="N214" s="286" t="s">
        <v>8295</v>
      </c>
      <c r="O214" s="286" t="s">
        <v>8295</v>
      </c>
      <c r="P214" s="286" t="s">
        <v>8295</v>
      </c>
      <c r="Q214" s="286">
        <v>1.7</v>
      </c>
      <c r="R214" s="286">
        <v>1.7</v>
      </c>
      <c r="S214" s="286">
        <v>2.1</v>
      </c>
      <c r="T214" s="286">
        <v>2.1</v>
      </c>
      <c r="U214" s="286">
        <v>2.2000000000000002</v>
      </c>
      <c r="V214" s="286">
        <v>2.2000000000000002</v>
      </c>
      <c r="W214" s="286">
        <v>2.1</v>
      </c>
      <c r="X214" s="286">
        <v>2.1</v>
      </c>
      <c r="Y214" s="286">
        <v>2.1</v>
      </c>
      <c r="Z214" s="286">
        <v>2.1</v>
      </c>
      <c r="AA214" s="286">
        <v>2.1</v>
      </c>
      <c r="AB214" s="286">
        <v>2.1</v>
      </c>
      <c r="AC214" s="286">
        <v>1.9</v>
      </c>
      <c r="AD214" s="286">
        <v>2</v>
      </c>
      <c r="AE214" s="286">
        <v>2</v>
      </c>
      <c r="AF214" s="286">
        <v>2</v>
      </c>
      <c r="AG214" s="286">
        <v>2.1</v>
      </c>
      <c r="AH214" s="286">
        <v>2.1</v>
      </c>
      <c r="AI214" s="286">
        <v>2.1</v>
      </c>
      <c r="AJ214" s="286">
        <v>2</v>
      </c>
      <c r="AK214" s="286">
        <v>2</v>
      </c>
      <c r="AL214" s="286">
        <v>1.9</v>
      </c>
      <c r="AM214" s="286">
        <v>1.9</v>
      </c>
      <c r="AN214" s="286">
        <v>1.9</v>
      </c>
      <c r="AO214" s="286">
        <v>1.8</v>
      </c>
      <c r="AP214" s="286">
        <v>1.9</v>
      </c>
      <c r="AQ214" s="286">
        <v>1.8</v>
      </c>
      <c r="AR214" s="286">
        <f>_xlfn.IFNA(VLOOKUP(C214,'INFORM Severity - hidden'!$C$5:$G$155,5,FALSE),"-")</f>
        <v>1.8</v>
      </c>
    </row>
    <row r="215" spans="1:44" x14ac:dyDescent="0.25">
      <c r="A215" t="s">
        <v>364</v>
      </c>
      <c r="B215" t="s">
        <v>375</v>
      </c>
      <c r="C215" t="s">
        <v>376</v>
      </c>
      <c r="D215" s="286" t="str">
        <f t="shared" si="3"/>
        <v>-</v>
      </c>
      <c r="E215" s="286" t="s">
        <v>8295</v>
      </c>
      <c r="F215" s="286" t="s">
        <v>8295</v>
      </c>
      <c r="G215" s="286" t="s">
        <v>8295</v>
      </c>
      <c r="H215" s="286" t="s">
        <v>8295</v>
      </c>
      <c r="I215" s="286" t="s">
        <v>8295</v>
      </c>
      <c r="J215" s="286" t="s">
        <v>8295</v>
      </c>
      <c r="K215" s="286" t="s">
        <v>8295</v>
      </c>
      <c r="L215" s="286" t="s">
        <v>8295</v>
      </c>
      <c r="M215" s="286" t="s">
        <v>8295</v>
      </c>
      <c r="N215" s="286" t="s">
        <v>8295</v>
      </c>
      <c r="O215" s="286" t="s">
        <v>8295</v>
      </c>
      <c r="P215" s="286" t="s">
        <v>8295</v>
      </c>
      <c r="Q215" s="286" t="s">
        <v>8295</v>
      </c>
      <c r="R215" s="286" t="s">
        <v>8295</v>
      </c>
      <c r="S215" s="286" t="s">
        <v>8295</v>
      </c>
      <c r="T215" s="286" t="s">
        <v>8295</v>
      </c>
      <c r="U215" s="286" t="s">
        <v>8295</v>
      </c>
      <c r="V215" s="286" t="s">
        <v>8295</v>
      </c>
      <c r="W215" s="286" t="s">
        <v>8295</v>
      </c>
      <c r="X215" s="286" t="s">
        <v>8295</v>
      </c>
      <c r="Y215" s="286" t="s">
        <v>8295</v>
      </c>
      <c r="Z215" s="286" t="s">
        <v>8295</v>
      </c>
      <c r="AA215" s="286" t="s">
        <v>8295</v>
      </c>
      <c r="AB215" s="286" t="s">
        <v>8295</v>
      </c>
      <c r="AC215" s="286" t="s">
        <v>8295</v>
      </c>
      <c r="AD215" s="286" t="s">
        <v>8295</v>
      </c>
      <c r="AE215" s="286" t="s">
        <v>8295</v>
      </c>
      <c r="AF215" s="286" t="s">
        <v>8295</v>
      </c>
      <c r="AG215" s="286" t="s">
        <v>8295</v>
      </c>
      <c r="AH215" s="286" t="s">
        <v>8295</v>
      </c>
      <c r="AI215" s="286" t="s">
        <v>8295</v>
      </c>
      <c r="AJ215" s="286" t="s">
        <v>8295</v>
      </c>
      <c r="AK215" s="286" t="s">
        <v>8295</v>
      </c>
      <c r="AL215" s="286" t="s">
        <v>8295</v>
      </c>
      <c r="AM215" s="286" t="s">
        <v>8295</v>
      </c>
      <c r="AN215" s="286" t="s">
        <v>8295</v>
      </c>
      <c r="AO215" s="286" t="s">
        <v>8295</v>
      </c>
      <c r="AP215" s="286" t="s">
        <v>8295</v>
      </c>
      <c r="AQ215" s="286" t="s">
        <v>8295</v>
      </c>
      <c r="AR215" s="286" t="str">
        <f>_xlfn.IFNA(VLOOKUP(C215,'INFORM Severity - hidden'!$C$5:$G$155,5,FALSE),"-")</f>
        <v>x</v>
      </c>
    </row>
    <row r="216" spans="1:44" x14ac:dyDescent="0.25">
      <c r="A216" t="s">
        <v>364</v>
      </c>
      <c r="B216" t="s">
        <v>385</v>
      </c>
      <c r="C216" t="s">
        <v>386</v>
      </c>
      <c r="D216" s="286" t="str">
        <f t="shared" si="3"/>
        <v>Stable</v>
      </c>
      <c r="E216" s="286" t="s">
        <v>8295</v>
      </c>
      <c r="F216" s="286">
        <v>1.2</v>
      </c>
      <c r="G216" s="286">
        <v>1.2</v>
      </c>
      <c r="H216" s="286">
        <v>1.4</v>
      </c>
      <c r="I216" s="286">
        <v>1.4</v>
      </c>
      <c r="J216" s="286">
        <v>1.4</v>
      </c>
      <c r="K216" s="286">
        <v>1.4</v>
      </c>
      <c r="L216" s="286">
        <v>1.4</v>
      </c>
      <c r="M216" s="286">
        <v>1.4</v>
      </c>
      <c r="N216" s="286">
        <v>1.4</v>
      </c>
      <c r="O216" s="286">
        <v>2.1</v>
      </c>
      <c r="P216" s="286">
        <v>2.1</v>
      </c>
      <c r="Q216" s="286">
        <v>2.1</v>
      </c>
      <c r="R216" s="286">
        <v>2.1</v>
      </c>
      <c r="S216" s="286">
        <v>2.1</v>
      </c>
      <c r="T216" s="286">
        <v>2.1</v>
      </c>
      <c r="U216" s="286">
        <v>2.1</v>
      </c>
      <c r="V216" s="286">
        <v>2.1</v>
      </c>
      <c r="W216" s="286">
        <v>2.1</v>
      </c>
      <c r="X216" s="286">
        <v>2.1</v>
      </c>
      <c r="Y216" s="286">
        <v>2.1</v>
      </c>
      <c r="Z216" s="286">
        <v>2.2000000000000002</v>
      </c>
      <c r="AA216" s="286">
        <v>2.2999999999999998</v>
      </c>
      <c r="AB216" s="286">
        <v>2.2999999999999998</v>
      </c>
      <c r="AC216" s="286">
        <v>2.2999999999999998</v>
      </c>
      <c r="AD216" s="286">
        <v>2.2999999999999998</v>
      </c>
      <c r="AE216" s="286">
        <v>2.2999999999999998</v>
      </c>
      <c r="AF216" s="286">
        <v>2.2999999999999998</v>
      </c>
      <c r="AG216" s="286">
        <v>2.2999999999999998</v>
      </c>
      <c r="AH216" s="286">
        <v>2.2999999999999998</v>
      </c>
      <c r="AI216" s="286">
        <v>2.2999999999999998</v>
      </c>
      <c r="AJ216" s="286">
        <v>2.2999999999999998</v>
      </c>
      <c r="AK216" s="286">
        <v>2.2999999999999998</v>
      </c>
      <c r="AL216" s="286">
        <v>2.2999999999999998</v>
      </c>
      <c r="AM216" s="286">
        <v>2.2999999999999998</v>
      </c>
      <c r="AN216" s="286">
        <v>2.2999999999999998</v>
      </c>
      <c r="AO216" s="286">
        <v>2.2999999999999998</v>
      </c>
      <c r="AP216" s="286">
        <v>2.2999999999999998</v>
      </c>
      <c r="AQ216" s="286">
        <v>2.2999999999999998</v>
      </c>
      <c r="AR216" s="286">
        <f>_xlfn.IFNA(VLOOKUP(C216,'INFORM Severity - hidden'!$C$5:$G$155,5,FALSE),"-")</f>
        <v>2.2999999999999998</v>
      </c>
    </row>
    <row r="217" spans="1:44" x14ac:dyDescent="0.25">
      <c r="A217"/>
      <c r="B217"/>
      <c r="C217" t="s">
        <v>8375</v>
      </c>
      <c r="D217" s="286" t="str">
        <f t="shared" si="3"/>
        <v>-</v>
      </c>
      <c r="E217" s="286" t="s">
        <v>8295</v>
      </c>
      <c r="F217" s="286" t="s">
        <v>8295</v>
      </c>
      <c r="G217" s="286" t="s">
        <v>8295</v>
      </c>
      <c r="H217" s="286" t="s">
        <v>8295</v>
      </c>
      <c r="I217" s="286" t="s">
        <v>8295</v>
      </c>
      <c r="J217" s="286" t="s">
        <v>8295</v>
      </c>
      <c r="K217" s="286" t="s">
        <v>8295</v>
      </c>
      <c r="L217" s="286" t="s">
        <v>8295</v>
      </c>
      <c r="M217" s="286" t="s">
        <v>8295</v>
      </c>
      <c r="N217" s="286" t="s">
        <v>8295</v>
      </c>
      <c r="O217" s="286" t="s">
        <v>8295</v>
      </c>
      <c r="P217" s="286" t="s">
        <v>8295</v>
      </c>
      <c r="Q217" s="286" t="s">
        <v>8295</v>
      </c>
      <c r="R217" s="286" t="s">
        <v>8295</v>
      </c>
      <c r="S217" s="286" t="s">
        <v>8295</v>
      </c>
      <c r="T217" s="286" t="s">
        <v>8295</v>
      </c>
      <c r="U217" s="286" t="s">
        <v>8295</v>
      </c>
      <c r="V217" s="286" t="s">
        <v>8295</v>
      </c>
      <c r="W217" s="286" t="s">
        <v>8295</v>
      </c>
      <c r="X217" s="286" t="s">
        <v>8295</v>
      </c>
      <c r="Y217" s="286" t="s">
        <v>8295</v>
      </c>
      <c r="Z217" s="286" t="s">
        <v>8295</v>
      </c>
      <c r="AA217" s="286" t="s">
        <v>8295</v>
      </c>
      <c r="AB217" s="286" t="s">
        <v>8295</v>
      </c>
      <c r="AC217" s="286" t="s">
        <v>8295</v>
      </c>
      <c r="AD217" s="286" t="s">
        <v>8295</v>
      </c>
      <c r="AE217" s="286" t="s">
        <v>8295</v>
      </c>
      <c r="AF217" s="286">
        <v>1.4</v>
      </c>
      <c r="AG217" s="286">
        <v>1.3</v>
      </c>
      <c r="AH217" s="286">
        <v>1.3</v>
      </c>
      <c r="AI217" s="286">
        <v>1.3</v>
      </c>
      <c r="AJ217" s="286">
        <v>1.3</v>
      </c>
      <c r="AK217" s="286" t="s">
        <v>8295</v>
      </c>
      <c r="AL217" s="286" t="s">
        <v>8295</v>
      </c>
      <c r="AM217" s="286" t="s">
        <v>8295</v>
      </c>
      <c r="AN217" s="286" t="s">
        <v>8295</v>
      </c>
      <c r="AO217" s="286" t="s">
        <v>8295</v>
      </c>
      <c r="AP217" s="286" t="s">
        <v>8295</v>
      </c>
      <c r="AQ217" s="286" t="s">
        <v>8295</v>
      </c>
      <c r="AR217" s="286" t="str">
        <f>_xlfn.IFNA(VLOOKUP(C217,'INFORM Severity - hidden'!$C$5:$G$155,5,FALSE),"-")</f>
        <v>-</v>
      </c>
    </row>
    <row r="218" spans="1:44" x14ac:dyDescent="0.25">
      <c r="A218" t="s">
        <v>5054</v>
      </c>
      <c r="B218" t="s">
        <v>5052</v>
      </c>
      <c r="C218" t="s">
        <v>5053</v>
      </c>
      <c r="D218" s="286" t="str">
        <f t="shared" si="3"/>
        <v>Stable</v>
      </c>
      <c r="E218" s="286" t="s">
        <v>8295</v>
      </c>
      <c r="F218" s="286" t="s">
        <v>8295</v>
      </c>
      <c r="G218" s="286" t="s">
        <v>8295</v>
      </c>
      <c r="H218" s="286" t="s">
        <v>8295</v>
      </c>
      <c r="I218" s="286" t="s">
        <v>8295</v>
      </c>
      <c r="J218" s="286" t="s">
        <v>8295</v>
      </c>
      <c r="K218" s="286" t="s">
        <v>8295</v>
      </c>
      <c r="L218" s="286" t="s">
        <v>8295</v>
      </c>
      <c r="M218" s="286" t="s">
        <v>8295</v>
      </c>
      <c r="N218" s="286" t="s">
        <v>8295</v>
      </c>
      <c r="O218" s="286" t="s">
        <v>8295</v>
      </c>
      <c r="P218" s="286" t="s">
        <v>8295</v>
      </c>
      <c r="Q218" s="286" t="s">
        <v>8295</v>
      </c>
      <c r="R218" s="286" t="s">
        <v>8295</v>
      </c>
      <c r="S218" s="286" t="s">
        <v>8295</v>
      </c>
      <c r="T218" s="286" t="s">
        <v>8295</v>
      </c>
      <c r="U218" s="286" t="s">
        <v>8295</v>
      </c>
      <c r="V218" s="286" t="s">
        <v>8295</v>
      </c>
      <c r="W218" s="286" t="s">
        <v>8295</v>
      </c>
      <c r="X218" s="286" t="s">
        <v>8295</v>
      </c>
      <c r="Y218" s="286" t="s">
        <v>8295</v>
      </c>
      <c r="Z218" s="286" t="s">
        <v>8295</v>
      </c>
      <c r="AA218" s="286" t="s">
        <v>8295</v>
      </c>
      <c r="AB218" s="286" t="s">
        <v>8295</v>
      </c>
      <c r="AC218" s="286" t="s">
        <v>8295</v>
      </c>
      <c r="AD218" s="286" t="s">
        <v>8295</v>
      </c>
      <c r="AE218" s="286" t="s">
        <v>8295</v>
      </c>
      <c r="AF218" s="286" t="s">
        <v>8295</v>
      </c>
      <c r="AG218" s="286" t="s">
        <v>8295</v>
      </c>
      <c r="AH218" s="286" t="s">
        <v>8295</v>
      </c>
      <c r="AI218" s="286" t="s">
        <v>8295</v>
      </c>
      <c r="AJ218" s="286" t="s">
        <v>8295</v>
      </c>
      <c r="AK218" s="286" t="s">
        <v>8295</v>
      </c>
      <c r="AL218" s="286" t="s">
        <v>8295</v>
      </c>
      <c r="AM218" s="286" t="s">
        <v>8295</v>
      </c>
      <c r="AN218" s="286" t="s">
        <v>8295</v>
      </c>
      <c r="AO218" s="286">
        <v>1.3</v>
      </c>
      <c r="AP218" s="286">
        <v>1.3</v>
      </c>
      <c r="AQ218" s="286">
        <v>1.3</v>
      </c>
      <c r="AR218" s="286">
        <f>_xlfn.IFNA(VLOOKUP(C218,'INFORM Severity - hidden'!$C$5:$G$155,5,FALSE),"-")</f>
        <v>1.3</v>
      </c>
    </row>
    <row r="219" spans="1:44" x14ac:dyDescent="0.25">
      <c r="A219" t="s">
        <v>861</v>
      </c>
      <c r="B219" t="s">
        <v>859</v>
      </c>
      <c r="C219" t="s">
        <v>860</v>
      </c>
      <c r="D219" s="286" t="str">
        <f t="shared" si="3"/>
        <v>Decreasing</v>
      </c>
      <c r="E219" s="286" t="s">
        <v>8295</v>
      </c>
      <c r="F219" s="286">
        <v>0.9</v>
      </c>
      <c r="G219" s="286">
        <v>0.9</v>
      </c>
      <c r="H219" s="286">
        <v>1.4</v>
      </c>
      <c r="I219" s="286">
        <v>1.4</v>
      </c>
      <c r="J219" s="286">
        <v>1.4</v>
      </c>
      <c r="K219" s="286">
        <v>1.4</v>
      </c>
      <c r="L219" s="286">
        <v>1.4</v>
      </c>
      <c r="M219" s="286">
        <v>1.4</v>
      </c>
      <c r="N219" s="286">
        <v>1.4</v>
      </c>
      <c r="O219" s="286">
        <v>1.7</v>
      </c>
      <c r="P219" s="286">
        <v>1.5</v>
      </c>
      <c r="Q219" s="286">
        <v>1.5</v>
      </c>
      <c r="R219" s="286">
        <v>1.5</v>
      </c>
      <c r="S219" s="286">
        <v>1.5</v>
      </c>
      <c r="T219" s="286">
        <v>1.5</v>
      </c>
      <c r="U219" s="286">
        <v>1.6</v>
      </c>
      <c r="V219" s="286">
        <v>1.5</v>
      </c>
      <c r="W219" s="286">
        <v>1.5</v>
      </c>
      <c r="X219" s="286">
        <v>1.5</v>
      </c>
      <c r="Y219" s="286">
        <v>1.5</v>
      </c>
      <c r="Z219" s="286">
        <v>1.5</v>
      </c>
      <c r="AA219" s="286">
        <v>1.8</v>
      </c>
      <c r="AB219" s="286">
        <v>1.7</v>
      </c>
      <c r="AC219" s="286">
        <v>1.7</v>
      </c>
      <c r="AD219" s="286">
        <v>1.7</v>
      </c>
      <c r="AE219" s="286">
        <v>1.7</v>
      </c>
      <c r="AF219" s="286">
        <v>1.7</v>
      </c>
      <c r="AG219" s="286">
        <v>1.7</v>
      </c>
      <c r="AH219" s="286">
        <v>1.7</v>
      </c>
      <c r="AI219" s="286">
        <v>1.7</v>
      </c>
      <c r="AJ219" s="286">
        <v>1.7</v>
      </c>
      <c r="AK219" s="286">
        <v>1.7</v>
      </c>
      <c r="AL219" s="286">
        <v>1.8</v>
      </c>
      <c r="AM219" s="286">
        <v>1.8</v>
      </c>
      <c r="AN219" s="286">
        <v>1.8</v>
      </c>
      <c r="AO219" s="286">
        <v>1.8</v>
      </c>
      <c r="AP219" s="286">
        <v>1.6</v>
      </c>
      <c r="AQ219" s="286">
        <v>1.6</v>
      </c>
      <c r="AR219" s="286">
        <f>_xlfn.IFNA(VLOOKUP(C219,'INFORM Severity - hidden'!$C$5:$G$155,5,FALSE),"-")</f>
        <v>1.6</v>
      </c>
    </row>
    <row r="220" spans="1:44" x14ac:dyDescent="0.25">
      <c r="A220" t="s">
        <v>703</v>
      </c>
      <c r="B220" t="s">
        <v>701</v>
      </c>
      <c r="C220" t="s">
        <v>702</v>
      </c>
      <c r="D220" s="286" t="str">
        <f t="shared" si="3"/>
        <v>-</v>
      </c>
      <c r="E220" s="286" t="s">
        <v>8295</v>
      </c>
      <c r="F220" s="286" t="s">
        <v>8295</v>
      </c>
      <c r="G220" s="286" t="s">
        <v>8295</v>
      </c>
      <c r="H220" s="286" t="s">
        <v>8295</v>
      </c>
      <c r="I220" s="286" t="s">
        <v>8295</v>
      </c>
      <c r="J220" s="286" t="s">
        <v>8295</v>
      </c>
      <c r="K220" s="286" t="s">
        <v>8295</v>
      </c>
      <c r="L220" s="286" t="s">
        <v>8295</v>
      </c>
      <c r="M220" s="286" t="s">
        <v>8295</v>
      </c>
      <c r="N220" s="286" t="s">
        <v>8295</v>
      </c>
      <c r="O220" s="286" t="s">
        <v>8295</v>
      </c>
      <c r="P220" s="286" t="s">
        <v>8295</v>
      </c>
      <c r="Q220" s="286" t="s">
        <v>8295</v>
      </c>
      <c r="R220" s="286" t="s">
        <v>8295</v>
      </c>
      <c r="S220" s="286" t="s">
        <v>8295</v>
      </c>
      <c r="T220" s="286" t="s">
        <v>8295</v>
      </c>
      <c r="U220" s="286" t="s">
        <v>8295</v>
      </c>
      <c r="V220" s="286" t="s">
        <v>8295</v>
      </c>
      <c r="W220" s="286" t="s">
        <v>8295</v>
      </c>
      <c r="X220" s="286" t="s">
        <v>8295</v>
      </c>
      <c r="Y220" s="286" t="s">
        <v>8295</v>
      </c>
      <c r="Z220" s="286" t="s">
        <v>8295</v>
      </c>
      <c r="AA220" s="286" t="s">
        <v>8295</v>
      </c>
      <c r="AB220" s="286" t="s">
        <v>8295</v>
      </c>
      <c r="AC220" s="286" t="s">
        <v>8295</v>
      </c>
      <c r="AD220" s="286" t="s">
        <v>8295</v>
      </c>
      <c r="AE220" s="286" t="s">
        <v>8295</v>
      </c>
      <c r="AF220" s="286" t="s">
        <v>8295</v>
      </c>
      <c r="AG220" s="286" t="s">
        <v>8295</v>
      </c>
      <c r="AH220" s="286" t="s">
        <v>8295</v>
      </c>
      <c r="AI220" s="286" t="s">
        <v>8295</v>
      </c>
      <c r="AJ220" s="286" t="s">
        <v>8295</v>
      </c>
      <c r="AK220" s="286" t="s">
        <v>8295</v>
      </c>
      <c r="AL220" s="286" t="s">
        <v>8295</v>
      </c>
      <c r="AM220" s="286" t="s">
        <v>8295</v>
      </c>
      <c r="AN220" s="286" t="s">
        <v>8295</v>
      </c>
      <c r="AO220" s="286" t="s">
        <v>8295</v>
      </c>
      <c r="AP220" s="286" t="s">
        <v>8295</v>
      </c>
      <c r="AQ220" s="286" t="s">
        <v>8295</v>
      </c>
      <c r="AR220" s="286" t="str">
        <f>_xlfn.IFNA(VLOOKUP(C220,'INFORM Severity - hidden'!$C$5:$G$155,5,FALSE),"-")</f>
        <v>x</v>
      </c>
    </row>
    <row r="221" spans="1:44" x14ac:dyDescent="0.25">
      <c r="A221" t="s">
        <v>727</v>
      </c>
      <c r="B221" t="s">
        <v>725</v>
      </c>
      <c r="C221" t="s">
        <v>726</v>
      </c>
      <c r="D221" s="286" t="str">
        <f t="shared" si="3"/>
        <v>Stable</v>
      </c>
      <c r="E221" s="286" t="s">
        <v>8295</v>
      </c>
      <c r="F221" s="286" t="s">
        <v>8295</v>
      </c>
      <c r="G221" s="286" t="s">
        <v>8295</v>
      </c>
      <c r="H221" s="286">
        <v>3.6</v>
      </c>
      <c r="I221" s="286">
        <v>3.6</v>
      </c>
      <c r="J221" s="286">
        <v>3.6</v>
      </c>
      <c r="K221" s="286">
        <v>3.5</v>
      </c>
      <c r="L221" s="286">
        <v>3.5</v>
      </c>
      <c r="M221" s="286">
        <v>3.5</v>
      </c>
      <c r="N221" s="286">
        <v>3.5</v>
      </c>
      <c r="O221" s="286">
        <v>3.5</v>
      </c>
      <c r="P221" s="286">
        <v>3.5</v>
      </c>
      <c r="Q221" s="286">
        <v>3.2</v>
      </c>
      <c r="R221" s="286">
        <v>3.2</v>
      </c>
      <c r="S221" s="286">
        <v>3.2</v>
      </c>
      <c r="T221" s="286">
        <v>3.2</v>
      </c>
      <c r="U221" s="286">
        <v>3.3</v>
      </c>
      <c r="V221" s="286">
        <v>3.2</v>
      </c>
      <c r="W221" s="286">
        <v>3.2</v>
      </c>
      <c r="X221" s="286">
        <v>3.2</v>
      </c>
      <c r="Y221" s="286">
        <v>3.2</v>
      </c>
      <c r="Z221" s="286">
        <v>3.3</v>
      </c>
      <c r="AA221" s="286">
        <v>3.3</v>
      </c>
      <c r="AB221" s="286">
        <v>3.3</v>
      </c>
      <c r="AC221" s="286">
        <v>3.2</v>
      </c>
      <c r="AD221" s="286">
        <v>3.2</v>
      </c>
      <c r="AE221" s="286">
        <v>3.2</v>
      </c>
      <c r="AF221" s="286">
        <v>3.2</v>
      </c>
      <c r="AG221" s="286">
        <v>3.2</v>
      </c>
      <c r="AH221" s="286">
        <v>3.2</v>
      </c>
      <c r="AI221" s="286">
        <v>3.2</v>
      </c>
      <c r="AJ221" s="286">
        <v>3.2</v>
      </c>
      <c r="AK221" s="286">
        <v>3.2</v>
      </c>
      <c r="AL221" s="286">
        <v>3.2</v>
      </c>
      <c r="AM221" s="286">
        <v>3.2</v>
      </c>
      <c r="AN221" s="286">
        <v>3.2</v>
      </c>
      <c r="AO221" s="286">
        <v>3.2</v>
      </c>
      <c r="AP221" s="286">
        <v>3.2</v>
      </c>
      <c r="AQ221" s="286">
        <v>3.2</v>
      </c>
      <c r="AR221" s="286">
        <f>_xlfn.IFNA(VLOOKUP(C221,'INFORM Severity - hidden'!$C$5:$G$155,5,FALSE),"-")</f>
        <v>3.2</v>
      </c>
    </row>
    <row r="222" spans="1:44" x14ac:dyDescent="0.25">
      <c r="A222" t="s">
        <v>727</v>
      </c>
      <c r="B222" t="s">
        <v>743</v>
      </c>
      <c r="C222" t="s">
        <v>744</v>
      </c>
      <c r="D222" s="286" t="str">
        <f t="shared" si="3"/>
        <v>Stable</v>
      </c>
      <c r="E222" s="286" t="s">
        <v>8295</v>
      </c>
      <c r="F222" s="286" t="s">
        <v>8295</v>
      </c>
      <c r="G222" s="286" t="s">
        <v>8295</v>
      </c>
      <c r="H222" s="286">
        <v>3.3</v>
      </c>
      <c r="I222" s="286">
        <v>3.3</v>
      </c>
      <c r="J222" s="286">
        <v>3.3</v>
      </c>
      <c r="K222" s="286">
        <v>3.3</v>
      </c>
      <c r="L222" s="286">
        <v>3.3</v>
      </c>
      <c r="M222" s="286">
        <v>3.3</v>
      </c>
      <c r="N222" s="286">
        <v>3.3</v>
      </c>
      <c r="O222" s="286">
        <v>3.3</v>
      </c>
      <c r="P222" s="286">
        <v>3.3</v>
      </c>
      <c r="Q222" s="286">
        <v>3.3</v>
      </c>
      <c r="R222" s="286">
        <v>3.3</v>
      </c>
      <c r="S222" s="286">
        <v>3.3</v>
      </c>
      <c r="T222" s="286">
        <v>3.3</v>
      </c>
      <c r="U222" s="286">
        <v>3.3</v>
      </c>
      <c r="V222" s="286">
        <v>3.3</v>
      </c>
      <c r="W222" s="286">
        <v>3.3</v>
      </c>
      <c r="X222" s="286">
        <v>3.3</v>
      </c>
      <c r="Y222" s="286">
        <v>3.3</v>
      </c>
      <c r="Z222" s="286">
        <v>3.3</v>
      </c>
      <c r="AA222" s="286">
        <v>3.3</v>
      </c>
      <c r="AB222" s="286">
        <v>3.3</v>
      </c>
      <c r="AC222" s="286">
        <v>3.3</v>
      </c>
      <c r="AD222" s="286">
        <v>3.3</v>
      </c>
      <c r="AE222" s="286">
        <v>3.3</v>
      </c>
      <c r="AF222" s="286">
        <v>3.3</v>
      </c>
      <c r="AG222" s="286">
        <v>3.3</v>
      </c>
      <c r="AH222" s="286">
        <v>3.3</v>
      </c>
      <c r="AI222" s="286">
        <v>3.3</v>
      </c>
      <c r="AJ222" s="286">
        <v>3.3</v>
      </c>
      <c r="AK222" s="286">
        <v>3.3</v>
      </c>
      <c r="AL222" s="286">
        <v>3.3</v>
      </c>
      <c r="AM222" s="286">
        <v>3.3</v>
      </c>
      <c r="AN222" s="286">
        <v>3.2</v>
      </c>
      <c r="AO222" s="286">
        <v>3.2</v>
      </c>
      <c r="AP222" s="286">
        <v>3.2</v>
      </c>
      <c r="AQ222" s="286">
        <v>3.2</v>
      </c>
      <c r="AR222" s="286">
        <f>_xlfn.IFNA(VLOOKUP(C222,'INFORM Severity - hidden'!$C$5:$G$155,5,FALSE),"-")</f>
        <v>3.3</v>
      </c>
    </row>
    <row r="223" spans="1:44" x14ac:dyDescent="0.25">
      <c r="A223" t="s">
        <v>727</v>
      </c>
      <c r="B223" t="s">
        <v>764</v>
      </c>
      <c r="C223" t="s">
        <v>765</v>
      </c>
      <c r="D223" s="286" t="str">
        <f t="shared" si="3"/>
        <v>Decreasing</v>
      </c>
      <c r="E223" s="286" t="s">
        <v>8295</v>
      </c>
      <c r="F223" s="286" t="s">
        <v>8295</v>
      </c>
      <c r="G223" s="286" t="s">
        <v>8295</v>
      </c>
      <c r="H223" s="286">
        <v>3.3</v>
      </c>
      <c r="I223" s="286">
        <v>3.3</v>
      </c>
      <c r="J223" s="286">
        <v>3.3</v>
      </c>
      <c r="K223" s="286">
        <v>3.2</v>
      </c>
      <c r="L223" s="286">
        <v>3.3</v>
      </c>
      <c r="M223" s="286">
        <v>3.3</v>
      </c>
      <c r="N223" s="286">
        <v>3.2</v>
      </c>
      <c r="O223" s="286">
        <v>3.2</v>
      </c>
      <c r="P223" s="286">
        <v>3.2</v>
      </c>
      <c r="Q223" s="286">
        <v>3.1</v>
      </c>
      <c r="R223" s="286">
        <v>3.1</v>
      </c>
      <c r="S223" s="286">
        <v>3.1</v>
      </c>
      <c r="T223" s="286">
        <v>3.1</v>
      </c>
      <c r="U223" s="286">
        <v>3.2</v>
      </c>
      <c r="V223" s="286">
        <v>3.2</v>
      </c>
      <c r="W223" s="286">
        <v>3.2</v>
      </c>
      <c r="X223" s="286">
        <v>3.2</v>
      </c>
      <c r="Y223" s="286">
        <v>3.2</v>
      </c>
      <c r="Z223" s="286">
        <v>3.2</v>
      </c>
      <c r="AA223" s="286">
        <v>3.2</v>
      </c>
      <c r="AB223" s="286">
        <v>3.2</v>
      </c>
      <c r="AC223" s="286">
        <v>3.2</v>
      </c>
      <c r="AD223" s="286">
        <v>3.2</v>
      </c>
      <c r="AE223" s="286">
        <v>3.2</v>
      </c>
      <c r="AF223" s="286">
        <v>3.2</v>
      </c>
      <c r="AG223" s="286">
        <v>3.2</v>
      </c>
      <c r="AH223" s="286">
        <v>3.2</v>
      </c>
      <c r="AI223" s="286">
        <v>3.2</v>
      </c>
      <c r="AJ223" s="286">
        <v>3.2</v>
      </c>
      <c r="AK223" s="286">
        <v>3.2</v>
      </c>
      <c r="AL223" s="286">
        <v>3.2</v>
      </c>
      <c r="AM223" s="286">
        <v>3.2</v>
      </c>
      <c r="AN223" s="286">
        <v>3.3</v>
      </c>
      <c r="AO223" s="286">
        <v>3.3</v>
      </c>
      <c r="AP223" s="286">
        <v>3.3</v>
      </c>
      <c r="AQ223" s="286">
        <v>3.2</v>
      </c>
      <c r="AR223" s="286">
        <f>_xlfn.IFNA(VLOOKUP(C223,'INFORM Severity - hidden'!$C$5:$G$155,5,FALSE),"-")</f>
        <v>3.2</v>
      </c>
    </row>
    <row r="224" spans="1:44" x14ac:dyDescent="0.25">
      <c r="A224" t="s">
        <v>727</v>
      </c>
      <c r="B224" t="s">
        <v>780</v>
      </c>
      <c r="C224" t="s">
        <v>781</v>
      </c>
      <c r="D224" s="286" t="str">
        <f t="shared" si="3"/>
        <v>-</v>
      </c>
      <c r="E224" s="286" t="s">
        <v>8295</v>
      </c>
      <c r="F224" s="286" t="s">
        <v>8295</v>
      </c>
      <c r="G224" s="286" t="s">
        <v>8295</v>
      </c>
      <c r="H224" s="286" t="s">
        <v>8295</v>
      </c>
      <c r="I224" s="286" t="s">
        <v>8295</v>
      </c>
      <c r="J224" s="286" t="s">
        <v>8295</v>
      </c>
      <c r="K224" s="286" t="s">
        <v>8295</v>
      </c>
      <c r="L224" s="286" t="s">
        <v>8295</v>
      </c>
      <c r="M224" s="286" t="s">
        <v>8295</v>
      </c>
      <c r="N224" s="286" t="s">
        <v>8295</v>
      </c>
      <c r="O224" s="286" t="s">
        <v>8295</v>
      </c>
      <c r="P224" s="286" t="s">
        <v>8295</v>
      </c>
      <c r="Q224" s="286" t="s">
        <v>8295</v>
      </c>
      <c r="R224" s="286" t="s">
        <v>8295</v>
      </c>
      <c r="S224" s="286" t="s">
        <v>8295</v>
      </c>
      <c r="T224" s="286" t="s">
        <v>8295</v>
      </c>
      <c r="U224" s="286" t="s">
        <v>8295</v>
      </c>
      <c r="V224" s="286" t="s">
        <v>8295</v>
      </c>
      <c r="W224" s="286" t="s">
        <v>8295</v>
      </c>
      <c r="X224" s="286" t="s">
        <v>8295</v>
      </c>
      <c r="Y224" s="286" t="s">
        <v>8295</v>
      </c>
      <c r="Z224" s="286" t="s">
        <v>8295</v>
      </c>
      <c r="AA224" s="286" t="s">
        <v>8295</v>
      </c>
      <c r="AB224" s="286" t="s">
        <v>8295</v>
      </c>
      <c r="AC224" s="286" t="s">
        <v>8295</v>
      </c>
      <c r="AD224" s="286" t="s">
        <v>8295</v>
      </c>
      <c r="AE224" s="286" t="s">
        <v>8295</v>
      </c>
      <c r="AF224" s="286" t="s">
        <v>8295</v>
      </c>
      <c r="AG224" s="286" t="s">
        <v>8295</v>
      </c>
      <c r="AH224" s="286" t="s">
        <v>8295</v>
      </c>
      <c r="AI224" s="286" t="s">
        <v>8295</v>
      </c>
      <c r="AJ224" s="286" t="s">
        <v>8295</v>
      </c>
      <c r="AK224" s="286" t="s">
        <v>8295</v>
      </c>
      <c r="AL224" s="286" t="s">
        <v>8295</v>
      </c>
      <c r="AM224" s="286" t="s">
        <v>8295</v>
      </c>
      <c r="AN224" s="286" t="s">
        <v>8295</v>
      </c>
      <c r="AO224" s="286" t="s">
        <v>8295</v>
      </c>
      <c r="AP224" s="286" t="s">
        <v>8295</v>
      </c>
      <c r="AQ224" s="286" t="s">
        <v>8295</v>
      </c>
      <c r="AR224" s="286" t="str">
        <f>_xlfn.IFNA(VLOOKUP(C224,'INFORM Severity - hidden'!$C$5:$G$155,5,FALSE),"-")</f>
        <v>x</v>
      </c>
    </row>
    <row r="225" spans="1:44" x14ac:dyDescent="0.25">
      <c r="A225" t="s">
        <v>144</v>
      </c>
      <c r="B225" t="s">
        <v>6233</v>
      </c>
      <c r="C225" t="s">
        <v>6234</v>
      </c>
      <c r="D225" s="286" t="str">
        <f t="shared" si="3"/>
        <v>-</v>
      </c>
      <c r="E225" s="286" t="s">
        <v>8295</v>
      </c>
      <c r="F225" s="286" t="s">
        <v>8295</v>
      </c>
      <c r="G225" s="286" t="s">
        <v>8295</v>
      </c>
      <c r="H225" s="286" t="s">
        <v>8295</v>
      </c>
      <c r="I225" s="286" t="s">
        <v>8295</v>
      </c>
      <c r="J225" s="286" t="s">
        <v>8295</v>
      </c>
      <c r="K225" s="286" t="s">
        <v>8295</v>
      </c>
      <c r="L225" s="286" t="s">
        <v>8295</v>
      </c>
      <c r="M225" s="286" t="s">
        <v>8295</v>
      </c>
      <c r="N225" s="286" t="s">
        <v>8295</v>
      </c>
      <c r="O225" s="286" t="s">
        <v>8295</v>
      </c>
      <c r="P225" s="286" t="s">
        <v>8295</v>
      </c>
      <c r="Q225" s="286" t="s">
        <v>8295</v>
      </c>
      <c r="R225" s="286" t="s">
        <v>8295</v>
      </c>
      <c r="S225" s="286" t="s">
        <v>8295</v>
      </c>
      <c r="T225" s="286" t="s">
        <v>8295</v>
      </c>
      <c r="U225" s="286" t="s">
        <v>8295</v>
      </c>
      <c r="V225" s="286" t="s">
        <v>8295</v>
      </c>
      <c r="W225" s="286" t="s">
        <v>8295</v>
      </c>
      <c r="X225" s="286" t="s">
        <v>8295</v>
      </c>
      <c r="Y225" s="286" t="s">
        <v>8295</v>
      </c>
      <c r="Z225" s="286" t="s">
        <v>8295</v>
      </c>
      <c r="AA225" s="286" t="s">
        <v>8295</v>
      </c>
      <c r="AB225" s="286" t="s">
        <v>8295</v>
      </c>
      <c r="AC225" s="286" t="s">
        <v>8295</v>
      </c>
      <c r="AD225" s="286" t="s">
        <v>8295</v>
      </c>
      <c r="AE225" s="286" t="s">
        <v>8295</v>
      </c>
      <c r="AF225" s="286" t="s">
        <v>8295</v>
      </c>
      <c r="AG225" s="286" t="s">
        <v>8295</v>
      </c>
      <c r="AH225" s="286" t="s">
        <v>8295</v>
      </c>
      <c r="AI225" s="286" t="s">
        <v>8295</v>
      </c>
      <c r="AJ225" s="286" t="s">
        <v>8295</v>
      </c>
      <c r="AK225" s="286" t="s">
        <v>8295</v>
      </c>
      <c r="AL225" s="286" t="s">
        <v>8295</v>
      </c>
      <c r="AM225" s="286" t="s">
        <v>8295</v>
      </c>
      <c r="AN225" s="286" t="s">
        <v>8295</v>
      </c>
      <c r="AO225" s="286" t="s">
        <v>8295</v>
      </c>
      <c r="AP225" s="286" t="s">
        <v>8295</v>
      </c>
      <c r="AQ225" s="286">
        <v>2.4</v>
      </c>
      <c r="AR225" s="286">
        <f>_xlfn.IFNA(VLOOKUP(C225,'INFORM Severity - hidden'!$C$5:$G$155,5,FALSE),"-")</f>
        <v>2.2999999999999998</v>
      </c>
    </row>
    <row r="226" spans="1:44" x14ac:dyDescent="0.25">
      <c r="A226" t="s">
        <v>144</v>
      </c>
      <c r="B226" t="s">
        <v>142</v>
      </c>
      <c r="C226" t="s">
        <v>143</v>
      </c>
      <c r="D226" s="286" t="str">
        <f t="shared" si="3"/>
        <v>Decreasing</v>
      </c>
      <c r="E226" s="286">
        <v>1.5</v>
      </c>
      <c r="F226" s="286">
        <v>1.5</v>
      </c>
      <c r="G226" s="286">
        <v>1.5</v>
      </c>
      <c r="H226" s="286">
        <v>2.2000000000000002</v>
      </c>
      <c r="I226" s="286">
        <v>2.2000000000000002</v>
      </c>
      <c r="J226" s="286">
        <v>2.1</v>
      </c>
      <c r="K226" s="286">
        <v>1.8</v>
      </c>
      <c r="L226" s="286">
        <v>1.8</v>
      </c>
      <c r="M226" s="286">
        <v>1.9</v>
      </c>
      <c r="N226" s="286">
        <v>1.8</v>
      </c>
      <c r="O226" s="286">
        <v>1.8</v>
      </c>
      <c r="P226" s="286">
        <v>1.8</v>
      </c>
      <c r="Q226" s="286">
        <v>1.8</v>
      </c>
      <c r="R226" s="286">
        <v>1.8</v>
      </c>
      <c r="S226" s="286">
        <v>1.8</v>
      </c>
      <c r="T226" s="286">
        <v>1.8</v>
      </c>
      <c r="U226" s="286">
        <v>1.8</v>
      </c>
      <c r="V226" s="286">
        <v>1.8</v>
      </c>
      <c r="W226" s="286">
        <v>1.8</v>
      </c>
      <c r="X226" s="286">
        <v>2.5</v>
      </c>
      <c r="Y226" s="286">
        <v>2.4</v>
      </c>
      <c r="Z226" s="286">
        <v>1.7</v>
      </c>
      <c r="AA226" s="286">
        <v>1.7</v>
      </c>
      <c r="AB226" s="286">
        <v>1.7</v>
      </c>
      <c r="AC226" s="286">
        <v>1.7</v>
      </c>
      <c r="AD226" s="286">
        <v>1.7</v>
      </c>
      <c r="AE226" s="286">
        <v>1.7</v>
      </c>
      <c r="AF226" s="286">
        <v>1.8</v>
      </c>
      <c r="AG226" s="286">
        <v>1.8</v>
      </c>
      <c r="AH226" s="286">
        <v>1.8</v>
      </c>
      <c r="AI226" s="286">
        <v>2.4</v>
      </c>
      <c r="AJ226" s="286">
        <v>2.4</v>
      </c>
      <c r="AK226" s="286">
        <v>2.4</v>
      </c>
      <c r="AL226" s="286">
        <v>2.4</v>
      </c>
      <c r="AM226" s="286">
        <v>2.2999999999999998</v>
      </c>
      <c r="AN226" s="286">
        <v>2.4</v>
      </c>
      <c r="AO226" s="286">
        <v>2.4</v>
      </c>
      <c r="AP226" s="286">
        <v>2.4</v>
      </c>
      <c r="AQ226" s="286">
        <v>2.2999999999999998</v>
      </c>
      <c r="AR226" s="286">
        <f>_xlfn.IFNA(VLOOKUP(C226,'INFORM Severity - hidden'!$C$5:$G$155,5,FALSE),"-")</f>
        <v>2.2999999999999998</v>
      </c>
    </row>
    <row r="227" spans="1:44" x14ac:dyDescent="0.25">
      <c r="A227" t="s">
        <v>144</v>
      </c>
      <c r="B227" t="s">
        <v>6248</v>
      </c>
      <c r="C227" t="s">
        <v>6249</v>
      </c>
      <c r="D227" s="286" t="str">
        <f t="shared" si="3"/>
        <v>-</v>
      </c>
      <c r="E227" s="286" t="s">
        <v>8295</v>
      </c>
      <c r="F227" s="286" t="s">
        <v>8295</v>
      </c>
      <c r="G227" s="286" t="s">
        <v>8295</v>
      </c>
      <c r="H227" s="286" t="s">
        <v>8295</v>
      </c>
      <c r="I227" s="286" t="s">
        <v>8295</v>
      </c>
      <c r="J227" s="286" t="s">
        <v>8295</v>
      </c>
      <c r="K227" s="286" t="s">
        <v>8295</v>
      </c>
      <c r="L227" s="286" t="s">
        <v>8295</v>
      </c>
      <c r="M227" s="286" t="s">
        <v>8295</v>
      </c>
      <c r="N227" s="286" t="s">
        <v>8295</v>
      </c>
      <c r="O227" s="286" t="s">
        <v>8295</v>
      </c>
      <c r="P227" s="286" t="s">
        <v>8295</v>
      </c>
      <c r="Q227" s="286" t="s">
        <v>8295</v>
      </c>
      <c r="R227" s="286" t="s">
        <v>8295</v>
      </c>
      <c r="S227" s="286" t="s">
        <v>8295</v>
      </c>
      <c r="T227" s="286" t="s">
        <v>8295</v>
      </c>
      <c r="U227" s="286" t="s">
        <v>8295</v>
      </c>
      <c r="V227" s="286" t="s">
        <v>8295</v>
      </c>
      <c r="W227" s="286" t="s">
        <v>8295</v>
      </c>
      <c r="X227" s="286" t="s">
        <v>8295</v>
      </c>
      <c r="Y227" s="286" t="s">
        <v>8295</v>
      </c>
      <c r="Z227" s="286" t="s">
        <v>8295</v>
      </c>
      <c r="AA227" s="286" t="s">
        <v>8295</v>
      </c>
      <c r="AB227" s="286" t="s">
        <v>8295</v>
      </c>
      <c r="AC227" s="286" t="s">
        <v>8295</v>
      </c>
      <c r="AD227" s="286" t="s">
        <v>8295</v>
      </c>
      <c r="AE227" s="286" t="s">
        <v>8295</v>
      </c>
      <c r="AF227" s="286" t="s">
        <v>8295</v>
      </c>
      <c r="AG227" s="286" t="s">
        <v>8295</v>
      </c>
      <c r="AH227" s="286" t="s">
        <v>8295</v>
      </c>
      <c r="AI227" s="286" t="s">
        <v>8295</v>
      </c>
      <c r="AJ227" s="286" t="s">
        <v>8295</v>
      </c>
      <c r="AK227" s="286" t="s">
        <v>8295</v>
      </c>
      <c r="AL227" s="286" t="s">
        <v>8295</v>
      </c>
      <c r="AM227" s="286" t="s">
        <v>8295</v>
      </c>
      <c r="AN227" s="286" t="s">
        <v>8295</v>
      </c>
      <c r="AO227" s="286" t="s">
        <v>8295</v>
      </c>
      <c r="AP227" s="286" t="s">
        <v>8295</v>
      </c>
      <c r="AQ227" s="286">
        <v>2.2000000000000002</v>
      </c>
      <c r="AR227" s="286">
        <f>_xlfn.IFNA(VLOOKUP(C227,'INFORM Severity - hidden'!$C$5:$G$155,5,FALSE),"-")</f>
        <v>2.2000000000000002</v>
      </c>
    </row>
    <row r="228" spans="1:44" x14ac:dyDescent="0.25">
      <c r="A228"/>
      <c r="B228"/>
      <c r="C228" t="s">
        <v>8376</v>
      </c>
      <c r="D228" s="286" t="str">
        <f t="shared" si="3"/>
        <v>-</v>
      </c>
      <c r="E228" s="286" t="s">
        <v>8295</v>
      </c>
      <c r="F228" s="286">
        <v>2.9</v>
      </c>
      <c r="G228" s="286">
        <v>3</v>
      </c>
      <c r="H228" s="286">
        <v>3.1</v>
      </c>
      <c r="I228" s="286">
        <v>3.1</v>
      </c>
      <c r="J228" s="286">
        <v>3</v>
      </c>
      <c r="K228" s="286">
        <v>2.9</v>
      </c>
      <c r="L228" s="286">
        <v>2.9</v>
      </c>
      <c r="M228" s="286">
        <v>2.9</v>
      </c>
      <c r="N228" s="286">
        <v>2.9</v>
      </c>
      <c r="O228" s="286" t="s">
        <v>8295</v>
      </c>
      <c r="P228" s="286" t="s">
        <v>8295</v>
      </c>
      <c r="Q228" s="286" t="s">
        <v>8295</v>
      </c>
      <c r="R228" s="286" t="s">
        <v>8295</v>
      </c>
      <c r="S228" s="286" t="s">
        <v>8295</v>
      </c>
      <c r="T228" s="286" t="s">
        <v>8295</v>
      </c>
      <c r="U228" s="286">
        <v>2.9</v>
      </c>
      <c r="V228" s="286">
        <v>2.9</v>
      </c>
      <c r="W228" s="286">
        <v>2.9</v>
      </c>
      <c r="X228" s="286">
        <v>2.9</v>
      </c>
      <c r="Y228" s="286">
        <v>2.9</v>
      </c>
      <c r="Z228" s="286">
        <v>2.9</v>
      </c>
      <c r="AA228" s="286">
        <v>3.1</v>
      </c>
      <c r="AB228" s="286">
        <v>3.1</v>
      </c>
      <c r="AC228" s="286">
        <v>3.1</v>
      </c>
      <c r="AD228" s="286">
        <v>3.1</v>
      </c>
      <c r="AE228" s="286">
        <v>3.1</v>
      </c>
      <c r="AF228" s="286">
        <v>3.1</v>
      </c>
      <c r="AG228" s="286">
        <v>3.1</v>
      </c>
      <c r="AH228" s="286" t="s">
        <v>8295</v>
      </c>
      <c r="AI228" s="286" t="s">
        <v>8295</v>
      </c>
      <c r="AJ228" s="286" t="s">
        <v>8295</v>
      </c>
      <c r="AK228" s="286" t="s">
        <v>8295</v>
      </c>
      <c r="AL228" s="286" t="s">
        <v>8295</v>
      </c>
      <c r="AM228" s="286" t="s">
        <v>8295</v>
      </c>
      <c r="AN228" s="286" t="s">
        <v>8295</v>
      </c>
      <c r="AO228" s="286" t="s">
        <v>8295</v>
      </c>
      <c r="AP228" s="286" t="s">
        <v>8295</v>
      </c>
      <c r="AQ228" s="286" t="s">
        <v>8295</v>
      </c>
      <c r="AR228" s="286" t="str">
        <f>_xlfn.IFNA(VLOOKUP(C228,'INFORM Severity - hidden'!$C$5:$G$155,5,FALSE),"-")</f>
        <v>-</v>
      </c>
    </row>
    <row r="229" spans="1:44" x14ac:dyDescent="0.25">
      <c r="A229"/>
      <c r="B229"/>
      <c r="C229" t="s">
        <v>8377</v>
      </c>
      <c r="D229" s="286" t="str">
        <f t="shared" si="3"/>
        <v>-</v>
      </c>
      <c r="E229" s="286" t="s">
        <v>8295</v>
      </c>
      <c r="F229" s="286">
        <v>2.8</v>
      </c>
      <c r="G229" s="286">
        <v>2.8</v>
      </c>
      <c r="H229" s="286">
        <v>2.6</v>
      </c>
      <c r="I229" s="286">
        <v>2.6</v>
      </c>
      <c r="J229" s="286">
        <v>2.5</v>
      </c>
      <c r="K229" s="286">
        <v>2.5</v>
      </c>
      <c r="L229" s="286">
        <v>2.5</v>
      </c>
      <c r="M229" s="286">
        <v>2.5</v>
      </c>
      <c r="N229" s="286" t="s">
        <v>8295</v>
      </c>
      <c r="O229" s="286" t="s">
        <v>8295</v>
      </c>
      <c r="P229" s="286" t="s">
        <v>8295</v>
      </c>
      <c r="Q229" s="286" t="s">
        <v>8295</v>
      </c>
      <c r="R229" s="286" t="s">
        <v>8295</v>
      </c>
      <c r="S229" s="286" t="s">
        <v>8295</v>
      </c>
      <c r="T229" s="286" t="s">
        <v>8295</v>
      </c>
      <c r="U229" s="286" t="s">
        <v>8295</v>
      </c>
      <c r="V229" s="286" t="s">
        <v>8295</v>
      </c>
      <c r="W229" s="286" t="s">
        <v>8295</v>
      </c>
      <c r="X229" s="286" t="s">
        <v>8295</v>
      </c>
      <c r="Y229" s="286" t="s">
        <v>8295</v>
      </c>
      <c r="Z229" s="286" t="s">
        <v>8295</v>
      </c>
      <c r="AA229" s="286" t="s">
        <v>8295</v>
      </c>
      <c r="AB229" s="286" t="s">
        <v>8295</v>
      </c>
      <c r="AC229" s="286" t="s">
        <v>8295</v>
      </c>
      <c r="AD229" s="286" t="s">
        <v>8295</v>
      </c>
      <c r="AE229" s="286" t="s">
        <v>8295</v>
      </c>
      <c r="AF229" s="286" t="s">
        <v>8295</v>
      </c>
      <c r="AG229" s="286" t="s">
        <v>8295</v>
      </c>
      <c r="AH229" s="286" t="s">
        <v>8295</v>
      </c>
      <c r="AI229" s="286" t="s">
        <v>8295</v>
      </c>
      <c r="AJ229" s="286" t="s">
        <v>8295</v>
      </c>
      <c r="AK229" s="286" t="s">
        <v>8295</v>
      </c>
      <c r="AL229" s="286" t="s">
        <v>8295</v>
      </c>
      <c r="AM229" s="286" t="s">
        <v>8295</v>
      </c>
      <c r="AN229" s="286" t="s">
        <v>8295</v>
      </c>
      <c r="AO229" s="286" t="s">
        <v>8295</v>
      </c>
      <c r="AP229" s="286" t="s">
        <v>8295</v>
      </c>
      <c r="AQ229" s="286" t="s">
        <v>8295</v>
      </c>
      <c r="AR229" s="286" t="str">
        <f>_xlfn.IFNA(VLOOKUP(C229,'INFORM Severity - hidden'!$C$5:$G$155,5,FALSE),"-")</f>
        <v>-</v>
      </c>
    </row>
    <row r="230" spans="1:44" x14ac:dyDescent="0.25">
      <c r="A230"/>
      <c r="B230"/>
      <c r="C230" t="s">
        <v>8378</v>
      </c>
      <c r="D230" s="286" t="str">
        <f t="shared" si="3"/>
        <v>-</v>
      </c>
      <c r="E230" s="286" t="s">
        <v>8295</v>
      </c>
      <c r="F230" s="286">
        <v>1.9</v>
      </c>
      <c r="G230" s="286">
        <v>1.9</v>
      </c>
      <c r="H230" s="286">
        <v>2.4</v>
      </c>
      <c r="I230" s="286">
        <v>2.4</v>
      </c>
      <c r="J230" s="286">
        <v>2.2999999999999998</v>
      </c>
      <c r="K230" s="286">
        <v>2.2999999999999998</v>
      </c>
      <c r="L230" s="286">
        <v>2.2999999999999998</v>
      </c>
      <c r="M230" s="286">
        <v>1.6</v>
      </c>
      <c r="N230" s="286" t="s">
        <v>8295</v>
      </c>
      <c r="O230" s="286" t="s">
        <v>8295</v>
      </c>
      <c r="P230" s="286" t="s">
        <v>8295</v>
      </c>
      <c r="Q230" s="286" t="s">
        <v>8295</v>
      </c>
      <c r="R230" s="286" t="s">
        <v>8295</v>
      </c>
      <c r="S230" s="286" t="s">
        <v>8295</v>
      </c>
      <c r="T230" s="286" t="s">
        <v>8295</v>
      </c>
      <c r="U230" s="286" t="s">
        <v>8295</v>
      </c>
      <c r="V230" s="286" t="s">
        <v>8295</v>
      </c>
      <c r="W230" s="286" t="s">
        <v>8295</v>
      </c>
      <c r="X230" s="286" t="s">
        <v>8295</v>
      </c>
      <c r="Y230" s="286" t="s">
        <v>8295</v>
      </c>
      <c r="Z230" s="286" t="s">
        <v>8295</v>
      </c>
      <c r="AA230" s="286" t="s">
        <v>8295</v>
      </c>
      <c r="AB230" s="286" t="s">
        <v>8295</v>
      </c>
      <c r="AC230" s="286" t="s">
        <v>8295</v>
      </c>
      <c r="AD230" s="286" t="s">
        <v>8295</v>
      </c>
      <c r="AE230" s="286" t="s">
        <v>8295</v>
      </c>
      <c r="AF230" s="286" t="s">
        <v>8295</v>
      </c>
      <c r="AG230" s="286" t="s">
        <v>8295</v>
      </c>
      <c r="AH230" s="286" t="s">
        <v>8295</v>
      </c>
      <c r="AI230" s="286" t="s">
        <v>8295</v>
      </c>
      <c r="AJ230" s="286" t="s">
        <v>8295</v>
      </c>
      <c r="AK230" s="286" t="s">
        <v>8295</v>
      </c>
      <c r="AL230" s="286" t="s">
        <v>8295</v>
      </c>
      <c r="AM230" s="286" t="s">
        <v>8295</v>
      </c>
      <c r="AN230" s="286" t="s">
        <v>8295</v>
      </c>
      <c r="AO230" s="286" t="s">
        <v>8295</v>
      </c>
      <c r="AP230" s="286" t="s">
        <v>8295</v>
      </c>
      <c r="AQ230" s="286" t="s">
        <v>8295</v>
      </c>
      <c r="AR230" s="286" t="str">
        <f>_xlfn.IFNA(VLOOKUP(C230,'INFORM Severity - hidden'!$C$5:$G$155,5,FALSE),"-")</f>
        <v>-</v>
      </c>
    </row>
    <row r="231" spans="1:44" x14ac:dyDescent="0.25">
      <c r="A231"/>
      <c r="B231"/>
      <c r="C231" t="s">
        <v>8379</v>
      </c>
      <c r="D231" s="286" t="str">
        <f t="shared" si="3"/>
        <v>-</v>
      </c>
      <c r="E231" s="286" t="s">
        <v>8295</v>
      </c>
      <c r="F231" s="286">
        <v>2</v>
      </c>
      <c r="G231" s="286">
        <v>2.2000000000000002</v>
      </c>
      <c r="H231" s="286">
        <v>2.4</v>
      </c>
      <c r="I231" s="286">
        <v>2.4</v>
      </c>
      <c r="J231" s="286">
        <v>2.2999999999999998</v>
      </c>
      <c r="K231" s="286">
        <v>2.2999999999999998</v>
      </c>
      <c r="L231" s="286">
        <v>2.2999999999999998</v>
      </c>
      <c r="M231" s="286">
        <v>2.2999999999999998</v>
      </c>
      <c r="N231" s="286" t="s">
        <v>8295</v>
      </c>
      <c r="O231" s="286" t="s">
        <v>8295</v>
      </c>
      <c r="P231" s="286" t="s">
        <v>8295</v>
      </c>
      <c r="Q231" s="286" t="s">
        <v>8295</v>
      </c>
      <c r="R231" s="286" t="s">
        <v>8295</v>
      </c>
      <c r="S231" s="286" t="s">
        <v>8295</v>
      </c>
      <c r="T231" s="286" t="s">
        <v>8295</v>
      </c>
      <c r="U231" s="286" t="s">
        <v>8295</v>
      </c>
      <c r="V231" s="286" t="s">
        <v>8295</v>
      </c>
      <c r="W231" s="286" t="s">
        <v>8295</v>
      </c>
      <c r="X231" s="286" t="s">
        <v>8295</v>
      </c>
      <c r="Y231" s="286" t="s">
        <v>8295</v>
      </c>
      <c r="Z231" s="286" t="s">
        <v>8295</v>
      </c>
      <c r="AA231" s="286" t="s">
        <v>8295</v>
      </c>
      <c r="AB231" s="286" t="s">
        <v>8295</v>
      </c>
      <c r="AC231" s="286" t="s">
        <v>8295</v>
      </c>
      <c r="AD231" s="286" t="s">
        <v>8295</v>
      </c>
      <c r="AE231" s="286" t="s">
        <v>8295</v>
      </c>
      <c r="AF231" s="286" t="s">
        <v>8295</v>
      </c>
      <c r="AG231" s="286" t="s">
        <v>8295</v>
      </c>
      <c r="AH231" s="286" t="s">
        <v>8295</v>
      </c>
      <c r="AI231" s="286" t="s">
        <v>8295</v>
      </c>
      <c r="AJ231" s="286" t="s">
        <v>8295</v>
      </c>
      <c r="AK231" s="286" t="s">
        <v>8295</v>
      </c>
      <c r="AL231" s="286" t="s">
        <v>8295</v>
      </c>
      <c r="AM231" s="286" t="s">
        <v>8295</v>
      </c>
      <c r="AN231" s="286" t="s">
        <v>8295</v>
      </c>
      <c r="AO231" s="286" t="s">
        <v>8295</v>
      </c>
      <c r="AP231" s="286" t="s">
        <v>8295</v>
      </c>
      <c r="AQ231" s="286" t="s">
        <v>8295</v>
      </c>
      <c r="AR231" s="286" t="str">
        <f>_xlfn.IFNA(VLOOKUP(C231,'INFORM Severity - hidden'!$C$5:$G$155,5,FALSE),"-")</f>
        <v>-</v>
      </c>
    </row>
    <row r="232" spans="1:44" x14ac:dyDescent="0.25">
      <c r="A232" t="s">
        <v>1409</v>
      </c>
      <c r="B232" t="s">
        <v>1407</v>
      </c>
      <c r="C232" t="s">
        <v>1408</v>
      </c>
      <c r="D232" s="286" t="str">
        <f t="shared" si="3"/>
        <v>Stable</v>
      </c>
      <c r="E232" s="286" t="s">
        <v>8295</v>
      </c>
      <c r="F232" s="286" t="s">
        <v>8295</v>
      </c>
      <c r="G232" s="286" t="s">
        <v>8295</v>
      </c>
      <c r="H232" s="286" t="s">
        <v>8295</v>
      </c>
      <c r="I232" s="286" t="s">
        <v>8295</v>
      </c>
      <c r="J232" s="286" t="s">
        <v>8295</v>
      </c>
      <c r="K232" s="286" t="s">
        <v>8295</v>
      </c>
      <c r="L232" s="286" t="s">
        <v>8295</v>
      </c>
      <c r="M232" s="286" t="s">
        <v>8295</v>
      </c>
      <c r="N232" s="286" t="s">
        <v>8295</v>
      </c>
      <c r="O232" s="286">
        <v>3</v>
      </c>
      <c r="P232" s="286">
        <v>2.8</v>
      </c>
      <c r="Q232" s="286">
        <v>2.8</v>
      </c>
      <c r="R232" s="286">
        <v>3</v>
      </c>
      <c r="S232" s="286">
        <v>3</v>
      </c>
      <c r="T232" s="286">
        <v>3</v>
      </c>
      <c r="U232" s="286">
        <v>3</v>
      </c>
      <c r="V232" s="286">
        <v>3.1</v>
      </c>
      <c r="W232" s="286">
        <v>3.1</v>
      </c>
      <c r="X232" s="286">
        <v>3.1</v>
      </c>
      <c r="Y232" s="286">
        <v>3.1</v>
      </c>
      <c r="Z232" s="286">
        <v>3.1</v>
      </c>
      <c r="AA232" s="286">
        <v>3.2</v>
      </c>
      <c r="AB232" s="286">
        <v>3.1</v>
      </c>
      <c r="AC232" s="286">
        <v>3.1</v>
      </c>
      <c r="AD232" s="286">
        <v>3.1</v>
      </c>
      <c r="AE232" s="286">
        <v>3.1</v>
      </c>
      <c r="AF232" s="286">
        <v>3.1</v>
      </c>
      <c r="AG232" s="286">
        <v>3.1</v>
      </c>
      <c r="AH232" s="286">
        <v>3.1</v>
      </c>
      <c r="AI232" s="286">
        <v>3.1</v>
      </c>
      <c r="AJ232" s="286">
        <v>3.1</v>
      </c>
      <c r="AK232" s="286">
        <v>3.1</v>
      </c>
      <c r="AL232" s="286">
        <v>3.1</v>
      </c>
      <c r="AM232" s="286">
        <v>3.1</v>
      </c>
      <c r="AN232" s="286">
        <v>3.1</v>
      </c>
      <c r="AO232" s="286">
        <v>3.1</v>
      </c>
      <c r="AP232" s="286">
        <v>3.1</v>
      </c>
      <c r="AQ232" s="286">
        <v>3.1</v>
      </c>
      <c r="AR232" s="286">
        <f>_xlfn.IFNA(VLOOKUP(C232,'INFORM Severity - hidden'!$C$5:$G$155,5,FALSE),"-")</f>
        <v>3.1</v>
      </c>
    </row>
    <row r="233" spans="1:44" x14ac:dyDescent="0.25">
      <c r="A233"/>
      <c r="B233"/>
      <c r="C233" t="s">
        <v>8380</v>
      </c>
      <c r="D233" s="286" t="str">
        <f t="shared" si="3"/>
        <v>-</v>
      </c>
      <c r="E233" s="286" t="s">
        <v>8295</v>
      </c>
      <c r="F233" s="286" t="s">
        <v>8295</v>
      </c>
      <c r="G233" s="286" t="s">
        <v>8295</v>
      </c>
      <c r="H233" s="286" t="s">
        <v>8295</v>
      </c>
      <c r="I233" s="286" t="s">
        <v>8295</v>
      </c>
      <c r="J233" s="286" t="s">
        <v>8295</v>
      </c>
      <c r="K233" s="286" t="s">
        <v>8295</v>
      </c>
      <c r="L233" s="286" t="s">
        <v>8295</v>
      </c>
      <c r="M233" s="286" t="s">
        <v>8295</v>
      </c>
      <c r="N233" s="286" t="s">
        <v>8295</v>
      </c>
      <c r="O233" s="286" t="s">
        <v>8295</v>
      </c>
      <c r="P233" s="286" t="s">
        <v>8295</v>
      </c>
      <c r="Q233" s="286" t="s">
        <v>8295</v>
      </c>
      <c r="R233" s="286" t="s">
        <v>8295</v>
      </c>
      <c r="S233" s="286" t="s">
        <v>8295</v>
      </c>
      <c r="T233" s="286" t="s">
        <v>8295</v>
      </c>
      <c r="U233" s="286" t="s">
        <v>8295</v>
      </c>
      <c r="V233" s="286" t="s">
        <v>8295</v>
      </c>
      <c r="W233" s="286" t="s">
        <v>8295</v>
      </c>
      <c r="X233" s="286" t="s">
        <v>8295</v>
      </c>
      <c r="Y233" s="286" t="s">
        <v>8295</v>
      </c>
      <c r="Z233" s="286" t="s">
        <v>8295</v>
      </c>
      <c r="AA233" s="286" t="s">
        <v>8295</v>
      </c>
      <c r="AB233" s="286" t="s">
        <v>8295</v>
      </c>
      <c r="AC233" s="286" t="s">
        <v>8295</v>
      </c>
      <c r="AD233" s="286" t="s">
        <v>8295</v>
      </c>
      <c r="AE233" s="286" t="s">
        <v>8295</v>
      </c>
      <c r="AF233" s="286" t="s">
        <v>8295</v>
      </c>
      <c r="AG233" s="286" t="s">
        <v>8295</v>
      </c>
      <c r="AH233" s="286" t="s">
        <v>8295</v>
      </c>
      <c r="AI233" s="286" t="s">
        <v>8295</v>
      </c>
      <c r="AJ233" s="286" t="s">
        <v>8295</v>
      </c>
      <c r="AK233" s="286" t="s">
        <v>8295</v>
      </c>
      <c r="AL233" s="286" t="s">
        <v>8295</v>
      </c>
      <c r="AM233" s="286" t="s">
        <v>8295</v>
      </c>
      <c r="AN233" s="286" t="s">
        <v>8295</v>
      </c>
      <c r="AO233" s="286" t="s">
        <v>8295</v>
      </c>
      <c r="AP233" s="286" t="s">
        <v>8295</v>
      </c>
      <c r="AQ233" s="286" t="s">
        <v>8295</v>
      </c>
      <c r="AR233" s="286" t="str">
        <f>_xlfn.IFNA(VLOOKUP(C233,'INFORM Severity - hidden'!$C$5:$G$155,5,FALSE),"-")</f>
        <v>-</v>
      </c>
    </row>
    <row r="234" spans="1:44" x14ac:dyDescent="0.25">
      <c r="A234" t="s">
        <v>812</v>
      </c>
      <c r="B234" t="s">
        <v>810</v>
      </c>
      <c r="C234" t="s">
        <v>811</v>
      </c>
      <c r="D234" s="286" t="str">
        <f t="shared" si="3"/>
        <v>Increasing</v>
      </c>
      <c r="E234" s="286" t="s">
        <v>8295</v>
      </c>
      <c r="F234" s="286">
        <v>3.3</v>
      </c>
      <c r="G234" s="286">
        <v>3.3</v>
      </c>
      <c r="H234" s="286">
        <v>3.6</v>
      </c>
      <c r="I234" s="286">
        <v>3.6</v>
      </c>
      <c r="J234" s="286">
        <v>3.6</v>
      </c>
      <c r="K234" s="286">
        <v>3.6</v>
      </c>
      <c r="L234" s="286">
        <v>3.6</v>
      </c>
      <c r="M234" s="286">
        <v>3.6</v>
      </c>
      <c r="N234" s="286">
        <v>3.5</v>
      </c>
      <c r="O234" s="286">
        <v>3.5</v>
      </c>
      <c r="P234" s="286">
        <v>3.5</v>
      </c>
      <c r="Q234" s="286">
        <v>3.5</v>
      </c>
      <c r="R234" s="286">
        <v>3.5</v>
      </c>
      <c r="S234" s="286">
        <v>3.5</v>
      </c>
      <c r="T234" s="286">
        <v>3.5</v>
      </c>
      <c r="U234" s="286">
        <v>3.5</v>
      </c>
      <c r="V234" s="286">
        <v>3.5</v>
      </c>
      <c r="W234" s="286">
        <v>3.5</v>
      </c>
      <c r="X234" s="286">
        <v>3.5</v>
      </c>
      <c r="Y234" s="286">
        <v>3.5</v>
      </c>
      <c r="Z234" s="286">
        <v>3.5</v>
      </c>
      <c r="AA234" s="286">
        <v>3.5</v>
      </c>
      <c r="AB234" s="286">
        <v>3.5</v>
      </c>
      <c r="AC234" s="286">
        <v>3.5</v>
      </c>
      <c r="AD234" s="286">
        <v>3.5</v>
      </c>
      <c r="AE234" s="286">
        <v>3.5</v>
      </c>
      <c r="AF234" s="286">
        <v>3.5</v>
      </c>
      <c r="AG234" s="286">
        <v>3.5</v>
      </c>
      <c r="AH234" s="286">
        <v>3.5</v>
      </c>
      <c r="AI234" s="286">
        <v>3.5</v>
      </c>
      <c r="AJ234" s="286">
        <v>3.5</v>
      </c>
      <c r="AK234" s="286">
        <v>3.5</v>
      </c>
      <c r="AL234" s="286">
        <v>3.6</v>
      </c>
      <c r="AM234" s="286">
        <v>3.6</v>
      </c>
      <c r="AN234" s="286">
        <v>3.6</v>
      </c>
      <c r="AO234" s="286">
        <v>3.6</v>
      </c>
      <c r="AP234" s="286">
        <v>3.7</v>
      </c>
      <c r="AQ234" s="286">
        <v>4</v>
      </c>
      <c r="AR234" s="286">
        <f>_xlfn.IFNA(VLOOKUP(C234,'INFORM Severity - hidden'!$C$5:$G$155,5,FALSE),"-")</f>
        <v>4.3</v>
      </c>
    </row>
    <row r="235" spans="1:44" x14ac:dyDescent="0.25">
      <c r="A235"/>
      <c r="B235"/>
      <c r="C235" t="s">
        <v>8381</v>
      </c>
      <c r="D235" s="286" t="str">
        <f t="shared" si="3"/>
        <v>-</v>
      </c>
      <c r="E235" s="286" t="s">
        <v>8295</v>
      </c>
      <c r="F235" s="286" t="s">
        <v>8295</v>
      </c>
      <c r="G235" s="286" t="s">
        <v>8295</v>
      </c>
      <c r="H235" s="286" t="s">
        <v>8295</v>
      </c>
      <c r="I235" s="286" t="s">
        <v>8295</v>
      </c>
      <c r="J235" s="286" t="s">
        <v>8295</v>
      </c>
      <c r="K235" s="286" t="s">
        <v>8295</v>
      </c>
      <c r="L235" s="286" t="s">
        <v>8295</v>
      </c>
      <c r="M235" s="286" t="s">
        <v>8295</v>
      </c>
      <c r="N235" s="286" t="s">
        <v>8295</v>
      </c>
      <c r="O235" s="286" t="s">
        <v>8295</v>
      </c>
      <c r="P235" s="286" t="s">
        <v>8295</v>
      </c>
      <c r="Q235" s="286" t="s">
        <v>8295</v>
      </c>
      <c r="R235" s="286" t="s">
        <v>8295</v>
      </c>
      <c r="S235" s="286" t="s">
        <v>8295</v>
      </c>
      <c r="T235" s="286" t="s">
        <v>8295</v>
      </c>
      <c r="U235" s="286" t="s">
        <v>8295</v>
      </c>
      <c r="V235" s="286" t="s">
        <v>8295</v>
      </c>
      <c r="W235" s="286" t="s">
        <v>8295</v>
      </c>
      <c r="X235" s="286" t="s">
        <v>8295</v>
      </c>
      <c r="Y235" s="286" t="s">
        <v>8295</v>
      </c>
      <c r="Z235" s="286" t="s">
        <v>8295</v>
      </c>
      <c r="AA235" s="286" t="s">
        <v>8295</v>
      </c>
      <c r="AB235" s="286" t="s">
        <v>8295</v>
      </c>
      <c r="AC235" s="286" t="s">
        <v>8295</v>
      </c>
      <c r="AD235" s="286" t="s">
        <v>8295</v>
      </c>
      <c r="AE235" s="286" t="s">
        <v>8295</v>
      </c>
      <c r="AF235" s="286">
        <v>1.5</v>
      </c>
      <c r="AG235" s="286">
        <v>1.5</v>
      </c>
      <c r="AH235" s="286">
        <v>1.6</v>
      </c>
      <c r="AI235" s="286">
        <v>1.6</v>
      </c>
      <c r="AJ235" s="286">
        <v>1.6</v>
      </c>
      <c r="AK235" s="286" t="s">
        <v>8295</v>
      </c>
      <c r="AL235" s="286" t="s">
        <v>8295</v>
      </c>
      <c r="AM235" s="286" t="s">
        <v>8295</v>
      </c>
      <c r="AN235" s="286" t="s">
        <v>8295</v>
      </c>
      <c r="AO235" s="286" t="s">
        <v>8295</v>
      </c>
      <c r="AP235" s="286" t="s">
        <v>8295</v>
      </c>
      <c r="AQ235" s="286" t="s">
        <v>8295</v>
      </c>
      <c r="AR235" s="286" t="str">
        <f>_xlfn.IFNA(VLOOKUP(C235,'INFORM Severity - hidden'!$C$5:$G$155,5,FALSE),"-")</f>
        <v>-</v>
      </c>
    </row>
    <row r="236" spans="1:44" x14ac:dyDescent="0.25">
      <c r="A236" t="s">
        <v>93</v>
      </c>
      <c r="B236" t="s">
        <v>91</v>
      </c>
      <c r="C236" t="s">
        <v>92</v>
      </c>
      <c r="D236" s="286" t="str">
        <f t="shared" si="3"/>
        <v>Stable</v>
      </c>
      <c r="E236" s="286">
        <v>4.2</v>
      </c>
      <c r="F236" s="286">
        <v>4.2</v>
      </c>
      <c r="G236" s="286">
        <v>4.2</v>
      </c>
      <c r="H236" s="286">
        <v>3.9</v>
      </c>
      <c r="I236" s="286">
        <v>3.9</v>
      </c>
      <c r="J236" s="286">
        <v>4</v>
      </c>
      <c r="K236" s="286">
        <v>4</v>
      </c>
      <c r="L236" s="286">
        <v>4</v>
      </c>
      <c r="M236" s="286">
        <v>4</v>
      </c>
      <c r="N236" s="286">
        <v>4</v>
      </c>
      <c r="O236" s="286">
        <v>4</v>
      </c>
      <c r="P236" s="286">
        <v>4</v>
      </c>
      <c r="Q236" s="286">
        <v>4</v>
      </c>
      <c r="R236" s="286">
        <v>4.0999999999999996</v>
      </c>
      <c r="S236" s="286">
        <v>4.0999999999999996</v>
      </c>
      <c r="T236" s="286">
        <v>4.0999999999999996</v>
      </c>
      <c r="U236" s="286">
        <v>4.0999999999999996</v>
      </c>
      <c r="V236" s="286">
        <v>4.0999999999999996</v>
      </c>
      <c r="W236" s="286">
        <v>4.0999999999999996</v>
      </c>
      <c r="X236" s="286">
        <v>4.0999999999999996</v>
      </c>
      <c r="Y236" s="286">
        <v>4.0999999999999996</v>
      </c>
      <c r="Z236" s="286">
        <v>4.0999999999999996</v>
      </c>
      <c r="AA236" s="286">
        <v>4</v>
      </c>
      <c r="AB236" s="286">
        <v>4</v>
      </c>
      <c r="AC236" s="286">
        <v>4</v>
      </c>
      <c r="AD236" s="286">
        <v>4</v>
      </c>
      <c r="AE236" s="286">
        <v>4</v>
      </c>
      <c r="AF236" s="286">
        <v>4</v>
      </c>
      <c r="AG236" s="286">
        <v>4</v>
      </c>
      <c r="AH236" s="286">
        <v>4.0999999999999996</v>
      </c>
      <c r="AI236" s="286">
        <v>4.0999999999999996</v>
      </c>
      <c r="AJ236" s="286">
        <v>4.0999999999999996</v>
      </c>
      <c r="AK236" s="286">
        <v>4.0999999999999996</v>
      </c>
      <c r="AL236" s="286">
        <v>4.2</v>
      </c>
      <c r="AM236" s="286">
        <v>4.2</v>
      </c>
      <c r="AN236" s="286">
        <v>4.2</v>
      </c>
      <c r="AO236" s="286">
        <v>4.2</v>
      </c>
      <c r="AP236" s="286">
        <v>4.2</v>
      </c>
      <c r="AQ236" s="286">
        <v>4.2</v>
      </c>
      <c r="AR236" s="286">
        <f>_xlfn.IFNA(VLOOKUP(C236,'INFORM Severity - hidden'!$C$5:$G$155,5,FALSE),"-")</f>
        <v>4.2</v>
      </c>
    </row>
    <row r="237" spans="1:44" x14ac:dyDescent="0.25">
      <c r="A237"/>
      <c r="B237"/>
      <c r="C237" t="s">
        <v>8382</v>
      </c>
      <c r="D237" s="286" t="str">
        <f t="shared" si="3"/>
        <v>-</v>
      </c>
      <c r="E237" s="286" t="s">
        <v>8295</v>
      </c>
      <c r="F237" s="286" t="s">
        <v>8295</v>
      </c>
      <c r="G237" s="286" t="s">
        <v>8295</v>
      </c>
      <c r="H237" s="286" t="s">
        <v>8295</v>
      </c>
      <c r="I237" s="286" t="s">
        <v>8295</v>
      </c>
      <c r="J237" s="286" t="s">
        <v>8295</v>
      </c>
      <c r="K237" s="286" t="s">
        <v>8295</v>
      </c>
      <c r="L237" s="286" t="s">
        <v>8295</v>
      </c>
      <c r="M237" s="286" t="s">
        <v>8295</v>
      </c>
      <c r="N237" s="286" t="s">
        <v>8295</v>
      </c>
      <c r="O237" s="286" t="s">
        <v>8295</v>
      </c>
      <c r="P237" s="286" t="s">
        <v>8295</v>
      </c>
      <c r="Q237" s="286" t="s">
        <v>8295</v>
      </c>
      <c r="R237" s="286" t="s">
        <v>8295</v>
      </c>
      <c r="S237" s="286" t="s">
        <v>8295</v>
      </c>
      <c r="T237" s="286" t="s">
        <v>8295</v>
      </c>
      <c r="U237" s="286" t="s">
        <v>8295</v>
      </c>
      <c r="V237" s="286" t="s">
        <v>8295</v>
      </c>
      <c r="W237" s="286" t="s">
        <v>8295</v>
      </c>
      <c r="X237" s="286" t="s">
        <v>8295</v>
      </c>
      <c r="Y237" s="286" t="s">
        <v>8295</v>
      </c>
      <c r="Z237" s="286" t="s">
        <v>8295</v>
      </c>
      <c r="AA237" s="286">
        <v>2.4</v>
      </c>
      <c r="AB237" s="286">
        <v>2.4</v>
      </c>
      <c r="AC237" s="286">
        <v>2.4</v>
      </c>
      <c r="AD237" s="286">
        <v>2.9</v>
      </c>
      <c r="AE237" s="286">
        <v>2.9</v>
      </c>
      <c r="AF237" s="286">
        <v>2.8</v>
      </c>
      <c r="AG237" s="286" t="s">
        <v>8295</v>
      </c>
      <c r="AH237" s="286" t="s">
        <v>8295</v>
      </c>
      <c r="AI237" s="286" t="s">
        <v>8295</v>
      </c>
      <c r="AJ237" s="286" t="s">
        <v>8295</v>
      </c>
      <c r="AK237" s="286" t="s">
        <v>8295</v>
      </c>
      <c r="AL237" s="286" t="s">
        <v>8295</v>
      </c>
      <c r="AM237" s="286" t="s">
        <v>8295</v>
      </c>
      <c r="AN237" s="286" t="s">
        <v>8295</v>
      </c>
      <c r="AO237" s="286" t="s">
        <v>8295</v>
      </c>
      <c r="AP237" s="286" t="s">
        <v>8295</v>
      </c>
      <c r="AQ237" s="286" t="s">
        <v>8295</v>
      </c>
      <c r="AR237" s="286" t="str">
        <f>_xlfn.IFNA(VLOOKUP(C237,'INFORM Severity - hidden'!$C$5:$G$155,5,FALSE),"-")</f>
        <v>-</v>
      </c>
    </row>
    <row r="238" spans="1:44" x14ac:dyDescent="0.25">
      <c r="A238"/>
      <c r="B238"/>
      <c r="C238" t="s">
        <v>8383</v>
      </c>
      <c r="D238" s="286" t="str">
        <f t="shared" si="3"/>
        <v>-</v>
      </c>
      <c r="E238" s="286" t="s">
        <v>8295</v>
      </c>
      <c r="F238" s="286" t="s">
        <v>8295</v>
      </c>
      <c r="G238" s="286" t="s">
        <v>8295</v>
      </c>
      <c r="H238" s="286" t="s">
        <v>8295</v>
      </c>
      <c r="I238" s="286" t="s">
        <v>8295</v>
      </c>
      <c r="J238" s="286" t="s">
        <v>8295</v>
      </c>
      <c r="K238" s="286" t="s">
        <v>8295</v>
      </c>
      <c r="L238" s="286" t="s">
        <v>8295</v>
      </c>
      <c r="M238" s="286" t="s">
        <v>8295</v>
      </c>
      <c r="N238" s="286" t="s">
        <v>8295</v>
      </c>
      <c r="O238" s="286" t="s">
        <v>8295</v>
      </c>
      <c r="P238" s="286" t="s">
        <v>8295</v>
      </c>
      <c r="Q238" s="286" t="s">
        <v>8295</v>
      </c>
      <c r="R238" s="286" t="s">
        <v>8295</v>
      </c>
      <c r="S238" s="286" t="s">
        <v>8295</v>
      </c>
      <c r="T238" s="286">
        <v>1.9</v>
      </c>
      <c r="U238" s="286">
        <v>1.9</v>
      </c>
      <c r="V238" s="286">
        <v>2</v>
      </c>
      <c r="W238" s="286">
        <v>2</v>
      </c>
      <c r="X238" s="286">
        <v>2</v>
      </c>
      <c r="Y238" s="286">
        <v>2</v>
      </c>
      <c r="Z238" s="286">
        <v>2</v>
      </c>
      <c r="AA238" s="286">
        <v>2</v>
      </c>
      <c r="AB238" s="286">
        <v>2</v>
      </c>
      <c r="AC238" s="286">
        <v>2</v>
      </c>
      <c r="AD238" s="286">
        <v>2</v>
      </c>
      <c r="AE238" s="286">
        <v>2</v>
      </c>
      <c r="AF238" s="286">
        <v>2</v>
      </c>
      <c r="AG238" s="286" t="s">
        <v>8295</v>
      </c>
      <c r="AH238" s="286" t="s">
        <v>8295</v>
      </c>
      <c r="AI238" s="286" t="s">
        <v>8295</v>
      </c>
      <c r="AJ238" s="286" t="s">
        <v>8295</v>
      </c>
      <c r="AK238" s="286" t="s">
        <v>8295</v>
      </c>
      <c r="AL238" s="286" t="s">
        <v>8295</v>
      </c>
      <c r="AM238" s="286" t="s">
        <v>8295</v>
      </c>
      <c r="AN238" s="286" t="s">
        <v>8295</v>
      </c>
      <c r="AO238" s="286" t="s">
        <v>8295</v>
      </c>
      <c r="AP238" s="286" t="s">
        <v>8295</v>
      </c>
      <c r="AQ238" s="286" t="s">
        <v>8295</v>
      </c>
      <c r="AR238" s="286" t="str">
        <f>_xlfn.IFNA(VLOOKUP(C238,'INFORM Severity - hidden'!$C$5:$G$155,5,FALSE),"-")</f>
        <v>-</v>
      </c>
    </row>
    <row r="239" spans="1:44" x14ac:dyDescent="0.25">
      <c r="A239"/>
      <c r="B239"/>
      <c r="C239" t="s">
        <v>8384</v>
      </c>
      <c r="D239" s="286" t="str">
        <f t="shared" si="3"/>
        <v>-</v>
      </c>
      <c r="E239" s="286" t="s">
        <v>8295</v>
      </c>
      <c r="F239" s="286">
        <v>1.5</v>
      </c>
      <c r="G239" s="286" t="s">
        <v>8295</v>
      </c>
      <c r="H239" s="286" t="s">
        <v>8295</v>
      </c>
      <c r="I239" s="286" t="s">
        <v>8295</v>
      </c>
      <c r="J239" s="286" t="s">
        <v>8295</v>
      </c>
      <c r="K239" s="286" t="s">
        <v>8295</v>
      </c>
      <c r="L239" s="286" t="s">
        <v>8295</v>
      </c>
      <c r="M239" s="286" t="s">
        <v>8295</v>
      </c>
      <c r="N239" s="286" t="s">
        <v>8295</v>
      </c>
      <c r="O239" s="286" t="s">
        <v>8295</v>
      </c>
      <c r="P239" s="286" t="s">
        <v>8295</v>
      </c>
      <c r="Q239" s="286" t="s">
        <v>8295</v>
      </c>
      <c r="R239" s="286" t="s">
        <v>8295</v>
      </c>
      <c r="S239" s="286" t="s">
        <v>8295</v>
      </c>
      <c r="T239" s="286" t="s">
        <v>8295</v>
      </c>
      <c r="U239" s="286" t="s">
        <v>8295</v>
      </c>
      <c r="V239" s="286" t="s">
        <v>8295</v>
      </c>
      <c r="W239" s="286" t="s">
        <v>8295</v>
      </c>
      <c r="X239" s="286" t="s">
        <v>8295</v>
      </c>
      <c r="Y239" s="286" t="s">
        <v>8295</v>
      </c>
      <c r="Z239" s="286" t="s">
        <v>8295</v>
      </c>
      <c r="AA239" s="286" t="s">
        <v>8295</v>
      </c>
      <c r="AB239" s="286" t="s">
        <v>8295</v>
      </c>
      <c r="AC239" s="286" t="s">
        <v>8295</v>
      </c>
      <c r="AD239" s="286" t="s">
        <v>8295</v>
      </c>
      <c r="AE239" s="286" t="s">
        <v>8295</v>
      </c>
      <c r="AF239" s="286" t="s">
        <v>8295</v>
      </c>
      <c r="AG239" s="286" t="s">
        <v>8295</v>
      </c>
      <c r="AH239" s="286" t="s">
        <v>8295</v>
      </c>
      <c r="AI239" s="286" t="s">
        <v>8295</v>
      </c>
      <c r="AJ239" s="286" t="s">
        <v>8295</v>
      </c>
      <c r="AK239" s="286" t="s">
        <v>8295</v>
      </c>
      <c r="AL239" s="286" t="s">
        <v>8295</v>
      </c>
      <c r="AM239" s="286" t="s">
        <v>8295</v>
      </c>
      <c r="AN239" s="286" t="s">
        <v>8295</v>
      </c>
      <c r="AO239" s="286" t="s">
        <v>8295</v>
      </c>
      <c r="AP239" s="286" t="s">
        <v>8295</v>
      </c>
      <c r="AQ239" s="286" t="s">
        <v>8295</v>
      </c>
      <c r="AR239" s="286" t="str">
        <f>_xlfn.IFNA(VLOOKUP(C239,'INFORM Severity - hidden'!$C$5:$G$155,5,FALSE),"-")</f>
        <v>-</v>
      </c>
    </row>
    <row r="240" spans="1:44" x14ac:dyDescent="0.25">
      <c r="A240"/>
      <c r="B240"/>
      <c r="C240" t="s">
        <v>8385</v>
      </c>
      <c r="D240" s="286" t="str">
        <f t="shared" si="3"/>
        <v>-</v>
      </c>
      <c r="E240" s="286" t="s">
        <v>8295</v>
      </c>
      <c r="F240" s="286">
        <v>1.3</v>
      </c>
      <c r="G240" s="286" t="s">
        <v>8295</v>
      </c>
      <c r="H240" s="286" t="s">
        <v>8295</v>
      </c>
      <c r="I240" s="286" t="s">
        <v>8295</v>
      </c>
      <c r="J240" s="286" t="s">
        <v>8295</v>
      </c>
      <c r="K240" s="286" t="s">
        <v>8295</v>
      </c>
      <c r="L240" s="286" t="s">
        <v>8295</v>
      </c>
      <c r="M240" s="286" t="s">
        <v>8295</v>
      </c>
      <c r="N240" s="286" t="s">
        <v>8295</v>
      </c>
      <c r="O240" s="286" t="s">
        <v>8295</v>
      </c>
      <c r="P240" s="286" t="s">
        <v>8295</v>
      </c>
      <c r="Q240" s="286" t="s">
        <v>8295</v>
      </c>
      <c r="R240" s="286" t="s">
        <v>8295</v>
      </c>
      <c r="S240" s="286" t="s">
        <v>8295</v>
      </c>
      <c r="T240" s="286" t="s">
        <v>8295</v>
      </c>
      <c r="U240" s="286" t="s">
        <v>8295</v>
      </c>
      <c r="V240" s="286" t="s">
        <v>8295</v>
      </c>
      <c r="W240" s="286" t="s">
        <v>8295</v>
      </c>
      <c r="X240" s="286" t="s">
        <v>8295</v>
      </c>
      <c r="Y240" s="286" t="s">
        <v>8295</v>
      </c>
      <c r="Z240" s="286" t="s">
        <v>8295</v>
      </c>
      <c r="AA240" s="286" t="s">
        <v>8295</v>
      </c>
      <c r="AB240" s="286" t="s">
        <v>8295</v>
      </c>
      <c r="AC240" s="286" t="s">
        <v>8295</v>
      </c>
      <c r="AD240" s="286" t="s">
        <v>8295</v>
      </c>
      <c r="AE240" s="286" t="s">
        <v>8295</v>
      </c>
      <c r="AF240" s="286" t="s">
        <v>8295</v>
      </c>
      <c r="AG240" s="286" t="s">
        <v>8295</v>
      </c>
      <c r="AH240" s="286" t="s">
        <v>8295</v>
      </c>
      <c r="AI240" s="286" t="s">
        <v>8295</v>
      </c>
      <c r="AJ240" s="286" t="s">
        <v>8295</v>
      </c>
      <c r="AK240" s="286" t="s">
        <v>8295</v>
      </c>
      <c r="AL240" s="286" t="s">
        <v>8295</v>
      </c>
      <c r="AM240" s="286" t="s">
        <v>8295</v>
      </c>
      <c r="AN240" s="286" t="s">
        <v>8295</v>
      </c>
      <c r="AO240" s="286" t="s">
        <v>8295</v>
      </c>
      <c r="AP240" s="286" t="s">
        <v>8295</v>
      </c>
      <c r="AQ240" s="286" t="s">
        <v>8295</v>
      </c>
      <c r="AR240" s="286" t="str">
        <f>_xlfn.IFNA(VLOOKUP(C240,'INFORM Severity - hidden'!$C$5:$G$155,5,FALSE),"-")</f>
        <v>-</v>
      </c>
    </row>
    <row r="241" spans="1:44" x14ac:dyDescent="0.25">
      <c r="A241" t="s">
        <v>83</v>
      </c>
      <c r="B241" t="s">
        <v>81</v>
      </c>
      <c r="C241" t="s">
        <v>82</v>
      </c>
      <c r="D241" s="286" t="str">
        <f t="shared" si="3"/>
        <v>Stable</v>
      </c>
      <c r="E241" s="286">
        <v>4.2</v>
      </c>
      <c r="F241" s="286">
        <v>4.3</v>
      </c>
      <c r="G241" s="286">
        <v>4.3</v>
      </c>
      <c r="H241" s="286">
        <v>4.7</v>
      </c>
      <c r="I241" s="286">
        <v>4.7</v>
      </c>
      <c r="J241" s="286">
        <v>4.7</v>
      </c>
      <c r="K241" s="286">
        <v>4.7</v>
      </c>
      <c r="L241" s="286">
        <v>4.7</v>
      </c>
      <c r="M241" s="286">
        <v>4.7</v>
      </c>
      <c r="N241" s="286">
        <v>4.7</v>
      </c>
      <c r="O241" s="286">
        <v>4.7</v>
      </c>
      <c r="P241" s="286">
        <v>4.7</v>
      </c>
      <c r="Q241" s="286">
        <v>4.7</v>
      </c>
      <c r="R241" s="286">
        <v>4.7</v>
      </c>
      <c r="S241" s="286">
        <v>4.7</v>
      </c>
      <c r="T241" s="286">
        <v>4.7</v>
      </c>
      <c r="U241" s="286">
        <v>4.7</v>
      </c>
      <c r="V241" s="286">
        <v>4.7</v>
      </c>
      <c r="W241" s="286">
        <v>4.7</v>
      </c>
      <c r="X241" s="286">
        <v>4.7</v>
      </c>
      <c r="Y241" s="286">
        <v>4.5999999999999996</v>
      </c>
      <c r="Z241" s="286">
        <v>4.5999999999999996</v>
      </c>
      <c r="AA241" s="286">
        <v>4.5999999999999996</v>
      </c>
      <c r="AB241" s="286">
        <v>4.5999999999999996</v>
      </c>
      <c r="AC241" s="286">
        <v>4.5999999999999996</v>
      </c>
      <c r="AD241" s="286">
        <v>4.5999999999999996</v>
      </c>
      <c r="AE241" s="286">
        <v>4.5999999999999996</v>
      </c>
      <c r="AF241" s="286">
        <v>4.5999999999999996</v>
      </c>
      <c r="AG241" s="286">
        <v>4.9000000000000004</v>
      </c>
      <c r="AH241" s="286">
        <v>4.9000000000000004</v>
      </c>
      <c r="AI241" s="286">
        <v>4.9000000000000004</v>
      </c>
      <c r="AJ241" s="286">
        <v>4.9000000000000004</v>
      </c>
      <c r="AK241" s="286">
        <v>4.8</v>
      </c>
      <c r="AL241" s="286">
        <v>4.7</v>
      </c>
      <c r="AM241" s="286">
        <v>4.7</v>
      </c>
      <c r="AN241" s="286">
        <v>4.7</v>
      </c>
      <c r="AO241" s="286">
        <v>4.7</v>
      </c>
      <c r="AP241" s="286">
        <v>4.7</v>
      </c>
      <c r="AQ241" s="286">
        <v>4.7</v>
      </c>
      <c r="AR241" s="286">
        <f>_xlfn.IFNA(VLOOKUP(C241,'INFORM Severity - hidden'!$C$5:$G$155,5,FALSE),"-")</f>
        <v>4.7</v>
      </c>
    </row>
    <row r="242" spans="1:44" x14ac:dyDescent="0.25">
      <c r="A242" t="s">
        <v>83</v>
      </c>
      <c r="B242" t="s">
        <v>851</v>
      </c>
      <c r="C242" t="s">
        <v>852</v>
      </c>
      <c r="D242" s="286" t="str">
        <f t="shared" si="3"/>
        <v>Stable</v>
      </c>
      <c r="E242" s="286" t="s">
        <v>8295</v>
      </c>
      <c r="F242" s="286">
        <v>2.8</v>
      </c>
      <c r="G242" s="286">
        <v>2.8</v>
      </c>
      <c r="H242" s="286">
        <v>3</v>
      </c>
      <c r="I242" s="286">
        <v>3</v>
      </c>
      <c r="J242" s="286">
        <v>3</v>
      </c>
      <c r="K242" s="286">
        <v>3</v>
      </c>
      <c r="L242" s="286">
        <v>3</v>
      </c>
      <c r="M242" s="286">
        <v>2.9</v>
      </c>
      <c r="N242" s="286">
        <v>2.9</v>
      </c>
      <c r="O242" s="286">
        <v>3</v>
      </c>
      <c r="P242" s="286">
        <v>3</v>
      </c>
      <c r="Q242" s="286">
        <v>3</v>
      </c>
      <c r="R242" s="286">
        <v>2.9</v>
      </c>
      <c r="S242" s="286">
        <v>2.9</v>
      </c>
      <c r="T242" s="286">
        <v>2.9</v>
      </c>
      <c r="U242" s="286">
        <v>2.9</v>
      </c>
      <c r="V242" s="286">
        <v>2.6</v>
      </c>
      <c r="W242" s="286">
        <v>2.6</v>
      </c>
      <c r="X242" s="286">
        <v>2.6</v>
      </c>
      <c r="Y242" s="286">
        <v>2.6</v>
      </c>
      <c r="Z242" s="286">
        <v>2.6</v>
      </c>
      <c r="AA242" s="286">
        <v>2.9</v>
      </c>
      <c r="AB242" s="286">
        <v>2.9</v>
      </c>
      <c r="AC242" s="286">
        <v>2.9</v>
      </c>
      <c r="AD242" s="286">
        <v>2.9</v>
      </c>
      <c r="AE242" s="286">
        <v>2.9</v>
      </c>
      <c r="AF242" s="286">
        <v>3</v>
      </c>
      <c r="AG242" s="286">
        <v>2.6</v>
      </c>
      <c r="AH242" s="286">
        <v>2.5</v>
      </c>
      <c r="AI242" s="286">
        <v>2.5</v>
      </c>
      <c r="AJ242" s="286">
        <v>2.5</v>
      </c>
      <c r="AK242" s="286">
        <v>4.5</v>
      </c>
      <c r="AL242" s="286">
        <v>4.5</v>
      </c>
      <c r="AM242" s="286">
        <v>4.5</v>
      </c>
      <c r="AN242" s="286">
        <v>4.5</v>
      </c>
      <c r="AO242" s="286">
        <v>4.5</v>
      </c>
      <c r="AP242" s="286">
        <v>4.5</v>
      </c>
      <c r="AQ242" s="286">
        <v>4.5</v>
      </c>
      <c r="AR242" s="286">
        <f>_xlfn.IFNA(VLOOKUP(C242,'INFORM Severity - hidden'!$C$5:$G$155,5,FALSE),"-")</f>
        <v>4.5</v>
      </c>
    </row>
    <row r="243" spans="1:44" x14ac:dyDescent="0.25">
      <c r="A243" t="s">
        <v>397</v>
      </c>
      <c r="B243" t="s">
        <v>395</v>
      </c>
      <c r="C243" t="s">
        <v>396</v>
      </c>
      <c r="D243" s="286" t="str">
        <f t="shared" si="3"/>
        <v>Stable</v>
      </c>
      <c r="E243" s="286" t="s">
        <v>8295</v>
      </c>
      <c r="F243" s="286">
        <v>2.7</v>
      </c>
      <c r="G243" s="286">
        <v>2.7</v>
      </c>
      <c r="H243" s="286">
        <v>2.7</v>
      </c>
      <c r="I243" s="286">
        <v>2.7</v>
      </c>
      <c r="J243" s="286">
        <v>2.7</v>
      </c>
      <c r="K243" s="286">
        <v>2.7</v>
      </c>
      <c r="L243" s="286">
        <v>2.7</v>
      </c>
      <c r="M243" s="286">
        <v>2.7</v>
      </c>
      <c r="N243" s="286">
        <v>2.7</v>
      </c>
      <c r="O243" s="286">
        <v>2.7</v>
      </c>
      <c r="P243" s="286">
        <v>2.7</v>
      </c>
      <c r="Q243" s="286">
        <v>2.7</v>
      </c>
      <c r="R243" s="286">
        <v>2.7</v>
      </c>
      <c r="S243" s="286">
        <v>2.7</v>
      </c>
      <c r="T243" s="286">
        <v>2.7</v>
      </c>
      <c r="U243" s="286">
        <v>2.7</v>
      </c>
      <c r="V243" s="286">
        <v>2.8</v>
      </c>
      <c r="W243" s="286">
        <v>2.8</v>
      </c>
      <c r="X243" s="286">
        <v>2.8</v>
      </c>
      <c r="Y243" s="286">
        <v>2.8</v>
      </c>
      <c r="Z243" s="286">
        <v>2.7</v>
      </c>
      <c r="AA243" s="286">
        <v>2.7</v>
      </c>
      <c r="AB243" s="286">
        <v>2.7</v>
      </c>
      <c r="AC243" s="286">
        <v>2.7</v>
      </c>
      <c r="AD243" s="286">
        <v>2.7</v>
      </c>
      <c r="AE243" s="286">
        <v>2.7</v>
      </c>
      <c r="AF243" s="286">
        <v>2.7</v>
      </c>
      <c r="AG243" s="286">
        <v>2.7</v>
      </c>
      <c r="AH243" s="286">
        <v>2.8</v>
      </c>
      <c r="AI243" s="286">
        <v>2.9</v>
      </c>
      <c r="AJ243" s="286">
        <v>2.9</v>
      </c>
      <c r="AK243" s="286">
        <v>2.9</v>
      </c>
      <c r="AL243" s="286">
        <v>2.8</v>
      </c>
      <c r="AM243" s="286">
        <v>2.9</v>
      </c>
      <c r="AN243" s="286">
        <v>2.9</v>
      </c>
      <c r="AO243" s="286">
        <v>2.9</v>
      </c>
      <c r="AP243" s="286">
        <v>2.9</v>
      </c>
      <c r="AQ243" s="286">
        <v>2.9</v>
      </c>
      <c r="AR243" s="286">
        <f>_xlfn.IFNA(VLOOKUP(C243,'INFORM Severity - hidden'!$C$5:$G$155,5,FALSE),"-")</f>
        <v>2.9</v>
      </c>
    </row>
    <row r="244" spans="1:44" x14ac:dyDescent="0.25">
      <c r="A244" t="s">
        <v>172</v>
      </c>
      <c r="B244" t="s">
        <v>170</v>
      </c>
      <c r="C244" t="s">
        <v>171</v>
      </c>
      <c r="D244" s="286" t="str">
        <f t="shared" si="3"/>
        <v>Increasing</v>
      </c>
      <c r="E244" s="286" t="s">
        <v>8295</v>
      </c>
      <c r="F244" s="286">
        <v>3.6</v>
      </c>
      <c r="G244" s="286">
        <v>3.8</v>
      </c>
      <c r="H244" s="286">
        <v>3.9</v>
      </c>
      <c r="I244" s="286">
        <v>3.9</v>
      </c>
      <c r="J244" s="286">
        <v>3.9</v>
      </c>
      <c r="K244" s="286">
        <v>3.9</v>
      </c>
      <c r="L244" s="286">
        <v>3.9</v>
      </c>
      <c r="M244" s="286">
        <v>3.9</v>
      </c>
      <c r="N244" s="286">
        <v>3.7</v>
      </c>
      <c r="O244" s="286">
        <v>3.7</v>
      </c>
      <c r="P244" s="286">
        <v>3.7</v>
      </c>
      <c r="Q244" s="286">
        <v>3.8</v>
      </c>
      <c r="R244" s="286">
        <v>3.8</v>
      </c>
      <c r="S244" s="286">
        <v>3.8</v>
      </c>
      <c r="T244" s="286">
        <v>3.7</v>
      </c>
      <c r="U244" s="286">
        <v>3.7</v>
      </c>
      <c r="V244" s="286">
        <v>3.7</v>
      </c>
      <c r="W244" s="286">
        <v>3.7</v>
      </c>
      <c r="X244" s="286">
        <v>3.7</v>
      </c>
      <c r="Y244" s="286">
        <v>3.7</v>
      </c>
      <c r="Z244" s="286">
        <v>3.5</v>
      </c>
      <c r="AA244" s="286">
        <v>3.5</v>
      </c>
      <c r="AB244" s="286">
        <v>3.5</v>
      </c>
      <c r="AC244" s="286">
        <v>3.5</v>
      </c>
      <c r="AD244" s="286">
        <v>3.5</v>
      </c>
      <c r="AE244" s="286">
        <v>3.5</v>
      </c>
      <c r="AF244" s="286">
        <v>3.5</v>
      </c>
      <c r="AG244" s="286">
        <v>3.5</v>
      </c>
      <c r="AH244" s="286">
        <v>3.5</v>
      </c>
      <c r="AI244" s="286">
        <v>3.4</v>
      </c>
      <c r="AJ244" s="286">
        <v>3.4</v>
      </c>
      <c r="AK244" s="286">
        <v>3.4</v>
      </c>
      <c r="AL244" s="286">
        <v>3.4</v>
      </c>
      <c r="AM244" s="286">
        <v>3.4</v>
      </c>
      <c r="AN244" s="286">
        <v>3.7</v>
      </c>
      <c r="AO244" s="286">
        <v>3.8</v>
      </c>
      <c r="AP244" s="286">
        <v>3.8</v>
      </c>
      <c r="AQ244" s="286">
        <v>3.8</v>
      </c>
      <c r="AR244" s="286">
        <f>_xlfn.IFNA(VLOOKUP(C244,'INFORM Severity - hidden'!$C$5:$G$155,5,FALSE),"-")</f>
        <v>3.8</v>
      </c>
    </row>
    <row r="245" spans="1:44" x14ac:dyDescent="0.25">
      <c r="A245"/>
      <c r="B245"/>
      <c r="C245" t="s">
        <v>8386</v>
      </c>
      <c r="D245" s="286" t="str">
        <f t="shared" si="3"/>
        <v>-</v>
      </c>
      <c r="E245" s="286" t="s">
        <v>8295</v>
      </c>
      <c r="F245" s="286" t="s">
        <v>8295</v>
      </c>
      <c r="G245" s="286">
        <v>2.2999999999999998</v>
      </c>
      <c r="H245" s="286">
        <v>3.2</v>
      </c>
      <c r="I245" s="286">
        <v>3.2</v>
      </c>
      <c r="J245" s="286" t="s">
        <v>8295</v>
      </c>
      <c r="K245" s="286" t="s">
        <v>8295</v>
      </c>
      <c r="L245" s="286" t="s">
        <v>8295</v>
      </c>
      <c r="M245" s="286" t="s">
        <v>8295</v>
      </c>
      <c r="N245" s="286" t="s">
        <v>8295</v>
      </c>
      <c r="O245" s="286" t="s">
        <v>8295</v>
      </c>
      <c r="P245" s="286" t="s">
        <v>8295</v>
      </c>
      <c r="Q245" s="286" t="s">
        <v>8295</v>
      </c>
      <c r="R245" s="286" t="s">
        <v>8295</v>
      </c>
      <c r="S245" s="286" t="s">
        <v>8295</v>
      </c>
      <c r="T245" s="286" t="s">
        <v>8295</v>
      </c>
      <c r="U245" s="286" t="s">
        <v>8295</v>
      </c>
      <c r="V245" s="286" t="s">
        <v>8295</v>
      </c>
      <c r="W245" s="286" t="s">
        <v>8295</v>
      </c>
      <c r="X245" s="286" t="s">
        <v>8295</v>
      </c>
      <c r="Y245" s="286" t="s">
        <v>8295</v>
      </c>
      <c r="Z245" s="286" t="s">
        <v>8295</v>
      </c>
      <c r="AA245" s="286" t="s">
        <v>8295</v>
      </c>
      <c r="AB245" s="286" t="s">
        <v>8295</v>
      </c>
      <c r="AC245" s="286" t="s">
        <v>8295</v>
      </c>
      <c r="AD245" s="286" t="s">
        <v>8295</v>
      </c>
      <c r="AE245" s="286" t="s">
        <v>8295</v>
      </c>
      <c r="AF245" s="286" t="s">
        <v>8295</v>
      </c>
      <c r="AG245" s="286" t="s">
        <v>8295</v>
      </c>
      <c r="AH245" s="286" t="s">
        <v>8295</v>
      </c>
      <c r="AI245" s="286" t="s">
        <v>8295</v>
      </c>
      <c r="AJ245" s="286" t="s">
        <v>8295</v>
      </c>
      <c r="AK245" s="286" t="s">
        <v>8295</v>
      </c>
      <c r="AL245" s="286" t="s">
        <v>8295</v>
      </c>
      <c r="AM245" s="286" t="s">
        <v>8295</v>
      </c>
      <c r="AN245" s="286" t="s">
        <v>8295</v>
      </c>
      <c r="AO245" s="286" t="s">
        <v>8295</v>
      </c>
      <c r="AP245" s="286" t="s">
        <v>8295</v>
      </c>
      <c r="AQ245" s="286" t="s">
        <v>8295</v>
      </c>
      <c r="AR245" s="286" t="str">
        <f>_xlfn.IFNA(VLOOKUP(C245,'INFORM Severity - hidden'!$C$5:$G$155,5,FALSE),"-")</f>
        <v>-</v>
      </c>
    </row>
    <row r="246" spans="1:44" x14ac:dyDescent="0.25">
      <c r="A246"/>
      <c r="B246"/>
      <c r="C246" t="s">
        <v>8387</v>
      </c>
      <c r="D246" s="286" t="str">
        <f t="shared" si="3"/>
        <v>-</v>
      </c>
      <c r="E246" s="286" t="s">
        <v>8295</v>
      </c>
      <c r="F246" s="286" t="s">
        <v>8295</v>
      </c>
      <c r="G246" s="286" t="s">
        <v>8295</v>
      </c>
      <c r="H246" s="286" t="s">
        <v>8295</v>
      </c>
      <c r="I246" s="286" t="s">
        <v>8295</v>
      </c>
      <c r="J246" s="286" t="s">
        <v>8295</v>
      </c>
      <c r="K246" s="286" t="s">
        <v>8295</v>
      </c>
      <c r="L246" s="286" t="s">
        <v>8295</v>
      </c>
      <c r="M246" s="286" t="s">
        <v>8295</v>
      </c>
      <c r="N246" s="286" t="s">
        <v>8295</v>
      </c>
      <c r="O246" s="286" t="s">
        <v>8295</v>
      </c>
      <c r="P246" s="286" t="s">
        <v>8295</v>
      </c>
      <c r="Q246" s="286" t="s">
        <v>8295</v>
      </c>
      <c r="R246" s="286" t="s">
        <v>8295</v>
      </c>
      <c r="S246" s="286" t="s">
        <v>8295</v>
      </c>
      <c r="T246" s="286" t="s">
        <v>8295</v>
      </c>
      <c r="U246" s="286" t="s">
        <v>8295</v>
      </c>
      <c r="V246" s="286">
        <v>2.6</v>
      </c>
      <c r="W246" s="286">
        <v>2.6</v>
      </c>
      <c r="X246" s="286">
        <v>2.6</v>
      </c>
      <c r="Y246" s="286">
        <v>2.6</v>
      </c>
      <c r="Z246" s="286">
        <v>2.6</v>
      </c>
      <c r="AA246" s="286">
        <v>2.6</v>
      </c>
      <c r="AB246" s="286" t="s">
        <v>8295</v>
      </c>
      <c r="AC246" s="286" t="s">
        <v>8295</v>
      </c>
      <c r="AD246" s="286" t="s">
        <v>8295</v>
      </c>
      <c r="AE246" s="286" t="s">
        <v>8295</v>
      </c>
      <c r="AF246" s="286" t="s">
        <v>8295</v>
      </c>
      <c r="AG246" s="286" t="s">
        <v>8295</v>
      </c>
      <c r="AH246" s="286" t="s">
        <v>8295</v>
      </c>
      <c r="AI246" s="286" t="s">
        <v>8295</v>
      </c>
      <c r="AJ246" s="286" t="s">
        <v>8295</v>
      </c>
      <c r="AK246" s="286" t="s">
        <v>8295</v>
      </c>
      <c r="AL246" s="286" t="s">
        <v>8295</v>
      </c>
      <c r="AM246" s="286" t="s">
        <v>8295</v>
      </c>
      <c r="AN246" s="286" t="s">
        <v>8295</v>
      </c>
      <c r="AO246" s="286" t="s">
        <v>8295</v>
      </c>
      <c r="AP246" s="286" t="s">
        <v>8295</v>
      </c>
      <c r="AQ246" s="286" t="s">
        <v>8295</v>
      </c>
      <c r="AR246" s="286" t="str">
        <f>_xlfn.IFNA(VLOOKUP(C246,'INFORM Severity - hidden'!$C$5:$G$155,5,FALSE),"-")</f>
        <v>-</v>
      </c>
    </row>
  </sheetData>
  <conditionalFormatting sqref="D3:D246">
    <cfRule type="cellIs" dxfId="242" priority="1" stopIfTrue="1" operator="equal">
      <formula>"Increasing"</formula>
    </cfRule>
    <cfRule type="cellIs" dxfId="241" priority="2" stopIfTrue="1" operator="equal">
      <formula>"Stable"</formula>
    </cfRule>
    <cfRule type="cellIs" dxfId="240" priority="3" stopIfTrue="1" operator="equal">
      <formula>"Decreasing"</formula>
    </cfRule>
  </conditionalFormatting>
  <conditionalFormatting sqref="E3:E246">
    <cfRule type="cellIs" dxfId="239" priority="4" stopIfTrue="1" operator="equal">
      <formula>"-"</formula>
    </cfRule>
    <cfRule type="cellIs" dxfId="238" priority="5" stopIfTrue="1" operator="greaterThanOrEqual">
      <formula>4</formula>
    </cfRule>
    <cfRule type="cellIs" dxfId="237" priority="6" stopIfTrue="1" operator="between">
      <formula>3</formula>
      <formula>4</formula>
    </cfRule>
    <cfRule type="cellIs" dxfId="236" priority="7" stopIfTrue="1" operator="between">
      <formula>2</formula>
      <formula>3</formula>
    </cfRule>
    <cfRule type="cellIs" dxfId="235" priority="8" stopIfTrue="1" operator="between">
      <formula>1</formula>
      <formula>2</formula>
    </cfRule>
    <cfRule type="cellIs" dxfId="234" priority="9" stopIfTrue="1" operator="between">
      <formula>0.1</formula>
      <formula>1</formula>
    </cfRule>
  </conditionalFormatting>
  <conditionalFormatting sqref="F3:F246">
    <cfRule type="cellIs" dxfId="233" priority="10" stopIfTrue="1" operator="equal">
      <formula>"-"</formula>
    </cfRule>
    <cfRule type="cellIs" dxfId="232" priority="11" stopIfTrue="1" operator="greaterThanOrEqual">
      <formula>4</formula>
    </cfRule>
    <cfRule type="cellIs" dxfId="231" priority="12" stopIfTrue="1" operator="between">
      <formula>3</formula>
      <formula>4</formula>
    </cfRule>
    <cfRule type="cellIs" dxfId="230" priority="13" stopIfTrue="1" operator="between">
      <formula>2</formula>
      <formula>3</formula>
    </cfRule>
    <cfRule type="cellIs" dxfId="229" priority="14" stopIfTrue="1" operator="between">
      <formula>1</formula>
      <formula>2</formula>
    </cfRule>
    <cfRule type="cellIs" dxfId="228" priority="15" stopIfTrue="1" operator="between">
      <formula>0.1</formula>
      <formula>1</formula>
    </cfRule>
  </conditionalFormatting>
  <conditionalFormatting sqref="G3:G246">
    <cfRule type="cellIs" dxfId="227" priority="16" stopIfTrue="1" operator="equal">
      <formula>"-"</formula>
    </cfRule>
    <cfRule type="cellIs" dxfId="226" priority="17" stopIfTrue="1" operator="greaterThanOrEqual">
      <formula>4</formula>
    </cfRule>
    <cfRule type="cellIs" dxfId="225" priority="18" stopIfTrue="1" operator="between">
      <formula>3</formula>
      <formula>4</formula>
    </cfRule>
    <cfRule type="cellIs" dxfId="224" priority="19" stopIfTrue="1" operator="between">
      <formula>2</formula>
      <formula>3</formula>
    </cfRule>
    <cfRule type="cellIs" dxfId="223" priority="20" stopIfTrue="1" operator="between">
      <formula>1</formula>
      <formula>2</formula>
    </cfRule>
    <cfRule type="cellIs" dxfId="222" priority="21" stopIfTrue="1" operator="between">
      <formula>0.1</formula>
      <formula>1</formula>
    </cfRule>
  </conditionalFormatting>
  <conditionalFormatting sqref="H3:H246">
    <cfRule type="cellIs" dxfId="221" priority="22" stopIfTrue="1" operator="equal">
      <formula>"-"</formula>
    </cfRule>
    <cfRule type="cellIs" dxfId="220" priority="23" stopIfTrue="1" operator="greaterThanOrEqual">
      <formula>4</formula>
    </cfRule>
    <cfRule type="cellIs" dxfId="219" priority="24" stopIfTrue="1" operator="between">
      <formula>3</formula>
      <formula>4</formula>
    </cfRule>
    <cfRule type="cellIs" dxfId="218" priority="25" stopIfTrue="1" operator="between">
      <formula>2</formula>
      <formula>3</formula>
    </cfRule>
    <cfRule type="cellIs" dxfId="217" priority="26" stopIfTrue="1" operator="between">
      <formula>1</formula>
      <formula>2</formula>
    </cfRule>
    <cfRule type="cellIs" dxfId="216" priority="27" stopIfTrue="1" operator="between">
      <formula>0.1</formula>
      <formula>1</formula>
    </cfRule>
  </conditionalFormatting>
  <conditionalFormatting sqref="I3:I246">
    <cfRule type="cellIs" dxfId="215" priority="28" stopIfTrue="1" operator="equal">
      <formula>"-"</formula>
    </cfRule>
    <cfRule type="cellIs" dxfId="214" priority="29" stopIfTrue="1" operator="greaterThanOrEqual">
      <formula>4</formula>
    </cfRule>
    <cfRule type="cellIs" dxfId="213" priority="30" stopIfTrue="1" operator="between">
      <formula>3</formula>
      <formula>4</formula>
    </cfRule>
    <cfRule type="cellIs" dxfId="212" priority="31" stopIfTrue="1" operator="between">
      <formula>2</formula>
      <formula>3</formula>
    </cfRule>
    <cfRule type="cellIs" dxfId="211" priority="32" stopIfTrue="1" operator="between">
      <formula>1</formula>
      <formula>2</formula>
    </cfRule>
    <cfRule type="cellIs" dxfId="210" priority="33" stopIfTrue="1" operator="between">
      <formula>0.1</formula>
      <formula>1</formula>
    </cfRule>
  </conditionalFormatting>
  <conditionalFormatting sqref="J3:J246">
    <cfRule type="cellIs" dxfId="209" priority="34" stopIfTrue="1" operator="equal">
      <formula>"-"</formula>
    </cfRule>
    <cfRule type="cellIs" dxfId="208" priority="35" stopIfTrue="1" operator="greaterThanOrEqual">
      <formula>4</formula>
    </cfRule>
    <cfRule type="cellIs" dxfId="207" priority="36" stopIfTrue="1" operator="between">
      <formula>3</formula>
      <formula>4</formula>
    </cfRule>
    <cfRule type="cellIs" dxfId="206" priority="37" stopIfTrue="1" operator="between">
      <formula>2</formula>
      <formula>3</formula>
    </cfRule>
    <cfRule type="cellIs" dxfId="205" priority="38" stopIfTrue="1" operator="between">
      <formula>1</formula>
      <formula>2</formula>
    </cfRule>
    <cfRule type="cellIs" dxfId="204" priority="39" stopIfTrue="1" operator="between">
      <formula>0.1</formula>
      <formula>1</formula>
    </cfRule>
  </conditionalFormatting>
  <conditionalFormatting sqref="K3:K246">
    <cfRule type="cellIs" dxfId="203" priority="40" stopIfTrue="1" operator="equal">
      <formula>"-"</formula>
    </cfRule>
    <cfRule type="cellIs" dxfId="202" priority="41" stopIfTrue="1" operator="greaterThanOrEqual">
      <formula>4</formula>
    </cfRule>
    <cfRule type="cellIs" dxfId="201" priority="42" stopIfTrue="1" operator="between">
      <formula>3</formula>
      <formula>4</formula>
    </cfRule>
    <cfRule type="cellIs" dxfId="200" priority="43" stopIfTrue="1" operator="between">
      <formula>2</formula>
      <formula>3</formula>
    </cfRule>
    <cfRule type="cellIs" dxfId="199" priority="44" stopIfTrue="1" operator="between">
      <formula>1</formula>
      <formula>2</formula>
    </cfRule>
    <cfRule type="cellIs" dxfId="198" priority="45" stopIfTrue="1" operator="between">
      <formula>0.1</formula>
      <formula>1</formula>
    </cfRule>
  </conditionalFormatting>
  <conditionalFormatting sqref="L3:L246">
    <cfRule type="cellIs" dxfId="197" priority="46" stopIfTrue="1" operator="equal">
      <formula>"-"</formula>
    </cfRule>
    <cfRule type="cellIs" dxfId="196" priority="47" stopIfTrue="1" operator="greaterThanOrEqual">
      <formula>4</formula>
    </cfRule>
    <cfRule type="cellIs" dxfId="195" priority="48" stopIfTrue="1" operator="between">
      <formula>3</formula>
      <formula>4</formula>
    </cfRule>
    <cfRule type="cellIs" dxfId="194" priority="49" stopIfTrue="1" operator="between">
      <formula>2</formula>
      <formula>3</formula>
    </cfRule>
    <cfRule type="cellIs" dxfId="193" priority="50" stopIfTrue="1" operator="between">
      <formula>1</formula>
      <formula>2</formula>
    </cfRule>
    <cfRule type="cellIs" dxfId="192" priority="51" stopIfTrue="1" operator="between">
      <formula>0.1</formula>
      <formula>1</formula>
    </cfRule>
  </conditionalFormatting>
  <conditionalFormatting sqref="M3:M246">
    <cfRule type="cellIs" dxfId="191" priority="52" stopIfTrue="1" operator="equal">
      <formula>"-"</formula>
    </cfRule>
    <cfRule type="cellIs" dxfId="190" priority="53" stopIfTrue="1" operator="greaterThanOrEqual">
      <formula>4</formula>
    </cfRule>
    <cfRule type="cellIs" dxfId="189" priority="54" stopIfTrue="1" operator="between">
      <formula>3</formula>
      <formula>4</formula>
    </cfRule>
    <cfRule type="cellIs" dxfId="188" priority="55" stopIfTrue="1" operator="between">
      <formula>2</formula>
      <formula>3</formula>
    </cfRule>
    <cfRule type="cellIs" dxfId="187" priority="56" stopIfTrue="1" operator="between">
      <formula>1</formula>
      <formula>2</formula>
    </cfRule>
    <cfRule type="cellIs" dxfId="186" priority="57" stopIfTrue="1" operator="between">
      <formula>0.1</formula>
      <formula>1</formula>
    </cfRule>
  </conditionalFormatting>
  <conditionalFormatting sqref="N3:N246">
    <cfRule type="cellIs" dxfId="185" priority="58" stopIfTrue="1" operator="equal">
      <formula>"-"</formula>
    </cfRule>
    <cfRule type="cellIs" dxfId="184" priority="59" stopIfTrue="1" operator="greaterThanOrEqual">
      <formula>4</formula>
    </cfRule>
    <cfRule type="cellIs" dxfId="183" priority="60" stopIfTrue="1" operator="between">
      <formula>3</formula>
      <formula>4</formula>
    </cfRule>
    <cfRule type="cellIs" dxfId="182" priority="61" stopIfTrue="1" operator="between">
      <formula>2</formula>
      <formula>3</formula>
    </cfRule>
    <cfRule type="cellIs" dxfId="181" priority="62" stopIfTrue="1" operator="between">
      <formula>1</formula>
      <formula>2</formula>
    </cfRule>
    <cfRule type="cellIs" dxfId="180" priority="63" stopIfTrue="1" operator="between">
      <formula>0.1</formula>
      <formula>1</formula>
    </cfRule>
  </conditionalFormatting>
  <conditionalFormatting sqref="O3:O246">
    <cfRule type="cellIs" dxfId="179" priority="64" stopIfTrue="1" operator="equal">
      <formula>"-"</formula>
    </cfRule>
    <cfRule type="cellIs" dxfId="178" priority="65" stopIfTrue="1" operator="greaterThanOrEqual">
      <formula>4</formula>
    </cfRule>
    <cfRule type="cellIs" dxfId="177" priority="66" stopIfTrue="1" operator="between">
      <formula>3</formula>
      <formula>4</formula>
    </cfRule>
    <cfRule type="cellIs" dxfId="176" priority="67" stopIfTrue="1" operator="between">
      <formula>2</formula>
      <formula>3</formula>
    </cfRule>
    <cfRule type="cellIs" dxfId="175" priority="68" stopIfTrue="1" operator="between">
      <formula>1</formula>
      <formula>2</formula>
    </cfRule>
    <cfRule type="cellIs" dxfId="174" priority="69" stopIfTrue="1" operator="between">
      <formula>0.1</formula>
      <formula>1</formula>
    </cfRule>
  </conditionalFormatting>
  <conditionalFormatting sqref="P3:P246">
    <cfRule type="cellIs" dxfId="173" priority="70" stopIfTrue="1" operator="equal">
      <formula>"-"</formula>
    </cfRule>
    <cfRule type="cellIs" dxfId="172" priority="71" stopIfTrue="1" operator="greaterThanOrEqual">
      <formula>4</formula>
    </cfRule>
    <cfRule type="cellIs" dxfId="171" priority="72" stopIfTrue="1" operator="between">
      <formula>3</formula>
      <formula>4</formula>
    </cfRule>
    <cfRule type="cellIs" dxfId="170" priority="73" stopIfTrue="1" operator="between">
      <formula>2</formula>
      <formula>3</formula>
    </cfRule>
    <cfRule type="cellIs" dxfId="169" priority="74" stopIfTrue="1" operator="between">
      <formula>1</formula>
      <formula>2</formula>
    </cfRule>
    <cfRule type="cellIs" dxfId="168" priority="75" stopIfTrue="1" operator="between">
      <formula>0.1</formula>
      <formula>1</formula>
    </cfRule>
  </conditionalFormatting>
  <conditionalFormatting sqref="Q3:Q246">
    <cfRule type="cellIs" dxfId="167" priority="76" stopIfTrue="1" operator="equal">
      <formula>"-"</formula>
    </cfRule>
    <cfRule type="cellIs" dxfId="166" priority="77" stopIfTrue="1" operator="greaterThanOrEqual">
      <formula>4</formula>
    </cfRule>
    <cfRule type="cellIs" dxfId="165" priority="78" stopIfTrue="1" operator="between">
      <formula>3</formula>
      <formula>4</formula>
    </cfRule>
    <cfRule type="cellIs" dxfId="164" priority="79" stopIfTrue="1" operator="between">
      <formula>2</formula>
      <formula>3</formula>
    </cfRule>
    <cfRule type="cellIs" dxfId="163" priority="80" stopIfTrue="1" operator="between">
      <formula>1</formula>
      <formula>2</formula>
    </cfRule>
    <cfRule type="cellIs" dxfId="162" priority="81" stopIfTrue="1" operator="between">
      <formula>0.1</formula>
      <formula>1</formula>
    </cfRule>
  </conditionalFormatting>
  <conditionalFormatting sqref="R3:R246">
    <cfRule type="cellIs" dxfId="161" priority="82" stopIfTrue="1" operator="equal">
      <formula>"-"</formula>
    </cfRule>
    <cfRule type="cellIs" dxfId="160" priority="83" stopIfTrue="1" operator="greaterThanOrEqual">
      <formula>4</formula>
    </cfRule>
    <cfRule type="cellIs" dxfId="159" priority="84" stopIfTrue="1" operator="between">
      <formula>3</formula>
      <formula>4</formula>
    </cfRule>
    <cfRule type="cellIs" dxfId="158" priority="85" stopIfTrue="1" operator="between">
      <formula>2</formula>
      <formula>3</formula>
    </cfRule>
    <cfRule type="cellIs" dxfId="157" priority="86" stopIfTrue="1" operator="between">
      <formula>1</formula>
      <formula>2</formula>
    </cfRule>
    <cfRule type="cellIs" dxfId="156" priority="87" stopIfTrue="1" operator="between">
      <formula>0.1</formula>
      <formula>1</formula>
    </cfRule>
  </conditionalFormatting>
  <conditionalFormatting sqref="S3:S246">
    <cfRule type="cellIs" dxfId="155" priority="88" stopIfTrue="1" operator="equal">
      <formula>"-"</formula>
    </cfRule>
    <cfRule type="cellIs" dxfId="154" priority="89" stopIfTrue="1" operator="greaterThanOrEqual">
      <formula>4</formula>
    </cfRule>
    <cfRule type="cellIs" dxfId="153" priority="90" stopIfTrue="1" operator="between">
      <formula>3</formula>
      <formula>4</formula>
    </cfRule>
    <cfRule type="cellIs" dxfId="152" priority="91" stopIfTrue="1" operator="between">
      <formula>2</formula>
      <formula>3</formula>
    </cfRule>
    <cfRule type="cellIs" dxfId="151" priority="92" stopIfTrue="1" operator="between">
      <formula>1</formula>
      <formula>2</formula>
    </cfRule>
    <cfRule type="cellIs" dxfId="150" priority="93" stopIfTrue="1" operator="between">
      <formula>0.1</formula>
      <formula>1</formula>
    </cfRule>
  </conditionalFormatting>
  <conditionalFormatting sqref="T3:T246">
    <cfRule type="cellIs" dxfId="149" priority="94" stopIfTrue="1" operator="equal">
      <formula>"-"</formula>
    </cfRule>
    <cfRule type="cellIs" dxfId="148" priority="95" stopIfTrue="1" operator="greaterThanOrEqual">
      <formula>4</formula>
    </cfRule>
    <cfRule type="cellIs" dxfId="147" priority="96" stopIfTrue="1" operator="between">
      <formula>3</formula>
      <formula>4</formula>
    </cfRule>
    <cfRule type="cellIs" dxfId="146" priority="97" stopIfTrue="1" operator="between">
      <formula>2</formula>
      <formula>3</formula>
    </cfRule>
    <cfRule type="cellIs" dxfId="145" priority="98" stopIfTrue="1" operator="between">
      <formula>1</formula>
      <formula>2</formula>
    </cfRule>
    <cfRule type="cellIs" dxfId="144" priority="99" stopIfTrue="1" operator="between">
      <formula>0.1</formula>
      <formula>1</formula>
    </cfRule>
  </conditionalFormatting>
  <conditionalFormatting sqref="U3:U246">
    <cfRule type="cellIs" dxfId="143" priority="100" stopIfTrue="1" operator="equal">
      <formula>"-"</formula>
    </cfRule>
    <cfRule type="cellIs" dxfId="142" priority="101" stopIfTrue="1" operator="greaterThanOrEqual">
      <formula>4</formula>
    </cfRule>
    <cfRule type="cellIs" dxfId="141" priority="102" stopIfTrue="1" operator="between">
      <formula>3</formula>
      <formula>4</formula>
    </cfRule>
    <cfRule type="cellIs" dxfId="140" priority="103" stopIfTrue="1" operator="between">
      <formula>2</formula>
      <formula>3</formula>
    </cfRule>
    <cfRule type="cellIs" dxfId="139" priority="104" stopIfTrue="1" operator="between">
      <formula>1</formula>
      <formula>2</formula>
    </cfRule>
    <cfRule type="cellIs" dxfId="138" priority="105" stopIfTrue="1" operator="between">
      <formula>0.1</formula>
      <formula>1</formula>
    </cfRule>
  </conditionalFormatting>
  <conditionalFormatting sqref="V3:V246">
    <cfRule type="cellIs" dxfId="137" priority="106" stopIfTrue="1" operator="equal">
      <formula>"-"</formula>
    </cfRule>
    <cfRule type="cellIs" dxfId="136" priority="107" stopIfTrue="1" operator="greaterThanOrEqual">
      <formula>4</formula>
    </cfRule>
    <cfRule type="cellIs" dxfId="135" priority="108" stopIfTrue="1" operator="between">
      <formula>3</formula>
      <formula>4</formula>
    </cfRule>
    <cfRule type="cellIs" dxfId="134" priority="109" stopIfTrue="1" operator="between">
      <formula>2</formula>
      <formula>3</formula>
    </cfRule>
    <cfRule type="cellIs" dxfId="133" priority="110" stopIfTrue="1" operator="between">
      <formula>1</formula>
      <formula>2</formula>
    </cfRule>
    <cfRule type="cellIs" dxfId="132" priority="111" stopIfTrue="1" operator="between">
      <formula>0.1</formula>
      <formula>1</formula>
    </cfRule>
  </conditionalFormatting>
  <conditionalFormatting sqref="W3:W246">
    <cfRule type="cellIs" dxfId="131" priority="112" stopIfTrue="1" operator="equal">
      <formula>"-"</formula>
    </cfRule>
    <cfRule type="cellIs" dxfId="130" priority="113" stopIfTrue="1" operator="greaterThanOrEqual">
      <formula>4</formula>
    </cfRule>
    <cfRule type="cellIs" dxfId="129" priority="114" stopIfTrue="1" operator="between">
      <formula>3</formula>
      <formula>4</formula>
    </cfRule>
    <cfRule type="cellIs" dxfId="128" priority="115" stopIfTrue="1" operator="between">
      <formula>2</formula>
      <formula>3</formula>
    </cfRule>
    <cfRule type="cellIs" dxfId="127" priority="116" stopIfTrue="1" operator="between">
      <formula>1</formula>
      <formula>2</formula>
    </cfRule>
    <cfRule type="cellIs" dxfId="126" priority="117" stopIfTrue="1" operator="between">
      <formula>0.1</formula>
      <formula>1</formula>
    </cfRule>
  </conditionalFormatting>
  <conditionalFormatting sqref="X3:X246">
    <cfRule type="cellIs" dxfId="125" priority="118" stopIfTrue="1" operator="equal">
      <formula>"-"</formula>
    </cfRule>
    <cfRule type="cellIs" dxfId="124" priority="119" stopIfTrue="1" operator="greaterThanOrEqual">
      <formula>4</formula>
    </cfRule>
    <cfRule type="cellIs" dxfId="123" priority="120" stopIfTrue="1" operator="between">
      <formula>3</formula>
      <formula>4</formula>
    </cfRule>
    <cfRule type="cellIs" dxfId="122" priority="121" stopIfTrue="1" operator="between">
      <formula>2</formula>
      <formula>3</formula>
    </cfRule>
    <cfRule type="cellIs" dxfId="121" priority="122" stopIfTrue="1" operator="between">
      <formula>1</formula>
      <formula>2</formula>
    </cfRule>
    <cfRule type="cellIs" dxfId="120" priority="123" stopIfTrue="1" operator="between">
      <formula>0.1</formula>
      <formula>1</formula>
    </cfRule>
  </conditionalFormatting>
  <conditionalFormatting sqref="Y3:Y246">
    <cfRule type="cellIs" dxfId="119" priority="124" stopIfTrue="1" operator="equal">
      <formula>"-"</formula>
    </cfRule>
    <cfRule type="cellIs" dxfId="118" priority="125" stopIfTrue="1" operator="greaterThanOrEqual">
      <formula>4</formula>
    </cfRule>
    <cfRule type="cellIs" dxfId="117" priority="126" stopIfTrue="1" operator="between">
      <formula>3</formula>
      <formula>4</formula>
    </cfRule>
    <cfRule type="cellIs" dxfId="116" priority="127" stopIfTrue="1" operator="between">
      <formula>2</formula>
      <formula>3</formula>
    </cfRule>
    <cfRule type="cellIs" dxfId="115" priority="128" stopIfTrue="1" operator="between">
      <formula>1</formula>
      <formula>2</formula>
    </cfRule>
    <cfRule type="cellIs" dxfId="114" priority="129" stopIfTrue="1" operator="between">
      <formula>0.1</formula>
      <formula>1</formula>
    </cfRule>
  </conditionalFormatting>
  <conditionalFormatting sqref="Z3:Z246">
    <cfRule type="cellIs" dxfId="113" priority="130" stopIfTrue="1" operator="equal">
      <formula>"-"</formula>
    </cfRule>
    <cfRule type="cellIs" dxfId="112" priority="131" stopIfTrue="1" operator="greaterThanOrEqual">
      <formula>4</formula>
    </cfRule>
    <cfRule type="cellIs" dxfId="111" priority="132" stopIfTrue="1" operator="between">
      <formula>3</formula>
      <formula>4</formula>
    </cfRule>
    <cfRule type="cellIs" dxfId="110" priority="133" stopIfTrue="1" operator="between">
      <formula>2</formula>
      <formula>3</formula>
    </cfRule>
    <cfRule type="cellIs" dxfId="109" priority="134" stopIfTrue="1" operator="between">
      <formula>1</formula>
      <formula>2</formula>
    </cfRule>
    <cfRule type="cellIs" dxfId="108" priority="135" stopIfTrue="1" operator="between">
      <formula>0.1</formula>
      <formula>1</formula>
    </cfRule>
  </conditionalFormatting>
  <conditionalFormatting sqref="AA3:AA246">
    <cfRule type="cellIs" dxfId="107" priority="136" stopIfTrue="1" operator="equal">
      <formula>"-"</formula>
    </cfRule>
    <cfRule type="cellIs" dxfId="106" priority="137" stopIfTrue="1" operator="greaterThanOrEqual">
      <formula>4</formula>
    </cfRule>
    <cfRule type="cellIs" dxfId="105" priority="138" stopIfTrue="1" operator="between">
      <formula>3</formula>
      <formula>4</formula>
    </cfRule>
    <cfRule type="cellIs" dxfId="104" priority="139" stopIfTrue="1" operator="between">
      <formula>2</formula>
      <formula>3</formula>
    </cfRule>
    <cfRule type="cellIs" dxfId="103" priority="140" stopIfTrue="1" operator="between">
      <formula>1</formula>
      <formula>2</formula>
    </cfRule>
    <cfRule type="cellIs" dxfId="102" priority="141" stopIfTrue="1" operator="between">
      <formula>0.1</formula>
      <formula>1</formula>
    </cfRule>
  </conditionalFormatting>
  <conditionalFormatting sqref="AB3:AB246">
    <cfRule type="cellIs" dxfId="101" priority="142" stopIfTrue="1" operator="equal">
      <formula>"-"</formula>
    </cfRule>
    <cfRule type="cellIs" dxfId="100" priority="143" stopIfTrue="1" operator="greaterThanOrEqual">
      <formula>4</formula>
    </cfRule>
    <cfRule type="cellIs" dxfId="99" priority="144" stopIfTrue="1" operator="between">
      <formula>3</formula>
      <formula>4</formula>
    </cfRule>
    <cfRule type="cellIs" dxfId="98" priority="145" stopIfTrue="1" operator="between">
      <formula>2</formula>
      <formula>3</formula>
    </cfRule>
    <cfRule type="cellIs" dxfId="97" priority="146" stopIfTrue="1" operator="between">
      <formula>1</formula>
      <formula>2</formula>
    </cfRule>
    <cfRule type="cellIs" dxfId="96" priority="147" stopIfTrue="1" operator="between">
      <formula>0.1</formula>
      <formula>1</formula>
    </cfRule>
  </conditionalFormatting>
  <conditionalFormatting sqref="AC3:AC246">
    <cfRule type="cellIs" dxfId="95" priority="148" stopIfTrue="1" operator="equal">
      <formula>"-"</formula>
    </cfRule>
    <cfRule type="cellIs" dxfId="94" priority="149" stopIfTrue="1" operator="greaterThanOrEqual">
      <formula>4</formula>
    </cfRule>
    <cfRule type="cellIs" dxfId="93" priority="150" stopIfTrue="1" operator="between">
      <formula>3</formula>
      <formula>4</formula>
    </cfRule>
    <cfRule type="cellIs" dxfId="92" priority="151" stopIfTrue="1" operator="between">
      <formula>2</formula>
      <formula>3</formula>
    </cfRule>
    <cfRule type="cellIs" dxfId="91" priority="152" stopIfTrue="1" operator="between">
      <formula>1</formula>
      <formula>2</formula>
    </cfRule>
    <cfRule type="cellIs" dxfId="90" priority="153" stopIfTrue="1" operator="between">
      <formula>0.1</formula>
      <formula>1</formula>
    </cfRule>
  </conditionalFormatting>
  <conditionalFormatting sqref="AD3:AD246">
    <cfRule type="cellIs" dxfId="89" priority="154" stopIfTrue="1" operator="equal">
      <formula>"-"</formula>
    </cfRule>
    <cfRule type="cellIs" dxfId="88" priority="155" stopIfTrue="1" operator="greaterThanOrEqual">
      <formula>4</formula>
    </cfRule>
    <cfRule type="cellIs" dxfId="87" priority="156" stopIfTrue="1" operator="between">
      <formula>3</formula>
      <formula>4</formula>
    </cfRule>
    <cfRule type="cellIs" dxfId="86" priority="157" stopIfTrue="1" operator="between">
      <formula>2</formula>
      <formula>3</formula>
    </cfRule>
    <cfRule type="cellIs" dxfId="85" priority="158" stopIfTrue="1" operator="between">
      <formula>1</formula>
      <formula>2</formula>
    </cfRule>
    <cfRule type="cellIs" dxfId="84" priority="159" stopIfTrue="1" operator="between">
      <formula>0.1</formula>
      <formula>1</formula>
    </cfRule>
  </conditionalFormatting>
  <conditionalFormatting sqref="AE3:AE246">
    <cfRule type="cellIs" dxfId="83" priority="160" stopIfTrue="1" operator="equal">
      <formula>"-"</formula>
    </cfRule>
    <cfRule type="cellIs" dxfId="82" priority="161" stopIfTrue="1" operator="greaterThanOrEqual">
      <formula>4</formula>
    </cfRule>
    <cfRule type="cellIs" dxfId="81" priority="162" stopIfTrue="1" operator="between">
      <formula>3</formula>
      <formula>4</formula>
    </cfRule>
    <cfRule type="cellIs" dxfId="80" priority="163" stopIfTrue="1" operator="between">
      <formula>2</formula>
      <formula>3</formula>
    </cfRule>
    <cfRule type="cellIs" dxfId="79" priority="164" stopIfTrue="1" operator="between">
      <formula>1</formula>
      <formula>2</formula>
    </cfRule>
    <cfRule type="cellIs" dxfId="78" priority="165" stopIfTrue="1" operator="between">
      <formula>0.1</formula>
      <formula>1</formula>
    </cfRule>
  </conditionalFormatting>
  <conditionalFormatting sqref="AF3:AF246">
    <cfRule type="cellIs" dxfId="77" priority="166" stopIfTrue="1" operator="equal">
      <formula>"-"</formula>
    </cfRule>
    <cfRule type="cellIs" dxfId="76" priority="167" stopIfTrue="1" operator="greaterThanOrEqual">
      <formula>4</formula>
    </cfRule>
    <cfRule type="cellIs" dxfId="75" priority="168" stopIfTrue="1" operator="between">
      <formula>3</formula>
      <formula>4</formula>
    </cfRule>
    <cfRule type="cellIs" dxfId="74" priority="169" stopIfTrue="1" operator="between">
      <formula>2</formula>
      <formula>3</formula>
    </cfRule>
    <cfRule type="cellIs" dxfId="73" priority="170" stopIfTrue="1" operator="between">
      <formula>1</formula>
      <formula>2</formula>
    </cfRule>
    <cfRule type="cellIs" dxfId="72" priority="171" stopIfTrue="1" operator="between">
      <formula>0.1</formula>
      <formula>1</formula>
    </cfRule>
  </conditionalFormatting>
  <conditionalFormatting sqref="AG3:AG246">
    <cfRule type="cellIs" dxfId="71" priority="172" stopIfTrue="1" operator="equal">
      <formula>"-"</formula>
    </cfRule>
    <cfRule type="cellIs" dxfId="70" priority="173" stopIfTrue="1" operator="greaterThanOrEqual">
      <formula>4</formula>
    </cfRule>
    <cfRule type="cellIs" dxfId="69" priority="174" stopIfTrue="1" operator="between">
      <formula>3</formula>
      <formula>4</formula>
    </cfRule>
    <cfRule type="cellIs" dxfId="68" priority="175" stopIfTrue="1" operator="between">
      <formula>2</formula>
      <formula>3</formula>
    </cfRule>
    <cfRule type="cellIs" dxfId="67" priority="176" stopIfTrue="1" operator="between">
      <formula>1</formula>
      <formula>2</formula>
    </cfRule>
    <cfRule type="cellIs" dxfId="66" priority="177" stopIfTrue="1" operator="between">
      <formula>0.1</formula>
      <formula>1</formula>
    </cfRule>
  </conditionalFormatting>
  <conditionalFormatting sqref="AH3:AH246">
    <cfRule type="cellIs" dxfId="65" priority="178" stopIfTrue="1" operator="equal">
      <formula>"-"</formula>
    </cfRule>
    <cfRule type="cellIs" dxfId="64" priority="179" stopIfTrue="1" operator="greaterThanOrEqual">
      <formula>4</formula>
    </cfRule>
    <cfRule type="cellIs" dxfId="63" priority="180" stopIfTrue="1" operator="between">
      <formula>3</formula>
      <formula>4</formula>
    </cfRule>
    <cfRule type="cellIs" dxfId="62" priority="181" stopIfTrue="1" operator="between">
      <formula>2</formula>
      <formula>3</formula>
    </cfRule>
    <cfRule type="cellIs" dxfId="61" priority="182" stopIfTrue="1" operator="between">
      <formula>1</formula>
      <formula>2</formula>
    </cfRule>
    <cfRule type="cellIs" dxfId="60" priority="183" stopIfTrue="1" operator="between">
      <formula>0.1</formula>
      <formula>1</formula>
    </cfRule>
  </conditionalFormatting>
  <conditionalFormatting sqref="AI3:AI246">
    <cfRule type="cellIs" dxfId="59" priority="184" stopIfTrue="1" operator="equal">
      <formula>"-"</formula>
    </cfRule>
    <cfRule type="cellIs" dxfId="58" priority="185" stopIfTrue="1" operator="greaterThanOrEqual">
      <formula>4</formula>
    </cfRule>
    <cfRule type="cellIs" dxfId="57" priority="186" stopIfTrue="1" operator="between">
      <formula>3</formula>
      <formula>4</formula>
    </cfRule>
    <cfRule type="cellIs" dxfId="56" priority="187" stopIfTrue="1" operator="between">
      <formula>2</formula>
      <formula>3</formula>
    </cfRule>
    <cfRule type="cellIs" dxfId="55" priority="188" stopIfTrue="1" operator="between">
      <formula>1</formula>
      <formula>2</formula>
    </cfRule>
    <cfRule type="cellIs" dxfId="54" priority="189" stopIfTrue="1" operator="between">
      <formula>0.1</formula>
      <formula>1</formula>
    </cfRule>
  </conditionalFormatting>
  <conditionalFormatting sqref="AJ3:AJ246">
    <cfRule type="cellIs" dxfId="53" priority="190" stopIfTrue="1" operator="equal">
      <formula>"-"</formula>
    </cfRule>
    <cfRule type="cellIs" dxfId="52" priority="191" stopIfTrue="1" operator="greaterThanOrEqual">
      <formula>4</formula>
    </cfRule>
    <cfRule type="cellIs" dxfId="51" priority="192" stopIfTrue="1" operator="between">
      <formula>3</formula>
      <formula>4</formula>
    </cfRule>
    <cfRule type="cellIs" dxfId="50" priority="193" stopIfTrue="1" operator="between">
      <formula>2</formula>
      <formula>3</formula>
    </cfRule>
    <cfRule type="cellIs" dxfId="49" priority="194" stopIfTrue="1" operator="between">
      <formula>1</formula>
      <formula>2</formula>
    </cfRule>
    <cfRule type="cellIs" dxfId="48" priority="195" stopIfTrue="1" operator="between">
      <formula>0.1</formula>
      <formula>1</formula>
    </cfRule>
  </conditionalFormatting>
  <conditionalFormatting sqref="AK3:AK246">
    <cfRule type="cellIs" dxfId="47" priority="196" stopIfTrue="1" operator="equal">
      <formula>"-"</formula>
    </cfRule>
    <cfRule type="cellIs" dxfId="46" priority="197" stopIfTrue="1" operator="greaterThanOrEqual">
      <formula>4</formula>
    </cfRule>
    <cfRule type="cellIs" dxfId="45" priority="198" stopIfTrue="1" operator="between">
      <formula>3</formula>
      <formula>4</formula>
    </cfRule>
    <cfRule type="cellIs" dxfId="44" priority="199" stopIfTrue="1" operator="between">
      <formula>2</formula>
      <formula>3</formula>
    </cfRule>
    <cfRule type="cellIs" dxfId="43" priority="200" stopIfTrue="1" operator="between">
      <formula>1</formula>
      <formula>2</formula>
    </cfRule>
    <cfRule type="cellIs" dxfId="42" priority="201" stopIfTrue="1" operator="between">
      <formula>0.1</formula>
      <formula>1</formula>
    </cfRule>
  </conditionalFormatting>
  <conditionalFormatting sqref="AL3:AL246">
    <cfRule type="cellIs" dxfId="41" priority="202" stopIfTrue="1" operator="equal">
      <formula>"-"</formula>
    </cfRule>
    <cfRule type="cellIs" dxfId="40" priority="203" stopIfTrue="1" operator="greaterThanOrEqual">
      <formula>4</formula>
    </cfRule>
    <cfRule type="cellIs" dxfId="39" priority="204" stopIfTrue="1" operator="between">
      <formula>3</formula>
      <formula>4</formula>
    </cfRule>
    <cfRule type="cellIs" dxfId="38" priority="205" stopIfTrue="1" operator="between">
      <formula>2</formula>
      <formula>3</formula>
    </cfRule>
    <cfRule type="cellIs" dxfId="37" priority="206" stopIfTrue="1" operator="between">
      <formula>1</formula>
      <formula>2</formula>
    </cfRule>
    <cfRule type="cellIs" dxfId="36" priority="207" stopIfTrue="1" operator="between">
      <formula>0.1</formula>
      <formula>1</formula>
    </cfRule>
  </conditionalFormatting>
  <conditionalFormatting sqref="AM3:AM246">
    <cfRule type="cellIs" dxfId="35" priority="208" stopIfTrue="1" operator="equal">
      <formula>"-"</formula>
    </cfRule>
    <cfRule type="cellIs" dxfId="34" priority="209" stopIfTrue="1" operator="greaterThanOrEqual">
      <formula>4</formula>
    </cfRule>
    <cfRule type="cellIs" dxfId="33" priority="210" stopIfTrue="1" operator="between">
      <formula>3</formula>
      <formula>4</formula>
    </cfRule>
    <cfRule type="cellIs" dxfId="32" priority="211" stopIfTrue="1" operator="between">
      <formula>2</formula>
      <formula>3</formula>
    </cfRule>
    <cfRule type="cellIs" dxfId="31" priority="212" stopIfTrue="1" operator="between">
      <formula>1</formula>
      <formula>2</formula>
    </cfRule>
    <cfRule type="cellIs" dxfId="30" priority="213" stopIfTrue="1" operator="between">
      <formula>0.1</formula>
      <formula>1</formula>
    </cfRule>
  </conditionalFormatting>
  <conditionalFormatting sqref="AN3:AN246">
    <cfRule type="cellIs" dxfId="29" priority="214" stopIfTrue="1" operator="equal">
      <formula>"-"</formula>
    </cfRule>
    <cfRule type="cellIs" dxfId="28" priority="215" stopIfTrue="1" operator="greaterThanOrEqual">
      <formula>4</formula>
    </cfRule>
    <cfRule type="cellIs" dxfId="27" priority="216" stopIfTrue="1" operator="between">
      <formula>3</formula>
      <formula>4</formula>
    </cfRule>
    <cfRule type="cellIs" dxfId="26" priority="217" stopIfTrue="1" operator="between">
      <formula>2</formula>
      <formula>3</formula>
    </cfRule>
    <cfRule type="cellIs" dxfId="25" priority="218" stopIfTrue="1" operator="between">
      <formula>1</formula>
      <formula>2</formula>
    </cfRule>
    <cfRule type="cellIs" dxfId="24" priority="219" stopIfTrue="1" operator="between">
      <formula>0.1</formula>
      <formula>1</formula>
    </cfRule>
  </conditionalFormatting>
  <conditionalFormatting sqref="AO3:AO246">
    <cfRule type="cellIs" dxfId="23" priority="220" stopIfTrue="1" operator="equal">
      <formula>"-"</formula>
    </cfRule>
    <cfRule type="cellIs" dxfId="22" priority="221" stopIfTrue="1" operator="greaterThanOrEqual">
      <formula>4</formula>
    </cfRule>
    <cfRule type="cellIs" dxfId="21" priority="222" stopIfTrue="1" operator="between">
      <formula>3</formula>
      <formula>4</formula>
    </cfRule>
    <cfRule type="cellIs" dxfId="20" priority="223" stopIfTrue="1" operator="between">
      <formula>2</formula>
      <formula>3</formula>
    </cfRule>
    <cfRule type="cellIs" dxfId="19" priority="224" stopIfTrue="1" operator="between">
      <formula>1</formula>
      <formula>2</formula>
    </cfRule>
    <cfRule type="cellIs" dxfId="18" priority="225" stopIfTrue="1" operator="between">
      <formula>0.1</formula>
      <formula>1</formula>
    </cfRule>
  </conditionalFormatting>
  <conditionalFormatting sqref="AP3:AP246">
    <cfRule type="cellIs" dxfId="17" priority="226" stopIfTrue="1" operator="equal">
      <formula>"-"</formula>
    </cfRule>
    <cfRule type="cellIs" dxfId="16" priority="227" stopIfTrue="1" operator="greaterThanOrEqual">
      <formula>4</formula>
    </cfRule>
    <cfRule type="cellIs" dxfId="15" priority="228" stopIfTrue="1" operator="between">
      <formula>3</formula>
      <formula>4</formula>
    </cfRule>
    <cfRule type="cellIs" dxfId="14" priority="229" stopIfTrue="1" operator="between">
      <formula>2</formula>
      <formula>3</formula>
    </cfRule>
    <cfRule type="cellIs" dxfId="13" priority="230" stopIfTrue="1" operator="between">
      <formula>1</formula>
      <formula>2</formula>
    </cfRule>
    <cfRule type="cellIs" dxfId="12" priority="231" stopIfTrue="1" operator="between">
      <formula>0.1</formula>
      <formula>1</formula>
    </cfRule>
  </conditionalFormatting>
  <conditionalFormatting sqref="AQ3:AQ246">
    <cfRule type="cellIs" dxfId="11" priority="232" stopIfTrue="1" operator="equal">
      <formula>"-"</formula>
    </cfRule>
    <cfRule type="cellIs" dxfId="10" priority="233" stopIfTrue="1" operator="greaterThanOrEqual">
      <formula>4</formula>
    </cfRule>
    <cfRule type="cellIs" dxfId="9" priority="234" stopIfTrue="1" operator="between">
      <formula>3</formula>
      <formula>4</formula>
    </cfRule>
    <cfRule type="cellIs" dxfId="8" priority="235" stopIfTrue="1" operator="between">
      <formula>2</formula>
      <formula>3</formula>
    </cfRule>
    <cfRule type="cellIs" dxfId="7" priority="236" stopIfTrue="1" operator="between">
      <formula>1</formula>
      <formula>2</formula>
    </cfRule>
    <cfRule type="cellIs" dxfId="6" priority="237" stopIfTrue="1" operator="between">
      <formula>0.1</formula>
      <formula>1</formula>
    </cfRule>
  </conditionalFormatting>
  <conditionalFormatting sqref="AR3:AR246">
    <cfRule type="cellIs" dxfId="5" priority="238" stopIfTrue="1" operator="equal">
      <formula>"-"</formula>
    </cfRule>
    <cfRule type="cellIs" dxfId="4" priority="239" stopIfTrue="1" operator="greaterThanOrEqual">
      <formula>4</formula>
    </cfRule>
    <cfRule type="cellIs" dxfId="3" priority="240" stopIfTrue="1" operator="between">
      <formula>3</formula>
      <formula>4</formula>
    </cfRule>
    <cfRule type="cellIs" dxfId="2" priority="241" stopIfTrue="1" operator="between">
      <formula>2</formula>
      <formula>3</formula>
    </cfRule>
    <cfRule type="cellIs" dxfId="1" priority="242" stopIfTrue="1" operator="between">
      <formula>1</formula>
      <formula>2</formula>
    </cfRule>
    <cfRule type="cellIs" dxfId="0" priority="243"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2"/>
  <sheetViews>
    <sheetView workbookViewId="0"/>
  </sheetViews>
  <sheetFormatPr defaultRowHeight="15" x14ac:dyDescent="0.25"/>
  <cols>
    <col min="1" max="1" width="10" style="217" customWidth="1"/>
    <col min="2" max="3" width="20" style="217" hidden="1" customWidth="1"/>
    <col min="4" max="4" width="25" style="217" customWidth="1"/>
    <col min="5" max="5" width="40" style="217" customWidth="1"/>
    <col min="6" max="7" width="15" style="217" customWidth="1"/>
    <col min="8" max="9" width="25" style="217" customWidth="1"/>
    <col min="10" max="10" width="20" style="217" customWidth="1"/>
    <col min="11" max="11" width="60" style="217" customWidth="1"/>
    <col min="12" max="12" width="20" style="217" customWidth="1"/>
    <col min="13" max="14" width="15" style="217" customWidth="1"/>
    <col min="15" max="15" width="20" style="217" customWidth="1"/>
    <col min="16" max="17" width="25" style="217" customWidth="1"/>
  </cols>
  <sheetData>
    <row r="1" spans="1:17" x14ac:dyDescent="0.25">
      <c r="A1" s="287" t="s">
        <v>1</v>
      </c>
      <c r="B1" s="287" t="s">
        <v>8388</v>
      </c>
      <c r="C1" s="287" t="s">
        <v>8389</v>
      </c>
      <c r="D1" s="287" t="s">
        <v>2</v>
      </c>
      <c r="E1" s="287" t="s">
        <v>0</v>
      </c>
      <c r="F1" s="287" t="s">
        <v>8390</v>
      </c>
      <c r="G1" s="287" t="s">
        <v>8391</v>
      </c>
      <c r="H1" s="287" t="s">
        <v>7761</v>
      </c>
      <c r="I1" s="287" t="s">
        <v>8392</v>
      </c>
      <c r="J1" s="287" t="s">
        <v>7677</v>
      </c>
      <c r="K1" s="287" t="s">
        <v>8393</v>
      </c>
      <c r="L1" s="287" t="s">
        <v>8394</v>
      </c>
      <c r="M1" s="287" t="s">
        <v>8395</v>
      </c>
      <c r="N1" s="287" t="s">
        <v>8396</v>
      </c>
      <c r="O1" s="287" t="s">
        <v>8397</v>
      </c>
      <c r="P1" s="287" t="s">
        <v>8398</v>
      </c>
      <c r="Q1" s="287" t="s">
        <v>8399</v>
      </c>
    </row>
    <row r="2" spans="1:17" x14ac:dyDescent="0.25">
      <c r="A2" t="s">
        <v>105</v>
      </c>
      <c r="B2"/>
      <c r="C2"/>
      <c r="D2" t="s">
        <v>106</v>
      </c>
      <c r="E2" t="s">
        <v>104</v>
      </c>
      <c r="F2" t="s">
        <v>7844</v>
      </c>
      <c r="G2" t="s">
        <v>8400</v>
      </c>
      <c r="H2" t="s">
        <v>8401</v>
      </c>
      <c r="I2" t="s">
        <v>106</v>
      </c>
      <c r="J2" t="s">
        <v>8401</v>
      </c>
      <c r="K2" t="s">
        <v>8402</v>
      </c>
      <c r="L2"/>
      <c r="M2" t="s">
        <v>8403</v>
      </c>
      <c r="N2" t="s">
        <v>8404</v>
      </c>
      <c r="O2" t="s">
        <v>8405</v>
      </c>
      <c r="P2"/>
      <c r="Q2"/>
    </row>
    <row r="3" spans="1:17" x14ac:dyDescent="0.25">
      <c r="A3" t="s">
        <v>4758</v>
      </c>
      <c r="B3"/>
      <c r="C3"/>
      <c r="D3" t="s">
        <v>4759</v>
      </c>
      <c r="E3" t="s">
        <v>4757</v>
      </c>
      <c r="F3" t="s">
        <v>7845</v>
      </c>
      <c r="G3" t="s">
        <v>8406</v>
      </c>
      <c r="H3" t="s">
        <v>8407</v>
      </c>
      <c r="I3" t="s">
        <v>4759</v>
      </c>
      <c r="J3" t="s">
        <v>8408</v>
      </c>
      <c r="K3" t="s">
        <v>8409</v>
      </c>
      <c r="L3"/>
      <c r="M3" t="s">
        <v>8410</v>
      </c>
      <c r="N3">
        <v>137</v>
      </c>
      <c r="O3" t="s">
        <v>8411</v>
      </c>
      <c r="P3" t="s">
        <v>8412</v>
      </c>
      <c r="Q3" t="s">
        <v>8413</v>
      </c>
    </row>
    <row r="4" spans="1:17" x14ac:dyDescent="0.25">
      <c r="A4" t="s">
        <v>1995</v>
      </c>
      <c r="B4"/>
      <c r="C4"/>
      <c r="D4" t="s">
        <v>1996</v>
      </c>
      <c r="E4" t="s">
        <v>1994</v>
      </c>
      <c r="F4" t="s">
        <v>7852</v>
      </c>
      <c r="G4" t="s">
        <v>8414</v>
      </c>
      <c r="H4" t="s">
        <v>8415</v>
      </c>
      <c r="I4" t="s">
        <v>1996</v>
      </c>
      <c r="J4" t="s">
        <v>1994</v>
      </c>
      <c r="K4" t="s">
        <v>8416</v>
      </c>
      <c r="L4" t="s">
        <v>2005</v>
      </c>
      <c r="M4" t="s">
        <v>8417</v>
      </c>
      <c r="N4">
        <v>542</v>
      </c>
      <c r="O4" t="s">
        <v>8411</v>
      </c>
      <c r="P4" t="s">
        <v>8418</v>
      </c>
      <c r="Q4" t="s">
        <v>8419</v>
      </c>
    </row>
    <row r="5" spans="1:17" x14ac:dyDescent="0.25">
      <c r="A5" t="s">
        <v>2005</v>
      </c>
      <c r="B5"/>
      <c r="C5"/>
      <c r="D5" t="s">
        <v>2006</v>
      </c>
      <c r="E5" t="s">
        <v>2004</v>
      </c>
      <c r="F5" t="s">
        <v>7859</v>
      </c>
      <c r="G5" t="s">
        <v>8414</v>
      </c>
      <c r="H5" t="s">
        <v>8415</v>
      </c>
      <c r="I5" t="s">
        <v>2006</v>
      </c>
      <c r="J5" t="s">
        <v>2004</v>
      </c>
      <c r="K5" t="s">
        <v>8420</v>
      </c>
      <c r="L5" t="s">
        <v>1995</v>
      </c>
      <c r="M5" t="s">
        <v>8417</v>
      </c>
      <c r="N5">
        <v>542</v>
      </c>
      <c r="O5" t="s">
        <v>8411</v>
      </c>
      <c r="P5" t="s">
        <v>8421</v>
      </c>
      <c r="Q5" t="s">
        <v>8422</v>
      </c>
    </row>
    <row r="6" spans="1:17" x14ac:dyDescent="0.25">
      <c r="A6" t="s">
        <v>820</v>
      </c>
      <c r="B6"/>
      <c r="C6"/>
      <c r="D6" t="s">
        <v>821</v>
      </c>
      <c r="E6" t="s">
        <v>819</v>
      </c>
      <c r="F6" t="s">
        <v>7860</v>
      </c>
      <c r="G6" t="s">
        <v>8406</v>
      </c>
      <c r="H6" t="s">
        <v>8401</v>
      </c>
      <c r="I6" t="s">
        <v>821</v>
      </c>
      <c r="J6" t="s">
        <v>8423</v>
      </c>
      <c r="K6" t="s">
        <v>8424</v>
      </c>
      <c r="L6" t="s">
        <v>8425</v>
      </c>
      <c r="M6" t="s">
        <v>8403</v>
      </c>
      <c r="N6" t="s">
        <v>8404</v>
      </c>
      <c r="O6" t="s">
        <v>8405</v>
      </c>
      <c r="P6"/>
      <c r="Q6"/>
    </row>
    <row r="7" spans="1:17" x14ac:dyDescent="0.25">
      <c r="A7" t="s">
        <v>503</v>
      </c>
      <c r="B7"/>
      <c r="C7"/>
      <c r="D7" t="s">
        <v>504</v>
      </c>
      <c r="E7" t="s">
        <v>502</v>
      </c>
      <c r="F7" t="s">
        <v>7865</v>
      </c>
      <c r="G7" t="s">
        <v>8406</v>
      </c>
      <c r="H7" t="s">
        <v>8415</v>
      </c>
      <c r="I7" t="s">
        <v>504</v>
      </c>
      <c r="J7" t="s">
        <v>8415</v>
      </c>
      <c r="K7" t="s">
        <v>8426</v>
      </c>
      <c r="L7"/>
      <c r="M7" t="s">
        <v>8403</v>
      </c>
      <c r="N7" t="s">
        <v>8404</v>
      </c>
      <c r="O7" t="s">
        <v>8405</v>
      </c>
      <c r="P7"/>
      <c r="Q7"/>
    </row>
    <row r="8" spans="1:17" x14ac:dyDescent="0.25">
      <c r="A8" t="s">
        <v>177</v>
      </c>
      <c r="B8"/>
      <c r="C8"/>
      <c r="D8" t="s">
        <v>178</v>
      </c>
      <c r="E8" t="s">
        <v>176</v>
      </c>
      <c r="F8" t="s">
        <v>7866</v>
      </c>
      <c r="G8" t="s">
        <v>8400</v>
      </c>
      <c r="H8" t="s">
        <v>8427</v>
      </c>
      <c r="I8" t="s">
        <v>178</v>
      </c>
      <c r="J8" t="s">
        <v>8428</v>
      </c>
      <c r="K8" t="s">
        <v>8429</v>
      </c>
      <c r="L8" t="s">
        <v>461</v>
      </c>
      <c r="M8" t="s">
        <v>8403</v>
      </c>
      <c r="N8" t="s">
        <v>8404</v>
      </c>
      <c r="O8" t="s">
        <v>8411</v>
      </c>
      <c r="P8" t="s">
        <v>8430</v>
      </c>
      <c r="Q8" t="s">
        <v>8431</v>
      </c>
    </row>
    <row r="9" spans="1:17" x14ac:dyDescent="0.25">
      <c r="A9" t="s">
        <v>4979</v>
      </c>
      <c r="B9"/>
      <c r="C9"/>
      <c r="D9" t="s">
        <v>514</v>
      </c>
      <c r="E9" t="s">
        <v>4978</v>
      </c>
      <c r="F9" t="s">
        <v>7881</v>
      </c>
      <c r="G9" t="s">
        <v>8432</v>
      </c>
      <c r="H9" t="s">
        <v>8433</v>
      </c>
      <c r="I9" t="s">
        <v>514</v>
      </c>
      <c r="J9" t="s">
        <v>8434</v>
      </c>
      <c r="K9" t="s">
        <v>8435</v>
      </c>
      <c r="L9" t="s">
        <v>8436</v>
      </c>
      <c r="M9" t="s">
        <v>8437</v>
      </c>
      <c r="N9">
        <v>116</v>
      </c>
      <c r="O9" t="s">
        <v>8405</v>
      </c>
      <c r="P9"/>
      <c r="Q9"/>
    </row>
    <row r="10" spans="1:17" x14ac:dyDescent="0.25">
      <c r="A10" t="s">
        <v>513</v>
      </c>
      <c r="B10"/>
      <c r="C10"/>
      <c r="D10" t="s">
        <v>514</v>
      </c>
      <c r="E10" t="s">
        <v>512</v>
      </c>
      <c r="F10" t="s">
        <v>7881</v>
      </c>
      <c r="G10" t="s">
        <v>8432</v>
      </c>
      <c r="H10" t="s">
        <v>8427</v>
      </c>
      <c r="I10" t="s">
        <v>514</v>
      </c>
      <c r="J10" t="s">
        <v>8438</v>
      </c>
      <c r="K10" t="s">
        <v>8439</v>
      </c>
      <c r="L10" t="s">
        <v>92</v>
      </c>
      <c r="M10" t="s">
        <v>8403</v>
      </c>
      <c r="N10" t="s">
        <v>8404</v>
      </c>
      <c r="O10" t="s">
        <v>8411</v>
      </c>
      <c r="P10" t="s">
        <v>8440</v>
      </c>
      <c r="Q10" t="s">
        <v>8441</v>
      </c>
    </row>
    <row r="11" spans="1:17" x14ac:dyDescent="0.25">
      <c r="A11" t="s">
        <v>4990</v>
      </c>
      <c r="B11"/>
      <c r="C11"/>
      <c r="D11" t="s">
        <v>514</v>
      </c>
      <c r="E11" t="s">
        <v>4989</v>
      </c>
      <c r="F11" t="s">
        <v>7881</v>
      </c>
      <c r="G11" t="s">
        <v>8432</v>
      </c>
      <c r="H11" t="s">
        <v>8442</v>
      </c>
      <c r="I11" t="s">
        <v>514</v>
      </c>
      <c r="J11" t="s">
        <v>8443</v>
      </c>
      <c r="K11" t="s">
        <v>8444</v>
      </c>
      <c r="L11"/>
      <c r="M11" t="s">
        <v>8437</v>
      </c>
      <c r="N11">
        <v>116</v>
      </c>
      <c r="O11" t="s">
        <v>8411</v>
      </c>
      <c r="P11" t="s">
        <v>8445</v>
      </c>
      <c r="Q11" t="s">
        <v>8446</v>
      </c>
    </row>
    <row r="12" spans="1:17" x14ac:dyDescent="0.25">
      <c r="A12" t="s">
        <v>239</v>
      </c>
      <c r="B12"/>
      <c r="C12"/>
      <c r="D12" t="s">
        <v>240</v>
      </c>
      <c r="E12" t="s">
        <v>238</v>
      </c>
      <c r="F12" t="s">
        <v>7890</v>
      </c>
      <c r="G12" t="s">
        <v>8406</v>
      </c>
      <c r="H12" t="s">
        <v>8401</v>
      </c>
      <c r="I12" t="s">
        <v>240</v>
      </c>
      <c r="J12" t="s">
        <v>8401</v>
      </c>
      <c r="K12" t="s">
        <v>8447</v>
      </c>
      <c r="L12"/>
      <c r="M12" t="s">
        <v>8403</v>
      </c>
      <c r="N12" t="s">
        <v>8404</v>
      </c>
      <c r="O12" t="s">
        <v>8405</v>
      </c>
      <c r="P12"/>
      <c r="Q12"/>
    </row>
    <row r="13" spans="1:17" x14ac:dyDescent="0.25">
      <c r="A13" t="s">
        <v>5571</v>
      </c>
      <c r="B13"/>
      <c r="C13"/>
      <c r="D13" t="s">
        <v>5572</v>
      </c>
      <c r="E13" t="s">
        <v>5570</v>
      </c>
      <c r="F13" t="s">
        <v>7895</v>
      </c>
      <c r="G13" t="s">
        <v>8432</v>
      </c>
      <c r="H13" t="s">
        <v>8427</v>
      </c>
      <c r="I13" t="s">
        <v>5572</v>
      </c>
      <c r="J13" t="s">
        <v>8438</v>
      </c>
      <c r="K13" t="s">
        <v>8448</v>
      </c>
      <c r="L13" t="s">
        <v>92</v>
      </c>
      <c r="M13" t="s">
        <v>8449</v>
      </c>
      <c r="N13">
        <v>78</v>
      </c>
      <c r="O13" t="s">
        <v>8405</v>
      </c>
      <c r="P13"/>
      <c r="Q13"/>
    </row>
    <row r="14" spans="1:17" x14ac:dyDescent="0.25">
      <c r="A14" t="s">
        <v>294</v>
      </c>
      <c r="B14"/>
      <c r="C14"/>
      <c r="D14" t="s">
        <v>295</v>
      </c>
      <c r="E14" t="s">
        <v>293</v>
      </c>
      <c r="F14" t="s">
        <v>7900</v>
      </c>
      <c r="G14" t="s">
        <v>8406</v>
      </c>
      <c r="H14" t="s">
        <v>8433</v>
      </c>
      <c r="I14" t="s">
        <v>295</v>
      </c>
      <c r="J14" t="s">
        <v>8434</v>
      </c>
      <c r="K14" t="s">
        <v>8450</v>
      </c>
      <c r="L14"/>
      <c r="M14" t="s">
        <v>8403</v>
      </c>
      <c r="N14" t="s">
        <v>8404</v>
      </c>
      <c r="O14" t="s">
        <v>8405</v>
      </c>
      <c r="P14"/>
      <c r="Q14"/>
    </row>
    <row r="15" spans="1:17" x14ac:dyDescent="0.25">
      <c r="A15" t="s">
        <v>300</v>
      </c>
      <c r="B15"/>
      <c r="C15"/>
      <c r="D15" t="s">
        <v>295</v>
      </c>
      <c r="E15" t="s">
        <v>299</v>
      </c>
      <c r="F15" t="s">
        <v>7900</v>
      </c>
      <c r="G15" t="s">
        <v>8406</v>
      </c>
      <c r="H15" t="s">
        <v>8415</v>
      </c>
      <c r="I15" t="s">
        <v>295</v>
      </c>
      <c r="J15" t="s">
        <v>8451</v>
      </c>
      <c r="K15" t="s">
        <v>8452</v>
      </c>
      <c r="L15"/>
      <c r="M15" t="s">
        <v>8403</v>
      </c>
      <c r="N15" t="s">
        <v>8404</v>
      </c>
      <c r="O15" t="s">
        <v>8411</v>
      </c>
      <c r="P15" t="s">
        <v>8453</v>
      </c>
      <c r="Q15" t="s">
        <v>8454</v>
      </c>
    </row>
    <row r="16" spans="1:17" x14ac:dyDescent="0.25">
      <c r="A16" t="s">
        <v>310</v>
      </c>
      <c r="B16"/>
      <c r="C16"/>
      <c r="D16" t="s">
        <v>295</v>
      </c>
      <c r="E16" t="s">
        <v>309</v>
      </c>
      <c r="F16" t="s">
        <v>7900</v>
      </c>
      <c r="G16" t="s">
        <v>8406</v>
      </c>
      <c r="H16" t="s">
        <v>8415</v>
      </c>
      <c r="I16" t="s">
        <v>295</v>
      </c>
      <c r="J16" t="s">
        <v>8455</v>
      </c>
      <c r="K16" t="s">
        <v>8456</v>
      </c>
      <c r="L16"/>
      <c r="M16" t="s">
        <v>8403</v>
      </c>
      <c r="N16" t="s">
        <v>8404</v>
      </c>
      <c r="O16" t="s">
        <v>8411</v>
      </c>
      <c r="P16" t="s">
        <v>8457</v>
      </c>
      <c r="Q16" t="s">
        <v>8458</v>
      </c>
    </row>
    <row r="17" spans="1:17" x14ac:dyDescent="0.25">
      <c r="A17" t="s">
        <v>317</v>
      </c>
      <c r="B17"/>
      <c r="C17"/>
      <c r="D17" t="s">
        <v>295</v>
      </c>
      <c r="E17" t="s">
        <v>316</v>
      </c>
      <c r="F17" t="s">
        <v>7900</v>
      </c>
      <c r="G17" t="s">
        <v>8406</v>
      </c>
      <c r="H17" t="s">
        <v>8427</v>
      </c>
      <c r="I17" t="s">
        <v>295</v>
      </c>
      <c r="J17" t="s">
        <v>8459</v>
      </c>
      <c r="K17" t="s">
        <v>8460</v>
      </c>
      <c r="L17"/>
      <c r="M17" t="s">
        <v>8403</v>
      </c>
      <c r="N17" t="s">
        <v>8404</v>
      </c>
      <c r="O17" t="s">
        <v>8411</v>
      </c>
      <c r="P17" t="s">
        <v>8461</v>
      </c>
      <c r="Q17" t="s">
        <v>8462</v>
      </c>
    </row>
    <row r="18" spans="1:17" x14ac:dyDescent="0.25">
      <c r="A18" t="s">
        <v>326</v>
      </c>
      <c r="B18"/>
      <c r="C18"/>
      <c r="D18" t="s">
        <v>327</v>
      </c>
      <c r="E18" t="s">
        <v>325</v>
      </c>
      <c r="F18" t="s">
        <v>7901</v>
      </c>
      <c r="G18" t="s">
        <v>8406</v>
      </c>
      <c r="H18" t="s">
        <v>8401</v>
      </c>
      <c r="I18" t="s">
        <v>327</v>
      </c>
      <c r="J18" t="s">
        <v>8401</v>
      </c>
      <c r="K18" t="s">
        <v>8463</v>
      </c>
      <c r="L18"/>
      <c r="M18" t="s">
        <v>8403</v>
      </c>
      <c r="N18" t="s">
        <v>8404</v>
      </c>
      <c r="O18" t="s">
        <v>8405</v>
      </c>
      <c r="P18"/>
      <c r="Q18"/>
    </row>
    <row r="19" spans="1:17" x14ac:dyDescent="0.25">
      <c r="A19" t="s">
        <v>2175</v>
      </c>
      <c r="B19"/>
      <c r="C19"/>
      <c r="D19" t="s">
        <v>2176</v>
      </c>
      <c r="E19" t="s">
        <v>2174</v>
      </c>
      <c r="F19" t="s">
        <v>7902</v>
      </c>
      <c r="G19" t="s">
        <v>8406</v>
      </c>
      <c r="H19" t="s">
        <v>8401</v>
      </c>
      <c r="I19" t="s">
        <v>2176</v>
      </c>
      <c r="J19" t="s">
        <v>8401</v>
      </c>
      <c r="K19" t="s">
        <v>8464</v>
      </c>
      <c r="L19"/>
      <c r="M19" t="s">
        <v>8465</v>
      </c>
      <c r="N19">
        <v>881</v>
      </c>
      <c r="O19" t="s">
        <v>8405</v>
      </c>
      <c r="P19"/>
      <c r="Q19"/>
    </row>
    <row r="20" spans="1:17" x14ac:dyDescent="0.25">
      <c r="A20" t="s">
        <v>402</v>
      </c>
      <c r="B20"/>
      <c r="C20"/>
      <c r="D20" t="s">
        <v>403</v>
      </c>
      <c r="E20" t="s">
        <v>401</v>
      </c>
      <c r="F20" t="s">
        <v>7903</v>
      </c>
      <c r="G20" t="s">
        <v>8432</v>
      </c>
      <c r="H20" t="s">
        <v>8401</v>
      </c>
      <c r="I20" t="s">
        <v>403</v>
      </c>
      <c r="J20" t="s">
        <v>8401</v>
      </c>
      <c r="K20" t="s">
        <v>8466</v>
      </c>
      <c r="L20"/>
      <c r="M20" t="s">
        <v>8403</v>
      </c>
      <c r="N20" t="s">
        <v>8404</v>
      </c>
      <c r="O20" t="s">
        <v>8405</v>
      </c>
      <c r="P20"/>
      <c r="Q20"/>
    </row>
    <row r="21" spans="1:17" x14ac:dyDescent="0.25">
      <c r="A21" t="s">
        <v>410</v>
      </c>
      <c r="B21"/>
      <c r="C21"/>
      <c r="D21" t="s">
        <v>403</v>
      </c>
      <c r="E21" t="s">
        <v>409</v>
      </c>
      <c r="F21" t="s">
        <v>7903</v>
      </c>
      <c r="G21" t="s">
        <v>8432</v>
      </c>
      <c r="H21" t="s">
        <v>8427</v>
      </c>
      <c r="I21" t="s">
        <v>403</v>
      </c>
      <c r="J21" t="s">
        <v>8467</v>
      </c>
      <c r="K21" t="s">
        <v>8468</v>
      </c>
      <c r="L21" t="s">
        <v>92</v>
      </c>
      <c r="M21" t="s">
        <v>8403</v>
      </c>
      <c r="N21" t="s">
        <v>8404</v>
      </c>
      <c r="O21" t="s">
        <v>8405</v>
      </c>
      <c r="P21"/>
      <c r="Q21"/>
    </row>
    <row r="22" spans="1:17" x14ac:dyDescent="0.25">
      <c r="A22" t="s">
        <v>915</v>
      </c>
      <c r="B22"/>
      <c r="C22"/>
      <c r="D22" t="s">
        <v>916</v>
      </c>
      <c r="E22" t="s">
        <v>914</v>
      </c>
      <c r="F22" t="s">
        <v>7908</v>
      </c>
      <c r="G22" t="s">
        <v>8432</v>
      </c>
      <c r="H22" t="s">
        <v>8427</v>
      </c>
      <c r="I22" t="s">
        <v>916</v>
      </c>
      <c r="J22" t="s">
        <v>8469</v>
      </c>
      <c r="K22" t="s">
        <v>8470</v>
      </c>
      <c r="L22" t="s">
        <v>32</v>
      </c>
      <c r="M22" t="s">
        <v>8471</v>
      </c>
      <c r="N22">
        <v>1125</v>
      </c>
      <c r="O22" t="s">
        <v>8405</v>
      </c>
      <c r="P22"/>
      <c r="Q22"/>
    </row>
    <row r="23" spans="1:17" x14ac:dyDescent="0.25">
      <c r="A23" t="s">
        <v>1457</v>
      </c>
      <c r="B23"/>
      <c r="C23"/>
      <c r="D23" t="s">
        <v>418</v>
      </c>
      <c r="E23" t="s">
        <v>1456</v>
      </c>
      <c r="F23" t="s">
        <v>7917</v>
      </c>
      <c r="G23" t="s">
        <v>8406</v>
      </c>
      <c r="H23" t="s">
        <v>8433</v>
      </c>
      <c r="I23" t="s">
        <v>418</v>
      </c>
      <c r="J23" t="s">
        <v>8434</v>
      </c>
      <c r="K23" t="s">
        <v>8472</v>
      </c>
      <c r="L23"/>
      <c r="M23" t="s">
        <v>8403</v>
      </c>
      <c r="N23" t="s">
        <v>8404</v>
      </c>
      <c r="O23" t="s">
        <v>8405</v>
      </c>
      <c r="P23"/>
      <c r="Q23"/>
    </row>
    <row r="24" spans="1:17" x14ac:dyDescent="0.25">
      <c r="A24" t="s">
        <v>417</v>
      </c>
      <c r="B24"/>
      <c r="C24"/>
      <c r="D24" t="s">
        <v>418</v>
      </c>
      <c r="E24" t="s">
        <v>416</v>
      </c>
      <c r="F24" t="s">
        <v>7917</v>
      </c>
      <c r="G24" t="s">
        <v>8406</v>
      </c>
      <c r="H24" t="s">
        <v>8427</v>
      </c>
      <c r="I24" t="s">
        <v>418</v>
      </c>
      <c r="J24" t="s">
        <v>8473</v>
      </c>
      <c r="K24" t="s">
        <v>8474</v>
      </c>
      <c r="L24"/>
      <c r="M24" t="s">
        <v>8403</v>
      </c>
      <c r="N24" t="s">
        <v>8404</v>
      </c>
      <c r="O24" t="s">
        <v>8405</v>
      </c>
      <c r="P24"/>
      <c r="Q24"/>
    </row>
    <row r="25" spans="1:17" x14ac:dyDescent="0.25">
      <c r="A25" t="s">
        <v>426</v>
      </c>
      <c r="B25"/>
      <c r="C25"/>
      <c r="D25" t="s">
        <v>418</v>
      </c>
      <c r="E25" t="s">
        <v>425</v>
      </c>
      <c r="F25" t="s">
        <v>7917</v>
      </c>
      <c r="G25" t="s">
        <v>8406</v>
      </c>
      <c r="H25" t="s">
        <v>8475</v>
      </c>
      <c r="I25" t="s">
        <v>418</v>
      </c>
      <c r="J25" t="s">
        <v>8475</v>
      </c>
      <c r="K25" t="s">
        <v>8476</v>
      </c>
      <c r="L25"/>
      <c r="M25" t="s">
        <v>8403</v>
      </c>
      <c r="N25" t="s">
        <v>8404</v>
      </c>
      <c r="O25" t="s">
        <v>8405</v>
      </c>
      <c r="P25"/>
      <c r="Q25"/>
    </row>
    <row r="26" spans="1:17" x14ac:dyDescent="0.25">
      <c r="A26" t="s">
        <v>5680</v>
      </c>
      <c r="B26"/>
      <c r="C26"/>
      <c r="D26" t="s">
        <v>5681</v>
      </c>
      <c r="E26" t="s">
        <v>5679</v>
      </c>
      <c r="F26" t="s">
        <v>7922</v>
      </c>
      <c r="G26" t="s">
        <v>8432</v>
      </c>
      <c r="H26" t="s">
        <v>8427</v>
      </c>
      <c r="I26" t="s">
        <v>5681</v>
      </c>
      <c r="J26" t="s">
        <v>8467</v>
      </c>
      <c r="K26" t="s">
        <v>8477</v>
      </c>
      <c r="L26" t="s">
        <v>92</v>
      </c>
      <c r="M26" t="s">
        <v>8449</v>
      </c>
      <c r="N26">
        <v>78</v>
      </c>
      <c r="O26" t="s">
        <v>8405</v>
      </c>
      <c r="P26"/>
      <c r="Q26"/>
    </row>
    <row r="27" spans="1:17" x14ac:dyDescent="0.25">
      <c r="A27" t="s">
        <v>523</v>
      </c>
      <c r="B27"/>
      <c r="C27"/>
      <c r="D27" t="s">
        <v>524</v>
      </c>
      <c r="E27" t="s">
        <v>522</v>
      </c>
      <c r="F27" t="s">
        <v>7923</v>
      </c>
      <c r="G27" t="s">
        <v>8406</v>
      </c>
      <c r="H27" t="s">
        <v>8427</v>
      </c>
      <c r="I27" t="s">
        <v>524</v>
      </c>
      <c r="J27" t="s">
        <v>8473</v>
      </c>
      <c r="K27" t="s">
        <v>8478</v>
      </c>
      <c r="L27"/>
      <c r="M27" t="s">
        <v>8403</v>
      </c>
      <c r="N27" t="s">
        <v>8404</v>
      </c>
      <c r="O27" t="s">
        <v>8405</v>
      </c>
      <c r="P27"/>
      <c r="Q27"/>
    </row>
    <row r="28" spans="1:17" x14ac:dyDescent="0.25">
      <c r="A28" t="s">
        <v>533</v>
      </c>
      <c r="B28"/>
      <c r="C28"/>
      <c r="D28" t="s">
        <v>524</v>
      </c>
      <c r="E28" t="s">
        <v>532</v>
      </c>
      <c r="F28" t="s">
        <v>7923</v>
      </c>
      <c r="G28" t="s">
        <v>8406</v>
      </c>
      <c r="H28" t="s">
        <v>8427</v>
      </c>
      <c r="I28" t="s">
        <v>524</v>
      </c>
      <c r="J28" t="s">
        <v>8479</v>
      </c>
      <c r="K28" t="s">
        <v>8480</v>
      </c>
      <c r="L28"/>
      <c r="M28" t="s">
        <v>8403</v>
      </c>
      <c r="N28" t="s">
        <v>8404</v>
      </c>
      <c r="O28" t="s">
        <v>8411</v>
      </c>
      <c r="P28" t="s">
        <v>8481</v>
      </c>
      <c r="Q28" t="s">
        <v>8482</v>
      </c>
    </row>
    <row r="29" spans="1:17" x14ac:dyDescent="0.25">
      <c r="A29" t="s">
        <v>1797</v>
      </c>
      <c r="B29"/>
      <c r="C29"/>
      <c r="D29" t="s">
        <v>524</v>
      </c>
      <c r="E29" t="s">
        <v>1796</v>
      </c>
      <c r="F29" t="s">
        <v>7923</v>
      </c>
      <c r="G29" t="s">
        <v>8406</v>
      </c>
      <c r="H29" t="s">
        <v>8433</v>
      </c>
      <c r="I29" t="s">
        <v>524</v>
      </c>
      <c r="J29" t="s">
        <v>8434</v>
      </c>
      <c r="K29" t="s">
        <v>8483</v>
      </c>
      <c r="L29"/>
      <c r="M29" t="s">
        <v>8484</v>
      </c>
      <c r="N29">
        <v>676</v>
      </c>
      <c r="O29" t="s">
        <v>8405</v>
      </c>
      <c r="P29"/>
      <c r="Q29"/>
    </row>
    <row r="30" spans="1:17" x14ac:dyDescent="0.25">
      <c r="A30" t="s">
        <v>434</v>
      </c>
      <c r="B30"/>
      <c r="C30"/>
      <c r="D30" t="s">
        <v>435</v>
      </c>
      <c r="E30" t="s">
        <v>433</v>
      </c>
      <c r="F30" t="s">
        <v>7924</v>
      </c>
      <c r="G30" t="s">
        <v>8432</v>
      </c>
      <c r="H30" t="s">
        <v>8427</v>
      </c>
      <c r="I30" t="s">
        <v>435</v>
      </c>
      <c r="J30" t="s">
        <v>8467</v>
      </c>
      <c r="K30" t="s">
        <v>8485</v>
      </c>
      <c r="L30" t="s">
        <v>92</v>
      </c>
      <c r="M30" t="s">
        <v>8403</v>
      </c>
      <c r="N30" t="s">
        <v>8404</v>
      </c>
      <c r="O30" t="s">
        <v>8405</v>
      </c>
      <c r="P30"/>
      <c r="Q30"/>
    </row>
    <row r="31" spans="1:17" x14ac:dyDescent="0.25">
      <c r="A31" t="s">
        <v>232</v>
      </c>
      <c r="B31"/>
      <c r="C31"/>
      <c r="D31" t="s">
        <v>233</v>
      </c>
      <c r="E31" t="s">
        <v>231</v>
      </c>
      <c r="F31" t="s">
        <v>7925</v>
      </c>
      <c r="G31" t="s">
        <v>8406</v>
      </c>
      <c r="H31" t="s">
        <v>8427</v>
      </c>
      <c r="I31" t="s">
        <v>233</v>
      </c>
      <c r="J31" t="s">
        <v>8486</v>
      </c>
      <c r="K31" t="s">
        <v>8487</v>
      </c>
      <c r="L31"/>
      <c r="M31" t="s">
        <v>8403</v>
      </c>
      <c r="N31" t="s">
        <v>8404</v>
      </c>
      <c r="O31" t="s">
        <v>8405</v>
      </c>
      <c r="P31" t="s">
        <v>8488</v>
      </c>
      <c r="Q31" t="s">
        <v>8489</v>
      </c>
    </row>
    <row r="32" spans="1:17" x14ac:dyDescent="0.25">
      <c r="A32" t="s">
        <v>336</v>
      </c>
      <c r="B32"/>
      <c r="C32"/>
      <c r="D32" t="s">
        <v>337</v>
      </c>
      <c r="E32" t="s">
        <v>335</v>
      </c>
      <c r="F32" t="s">
        <v>7926</v>
      </c>
      <c r="G32" t="s">
        <v>8406</v>
      </c>
      <c r="H32" t="s">
        <v>8401</v>
      </c>
      <c r="I32" t="s">
        <v>337</v>
      </c>
      <c r="J32" t="s">
        <v>8401</v>
      </c>
      <c r="K32" t="s">
        <v>8490</v>
      </c>
      <c r="L32" t="s">
        <v>8491</v>
      </c>
      <c r="M32" t="s">
        <v>8403</v>
      </c>
      <c r="N32" t="s">
        <v>8404</v>
      </c>
      <c r="O32" t="s">
        <v>8405</v>
      </c>
      <c r="P32"/>
      <c r="Q32"/>
    </row>
    <row r="33" spans="1:17" x14ac:dyDescent="0.25">
      <c r="A33" t="s">
        <v>442</v>
      </c>
      <c r="B33"/>
      <c r="C33"/>
      <c r="D33" t="s">
        <v>443</v>
      </c>
      <c r="E33" t="s">
        <v>441</v>
      </c>
      <c r="F33" t="s">
        <v>7927</v>
      </c>
      <c r="G33" t="s">
        <v>8492</v>
      </c>
      <c r="H33" t="s">
        <v>8427</v>
      </c>
      <c r="I33" t="s">
        <v>443</v>
      </c>
      <c r="J33" t="s">
        <v>8473</v>
      </c>
      <c r="K33" t="s">
        <v>8493</v>
      </c>
      <c r="L33"/>
      <c r="M33" t="s">
        <v>8403</v>
      </c>
      <c r="N33" t="s">
        <v>8404</v>
      </c>
      <c r="O33" t="s">
        <v>8405</v>
      </c>
      <c r="P33"/>
      <c r="Q33"/>
    </row>
    <row r="34" spans="1:17" x14ac:dyDescent="0.25">
      <c r="A34" t="s">
        <v>545</v>
      </c>
      <c r="B34"/>
      <c r="C34"/>
      <c r="D34" t="s">
        <v>546</v>
      </c>
      <c r="E34" t="s">
        <v>544</v>
      </c>
      <c r="F34" t="s">
        <v>7930</v>
      </c>
      <c r="G34" t="s">
        <v>8406</v>
      </c>
      <c r="H34" t="s">
        <v>8401</v>
      </c>
      <c r="I34" t="s">
        <v>546</v>
      </c>
      <c r="J34" t="s">
        <v>8401</v>
      </c>
      <c r="K34" t="s">
        <v>8494</v>
      </c>
      <c r="L34" t="s">
        <v>336</v>
      </c>
      <c r="M34" t="s">
        <v>8403</v>
      </c>
      <c r="N34" t="s">
        <v>8404</v>
      </c>
      <c r="O34" t="s">
        <v>8405</v>
      </c>
      <c r="P34"/>
      <c r="Q34"/>
    </row>
    <row r="35" spans="1:17" x14ac:dyDescent="0.25">
      <c r="A35" t="s">
        <v>1841</v>
      </c>
      <c r="B35"/>
      <c r="C35"/>
      <c r="D35" t="s">
        <v>546</v>
      </c>
      <c r="E35" t="s">
        <v>1840</v>
      </c>
      <c r="F35" t="s">
        <v>7930</v>
      </c>
      <c r="G35" t="s">
        <v>8406</v>
      </c>
      <c r="H35" t="s">
        <v>8427</v>
      </c>
      <c r="I35" t="s">
        <v>546</v>
      </c>
      <c r="J35" t="s">
        <v>1840</v>
      </c>
      <c r="K35" t="s">
        <v>8495</v>
      </c>
      <c r="L35"/>
      <c r="M35" t="s">
        <v>8496</v>
      </c>
      <c r="N35">
        <v>698</v>
      </c>
      <c r="O35" t="s">
        <v>8405</v>
      </c>
      <c r="P35"/>
      <c r="Q35"/>
    </row>
    <row r="36" spans="1:17" x14ac:dyDescent="0.25">
      <c r="A36" t="s">
        <v>2770</v>
      </c>
      <c r="B36"/>
      <c r="C36"/>
      <c r="D36" t="s">
        <v>546</v>
      </c>
      <c r="E36" t="s">
        <v>2769</v>
      </c>
      <c r="F36" t="s">
        <v>7930</v>
      </c>
      <c r="G36" t="s">
        <v>8406</v>
      </c>
      <c r="H36" t="s">
        <v>8415</v>
      </c>
      <c r="I36" t="s">
        <v>546</v>
      </c>
      <c r="J36" t="s">
        <v>2769</v>
      </c>
      <c r="K36" t="s">
        <v>8497</v>
      </c>
      <c r="L36" t="s">
        <v>336</v>
      </c>
      <c r="M36" t="s">
        <v>8498</v>
      </c>
      <c r="N36">
        <v>512</v>
      </c>
      <c r="O36" t="s">
        <v>8411</v>
      </c>
      <c r="P36" t="s">
        <v>8499</v>
      </c>
      <c r="Q36" t="s">
        <v>8500</v>
      </c>
    </row>
    <row r="37" spans="1:17" x14ac:dyDescent="0.25">
      <c r="A37" t="s">
        <v>5458</v>
      </c>
      <c r="B37"/>
      <c r="C37"/>
      <c r="D37" t="s">
        <v>546</v>
      </c>
      <c r="E37" t="s">
        <v>5457</v>
      </c>
      <c r="F37" t="s">
        <v>7930</v>
      </c>
      <c r="G37" t="s">
        <v>8406</v>
      </c>
      <c r="H37" t="s">
        <v>8475</v>
      </c>
      <c r="I37" t="s">
        <v>546</v>
      </c>
      <c r="J37" t="s">
        <v>8475</v>
      </c>
      <c r="K37" t="s">
        <v>8501</v>
      </c>
      <c r="L37" t="s">
        <v>545</v>
      </c>
      <c r="M37" t="s">
        <v>8502</v>
      </c>
      <c r="N37">
        <v>81</v>
      </c>
      <c r="O37" t="s">
        <v>8411</v>
      </c>
      <c r="P37" t="s">
        <v>8503</v>
      </c>
      <c r="Q37" t="s">
        <v>8504</v>
      </c>
    </row>
    <row r="38" spans="1:17" x14ac:dyDescent="0.25">
      <c r="A38" t="s">
        <v>160</v>
      </c>
      <c r="B38"/>
      <c r="C38"/>
      <c r="D38" t="s">
        <v>161</v>
      </c>
      <c r="E38" t="s">
        <v>159</v>
      </c>
      <c r="F38" t="s">
        <v>7955</v>
      </c>
      <c r="G38" t="s">
        <v>8492</v>
      </c>
      <c r="H38" t="s">
        <v>8427</v>
      </c>
      <c r="I38" t="s">
        <v>161</v>
      </c>
      <c r="J38" t="s">
        <v>8473</v>
      </c>
      <c r="K38" t="s">
        <v>8505</v>
      </c>
      <c r="L38"/>
      <c r="M38" t="s">
        <v>8403</v>
      </c>
      <c r="N38" t="s">
        <v>8404</v>
      </c>
      <c r="O38" t="s">
        <v>8411</v>
      </c>
      <c r="P38" t="s">
        <v>8506</v>
      </c>
      <c r="Q38" t="s">
        <v>8507</v>
      </c>
    </row>
    <row r="39" spans="1:17" x14ac:dyDescent="0.25">
      <c r="A39" t="s">
        <v>454</v>
      </c>
      <c r="B39"/>
      <c r="C39"/>
      <c r="D39" t="s">
        <v>455</v>
      </c>
      <c r="E39" t="s">
        <v>453</v>
      </c>
      <c r="F39" t="s">
        <v>7958</v>
      </c>
      <c r="G39" t="s">
        <v>8432</v>
      </c>
      <c r="H39" t="s">
        <v>8401</v>
      </c>
      <c r="I39" t="s">
        <v>455</v>
      </c>
      <c r="J39" t="s">
        <v>8401</v>
      </c>
      <c r="K39" t="s">
        <v>8508</v>
      </c>
      <c r="L39"/>
      <c r="M39" t="s">
        <v>8403</v>
      </c>
      <c r="N39" t="s">
        <v>8404</v>
      </c>
      <c r="O39" t="s">
        <v>8405</v>
      </c>
      <c r="P39"/>
      <c r="Q39"/>
    </row>
    <row r="40" spans="1:17" x14ac:dyDescent="0.25">
      <c r="A40" t="s">
        <v>348</v>
      </c>
      <c r="B40"/>
      <c r="C40"/>
      <c r="D40" t="s">
        <v>349</v>
      </c>
      <c r="E40" t="s">
        <v>347</v>
      </c>
      <c r="F40" t="s">
        <v>7961</v>
      </c>
      <c r="G40" t="s">
        <v>8432</v>
      </c>
      <c r="H40" t="s">
        <v>8401</v>
      </c>
      <c r="I40" t="s">
        <v>349</v>
      </c>
      <c r="J40" t="s">
        <v>8401</v>
      </c>
      <c r="K40" t="s">
        <v>8509</v>
      </c>
      <c r="L40"/>
      <c r="M40" t="s">
        <v>8403</v>
      </c>
      <c r="N40" t="s">
        <v>8404</v>
      </c>
      <c r="O40" t="s">
        <v>8405</v>
      </c>
      <c r="P40"/>
      <c r="Q40"/>
    </row>
    <row r="41" spans="1:17" x14ac:dyDescent="0.25">
      <c r="A41" t="s">
        <v>61</v>
      </c>
      <c r="B41"/>
      <c r="C41"/>
      <c r="D41" t="s">
        <v>62</v>
      </c>
      <c r="E41" t="s">
        <v>60</v>
      </c>
      <c r="F41" t="s">
        <v>7964</v>
      </c>
      <c r="G41" t="s">
        <v>8432</v>
      </c>
      <c r="H41" t="s">
        <v>8401</v>
      </c>
      <c r="I41" t="s">
        <v>62</v>
      </c>
      <c r="J41" t="s">
        <v>8401</v>
      </c>
      <c r="K41" t="s">
        <v>8510</v>
      </c>
      <c r="L41"/>
      <c r="M41" t="s">
        <v>8403</v>
      </c>
      <c r="N41" t="s">
        <v>8404</v>
      </c>
      <c r="O41" t="s">
        <v>8405</v>
      </c>
      <c r="P41"/>
      <c r="Q41"/>
    </row>
    <row r="42" spans="1:17" x14ac:dyDescent="0.25">
      <c r="A42" t="s">
        <v>3061</v>
      </c>
      <c r="B42"/>
      <c r="C42"/>
      <c r="D42" t="s">
        <v>62</v>
      </c>
      <c r="E42" t="s">
        <v>3060</v>
      </c>
      <c r="F42" t="s">
        <v>7964</v>
      </c>
      <c r="G42" t="s">
        <v>8432</v>
      </c>
      <c r="H42" t="s">
        <v>8511</v>
      </c>
      <c r="I42" t="s">
        <v>62</v>
      </c>
      <c r="J42" t="s">
        <v>8511</v>
      </c>
      <c r="K42" t="s">
        <v>8512</v>
      </c>
      <c r="L42"/>
      <c r="M42" t="s">
        <v>8513</v>
      </c>
      <c r="N42">
        <v>257</v>
      </c>
      <c r="O42" t="s">
        <v>8411</v>
      </c>
      <c r="P42" t="s">
        <v>8514</v>
      </c>
      <c r="Q42" t="s">
        <v>8515</v>
      </c>
    </row>
    <row r="43" spans="1:17" x14ac:dyDescent="0.25">
      <c r="A43" t="s">
        <v>5996</v>
      </c>
      <c r="B43"/>
      <c r="C43"/>
      <c r="D43" t="s">
        <v>5997</v>
      </c>
      <c r="E43" t="s">
        <v>5995</v>
      </c>
      <c r="F43" t="s">
        <v>7965</v>
      </c>
      <c r="G43" t="s">
        <v>8492</v>
      </c>
      <c r="H43" t="s">
        <v>8427</v>
      </c>
      <c r="I43" t="s">
        <v>5997</v>
      </c>
      <c r="J43" t="s">
        <v>8516</v>
      </c>
      <c r="K43" t="s">
        <v>8517</v>
      </c>
      <c r="L43" t="s">
        <v>8518</v>
      </c>
      <c r="M43" t="s">
        <v>8519</v>
      </c>
      <c r="N43">
        <v>61</v>
      </c>
      <c r="O43" t="s">
        <v>8411</v>
      </c>
      <c r="P43" t="s">
        <v>8520</v>
      </c>
      <c r="Q43" t="s">
        <v>8521</v>
      </c>
    </row>
    <row r="44" spans="1:17" x14ac:dyDescent="0.25">
      <c r="A44" t="s">
        <v>1185</v>
      </c>
      <c r="B44"/>
      <c r="C44"/>
      <c r="D44" t="s">
        <v>1186</v>
      </c>
      <c r="E44" t="s">
        <v>1184</v>
      </c>
      <c r="F44" t="s">
        <v>7966</v>
      </c>
      <c r="G44" t="s">
        <v>8400</v>
      </c>
      <c r="H44" t="s">
        <v>8415</v>
      </c>
      <c r="I44" t="s">
        <v>1186</v>
      </c>
      <c r="J44" t="s">
        <v>1184</v>
      </c>
      <c r="K44" t="s">
        <v>8522</v>
      </c>
      <c r="L44"/>
      <c r="M44" t="s">
        <v>8523</v>
      </c>
      <c r="N44">
        <v>1034</v>
      </c>
      <c r="O44" t="s">
        <v>8411</v>
      </c>
      <c r="P44" t="s">
        <v>8524</v>
      </c>
      <c r="Q44" t="s">
        <v>8525</v>
      </c>
    </row>
    <row r="45" spans="1:17" x14ac:dyDescent="0.25">
      <c r="A45" t="s">
        <v>903</v>
      </c>
      <c r="B45"/>
      <c r="C45"/>
      <c r="D45" t="s">
        <v>904</v>
      </c>
      <c r="E45" t="s">
        <v>902</v>
      </c>
      <c r="F45" t="s">
        <v>7967</v>
      </c>
      <c r="G45" t="s">
        <v>8400</v>
      </c>
      <c r="H45" t="s">
        <v>8415</v>
      </c>
      <c r="I45" t="s">
        <v>904</v>
      </c>
      <c r="J45" t="s">
        <v>8526</v>
      </c>
      <c r="K45" t="s">
        <v>8527</v>
      </c>
      <c r="L45" t="s">
        <v>836</v>
      </c>
      <c r="M45" t="s">
        <v>8528</v>
      </c>
      <c r="N45">
        <v>1156</v>
      </c>
      <c r="O45" t="s">
        <v>8411</v>
      </c>
      <c r="P45" t="s">
        <v>8529</v>
      </c>
      <c r="Q45" t="s">
        <v>8530</v>
      </c>
    </row>
    <row r="46" spans="1:17" x14ac:dyDescent="0.25">
      <c r="A46" t="s">
        <v>1630</v>
      </c>
      <c r="B46"/>
      <c r="C46"/>
      <c r="D46" t="s">
        <v>1631</v>
      </c>
      <c r="E46" t="s">
        <v>1629</v>
      </c>
      <c r="F46" t="s">
        <v>7970</v>
      </c>
      <c r="G46" t="s">
        <v>8414</v>
      </c>
      <c r="H46" t="s">
        <v>8427</v>
      </c>
      <c r="I46" t="s">
        <v>1631</v>
      </c>
      <c r="J46" t="s">
        <v>8531</v>
      </c>
      <c r="K46" t="s">
        <v>8532</v>
      </c>
      <c r="L46"/>
      <c r="M46" t="s">
        <v>8533</v>
      </c>
      <c r="N46">
        <v>790</v>
      </c>
      <c r="O46" t="s">
        <v>8411</v>
      </c>
      <c r="P46" t="s">
        <v>8534</v>
      </c>
      <c r="Q46" t="s">
        <v>8535</v>
      </c>
    </row>
    <row r="47" spans="1:17" x14ac:dyDescent="0.25">
      <c r="A47" t="s">
        <v>1682</v>
      </c>
      <c r="B47"/>
      <c r="C47"/>
      <c r="D47" t="s">
        <v>556</v>
      </c>
      <c r="E47" t="s">
        <v>1681</v>
      </c>
      <c r="F47" t="s">
        <v>7971</v>
      </c>
      <c r="G47" t="s">
        <v>8414</v>
      </c>
      <c r="H47" t="s">
        <v>8433</v>
      </c>
      <c r="I47" t="s">
        <v>556</v>
      </c>
      <c r="J47" t="s">
        <v>8434</v>
      </c>
      <c r="K47" t="s">
        <v>8536</v>
      </c>
      <c r="L47"/>
      <c r="M47" t="s">
        <v>8403</v>
      </c>
      <c r="N47" t="s">
        <v>8404</v>
      </c>
      <c r="O47" t="s">
        <v>8405</v>
      </c>
      <c r="P47" t="s">
        <v>8537</v>
      </c>
      <c r="Q47" t="s">
        <v>8538</v>
      </c>
    </row>
    <row r="48" spans="1:17" x14ac:dyDescent="0.25">
      <c r="A48" t="s">
        <v>555</v>
      </c>
      <c r="B48"/>
      <c r="C48"/>
      <c r="D48" t="s">
        <v>556</v>
      </c>
      <c r="E48" t="s">
        <v>554</v>
      </c>
      <c r="F48" t="s">
        <v>7971</v>
      </c>
      <c r="G48" t="s">
        <v>8414</v>
      </c>
      <c r="H48" t="s">
        <v>8415</v>
      </c>
      <c r="I48" t="s">
        <v>556</v>
      </c>
      <c r="J48" t="s">
        <v>8415</v>
      </c>
      <c r="K48" t="s">
        <v>8539</v>
      </c>
      <c r="L48"/>
      <c r="M48" t="s">
        <v>8403</v>
      </c>
      <c r="N48" t="s">
        <v>8404</v>
      </c>
      <c r="O48" t="s">
        <v>8405</v>
      </c>
      <c r="P48" t="s">
        <v>8537</v>
      </c>
      <c r="Q48" t="s">
        <v>8538</v>
      </c>
    </row>
    <row r="49" spans="1:17" x14ac:dyDescent="0.25">
      <c r="A49" t="s">
        <v>561</v>
      </c>
      <c r="B49"/>
      <c r="C49"/>
      <c r="D49" t="s">
        <v>556</v>
      </c>
      <c r="E49" t="s">
        <v>560</v>
      </c>
      <c r="F49" t="s">
        <v>7971</v>
      </c>
      <c r="G49" t="s">
        <v>8414</v>
      </c>
      <c r="H49" t="s">
        <v>8427</v>
      </c>
      <c r="I49" t="s">
        <v>556</v>
      </c>
      <c r="J49" t="s">
        <v>8540</v>
      </c>
      <c r="K49" t="s">
        <v>8541</v>
      </c>
      <c r="L49"/>
      <c r="M49" t="s">
        <v>8403</v>
      </c>
      <c r="N49" t="s">
        <v>8404</v>
      </c>
      <c r="O49" t="s">
        <v>8411</v>
      </c>
      <c r="P49" t="s">
        <v>8542</v>
      </c>
      <c r="Q49" t="s">
        <v>8543</v>
      </c>
    </row>
    <row r="50" spans="1:17" x14ac:dyDescent="0.25">
      <c r="A50" t="s">
        <v>573</v>
      </c>
      <c r="B50"/>
      <c r="C50"/>
      <c r="D50" t="s">
        <v>574</v>
      </c>
      <c r="E50" t="s">
        <v>572</v>
      </c>
      <c r="F50" t="s">
        <v>7976</v>
      </c>
      <c r="G50" t="s">
        <v>8492</v>
      </c>
      <c r="H50" t="s">
        <v>8427</v>
      </c>
      <c r="I50" t="s">
        <v>574</v>
      </c>
      <c r="J50" t="s">
        <v>8473</v>
      </c>
      <c r="K50" t="s">
        <v>8544</v>
      </c>
      <c r="L50"/>
      <c r="M50" t="s">
        <v>8403</v>
      </c>
      <c r="N50" t="s">
        <v>8404</v>
      </c>
      <c r="O50" t="s">
        <v>8405</v>
      </c>
      <c r="P50"/>
      <c r="Q50"/>
    </row>
    <row r="51" spans="1:17" x14ac:dyDescent="0.25">
      <c r="A51" t="s">
        <v>184</v>
      </c>
      <c r="B51"/>
      <c r="C51"/>
      <c r="D51" t="s">
        <v>185</v>
      </c>
      <c r="E51" t="s">
        <v>183</v>
      </c>
      <c r="F51" t="s">
        <v>7979</v>
      </c>
      <c r="G51" t="s">
        <v>8414</v>
      </c>
      <c r="H51" t="s">
        <v>8427</v>
      </c>
      <c r="I51" t="s">
        <v>185</v>
      </c>
      <c r="J51" t="s">
        <v>8545</v>
      </c>
      <c r="K51" t="s">
        <v>8546</v>
      </c>
      <c r="L51"/>
      <c r="M51" t="s">
        <v>8403</v>
      </c>
      <c r="N51" t="s">
        <v>8404</v>
      </c>
      <c r="O51" t="s">
        <v>8411</v>
      </c>
      <c r="P51" t="s">
        <v>8547</v>
      </c>
      <c r="Q51" t="s">
        <v>8548</v>
      </c>
    </row>
    <row r="52" spans="1:17" x14ac:dyDescent="0.25">
      <c r="A52" t="s">
        <v>3226</v>
      </c>
      <c r="B52"/>
      <c r="C52"/>
      <c r="D52" t="s">
        <v>590</v>
      </c>
      <c r="E52" t="s">
        <v>3225</v>
      </c>
      <c r="F52" t="s">
        <v>7984</v>
      </c>
      <c r="G52" t="s">
        <v>8406</v>
      </c>
      <c r="H52" t="s">
        <v>8433</v>
      </c>
      <c r="I52" t="s">
        <v>590</v>
      </c>
      <c r="J52" t="s">
        <v>8549</v>
      </c>
      <c r="K52" t="s">
        <v>8550</v>
      </c>
      <c r="L52"/>
      <c r="M52" t="s">
        <v>8551</v>
      </c>
      <c r="N52">
        <v>1064</v>
      </c>
      <c r="O52" t="s">
        <v>8405</v>
      </c>
      <c r="P52"/>
      <c r="Q52"/>
    </row>
    <row r="53" spans="1:17" x14ac:dyDescent="0.25">
      <c r="A53" t="s">
        <v>589</v>
      </c>
      <c r="B53"/>
      <c r="C53"/>
      <c r="D53" t="s">
        <v>590</v>
      </c>
      <c r="E53" t="s">
        <v>588</v>
      </c>
      <c r="F53" t="s">
        <v>7984</v>
      </c>
      <c r="G53" t="s">
        <v>8406</v>
      </c>
      <c r="H53" t="s">
        <v>8427</v>
      </c>
      <c r="I53" t="s">
        <v>590</v>
      </c>
      <c r="J53" t="s">
        <v>8552</v>
      </c>
      <c r="K53" t="s">
        <v>8553</v>
      </c>
      <c r="L53" t="s">
        <v>8554</v>
      </c>
      <c r="M53" t="s">
        <v>8403</v>
      </c>
      <c r="N53" t="s">
        <v>8404</v>
      </c>
      <c r="O53" t="s">
        <v>8411</v>
      </c>
      <c r="P53" t="s">
        <v>8555</v>
      </c>
      <c r="Q53" t="s">
        <v>8556</v>
      </c>
    </row>
    <row r="54" spans="1:17" x14ac:dyDescent="0.25">
      <c r="A54" t="s">
        <v>3259</v>
      </c>
      <c r="B54"/>
      <c r="C54"/>
      <c r="D54" t="s">
        <v>590</v>
      </c>
      <c r="E54" t="s">
        <v>3258</v>
      </c>
      <c r="F54" t="s">
        <v>7984</v>
      </c>
      <c r="G54" t="s">
        <v>8406</v>
      </c>
      <c r="H54" t="s">
        <v>8475</v>
      </c>
      <c r="I54" t="s">
        <v>590</v>
      </c>
      <c r="J54" t="s">
        <v>8475</v>
      </c>
      <c r="K54" t="s">
        <v>8557</v>
      </c>
      <c r="L54"/>
      <c r="M54" t="s">
        <v>8551</v>
      </c>
      <c r="N54">
        <v>1064</v>
      </c>
      <c r="O54" t="s">
        <v>8411</v>
      </c>
      <c r="P54" t="s">
        <v>8558</v>
      </c>
      <c r="Q54" t="s">
        <v>8559</v>
      </c>
    </row>
    <row r="55" spans="1:17" x14ac:dyDescent="0.25">
      <c r="A55" t="s">
        <v>1741</v>
      </c>
      <c r="B55"/>
      <c r="C55"/>
      <c r="D55" t="s">
        <v>1705</v>
      </c>
      <c r="E55" t="s">
        <v>1740</v>
      </c>
      <c r="F55" t="s">
        <v>7999</v>
      </c>
      <c r="G55" t="s">
        <v>8414</v>
      </c>
      <c r="H55" t="s">
        <v>8427</v>
      </c>
      <c r="I55" t="s">
        <v>1705</v>
      </c>
      <c r="J55" t="s">
        <v>8545</v>
      </c>
      <c r="K55" t="s">
        <v>8560</v>
      </c>
      <c r="L55"/>
      <c r="M55" t="s">
        <v>8403</v>
      </c>
      <c r="N55" t="s">
        <v>8404</v>
      </c>
      <c r="O55" t="s">
        <v>8405</v>
      </c>
      <c r="P55"/>
      <c r="Q55"/>
    </row>
    <row r="56" spans="1:17" x14ac:dyDescent="0.25">
      <c r="A56" t="s">
        <v>1704</v>
      </c>
      <c r="B56"/>
      <c r="C56"/>
      <c r="D56" t="s">
        <v>1705</v>
      </c>
      <c r="E56" t="s">
        <v>1703</v>
      </c>
      <c r="F56" t="s">
        <v>7999</v>
      </c>
      <c r="G56" t="s">
        <v>8414</v>
      </c>
      <c r="H56" t="s">
        <v>8561</v>
      </c>
      <c r="I56" t="s">
        <v>1705</v>
      </c>
      <c r="J56" t="s">
        <v>8562</v>
      </c>
      <c r="K56" t="s">
        <v>8563</v>
      </c>
      <c r="L56"/>
      <c r="M56" t="s">
        <v>8564</v>
      </c>
      <c r="N56">
        <v>759</v>
      </c>
      <c r="O56" t="s">
        <v>8405</v>
      </c>
      <c r="P56"/>
      <c r="Q56"/>
    </row>
    <row r="57" spans="1:17" x14ac:dyDescent="0.25">
      <c r="A57" t="s">
        <v>190</v>
      </c>
      <c r="B57"/>
      <c r="C57"/>
      <c r="D57" t="s">
        <v>191</v>
      </c>
      <c r="E57" t="s">
        <v>189</v>
      </c>
      <c r="F57" t="s">
        <v>8002</v>
      </c>
      <c r="G57" t="s">
        <v>8406</v>
      </c>
      <c r="H57" t="s">
        <v>8433</v>
      </c>
      <c r="I57" t="s">
        <v>191</v>
      </c>
      <c r="J57" t="s">
        <v>8401</v>
      </c>
      <c r="K57" t="s">
        <v>8565</v>
      </c>
      <c r="L57"/>
      <c r="M57" t="s">
        <v>8403</v>
      </c>
      <c r="N57" t="s">
        <v>8404</v>
      </c>
      <c r="O57" t="s">
        <v>8405</v>
      </c>
      <c r="P57"/>
      <c r="Q57"/>
    </row>
    <row r="58" spans="1:17" x14ac:dyDescent="0.25">
      <c r="A58" t="s">
        <v>197</v>
      </c>
      <c r="B58"/>
      <c r="C58"/>
      <c r="D58" t="s">
        <v>191</v>
      </c>
      <c r="E58" t="s">
        <v>196</v>
      </c>
      <c r="F58" t="s">
        <v>8002</v>
      </c>
      <c r="G58" t="s">
        <v>8406</v>
      </c>
      <c r="H58" t="s">
        <v>8427</v>
      </c>
      <c r="I58" t="s">
        <v>191</v>
      </c>
      <c r="J58" t="s">
        <v>8473</v>
      </c>
      <c r="K58" t="s">
        <v>8566</v>
      </c>
      <c r="L58"/>
      <c r="M58" t="s">
        <v>8403</v>
      </c>
      <c r="N58" t="s">
        <v>8404</v>
      </c>
      <c r="O58" t="s">
        <v>8405</v>
      </c>
      <c r="P58"/>
      <c r="Q58"/>
    </row>
    <row r="59" spans="1:17" x14ac:dyDescent="0.25">
      <c r="A59" t="s">
        <v>116</v>
      </c>
      <c r="B59"/>
      <c r="C59"/>
      <c r="D59" t="s">
        <v>117</v>
      </c>
      <c r="E59" t="s">
        <v>115</v>
      </c>
      <c r="F59" t="s">
        <v>8009</v>
      </c>
      <c r="G59" t="s">
        <v>8406</v>
      </c>
      <c r="H59" t="s">
        <v>8475</v>
      </c>
      <c r="I59" t="s">
        <v>117</v>
      </c>
      <c r="J59" t="s">
        <v>8475</v>
      </c>
      <c r="K59" t="s">
        <v>8567</v>
      </c>
      <c r="L59"/>
      <c r="M59" t="s">
        <v>8403</v>
      </c>
      <c r="N59" t="s">
        <v>8404</v>
      </c>
      <c r="O59" t="s">
        <v>8405</v>
      </c>
      <c r="P59"/>
      <c r="Q59"/>
    </row>
    <row r="60" spans="1:17" x14ac:dyDescent="0.25">
      <c r="A60" t="s">
        <v>593</v>
      </c>
      <c r="B60"/>
      <c r="C60"/>
      <c r="D60" t="s">
        <v>594</v>
      </c>
      <c r="E60" t="s">
        <v>592</v>
      </c>
      <c r="F60" t="s">
        <v>8016</v>
      </c>
      <c r="G60" t="s">
        <v>8406</v>
      </c>
      <c r="H60" t="s">
        <v>8427</v>
      </c>
      <c r="I60" t="s">
        <v>594</v>
      </c>
      <c r="J60" t="s">
        <v>8473</v>
      </c>
      <c r="K60" t="s">
        <v>8568</v>
      </c>
      <c r="L60"/>
      <c r="M60" t="s">
        <v>8403</v>
      </c>
      <c r="N60" t="s">
        <v>8404</v>
      </c>
      <c r="O60" t="s">
        <v>8405</v>
      </c>
      <c r="P60"/>
      <c r="Q60"/>
    </row>
    <row r="61" spans="1:17" x14ac:dyDescent="0.25">
      <c r="A61" t="s">
        <v>6055</v>
      </c>
      <c r="B61"/>
      <c r="C61"/>
      <c r="D61" t="s">
        <v>6056</v>
      </c>
      <c r="E61" t="s">
        <v>6054</v>
      </c>
      <c r="F61" t="s">
        <v>8017</v>
      </c>
      <c r="G61" t="s">
        <v>8492</v>
      </c>
      <c r="H61" t="s">
        <v>8427</v>
      </c>
      <c r="I61" t="s">
        <v>6056</v>
      </c>
      <c r="J61" t="s">
        <v>8516</v>
      </c>
      <c r="K61" t="s">
        <v>8569</v>
      </c>
      <c r="L61" t="s">
        <v>8570</v>
      </c>
      <c r="M61" t="s">
        <v>8571</v>
      </c>
      <c r="N61">
        <v>58</v>
      </c>
      <c r="O61" t="s">
        <v>8411</v>
      </c>
      <c r="P61" t="s">
        <v>8572</v>
      </c>
      <c r="Q61" t="s">
        <v>8573</v>
      </c>
    </row>
    <row r="62" spans="1:17" x14ac:dyDescent="0.25">
      <c r="A62" t="s">
        <v>5267</v>
      </c>
      <c r="B62"/>
      <c r="C62"/>
      <c r="D62" t="s">
        <v>1163</v>
      </c>
      <c r="E62" t="s">
        <v>5266</v>
      </c>
      <c r="F62" t="s">
        <v>8018</v>
      </c>
      <c r="G62" t="s">
        <v>8406</v>
      </c>
      <c r="H62" t="s">
        <v>8433</v>
      </c>
      <c r="I62" t="s">
        <v>1163</v>
      </c>
      <c r="J62" t="s">
        <v>8434</v>
      </c>
      <c r="K62" t="s">
        <v>8574</v>
      </c>
      <c r="L62"/>
      <c r="M62" t="s">
        <v>8403</v>
      </c>
      <c r="N62" t="s">
        <v>8404</v>
      </c>
      <c r="O62" t="s">
        <v>8405</v>
      </c>
      <c r="P62"/>
      <c r="Q62"/>
    </row>
    <row r="63" spans="1:17" x14ac:dyDescent="0.25">
      <c r="A63" t="s">
        <v>1162</v>
      </c>
      <c r="B63"/>
      <c r="C63"/>
      <c r="D63" t="s">
        <v>1163</v>
      </c>
      <c r="E63" t="s">
        <v>1161</v>
      </c>
      <c r="F63" t="s">
        <v>8018</v>
      </c>
      <c r="G63" t="s">
        <v>8406</v>
      </c>
      <c r="H63" t="s">
        <v>8475</v>
      </c>
      <c r="I63" t="s">
        <v>1163</v>
      </c>
      <c r="J63" t="s">
        <v>8475</v>
      </c>
      <c r="K63" t="s">
        <v>8575</v>
      </c>
      <c r="L63"/>
      <c r="M63" t="s">
        <v>8403</v>
      </c>
      <c r="N63" t="s">
        <v>8404</v>
      </c>
      <c r="O63" t="s">
        <v>8411</v>
      </c>
      <c r="P63" t="s">
        <v>8576</v>
      </c>
      <c r="Q63" t="s">
        <v>8577</v>
      </c>
    </row>
    <row r="64" spans="1:17" x14ac:dyDescent="0.25">
      <c r="A64" t="s">
        <v>5231</v>
      </c>
      <c r="B64"/>
      <c r="C64"/>
      <c r="D64" t="s">
        <v>1163</v>
      </c>
      <c r="E64" t="s">
        <v>5230</v>
      </c>
      <c r="F64" t="s">
        <v>8018</v>
      </c>
      <c r="G64" t="s">
        <v>8406</v>
      </c>
      <c r="H64" t="s">
        <v>8578</v>
      </c>
      <c r="I64" t="s">
        <v>1163</v>
      </c>
      <c r="J64" t="s">
        <v>8579</v>
      </c>
      <c r="K64" t="s">
        <v>8580</v>
      </c>
      <c r="L64" t="s">
        <v>5349</v>
      </c>
      <c r="M64" t="s">
        <v>8581</v>
      </c>
      <c r="N64">
        <v>95</v>
      </c>
      <c r="O64" t="s">
        <v>8405</v>
      </c>
      <c r="P64"/>
      <c r="Q64"/>
    </row>
    <row r="65" spans="1:17" x14ac:dyDescent="0.25">
      <c r="A65" t="s">
        <v>1364</v>
      </c>
      <c r="B65"/>
      <c r="C65"/>
      <c r="D65" t="s">
        <v>1365</v>
      </c>
      <c r="E65" t="s">
        <v>1363</v>
      </c>
      <c r="F65" t="s">
        <v>8021</v>
      </c>
      <c r="G65" t="s">
        <v>8432</v>
      </c>
      <c r="H65" t="s">
        <v>8433</v>
      </c>
      <c r="I65" t="s">
        <v>1365</v>
      </c>
      <c r="J65" t="s">
        <v>8582</v>
      </c>
      <c r="K65" t="s">
        <v>8583</v>
      </c>
      <c r="L65"/>
      <c r="M65" t="s">
        <v>8584</v>
      </c>
      <c r="N65">
        <v>911</v>
      </c>
      <c r="O65" t="s">
        <v>8405</v>
      </c>
      <c r="P65"/>
      <c r="Q65"/>
    </row>
    <row r="66" spans="1:17" x14ac:dyDescent="0.25">
      <c r="A66" t="s">
        <v>1374</v>
      </c>
      <c r="B66"/>
      <c r="C66"/>
      <c r="D66" t="s">
        <v>1365</v>
      </c>
      <c r="E66" t="s">
        <v>1373</v>
      </c>
      <c r="F66" t="s">
        <v>8021</v>
      </c>
      <c r="G66" t="s">
        <v>8432</v>
      </c>
      <c r="H66" t="s">
        <v>8585</v>
      </c>
      <c r="I66" t="s">
        <v>1365</v>
      </c>
      <c r="J66" t="s">
        <v>8586</v>
      </c>
      <c r="K66" t="s">
        <v>8587</v>
      </c>
      <c r="L66"/>
      <c r="M66" t="s">
        <v>8584</v>
      </c>
      <c r="N66">
        <v>911</v>
      </c>
      <c r="O66" t="s">
        <v>8405</v>
      </c>
      <c r="P66"/>
      <c r="Q66"/>
    </row>
    <row r="67" spans="1:17" x14ac:dyDescent="0.25">
      <c r="A67" t="s">
        <v>1383</v>
      </c>
      <c r="B67"/>
      <c r="C67"/>
      <c r="D67" t="s">
        <v>1365</v>
      </c>
      <c r="E67" t="s">
        <v>1382</v>
      </c>
      <c r="F67" t="s">
        <v>8021</v>
      </c>
      <c r="G67" t="s">
        <v>8432</v>
      </c>
      <c r="H67" t="s">
        <v>8427</v>
      </c>
      <c r="I67" t="s">
        <v>1365</v>
      </c>
      <c r="J67" t="s">
        <v>8473</v>
      </c>
      <c r="K67" t="s">
        <v>8588</v>
      </c>
      <c r="L67" t="s">
        <v>8589</v>
      </c>
      <c r="M67" t="s">
        <v>8584</v>
      </c>
      <c r="N67">
        <v>911</v>
      </c>
      <c r="O67" t="s">
        <v>8405</v>
      </c>
      <c r="P67"/>
      <c r="Q67"/>
    </row>
    <row r="68" spans="1:17" x14ac:dyDescent="0.25">
      <c r="A68" t="s">
        <v>11</v>
      </c>
      <c r="B68"/>
      <c r="C68"/>
      <c r="D68" t="s">
        <v>12</v>
      </c>
      <c r="E68" t="s">
        <v>10</v>
      </c>
      <c r="F68" t="s">
        <v>8026</v>
      </c>
      <c r="G68" t="s">
        <v>8406</v>
      </c>
      <c r="H68" t="s">
        <v>8401</v>
      </c>
      <c r="I68" t="s">
        <v>12</v>
      </c>
      <c r="J68" t="s">
        <v>8401</v>
      </c>
      <c r="K68" t="s">
        <v>8590</v>
      </c>
      <c r="L68"/>
      <c r="M68" t="s">
        <v>8403</v>
      </c>
      <c r="N68" t="s">
        <v>8404</v>
      </c>
      <c r="O68" t="s">
        <v>8405</v>
      </c>
      <c r="P68"/>
      <c r="Q68"/>
    </row>
    <row r="69" spans="1:17" x14ac:dyDescent="0.25">
      <c r="A69" t="s">
        <v>1640</v>
      </c>
      <c r="B69"/>
      <c r="C69"/>
      <c r="D69" t="s">
        <v>462</v>
      </c>
      <c r="E69" t="s">
        <v>1639</v>
      </c>
      <c r="F69" t="s">
        <v>8029</v>
      </c>
      <c r="G69" t="s">
        <v>8400</v>
      </c>
      <c r="H69" t="s">
        <v>8433</v>
      </c>
      <c r="I69" t="s">
        <v>462</v>
      </c>
      <c r="J69" t="s">
        <v>8434</v>
      </c>
      <c r="K69" t="s">
        <v>8591</v>
      </c>
      <c r="L69"/>
      <c r="M69" t="s">
        <v>8403</v>
      </c>
      <c r="N69" t="s">
        <v>8404</v>
      </c>
      <c r="O69" t="s">
        <v>8405</v>
      </c>
      <c r="P69"/>
      <c r="Q69"/>
    </row>
    <row r="70" spans="1:17" x14ac:dyDescent="0.25">
      <c r="A70" t="s">
        <v>461</v>
      </c>
      <c r="B70"/>
      <c r="C70"/>
      <c r="D70" t="s">
        <v>462</v>
      </c>
      <c r="E70" t="s">
        <v>460</v>
      </c>
      <c r="F70" t="s">
        <v>8029</v>
      </c>
      <c r="G70" t="s">
        <v>8400</v>
      </c>
      <c r="H70" t="s">
        <v>8415</v>
      </c>
      <c r="I70" t="s">
        <v>462</v>
      </c>
      <c r="J70" t="s">
        <v>8592</v>
      </c>
      <c r="K70" t="s">
        <v>8593</v>
      </c>
      <c r="L70"/>
      <c r="M70" t="s">
        <v>8403</v>
      </c>
      <c r="N70" t="s">
        <v>8404</v>
      </c>
      <c r="O70" t="s">
        <v>8411</v>
      </c>
      <c r="P70" t="s">
        <v>8594</v>
      </c>
      <c r="Q70" t="s">
        <v>8595</v>
      </c>
    </row>
    <row r="71" spans="1:17" x14ac:dyDescent="0.25">
      <c r="A71" t="s">
        <v>469</v>
      </c>
      <c r="B71"/>
      <c r="C71"/>
      <c r="D71" t="s">
        <v>462</v>
      </c>
      <c r="E71" t="s">
        <v>468</v>
      </c>
      <c r="F71" t="s">
        <v>8029</v>
      </c>
      <c r="G71" t="s">
        <v>8400</v>
      </c>
      <c r="H71" t="s">
        <v>8415</v>
      </c>
      <c r="I71" t="s">
        <v>462</v>
      </c>
      <c r="J71" t="s">
        <v>8596</v>
      </c>
      <c r="K71" t="s">
        <v>8597</v>
      </c>
      <c r="L71"/>
      <c r="M71" t="s">
        <v>8403</v>
      </c>
      <c r="N71" t="s">
        <v>8404</v>
      </c>
      <c r="O71" t="s">
        <v>8411</v>
      </c>
      <c r="P71" t="s">
        <v>8598</v>
      </c>
      <c r="Q71" t="s">
        <v>8599</v>
      </c>
    </row>
    <row r="72" spans="1:17" x14ac:dyDescent="0.25">
      <c r="A72" t="s">
        <v>2779</v>
      </c>
      <c r="B72"/>
      <c r="C72"/>
      <c r="D72" t="s">
        <v>462</v>
      </c>
      <c r="E72" t="s">
        <v>2778</v>
      </c>
      <c r="F72" t="s">
        <v>8029</v>
      </c>
      <c r="G72" t="s">
        <v>8400</v>
      </c>
      <c r="H72" t="s">
        <v>8415</v>
      </c>
      <c r="I72" t="s">
        <v>462</v>
      </c>
      <c r="J72" t="s">
        <v>8600</v>
      </c>
      <c r="K72" t="s">
        <v>8601</v>
      </c>
      <c r="L72"/>
      <c r="M72" t="s">
        <v>8602</v>
      </c>
      <c r="N72">
        <v>317</v>
      </c>
      <c r="O72" t="s">
        <v>8411</v>
      </c>
      <c r="P72" t="s">
        <v>8603</v>
      </c>
      <c r="Q72" t="s">
        <v>8604</v>
      </c>
    </row>
    <row r="73" spans="1:17" x14ac:dyDescent="0.25">
      <c r="A73" t="s">
        <v>1197</v>
      </c>
      <c r="B73"/>
      <c r="C73"/>
      <c r="D73" t="s">
        <v>888</v>
      </c>
      <c r="E73" t="s">
        <v>1196</v>
      </c>
      <c r="F73" t="s">
        <v>8034</v>
      </c>
      <c r="G73" t="s">
        <v>8406</v>
      </c>
      <c r="H73" t="s">
        <v>8433</v>
      </c>
      <c r="I73" t="s">
        <v>888</v>
      </c>
      <c r="J73" t="s">
        <v>8605</v>
      </c>
      <c r="K73" t="s">
        <v>8606</v>
      </c>
      <c r="L73" t="s">
        <v>8607</v>
      </c>
      <c r="M73" t="s">
        <v>8471</v>
      </c>
      <c r="N73">
        <v>1125</v>
      </c>
      <c r="O73"/>
      <c r="P73" t="s">
        <v>8608</v>
      </c>
      <c r="Q73" t="s">
        <v>8609</v>
      </c>
    </row>
    <row r="74" spans="1:17" x14ac:dyDescent="0.25">
      <c r="A74" t="s">
        <v>887</v>
      </c>
      <c r="B74"/>
      <c r="C74"/>
      <c r="D74" t="s">
        <v>888</v>
      </c>
      <c r="E74" t="s">
        <v>886</v>
      </c>
      <c r="F74" t="s">
        <v>8034</v>
      </c>
      <c r="G74" t="s">
        <v>8406</v>
      </c>
      <c r="H74" t="s">
        <v>8585</v>
      </c>
      <c r="I74" t="s">
        <v>888</v>
      </c>
      <c r="J74" t="s">
        <v>8610</v>
      </c>
      <c r="K74" t="s">
        <v>8611</v>
      </c>
      <c r="L74"/>
      <c r="M74" t="s">
        <v>8528</v>
      </c>
      <c r="N74">
        <v>1156</v>
      </c>
      <c r="O74" t="s">
        <v>8411</v>
      </c>
      <c r="P74" t="s">
        <v>8612</v>
      </c>
      <c r="Q74" t="s">
        <v>8613</v>
      </c>
    </row>
    <row r="75" spans="1:17" x14ac:dyDescent="0.25">
      <c r="A75" t="s">
        <v>5397</v>
      </c>
      <c r="B75"/>
      <c r="C75"/>
      <c r="D75" t="s">
        <v>888</v>
      </c>
      <c r="E75" t="s">
        <v>5396</v>
      </c>
      <c r="F75" t="s">
        <v>8034</v>
      </c>
      <c r="G75" t="s">
        <v>8406</v>
      </c>
      <c r="H75" t="s">
        <v>8578</v>
      </c>
      <c r="I75" t="s">
        <v>888</v>
      </c>
      <c r="J75" t="s">
        <v>8614</v>
      </c>
      <c r="K75" t="s">
        <v>8615</v>
      </c>
      <c r="L75" t="s">
        <v>8616</v>
      </c>
      <c r="M75" t="s">
        <v>8617</v>
      </c>
      <c r="N75">
        <v>89</v>
      </c>
      <c r="O75" t="s">
        <v>8411</v>
      </c>
      <c r="P75" t="s">
        <v>8618</v>
      </c>
      <c r="Q75" t="s">
        <v>8619</v>
      </c>
    </row>
    <row r="76" spans="1:17" x14ac:dyDescent="0.25">
      <c r="A76" t="s">
        <v>478</v>
      </c>
      <c r="B76"/>
      <c r="C76"/>
      <c r="D76" t="s">
        <v>479</v>
      </c>
      <c r="E76" t="s">
        <v>477</v>
      </c>
      <c r="F76" t="s">
        <v>8035</v>
      </c>
      <c r="G76" t="s">
        <v>8406</v>
      </c>
      <c r="H76" t="s">
        <v>8427</v>
      </c>
      <c r="I76" t="s">
        <v>479</v>
      </c>
      <c r="J76" t="s">
        <v>8620</v>
      </c>
      <c r="K76" t="s">
        <v>8621</v>
      </c>
      <c r="L76"/>
      <c r="M76" t="s">
        <v>8403</v>
      </c>
      <c r="N76" t="s">
        <v>8404</v>
      </c>
      <c r="O76" t="s">
        <v>8411</v>
      </c>
      <c r="P76" t="s">
        <v>8622</v>
      </c>
      <c r="Q76" t="s">
        <v>8623</v>
      </c>
    </row>
    <row r="77" spans="1:17" x14ac:dyDescent="0.25">
      <c r="A77" t="s">
        <v>1903</v>
      </c>
      <c r="B77"/>
      <c r="C77"/>
      <c r="D77" t="s">
        <v>479</v>
      </c>
      <c r="E77" t="s">
        <v>1902</v>
      </c>
      <c r="F77" t="s">
        <v>8035</v>
      </c>
      <c r="G77" t="s">
        <v>8406</v>
      </c>
      <c r="H77" t="s">
        <v>8475</v>
      </c>
      <c r="I77" t="s">
        <v>479</v>
      </c>
      <c r="J77" t="s">
        <v>8624</v>
      </c>
      <c r="K77" t="s">
        <v>8625</v>
      </c>
      <c r="L77"/>
      <c r="M77" t="s">
        <v>8403</v>
      </c>
      <c r="N77" t="s">
        <v>8404</v>
      </c>
      <c r="O77" t="s">
        <v>8405</v>
      </c>
      <c r="P77"/>
      <c r="Q77"/>
    </row>
    <row r="78" spans="1:17" x14ac:dyDescent="0.25">
      <c r="A78" t="s">
        <v>605</v>
      </c>
      <c r="B78"/>
      <c r="C78"/>
      <c r="D78" t="s">
        <v>606</v>
      </c>
      <c r="E78" t="s">
        <v>604</v>
      </c>
      <c r="F78" t="s">
        <v>8038</v>
      </c>
      <c r="G78" t="s">
        <v>8406</v>
      </c>
      <c r="H78" t="s">
        <v>8401</v>
      </c>
      <c r="I78" t="s">
        <v>606</v>
      </c>
      <c r="J78" t="s">
        <v>8626</v>
      </c>
      <c r="K78" t="s">
        <v>8627</v>
      </c>
      <c r="L78"/>
      <c r="M78" t="s">
        <v>8403</v>
      </c>
      <c r="N78" t="s">
        <v>8404</v>
      </c>
      <c r="O78" t="s">
        <v>8405</v>
      </c>
      <c r="P78"/>
      <c r="Q78"/>
    </row>
    <row r="79" spans="1:17" x14ac:dyDescent="0.25">
      <c r="A79" t="s">
        <v>5349</v>
      </c>
      <c r="B79"/>
      <c r="C79"/>
      <c r="D79" t="s">
        <v>606</v>
      </c>
      <c r="E79" t="s">
        <v>5348</v>
      </c>
      <c r="F79" t="s">
        <v>8038</v>
      </c>
      <c r="G79" t="s">
        <v>8406</v>
      </c>
      <c r="H79" t="s">
        <v>8578</v>
      </c>
      <c r="I79" t="s">
        <v>606</v>
      </c>
      <c r="J79" t="s">
        <v>8628</v>
      </c>
      <c r="K79" t="s">
        <v>8629</v>
      </c>
      <c r="L79" t="s">
        <v>5231</v>
      </c>
      <c r="M79" t="s">
        <v>8617</v>
      </c>
      <c r="N79">
        <v>89</v>
      </c>
      <c r="O79" t="s">
        <v>8411</v>
      </c>
      <c r="P79" t="s">
        <v>8630</v>
      </c>
      <c r="Q79" t="s">
        <v>8631</v>
      </c>
    </row>
    <row r="80" spans="1:17" x14ac:dyDescent="0.25">
      <c r="A80" t="s">
        <v>2599</v>
      </c>
      <c r="B80"/>
      <c r="C80"/>
      <c r="D80" t="s">
        <v>2600</v>
      </c>
      <c r="E80" t="s">
        <v>2598</v>
      </c>
      <c r="F80" t="s">
        <v>8039</v>
      </c>
      <c r="G80" t="s">
        <v>8400</v>
      </c>
      <c r="H80" t="s">
        <v>8427</v>
      </c>
      <c r="I80" t="s">
        <v>2600</v>
      </c>
      <c r="J80" t="s">
        <v>8632</v>
      </c>
      <c r="K80" t="s">
        <v>8633</v>
      </c>
      <c r="L80" t="s">
        <v>461</v>
      </c>
      <c r="M80" t="s">
        <v>8634</v>
      </c>
      <c r="N80">
        <v>400</v>
      </c>
      <c r="O80" t="s">
        <v>8405</v>
      </c>
      <c r="P80"/>
      <c r="Q80"/>
    </row>
    <row r="81" spans="1:17" x14ac:dyDescent="0.25">
      <c r="A81" t="s">
        <v>1552</v>
      </c>
      <c r="B81"/>
      <c r="C81"/>
      <c r="D81" t="s">
        <v>1553</v>
      </c>
      <c r="E81" t="s">
        <v>1551</v>
      </c>
      <c r="F81" t="s">
        <v>8040</v>
      </c>
      <c r="G81" t="s">
        <v>8406</v>
      </c>
      <c r="H81" t="s">
        <v>8407</v>
      </c>
      <c r="I81" t="s">
        <v>1553</v>
      </c>
      <c r="J81" t="s">
        <v>8635</v>
      </c>
      <c r="K81" t="s">
        <v>8636</v>
      </c>
      <c r="L81"/>
      <c r="M81" t="s">
        <v>8637</v>
      </c>
      <c r="N81">
        <v>850</v>
      </c>
      <c r="O81" t="s">
        <v>8405</v>
      </c>
      <c r="P81"/>
      <c r="Q81"/>
    </row>
    <row r="82" spans="1:17" x14ac:dyDescent="0.25">
      <c r="A82" t="s">
        <v>253</v>
      </c>
      <c r="B82"/>
      <c r="C82"/>
      <c r="D82" t="s">
        <v>254</v>
      </c>
      <c r="E82" t="s">
        <v>252</v>
      </c>
      <c r="F82" t="s">
        <v>8041</v>
      </c>
      <c r="G82" t="s">
        <v>8406</v>
      </c>
      <c r="H82" t="s">
        <v>8433</v>
      </c>
      <c r="I82" t="s">
        <v>254</v>
      </c>
      <c r="J82" t="s">
        <v>8434</v>
      </c>
      <c r="K82" t="s">
        <v>8638</v>
      </c>
      <c r="L82"/>
      <c r="M82" t="s">
        <v>8403</v>
      </c>
      <c r="N82" t="s">
        <v>8404</v>
      </c>
      <c r="O82" t="s">
        <v>8405</v>
      </c>
      <c r="P82"/>
      <c r="Q82"/>
    </row>
    <row r="83" spans="1:17" x14ac:dyDescent="0.25">
      <c r="A83" t="s">
        <v>271</v>
      </c>
      <c r="B83"/>
      <c r="C83"/>
      <c r="D83" t="s">
        <v>254</v>
      </c>
      <c r="E83" t="s">
        <v>270</v>
      </c>
      <c r="F83" t="s">
        <v>8041</v>
      </c>
      <c r="G83" t="s">
        <v>8406</v>
      </c>
      <c r="H83" t="s">
        <v>8415</v>
      </c>
      <c r="I83" t="s">
        <v>254</v>
      </c>
      <c r="J83" t="s">
        <v>8451</v>
      </c>
      <c r="K83" t="s">
        <v>8639</v>
      </c>
      <c r="L83"/>
      <c r="M83" t="s">
        <v>8403</v>
      </c>
      <c r="N83" t="s">
        <v>8404</v>
      </c>
      <c r="O83" t="s">
        <v>8411</v>
      </c>
      <c r="P83" t="s">
        <v>8640</v>
      </c>
      <c r="Q83" t="s">
        <v>8641</v>
      </c>
    </row>
    <row r="84" spans="1:17" x14ac:dyDescent="0.25">
      <c r="A84" t="s">
        <v>280</v>
      </c>
      <c r="B84"/>
      <c r="C84"/>
      <c r="D84" t="s">
        <v>254</v>
      </c>
      <c r="E84" t="s">
        <v>279</v>
      </c>
      <c r="F84" t="s">
        <v>8041</v>
      </c>
      <c r="G84" t="s">
        <v>8406</v>
      </c>
      <c r="H84" t="s">
        <v>8415</v>
      </c>
      <c r="I84" t="s">
        <v>254</v>
      </c>
      <c r="J84" t="s">
        <v>8642</v>
      </c>
      <c r="K84" t="s">
        <v>8643</v>
      </c>
      <c r="L84"/>
      <c r="M84" t="s">
        <v>8403</v>
      </c>
      <c r="N84" t="s">
        <v>8404</v>
      </c>
      <c r="O84" t="s">
        <v>8411</v>
      </c>
      <c r="P84" t="s">
        <v>8644</v>
      </c>
      <c r="Q84" t="s">
        <v>8645</v>
      </c>
    </row>
    <row r="85" spans="1:17" x14ac:dyDescent="0.25">
      <c r="A85" t="s">
        <v>1423</v>
      </c>
      <c r="B85"/>
      <c r="C85"/>
      <c r="D85" t="s">
        <v>254</v>
      </c>
      <c r="E85" t="s">
        <v>1422</v>
      </c>
      <c r="F85" t="s">
        <v>8041</v>
      </c>
      <c r="G85" t="s">
        <v>8406</v>
      </c>
      <c r="H85" t="s">
        <v>8427</v>
      </c>
      <c r="I85" t="s">
        <v>254</v>
      </c>
      <c r="J85" t="s">
        <v>1422</v>
      </c>
      <c r="K85" t="s">
        <v>8646</v>
      </c>
      <c r="L85"/>
      <c r="M85" t="s">
        <v>8465</v>
      </c>
      <c r="N85">
        <v>881</v>
      </c>
      <c r="O85" t="s">
        <v>8411</v>
      </c>
      <c r="P85" t="s">
        <v>8647</v>
      </c>
      <c r="Q85" t="s">
        <v>8648</v>
      </c>
    </row>
    <row r="86" spans="1:17" x14ac:dyDescent="0.25">
      <c r="A86" t="s">
        <v>1147</v>
      </c>
      <c r="B86"/>
      <c r="C86"/>
      <c r="D86" t="s">
        <v>1114</v>
      </c>
      <c r="E86" t="s">
        <v>1146</v>
      </c>
      <c r="F86" t="s">
        <v>8042</v>
      </c>
      <c r="G86" t="s">
        <v>8406</v>
      </c>
      <c r="H86" t="s">
        <v>8401</v>
      </c>
      <c r="I86" t="s">
        <v>1114</v>
      </c>
      <c r="J86" t="s">
        <v>8401</v>
      </c>
      <c r="K86" t="s">
        <v>8649</v>
      </c>
      <c r="L86" t="s">
        <v>8650</v>
      </c>
      <c r="M86" t="s">
        <v>8403</v>
      </c>
      <c r="N86" t="s">
        <v>8404</v>
      </c>
      <c r="O86" t="s">
        <v>8405</v>
      </c>
      <c r="P86"/>
      <c r="Q86"/>
    </row>
    <row r="87" spans="1:17" x14ac:dyDescent="0.25">
      <c r="A87" t="s">
        <v>1136</v>
      </c>
      <c r="B87"/>
      <c r="C87"/>
      <c r="D87" t="s">
        <v>1114</v>
      </c>
      <c r="E87" t="s">
        <v>1135</v>
      </c>
      <c r="F87" t="s">
        <v>8042</v>
      </c>
      <c r="G87" t="s">
        <v>8406</v>
      </c>
      <c r="H87" t="s">
        <v>8415</v>
      </c>
      <c r="I87" t="s">
        <v>1114</v>
      </c>
      <c r="J87" t="s">
        <v>8651</v>
      </c>
      <c r="K87" t="s">
        <v>8652</v>
      </c>
      <c r="L87"/>
      <c r="M87" t="s">
        <v>8403</v>
      </c>
      <c r="N87" t="s">
        <v>8404</v>
      </c>
      <c r="O87" t="s">
        <v>8411</v>
      </c>
      <c r="P87" t="s">
        <v>8653</v>
      </c>
      <c r="Q87" t="s">
        <v>8654</v>
      </c>
    </row>
    <row r="88" spans="1:17" x14ac:dyDescent="0.25">
      <c r="A88" t="s">
        <v>1113</v>
      </c>
      <c r="B88"/>
      <c r="C88"/>
      <c r="D88" t="s">
        <v>1114</v>
      </c>
      <c r="E88" t="s">
        <v>1112</v>
      </c>
      <c r="F88" t="s">
        <v>8042</v>
      </c>
      <c r="G88" t="s">
        <v>8406</v>
      </c>
      <c r="H88" t="s">
        <v>8415</v>
      </c>
      <c r="I88" t="s">
        <v>1114</v>
      </c>
      <c r="J88" t="s">
        <v>8655</v>
      </c>
      <c r="K88" t="s">
        <v>8656</v>
      </c>
      <c r="L88" t="s">
        <v>1423</v>
      </c>
      <c r="M88" t="s">
        <v>8403</v>
      </c>
      <c r="N88" t="s">
        <v>8404</v>
      </c>
      <c r="O88" t="s">
        <v>8411</v>
      </c>
      <c r="P88" t="s">
        <v>8657</v>
      </c>
      <c r="Q88" t="s">
        <v>8658</v>
      </c>
    </row>
    <row r="89" spans="1:17" x14ac:dyDescent="0.25">
      <c r="A89" t="s">
        <v>1437</v>
      </c>
      <c r="B89"/>
      <c r="C89"/>
      <c r="D89" t="s">
        <v>1114</v>
      </c>
      <c r="E89" t="s">
        <v>1436</v>
      </c>
      <c r="F89" t="s">
        <v>8042</v>
      </c>
      <c r="G89" t="s">
        <v>8406</v>
      </c>
      <c r="H89" t="s">
        <v>8585</v>
      </c>
      <c r="I89" t="s">
        <v>1114</v>
      </c>
      <c r="J89" t="s">
        <v>1436</v>
      </c>
      <c r="K89" t="s">
        <v>8659</v>
      </c>
      <c r="L89" t="s">
        <v>1423</v>
      </c>
      <c r="M89" t="s">
        <v>8465</v>
      </c>
      <c r="N89">
        <v>881</v>
      </c>
      <c r="O89" t="s">
        <v>8411</v>
      </c>
      <c r="P89" t="s">
        <v>8660</v>
      </c>
      <c r="Q89" t="s">
        <v>8661</v>
      </c>
    </row>
    <row r="90" spans="1:17" x14ac:dyDescent="0.25">
      <c r="A90" t="s">
        <v>1477</v>
      </c>
      <c r="B90"/>
      <c r="C90"/>
      <c r="D90" t="s">
        <v>1114</v>
      </c>
      <c r="E90" t="s">
        <v>1476</v>
      </c>
      <c r="F90" t="s">
        <v>8042</v>
      </c>
      <c r="G90" t="s">
        <v>8406</v>
      </c>
      <c r="H90" t="s">
        <v>8427</v>
      </c>
      <c r="I90" t="s">
        <v>1114</v>
      </c>
      <c r="J90" t="s">
        <v>8662</v>
      </c>
      <c r="K90" t="s">
        <v>8663</v>
      </c>
      <c r="L90" t="s">
        <v>310</v>
      </c>
      <c r="M90" t="s">
        <v>8637</v>
      </c>
      <c r="N90">
        <v>850</v>
      </c>
      <c r="O90" t="s">
        <v>8411</v>
      </c>
      <c r="P90" t="s">
        <v>8664</v>
      </c>
      <c r="Q90" t="s">
        <v>8665</v>
      </c>
    </row>
    <row r="91" spans="1:17" x14ac:dyDescent="0.25">
      <c r="A91" t="s">
        <v>32</v>
      </c>
      <c r="B91"/>
      <c r="C91"/>
      <c r="D91" t="s">
        <v>33</v>
      </c>
      <c r="E91" t="s">
        <v>31</v>
      </c>
      <c r="F91" t="s">
        <v>8043</v>
      </c>
      <c r="G91" t="s">
        <v>8432</v>
      </c>
      <c r="H91" t="s">
        <v>8561</v>
      </c>
      <c r="I91" t="s">
        <v>33</v>
      </c>
      <c r="J91" t="s">
        <v>8562</v>
      </c>
      <c r="K91" t="s">
        <v>8666</v>
      </c>
      <c r="L91"/>
      <c r="M91" t="s">
        <v>8403</v>
      </c>
      <c r="N91" t="s">
        <v>8404</v>
      </c>
      <c r="O91" t="s">
        <v>8405</v>
      </c>
      <c r="P91"/>
      <c r="Q91"/>
    </row>
    <row r="92" spans="1:17" x14ac:dyDescent="0.25">
      <c r="A92" t="s">
        <v>204</v>
      </c>
      <c r="B92"/>
      <c r="C92"/>
      <c r="D92" t="s">
        <v>205</v>
      </c>
      <c r="E92" t="s">
        <v>203</v>
      </c>
      <c r="F92" t="s">
        <v>8056</v>
      </c>
      <c r="G92" t="s">
        <v>8400</v>
      </c>
      <c r="H92" t="s">
        <v>8401</v>
      </c>
      <c r="I92" t="s">
        <v>205</v>
      </c>
      <c r="J92" t="s">
        <v>8401</v>
      </c>
      <c r="K92" t="s">
        <v>8667</v>
      </c>
      <c r="L92"/>
      <c r="M92" t="s">
        <v>8403</v>
      </c>
      <c r="N92" t="s">
        <v>8404</v>
      </c>
      <c r="O92" t="s">
        <v>8405</v>
      </c>
      <c r="P92"/>
      <c r="Q92"/>
    </row>
    <row r="93" spans="1:17" x14ac:dyDescent="0.25">
      <c r="A93" t="s">
        <v>836</v>
      </c>
      <c r="B93"/>
      <c r="C93"/>
      <c r="D93" t="s">
        <v>205</v>
      </c>
      <c r="E93" t="s">
        <v>835</v>
      </c>
      <c r="F93" t="s">
        <v>8056</v>
      </c>
      <c r="G93" t="s">
        <v>8400</v>
      </c>
      <c r="H93" t="s">
        <v>8415</v>
      </c>
      <c r="I93" t="s">
        <v>205</v>
      </c>
      <c r="J93" t="s">
        <v>8668</v>
      </c>
      <c r="K93" t="s">
        <v>8669</v>
      </c>
      <c r="L93"/>
      <c r="M93" t="s">
        <v>8670</v>
      </c>
      <c r="N93">
        <v>1184</v>
      </c>
      <c r="O93" t="s">
        <v>8411</v>
      </c>
      <c r="P93" t="s">
        <v>8671</v>
      </c>
      <c r="Q93" t="s">
        <v>8672</v>
      </c>
    </row>
    <row r="94" spans="1:17" x14ac:dyDescent="0.25">
      <c r="A94" t="s">
        <v>609</v>
      </c>
      <c r="B94"/>
      <c r="C94"/>
      <c r="D94" t="s">
        <v>610</v>
      </c>
      <c r="E94" t="s">
        <v>608</v>
      </c>
      <c r="F94" t="s">
        <v>8057</v>
      </c>
      <c r="G94" t="s">
        <v>8432</v>
      </c>
      <c r="H94" t="s">
        <v>8427</v>
      </c>
      <c r="I94" t="s">
        <v>610</v>
      </c>
      <c r="J94" t="s">
        <v>8438</v>
      </c>
      <c r="K94" t="s">
        <v>8673</v>
      </c>
      <c r="L94" t="s">
        <v>92</v>
      </c>
      <c r="M94" t="s">
        <v>8403</v>
      </c>
      <c r="N94" t="s">
        <v>8404</v>
      </c>
      <c r="O94" t="s">
        <v>8405</v>
      </c>
      <c r="P94"/>
      <c r="Q94"/>
    </row>
    <row r="95" spans="1:17" x14ac:dyDescent="0.25">
      <c r="A95" t="s">
        <v>617</v>
      </c>
      <c r="B95"/>
      <c r="C95"/>
      <c r="D95" t="s">
        <v>618</v>
      </c>
      <c r="E95" t="s">
        <v>616</v>
      </c>
      <c r="F95" t="s">
        <v>8058</v>
      </c>
      <c r="G95" t="s">
        <v>8432</v>
      </c>
      <c r="H95" t="s">
        <v>8427</v>
      </c>
      <c r="I95" t="s">
        <v>618</v>
      </c>
      <c r="J95" t="s">
        <v>8438</v>
      </c>
      <c r="K95" t="s">
        <v>8674</v>
      </c>
      <c r="L95" t="s">
        <v>92</v>
      </c>
      <c r="M95" t="s">
        <v>8403</v>
      </c>
      <c r="N95" t="s">
        <v>8404</v>
      </c>
      <c r="O95" t="s">
        <v>8405</v>
      </c>
      <c r="P95"/>
      <c r="Q95"/>
    </row>
    <row r="96" spans="1:17" x14ac:dyDescent="0.25">
      <c r="A96" t="s">
        <v>4797</v>
      </c>
      <c r="B96"/>
      <c r="C96"/>
      <c r="D96" t="s">
        <v>937</v>
      </c>
      <c r="E96" t="s">
        <v>4796</v>
      </c>
      <c r="F96" t="s">
        <v>8059</v>
      </c>
      <c r="G96" t="s">
        <v>8400</v>
      </c>
      <c r="H96" t="s">
        <v>8433</v>
      </c>
      <c r="I96" t="s">
        <v>937</v>
      </c>
      <c r="J96" t="s">
        <v>8434</v>
      </c>
      <c r="K96" t="s">
        <v>8675</v>
      </c>
      <c r="L96"/>
      <c r="M96" t="s">
        <v>8403</v>
      </c>
      <c r="N96" t="s">
        <v>8404</v>
      </c>
      <c r="O96" t="s">
        <v>8405</v>
      </c>
      <c r="P96"/>
      <c r="Q96"/>
    </row>
    <row r="97" spans="1:17" x14ac:dyDescent="0.25">
      <c r="A97" t="s">
        <v>936</v>
      </c>
      <c r="B97"/>
      <c r="C97"/>
      <c r="D97" t="s">
        <v>937</v>
      </c>
      <c r="E97" t="s">
        <v>935</v>
      </c>
      <c r="F97" t="s">
        <v>8059</v>
      </c>
      <c r="G97" t="s">
        <v>8400</v>
      </c>
      <c r="H97" t="s">
        <v>8415</v>
      </c>
      <c r="I97" t="s">
        <v>937</v>
      </c>
      <c r="J97" t="s">
        <v>8676</v>
      </c>
      <c r="K97" t="s">
        <v>8677</v>
      </c>
      <c r="L97"/>
      <c r="M97" t="s">
        <v>8403</v>
      </c>
      <c r="N97" t="s">
        <v>8404</v>
      </c>
      <c r="O97" t="s">
        <v>8411</v>
      </c>
      <c r="P97" t="s">
        <v>8678</v>
      </c>
      <c r="Q97" t="s">
        <v>8679</v>
      </c>
    </row>
    <row r="98" spans="1:17" x14ac:dyDescent="0.25">
      <c r="A98" t="s">
        <v>4811</v>
      </c>
      <c r="B98"/>
      <c r="C98"/>
      <c r="D98" t="s">
        <v>937</v>
      </c>
      <c r="E98" t="s">
        <v>4810</v>
      </c>
      <c r="F98" t="s">
        <v>8059</v>
      </c>
      <c r="G98" t="s">
        <v>8400</v>
      </c>
      <c r="H98" t="s">
        <v>8578</v>
      </c>
      <c r="I98" t="s">
        <v>937</v>
      </c>
      <c r="J98" t="s">
        <v>8680</v>
      </c>
      <c r="K98" t="s">
        <v>8681</v>
      </c>
      <c r="L98"/>
      <c r="M98" t="s">
        <v>8682</v>
      </c>
      <c r="N98">
        <v>132</v>
      </c>
      <c r="O98" t="s">
        <v>8411</v>
      </c>
      <c r="P98" t="s">
        <v>8683</v>
      </c>
      <c r="Q98" t="s">
        <v>8684</v>
      </c>
    </row>
    <row r="99" spans="1:17" x14ac:dyDescent="0.25">
      <c r="A99" t="s">
        <v>5948</v>
      </c>
      <c r="B99"/>
      <c r="C99"/>
      <c r="D99" t="s">
        <v>5949</v>
      </c>
      <c r="E99" t="s">
        <v>5947</v>
      </c>
      <c r="F99" t="s">
        <v>8064</v>
      </c>
      <c r="G99" t="s">
        <v>8492</v>
      </c>
      <c r="H99" t="s">
        <v>8427</v>
      </c>
      <c r="I99" t="s">
        <v>5949</v>
      </c>
      <c r="J99" t="s">
        <v>8516</v>
      </c>
      <c r="K99" t="s">
        <v>8685</v>
      </c>
      <c r="L99" t="s">
        <v>8686</v>
      </c>
      <c r="M99" t="s">
        <v>8519</v>
      </c>
      <c r="N99">
        <v>61</v>
      </c>
      <c r="O99" t="s">
        <v>8411</v>
      </c>
      <c r="P99" t="s">
        <v>8687</v>
      </c>
      <c r="Q99" t="s">
        <v>8688</v>
      </c>
    </row>
    <row r="100" spans="1:17" x14ac:dyDescent="0.25">
      <c r="A100" t="s">
        <v>70</v>
      </c>
      <c r="B100"/>
      <c r="C100"/>
      <c r="D100" t="s">
        <v>71</v>
      </c>
      <c r="E100" t="s">
        <v>69</v>
      </c>
      <c r="F100" t="s">
        <v>8065</v>
      </c>
      <c r="G100" t="s">
        <v>8400</v>
      </c>
      <c r="H100" t="s">
        <v>8401</v>
      </c>
      <c r="I100" t="s">
        <v>71</v>
      </c>
      <c r="J100" t="s">
        <v>8401</v>
      </c>
      <c r="K100" t="s">
        <v>8689</v>
      </c>
      <c r="L100"/>
      <c r="M100" t="s">
        <v>8403</v>
      </c>
      <c r="N100" t="s">
        <v>8404</v>
      </c>
      <c r="O100" t="s">
        <v>8405</v>
      </c>
      <c r="P100"/>
      <c r="Q100"/>
    </row>
    <row r="101" spans="1:17" x14ac:dyDescent="0.25">
      <c r="A101" t="s">
        <v>217</v>
      </c>
      <c r="B101"/>
      <c r="C101"/>
      <c r="D101" t="s">
        <v>218</v>
      </c>
      <c r="E101" t="s">
        <v>216</v>
      </c>
      <c r="F101" t="s">
        <v>8070</v>
      </c>
      <c r="G101" t="s">
        <v>8414</v>
      </c>
      <c r="H101" t="s">
        <v>8415</v>
      </c>
      <c r="I101" t="s">
        <v>218</v>
      </c>
      <c r="J101" t="s">
        <v>8415</v>
      </c>
      <c r="K101" t="s">
        <v>8690</v>
      </c>
      <c r="L101"/>
      <c r="M101" t="s">
        <v>8403</v>
      </c>
      <c r="N101" t="s">
        <v>8404</v>
      </c>
      <c r="O101" t="s">
        <v>8405</v>
      </c>
      <c r="P101"/>
      <c r="Q101"/>
    </row>
    <row r="102" spans="1:17" x14ac:dyDescent="0.25">
      <c r="A102" t="s">
        <v>877</v>
      </c>
      <c r="B102"/>
      <c r="C102"/>
      <c r="D102" t="s">
        <v>878</v>
      </c>
      <c r="E102" t="s">
        <v>876</v>
      </c>
      <c r="F102" t="s">
        <v>8691</v>
      </c>
      <c r="G102" t="s">
        <v>8692</v>
      </c>
      <c r="H102" t="s">
        <v>8693</v>
      </c>
      <c r="I102" t="s">
        <v>1114</v>
      </c>
      <c r="J102" t="s">
        <v>8694</v>
      </c>
      <c r="K102" t="s">
        <v>8695</v>
      </c>
      <c r="L102"/>
      <c r="M102" t="s">
        <v>8528</v>
      </c>
      <c r="N102">
        <v>1156</v>
      </c>
      <c r="O102"/>
      <c r="P102" t="s">
        <v>8696</v>
      </c>
      <c r="Q102" t="s">
        <v>8697</v>
      </c>
    </row>
    <row r="103" spans="1:17" x14ac:dyDescent="0.25">
      <c r="A103" t="s">
        <v>1033</v>
      </c>
      <c r="B103"/>
      <c r="C103"/>
      <c r="D103" t="s">
        <v>1034</v>
      </c>
      <c r="E103" t="s">
        <v>1032</v>
      </c>
      <c r="F103" t="s">
        <v>8698</v>
      </c>
      <c r="G103" t="s">
        <v>8699</v>
      </c>
      <c r="H103" t="s">
        <v>8693</v>
      </c>
      <c r="I103" t="s">
        <v>93</v>
      </c>
      <c r="J103" t="s">
        <v>1032</v>
      </c>
      <c r="K103" t="s">
        <v>8700</v>
      </c>
      <c r="L103"/>
      <c r="M103" t="s">
        <v>8471</v>
      </c>
      <c r="N103">
        <v>1125</v>
      </c>
      <c r="O103"/>
      <c r="P103" t="s">
        <v>8701</v>
      </c>
      <c r="Q103" t="s">
        <v>8702</v>
      </c>
    </row>
    <row r="104" spans="1:17" x14ac:dyDescent="0.25">
      <c r="A104" t="s">
        <v>945</v>
      </c>
      <c r="B104"/>
      <c r="C104"/>
      <c r="D104" t="s">
        <v>946</v>
      </c>
      <c r="E104" t="s">
        <v>944</v>
      </c>
      <c r="F104" t="s">
        <v>8703</v>
      </c>
      <c r="G104" t="s">
        <v>8704</v>
      </c>
      <c r="H104" t="s">
        <v>8693</v>
      </c>
      <c r="I104" t="s">
        <v>904</v>
      </c>
      <c r="J104" t="s">
        <v>944</v>
      </c>
      <c r="K104" t="s">
        <v>8705</v>
      </c>
      <c r="L104"/>
      <c r="M104" t="s">
        <v>8471</v>
      </c>
      <c r="N104">
        <v>1125</v>
      </c>
      <c r="O104"/>
      <c r="P104"/>
      <c r="Q104"/>
    </row>
    <row r="105" spans="1:17" x14ac:dyDescent="0.25">
      <c r="A105" t="s">
        <v>1071</v>
      </c>
      <c r="B105"/>
      <c r="C105"/>
      <c r="D105" t="s">
        <v>1072</v>
      </c>
      <c r="E105" t="s">
        <v>1070</v>
      </c>
      <c r="F105" t="s">
        <v>8706</v>
      </c>
      <c r="G105" t="s">
        <v>8707</v>
      </c>
      <c r="H105" t="s">
        <v>8693</v>
      </c>
      <c r="I105" t="s">
        <v>131</v>
      </c>
      <c r="J105" t="s">
        <v>1070</v>
      </c>
      <c r="K105" t="s">
        <v>8708</v>
      </c>
      <c r="L105"/>
      <c r="M105" t="s">
        <v>8709</v>
      </c>
      <c r="N105">
        <v>1095</v>
      </c>
      <c r="O105"/>
      <c r="P105" t="s">
        <v>8710</v>
      </c>
      <c r="Q105" t="s">
        <v>8711</v>
      </c>
    </row>
    <row r="106" spans="1:17" x14ac:dyDescent="0.25">
      <c r="A106" t="s">
        <v>1059</v>
      </c>
      <c r="B106"/>
      <c r="C106"/>
      <c r="D106" t="s">
        <v>1060</v>
      </c>
      <c r="E106" t="s">
        <v>1058</v>
      </c>
      <c r="F106" t="s">
        <v>8712</v>
      </c>
      <c r="G106" t="s">
        <v>8713</v>
      </c>
      <c r="H106" t="s">
        <v>8693</v>
      </c>
      <c r="I106" t="s">
        <v>727</v>
      </c>
      <c r="J106" t="s">
        <v>1058</v>
      </c>
      <c r="K106" t="s">
        <v>8714</v>
      </c>
      <c r="L106"/>
      <c r="M106" t="s">
        <v>8709</v>
      </c>
      <c r="N106">
        <v>1095</v>
      </c>
      <c r="O106"/>
      <c r="P106" t="s">
        <v>8715</v>
      </c>
      <c r="Q106" t="s">
        <v>8716</v>
      </c>
    </row>
    <row r="107" spans="1:17" x14ac:dyDescent="0.25">
      <c r="A107" t="s">
        <v>968</v>
      </c>
      <c r="B107"/>
      <c r="C107"/>
      <c r="D107" t="s">
        <v>969</v>
      </c>
      <c r="E107" t="s">
        <v>967</v>
      </c>
      <c r="F107" t="s">
        <v>8717</v>
      </c>
      <c r="G107" t="s">
        <v>8718</v>
      </c>
      <c r="H107" t="s">
        <v>8693</v>
      </c>
      <c r="I107" t="s">
        <v>524</v>
      </c>
      <c r="J107" t="s">
        <v>967</v>
      </c>
      <c r="K107" t="s">
        <v>8719</v>
      </c>
      <c r="L107"/>
      <c r="M107" t="s">
        <v>8471</v>
      </c>
      <c r="N107">
        <v>1125</v>
      </c>
      <c r="O107"/>
      <c r="P107"/>
      <c r="Q107"/>
    </row>
    <row r="108" spans="1:17" x14ac:dyDescent="0.25">
      <c r="A108" t="s">
        <v>989</v>
      </c>
      <c r="B108"/>
      <c r="C108"/>
      <c r="D108" t="s">
        <v>990</v>
      </c>
      <c r="E108" t="s">
        <v>988</v>
      </c>
      <c r="F108" t="s">
        <v>8720</v>
      </c>
      <c r="G108" t="s">
        <v>8721</v>
      </c>
      <c r="H108" t="s">
        <v>8693</v>
      </c>
      <c r="I108" t="s">
        <v>524</v>
      </c>
      <c r="J108" t="s">
        <v>988</v>
      </c>
      <c r="K108" t="s">
        <v>8722</v>
      </c>
      <c r="L108"/>
      <c r="M108" t="s">
        <v>8471</v>
      </c>
      <c r="N108">
        <v>1125</v>
      </c>
      <c r="O108"/>
      <c r="P108"/>
      <c r="Q108"/>
    </row>
    <row r="109" spans="1:17" x14ac:dyDescent="0.25">
      <c r="A109" t="s">
        <v>1043</v>
      </c>
      <c r="B109"/>
      <c r="C109"/>
      <c r="D109" t="s">
        <v>1044</v>
      </c>
      <c r="E109" t="s">
        <v>1042</v>
      </c>
      <c r="F109" t="s">
        <v>8723</v>
      </c>
      <c r="G109" t="s">
        <v>8704</v>
      </c>
      <c r="H109" t="s">
        <v>8693</v>
      </c>
      <c r="I109" t="s">
        <v>178</v>
      </c>
      <c r="J109" t="s">
        <v>1042</v>
      </c>
      <c r="K109" t="s">
        <v>8724</v>
      </c>
      <c r="L109"/>
      <c r="M109" t="s">
        <v>8471</v>
      </c>
      <c r="N109">
        <v>1125</v>
      </c>
      <c r="O109"/>
      <c r="P109"/>
      <c r="Q109"/>
    </row>
    <row r="110" spans="1:17" x14ac:dyDescent="0.25">
      <c r="A110" t="s">
        <v>1570</v>
      </c>
      <c r="B110"/>
      <c r="C110"/>
      <c r="D110" t="s">
        <v>1571</v>
      </c>
      <c r="E110" t="s">
        <v>1569</v>
      </c>
      <c r="F110" t="s">
        <v>8725</v>
      </c>
      <c r="G110" t="s">
        <v>8726</v>
      </c>
      <c r="H110" t="s">
        <v>8693</v>
      </c>
      <c r="I110" t="s">
        <v>117</v>
      </c>
      <c r="J110" t="s">
        <v>1569</v>
      </c>
      <c r="K110" t="s">
        <v>8727</v>
      </c>
      <c r="L110"/>
      <c r="M110" t="s">
        <v>8728</v>
      </c>
      <c r="N110">
        <v>819</v>
      </c>
      <c r="O110"/>
      <c r="P110" t="s">
        <v>8729</v>
      </c>
      <c r="Q110" t="s">
        <v>8730</v>
      </c>
    </row>
    <row r="111" spans="1:17" x14ac:dyDescent="0.25">
      <c r="A111" t="s">
        <v>2028</v>
      </c>
      <c r="B111"/>
      <c r="C111"/>
      <c r="D111" t="s">
        <v>2029</v>
      </c>
      <c r="E111" t="s">
        <v>2027</v>
      </c>
      <c r="F111" t="s">
        <v>8731</v>
      </c>
      <c r="G111" t="s">
        <v>8732</v>
      </c>
      <c r="H111" t="s">
        <v>8693</v>
      </c>
      <c r="I111" t="s">
        <v>1996</v>
      </c>
      <c r="J111" t="s">
        <v>8733</v>
      </c>
      <c r="K111" t="s">
        <v>8734</v>
      </c>
      <c r="L111"/>
      <c r="M111" t="s">
        <v>8735</v>
      </c>
      <c r="N111">
        <v>548</v>
      </c>
      <c r="O111"/>
      <c r="P111"/>
      <c r="Q111"/>
    </row>
    <row r="112" spans="1:17" x14ac:dyDescent="0.25">
      <c r="A112" t="s">
        <v>6017</v>
      </c>
      <c r="B112"/>
      <c r="C112"/>
      <c r="D112" t="s">
        <v>6018</v>
      </c>
      <c r="E112" t="s">
        <v>6016</v>
      </c>
      <c r="F112" t="s">
        <v>8736</v>
      </c>
      <c r="G112" t="s">
        <v>8737</v>
      </c>
      <c r="H112" t="s">
        <v>8693</v>
      </c>
      <c r="I112" t="s">
        <v>546</v>
      </c>
      <c r="J112" t="s">
        <v>6016</v>
      </c>
      <c r="K112" t="s">
        <v>8738</v>
      </c>
      <c r="L112" t="s">
        <v>8739</v>
      </c>
      <c r="M112" t="s">
        <v>8740</v>
      </c>
      <c r="N112">
        <v>59</v>
      </c>
      <c r="O112"/>
      <c r="P112" t="s">
        <v>8741</v>
      </c>
      <c r="Q112" t="s">
        <v>8742</v>
      </c>
    </row>
    <row r="113" spans="1:17" x14ac:dyDescent="0.25">
      <c r="A113" t="s">
        <v>6114</v>
      </c>
      <c r="B113"/>
      <c r="C113"/>
      <c r="D113" t="s">
        <v>6115</v>
      </c>
      <c r="E113" t="s">
        <v>6113</v>
      </c>
      <c r="F113" t="s">
        <v>8075</v>
      </c>
      <c r="G113" t="s">
        <v>8492</v>
      </c>
      <c r="H113" t="s">
        <v>8427</v>
      </c>
      <c r="I113" t="s">
        <v>6115</v>
      </c>
      <c r="J113" t="s">
        <v>8516</v>
      </c>
      <c r="K113" t="s">
        <v>8743</v>
      </c>
      <c r="L113" t="s">
        <v>8744</v>
      </c>
      <c r="M113" t="s">
        <v>8745</v>
      </c>
      <c r="N113">
        <v>52</v>
      </c>
      <c r="O113" t="s">
        <v>8411</v>
      </c>
      <c r="P113" t="s">
        <v>8746</v>
      </c>
      <c r="Q113" t="s">
        <v>8747</v>
      </c>
    </row>
    <row r="114" spans="1:17" x14ac:dyDescent="0.25">
      <c r="A114" t="s">
        <v>624</v>
      </c>
      <c r="B114"/>
      <c r="C114"/>
      <c r="D114" t="s">
        <v>625</v>
      </c>
      <c r="E114" t="s">
        <v>623</v>
      </c>
      <c r="F114" t="s">
        <v>8078</v>
      </c>
      <c r="G114" t="s">
        <v>8406</v>
      </c>
      <c r="H114" t="s">
        <v>8427</v>
      </c>
      <c r="I114" t="s">
        <v>625</v>
      </c>
      <c r="J114" t="s">
        <v>534</v>
      </c>
      <c r="K114" t="s">
        <v>8748</v>
      </c>
      <c r="L114" t="s">
        <v>8749</v>
      </c>
      <c r="M114" t="s">
        <v>8403</v>
      </c>
      <c r="N114" t="s">
        <v>8404</v>
      </c>
      <c r="O114" t="s">
        <v>8405</v>
      </c>
      <c r="P114"/>
      <c r="Q114"/>
    </row>
    <row r="115" spans="1:17" x14ac:dyDescent="0.25">
      <c r="A115" t="s">
        <v>641</v>
      </c>
      <c r="B115"/>
      <c r="C115"/>
      <c r="D115" t="s">
        <v>642</v>
      </c>
      <c r="E115" t="s">
        <v>640</v>
      </c>
      <c r="F115" t="s">
        <v>8081</v>
      </c>
      <c r="G115" t="s">
        <v>8406</v>
      </c>
      <c r="H115" t="s">
        <v>8433</v>
      </c>
      <c r="I115" t="s">
        <v>642</v>
      </c>
      <c r="J115" t="s">
        <v>8401</v>
      </c>
      <c r="K115" t="s">
        <v>8750</v>
      </c>
      <c r="L115"/>
      <c r="M115" t="s">
        <v>8403</v>
      </c>
      <c r="N115" t="s">
        <v>8404</v>
      </c>
      <c r="O115" t="s">
        <v>8405</v>
      </c>
      <c r="P115"/>
      <c r="Q115"/>
    </row>
    <row r="116" spans="1:17" x14ac:dyDescent="0.25">
      <c r="A116" t="s">
        <v>1561</v>
      </c>
      <c r="B116"/>
      <c r="C116"/>
      <c r="D116" t="s">
        <v>642</v>
      </c>
      <c r="E116" t="s">
        <v>1560</v>
      </c>
      <c r="F116" t="s">
        <v>8081</v>
      </c>
      <c r="G116" t="s">
        <v>8406</v>
      </c>
      <c r="H116" t="s">
        <v>8427</v>
      </c>
      <c r="I116" t="s">
        <v>642</v>
      </c>
      <c r="J116" t="s">
        <v>534</v>
      </c>
      <c r="K116" t="s">
        <v>8751</v>
      </c>
      <c r="L116" t="s">
        <v>8752</v>
      </c>
      <c r="M116" t="s">
        <v>8637</v>
      </c>
      <c r="N116">
        <v>850</v>
      </c>
      <c r="O116" t="s">
        <v>8411</v>
      </c>
      <c r="P116" t="s">
        <v>8753</v>
      </c>
      <c r="Q116" t="s">
        <v>8754</v>
      </c>
    </row>
    <row r="117" spans="1:17" x14ac:dyDescent="0.25">
      <c r="A117" t="s">
        <v>2134</v>
      </c>
      <c r="B117"/>
      <c r="C117"/>
      <c r="D117" t="s">
        <v>642</v>
      </c>
      <c r="E117" t="s">
        <v>2133</v>
      </c>
      <c r="F117" t="s">
        <v>8081</v>
      </c>
      <c r="G117" t="s">
        <v>8406</v>
      </c>
      <c r="H117" t="s">
        <v>8427</v>
      </c>
      <c r="I117" t="s">
        <v>642</v>
      </c>
      <c r="J117" t="s">
        <v>8755</v>
      </c>
      <c r="K117" t="s">
        <v>8756</v>
      </c>
      <c r="L117" t="s">
        <v>2770</v>
      </c>
      <c r="M117" t="s">
        <v>8757</v>
      </c>
      <c r="N117">
        <v>478</v>
      </c>
      <c r="O117" t="s">
        <v>8411</v>
      </c>
      <c r="P117" t="s">
        <v>8758</v>
      </c>
      <c r="Q117" t="s">
        <v>8759</v>
      </c>
    </row>
    <row r="118" spans="1:17" x14ac:dyDescent="0.25">
      <c r="A118" t="s">
        <v>2642</v>
      </c>
      <c r="B118"/>
      <c r="C118"/>
      <c r="D118" t="s">
        <v>642</v>
      </c>
      <c r="E118" t="s">
        <v>2641</v>
      </c>
      <c r="F118" t="s">
        <v>8081</v>
      </c>
      <c r="G118" t="s">
        <v>8406</v>
      </c>
      <c r="H118" t="s">
        <v>8585</v>
      </c>
      <c r="I118" t="s">
        <v>642</v>
      </c>
      <c r="J118" t="s">
        <v>8760</v>
      </c>
      <c r="K118" t="s">
        <v>8761</v>
      </c>
      <c r="L118"/>
      <c r="M118" t="s">
        <v>8762</v>
      </c>
      <c r="N118">
        <v>368</v>
      </c>
      <c r="O118" t="s">
        <v>8411</v>
      </c>
      <c r="P118" t="s">
        <v>8763</v>
      </c>
      <c r="Q118" t="s">
        <v>8764</v>
      </c>
    </row>
    <row r="119" spans="1:17" x14ac:dyDescent="0.25">
      <c r="A119" t="s">
        <v>43</v>
      </c>
      <c r="B119"/>
      <c r="C119"/>
      <c r="D119" t="s">
        <v>44</v>
      </c>
      <c r="E119" t="s">
        <v>42</v>
      </c>
      <c r="F119" t="s">
        <v>8082</v>
      </c>
      <c r="G119" t="s">
        <v>8406</v>
      </c>
      <c r="H119" t="s">
        <v>8475</v>
      </c>
      <c r="I119" t="s">
        <v>44</v>
      </c>
      <c r="J119" t="s">
        <v>8475</v>
      </c>
      <c r="K119" t="s">
        <v>8765</v>
      </c>
      <c r="L119"/>
      <c r="M119" t="s">
        <v>8403</v>
      </c>
      <c r="N119" t="s">
        <v>8404</v>
      </c>
      <c r="O119" t="s">
        <v>8405</v>
      </c>
      <c r="P119"/>
      <c r="Q119"/>
    </row>
    <row r="120" spans="1:17" x14ac:dyDescent="0.25">
      <c r="A120" t="s">
        <v>357</v>
      </c>
      <c r="B120"/>
      <c r="C120"/>
      <c r="D120" t="s">
        <v>358</v>
      </c>
      <c r="E120" t="s">
        <v>356</v>
      </c>
      <c r="F120" t="s">
        <v>8089</v>
      </c>
      <c r="G120" t="s">
        <v>8432</v>
      </c>
      <c r="H120" t="s">
        <v>8401</v>
      </c>
      <c r="I120" t="s">
        <v>358</v>
      </c>
      <c r="J120" t="s">
        <v>8401</v>
      </c>
      <c r="K120" t="s">
        <v>8766</v>
      </c>
      <c r="L120"/>
      <c r="M120" t="s">
        <v>8403</v>
      </c>
      <c r="N120" t="s">
        <v>8404</v>
      </c>
      <c r="O120" t="s">
        <v>8405</v>
      </c>
      <c r="P120"/>
      <c r="Q120"/>
    </row>
    <row r="121" spans="1:17" x14ac:dyDescent="0.25">
      <c r="A121" t="s">
        <v>152</v>
      </c>
      <c r="B121"/>
      <c r="C121"/>
      <c r="D121" t="s">
        <v>153</v>
      </c>
      <c r="E121" t="s">
        <v>151</v>
      </c>
      <c r="F121" t="s">
        <v>8090</v>
      </c>
      <c r="G121" t="s">
        <v>8406</v>
      </c>
      <c r="H121" t="s">
        <v>8401</v>
      </c>
      <c r="I121" t="s">
        <v>153</v>
      </c>
      <c r="J121" t="s">
        <v>8401</v>
      </c>
      <c r="K121" t="s">
        <v>8767</v>
      </c>
      <c r="L121" t="s">
        <v>8768</v>
      </c>
      <c r="M121" t="s">
        <v>8403</v>
      </c>
      <c r="N121" t="s">
        <v>8404</v>
      </c>
      <c r="O121" t="s">
        <v>8405</v>
      </c>
      <c r="P121"/>
      <c r="Q121"/>
    </row>
    <row r="122" spans="1:17" x14ac:dyDescent="0.25">
      <c r="A122" t="s">
        <v>1015</v>
      </c>
      <c r="B122"/>
      <c r="C122"/>
      <c r="D122" t="s">
        <v>153</v>
      </c>
      <c r="E122" t="s">
        <v>1014</v>
      </c>
      <c r="F122" t="s">
        <v>8090</v>
      </c>
      <c r="G122" t="s">
        <v>8406</v>
      </c>
      <c r="H122" t="s">
        <v>8427</v>
      </c>
      <c r="I122" t="s">
        <v>153</v>
      </c>
      <c r="J122" t="s">
        <v>8473</v>
      </c>
      <c r="K122" t="s">
        <v>8769</v>
      </c>
      <c r="L122" t="s">
        <v>8770</v>
      </c>
      <c r="M122" t="s">
        <v>8471</v>
      </c>
      <c r="N122">
        <v>1125</v>
      </c>
      <c r="O122" t="s">
        <v>8411</v>
      </c>
      <c r="P122" t="s">
        <v>8771</v>
      </c>
      <c r="Q122" t="s">
        <v>8772</v>
      </c>
    </row>
    <row r="123" spans="1:17" x14ac:dyDescent="0.25">
      <c r="A123" t="s">
        <v>4696</v>
      </c>
      <c r="B123"/>
      <c r="C123"/>
      <c r="D123" t="s">
        <v>153</v>
      </c>
      <c r="E123" t="s">
        <v>4695</v>
      </c>
      <c r="F123" t="s">
        <v>8090</v>
      </c>
      <c r="G123" t="s">
        <v>8406</v>
      </c>
      <c r="H123" t="s">
        <v>8475</v>
      </c>
      <c r="I123" t="s">
        <v>153</v>
      </c>
      <c r="J123" t="s">
        <v>8475</v>
      </c>
      <c r="K123" t="s">
        <v>8773</v>
      </c>
      <c r="L123"/>
      <c r="M123" t="s">
        <v>8774</v>
      </c>
      <c r="N123">
        <v>157</v>
      </c>
      <c r="O123" t="s">
        <v>8405</v>
      </c>
      <c r="P123"/>
      <c r="Q123"/>
    </row>
    <row r="124" spans="1:17" x14ac:dyDescent="0.25">
      <c r="A124" t="s">
        <v>489</v>
      </c>
      <c r="B124"/>
      <c r="C124"/>
      <c r="D124" t="s">
        <v>490</v>
      </c>
      <c r="E124" t="s">
        <v>488</v>
      </c>
      <c r="F124" t="s">
        <v>8093</v>
      </c>
      <c r="G124" t="s">
        <v>8406</v>
      </c>
      <c r="H124" t="s">
        <v>8401</v>
      </c>
      <c r="I124" t="s">
        <v>490</v>
      </c>
      <c r="J124" t="s">
        <v>8401</v>
      </c>
      <c r="K124" t="s">
        <v>8775</v>
      </c>
      <c r="L124" t="s">
        <v>8776</v>
      </c>
      <c r="M124" t="s">
        <v>8403</v>
      </c>
      <c r="N124" t="s">
        <v>8404</v>
      </c>
      <c r="O124" t="s">
        <v>8405</v>
      </c>
      <c r="P124"/>
      <c r="Q124"/>
    </row>
    <row r="125" spans="1:17" x14ac:dyDescent="0.25">
      <c r="A125" t="s">
        <v>6073</v>
      </c>
      <c r="B125"/>
      <c r="C125"/>
      <c r="D125" t="s">
        <v>6074</v>
      </c>
      <c r="E125" t="s">
        <v>6072</v>
      </c>
      <c r="F125" t="s">
        <v>8098</v>
      </c>
      <c r="G125" t="s">
        <v>8492</v>
      </c>
      <c r="H125" t="s">
        <v>8427</v>
      </c>
      <c r="I125" t="s">
        <v>6074</v>
      </c>
      <c r="J125" t="s">
        <v>8516</v>
      </c>
      <c r="K125" t="s">
        <v>8777</v>
      </c>
      <c r="L125" t="s">
        <v>8778</v>
      </c>
      <c r="M125" t="s">
        <v>8779</v>
      </c>
      <c r="N125">
        <v>54</v>
      </c>
      <c r="O125" t="s">
        <v>8411</v>
      </c>
      <c r="P125" t="s">
        <v>8780</v>
      </c>
      <c r="Q125" t="s">
        <v>8781</v>
      </c>
    </row>
    <row r="126" spans="1:17" x14ac:dyDescent="0.25">
      <c r="A126" t="s">
        <v>1577</v>
      </c>
      <c r="B126"/>
      <c r="C126"/>
      <c r="D126" t="s">
        <v>1578</v>
      </c>
      <c r="E126" t="s">
        <v>1576</v>
      </c>
      <c r="F126" t="s">
        <v>8103</v>
      </c>
      <c r="G126" t="s">
        <v>8406</v>
      </c>
      <c r="H126" t="s">
        <v>8407</v>
      </c>
      <c r="I126" t="s">
        <v>1578</v>
      </c>
      <c r="J126" t="s">
        <v>8635</v>
      </c>
      <c r="K126" t="s">
        <v>8782</v>
      </c>
      <c r="L126"/>
      <c r="M126" t="s">
        <v>8783</v>
      </c>
      <c r="N126">
        <v>535</v>
      </c>
      <c r="O126" t="s">
        <v>8405</v>
      </c>
      <c r="P126"/>
      <c r="Q126"/>
    </row>
    <row r="127" spans="1:17" x14ac:dyDescent="0.25">
      <c r="A127" t="s">
        <v>130</v>
      </c>
      <c r="B127"/>
      <c r="C127"/>
      <c r="D127" t="s">
        <v>131</v>
      </c>
      <c r="E127" t="s">
        <v>129</v>
      </c>
      <c r="F127" t="s">
        <v>8106</v>
      </c>
      <c r="G127" t="s">
        <v>8414</v>
      </c>
      <c r="H127" t="s">
        <v>8401</v>
      </c>
      <c r="I127" t="s">
        <v>131</v>
      </c>
      <c r="J127" t="s">
        <v>8415</v>
      </c>
      <c r="K127" t="s">
        <v>8784</v>
      </c>
      <c r="L127"/>
      <c r="M127" t="s">
        <v>8403</v>
      </c>
      <c r="N127" t="s">
        <v>8404</v>
      </c>
      <c r="O127" t="s">
        <v>8405</v>
      </c>
      <c r="P127"/>
      <c r="Q127"/>
    </row>
    <row r="128" spans="1:17" x14ac:dyDescent="0.25">
      <c r="A128" t="s">
        <v>2149</v>
      </c>
      <c r="B128"/>
      <c r="C128"/>
      <c r="D128" t="s">
        <v>647</v>
      </c>
      <c r="E128" t="s">
        <v>2148</v>
      </c>
      <c r="F128" t="s">
        <v>8107</v>
      </c>
      <c r="G128" t="s">
        <v>8406</v>
      </c>
      <c r="H128" t="s">
        <v>8433</v>
      </c>
      <c r="I128" t="s">
        <v>647</v>
      </c>
      <c r="J128" t="s">
        <v>8401</v>
      </c>
      <c r="K128" t="s">
        <v>8785</v>
      </c>
      <c r="L128"/>
      <c r="M128" t="s">
        <v>8403</v>
      </c>
      <c r="N128" t="s">
        <v>8404</v>
      </c>
      <c r="O128" t="s">
        <v>8405</v>
      </c>
      <c r="P128"/>
      <c r="Q128"/>
    </row>
    <row r="129" spans="1:17" x14ac:dyDescent="0.25">
      <c r="A129" t="s">
        <v>646</v>
      </c>
      <c r="B129"/>
      <c r="C129"/>
      <c r="D129" t="s">
        <v>647</v>
      </c>
      <c r="E129" t="s">
        <v>645</v>
      </c>
      <c r="F129" t="s">
        <v>8107</v>
      </c>
      <c r="G129" t="s">
        <v>8406</v>
      </c>
      <c r="H129" t="s">
        <v>8415</v>
      </c>
      <c r="I129" t="s">
        <v>647</v>
      </c>
      <c r="J129" t="s">
        <v>8655</v>
      </c>
      <c r="K129" t="s">
        <v>8786</v>
      </c>
      <c r="L129" t="s">
        <v>8787</v>
      </c>
      <c r="M129" t="s">
        <v>8403</v>
      </c>
      <c r="N129" t="s">
        <v>8404</v>
      </c>
      <c r="O129" t="s">
        <v>8411</v>
      </c>
      <c r="P129" t="s">
        <v>8788</v>
      </c>
      <c r="Q129" t="s">
        <v>8789</v>
      </c>
    </row>
    <row r="130" spans="1:17" x14ac:dyDescent="0.25">
      <c r="A130" t="s">
        <v>662</v>
      </c>
      <c r="B130"/>
      <c r="C130"/>
      <c r="D130" t="s">
        <v>647</v>
      </c>
      <c r="E130" t="s">
        <v>661</v>
      </c>
      <c r="F130" t="s">
        <v>8107</v>
      </c>
      <c r="G130" t="s">
        <v>8406</v>
      </c>
      <c r="H130" t="s">
        <v>8427</v>
      </c>
      <c r="I130" t="s">
        <v>647</v>
      </c>
      <c r="J130" t="s">
        <v>8459</v>
      </c>
      <c r="K130" t="s">
        <v>8790</v>
      </c>
      <c r="L130"/>
      <c r="M130" t="s">
        <v>8403</v>
      </c>
      <c r="N130" t="s">
        <v>8404</v>
      </c>
      <c r="O130" t="s">
        <v>8411</v>
      </c>
      <c r="P130" t="s">
        <v>8791</v>
      </c>
      <c r="Q130" t="s">
        <v>8792</v>
      </c>
    </row>
    <row r="131" spans="1:17" x14ac:dyDescent="0.25">
      <c r="A131" t="s">
        <v>677</v>
      </c>
      <c r="B131"/>
      <c r="C131"/>
      <c r="D131" t="s">
        <v>647</v>
      </c>
      <c r="E131" t="s">
        <v>676</v>
      </c>
      <c r="F131" t="s">
        <v>8107</v>
      </c>
      <c r="G131" t="s">
        <v>8406</v>
      </c>
      <c r="H131" t="s">
        <v>8427</v>
      </c>
      <c r="I131" t="s">
        <v>647</v>
      </c>
      <c r="J131" t="s">
        <v>8793</v>
      </c>
      <c r="K131" t="s">
        <v>8794</v>
      </c>
      <c r="L131"/>
      <c r="M131" t="s">
        <v>8403</v>
      </c>
      <c r="N131" t="s">
        <v>8404</v>
      </c>
      <c r="O131" t="s">
        <v>8411</v>
      </c>
      <c r="P131" t="s">
        <v>8795</v>
      </c>
      <c r="Q131" t="s">
        <v>8796</v>
      </c>
    </row>
    <row r="132" spans="1:17" x14ac:dyDescent="0.25">
      <c r="A132" t="s">
        <v>689</v>
      </c>
      <c r="B132"/>
      <c r="C132"/>
      <c r="D132" t="s">
        <v>647</v>
      </c>
      <c r="E132" t="s">
        <v>688</v>
      </c>
      <c r="F132" t="s">
        <v>8107</v>
      </c>
      <c r="G132" t="s">
        <v>8406</v>
      </c>
      <c r="H132" t="s">
        <v>8415</v>
      </c>
      <c r="I132" t="s">
        <v>647</v>
      </c>
      <c r="J132" t="s">
        <v>8797</v>
      </c>
      <c r="K132" t="s">
        <v>8798</v>
      </c>
      <c r="L132"/>
      <c r="M132" t="s">
        <v>8403</v>
      </c>
      <c r="N132" t="s">
        <v>8404</v>
      </c>
      <c r="O132" t="s">
        <v>8411</v>
      </c>
      <c r="P132" t="s">
        <v>8799</v>
      </c>
      <c r="Q132" t="s">
        <v>8800</v>
      </c>
    </row>
    <row r="133" spans="1:17" x14ac:dyDescent="0.25">
      <c r="A133" t="s">
        <v>363</v>
      </c>
      <c r="B133"/>
      <c r="C133"/>
      <c r="D133" t="s">
        <v>364</v>
      </c>
      <c r="E133" t="s">
        <v>362</v>
      </c>
      <c r="F133" t="s">
        <v>8110</v>
      </c>
      <c r="G133" t="s">
        <v>8400</v>
      </c>
      <c r="H133" t="s">
        <v>8433</v>
      </c>
      <c r="I133" t="s">
        <v>364</v>
      </c>
      <c r="J133" t="s">
        <v>8434</v>
      </c>
      <c r="K133" t="s">
        <v>8801</v>
      </c>
      <c r="L133"/>
      <c r="M133" t="s">
        <v>8403</v>
      </c>
      <c r="N133" t="s">
        <v>8404</v>
      </c>
      <c r="O133" t="s">
        <v>8405</v>
      </c>
      <c r="P133"/>
      <c r="Q133"/>
    </row>
    <row r="134" spans="1:17" x14ac:dyDescent="0.25">
      <c r="A134" t="s">
        <v>376</v>
      </c>
      <c r="B134"/>
      <c r="C134"/>
      <c r="D134" t="s">
        <v>364</v>
      </c>
      <c r="E134" t="s">
        <v>375</v>
      </c>
      <c r="F134" t="s">
        <v>8110</v>
      </c>
      <c r="G134" t="s">
        <v>8400</v>
      </c>
      <c r="H134" t="s">
        <v>8415</v>
      </c>
      <c r="I134" t="s">
        <v>364</v>
      </c>
      <c r="J134" t="s">
        <v>8415</v>
      </c>
      <c r="K134" t="s">
        <v>8802</v>
      </c>
      <c r="L134"/>
      <c r="M134" t="s">
        <v>8403</v>
      </c>
      <c r="N134" t="s">
        <v>8404</v>
      </c>
      <c r="O134" t="s">
        <v>8411</v>
      </c>
      <c r="P134" t="s">
        <v>8803</v>
      </c>
      <c r="Q134" t="s">
        <v>8804</v>
      </c>
    </row>
    <row r="135" spans="1:17" x14ac:dyDescent="0.25">
      <c r="A135" t="s">
        <v>386</v>
      </c>
      <c r="B135"/>
      <c r="C135"/>
      <c r="D135" t="s">
        <v>364</v>
      </c>
      <c r="E135" t="s">
        <v>385</v>
      </c>
      <c r="F135" t="s">
        <v>8110</v>
      </c>
      <c r="G135" t="s">
        <v>8400</v>
      </c>
      <c r="H135" t="s">
        <v>8427</v>
      </c>
      <c r="I135" t="s">
        <v>364</v>
      </c>
      <c r="J135" t="s">
        <v>534</v>
      </c>
      <c r="K135" t="s">
        <v>8805</v>
      </c>
      <c r="L135" t="s">
        <v>461</v>
      </c>
      <c r="M135" t="s">
        <v>8403</v>
      </c>
      <c r="N135" t="s">
        <v>8404</v>
      </c>
      <c r="O135" t="s">
        <v>8411</v>
      </c>
      <c r="P135" t="s">
        <v>8806</v>
      </c>
      <c r="Q135" t="s">
        <v>8807</v>
      </c>
    </row>
    <row r="136" spans="1:17" x14ac:dyDescent="0.25">
      <c r="A136" t="s">
        <v>5053</v>
      </c>
      <c r="B136"/>
      <c r="C136"/>
      <c r="D136" t="s">
        <v>5054</v>
      </c>
      <c r="E136" t="s">
        <v>5052</v>
      </c>
      <c r="F136" t="s">
        <v>8117</v>
      </c>
      <c r="G136" t="s">
        <v>8808</v>
      </c>
      <c r="H136" t="s">
        <v>8809</v>
      </c>
      <c r="I136" t="s">
        <v>5054</v>
      </c>
      <c r="J136" t="s">
        <v>8810</v>
      </c>
      <c r="K136" t="s">
        <v>8811</v>
      </c>
      <c r="L136"/>
      <c r="M136" t="s">
        <v>8812</v>
      </c>
      <c r="N136">
        <v>101</v>
      </c>
      <c r="O136" t="s">
        <v>8405</v>
      </c>
      <c r="P136"/>
      <c r="Q136"/>
    </row>
    <row r="137" spans="1:17" x14ac:dyDescent="0.25">
      <c r="A137" t="s">
        <v>860</v>
      </c>
      <c r="B137"/>
      <c r="C137"/>
      <c r="D137" t="s">
        <v>861</v>
      </c>
      <c r="E137" t="s">
        <v>859</v>
      </c>
      <c r="F137" t="s">
        <v>8118</v>
      </c>
      <c r="G137" t="s">
        <v>8432</v>
      </c>
      <c r="H137" t="s">
        <v>8427</v>
      </c>
      <c r="I137" t="s">
        <v>861</v>
      </c>
      <c r="J137" t="s">
        <v>8438</v>
      </c>
      <c r="K137" t="s">
        <v>8813</v>
      </c>
      <c r="L137" t="s">
        <v>92</v>
      </c>
      <c r="M137" t="s">
        <v>8670</v>
      </c>
      <c r="N137">
        <v>1184</v>
      </c>
      <c r="O137" t="s">
        <v>8405</v>
      </c>
      <c r="P137"/>
      <c r="Q137"/>
    </row>
    <row r="138" spans="1:17" x14ac:dyDescent="0.25">
      <c r="A138" t="s">
        <v>702</v>
      </c>
      <c r="B138"/>
      <c r="C138"/>
      <c r="D138" t="s">
        <v>703</v>
      </c>
      <c r="E138" t="s">
        <v>701</v>
      </c>
      <c r="F138" t="s">
        <v>8119</v>
      </c>
      <c r="G138" t="s">
        <v>8406</v>
      </c>
      <c r="H138" t="s">
        <v>8427</v>
      </c>
      <c r="I138" t="s">
        <v>703</v>
      </c>
      <c r="J138" t="s">
        <v>8473</v>
      </c>
      <c r="K138" t="s">
        <v>8814</v>
      </c>
      <c r="L138"/>
      <c r="M138" t="s">
        <v>8403</v>
      </c>
      <c r="N138" t="s">
        <v>8404</v>
      </c>
      <c r="O138" t="s">
        <v>8405</v>
      </c>
      <c r="P138"/>
      <c r="Q138"/>
    </row>
    <row r="139" spans="1:17" x14ac:dyDescent="0.25">
      <c r="A139" t="s">
        <v>726</v>
      </c>
      <c r="B139"/>
      <c r="C139"/>
      <c r="D139" t="s">
        <v>727</v>
      </c>
      <c r="E139" t="s">
        <v>725</v>
      </c>
      <c r="F139" t="s">
        <v>8120</v>
      </c>
      <c r="G139" t="s">
        <v>8414</v>
      </c>
      <c r="H139" t="s">
        <v>8433</v>
      </c>
      <c r="I139" t="s">
        <v>727</v>
      </c>
      <c r="J139" t="s">
        <v>8434</v>
      </c>
      <c r="K139" t="s">
        <v>8815</v>
      </c>
      <c r="L139"/>
      <c r="M139" t="s">
        <v>8403</v>
      </c>
      <c r="N139" t="s">
        <v>8404</v>
      </c>
      <c r="O139" t="s">
        <v>8405</v>
      </c>
      <c r="P139"/>
      <c r="Q139"/>
    </row>
    <row r="140" spans="1:17" x14ac:dyDescent="0.25">
      <c r="A140" t="s">
        <v>744</v>
      </c>
      <c r="B140"/>
      <c r="C140"/>
      <c r="D140" t="s">
        <v>727</v>
      </c>
      <c r="E140" t="s">
        <v>743</v>
      </c>
      <c r="F140" t="s">
        <v>8120</v>
      </c>
      <c r="G140" t="s">
        <v>8414</v>
      </c>
      <c r="H140" t="s">
        <v>8427</v>
      </c>
      <c r="I140" t="s">
        <v>727</v>
      </c>
      <c r="J140" t="s">
        <v>8545</v>
      </c>
      <c r="K140" t="s">
        <v>8816</v>
      </c>
      <c r="L140"/>
      <c r="M140" t="s">
        <v>8403</v>
      </c>
      <c r="N140" t="s">
        <v>8404</v>
      </c>
      <c r="O140" t="s">
        <v>8411</v>
      </c>
      <c r="P140" t="s">
        <v>8817</v>
      </c>
      <c r="Q140" t="s">
        <v>8818</v>
      </c>
    </row>
    <row r="141" spans="1:17" x14ac:dyDescent="0.25">
      <c r="A141" t="s">
        <v>765</v>
      </c>
      <c r="B141"/>
      <c r="C141"/>
      <c r="D141" t="s">
        <v>727</v>
      </c>
      <c r="E141" t="s">
        <v>764</v>
      </c>
      <c r="F141" t="s">
        <v>8120</v>
      </c>
      <c r="G141" t="s">
        <v>8414</v>
      </c>
      <c r="H141" t="s">
        <v>8427</v>
      </c>
      <c r="I141" t="s">
        <v>727</v>
      </c>
      <c r="J141" t="s">
        <v>8473</v>
      </c>
      <c r="K141" t="s">
        <v>8819</v>
      </c>
      <c r="L141"/>
      <c r="M141" t="s">
        <v>8403</v>
      </c>
      <c r="N141" t="s">
        <v>8404</v>
      </c>
      <c r="O141" t="s">
        <v>8411</v>
      </c>
      <c r="P141" t="s">
        <v>8820</v>
      </c>
      <c r="Q141" t="s">
        <v>8821</v>
      </c>
    </row>
    <row r="142" spans="1:17" x14ac:dyDescent="0.25">
      <c r="A142" t="s">
        <v>781</v>
      </c>
      <c r="B142"/>
      <c r="C142"/>
      <c r="D142" t="s">
        <v>727</v>
      </c>
      <c r="E142" t="s">
        <v>780</v>
      </c>
      <c r="F142" t="s">
        <v>8120</v>
      </c>
      <c r="G142" t="s">
        <v>8414</v>
      </c>
      <c r="H142" t="s">
        <v>8415</v>
      </c>
      <c r="I142" t="s">
        <v>727</v>
      </c>
      <c r="J142" t="s">
        <v>8822</v>
      </c>
      <c r="K142" t="s">
        <v>8823</v>
      </c>
      <c r="L142"/>
      <c r="M142" t="s">
        <v>8403</v>
      </c>
      <c r="N142" t="s">
        <v>8404</v>
      </c>
      <c r="O142" t="s">
        <v>8411</v>
      </c>
      <c r="P142" t="s">
        <v>8824</v>
      </c>
      <c r="Q142" t="s">
        <v>8825</v>
      </c>
    </row>
    <row r="143" spans="1:17" x14ac:dyDescent="0.25">
      <c r="A143" t="s">
        <v>6234</v>
      </c>
      <c r="B143"/>
      <c r="C143"/>
      <c r="D143" t="s">
        <v>144</v>
      </c>
      <c r="E143" t="s">
        <v>6233</v>
      </c>
      <c r="F143" t="s">
        <v>8123</v>
      </c>
      <c r="G143" t="s">
        <v>8406</v>
      </c>
      <c r="H143" t="s">
        <v>8433</v>
      </c>
      <c r="I143" t="s">
        <v>144</v>
      </c>
      <c r="J143" t="s">
        <v>8434</v>
      </c>
      <c r="K143" t="s">
        <v>8826</v>
      </c>
      <c r="L143"/>
      <c r="M143" t="s">
        <v>8827</v>
      </c>
      <c r="N143">
        <v>46</v>
      </c>
      <c r="O143" t="s">
        <v>8411</v>
      </c>
      <c r="P143" t="s">
        <v>8828</v>
      </c>
      <c r="Q143" t="s">
        <v>8829</v>
      </c>
    </row>
    <row r="144" spans="1:17" x14ac:dyDescent="0.25">
      <c r="A144" t="s">
        <v>143</v>
      </c>
      <c r="B144"/>
      <c r="C144"/>
      <c r="D144" t="s">
        <v>144</v>
      </c>
      <c r="E144" t="s">
        <v>142</v>
      </c>
      <c r="F144" t="s">
        <v>8123</v>
      </c>
      <c r="G144" t="s">
        <v>8406</v>
      </c>
      <c r="H144" t="s">
        <v>8427</v>
      </c>
      <c r="I144" t="s">
        <v>144</v>
      </c>
      <c r="J144" t="s">
        <v>534</v>
      </c>
      <c r="K144" t="s">
        <v>8830</v>
      </c>
      <c r="L144" t="s">
        <v>8749</v>
      </c>
      <c r="M144" t="s">
        <v>8403</v>
      </c>
      <c r="N144" t="s">
        <v>8404</v>
      </c>
      <c r="O144" t="s">
        <v>8411</v>
      </c>
      <c r="P144" t="s">
        <v>8831</v>
      </c>
      <c r="Q144" t="s">
        <v>8832</v>
      </c>
    </row>
    <row r="145" spans="1:17" x14ac:dyDescent="0.25">
      <c r="A145" t="s">
        <v>6249</v>
      </c>
      <c r="B145"/>
      <c r="C145"/>
      <c r="D145" t="s">
        <v>144</v>
      </c>
      <c r="E145" t="s">
        <v>6248</v>
      </c>
      <c r="F145" t="s">
        <v>8123</v>
      </c>
      <c r="G145" t="s">
        <v>8406</v>
      </c>
      <c r="H145" t="s">
        <v>8407</v>
      </c>
      <c r="I145" t="s">
        <v>144</v>
      </c>
      <c r="J145" t="s">
        <v>8833</v>
      </c>
      <c r="K145" t="s">
        <v>8834</v>
      </c>
      <c r="L145"/>
      <c r="M145" t="s">
        <v>8827</v>
      </c>
      <c r="N145">
        <v>46</v>
      </c>
      <c r="O145" t="s">
        <v>8411</v>
      </c>
      <c r="P145" t="s">
        <v>8835</v>
      </c>
      <c r="Q145" t="s">
        <v>8836</v>
      </c>
    </row>
    <row r="146" spans="1:17" x14ac:dyDescent="0.25">
      <c r="A146" t="s">
        <v>1408</v>
      </c>
      <c r="B146"/>
      <c r="C146"/>
      <c r="D146" t="s">
        <v>1409</v>
      </c>
      <c r="E146" t="s">
        <v>1407</v>
      </c>
      <c r="F146" t="s">
        <v>8124</v>
      </c>
      <c r="G146" t="s">
        <v>8406</v>
      </c>
      <c r="H146" t="s">
        <v>8427</v>
      </c>
      <c r="I146" t="s">
        <v>1409</v>
      </c>
      <c r="J146" t="s">
        <v>534</v>
      </c>
      <c r="K146" t="s">
        <v>8837</v>
      </c>
      <c r="L146" t="s">
        <v>8838</v>
      </c>
      <c r="M146" t="s">
        <v>8584</v>
      </c>
      <c r="N146">
        <v>911</v>
      </c>
      <c r="O146" t="s">
        <v>8411</v>
      </c>
      <c r="P146" t="s">
        <v>8839</v>
      </c>
      <c r="Q146" t="s">
        <v>8840</v>
      </c>
    </row>
    <row r="147" spans="1:17" x14ac:dyDescent="0.25">
      <c r="A147" t="s">
        <v>811</v>
      </c>
      <c r="B147"/>
      <c r="C147"/>
      <c r="D147" t="s">
        <v>812</v>
      </c>
      <c r="E147" t="s">
        <v>810</v>
      </c>
      <c r="F147" t="s">
        <v>8125</v>
      </c>
      <c r="G147" t="s">
        <v>8492</v>
      </c>
      <c r="H147" t="s">
        <v>8415</v>
      </c>
      <c r="I147" t="s">
        <v>812</v>
      </c>
      <c r="J147" t="s">
        <v>8415</v>
      </c>
      <c r="K147" t="s">
        <v>8841</v>
      </c>
      <c r="L147" t="s">
        <v>8842</v>
      </c>
      <c r="M147" t="s">
        <v>8403</v>
      </c>
      <c r="N147" t="s">
        <v>8404</v>
      </c>
      <c r="O147" t="s">
        <v>8405</v>
      </c>
      <c r="P147"/>
      <c r="Q147"/>
    </row>
    <row r="148" spans="1:17" x14ac:dyDescent="0.25">
      <c r="A148" t="s">
        <v>92</v>
      </c>
      <c r="B148"/>
      <c r="C148"/>
      <c r="D148" t="s">
        <v>93</v>
      </c>
      <c r="E148" t="s">
        <v>91</v>
      </c>
      <c r="F148" t="s">
        <v>8134</v>
      </c>
      <c r="G148" t="s">
        <v>8432</v>
      </c>
      <c r="H148" t="s">
        <v>8401</v>
      </c>
      <c r="I148" t="s">
        <v>93</v>
      </c>
      <c r="J148" t="s">
        <v>8401</v>
      </c>
      <c r="K148" t="s">
        <v>8843</v>
      </c>
      <c r="L148" t="s">
        <v>8844</v>
      </c>
      <c r="M148" t="s">
        <v>8403</v>
      </c>
      <c r="N148" t="s">
        <v>8404</v>
      </c>
      <c r="O148" t="s">
        <v>8405</v>
      </c>
      <c r="P148"/>
      <c r="Q148"/>
    </row>
    <row r="149" spans="1:17" x14ac:dyDescent="0.25">
      <c r="A149" t="s">
        <v>82</v>
      </c>
      <c r="B149"/>
      <c r="C149"/>
      <c r="D149" t="s">
        <v>83</v>
      </c>
      <c r="E149" t="s">
        <v>81</v>
      </c>
      <c r="F149" t="s">
        <v>8141</v>
      </c>
      <c r="G149" t="s">
        <v>8414</v>
      </c>
      <c r="H149" t="s">
        <v>8401</v>
      </c>
      <c r="I149" t="s">
        <v>83</v>
      </c>
      <c r="J149" t="s">
        <v>8401</v>
      </c>
      <c r="K149" t="s">
        <v>8845</v>
      </c>
      <c r="L149"/>
      <c r="M149" t="s">
        <v>8403</v>
      </c>
      <c r="N149" t="s">
        <v>8404</v>
      </c>
      <c r="O149" t="s">
        <v>8405</v>
      </c>
      <c r="P149"/>
      <c r="Q149"/>
    </row>
    <row r="150" spans="1:17" x14ac:dyDescent="0.25">
      <c r="A150" t="s">
        <v>852</v>
      </c>
      <c r="B150"/>
      <c r="C150"/>
      <c r="D150" t="s">
        <v>83</v>
      </c>
      <c r="E150" t="s">
        <v>851</v>
      </c>
      <c r="F150" t="s">
        <v>8141</v>
      </c>
      <c r="G150" t="s">
        <v>8414</v>
      </c>
      <c r="H150" t="s">
        <v>8427</v>
      </c>
      <c r="I150" t="s">
        <v>83</v>
      </c>
      <c r="J150" t="s">
        <v>8473</v>
      </c>
      <c r="K150" t="s">
        <v>8846</v>
      </c>
      <c r="L150"/>
      <c r="M150" t="s">
        <v>8670</v>
      </c>
      <c r="N150">
        <v>1184</v>
      </c>
      <c r="O150" t="s">
        <v>8405</v>
      </c>
      <c r="P150"/>
      <c r="Q150"/>
    </row>
    <row r="151" spans="1:17" x14ac:dyDescent="0.25">
      <c r="A151" t="s">
        <v>396</v>
      </c>
      <c r="B151"/>
      <c r="C151"/>
      <c r="D151" t="s">
        <v>397</v>
      </c>
      <c r="E151" t="s">
        <v>395</v>
      </c>
      <c r="F151" t="s">
        <v>8144</v>
      </c>
      <c r="G151" t="s">
        <v>8406</v>
      </c>
      <c r="H151" t="s">
        <v>8475</v>
      </c>
      <c r="I151" t="s">
        <v>397</v>
      </c>
      <c r="J151" t="s">
        <v>8475</v>
      </c>
      <c r="K151" t="s">
        <v>8847</v>
      </c>
      <c r="L151"/>
      <c r="M151" t="s">
        <v>8403</v>
      </c>
      <c r="N151" t="s">
        <v>8404</v>
      </c>
      <c r="O151" t="s">
        <v>8405</v>
      </c>
      <c r="P151"/>
      <c r="Q151"/>
    </row>
    <row r="152" spans="1:17" x14ac:dyDescent="0.25">
      <c r="A152" t="s">
        <v>171</v>
      </c>
      <c r="B152"/>
      <c r="C152"/>
      <c r="D152" t="s">
        <v>172</v>
      </c>
      <c r="E152" t="s">
        <v>170</v>
      </c>
      <c r="F152" t="s">
        <v>8145</v>
      </c>
      <c r="G152" t="s">
        <v>8406</v>
      </c>
      <c r="H152" t="s">
        <v>8401</v>
      </c>
      <c r="I152" t="s">
        <v>172</v>
      </c>
      <c r="J152" t="s">
        <v>8401</v>
      </c>
      <c r="K152" t="s">
        <v>8848</v>
      </c>
      <c r="L152"/>
      <c r="M152" t="s">
        <v>8403</v>
      </c>
      <c r="N152" t="s">
        <v>8404</v>
      </c>
      <c r="O152" t="s">
        <v>8405</v>
      </c>
      <c r="P152"/>
      <c r="Q152"/>
    </row>
  </sheetData>
  <autoFilter ref="A1:Q15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3"/>
  <sheetViews>
    <sheetView workbookViewId="0"/>
  </sheetViews>
  <sheetFormatPr defaultRowHeight="15" x14ac:dyDescent="0.25"/>
  <cols>
    <col min="1" max="1" width="25" style="217" customWidth="1"/>
    <col min="2" max="2" width="40" style="217" customWidth="1"/>
    <col min="3" max="4" width="10" style="217" customWidth="1"/>
    <col min="5" max="5" width="15" style="217" customWidth="1"/>
    <col min="6" max="6" width="25" style="217" customWidth="1"/>
    <col min="7" max="7" width="20" style="217" customWidth="1"/>
    <col min="8" max="8" width="15" style="217" customWidth="1"/>
    <col min="9" max="9" width="25" style="217" customWidth="1"/>
    <col min="10" max="10" width="80" style="217" customWidth="1"/>
    <col min="11" max="11" width="10" style="217" customWidth="1"/>
    <col min="12" max="12" width="25" style="217" customWidth="1"/>
  </cols>
  <sheetData>
    <row r="1" spans="1:12" x14ac:dyDescent="0.25">
      <c r="A1" s="288" t="s">
        <v>2</v>
      </c>
      <c r="B1" s="288" t="s">
        <v>0</v>
      </c>
      <c r="C1" s="288" t="s">
        <v>1</v>
      </c>
      <c r="D1" s="288" t="s">
        <v>8390</v>
      </c>
      <c r="E1" s="288" t="s">
        <v>8391</v>
      </c>
      <c r="F1" s="288" t="s">
        <v>7761</v>
      </c>
      <c r="G1" s="288" t="s">
        <v>7677</v>
      </c>
      <c r="H1" s="288" t="s">
        <v>8434</v>
      </c>
      <c r="I1" s="288" t="s">
        <v>8849</v>
      </c>
      <c r="J1" s="288" t="s">
        <v>3</v>
      </c>
      <c r="K1" s="288" t="s">
        <v>5</v>
      </c>
      <c r="L1" s="288" t="s">
        <v>9</v>
      </c>
    </row>
    <row r="2" spans="1:12" x14ac:dyDescent="0.25">
      <c r="A2" s="289"/>
      <c r="B2" s="289"/>
      <c r="C2" s="289"/>
      <c r="D2" s="289"/>
      <c r="E2" s="289"/>
      <c r="F2" s="289"/>
      <c r="G2" s="289"/>
      <c r="H2" s="289"/>
      <c r="I2" s="289"/>
      <c r="J2" s="289"/>
      <c r="K2" s="289"/>
      <c r="L2" s="289"/>
    </row>
    <row r="3" spans="1:12" x14ac:dyDescent="0.25">
      <c r="A3" s="290" t="s">
        <v>106</v>
      </c>
      <c r="B3" s="290" t="s">
        <v>104</v>
      </c>
      <c r="C3" s="290" t="s">
        <v>105</v>
      </c>
      <c r="D3" s="290" t="s">
        <v>7844</v>
      </c>
      <c r="E3" s="290" t="s">
        <v>8400</v>
      </c>
      <c r="F3" s="290" t="s">
        <v>8401</v>
      </c>
      <c r="G3" s="290" t="s">
        <v>8401</v>
      </c>
      <c r="H3" s="290" t="s">
        <v>8850</v>
      </c>
      <c r="I3" s="290" t="s">
        <v>8851</v>
      </c>
      <c r="J3" s="290" t="s">
        <v>894</v>
      </c>
      <c r="K3" s="290" t="s">
        <v>14</v>
      </c>
      <c r="L3" s="290" t="s">
        <v>17</v>
      </c>
    </row>
    <row r="4" spans="1:12" x14ac:dyDescent="0.25">
      <c r="A4" s="290" t="s">
        <v>4759</v>
      </c>
      <c r="B4" s="290" t="s">
        <v>4757</v>
      </c>
      <c r="C4" s="290" t="s">
        <v>4758</v>
      </c>
      <c r="D4" s="290" t="s">
        <v>7845</v>
      </c>
      <c r="E4" s="290" t="s">
        <v>8406</v>
      </c>
      <c r="F4" s="290" t="s">
        <v>8407</v>
      </c>
      <c r="G4" s="290" t="s">
        <v>8408</v>
      </c>
      <c r="H4" s="290" t="s">
        <v>8850</v>
      </c>
      <c r="I4" s="290" t="s">
        <v>8851</v>
      </c>
      <c r="J4" s="290" t="s">
        <v>64</v>
      </c>
      <c r="K4" s="290" t="s">
        <v>19</v>
      </c>
      <c r="L4" s="290" t="s">
        <v>906</v>
      </c>
    </row>
    <row r="5" spans="1:12" x14ac:dyDescent="0.25">
      <c r="A5" s="290" t="s">
        <v>1996</v>
      </c>
      <c r="B5" s="290" t="s">
        <v>1994</v>
      </c>
      <c r="C5" s="290" t="s">
        <v>1995</v>
      </c>
      <c r="D5" s="290" t="s">
        <v>7852</v>
      </c>
      <c r="E5" s="290" t="s">
        <v>8414</v>
      </c>
      <c r="F5" s="290" t="s">
        <v>8415</v>
      </c>
      <c r="G5" s="290" t="s">
        <v>1994</v>
      </c>
      <c r="H5" s="290" t="s">
        <v>8850</v>
      </c>
      <c r="I5" s="290" t="s">
        <v>8851</v>
      </c>
      <c r="J5" s="290" t="s">
        <v>536</v>
      </c>
      <c r="K5" s="290" t="s">
        <v>22</v>
      </c>
      <c r="L5" s="290"/>
    </row>
    <row r="6" spans="1:12" x14ac:dyDescent="0.25">
      <c r="A6" s="290" t="s">
        <v>2006</v>
      </c>
      <c r="B6" s="290" t="s">
        <v>2004</v>
      </c>
      <c r="C6" s="290" t="s">
        <v>2005</v>
      </c>
      <c r="D6" s="290" t="s">
        <v>7859</v>
      </c>
      <c r="E6" s="290" t="s">
        <v>8414</v>
      </c>
      <c r="F6" s="290" t="s">
        <v>8415</v>
      </c>
      <c r="G6" s="290" t="s">
        <v>2004</v>
      </c>
      <c r="H6" s="290" t="s">
        <v>8850</v>
      </c>
      <c r="I6" s="290" t="s">
        <v>8851</v>
      </c>
      <c r="J6" s="290" t="s">
        <v>796</v>
      </c>
      <c r="K6" s="290" t="s">
        <v>47</v>
      </c>
      <c r="L6" s="290"/>
    </row>
    <row r="7" spans="1:12" x14ac:dyDescent="0.25">
      <c r="A7" s="290" t="s">
        <v>821</v>
      </c>
      <c r="B7" s="290" t="s">
        <v>819</v>
      </c>
      <c r="C7" s="290" t="s">
        <v>820</v>
      </c>
      <c r="D7" s="290" t="s">
        <v>7860</v>
      </c>
      <c r="E7" s="290" t="s">
        <v>8406</v>
      </c>
      <c r="F7" s="290" t="s">
        <v>8401</v>
      </c>
      <c r="G7" s="290" t="s">
        <v>8423</v>
      </c>
      <c r="H7" s="290" t="s">
        <v>8850</v>
      </c>
      <c r="I7" s="290" t="s">
        <v>8851</v>
      </c>
      <c r="J7" s="290" t="s">
        <v>697</v>
      </c>
      <c r="K7" s="290"/>
      <c r="L7" s="290"/>
    </row>
    <row r="8" spans="1:12" x14ac:dyDescent="0.25">
      <c r="A8" s="290" t="s">
        <v>504</v>
      </c>
      <c r="B8" s="290" t="s">
        <v>502</v>
      </c>
      <c r="C8" s="290" t="s">
        <v>503</v>
      </c>
      <c r="D8" s="290" t="s">
        <v>7865</v>
      </c>
      <c r="E8" s="290" t="s">
        <v>8406</v>
      </c>
      <c r="F8" s="290" t="s">
        <v>8415</v>
      </c>
      <c r="G8" s="290" t="s">
        <v>8415</v>
      </c>
      <c r="H8" s="290" t="s">
        <v>8850</v>
      </c>
      <c r="I8" s="290" t="s">
        <v>8851</v>
      </c>
      <c r="J8" s="290" t="s">
        <v>58</v>
      </c>
      <c r="K8" s="290"/>
      <c r="L8" s="290"/>
    </row>
    <row r="9" spans="1:12" x14ac:dyDescent="0.25">
      <c r="A9" s="290" t="s">
        <v>178</v>
      </c>
      <c r="B9" s="290" t="s">
        <v>176</v>
      </c>
      <c r="C9" s="290" t="s">
        <v>177</v>
      </c>
      <c r="D9" s="290" t="s">
        <v>7866</v>
      </c>
      <c r="E9" s="290" t="s">
        <v>8400</v>
      </c>
      <c r="F9" s="290" t="s">
        <v>8427</v>
      </c>
      <c r="G9" s="290" t="s">
        <v>8428</v>
      </c>
      <c r="H9" s="290" t="s">
        <v>8850</v>
      </c>
      <c r="I9" s="290" t="s">
        <v>8851</v>
      </c>
      <c r="J9" s="290" t="s">
        <v>56</v>
      </c>
      <c r="K9" s="290"/>
      <c r="L9" s="290"/>
    </row>
    <row r="10" spans="1:12" x14ac:dyDescent="0.25">
      <c r="A10" s="290" t="s">
        <v>514</v>
      </c>
      <c r="B10" s="290" t="s">
        <v>4978</v>
      </c>
      <c r="C10" s="290" t="s">
        <v>4979</v>
      </c>
      <c r="D10" s="290" t="s">
        <v>7881</v>
      </c>
      <c r="E10" s="290" t="s">
        <v>8432</v>
      </c>
      <c r="F10" s="290" t="s">
        <v>8433</v>
      </c>
      <c r="G10" s="290" t="s">
        <v>8434</v>
      </c>
      <c r="H10" s="290" t="s">
        <v>8850</v>
      </c>
      <c r="I10" s="290" t="s">
        <v>8852</v>
      </c>
      <c r="J10" s="290" t="s">
        <v>54</v>
      </c>
      <c r="K10" s="290"/>
      <c r="L10" s="290"/>
    </row>
    <row r="11" spans="1:12" x14ac:dyDescent="0.25">
      <c r="A11" s="290" t="s">
        <v>514</v>
      </c>
      <c r="B11" s="290" t="s">
        <v>512</v>
      </c>
      <c r="C11" s="290" t="s">
        <v>513</v>
      </c>
      <c r="D11" s="290" t="s">
        <v>7881</v>
      </c>
      <c r="E11" s="290" t="s">
        <v>8432</v>
      </c>
      <c r="F11" s="290" t="s">
        <v>8427</v>
      </c>
      <c r="G11" s="290" t="s">
        <v>8438</v>
      </c>
      <c r="H11" s="290" t="s">
        <v>8853</v>
      </c>
      <c r="I11" s="290" t="s">
        <v>8851</v>
      </c>
      <c r="J11" s="290" t="s">
        <v>13</v>
      </c>
      <c r="K11" s="290"/>
      <c r="L11" s="290"/>
    </row>
    <row r="12" spans="1:12" x14ac:dyDescent="0.25">
      <c r="A12" s="290" t="s">
        <v>514</v>
      </c>
      <c r="B12" s="290" t="s">
        <v>4989</v>
      </c>
      <c r="C12" s="290" t="s">
        <v>4990</v>
      </c>
      <c r="D12" s="290" t="s">
        <v>7881</v>
      </c>
      <c r="E12" s="290" t="s">
        <v>8432</v>
      </c>
      <c r="F12" s="290" t="s">
        <v>8442</v>
      </c>
      <c r="G12" s="290" t="s">
        <v>8443</v>
      </c>
      <c r="H12" s="290" t="s">
        <v>8853</v>
      </c>
      <c r="I12" s="290" t="s">
        <v>8851</v>
      </c>
      <c r="J12" s="290" t="s">
        <v>18</v>
      </c>
      <c r="K12" s="290"/>
      <c r="L12" s="290"/>
    </row>
    <row r="13" spans="1:12" x14ac:dyDescent="0.25">
      <c r="A13" s="290" t="s">
        <v>240</v>
      </c>
      <c r="B13" s="290" t="s">
        <v>238</v>
      </c>
      <c r="C13" s="290" t="s">
        <v>239</v>
      </c>
      <c r="D13" s="290" t="s">
        <v>7890</v>
      </c>
      <c r="E13" s="290" t="s">
        <v>8406</v>
      </c>
      <c r="F13" s="290" t="s">
        <v>8401</v>
      </c>
      <c r="G13" s="290" t="s">
        <v>8401</v>
      </c>
      <c r="H13" s="290" t="s">
        <v>8850</v>
      </c>
      <c r="I13" s="290" t="s">
        <v>8851</v>
      </c>
      <c r="J13" s="290" t="s">
        <v>25</v>
      </c>
      <c r="K13" s="290"/>
      <c r="L13" s="290"/>
    </row>
    <row r="14" spans="1:12" x14ac:dyDescent="0.25">
      <c r="A14" s="290" t="s">
        <v>5572</v>
      </c>
      <c r="B14" s="290" t="s">
        <v>5570</v>
      </c>
      <c r="C14" s="290" t="s">
        <v>5571</v>
      </c>
      <c r="D14" s="290" t="s">
        <v>7895</v>
      </c>
      <c r="E14" s="290" t="s">
        <v>8432</v>
      </c>
      <c r="F14" s="290" t="s">
        <v>8427</v>
      </c>
      <c r="G14" s="290" t="s">
        <v>8438</v>
      </c>
      <c r="H14" s="290" t="s">
        <v>8850</v>
      </c>
      <c r="I14" s="290" t="s">
        <v>8851</v>
      </c>
      <c r="J14" s="290" t="s">
        <v>719</v>
      </c>
      <c r="K14" s="290"/>
      <c r="L14" s="290"/>
    </row>
    <row r="15" spans="1:12" x14ac:dyDescent="0.25">
      <c r="A15" s="290" t="s">
        <v>295</v>
      </c>
      <c r="B15" s="290" t="s">
        <v>293</v>
      </c>
      <c r="C15" s="290" t="s">
        <v>294</v>
      </c>
      <c r="D15" s="290" t="s">
        <v>7900</v>
      </c>
      <c r="E15" s="290" t="s">
        <v>8406</v>
      </c>
      <c r="F15" s="290" t="s">
        <v>8433</v>
      </c>
      <c r="G15" s="290" t="s">
        <v>8434</v>
      </c>
      <c r="H15" s="290" t="s">
        <v>8850</v>
      </c>
      <c r="I15" s="290" t="s">
        <v>8852</v>
      </c>
      <c r="J15" s="290" t="s">
        <v>713</v>
      </c>
      <c r="K15" s="290"/>
      <c r="L15" s="290"/>
    </row>
    <row r="16" spans="1:12" x14ac:dyDescent="0.25">
      <c r="A16" s="290" t="s">
        <v>295</v>
      </c>
      <c r="B16" s="290" t="s">
        <v>299</v>
      </c>
      <c r="C16" s="290" t="s">
        <v>300</v>
      </c>
      <c r="D16" s="290" t="s">
        <v>7900</v>
      </c>
      <c r="E16" s="290" t="s">
        <v>8406</v>
      </c>
      <c r="F16" s="290" t="s">
        <v>8415</v>
      </c>
      <c r="G16" s="290" t="s">
        <v>8451</v>
      </c>
      <c r="H16" s="290" t="s">
        <v>8853</v>
      </c>
      <c r="I16" s="290" t="s">
        <v>8851</v>
      </c>
      <c r="J16" s="290" t="s">
        <v>723</v>
      </c>
      <c r="K16" s="290"/>
      <c r="L16" s="290"/>
    </row>
    <row r="17" spans="1:12" x14ac:dyDescent="0.25">
      <c r="A17" s="290" t="s">
        <v>295</v>
      </c>
      <c r="B17" s="290" t="s">
        <v>309</v>
      </c>
      <c r="C17" s="290" t="s">
        <v>310</v>
      </c>
      <c r="D17" s="290" t="s">
        <v>7900</v>
      </c>
      <c r="E17" s="290" t="s">
        <v>8406</v>
      </c>
      <c r="F17" s="290" t="s">
        <v>8415</v>
      </c>
      <c r="G17" s="290" t="s">
        <v>8455</v>
      </c>
      <c r="H17" s="290" t="s">
        <v>8853</v>
      </c>
      <c r="I17" s="290" t="s">
        <v>8851</v>
      </c>
      <c r="J17" s="290" t="s">
        <v>715</v>
      </c>
      <c r="K17" s="290"/>
      <c r="L17" s="290"/>
    </row>
    <row r="18" spans="1:12" x14ac:dyDescent="0.25">
      <c r="A18" s="290" t="s">
        <v>295</v>
      </c>
      <c r="B18" s="290" t="s">
        <v>316</v>
      </c>
      <c r="C18" s="290" t="s">
        <v>317</v>
      </c>
      <c r="D18" s="290" t="s">
        <v>7900</v>
      </c>
      <c r="E18" s="290" t="s">
        <v>8406</v>
      </c>
      <c r="F18" s="290" t="s">
        <v>8427</v>
      </c>
      <c r="G18" s="290" t="s">
        <v>8459</v>
      </c>
      <c r="H18" s="290" t="s">
        <v>8853</v>
      </c>
      <c r="I18" s="290" t="s">
        <v>8851</v>
      </c>
      <c r="J18" s="290" t="s">
        <v>721</v>
      </c>
      <c r="K18" s="290"/>
      <c r="L18" s="290"/>
    </row>
    <row r="19" spans="1:12" x14ac:dyDescent="0.25">
      <c r="A19" s="290" t="s">
        <v>327</v>
      </c>
      <c r="B19" s="290" t="s">
        <v>325</v>
      </c>
      <c r="C19" s="290" t="s">
        <v>326</v>
      </c>
      <c r="D19" s="290" t="s">
        <v>7901</v>
      </c>
      <c r="E19" s="290" t="s">
        <v>8406</v>
      </c>
      <c r="F19" s="290" t="s">
        <v>8401</v>
      </c>
      <c r="G19" s="290" t="s">
        <v>8401</v>
      </c>
      <c r="H19" s="290" t="s">
        <v>8850</v>
      </c>
      <c r="I19" s="290" t="s">
        <v>8851</v>
      </c>
      <c r="J19" s="290" t="s">
        <v>709</v>
      </c>
      <c r="K19" s="290"/>
      <c r="L19" s="290"/>
    </row>
    <row r="20" spans="1:12" x14ac:dyDescent="0.25">
      <c r="A20" s="290" t="s">
        <v>2176</v>
      </c>
      <c r="B20" s="290" t="s">
        <v>2174</v>
      </c>
      <c r="C20" s="290" t="s">
        <v>2175</v>
      </c>
      <c r="D20" s="290" t="s">
        <v>7902</v>
      </c>
      <c r="E20" s="290" t="s">
        <v>8406</v>
      </c>
      <c r="F20" s="290" t="s">
        <v>8401</v>
      </c>
      <c r="G20" s="290" t="s">
        <v>8401</v>
      </c>
      <c r="H20" s="290" t="s">
        <v>8850</v>
      </c>
      <c r="I20" s="290" t="s">
        <v>8851</v>
      </c>
      <c r="J20" s="290" t="s">
        <v>52</v>
      </c>
      <c r="K20" s="290"/>
      <c r="L20" s="290"/>
    </row>
    <row r="21" spans="1:12" x14ac:dyDescent="0.25">
      <c r="A21" s="290" t="s">
        <v>403</v>
      </c>
      <c r="B21" s="290" t="s">
        <v>401</v>
      </c>
      <c r="C21" s="290" t="s">
        <v>402</v>
      </c>
      <c r="D21" s="290" t="s">
        <v>7903</v>
      </c>
      <c r="E21" s="290" t="s">
        <v>8432</v>
      </c>
      <c r="F21" s="290" t="s">
        <v>8401</v>
      </c>
      <c r="G21" s="290" t="s">
        <v>8401</v>
      </c>
      <c r="H21" s="290" t="s">
        <v>8850</v>
      </c>
      <c r="I21" s="290" t="s">
        <v>8851</v>
      </c>
      <c r="J21" s="290" t="s">
        <v>21</v>
      </c>
      <c r="K21" s="290"/>
      <c r="L21" s="290"/>
    </row>
    <row r="22" spans="1:12" x14ac:dyDescent="0.25">
      <c r="A22" s="290" t="s">
        <v>403</v>
      </c>
      <c r="B22" s="290" t="s">
        <v>409</v>
      </c>
      <c r="C22" s="290" t="s">
        <v>410</v>
      </c>
      <c r="D22" s="290" t="s">
        <v>7903</v>
      </c>
      <c r="E22" s="290" t="s">
        <v>8432</v>
      </c>
      <c r="F22" s="290" t="s">
        <v>8427</v>
      </c>
      <c r="G22" s="290" t="s">
        <v>8467</v>
      </c>
      <c r="H22" s="290" t="s">
        <v>8853</v>
      </c>
      <c r="I22" s="290" t="s">
        <v>8851</v>
      </c>
      <c r="J22" s="290" t="s">
        <v>27</v>
      </c>
      <c r="K22" s="290"/>
      <c r="L22" s="290"/>
    </row>
    <row r="23" spans="1:12" x14ac:dyDescent="0.25">
      <c r="A23" s="290" t="s">
        <v>916</v>
      </c>
      <c r="B23" s="290" t="s">
        <v>914</v>
      </c>
      <c r="C23" s="290" t="s">
        <v>915</v>
      </c>
      <c r="D23" s="290" t="s">
        <v>7908</v>
      </c>
      <c r="E23" s="290" t="s">
        <v>8432</v>
      </c>
      <c r="F23" s="290" t="s">
        <v>8427</v>
      </c>
      <c r="G23" s="290" t="s">
        <v>8469</v>
      </c>
      <c r="H23" s="290" t="s">
        <v>8850</v>
      </c>
      <c r="I23" s="290" t="s">
        <v>8851</v>
      </c>
      <c r="J23" s="290" t="s">
        <v>29</v>
      </c>
      <c r="K23" s="290"/>
      <c r="L23" s="290"/>
    </row>
    <row r="24" spans="1:12" x14ac:dyDescent="0.25">
      <c r="A24" s="290" t="s">
        <v>418</v>
      </c>
      <c r="B24" s="290" t="s">
        <v>1456</v>
      </c>
      <c r="C24" s="290" t="s">
        <v>1457</v>
      </c>
      <c r="D24" s="290" t="s">
        <v>7917</v>
      </c>
      <c r="E24" s="290" t="s">
        <v>8406</v>
      </c>
      <c r="F24" s="290" t="s">
        <v>8433</v>
      </c>
      <c r="G24" s="290" t="s">
        <v>8434</v>
      </c>
      <c r="H24" s="290" t="s">
        <v>8850</v>
      </c>
      <c r="I24" s="290" t="s">
        <v>8852</v>
      </c>
      <c r="J24" s="290" t="s">
        <v>3373</v>
      </c>
      <c r="K24" s="290"/>
      <c r="L24" s="290"/>
    </row>
    <row r="25" spans="1:12" x14ac:dyDescent="0.25">
      <c r="A25" s="290" t="s">
        <v>418</v>
      </c>
      <c r="B25" s="290" t="s">
        <v>416</v>
      </c>
      <c r="C25" s="290" t="s">
        <v>417</v>
      </c>
      <c r="D25" s="290" t="s">
        <v>7917</v>
      </c>
      <c r="E25" s="290" t="s">
        <v>8406</v>
      </c>
      <c r="F25" s="290" t="s">
        <v>8427</v>
      </c>
      <c r="G25" s="290" t="s">
        <v>8473</v>
      </c>
      <c r="H25" s="290" t="s">
        <v>8853</v>
      </c>
      <c r="I25" s="290" t="s">
        <v>8851</v>
      </c>
      <c r="J25" s="290" t="s">
        <v>3383</v>
      </c>
      <c r="K25" s="290"/>
      <c r="L25" s="290"/>
    </row>
    <row r="26" spans="1:12" x14ac:dyDescent="0.25">
      <c r="A26" s="290" t="s">
        <v>418</v>
      </c>
      <c r="B26" s="290" t="s">
        <v>425</v>
      </c>
      <c r="C26" s="290" t="s">
        <v>426</v>
      </c>
      <c r="D26" s="290" t="s">
        <v>7917</v>
      </c>
      <c r="E26" s="290" t="s">
        <v>8406</v>
      </c>
      <c r="F26" s="290" t="s">
        <v>8475</v>
      </c>
      <c r="G26" s="290" t="s">
        <v>8475</v>
      </c>
      <c r="H26" s="290" t="s">
        <v>8853</v>
      </c>
      <c r="I26" s="290" t="s">
        <v>8851</v>
      </c>
      <c r="J26" s="290" t="s">
        <v>3375</v>
      </c>
      <c r="K26" s="290"/>
      <c r="L26" s="290"/>
    </row>
    <row r="27" spans="1:12" x14ac:dyDescent="0.25">
      <c r="A27" s="290" t="s">
        <v>5681</v>
      </c>
      <c r="B27" s="290" t="s">
        <v>5679</v>
      </c>
      <c r="C27" s="290" t="s">
        <v>5680</v>
      </c>
      <c r="D27" s="290" t="s">
        <v>7922</v>
      </c>
      <c r="E27" s="290" t="s">
        <v>8432</v>
      </c>
      <c r="F27" s="290" t="s">
        <v>8427</v>
      </c>
      <c r="G27" s="290" t="s">
        <v>8467</v>
      </c>
      <c r="H27" s="290" t="s">
        <v>8850</v>
      </c>
      <c r="I27" s="290" t="s">
        <v>8851</v>
      </c>
      <c r="J27" s="290" t="s">
        <v>2715</v>
      </c>
      <c r="K27" s="290"/>
      <c r="L27" s="290"/>
    </row>
    <row r="28" spans="1:12" x14ac:dyDescent="0.25">
      <c r="A28" s="290" t="s">
        <v>524</v>
      </c>
      <c r="B28" s="290" t="s">
        <v>522</v>
      </c>
      <c r="C28" s="290" t="s">
        <v>523</v>
      </c>
      <c r="D28" s="290" t="s">
        <v>7923</v>
      </c>
      <c r="E28" s="290" t="s">
        <v>8406</v>
      </c>
      <c r="F28" s="290" t="s">
        <v>8427</v>
      </c>
      <c r="G28" s="290" t="s">
        <v>8473</v>
      </c>
      <c r="H28" s="290" t="s">
        <v>8853</v>
      </c>
      <c r="I28" s="290" t="s">
        <v>8851</v>
      </c>
      <c r="J28" s="290" t="s">
        <v>3371</v>
      </c>
      <c r="K28" s="290"/>
      <c r="L28" s="290"/>
    </row>
    <row r="29" spans="1:12" x14ac:dyDescent="0.25">
      <c r="A29" s="290" t="s">
        <v>524</v>
      </c>
      <c r="B29" s="290" t="s">
        <v>532</v>
      </c>
      <c r="C29" s="290" t="s">
        <v>533</v>
      </c>
      <c r="D29" s="290" t="s">
        <v>7923</v>
      </c>
      <c r="E29" s="290" t="s">
        <v>8406</v>
      </c>
      <c r="F29" s="290" t="s">
        <v>8427</v>
      </c>
      <c r="G29" s="290" t="s">
        <v>8479</v>
      </c>
      <c r="H29" s="290" t="s">
        <v>8853</v>
      </c>
      <c r="I29" s="290" t="s">
        <v>8851</v>
      </c>
      <c r="J29" s="290" t="s">
        <v>3381</v>
      </c>
      <c r="K29" s="290"/>
      <c r="L29" s="290"/>
    </row>
    <row r="30" spans="1:12" x14ac:dyDescent="0.25">
      <c r="A30" s="290" t="s">
        <v>524</v>
      </c>
      <c r="B30" s="290" t="s">
        <v>1796</v>
      </c>
      <c r="C30" s="290" t="s">
        <v>1797</v>
      </c>
      <c r="D30" s="290" t="s">
        <v>7923</v>
      </c>
      <c r="E30" s="290" t="s">
        <v>8406</v>
      </c>
      <c r="F30" s="290" t="s">
        <v>8433</v>
      </c>
      <c r="G30" s="290" t="s">
        <v>8434</v>
      </c>
      <c r="H30" s="290" t="s">
        <v>8850</v>
      </c>
      <c r="I30" s="290" t="s">
        <v>8852</v>
      </c>
      <c r="J30" s="290" t="s">
        <v>3377</v>
      </c>
      <c r="K30" s="290"/>
      <c r="L30" s="290"/>
    </row>
    <row r="31" spans="1:12" x14ac:dyDescent="0.25">
      <c r="A31" s="290" t="s">
        <v>435</v>
      </c>
      <c r="B31" s="290" t="s">
        <v>433</v>
      </c>
      <c r="C31" s="290" t="s">
        <v>434</v>
      </c>
      <c r="D31" s="290" t="s">
        <v>7924</v>
      </c>
      <c r="E31" s="290" t="s">
        <v>8432</v>
      </c>
      <c r="F31" s="290" t="s">
        <v>8427</v>
      </c>
      <c r="G31" s="290" t="s">
        <v>8467</v>
      </c>
      <c r="H31" s="290" t="s">
        <v>8850</v>
      </c>
      <c r="I31" s="290" t="s">
        <v>8851</v>
      </c>
      <c r="J31" s="290" t="s">
        <v>3394</v>
      </c>
      <c r="K31" s="290"/>
      <c r="L31" s="290"/>
    </row>
    <row r="32" spans="1:12" x14ac:dyDescent="0.25">
      <c r="A32" s="290" t="s">
        <v>233</v>
      </c>
      <c r="B32" s="290" t="s">
        <v>231</v>
      </c>
      <c r="C32" s="290" t="s">
        <v>232</v>
      </c>
      <c r="D32" s="290" t="s">
        <v>7925</v>
      </c>
      <c r="E32" s="290" t="s">
        <v>8406</v>
      </c>
      <c r="F32" s="290" t="s">
        <v>8427</v>
      </c>
      <c r="G32" s="290" t="s">
        <v>8486</v>
      </c>
      <c r="H32" s="290" t="s">
        <v>8850</v>
      </c>
      <c r="I32" s="290" t="s">
        <v>8851</v>
      </c>
      <c r="J32" s="290" t="s">
        <v>3379</v>
      </c>
      <c r="K32" s="290"/>
      <c r="L32" s="290"/>
    </row>
    <row r="33" spans="1:12" x14ac:dyDescent="0.25">
      <c r="A33" s="290" t="s">
        <v>337</v>
      </c>
      <c r="B33" s="290" t="s">
        <v>335</v>
      </c>
      <c r="C33" s="290" t="s">
        <v>336</v>
      </c>
      <c r="D33" s="290" t="s">
        <v>7926</v>
      </c>
      <c r="E33" s="290" t="s">
        <v>8406</v>
      </c>
      <c r="F33" s="290" t="s">
        <v>8401</v>
      </c>
      <c r="G33" s="290" t="s">
        <v>8401</v>
      </c>
      <c r="H33" s="290" t="s">
        <v>8850</v>
      </c>
      <c r="I33" s="290" t="s">
        <v>8851</v>
      </c>
      <c r="J33" s="290"/>
      <c r="K33" s="290"/>
      <c r="L33" s="290"/>
    </row>
    <row r="34" spans="1:12" x14ac:dyDescent="0.25">
      <c r="A34" s="290" t="s">
        <v>443</v>
      </c>
      <c r="B34" s="290" t="s">
        <v>441</v>
      </c>
      <c r="C34" s="290" t="s">
        <v>442</v>
      </c>
      <c r="D34" s="290" t="s">
        <v>7927</v>
      </c>
      <c r="E34" s="290" t="s">
        <v>8492</v>
      </c>
      <c r="F34" s="290" t="s">
        <v>8427</v>
      </c>
      <c r="G34" s="290" t="s">
        <v>8473</v>
      </c>
      <c r="H34" s="290" t="s">
        <v>8850</v>
      </c>
      <c r="I34" s="290" t="s">
        <v>8851</v>
      </c>
      <c r="J34" s="290"/>
      <c r="K34" s="290"/>
      <c r="L34" s="290"/>
    </row>
    <row r="35" spans="1:12" x14ac:dyDescent="0.25">
      <c r="A35" s="290" t="s">
        <v>546</v>
      </c>
      <c r="B35" s="290" t="s">
        <v>544</v>
      </c>
      <c r="C35" s="290" t="s">
        <v>545</v>
      </c>
      <c r="D35" s="290" t="s">
        <v>7930</v>
      </c>
      <c r="E35" s="290" t="s">
        <v>8406</v>
      </c>
      <c r="F35" s="290" t="s">
        <v>8401</v>
      </c>
      <c r="G35" s="290" t="s">
        <v>8401</v>
      </c>
      <c r="H35" s="290" t="s">
        <v>8850</v>
      </c>
      <c r="I35" s="290" t="s">
        <v>8851</v>
      </c>
      <c r="J35" s="290"/>
      <c r="K35" s="290"/>
      <c r="L35" s="290"/>
    </row>
    <row r="36" spans="1:12" x14ac:dyDescent="0.25">
      <c r="A36" s="290" t="s">
        <v>546</v>
      </c>
      <c r="B36" s="290" t="s">
        <v>1840</v>
      </c>
      <c r="C36" s="290" t="s">
        <v>1841</v>
      </c>
      <c r="D36" s="290" t="s">
        <v>7930</v>
      </c>
      <c r="E36" s="290" t="s">
        <v>8406</v>
      </c>
      <c r="F36" s="290" t="s">
        <v>8427</v>
      </c>
      <c r="G36" s="290" t="s">
        <v>1840</v>
      </c>
      <c r="H36" s="290" t="s">
        <v>8853</v>
      </c>
      <c r="I36" s="290" t="s">
        <v>8851</v>
      </c>
      <c r="J36" s="290"/>
      <c r="K36" s="290"/>
      <c r="L36" s="290"/>
    </row>
    <row r="37" spans="1:12" x14ac:dyDescent="0.25">
      <c r="A37" s="290" t="s">
        <v>546</v>
      </c>
      <c r="B37" s="290" t="s">
        <v>2769</v>
      </c>
      <c r="C37" s="290" t="s">
        <v>2770</v>
      </c>
      <c r="D37" s="290" t="s">
        <v>7930</v>
      </c>
      <c r="E37" s="290" t="s">
        <v>8406</v>
      </c>
      <c r="F37" s="290" t="s">
        <v>8415</v>
      </c>
      <c r="G37" s="290" t="s">
        <v>2769</v>
      </c>
      <c r="H37" s="290" t="s">
        <v>8853</v>
      </c>
      <c r="I37" s="290" t="s">
        <v>8851</v>
      </c>
      <c r="J37" s="290"/>
      <c r="K37" s="290"/>
      <c r="L37" s="290"/>
    </row>
    <row r="38" spans="1:12" x14ac:dyDescent="0.25">
      <c r="A38" s="290" t="s">
        <v>546</v>
      </c>
      <c r="B38" s="290" t="s">
        <v>5457</v>
      </c>
      <c r="C38" s="290" t="s">
        <v>5458</v>
      </c>
      <c r="D38" s="290" t="s">
        <v>7930</v>
      </c>
      <c r="E38" s="290" t="s">
        <v>8406</v>
      </c>
      <c r="F38" s="290" t="s">
        <v>8475</v>
      </c>
      <c r="G38" s="290" t="s">
        <v>8475</v>
      </c>
      <c r="H38" s="290" t="s">
        <v>8853</v>
      </c>
      <c r="I38" s="290" t="s">
        <v>8851</v>
      </c>
      <c r="J38" s="290"/>
      <c r="K38" s="290"/>
      <c r="L38" s="290"/>
    </row>
    <row r="39" spans="1:12" x14ac:dyDescent="0.25">
      <c r="A39" s="290" t="s">
        <v>161</v>
      </c>
      <c r="B39" s="290" t="s">
        <v>159</v>
      </c>
      <c r="C39" s="290" t="s">
        <v>160</v>
      </c>
      <c r="D39" s="290" t="s">
        <v>7955</v>
      </c>
      <c r="E39" s="290" t="s">
        <v>8492</v>
      </c>
      <c r="F39" s="290" t="s">
        <v>8427</v>
      </c>
      <c r="G39" s="290" t="s">
        <v>8473</v>
      </c>
      <c r="H39" s="290" t="s">
        <v>8850</v>
      </c>
      <c r="I39" s="290" t="s">
        <v>8851</v>
      </c>
      <c r="J39" s="290"/>
      <c r="K39" s="290"/>
      <c r="L39" s="290"/>
    </row>
    <row r="40" spans="1:12" x14ac:dyDescent="0.25">
      <c r="A40" s="290" t="s">
        <v>455</v>
      </c>
      <c r="B40" s="290" t="s">
        <v>453</v>
      </c>
      <c r="C40" s="290" t="s">
        <v>454</v>
      </c>
      <c r="D40" s="290" t="s">
        <v>7958</v>
      </c>
      <c r="E40" s="290" t="s">
        <v>8432</v>
      </c>
      <c r="F40" s="290" t="s">
        <v>8401</v>
      </c>
      <c r="G40" s="290" t="s">
        <v>8401</v>
      </c>
      <c r="H40" s="290" t="s">
        <v>8850</v>
      </c>
      <c r="I40" s="290" t="s">
        <v>8851</v>
      </c>
      <c r="J40" s="290"/>
      <c r="K40" s="290"/>
      <c r="L40" s="290"/>
    </row>
    <row r="41" spans="1:12" x14ac:dyDescent="0.25">
      <c r="A41" s="290" t="s">
        <v>349</v>
      </c>
      <c r="B41" s="290" t="s">
        <v>347</v>
      </c>
      <c r="C41" s="290" t="s">
        <v>348</v>
      </c>
      <c r="D41" s="290" t="s">
        <v>7961</v>
      </c>
      <c r="E41" s="290" t="s">
        <v>8432</v>
      </c>
      <c r="F41" s="290" t="s">
        <v>8401</v>
      </c>
      <c r="G41" s="290" t="s">
        <v>8401</v>
      </c>
      <c r="H41" s="290" t="s">
        <v>8850</v>
      </c>
      <c r="I41" s="290" t="s">
        <v>8851</v>
      </c>
      <c r="J41" s="290"/>
      <c r="K41" s="290"/>
      <c r="L41" s="290"/>
    </row>
    <row r="42" spans="1:12" x14ac:dyDescent="0.25">
      <c r="A42" s="290" t="s">
        <v>62</v>
      </c>
      <c r="B42" s="290" t="s">
        <v>60</v>
      </c>
      <c r="C42" s="290" t="s">
        <v>61</v>
      </c>
      <c r="D42" s="290" t="s">
        <v>7964</v>
      </c>
      <c r="E42" s="290" t="s">
        <v>8432</v>
      </c>
      <c r="F42" s="290" t="s">
        <v>8401</v>
      </c>
      <c r="G42" s="290" t="s">
        <v>8401</v>
      </c>
      <c r="H42" s="290" t="s">
        <v>8850</v>
      </c>
      <c r="I42" s="290" t="s">
        <v>8851</v>
      </c>
      <c r="J42" s="290"/>
      <c r="K42" s="290"/>
      <c r="L42" s="290"/>
    </row>
    <row r="43" spans="1:12" x14ac:dyDescent="0.25">
      <c r="A43" s="290" t="s">
        <v>62</v>
      </c>
      <c r="B43" s="290" t="s">
        <v>3060</v>
      </c>
      <c r="C43" s="290" t="s">
        <v>3061</v>
      </c>
      <c r="D43" s="290" t="s">
        <v>7964</v>
      </c>
      <c r="E43" s="290" t="s">
        <v>8432</v>
      </c>
      <c r="F43" s="290" t="s">
        <v>8511</v>
      </c>
      <c r="G43" s="290" t="s">
        <v>8511</v>
      </c>
      <c r="H43" s="290" t="s">
        <v>8853</v>
      </c>
      <c r="I43" s="290" t="s">
        <v>8851</v>
      </c>
      <c r="J43" s="290"/>
      <c r="K43" s="290"/>
      <c r="L43" s="290"/>
    </row>
    <row r="44" spans="1:12" x14ac:dyDescent="0.25">
      <c r="A44" s="290" t="s">
        <v>5997</v>
      </c>
      <c r="B44" s="290" t="s">
        <v>5995</v>
      </c>
      <c r="C44" s="290" t="s">
        <v>5996</v>
      </c>
      <c r="D44" s="290" t="s">
        <v>7965</v>
      </c>
      <c r="E44" s="290" t="s">
        <v>8492</v>
      </c>
      <c r="F44" s="290" t="s">
        <v>8427</v>
      </c>
      <c r="G44" s="290" t="s">
        <v>8516</v>
      </c>
      <c r="H44" s="290" t="s">
        <v>8850</v>
      </c>
      <c r="I44" s="290" t="s">
        <v>8851</v>
      </c>
      <c r="J44" s="290"/>
      <c r="K44" s="290"/>
      <c r="L44" s="290"/>
    </row>
    <row r="45" spans="1:12" x14ac:dyDescent="0.25">
      <c r="A45" s="290" t="s">
        <v>1186</v>
      </c>
      <c r="B45" s="290" t="s">
        <v>1184</v>
      </c>
      <c r="C45" s="290" t="s">
        <v>1185</v>
      </c>
      <c r="D45" s="290" t="s">
        <v>7966</v>
      </c>
      <c r="E45" s="290" t="s">
        <v>8400</v>
      </c>
      <c r="F45" s="290" t="s">
        <v>8415</v>
      </c>
      <c r="G45" s="290" t="s">
        <v>1184</v>
      </c>
      <c r="H45" s="290" t="s">
        <v>8850</v>
      </c>
      <c r="I45" s="290" t="s">
        <v>8851</v>
      </c>
      <c r="J45" s="290"/>
      <c r="K45" s="290"/>
      <c r="L45" s="290"/>
    </row>
    <row r="46" spans="1:12" x14ac:dyDescent="0.25">
      <c r="A46" s="290" t="s">
        <v>904</v>
      </c>
      <c r="B46" s="290" t="s">
        <v>902</v>
      </c>
      <c r="C46" s="290" t="s">
        <v>903</v>
      </c>
      <c r="D46" s="290" t="s">
        <v>7967</v>
      </c>
      <c r="E46" s="290" t="s">
        <v>8400</v>
      </c>
      <c r="F46" s="290" t="s">
        <v>8415</v>
      </c>
      <c r="G46" s="290" t="s">
        <v>8526</v>
      </c>
      <c r="H46" s="290" t="s">
        <v>8850</v>
      </c>
      <c r="I46" s="290" t="s">
        <v>8851</v>
      </c>
      <c r="J46" s="290"/>
      <c r="K46" s="290"/>
      <c r="L46" s="290"/>
    </row>
    <row r="47" spans="1:12" x14ac:dyDescent="0.25">
      <c r="A47" s="290" t="s">
        <v>1631</v>
      </c>
      <c r="B47" s="290" t="s">
        <v>1629</v>
      </c>
      <c r="C47" s="290" t="s">
        <v>1630</v>
      </c>
      <c r="D47" s="290" t="s">
        <v>7970</v>
      </c>
      <c r="E47" s="290" t="s">
        <v>8414</v>
      </c>
      <c r="F47" s="290" t="s">
        <v>8427</v>
      </c>
      <c r="G47" s="290" t="s">
        <v>8531</v>
      </c>
      <c r="H47" s="290" t="s">
        <v>8850</v>
      </c>
      <c r="I47" s="290" t="s">
        <v>8851</v>
      </c>
      <c r="J47" s="290"/>
      <c r="K47" s="290"/>
      <c r="L47" s="290"/>
    </row>
    <row r="48" spans="1:12" x14ac:dyDescent="0.25">
      <c r="A48" s="290" t="s">
        <v>556</v>
      </c>
      <c r="B48" s="290" t="s">
        <v>1681</v>
      </c>
      <c r="C48" s="290" t="s">
        <v>1682</v>
      </c>
      <c r="D48" s="290" t="s">
        <v>7971</v>
      </c>
      <c r="E48" s="290" t="s">
        <v>8414</v>
      </c>
      <c r="F48" s="290" t="s">
        <v>8433</v>
      </c>
      <c r="G48" s="290" t="s">
        <v>8434</v>
      </c>
      <c r="H48" s="290" t="s">
        <v>8850</v>
      </c>
      <c r="I48" s="290" t="s">
        <v>8852</v>
      </c>
      <c r="J48" s="290"/>
      <c r="K48" s="290"/>
      <c r="L48" s="290"/>
    </row>
    <row r="49" spans="1:12" x14ac:dyDescent="0.25">
      <c r="A49" s="290" t="s">
        <v>556</v>
      </c>
      <c r="B49" s="290" t="s">
        <v>554</v>
      </c>
      <c r="C49" s="290" t="s">
        <v>555</v>
      </c>
      <c r="D49" s="290" t="s">
        <v>7971</v>
      </c>
      <c r="E49" s="290" t="s">
        <v>8414</v>
      </c>
      <c r="F49" s="290" t="s">
        <v>8415</v>
      </c>
      <c r="G49" s="290" t="s">
        <v>8415</v>
      </c>
      <c r="H49" s="290" t="s">
        <v>8853</v>
      </c>
      <c r="I49" s="290" t="s">
        <v>8851</v>
      </c>
      <c r="J49" s="290"/>
      <c r="K49" s="290"/>
      <c r="L49" s="290"/>
    </row>
    <row r="50" spans="1:12" x14ac:dyDescent="0.25">
      <c r="A50" s="290" t="s">
        <v>556</v>
      </c>
      <c r="B50" s="290" t="s">
        <v>560</v>
      </c>
      <c r="C50" s="290" t="s">
        <v>561</v>
      </c>
      <c r="D50" s="290" t="s">
        <v>7971</v>
      </c>
      <c r="E50" s="290" t="s">
        <v>8414</v>
      </c>
      <c r="F50" s="290" t="s">
        <v>8427</v>
      </c>
      <c r="G50" s="290" t="s">
        <v>8540</v>
      </c>
      <c r="H50" s="290" t="s">
        <v>8853</v>
      </c>
      <c r="I50" s="290" t="s">
        <v>8851</v>
      </c>
      <c r="J50" s="290"/>
      <c r="K50" s="290"/>
      <c r="L50" s="290"/>
    </row>
    <row r="51" spans="1:12" x14ac:dyDescent="0.25">
      <c r="A51" s="290" t="s">
        <v>574</v>
      </c>
      <c r="B51" s="290" t="s">
        <v>572</v>
      </c>
      <c r="C51" s="290" t="s">
        <v>573</v>
      </c>
      <c r="D51" s="290" t="s">
        <v>7976</v>
      </c>
      <c r="E51" s="290" t="s">
        <v>8492</v>
      </c>
      <c r="F51" s="290" t="s">
        <v>8427</v>
      </c>
      <c r="G51" s="290" t="s">
        <v>8473</v>
      </c>
      <c r="H51" s="290" t="s">
        <v>8850</v>
      </c>
      <c r="I51" s="290" t="s">
        <v>8851</v>
      </c>
      <c r="J51" s="290"/>
      <c r="K51" s="290"/>
      <c r="L51" s="290"/>
    </row>
    <row r="52" spans="1:12" x14ac:dyDescent="0.25">
      <c r="A52" s="290" t="s">
        <v>185</v>
      </c>
      <c r="B52" s="290" t="s">
        <v>183</v>
      </c>
      <c r="C52" s="290" t="s">
        <v>184</v>
      </c>
      <c r="D52" s="290" t="s">
        <v>7979</v>
      </c>
      <c r="E52" s="290" t="s">
        <v>8414</v>
      </c>
      <c r="F52" s="290" t="s">
        <v>8427</v>
      </c>
      <c r="G52" s="290" t="s">
        <v>8545</v>
      </c>
      <c r="H52" s="290" t="s">
        <v>8850</v>
      </c>
      <c r="I52" s="290" t="s">
        <v>8851</v>
      </c>
      <c r="J52" s="290"/>
      <c r="K52" s="290"/>
      <c r="L52" s="290"/>
    </row>
    <row r="53" spans="1:12" x14ac:dyDescent="0.25">
      <c r="A53" s="290" t="s">
        <v>590</v>
      </c>
      <c r="B53" s="290" t="s">
        <v>3225</v>
      </c>
      <c r="C53" s="290" t="s">
        <v>3226</v>
      </c>
      <c r="D53" s="290" t="s">
        <v>7984</v>
      </c>
      <c r="E53" s="290" t="s">
        <v>8406</v>
      </c>
      <c r="F53" s="290" t="s">
        <v>8433</v>
      </c>
      <c r="G53" s="290" t="s">
        <v>8549</v>
      </c>
      <c r="H53" s="290" t="s">
        <v>8850</v>
      </c>
      <c r="I53" s="290" t="s">
        <v>8852</v>
      </c>
      <c r="J53" s="290"/>
      <c r="K53" s="290"/>
      <c r="L53" s="290"/>
    </row>
    <row r="54" spans="1:12" x14ac:dyDescent="0.25">
      <c r="A54" s="290" t="s">
        <v>590</v>
      </c>
      <c r="B54" s="290" t="s">
        <v>588</v>
      </c>
      <c r="C54" s="290" t="s">
        <v>589</v>
      </c>
      <c r="D54" s="290" t="s">
        <v>7984</v>
      </c>
      <c r="E54" s="290" t="s">
        <v>8406</v>
      </c>
      <c r="F54" s="290" t="s">
        <v>8427</v>
      </c>
      <c r="G54" s="290" t="s">
        <v>8552</v>
      </c>
      <c r="H54" s="290" t="s">
        <v>8853</v>
      </c>
      <c r="I54" s="290" t="s">
        <v>8851</v>
      </c>
      <c r="J54" s="290"/>
      <c r="K54" s="290"/>
      <c r="L54" s="290"/>
    </row>
    <row r="55" spans="1:12" x14ac:dyDescent="0.25">
      <c r="A55" s="290" t="s">
        <v>590</v>
      </c>
      <c r="B55" s="290" t="s">
        <v>3258</v>
      </c>
      <c r="C55" s="290" t="s">
        <v>3259</v>
      </c>
      <c r="D55" s="290" t="s">
        <v>7984</v>
      </c>
      <c r="E55" s="290" t="s">
        <v>8406</v>
      </c>
      <c r="F55" s="290" t="s">
        <v>8475</v>
      </c>
      <c r="G55" s="290" t="s">
        <v>8475</v>
      </c>
      <c r="H55" s="290" t="s">
        <v>8853</v>
      </c>
      <c r="I55" s="290" t="s">
        <v>8851</v>
      </c>
      <c r="J55" s="290"/>
      <c r="K55" s="290"/>
      <c r="L55" s="290"/>
    </row>
    <row r="56" spans="1:12" x14ac:dyDescent="0.25">
      <c r="A56" s="290" t="s">
        <v>1705</v>
      </c>
      <c r="B56" s="290" t="s">
        <v>1740</v>
      </c>
      <c r="C56" s="290" t="s">
        <v>1741</v>
      </c>
      <c r="D56" s="290" t="s">
        <v>7999</v>
      </c>
      <c r="E56" s="290" t="s">
        <v>8414</v>
      </c>
      <c r="F56" s="290" t="s">
        <v>8427</v>
      </c>
      <c r="G56" s="290" t="s">
        <v>8545</v>
      </c>
      <c r="H56" s="290" t="s">
        <v>8853</v>
      </c>
      <c r="I56" s="290" t="s">
        <v>8851</v>
      </c>
      <c r="J56" s="290"/>
      <c r="K56" s="290"/>
      <c r="L56" s="290"/>
    </row>
    <row r="57" spans="1:12" x14ac:dyDescent="0.25">
      <c r="A57" s="290" t="s">
        <v>1705</v>
      </c>
      <c r="B57" s="290" t="s">
        <v>1703</v>
      </c>
      <c r="C57" s="290" t="s">
        <v>1704</v>
      </c>
      <c r="D57" s="290" t="s">
        <v>7999</v>
      </c>
      <c r="E57" s="290" t="s">
        <v>8414</v>
      </c>
      <c r="F57" s="290" t="s">
        <v>8561</v>
      </c>
      <c r="G57" s="290" t="s">
        <v>8562</v>
      </c>
      <c r="H57" s="290" t="s">
        <v>8850</v>
      </c>
      <c r="I57" s="290" t="s">
        <v>8851</v>
      </c>
      <c r="J57" s="290"/>
      <c r="K57" s="290"/>
      <c r="L57" s="290"/>
    </row>
    <row r="58" spans="1:12" x14ac:dyDescent="0.25">
      <c r="A58" s="290" t="s">
        <v>191</v>
      </c>
      <c r="B58" s="290" t="s">
        <v>189</v>
      </c>
      <c r="C58" s="290" t="s">
        <v>190</v>
      </c>
      <c r="D58" s="290" t="s">
        <v>8002</v>
      </c>
      <c r="E58" s="290" t="s">
        <v>8406</v>
      </c>
      <c r="F58" s="290" t="s">
        <v>8433</v>
      </c>
      <c r="G58" s="290" t="s">
        <v>8401</v>
      </c>
      <c r="H58" s="290" t="s">
        <v>8850</v>
      </c>
      <c r="I58" s="290" t="s">
        <v>8852</v>
      </c>
      <c r="J58" s="290"/>
      <c r="K58" s="290"/>
      <c r="L58" s="290"/>
    </row>
    <row r="59" spans="1:12" x14ac:dyDescent="0.25">
      <c r="A59" s="290" t="s">
        <v>191</v>
      </c>
      <c r="B59" s="290" t="s">
        <v>196</v>
      </c>
      <c r="C59" s="290" t="s">
        <v>197</v>
      </c>
      <c r="D59" s="290" t="s">
        <v>8002</v>
      </c>
      <c r="E59" s="290" t="s">
        <v>8406</v>
      </c>
      <c r="F59" s="290" t="s">
        <v>8427</v>
      </c>
      <c r="G59" s="290" t="s">
        <v>8473</v>
      </c>
      <c r="H59" s="290" t="s">
        <v>8853</v>
      </c>
      <c r="I59" s="290" t="s">
        <v>8851</v>
      </c>
      <c r="J59" s="290"/>
      <c r="K59" s="290"/>
      <c r="L59" s="290"/>
    </row>
    <row r="60" spans="1:12" x14ac:dyDescent="0.25">
      <c r="A60" s="290" t="s">
        <v>117</v>
      </c>
      <c r="B60" s="290" t="s">
        <v>115</v>
      </c>
      <c r="C60" s="290" t="s">
        <v>116</v>
      </c>
      <c r="D60" s="290" t="s">
        <v>8009</v>
      </c>
      <c r="E60" s="290" t="s">
        <v>8406</v>
      </c>
      <c r="F60" s="290" t="s">
        <v>8475</v>
      </c>
      <c r="G60" s="290" t="s">
        <v>8475</v>
      </c>
      <c r="H60" s="290" t="s">
        <v>8850</v>
      </c>
      <c r="I60" s="290" t="s">
        <v>8851</v>
      </c>
      <c r="J60" s="290"/>
      <c r="K60" s="290"/>
      <c r="L60" s="290"/>
    </row>
    <row r="61" spans="1:12" x14ac:dyDescent="0.25">
      <c r="A61" s="290" t="s">
        <v>594</v>
      </c>
      <c r="B61" s="290" t="s">
        <v>592</v>
      </c>
      <c r="C61" s="290" t="s">
        <v>593</v>
      </c>
      <c r="D61" s="290" t="s">
        <v>8016</v>
      </c>
      <c r="E61" s="290" t="s">
        <v>8406</v>
      </c>
      <c r="F61" s="290" t="s">
        <v>8427</v>
      </c>
      <c r="G61" s="290" t="s">
        <v>8473</v>
      </c>
      <c r="H61" s="290" t="s">
        <v>8850</v>
      </c>
      <c r="I61" s="290" t="s">
        <v>8851</v>
      </c>
      <c r="J61" s="290"/>
      <c r="K61" s="290"/>
      <c r="L61" s="290"/>
    </row>
    <row r="62" spans="1:12" x14ac:dyDescent="0.25">
      <c r="A62" s="290" t="s">
        <v>6056</v>
      </c>
      <c r="B62" s="290" t="s">
        <v>6054</v>
      </c>
      <c r="C62" s="290" t="s">
        <v>6055</v>
      </c>
      <c r="D62" s="290" t="s">
        <v>8017</v>
      </c>
      <c r="E62" s="290" t="s">
        <v>8492</v>
      </c>
      <c r="F62" s="290" t="s">
        <v>8427</v>
      </c>
      <c r="G62" s="290" t="s">
        <v>8516</v>
      </c>
      <c r="H62" s="290" t="s">
        <v>8850</v>
      </c>
      <c r="I62" s="290" t="s">
        <v>8851</v>
      </c>
      <c r="J62" s="290"/>
      <c r="K62" s="290"/>
      <c r="L62" s="290"/>
    </row>
    <row r="63" spans="1:12" x14ac:dyDescent="0.25">
      <c r="A63" s="290" t="s">
        <v>1163</v>
      </c>
      <c r="B63" s="290" t="s">
        <v>5266</v>
      </c>
      <c r="C63" s="290" t="s">
        <v>5267</v>
      </c>
      <c r="D63" s="290" t="s">
        <v>8018</v>
      </c>
      <c r="E63" s="290" t="s">
        <v>8406</v>
      </c>
      <c r="F63" s="290" t="s">
        <v>8433</v>
      </c>
      <c r="G63" s="290" t="s">
        <v>8434</v>
      </c>
      <c r="H63" s="290" t="s">
        <v>8850</v>
      </c>
      <c r="I63" s="290" t="s">
        <v>8852</v>
      </c>
      <c r="J63" s="290"/>
      <c r="K63" s="290"/>
      <c r="L63" s="290"/>
    </row>
    <row r="64" spans="1:12" x14ac:dyDescent="0.25">
      <c r="A64" s="290" t="s">
        <v>1163</v>
      </c>
      <c r="B64" s="290" t="s">
        <v>1161</v>
      </c>
      <c r="C64" s="290" t="s">
        <v>1162</v>
      </c>
      <c r="D64" s="290" t="s">
        <v>8018</v>
      </c>
      <c r="E64" s="290" t="s">
        <v>8406</v>
      </c>
      <c r="F64" s="290" t="s">
        <v>8475</v>
      </c>
      <c r="G64" s="290" t="s">
        <v>8475</v>
      </c>
      <c r="H64" s="290" t="s">
        <v>8853</v>
      </c>
      <c r="I64" s="290" t="s">
        <v>8851</v>
      </c>
      <c r="J64" s="290"/>
      <c r="K64" s="290"/>
      <c r="L64" s="290"/>
    </row>
    <row r="65" spans="1:12" x14ac:dyDescent="0.25">
      <c r="A65" s="290" t="s">
        <v>1163</v>
      </c>
      <c r="B65" s="290" t="s">
        <v>5230</v>
      </c>
      <c r="C65" s="290" t="s">
        <v>5231</v>
      </c>
      <c r="D65" s="290" t="s">
        <v>8018</v>
      </c>
      <c r="E65" s="290" t="s">
        <v>8406</v>
      </c>
      <c r="F65" s="290" t="s">
        <v>8578</v>
      </c>
      <c r="G65" s="290" t="s">
        <v>8579</v>
      </c>
      <c r="H65" s="290" t="s">
        <v>8853</v>
      </c>
      <c r="I65" s="290" t="s">
        <v>8851</v>
      </c>
      <c r="J65" s="290"/>
      <c r="K65" s="290"/>
      <c r="L65" s="290"/>
    </row>
    <row r="66" spans="1:12" x14ac:dyDescent="0.25">
      <c r="A66" s="290" t="s">
        <v>1365</v>
      </c>
      <c r="B66" s="290" t="s">
        <v>1363</v>
      </c>
      <c r="C66" s="290" t="s">
        <v>1364</v>
      </c>
      <c r="D66" s="290" t="s">
        <v>8021</v>
      </c>
      <c r="E66" s="290" t="s">
        <v>8432</v>
      </c>
      <c r="F66" s="290" t="s">
        <v>8433</v>
      </c>
      <c r="G66" s="290" t="s">
        <v>8582</v>
      </c>
      <c r="H66" s="290" t="s">
        <v>8850</v>
      </c>
      <c r="I66" s="290" t="s">
        <v>8852</v>
      </c>
      <c r="J66" s="290"/>
      <c r="K66" s="290"/>
      <c r="L66" s="290"/>
    </row>
    <row r="67" spans="1:12" x14ac:dyDescent="0.25">
      <c r="A67" s="290" t="s">
        <v>1365</v>
      </c>
      <c r="B67" s="290" t="s">
        <v>1373</v>
      </c>
      <c r="C67" s="290" t="s">
        <v>1374</v>
      </c>
      <c r="D67" s="290" t="s">
        <v>8021</v>
      </c>
      <c r="E67" s="290" t="s">
        <v>8432</v>
      </c>
      <c r="F67" s="290" t="s">
        <v>8585</v>
      </c>
      <c r="G67" s="290" t="s">
        <v>8586</v>
      </c>
      <c r="H67" s="290" t="s">
        <v>8853</v>
      </c>
      <c r="I67" s="290" t="s">
        <v>8851</v>
      </c>
      <c r="J67" s="290"/>
      <c r="K67" s="290"/>
      <c r="L67" s="290"/>
    </row>
    <row r="68" spans="1:12" x14ac:dyDescent="0.25">
      <c r="A68" s="290" t="s">
        <v>1365</v>
      </c>
      <c r="B68" s="290" t="s">
        <v>1382</v>
      </c>
      <c r="C68" s="290" t="s">
        <v>1383</v>
      </c>
      <c r="D68" s="290" t="s">
        <v>8021</v>
      </c>
      <c r="E68" s="290" t="s">
        <v>8432</v>
      </c>
      <c r="F68" s="290" t="s">
        <v>8427</v>
      </c>
      <c r="G68" s="290" t="s">
        <v>8473</v>
      </c>
      <c r="H68" s="290" t="s">
        <v>8853</v>
      </c>
      <c r="I68" s="290" t="s">
        <v>8851</v>
      </c>
      <c r="J68" s="290"/>
      <c r="K68" s="290"/>
      <c r="L68" s="290"/>
    </row>
    <row r="69" spans="1:12" x14ac:dyDescent="0.25">
      <c r="A69" s="290" t="s">
        <v>12</v>
      </c>
      <c r="B69" s="290" t="s">
        <v>10</v>
      </c>
      <c r="C69" s="290" t="s">
        <v>11</v>
      </c>
      <c r="D69" s="290" t="s">
        <v>8026</v>
      </c>
      <c r="E69" s="290" t="s">
        <v>8406</v>
      </c>
      <c r="F69" s="290" t="s">
        <v>8401</v>
      </c>
      <c r="G69" s="290" t="s">
        <v>8401</v>
      </c>
      <c r="H69" s="290" t="s">
        <v>8850</v>
      </c>
      <c r="I69" s="290" t="s">
        <v>8851</v>
      </c>
      <c r="J69" s="290"/>
      <c r="K69" s="290"/>
      <c r="L69" s="290"/>
    </row>
    <row r="70" spans="1:12" x14ac:dyDescent="0.25">
      <c r="A70" s="290" t="s">
        <v>462</v>
      </c>
      <c r="B70" s="290" t="s">
        <v>1639</v>
      </c>
      <c r="C70" s="290" t="s">
        <v>1640</v>
      </c>
      <c r="D70" s="290" t="s">
        <v>8029</v>
      </c>
      <c r="E70" s="290" t="s">
        <v>8400</v>
      </c>
      <c r="F70" s="290" t="s">
        <v>8433</v>
      </c>
      <c r="G70" s="290" t="s">
        <v>8434</v>
      </c>
      <c r="H70" s="290" t="s">
        <v>8850</v>
      </c>
      <c r="I70" s="290" t="s">
        <v>8852</v>
      </c>
      <c r="J70" s="290"/>
      <c r="K70" s="290"/>
      <c r="L70" s="290"/>
    </row>
    <row r="71" spans="1:12" x14ac:dyDescent="0.25">
      <c r="A71" s="290" t="s">
        <v>462</v>
      </c>
      <c r="B71" s="290" t="s">
        <v>460</v>
      </c>
      <c r="C71" s="290" t="s">
        <v>461</v>
      </c>
      <c r="D71" s="290" t="s">
        <v>8029</v>
      </c>
      <c r="E71" s="290" t="s">
        <v>8400</v>
      </c>
      <c r="F71" s="290" t="s">
        <v>8415</v>
      </c>
      <c r="G71" s="290" t="s">
        <v>8592</v>
      </c>
      <c r="H71" s="290" t="s">
        <v>8853</v>
      </c>
      <c r="I71" s="290" t="s">
        <v>8851</v>
      </c>
      <c r="J71" s="290"/>
      <c r="K71" s="290"/>
      <c r="L71" s="290"/>
    </row>
    <row r="72" spans="1:12" x14ac:dyDescent="0.25">
      <c r="A72" s="290" t="s">
        <v>462</v>
      </c>
      <c r="B72" s="290" t="s">
        <v>468</v>
      </c>
      <c r="C72" s="290" t="s">
        <v>469</v>
      </c>
      <c r="D72" s="290" t="s">
        <v>8029</v>
      </c>
      <c r="E72" s="290" t="s">
        <v>8400</v>
      </c>
      <c r="F72" s="290" t="s">
        <v>8415</v>
      </c>
      <c r="G72" s="290" t="s">
        <v>8596</v>
      </c>
      <c r="H72" s="290" t="s">
        <v>8853</v>
      </c>
      <c r="I72" s="290" t="s">
        <v>8851</v>
      </c>
      <c r="J72" s="290"/>
      <c r="K72" s="290"/>
      <c r="L72" s="290"/>
    </row>
    <row r="73" spans="1:12" x14ac:dyDescent="0.25">
      <c r="A73" s="290" t="s">
        <v>462</v>
      </c>
      <c r="B73" s="290" t="s">
        <v>2778</v>
      </c>
      <c r="C73" s="290" t="s">
        <v>2779</v>
      </c>
      <c r="D73" s="290" t="s">
        <v>8029</v>
      </c>
      <c r="E73" s="290" t="s">
        <v>8400</v>
      </c>
      <c r="F73" s="290" t="s">
        <v>8415</v>
      </c>
      <c r="G73" s="290" t="s">
        <v>8600</v>
      </c>
      <c r="H73" s="290" t="s">
        <v>8853</v>
      </c>
      <c r="I73" s="290" t="s">
        <v>8851</v>
      </c>
      <c r="J73" s="290"/>
      <c r="K73" s="290"/>
      <c r="L73" s="290"/>
    </row>
    <row r="74" spans="1:12" x14ac:dyDescent="0.25">
      <c r="A74" s="290" t="s">
        <v>888</v>
      </c>
      <c r="B74" s="290" t="s">
        <v>1196</v>
      </c>
      <c r="C74" s="290" t="s">
        <v>1197</v>
      </c>
      <c r="D74" s="290" t="s">
        <v>8034</v>
      </c>
      <c r="E74" s="290" t="s">
        <v>8406</v>
      </c>
      <c r="F74" s="290" t="s">
        <v>8433</v>
      </c>
      <c r="G74" s="290" t="s">
        <v>8605</v>
      </c>
      <c r="H74" s="290" t="s">
        <v>8850</v>
      </c>
      <c r="I74" s="290" t="s">
        <v>8852</v>
      </c>
      <c r="J74" s="290"/>
      <c r="K74" s="290"/>
      <c r="L74" s="290"/>
    </row>
    <row r="75" spans="1:12" x14ac:dyDescent="0.25">
      <c r="A75" s="290" t="s">
        <v>888</v>
      </c>
      <c r="B75" s="290" t="s">
        <v>886</v>
      </c>
      <c r="C75" s="290" t="s">
        <v>887</v>
      </c>
      <c r="D75" s="290" t="s">
        <v>8034</v>
      </c>
      <c r="E75" s="290" t="s">
        <v>8406</v>
      </c>
      <c r="F75" s="290" t="s">
        <v>8585</v>
      </c>
      <c r="G75" s="290" t="s">
        <v>8610</v>
      </c>
      <c r="H75" s="290" t="s">
        <v>8853</v>
      </c>
      <c r="I75" s="290" t="s">
        <v>8851</v>
      </c>
      <c r="J75" s="290"/>
      <c r="K75" s="290"/>
      <c r="L75" s="290"/>
    </row>
    <row r="76" spans="1:12" x14ac:dyDescent="0.25">
      <c r="A76" s="290" t="s">
        <v>888</v>
      </c>
      <c r="B76" s="290" t="s">
        <v>5396</v>
      </c>
      <c r="C76" s="290" t="s">
        <v>5397</v>
      </c>
      <c r="D76" s="290" t="s">
        <v>8034</v>
      </c>
      <c r="E76" s="290" t="s">
        <v>8406</v>
      </c>
      <c r="F76" s="290" t="s">
        <v>8578</v>
      </c>
      <c r="G76" s="290" t="s">
        <v>8614</v>
      </c>
      <c r="H76" s="290" t="s">
        <v>8853</v>
      </c>
      <c r="I76" s="290" t="s">
        <v>8851</v>
      </c>
      <c r="J76" s="290"/>
      <c r="K76" s="290"/>
      <c r="L76" s="290"/>
    </row>
    <row r="77" spans="1:12" x14ac:dyDescent="0.25">
      <c r="A77" s="290" t="s">
        <v>479</v>
      </c>
      <c r="B77" s="290" t="s">
        <v>477</v>
      </c>
      <c r="C77" s="290" t="s">
        <v>478</v>
      </c>
      <c r="D77" s="290" t="s">
        <v>8035</v>
      </c>
      <c r="E77" s="290" t="s">
        <v>8406</v>
      </c>
      <c r="F77" s="290" t="s">
        <v>8427</v>
      </c>
      <c r="G77" s="290" t="s">
        <v>8620</v>
      </c>
      <c r="H77" s="290" t="s">
        <v>8853</v>
      </c>
      <c r="I77" s="290" t="s">
        <v>8851</v>
      </c>
      <c r="J77" s="290"/>
      <c r="K77" s="290"/>
      <c r="L77" s="290"/>
    </row>
    <row r="78" spans="1:12" x14ac:dyDescent="0.25">
      <c r="A78" s="290" t="s">
        <v>479</v>
      </c>
      <c r="B78" s="290" t="s">
        <v>1902</v>
      </c>
      <c r="C78" s="290" t="s">
        <v>1903</v>
      </c>
      <c r="D78" s="290" t="s">
        <v>8035</v>
      </c>
      <c r="E78" s="290" t="s">
        <v>8406</v>
      </c>
      <c r="F78" s="290" t="s">
        <v>8475</v>
      </c>
      <c r="G78" s="290" t="s">
        <v>8624</v>
      </c>
      <c r="H78" s="290" t="s">
        <v>8850</v>
      </c>
      <c r="I78" s="290" t="s">
        <v>8851</v>
      </c>
      <c r="J78" s="290"/>
      <c r="K78" s="290"/>
      <c r="L78" s="290"/>
    </row>
    <row r="79" spans="1:12" x14ac:dyDescent="0.25">
      <c r="A79" s="290" t="s">
        <v>606</v>
      </c>
      <c r="B79" s="290" t="s">
        <v>604</v>
      </c>
      <c r="C79" s="290" t="s">
        <v>605</v>
      </c>
      <c r="D79" s="290" t="s">
        <v>8038</v>
      </c>
      <c r="E79" s="290" t="s">
        <v>8406</v>
      </c>
      <c r="F79" s="290" t="s">
        <v>8401</v>
      </c>
      <c r="G79" s="290" t="s">
        <v>8626</v>
      </c>
      <c r="H79" s="290" t="s">
        <v>8850</v>
      </c>
      <c r="I79" s="290" t="s">
        <v>8851</v>
      </c>
      <c r="J79" s="290"/>
      <c r="K79" s="290"/>
      <c r="L79" s="290"/>
    </row>
    <row r="80" spans="1:12" x14ac:dyDescent="0.25">
      <c r="A80" s="290" t="s">
        <v>606</v>
      </c>
      <c r="B80" s="290" t="s">
        <v>5348</v>
      </c>
      <c r="C80" s="290" t="s">
        <v>5349</v>
      </c>
      <c r="D80" s="290" t="s">
        <v>8038</v>
      </c>
      <c r="E80" s="290" t="s">
        <v>8406</v>
      </c>
      <c r="F80" s="290" t="s">
        <v>8578</v>
      </c>
      <c r="G80" s="290" t="s">
        <v>8628</v>
      </c>
      <c r="H80" s="290" t="s">
        <v>8853</v>
      </c>
      <c r="I80" s="290" t="s">
        <v>8851</v>
      </c>
      <c r="J80" s="290"/>
      <c r="K80" s="290"/>
      <c r="L80" s="290"/>
    </row>
    <row r="81" spans="1:12" x14ac:dyDescent="0.25">
      <c r="A81" s="290" t="s">
        <v>2600</v>
      </c>
      <c r="B81" s="290" t="s">
        <v>2598</v>
      </c>
      <c r="C81" s="290" t="s">
        <v>2599</v>
      </c>
      <c r="D81" s="290" t="s">
        <v>8039</v>
      </c>
      <c r="E81" s="290" t="s">
        <v>8400</v>
      </c>
      <c r="F81" s="290" t="s">
        <v>8427</v>
      </c>
      <c r="G81" s="290" t="s">
        <v>8632</v>
      </c>
      <c r="H81" s="290" t="s">
        <v>8850</v>
      </c>
      <c r="I81" s="290" t="s">
        <v>8851</v>
      </c>
      <c r="J81" s="290"/>
      <c r="K81" s="290"/>
      <c r="L81" s="290"/>
    </row>
    <row r="82" spans="1:12" x14ac:dyDescent="0.25">
      <c r="A82" s="290" t="s">
        <v>1553</v>
      </c>
      <c r="B82" s="290" t="s">
        <v>1551</v>
      </c>
      <c r="C82" s="290" t="s">
        <v>1552</v>
      </c>
      <c r="D82" s="290" t="s">
        <v>8040</v>
      </c>
      <c r="E82" s="290" t="s">
        <v>8406</v>
      </c>
      <c r="F82" s="290" t="s">
        <v>8407</v>
      </c>
      <c r="G82" s="290" t="s">
        <v>8635</v>
      </c>
      <c r="H82" s="290" t="s">
        <v>8850</v>
      </c>
      <c r="I82" s="290" t="s">
        <v>8851</v>
      </c>
      <c r="J82" s="290"/>
      <c r="K82" s="290"/>
      <c r="L82" s="290"/>
    </row>
    <row r="83" spans="1:12" x14ac:dyDescent="0.25">
      <c r="A83" s="290" t="s">
        <v>254</v>
      </c>
      <c r="B83" s="290" t="s">
        <v>252</v>
      </c>
      <c r="C83" s="290" t="s">
        <v>253</v>
      </c>
      <c r="D83" s="290" t="s">
        <v>8041</v>
      </c>
      <c r="E83" s="290" t="s">
        <v>8406</v>
      </c>
      <c r="F83" s="290" t="s">
        <v>8433</v>
      </c>
      <c r="G83" s="290" t="s">
        <v>8434</v>
      </c>
      <c r="H83" s="290" t="s">
        <v>8850</v>
      </c>
      <c r="I83" s="290" t="s">
        <v>8852</v>
      </c>
      <c r="J83" s="290"/>
      <c r="K83" s="290"/>
      <c r="L83" s="290"/>
    </row>
    <row r="84" spans="1:12" x14ac:dyDescent="0.25">
      <c r="A84" s="290" t="s">
        <v>254</v>
      </c>
      <c r="B84" s="290" t="s">
        <v>270</v>
      </c>
      <c r="C84" s="290" t="s">
        <v>271</v>
      </c>
      <c r="D84" s="290" t="s">
        <v>8041</v>
      </c>
      <c r="E84" s="290" t="s">
        <v>8406</v>
      </c>
      <c r="F84" s="290" t="s">
        <v>8415</v>
      </c>
      <c r="G84" s="290" t="s">
        <v>8451</v>
      </c>
      <c r="H84" s="290" t="s">
        <v>8853</v>
      </c>
      <c r="I84" s="290" t="s">
        <v>8851</v>
      </c>
      <c r="J84" s="290"/>
      <c r="K84" s="290"/>
      <c r="L84" s="290"/>
    </row>
    <row r="85" spans="1:12" x14ac:dyDescent="0.25">
      <c r="A85" s="290" t="s">
        <v>254</v>
      </c>
      <c r="B85" s="290" t="s">
        <v>279</v>
      </c>
      <c r="C85" s="290" t="s">
        <v>280</v>
      </c>
      <c r="D85" s="290" t="s">
        <v>8041</v>
      </c>
      <c r="E85" s="290" t="s">
        <v>8406</v>
      </c>
      <c r="F85" s="290" t="s">
        <v>8415</v>
      </c>
      <c r="G85" s="290" t="s">
        <v>8642</v>
      </c>
      <c r="H85" s="290" t="s">
        <v>8853</v>
      </c>
      <c r="I85" s="290" t="s">
        <v>8851</v>
      </c>
      <c r="J85" s="290"/>
      <c r="K85" s="290"/>
      <c r="L85" s="290"/>
    </row>
    <row r="86" spans="1:12" x14ac:dyDescent="0.25">
      <c r="A86" s="290" t="s">
        <v>254</v>
      </c>
      <c r="B86" s="290" t="s">
        <v>1422</v>
      </c>
      <c r="C86" s="290" t="s">
        <v>1423</v>
      </c>
      <c r="D86" s="290" t="s">
        <v>8041</v>
      </c>
      <c r="E86" s="290" t="s">
        <v>8406</v>
      </c>
      <c r="F86" s="290" t="s">
        <v>8427</v>
      </c>
      <c r="G86" s="290" t="s">
        <v>1422</v>
      </c>
      <c r="H86" s="290" t="s">
        <v>8853</v>
      </c>
      <c r="I86" s="290" t="s">
        <v>8851</v>
      </c>
      <c r="J86" s="290"/>
      <c r="K86" s="290"/>
      <c r="L86" s="290"/>
    </row>
    <row r="87" spans="1:12" x14ac:dyDescent="0.25">
      <c r="A87" s="290" t="s">
        <v>1114</v>
      </c>
      <c r="B87" s="290" t="s">
        <v>1146</v>
      </c>
      <c r="C87" s="290" t="s">
        <v>1147</v>
      </c>
      <c r="D87" s="290" t="s">
        <v>8042</v>
      </c>
      <c r="E87" s="290" t="s">
        <v>8406</v>
      </c>
      <c r="F87" s="290" t="s">
        <v>8401</v>
      </c>
      <c r="G87" s="290" t="s">
        <v>8401</v>
      </c>
      <c r="H87" s="290" t="s">
        <v>8850</v>
      </c>
      <c r="I87" s="290" t="s">
        <v>8851</v>
      </c>
      <c r="J87" s="290"/>
      <c r="K87" s="290"/>
      <c r="L87" s="290"/>
    </row>
    <row r="88" spans="1:12" x14ac:dyDescent="0.25">
      <c r="A88" s="290" t="s">
        <v>1114</v>
      </c>
      <c r="B88" s="290" t="s">
        <v>1135</v>
      </c>
      <c r="C88" s="290" t="s">
        <v>1136</v>
      </c>
      <c r="D88" s="290" t="s">
        <v>8042</v>
      </c>
      <c r="E88" s="290" t="s">
        <v>8406</v>
      </c>
      <c r="F88" s="290" t="s">
        <v>8415</v>
      </c>
      <c r="G88" s="290" t="s">
        <v>8651</v>
      </c>
      <c r="H88" s="290" t="s">
        <v>8853</v>
      </c>
      <c r="I88" s="290" t="s">
        <v>8851</v>
      </c>
      <c r="J88" s="290"/>
      <c r="K88" s="290"/>
      <c r="L88" s="290"/>
    </row>
    <row r="89" spans="1:12" x14ac:dyDescent="0.25">
      <c r="A89" s="290" t="s">
        <v>1114</v>
      </c>
      <c r="B89" s="290" t="s">
        <v>1112</v>
      </c>
      <c r="C89" s="290" t="s">
        <v>1113</v>
      </c>
      <c r="D89" s="290" t="s">
        <v>8042</v>
      </c>
      <c r="E89" s="290" t="s">
        <v>8406</v>
      </c>
      <c r="F89" s="290" t="s">
        <v>8415</v>
      </c>
      <c r="G89" s="290" t="s">
        <v>8655</v>
      </c>
      <c r="H89" s="290" t="s">
        <v>8853</v>
      </c>
      <c r="I89" s="290" t="s">
        <v>8851</v>
      </c>
      <c r="J89" s="290"/>
      <c r="K89" s="290"/>
      <c r="L89" s="290"/>
    </row>
    <row r="90" spans="1:12" x14ac:dyDescent="0.25">
      <c r="A90" s="290" t="s">
        <v>1114</v>
      </c>
      <c r="B90" s="290" t="s">
        <v>1436</v>
      </c>
      <c r="C90" s="290" t="s">
        <v>1437</v>
      </c>
      <c r="D90" s="290" t="s">
        <v>8042</v>
      </c>
      <c r="E90" s="290" t="s">
        <v>8406</v>
      </c>
      <c r="F90" s="290" t="s">
        <v>8585</v>
      </c>
      <c r="G90" s="290" t="s">
        <v>1436</v>
      </c>
      <c r="H90" s="290" t="s">
        <v>8853</v>
      </c>
      <c r="I90" s="290" t="s">
        <v>8851</v>
      </c>
      <c r="J90" s="290"/>
      <c r="K90" s="290"/>
      <c r="L90" s="290"/>
    </row>
    <row r="91" spans="1:12" x14ac:dyDescent="0.25">
      <c r="A91" s="290" t="s">
        <v>1114</v>
      </c>
      <c r="B91" s="290" t="s">
        <v>1476</v>
      </c>
      <c r="C91" s="290" t="s">
        <v>1477</v>
      </c>
      <c r="D91" s="290" t="s">
        <v>8042</v>
      </c>
      <c r="E91" s="290" t="s">
        <v>8406</v>
      </c>
      <c r="F91" s="290" t="s">
        <v>8427</v>
      </c>
      <c r="G91" s="290" t="s">
        <v>8662</v>
      </c>
      <c r="H91" s="290" t="s">
        <v>8853</v>
      </c>
      <c r="I91" s="290" t="s">
        <v>8851</v>
      </c>
      <c r="J91" s="290"/>
      <c r="K91" s="290"/>
      <c r="L91" s="290"/>
    </row>
    <row r="92" spans="1:12" x14ac:dyDescent="0.25">
      <c r="A92" s="290" t="s">
        <v>33</v>
      </c>
      <c r="B92" s="290" t="s">
        <v>31</v>
      </c>
      <c r="C92" s="290" t="s">
        <v>32</v>
      </c>
      <c r="D92" s="290" t="s">
        <v>8043</v>
      </c>
      <c r="E92" s="290" t="s">
        <v>8432</v>
      </c>
      <c r="F92" s="290" t="s">
        <v>8561</v>
      </c>
      <c r="G92" s="290" t="s">
        <v>8562</v>
      </c>
      <c r="H92" s="290" t="s">
        <v>8850</v>
      </c>
      <c r="I92" s="290" t="s">
        <v>8851</v>
      </c>
      <c r="J92" s="290"/>
      <c r="K92" s="290"/>
      <c r="L92" s="290"/>
    </row>
    <row r="93" spans="1:12" x14ac:dyDescent="0.25">
      <c r="A93" s="290" t="s">
        <v>205</v>
      </c>
      <c r="B93" s="290" t="s">
        <v>203</v>
      </c>
      <c r="C93" s="290" t="s">
        <v>204</v>
      </c>
      <c r="D93" s="290" t="s">
        <v>8056</v>
      </c>
      <c r="E93" s="290" t="s">
        <v>8400</v>
      </c>
      <c r="F93" s="290" t="s">
        <v>8401</v>
      </c>
      <c r="G93" s="290" t="s">
        <v>8401</v>
      </c>
      <c r="H93" s="290" t="s">
        <v>8850</v>
      </c>
      <c r="I93" s="290" t="s">
        <v>8851</v>
      </c>
      <c r="J93" s="290"/>
      <c r="K93" s="290"/>
      <c r="L93" s="290"/>
    </row>
    <row r="94" spans="1:12" x14ac:dyDescent="0.25">
      <c r="A94" s="290" t="s">
        <v>205</v>
      </c>
      <c r="B94" s="290" t="s">
        <v>835</v>
      </c>
      <c r="C94" s="290" t="s">
        <v>836</v>
      </c>
      <c r="D94" s="290" t="s">
        <v>8056</v>
      </c>
      <c r="E94" s="290" t="s">
        <v>8400</v>
      </c>
      <c r="F94" s="290" t="s">
        <v>8415</v>
      </c>
      <c r="G94" s="290" t="s">
        <v>8668</v>
      </c>
      <c r="H94" s="290" t="s">
        <v>8853</v>
      </c>
      <c r="I94" s="290" t="s">
        <v>8851</v>
      </c>
      <c r="J94" s="290"/>
      <c r="K94" s="290"/>
      <c r="L94" s="290"/>
    </row>
    <row r="95" spans="1:12" x14ac:dyDescent="0.25">
      <c r="A95" s="290" t="s">
        <v>610</v>
      </c>
      <c r="B95" s="290" t="s">
        <v>608</v>
      </c>
      <c r="C95" s="290" t="s">
        <v>609</v>
      </c>
      <c r="D95" s="290" t="s">
        <v>8057</v>
      </c>
      <c r="E95" s="290" t="s">
        <v>8432</v>
      </c>
      <c r="F95" s="290" t="s">
        <v>8427</v>
      </c>
      <c r="G95" s="290" t="s">
        <v>8438</v>
      </c>
      <c r="H95" s="290" t="s">
        <v>8850</v>
      </c>
      <c r="I95" s="290" t="s">
        <v>8851</v>
      </c>
      <c r="J95" s="290"/>
      <c r="K95" s="290"/>
      <c r="L95" s="290"/>
    </row>
    <row r="96" spans="1:12" x14ac:dyDescent="0.25">
      <c r="A96" s="290" t="s">
        <v>618</v>
      </c>
      <c r="B96" s="290" t="s">
        <v>616</v>
      </c>
      <c r="C96" s="290" t="s">
        <v>617</v>
      </c>
      <c r="D96" s="290" t="s">
        <v>8058</v>
      </c>
      <c r="E96" s="290" t="s">
        <v>8432</v>
      </c>
      <c r="F96" s="290" t="s">
        <v>8427</v>
      </c>
      <c r="G96" s="290" t="s">
        <v>8438</v>
      </c>
      <c r="H96" s="290" t="s">
        <v>8850</v>
      </c>
      <c r="I96" s="290" t="s">
        <v>8851</v>
      </c>
      <c r="J96" s="290"/>
      <c r="K96" s="290"/>
      <c r="L96" s="290"/>
    </row>
    <row r="97" spans="1:12" x14ac:dyDescent="0.25">
      <c r="A97" s="290" t="s">
        <v>937</v>
      </c>
      <c r="B97" s="290" t="s">
        <v>4796</v>
      </c>
      <c r="C97" s="290" t="s">
        <v>4797</v>
      </c>
      <c r="D97" s="290" t="s">
        <v>8059</v>
      </c>
      <c r="E97" s="290" t="s">
        <v>8400</v>
      </c>
      <c r="F97" s="290" t="s">
        <v>8433</v>
      </c>
      <c r="G97" s="290" t="s">
        <v>8434</v>
      </c>
      <c r="H97" s="290" t="s">
        <v>8850</v>
      </c>
      <c r="I97" s="290" t="s">
        <v>8852</v>
      </c>
      <c r="J97" s="290"/>
      <c r="K97" s="290"/>
      <c r="L97" s="290"/>
    </row>
    <row r="98" spans="1:12" x14ac:dyDescent="0.25">
      <c r="A98" s="290" t="s">
        <v>937</v>
      </c>
      <c r="B98" s="290" t="s">
        <v>935</v>
      </c>
      <c r="C98" s="290" t="s">
        <v>936</v>
      </c>
      <c r="D98" s="290" t="s">
        <v>8059</v>
      </c>
      <c r="E98" s="290" t="s">
        <v>8400</v>
      </c>
      <c r="F98" s="290" t="s">
        <v>8415</v>
      </c>
      <c r="G98" s="290" t="s">
        <v>8676</v>
      </c>
      <c r="H98" s="290" t="s">
        <v>8853</v>
      </c>
      <c r="I98" s="290" t="s">
        <v>8851</v>
      </c>
      <c r="J98" s="290"/>
      <c r="K98" s="290"/>
      <c r="L98" s="290"/>
    </row>
    <row r="99" spans="1:12" x14ac:dyDescent="0.25">
      <c r="A99" s="290" t="s">
        <v>937</v>
      </c>
      <c r="B99" s="290" t="s">
        <v>4810</v>
      </c>
      <c r="C99" s="290" t="s">
        <v>4811</v>
      </c>
      <c r="D99" s="290" t="s">
        <v>8059</v>
      </c>
      <c r="E99" s="290" t="s">
        <v>8400</v>
      </c>
      <c r="F99" s="290" t="s">
        <v>8578</v>
      </c>
      <c r="G99" s="290" t="s">
        <v>8680</v>
      </c>
      <c r="H99" s="290" t="s">
        <v>8853</v>
      </c>
      <c r="I99" s="290" t="s">
        <v>8851</v>
      </c>
      <c r="J99" s="290"/>
      <c r="K99" s="290"/>
      <c r="L99" s="290"/>
    </row>
    <row r="100" spans="1:12" x14ac:dyDescent="0.25">
      <c r="A100" s="290" t="s">
        <v>5949</v>
      </c>
      <c r="B100" s="290" t="s">
        <v>5947</v>
      </c>
      <c r="C100" s="290" t="s">
        <v>5948</v>
      </c>
      <c r="D100" s="290" t="s">
        <v>8064</v>
      </c>
      <c r="E100" s="290" t="s">
        <v>8492</v>
      </c>
      <c r="F100" s="290" t="s">
        <v>8427</v>
      </c>
      <c r="G100" s="290" t="s">
        <v>8516</v>
      </c>
      <c r="H100" s="290" t="s">
        <v>8850</v>
      </c>
      <c r="I100" s="290" t="s">
        <v>8851</v>
      </c>
      <c r="J100" s="290"/>
      <c r="K100" s="290"/>
      <c r="L100" s="290"/>
    </row>
    <row r="101" spans="1:12" x14ac:dyDescent="0.25">
      <c r="A101" s="290" t="s">
        <v>71</v>
      </c>
      <c r="B101" s="290" t="s">
        <v>69</v>
      </c>
      <c r="C101" s="290" t="s">
        <v>70</v>
      </c>
      <c r="D101" s="290" t="s">
        <v>8065</v>
      </c>
      <c r="E101" s="290" t="s">
        <v>8400</v>
      </c>
      <c r="F101" s="290" t="s">
        <v>8401</v>
      </c>
      <c r="G101" s="290" t="s">
        <v>8401</v>
      </c>
      <c r="H101" s="290" t="s">
        <v>8850</v>
      </c>
      <c r="I101" s="290" t="s">
        <v>8851</v>
      </c>
      <c r="J101" s="290"/>
      <c r="K101" s="290"/>
      <c r="L101" s="290"/>
    </row>
    <row r="102" spans="1:12" x14ac:dyDescent="0.25">
      <c r="A102" s="290" t="s">
        <v>218</v>
      </c>
      <c r="B102" s="290" t="s">
        <v>216</v>
      </c>
      <c r="C102" s="290" t="s">
        <v>217</v>
      </c>
      <c r="D102" s="290" t="s">
        <v>8070</v>
      </c>
      <c r="E102" s="290" t="s">
        <v>8414</v>
      </c>
      <c r="F102" s="290" t="s">
        <v>8415</v>
      </c>
      <c r="G102" s="290" t="s">
        <v>8415</v>
      </c>
      <c r="H102" s="290" t="s">
        <v>8850</v>
      </c>
      <c r="I102" s="290" t="s">
        <v>8851</v>
      </c>
      <c r="J102" s="290"/>
      <c r="K102" s="290"/>
      <c r="L102" s="290"/>
    </row>
    <row r="103" spans="1:12" x14ac:dyDescent="0.25">
      <c r="A103" s="290" t="s">
        <v>878</v>
      </c>
      <c r="B103" s="290" t="s">
        <v>876</v>
      </c>
      <c r="C103" s="290" t="s">
        <v>877</v>
      </c>
      <c r="D103" s="290" t="s">
        <v>8691</v>
      </c>
      <c r="E103" s="290" t="s">
        <v>8692</v>
      </c>
      <c r="F103" s="290" t="s">
        <v>8693</v>
      </c>
      <c r="G103" s="290" t="s">
        <v>8694</v>
      </c>
      <c r="H103" s="290"/>
      <c r="I103" s="290" t="s">
        <v>8851</v>
      </c>
      <c r="J103" s="290"/>
      <c r="K103" s="290"/>
      <c r="L103" s="290"/>
    </row>
    <row r="104" spans="1:12" x14ac:dyDescent="0.25">
      <c r="A104" s="290" t="s">
        <v>1034</v>
      </c>
      <c r="B104" s="290" t="s">
        <v>1032</v>
      </c>
      <c r="C104" s="290" t="s">
        <v>1033</v>
      </c>
      <c r="D104" s="290" t="s">
        <v>8698</v>
      </c>
      <c r="E104" s="290" t="s">
        <v>8699</v>
      </c>
      <c r="F104" s="290" t="s">
        <v>8693</v>
      </c>
      <c r="G104" s="290" t="s">
        <v>1032</v>
      </c>
      <c r="H104" s="290"/>
      <c r="I104" s="290" t="s">
        <v>8851</v>
      </c>
      <c r="J104" s="290"/>
      <c r="K104" s="290"/>
      <c r="L104" s="290"/>
    </row>
    <row r="105" spans="1:12" x14ac:dyDescent="0.25">
      <c r="A105" s="290" t="s">
        <v>946</v>
      </c>
      <c r="B105" s="290" t="s">
        <v>944</v>
      </c>
      <c r="C105" s="290" t="s">
        <v>945</v>
      </c>
      <c r="D105" s="290" t="s">
        <v>8703</v>
      </c>
      <c r="E105" s="290" t="s">
        <v>8704</v>
      </c>
      <c r="F105" s="290" t="s">
        <v>8693</v>
      </c>
      <c r="G105" s="290" t="s">
        <v>944</v>
      </c>
      <c r="H105" s="290" t="s">
        <v>8853</v>
      </c>
      <c r="I105" s="290" t="s">
        <v>8851</v>
      </c>
      <c r="J105" s="290"/>
      <c r="K105" s="290"/>
      <c r="L105" s="290"/>
    </row>
    <row r="106" spans="1:12" x14ac:dyDescent="0.25">
      <c r="A106" s="290" t="s">
        <v>1072</v>
      </c>
      <c r="B106" s="290" t="s">
        <v>1070</v>
      </c>
      <c r="C106" s="290" t="s">
        <v>1071</v>
      </c>
      <c r="D106" s="290" t="s">
        <v>8706</v>
      </c>
      <c r="E106" s="290" t="s">
        <v>8707</v>
      </c>
      <c r="F106" s="290" t="s">
        <v>8693</v>
      </c>
      <c r="G106" s="290" t="s">
        <v>1070</v>
      </c>
      <c r="H106" s="290" t="s">
        <v>8853</v>
      </c>
      <c r="I106" s="290" t="s">
        <v>8851</v>
      </c>
      <c r="J106" s="290"/>
      <c r="K106" s="290"/>
      <c r="L106" s="290"/>
    </row>
    <row r="107" spans="1:12" x14ac:dyDescent="0.25">
      <c r="A107" s="290" t="s">
        <v>1060</v>
      </c>
      <c r="B107" s="290" t="s">
        <v>1058</v>
      </c>
      <c r="C107" s="290" t="s">
        <v>1059</v>
      </c>
      <c r="D107" s="290" t="s">
        <v>8712</v>
      </c>
      <c r="E107" s="290" t="s">
        <v>8713</v>
      </c>
      <c r="F107" s="290" t="s">
        <v>8693</v>
      </c>
      <c r="G107" s="290" t="s">
        <v>1058</v>
      </c>
      <c r="H107" s="290"/>
      <c r="I107" s="290" t="s">
        <v>8851</v>
      </c>
      <c r="J107" s="290"/>
      <c r="K107" s="290"/>
      <c r="L107" s="290"/>
    </row>
    <row r="108" spans="1:12" x14ac:dyDescent="0.25">
      <c r="A108" s="290" t="s">
        <v>969</v>
      </c>
      <c r="B108" s="290" t="s">
        <v>967</v>
      </c>
      <c r="C108" s="290" t="s">
        <v>968</v>
      </c>
      <c r="D108" s="290" t="s">
        <v>8717</v>
      </c>
      <c r="E108" s="290" t="s">
        <v>8718</v>
      </c>
      <c r="F108" s="290" t="s">
        <v>8693</v>
      </c>
      <c r="G108" s="290" t="s">
        <v>967</v>
      </c>
      <c r="H108" s="290"/>
      <c r="I108" s="290" t="s">
        <v>8851</v>
      </c>
      <c r="J108" s="290"/>
      <c r="K108" s="290"/>
      <c r="L108" s="290"/>
    </row>
    <row r="109" spans="1:12" x14ac:dyDescent="0.25">
      <c r="A109" s="290" t="s">
        <v>990</v>
      </c>
      <c r="B109" s="290" t="s">
        <v>988</v>
      </c>
      <c r="C109" s="290" t="s">
        <v>989</v>
      </c>
      <c r="D109" s="290" t="s">
        <v>8720</v>
      </c>
      <c r="E109" s="290" t="s">
        <v>8721</v>
      </c>
      <c r="F109" s="290" t="s">
        <v>8693</v>
      </c>
      <c r="G109" s="290" t="s">
        <v>988</v>
      </c>
      <c r="H109" s="290"/>
      <c r="I109" s="290" t="s">
        <v>8851</v>
      </c>
      <c r="J109" s="290"/>
      <c r="K109" s="290"/>
      <c r="L109" s="290"/>
    </row>
    <row r="110" spans="1:12" x14ac:dyDescent="0.25">
      <c r="A110" s="290" t="s">
        <v>1044</v>
      </c>
      <c r="B110" s="290" t="s">
        <v>1042</v>
      </c>
      <c r="C110" s="290" t="s">
        <v>1043</v>
      </c>
      <c r="D110" s="290" t="s">
        <v>8723</v>
      </c>
      <c r="E110" s="290" t="s">
        <v>8704</v>
      </c>
      <c r="F110" s="290" t="s">
        <v>8693</v>
      </c>
      <c r="G110" s="290" t="s">
        <v>1042</v>
      </c>
      <c r="H110" s="290" t="s">
        <v>8853</v>
      </c>
      <c r="I110" s="290" t="s">
        <v>8851</v>
      </c>
      <c r="J110" s="290"/>
      <c r="K110" s="290"/>
      <c r="L110" s="290"/>
    </row>
    <row r="111" spans="1:12" x14ac:dyDescent="0.25">
      <c r="A111" s="290" t="s">
        <v>1571</v>
      </c>
      <c r="B111" s="290" t="s">
        <v>1569</v>
      </c>
      <c r="C111" s="290" t="s">
        <v>1570</v>
      </c>
      <c r="D111" s="290" t="s">
        <v>8725</v>
      </c>
      <c r="E111" s="290" t="s">
        <v>8726</v>
      </c>
      <c r="F111" s="290" t="s">
        <v>8693</v>
      </c>
      <c r="G111" s="290" t="s">
        <v>1569</v>
      </c>
      <c r="H111" s="290"/>
      <c r="I111" s="290" t="s">
        <v>8851</v>
      </c>
      <c r="J111" s="290"/>
      <c r="K111" s="290"/>
      <c r="L111" s="290"/>
    </row>
    <row r="112" spans="1:12" x14ac:dyDescent="0.25">
      <c r="A112" s="290" t="s">
        <v>2029</v>
      </c>
      <c r="B112" s="290" t="s">
        <v>2027</v>
      </c>
      <c r="C112" s="290" t="s">
        <v>2028</v>
      </c>
      <c r="D112" s="290" t="s">
        <v>8731</v>
      </c>
      <c r="E112" s="290" t="s">
        <v>8732</v>
      </c>
      <c r="F112" s="290" t="s">
        <v>8693</v>
      </c>
      <c r="G112" s="290" t="s">
        <v>8733</v>
      </c>
      <c r="H112" s="290"/>
      <c r="I112" s="290" t="s">
        <v>8851</v>
      </c>
      <c r="J112" s="290"/>
      <c r="K112" s="290"/>
      <c r="L112" s="290"/>
    </row>
    <row r="113" spans="1:12" x14ac:dyDescent="0.25">
      <c r="A113" s="290" t="s">
        <v>6018</v>
      </c>
      <c r="B113" s="290" t="s">
        <v>6016</v>
      </c>
      <c r="C113" s="290" t="s">
        <v>6017</v>
      </c>
      <c r="D113" s="290" t="s">
        <v>8736</v>
      </c>
      <c r="E113" s="290" t="s">
        <v>8737</v>
      </c>
      <c r="F113" s="290" t="s">
        <v>8693</v>
      </c>
      <c r="G113" s="290" t="s">
        <v>6016</v>
      </c>
      <c r="H113" s="290"/>
      <c r="I113" s="290" t="s">
        <v>8851</v>
      </c>
      <c r="J113" s="290"/>
      <c r="K113" s="290"/>
      <c r="L113" s="290"/>
    </row>
    <row r="114" spans="1:12" x14ac:dyDescent="0.25">
      <c r="A114" s="290" t="s">
        <v>6115</v>
      </c>
      <c r="B114" s="290" t="s">
        <v>6113</v>
      </c>
      <c r="C114" s="290" t="s">
        <v>6114</v>
      </c>
      <c r="D114" s="290" t="s">
        <v>8075</v>
      </c>
      <c r="E114" s="290" t="s">
        <v>8492</v>
      </c>
      <c r="F114" s="290" t="s">
        <v>8427</v>
      </c>
      <c r="G114" s="290" t="s">
        <v>8516</v>
      </c>
      <c r="H114" s="290" t="s">
        <v>8850</v>
      </c>
      <c r="I114" s="290" t="s">
        <v>8851</v>
      </c>
      <c r="J114" s="290"/>
      <c r="K114" s="290"/>
      <c r="L114" s="290"/>
    </row>
    <row r="115" spans="1:12" x14ac:dyDescent="0.25">
      <c r="A115" s="290" t="s">
        <v>625</v>
      </c>
      <c r="B115" s="290" t="s">
        <v>623</v>
      </c>
      <c r="C115" s="290" t="s">
        <v>624</v>
      </c>
      <c r="D115" s="290" t="s">
        <v>8078</v>
      </c>
      <c r="E115" s="290" t="s">
        <v>8406</v>
      </c>
      <c r="F115" s="290" t="s">
        <v>8427</v>
      </c>
      <c r="G115" s="290" t="s">
        <v>534</v>
      </c>
      <c r="H115" s="290" t="s">
        <v>8850</v>
      </c>
      <c r="I115" s="290" t="s">
        <v>8851</v>
      </c>
      <c r="J115" s="290"/>
      <c r="K115" s="290"/>
      <c r="L115" s="290"/>
    </row>
    <row r="116" spans="1:12" x14ac:dyDescent="0.25">
      <c r="A116" s="290" t="s">
        <v>642</v>
      </c>
      <c r="B116" s="290" t="s">
        <v>640</v>
      </c>
      <c r="C116" s="290" t="s">
        <v>641</v>
      </c>
      <c r="D116" s="290" t="s">
        <v>8081</v>
      </c>
      <c r="E116" s="290" t="s">
        <v>8406</v>
      </c>
      <c r="F116" s="290" t="s">
        <v>8433</v>
      </c>
      <c r="G116" s="290" t="s">
        <v>8401</v>
      </c>
      <c r="H116" s="290" t="s">
        <v>8850</v>
      </c>
      <c r="I116" s="290" t="s">
        <v>8852</v>
      </c>
      <c r="J116" s="290"/>
      <c r="K116" s="290"/>
      <c r="L116" s="290"/>
    </row>
    <row r="117" spans="1:12" x14ac:dyDescent="0.25">
      <c r="A117" s="290" t="s">
        <v>642</v>
      </c>
      <c r="B117" s="290" t="s">
        <v>1560</v>
      </c>
      <c r="C117" s="290" t="s">
        <v>1561</v>
      </c>
      <c r="D117" s="290" t="s">
        <v>8081</v>
      </c>
      <c r="E117" s="290" t="s">
        <v>8406</v>
      </c>
      <c r="F117" s="290" t="s">
        <v>8427</v>
      </c>
      <c r="G117" s="290" t="s">
        <v>534</v>
      </c>
      <c r="H117" s="290" t="s">
        <v>8853</v>
      </c>
      <c r="I117" s="290" t="s">
        <v>8851</v>
      </c>
      <c r="J117" s="290"/>
      <c r="K117" s="290"/>
      <c r="L117" s="290"/>
    </row>
    <row r="118" spans="1:12" x14ac:dyDescent="0.25">
      <c r="A118" s="290" t="s">
        <v>642</v>
      </c>
      <c r="B118" s="290" t="s">
        <v>2133</v>
      </c>
      <c r="C118" s="290" t="s">
        <v>2134</v>
      </c>
      <c r="D118" s="290" t="s">
        <v>8081</v>
      </c>
      <c r="E118" s="290" t="s">
        <v>8406</v>
      </c>
      <c r="F118" s="290" t="s">
        <v>8427</v>
      </c>
      <c r="G118" s="290" t="s">
        <v>8755</v>
      </c>
      <c r="H118" s="290" t="s">
        <v>8853</v>
      </c>
      <c r="I118" s="290" t="s">
        <v>8851</v>
      </c>
      <c r="J118" s="290"/>
      <c r="K118" s="290"/>
      <c r="L118" s="290"/>
    </row>
    <row r="119" spans="1:12" x14ac:dyDescent="0.25">
      <c r="A119" s="290" t="s">
        <v>642</v>
      </c>
      <c r="B119" s="290" t="s">
        <v>2641</v>
      </c>
      <c r="C119" s="290" t="s">
        <v>2642</v>
      </c>
      <c r="D119" s="290" t="s">
        <v>8081</v>
      </c>
      <c r="E119" s="290" t="s">
        <v>8406</v>
      </c>
      <c r="F119" s="290" t="s">
        <v>8585</v>
      </c>
      <c r="G119" s="290" t="s">
        <v>8760</v>
      </c>
      <c r="H119" s="290" t="s">
        <v>8853</v>
      </c>
      <c r="I119" s="290" t="s">
        <v>8851</v>
      </c>
      <c r="J119" s="290"/>
      <c r="K119" s="290"/>
      <c r="L119" s="290"/>
    </row>
    <row r="120" spans="1:12" x14ac:dyDescent="0.25">
      <c r="A120" s="290" t="s">
        <v>44</v>
      </c>
      <c r="B120" s="290" t="s">
        <v>42</v>
      </c>
      <c r="C120" s="290" t="s">
        <v>43</v>
      </c>
      <c r="D120" s="290" t="s">
        <v>8082</v>
      </c>
      <c r="E120" s="290" t="s">
        <v>8406</v>
      </c>
      <c r="F120" s="290" t="s">
        <v>8475</v>
      </c>
      <c r="G120" s="290" t="s">
        <v>8475</v>
      </c>
      <c r="H120" s="290" t="s">
        <v>8850</v>
      </c>
      <c r="I120" s="290" t="s">
        <v>8851</v>
      </c>
      <c r="J120" s="290"/>
      <c r="K120" s="290"/>
      <c r="L120" s="290"/>
    </row>
    <row r="121" spans="1:12" x14ac:dyDescent="0.25">
      <c r="A121" s="290" t="s">
        <v>358</v>
      </c>
      <c r="B121" s="290" t="s">
        <v>356</v>
      </c>
      <c r="C121" s="290" t="s">
        <v>357</v>
      </c>
      <c r="D121" s="290" t="s">
        <v>8089</v>
      </c>
      <c r="E121" s="290" t="s">
        <v>8432</v>
      </c>
      <c r="F121" s="290" t="s">
        <v>8401</v>
      </c>
      <c r="G121" s="290" t="s">
        <v>8401</v>
      </c>
      <c r="H121" s="290" t="s">
        <v>8850</v>
      </c>
      <c r="I121" s="290" t="s">
        <v>8851</v>
      </c>
      <c r="J121" s="290"/>
      <c r="K121" s="290"/>
      <c r="L121" s="290"/>
    </row>
    <row r="122" spans="1:12" x14ac:dyDescent="0.25">
      <c r="A122" s="290" t="s">
        <v>153</v>
      </c>
      <c r="B122" s="290" t="s">
        <v>151</v>
      </c>
      <c r="C122" s="290" t="s">
        <v>152</v>
      </c>
      <c r="D122" s="290" t="s">
        <v>8090</v>
      </c>
      <c r="E122" s="290" t="s">
        <v>8406</v>
      </c>
      <c r="F122" s="290" t="s">
        <v>8401</v>
      </c>
      <c r="G122" s="290" t="s">
        <v>8401</v>
      </c>
      <c r="H122" s="290" t="s">
        <v>8850</v>
      </c>
      <c r="I122" s="290" t="s">
        <v>8851</v>
      </c>
      <c r="J122" s="290"/>
      <c r="K122" s="290"/>
      <c r="L122" s="290"/>
    </row>
    <row r="123" spans="1:12" x14ac:dyDescent="0.25">
      <c r="A123" s="290" t="s">
        <v>153</v>
      </c>
      <c r="B123" s="290" t="s">
        <v>1014</v>
      </c>
      <c r="C123" s="290" t="s">
        <v>1015</v>
      </c>
      <c r="D123" s="290" t="s">
        <v>8090</v>
      </c>
      <c r="E123" s="290" t="s">
        <v>8406</v>
      </c>
      <c r="F123" s="290" t="s">
        <v>8427</v>
      </c>
      <c r="G123" s="290" t="s">
        <v>8473</v>
      </c>
      <c r="H123" s="290" t="s">
        <v>8853</v>
      </c>
      <c r="I123" s="290" t="s">
        <v>8851</v>
      </c>
      <c r="J123" s="290"/>
      <c r="K123" s="290"/>
      <c r="L123" s="290"/>
    </row>
    <row r="124" spans="1:12" x14ac:dyDescent="0.25">
      <c r="A124" s="290" t="s">
        <v>153</v>
      </c>
      <c r="B124" s="290" t="s">
        <v>4695</v>
      </c>
      <c r="C124" s="290" t="s">
        <v>4696</v>
      </c>
      <c r="D124" s="290" t="s">
        <v>8090</v>
      </c>
      <c r="E124" s="290" t="s">
        <v>8406</v>
      </c>
      <c r="F124" s="290" t="s">
        <v>8475</v>
      </c>
      <c r="G124" s="290" t="s">
        <v>8475</v>
      </c>
      <c r="H124" s="290" t="s">
        <v>8853</v>
      </c>
      <c r="I124" s="290" t="s">
        <v>8851</v>
      </c>
      <c r="J124" s="290"/>
      <c r="K124" s="290"/>
      <c r="L124" s="290"/>
    </row>
    <row r="125" spans="1:12" x14ac:dyDescent="0.25">
      <c r="A125" s="290" t="s">
        <v>490</v>
      </c>
      <c r="B125" s="290" t="s">
        <v>488</v>
      </c>
      <c r="C125" s="290" t="s">
        <v>489</v>
      </c>
      <c r="D125" s="290" t="s">
        <v>8093</v>
      </c>
      <c r="E125" s="290" t="s">
        <v>8406</v>
      </c>
      <c r="F125" s="290" t="s">
        <v>8401</v>
      </c>
      <c r="G125" s="290" t="s">
        <v>8401</v>
      </c>
      <c r="H125" s="290" t="s">
        <v>8850</v>
      </c>
      <c r="I125" s="290" t="s">
        <v>8851</v>
      </c>
      <c r="J125" s="290"/>
      <c r="K125" s="290"/>
      <c r="L125" s="290"/>
    </row>
    <row r="126" spans="1:12" x14ac:dyDescent="0.25">
      <c r="A126" s="290" t="s">
        <v>6074</v>
      </c>
      <c r="B126" s="290" t="s">
        <v>6072</v>
      </c>
      <c r="C126" s="290" t="s">
        <v>6073</v>
      </c>
      <c r="D126" s="290" t="s">
        <v>8098</v>
      </c>
      <c r="E126" s="290" t="s">
        <v>8492</v>
      </c>
      <c r="F126" s="290" t="s">
        <v>8427</v>
      </c>
      <c r="G126" s="290" t="s">
        <v>8516</v>
      </c>
      <c r="H126" s="290" t="s">
        <v>8850</v>
      </c>
      <c r="I126" s="290" t="s">
        <v>8851</v>
      </c>
      <c r="J126" s="290"/>
      <c r="K126" s="290"/>
      <c r="L126" s="290"/>
    </row>
    <row r="127" spans="1:12" x14ac:dyDescent="0.25">
      <c r="A127" s="290" t="s">
        <v>1578</v>
      </c>
      <c r="B127" s="290" t="s">
        <v>1576</v>
      </c>
      <c r="C127" s="290" t="s">
        <v>1577</v>
      </c>
      <c r="D127" s="290" t="s">
        <v>8103</v>
      </c>
      <c r="E127" s="290" t="s">
        <v>8406</v>
      </c>
      <c r="F127" s="290" t="s">
        <v>8407</v>
      </c>
      <c r="G127" s="290" t="s">
        <v>8635</v>
      </c>
      <c r="H127" s="290" t="s">
        <v>8850</v>
      </c>
      <c r="I127" s="290" t="s">
        <v>8851</v>
      </c>
      <c r="J127" s="290"/>
      <c r="K127" s="290"/>
      <c r="L127" s="290"/>
    </row>
    <row r="128" spans="1:12" x14ac:dyDescent="0.25">
      <c r="A128" s="290" t="s">
        <v>131</v>
      </c>
      <c r="B128" s="290" t="s">
        <v>129</v>
      </c>
      <c r="C128" s="290" t="s">
        <v>130</v>
      </c>
      <c r="D128" s="290" t="s">
        <v>8106</v>
      </c>
      <c r="E128" s="290" t="s">
        <v>8414</v>
      </c>
      <c r="F128" s="290" t="s">
        <v>8401</v>
      </c>
      <c r="G128" s="290" t="s">
        <v>8415</v>
      </c>
      <c r="H128" s="290" t="s">
        <v>8850</v>
      </c>
      <c r="I128" s="290" t="s">
        <v>8851</v>
      </c>
      <c r="J128" s="290"/>
      <c r="K128" s="290"/>
      <c r="L128" s="290"/>
    </row>
    <row r="129" spans="1:12" x14ac:dyDescent="0.25">
      <c r="A129" s="290" t="s">
        <v>647</v>
      </c>
      <c r="B129" s="290" t="s">
        <v>2148</v>
      </c>
      <c r="C129" s="290" t="s">
        <v>2149</v>
      </c>
      <c r="D129" s="290" t="s">
        <v>8107</v>
      </c>
      <c r="E129" s="290" t="s">
        <v>8406</v>
      </c>
      <c r="F129" s="290" t="s">
        <v>8433</v>
      </c>
      <c r="G129" s="290" t="s">
        <v>8401</v>
      </c>
      <c r="H129" s="290" t="s">
        <v>8850</v>
      </c>
      <c r="I129" s="290" t="s">
        <v>8852</v>
      </c>
      <c r="J129" s="290"/>
      <c r="K129" s="290"/>
      <c r="L129" s="290"/>
    </row>
    <row r="130" spans="1:12" x14ac:dyDescent="0.25">
      <c r="A130" s="290" t="s">
        <v>647</v>
      </c>
      <c r="B130" s="290" t="s">
        <v>645</v>
      </c>
      <c r="C130" s="290" t="s">
        <v>646</v>
      </c>
      <c r="D130" s="290" t="s">
        <v>8107</v>
      </c>
      <c r="E130" s="290" t="s">
        <v>8406</v>
      </c>
      <c r="F130" s="290" t="s">
        <v>8415</v>
      </c>
      <c r="G130" s="290" t="s">
        <v>8655</v>
      </c>
      <c r="H130" s="290" t="s">
        <v>8853</v>
      </c>
      <c r="I130" s="290" t="s">
        <v>8851</v>
      </c>
      <c r="J130" s="290"/>
      <c r="K130" s="290"/>
      <c r="L130" s="290"/>
    </row>
    <row r="131" spans="1:12" x14ac:dyDescent="0.25">
      <c r="A131" s="290" t="s">
        <v>647</v>
      </c>
      <c r="B131" s="290" t="s">
        <v>661</v>
      </c>
      <c r="C131" s="290" t="s">
        <v>662</v>
      </c>
      <c r="D131" s="290" t="s">
        <v>8107</v>
      </c>
      <c r="E131" s="290" t="s">
        <v>8406</v>
      </c>
      <c r="F131" s="290" t="s">
        <v>8427</v>
      </c>
      <c r="G131" s="290" t="s">
        <v>8459</v>
      </c>
      <c r="H131" s="290" t="s">
        <v>8853</v>
      </c>
      <c r="I131" s="290" t="s">
        <v>8851</v>
      </c>
      <c r="J131" s="290"/>
      <c r="K131" s="290"/>
      <c r="L131" s="290"/>
    </row>
    <row r="132" spans="1:12" x14ac:dyDescent="0.25">
      <c r="A132" s="290" t="s">
        <v>647</v>
      </c>
      <c r="B132" s="290" t="s">
        <v>676</v>
      </c>
      <c r="C132" s="290" t="s">
        <v>677</v>
      </c>
      <c r="D132" s="290" t="s">
        <v>8107</v>
      </c>
      <c r="E132" s="290" t="s">
        <v>8406</v>
      </c>
      <c r="F132" s="290" t="s">
        <v>8427</v>
      </c>
      <c r="G132" s="290" t="s">
        <v>8793</v>
      </c>
      <c r="H132" s="290" t="s">
        <v>8853</v>
      </c>
      <c r="I132" s="290" t="s">
        <v>8851</v>
      </c>
      <c r="J132" s="290"/>
      <c r="K132" s="290"/>
      <c r="L132" s="290"/>
    </row>
    <row r="133" spans="1:12" x14ac:dyDescent="0.25">
      <c r="A133" s="290" t="s">
        <v>647</v>
      </c>
      <c r="B133" s="290" t="s">
        <v>688</v>
      </c>
      <c r="C133" s="290" t="s">
        <v>689</v>
      </c>
      <c r="D133" s="290" t="s">
        <v>8107</v>
      </c>
      <c r="E133" s="290" t="s">
        <v>8406</v>
      </c>
      <c r="F133" s="290" t="s">
        <v>8415</v>
      </c>
      <c r="G133" s="290" t="s">
        <v>8797</v>
      </c>
      <c r="H133" s="290" t="s">
        <v>8853</v>
      </c>
      <c r="I133" s="290" t="s">
        <v>8851</v>
      </c>
      <c r="J133" s="290"/>
      <c r="K133" s="290"/>
      <c r="L133" s="290"/>
    </row>
    <row r="134" spans="1:12" x14ac:dyDescent="0.25">
      <c r="A134" s="290" t="s">
        <v>364</v>
      </c>
      <c r="B134" s="290" t="s">
        <v>362</v>
      </c>
      <c r="C134" s="290" t="s">
        <v>363</v>
      </c>
      <c r="D134" s="290" t="s">
        <v>8110</v>
      </c>
      <c r="E134" s="290" t="s">
        <v>8400</v>
      </c>
      <c r="F134" s="290" t="s">
        <v>8433</v>
      </c>
      <c r="G134" s="290" t="s">
        <v>8434</v>
      </c>
      <c r="H134" s="290" t="s">
        <v>8850</v>
      </c>
      <c r="I134" s="290" t="s">
        <v>8852</v>
      </c>
      <c r="J134" s="290"/>
      <c r="K134" s="290"/>
      <c r="L134" s="290"/>
    </row>
    <row r="135" spans="1:12" x14ac:dyDescent="0.25">
      <c r="A135" s="290" t="s">
        <v>364</v>
      </c>
      <c r="B135" s="290" t="s">
        <v>375</v>
      </c>
      <c r="C135" s="290" t="s">
        <v>376</v>
      </c>
      <c r="D135" s="290" t="s">
        <v>8110</v>
      </c>
      <c r="E135" s="290" t="s">
        <v>8400</v>
      </c>
      <c r="F135" s="290" t="s">
        <v>8415</v>
      </c>
      <c r="G135" s="290" t="s">
        <v>8415</v>
      </c>
      <c r="H135" s="290" t="s">
        <v>8853</v>
      </c>
      <c r="I135" s="290" t="s">
        <v>8851</v>
      </c>
      <c r="J135" s="290"/>
      <c r="K135" s="290"/>
      <c r="L135" s="290"/>
    </row>
    <row r="136" spans="1:12" x14ac:dyDescent="0.25">
      <c r="A136" s="290" t="s">
        <v>364</v>
      </c>
      <c r="B136" s="290" t="s">
        <v>385</v>
      </c>
      <c r="C136" s="290" t="s">
        <v>386</v>
      </c>
      <c r="D136" s="290" t="s">
        <v>8110</v>
      </c>
      <c r="E136" s="290" t="s">
        <v>8400</v>
      </c>
      <c r="F136" s="290" t="s">
        <v>8427</v>
      </c>
      <c r="G136" s="290" t="s">
        <v>534</v>
      </c>
      <c r="H136" s="290" t="s">
        <v>8853</v>
      </c>
      <c r="I136" s="290" t="s">
        <v>8851</v>
      </c>
      <c r="J136" s="290"/>
      <c r="K136" s="290"/>
      <c r="L136" s="290"/>
    </row>
    <row r="137" spans="1:12" x14ac:dyDescent="0.25">
      <c r="A137" s="290" t="s">
        <v>5054</v>
      </c>
      <c r="B137" s="290" t="s">
        <v>5052</v>
      </c>
      <c r="C137" s="290" t="s">
        <v>5053</v>
      </c>
      <c r="D137" s="290" t="s">
        <v>8117</v>
      </c>
      <c r="E137" s="290" t="s">
        <v>8808</v>
      </c>
      <c r="F137" s="290" t="s">
        <v>8809</v>
      </c>
      <c r="G137" s="290" t="s">
        <v>8810</v>
      </c>
      <c r="H137" s="290" t="s">
        <v>8850</v>
      </c>
      <c r="I137" s="290" t="s">
        <v>8851</v>
      </c>
      <c r="J137" s="290"/>
      <c r="K137" s="290"/>
      <c r="L137" s="290"/>
    </row>
    <row r="138" spans="1:12" x14ac:dyDescent="0.25">
      <c r="A138" s="290" t="s">
        <v>861</v>
      </c>
      <c r="B138" s="290" t="s">
        <v>859</v>
      </c>
      <c r="C138" s="290" t="s">
        <v>860</v>
      </c>
      <c r="D138" s="290" t="s">
        <v>8118</v>
      </c>
      <c r="E138" s="290" t="s">
        <v>8432</v>
      </c>
      <c r="F138" s="290" t="s">
        <v>8427</v>
      </c>
      <c r="G138" s="290" t="s">
        <v>8438</v>
      </c>
      <c r="H138" s="290" t="s">
        <v>8850</v>
      </c>
      <c r="I138" s="290" t="s">
        <v>8851</v>
      </c>
      <c r="J138" s="290"/>
      <c r="K138" s="290"/>
      <c r="L138" s="290"/>
    </row>
    <row r="139" spans="1:12" x14ac:dyDescent="0.25">
      <c r="A139" s="290" t="s">
        <v>703</v>
      </c>
      <c r="B139" s="290" t="s">
        <v>701</v>
      </c>
      <c r="C139" s="290" t="s">
        <v>702</v>
      </c>
      <c r="D139" s="290" t="s">
        <v>8119</v>
      </c>
      <c r="E139" s="290" t="s">
        <v>8406</v>
      </c>
      <c r="F139" s="290" t="s">
        <v>8427</v>
      </c>
      <c r="G139" s="290" t="s">
        <v>8473</v>
      </c>
      <c r="H139" s="290" t="s">
        <v>8850</v>
      </c>
      <c r="I139" s="290" t="s">
        <v>8851</v>
      </c>
      <c r="J139" s="290"/>
      <c r="K139" s="290"/>
      <c r="L139" s="290"/>
    </row>
    <row r="140" spans="1:12" x14ac:dyDescent="0.25">
      <c r="A140" s="290" t="s">
        <v>727</v>
      </c>
      <c r="B140" s="290" t="s">
        <v>725</v>
      </c>
      <c r="C140" s="290" t="s">
        <v>726</v>
      </c>
      <c r="D140" s="290" t="s">
        <v>8120</v>
      </c>
      <c r="E140" s="290" t="s">
        <v>8414</v>
      </c>
      <c r="F140" s="290" t="s">
        <v>8433</v>
      </c>
      <c r="G140" s="290" t="s">
        <v>8434</v>
      </c>
      <c r="H140" s="290" t="s">
        <v>8850</v>
      </c>
      <c r="I140" s="290" t="s">
        <v>8852</v>
      </c>
      <c r="J140" s="290"/>
      <c r="K140" s="290"/>
      <c r="L140" s="290"/>
    </row>
    <row r="141" spans="1:12" x14ac:dyDescent="0.25">
      <c r="A141" s="290" t="s">
        <v>727</v>
      </c>
      <c r="B141" s="290" t="s">
        <v>743</v>
      </c>
      <c r="C141" s="290" t="s">
        <v>744</v>
      </c>
      <c r="D141" s="290" t="s">
        <v>8120</v>
      </c>
      <c r="E141" s="290" t="s">
        <v>8414</v>
      </c>
      <c r="F141" s="290" t="s">
        <v>8427</v>
      </c>
      <c r="G141" s="290" t="s">
        <v>8545</v>
      </c>
      <c r="H141" s="290" t="s">
        <v>8853</v>
      </c>
      <c r="I141" s="290" t="s">
        <v>8851</v>
      </c>
      <c r="J141" s="290"/>
      <c r="K141" s="290"/>
      <c r="L141" s="290"/>
    </row>
    <row r="142" spans="1:12" x14ac:dyDescent="0.25">
      <c r="A142" s="290" t="s">
        <v>727</v>
      </c>
      <c r="B142" s="290" t="s">
        <v>764</v>
      </c>
      <c r="C142" s="290" t="s">
        <v>765</v>
      </c>
      <c r="D142" s="290" t="s">
        <v>8120</v>
      </c>
      <c r="E142" s="290" t="s">
        <v>8414</v>
      </c>
      <c r="F142" s="290" t="s">
        <v>8427</v>
      </c>
      <c r="G142" s="290" t="s">
        <v>8473</v>
      </c>
      <c r="H142" s="290" t="s">
        <v>8853</v>
      </c>
      <c r="I142" s="290" t="s">
        <v>8851</v>
      </c>
      <c r="J142" s="290"/>
      <c r="K142" s="290"/>
      <c r="L142" s="290"/>
    </row>
    <row r="143" spans="1:12" x14ac:dyDescent="0.25">
      <c r="A143" s="290" t="s">
        <v>727</v>
      </c>
      <c r="B143" s="290" t="s">
        <v>780</v>
      </c>
      <c r="C143" s="290" t="s">
        <v>781</v>
      </c>
      <c r="D143" s="290" t="s">
        <v>8120</v>
      </c>
      <c r="E143" s="290" t="s">
        <v>8414</v>
      </c>
      <c r="F143" s="290" t="s">
        <v>8415</v>
      </c>
      <c r="G143" s="290" t="s">
        <v>8822</v>
      </c>
      <c r="H143" s="290" t="s">
        <v>8853</v>
      </c>
      <c r="I143" s="290" t="s">
        <v>8851</v>
      </c>
      <c r="J143" s="290"/>
      <c r="K143" s="290"/>
      <c r="L143" s="290"/>
    </row>
    <row r="144" spans="1:12" x14ac:dyDescent="0.25">
      <c r="A144" s="290" t="s">
        <v>144</v>
      </c>
      <c r="B144" s="290" t="s">
        <v>6233</v>
      </c>
      <c r="C144" s="290" t="s">
        <v>6234</v>
      </c>
      <c r="D144" s="290" t="s">
        <v>8123</v>
      </c>
      <c r="E144" s="290" t="s">
        <v>8406</v>
      </c>
      <c r="F144" s="290" t="s">
        <v>8433</v>
      </c>
      <c r="G144" s="290" t="s">
        <v>8434</v>
      </c>
      <c r="H144" s="290" t="s">
        <v>8850</v>
      </c>
      <c r="I144" s="290" t="s">
        <v>8852</v>
      </c>
      <c r="J144" s="290"/>
      <c r="K144" s="290"/>
      <c r="L144" s="290"/>
    </row>
    <row r="145" spans="1:12" x14ac:dyDescent="0.25">
      <c r="A145" s="290" t="s">
        <v>144</v>
      </c>
      <c r="B145" s="290" t="s">
        <v>142</v>
      </c>
      <c r="C145" s="290" t="s">
        <v>143</v>
      </c>
      <c r="D145" s="290" t="s">
        <v>8123</v>
      </c>
      <c r="E145" s="290" t="s">
        <v>8406</v>
      </c>
      <c r="F145" s="290" t="s">
        <v>8427</v>
      </c>
      <c r="G145" s="290" t="s">
        <v>534</v>
      </c>
      <c r="H145" s="290" t="s">
        <v>8853</v>
      </c>
      <c r="I145" s="290" t="s">
        <v>8851</v>
      </c>
      <c r="J145" s="290"/>
      <c r="K145" s="290"/>
      <c r="L145" s="290"/>
    </row>
    <row r="146" spans="1:12" x14ac:dyDescent="0.25">
      <c r="A146" s="290" t="s">
        <v>144</v>
      </c>
      <c r="B146" s="290" t="s">
        <v>6248</v>
      </c>
      <c r="C146" s="290" t="s">
        <v>6249</v>
      </c>
      <c r="D146" s="290" t="s">
        <v>8123</v>
      </c>
      <c r="E146" s="290" t="s">
        <v>8406</v>
      </c>
      <c r="F146" s="290" t="s">
        <v>8407</v>
      </c>
      <c r="G146" s="290" t="s">
        <v>8833</v>
      </c>
      <c r="H146" s="290" t="s">
        <v>8853</v>
      </c>
      <c r="I146" s="290" t="s">
        <v>8851</v>
      </c>
      <c r="J146" s="290"/>
      <c r="K146" s="290"/>
      <c r="L146" s="290"/>
    </row>
    <row r="147" spans="1:12" x14ac:dyDescent="0.25">
      <c r="A147" s="290" t="s">
        <v>1409</v>
      </c>
      <c r="B147" s="290" t="s">
        <v>1407</v>
      </c>
      <c r="C147" s="290" t="s">
        <v>1408</v>
      </c>
      <c r="D147" s="290" t="s">
        <v>8124</v>
      </c>
      <c r="E147" s="290" t="s">
        <v>8406</v>
      </c>
      <c r="F147" s="290" t="s">
        <v>8427</v>
      </c>
      <c r="G147" s="290" t="s">
        <v>534</v>
      </c>
      <c r="H147" s="290" t="s">
        <v>8850</v>
      </c>
      <c r="I147" s="290" t="s">
        <v>8851</v>
      </c>
      <c r="J147" s="290"/>
      <c r="K147" s="290"/>
      <c r="L147" s="290"/>
    </row>
    <row r="148" spans="1:12" x14ac:dyDescent="0.25">
      <c r="A148" s="290" t="s">
        <v>812</v>
      </c>
      <c r="B148" s="290" t="s">
        <v>810</v>
      </c>
      <c r="C148" s="290" t="s">
        <v>811</v>
      </c>
      <c r="D148" s="290" t="s">
        <v>8125</v>
      </c>
      <c r="E148" s="290" t="s">
        <v>8492</v>
      </c>
      <c r="F148" s="290" t="s">
        <v>8415</v>
      </c>
      <c r="G148" s="290" t="s">
        <v>8415</v>
      </c>
      <c r="H148" s="290" t="s">
        <v>8850</v>
      </c>
      <c r="I148" s="290" t="s">
        <v>8851</v>
      </c>
      <c r="J148" s="290"/>
      <c r="K148" s="290"/>
      <c r="L148" s="290"/>
    </row>
    <row r="149" spans="1:12" x14ac:dyDescent="0.25">
      <c r="A149" s="290" t="s">
        <v>93</v>
      </c>
      <c r="B149" s="290" t="s">
        <v>91</v>
      </c>
      <c r="C149" s="290" t="s">
        <v>92</v>
      </c>
      <c r="D149" s="290" t="s">
        <v>8134</v>
      </c>
      <c r="E149" s="290" t="s">
        <v>8432</v>
      </c>
      <c r="F149" s="290" t="s">
        <v>8401</v>
      </c>
      <c r="G149" s="290" t="s">
        <v>8401</v>
      </c>
      <c r="H149" s="290" t="s">
        <v>8850</v>
      </c>
      <c r="I149" s="290" t="s">
        <v>8851</v>
      </c>
      <c r="J149" s="290"/>
      <c r="K149" s="290"/>
      <c r="L149" s="290"/>
    </row>
    <row r="150" spans="1:12" x14ac:dyDescent="0.25">
      <c r="A150" s="290" t="s">
        <v>83</v>
      </c>
      <c r="B150" s="290" t="s">
        <v>81</v>
      </c>
      <c r="C150" s="290" t="s">
        <v>82</v>
      </c>
      <c r="D150" s="290" t="s">
        <v>8141</v>
      </c>
      <c r="E150" s="290" t="s">
        <v>8414</v>
      </c>
      <c r="F150" s="290" t="s">
        <v>8401</v>
      </c>
      <c r="G150" s="290" t="s">
        <v>8401</v>
      </c>
      <c r="H150" s="290" t="s">
        <v>8850</v>
      </c>
      <c r="I150" s="290" t="s">
        <v>8851</v>
      </c>
      <c r="J150" s="290"/>
      <c r="K150" s="290"/>
      <c r="L150" s="290"/>
    </row>
    <row r="151" spans="1:12" x14ac:dyDescent="0.25">
      <c r="A151" s="290" t="s">
        <v>83</v>
      </c>
      <c r="B151" s="290" t="s">
        <v>851</v>
      </c>
      <c r="C151" s="290" t="s">
        <v>852</v>
      </c>
      <c r="D151" s="290" t="s">
        <v>8141</v>
      </c>
      <c r="E151" s="290" t="s">
        <v>8414</v>
      </c>
      <c r="F151" s="290" t="s">
        <v>8427</v>
      </c>
      <c r="G151" s="290" t="s">
        <v>8473</v>
      </c>
      <c r="H151" s="290" t="s">
        <v>8853</v>
      </c>
      <c r="I151" s="290" t="s">
        <v>8851</v>
      </c>
      <c r="J151" s="290"/>
      <c r="K151" s="290"/>
      <c r="L151" s="290"/>
    </row>
    <row r="152" spans="1:12" x14ac:dyDescent="0.25">
      <c r="A152" s="290" t="s">
        <v>397</v>
      </c>
      <c r="B152" s="290" t="s">
        <v>395</v>
      </c>
      <c r="C152" s="290" t="s">
        <v>396</v>
      </c>
      <c r="D152" s="290" t="s">
        <v>8144</v>
      </c>
      <c r="E152" s="290" t="s">
        <v>8406</v>
      </c>
      <c r="F152" s="290" t="s">
        <v>8475</v>
      </c>
      <c r="G152" s="290" t="s">
        <v>8475</v>
      </c>
      <c r="H152" s="290" t="s">
        <v>8850</v>
      </c>
      <c r="I152" s="290" t="s">
        <v>8851</v>
      </c>
      <c r="J152" s="290"/>
      <c r="K152" s="290"/>
      <c r="L152" s="290"/>
    </row>
    <row r="153" spans="1:12" x14ac:dyDescent="0.25">
      <c r="A153" s="290" t="s">
        <v>172</v>
      </c>
      <c r="B153" s="290" t="s">
        <v>170</v>
      </c>
      <c r="C153" s="290" t="s">
        <v>171</v>
      </c>
      <c r="D153" s="290" t="s">
        <v>8145</v>
      </c>
      <c r="E153" s="290" t="s">
        <v>8406</v>
      </c>
      <c r="F153" s="290" t="s">
        <v>8401</v>
      </c>
      <c r="G153" s="290" t="s">
        <v>8401</v>
      </c>
      <c r="H153" s="290" t="s">
        <v>8850</v>
      </c>
      <c r="I153" s="290" t="s">
        <v>8851</v>
      </c>
      <c r="J153" s="290"/>
      <c r="K153" s="290"/>
      <c r="L153" s="290"/>
    </row>
  </sheetData>
  <autoFilter ref="A1:L15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2" bestFit="1" customWidth="1"/>
    <col min="2" max="2" width="5.42578125" style="52" bestFit="1" customWidth="1"/>
    <col min="3" max="57" width="5.42578125" style="52" customWidth="1"/>
    <col min="58" max="58" width="9.42578125" style="52" customWidth="1"/>
    <col min="59" max="16384" width="9.42578125" style="52"/>
  </cols>
  <sheetData>
    <row r="1" spans="1:58" x14ac:dyDescent="0.25">
      <c r="A1" s="318"/>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row>
    <row r="2" spans="1:58" s="4" customFormat="1" ht="121.5" customHeight="1" x14ac:dyDescent="0.2">
      <c r="A2" s="13" t="s">
        <v>7679</v>
      </c>
      <c r="B2" s="187" t="s">
        <v>7680</v>
      </c>
      <c r="C2" s="16" t="s">
        <v>8854</v>
      </c>
      <c r="D2" s="16" t="s">
        <v>8855</v>
      </c>
      <c r="E2" s="16" t="s">
        <v>8856</v>
      </c>
      <c r="F2" s="16" t="s">
        <v>8857</v>
      </c>
      <c r="G2" s="16" t="s">
        <v>8858</v>
      </c>
      <c r="H2" s="16" t="s">
        <v>8859</v>
      </c>
      <c r="I2" s="16" t="s">
        <v>8860</v>
      </c>
      <c r="J2" s="16" t="s">
        <v>8861</v>
      </c>
      <c r="K2" s="16" t="s">
        <v>8862</v>
      </c>
      <c r="L2" s="16" t="s">
        <v>8863</v>
      </c>
      <c r="M2" s="16" t="s">
        <v>8864</v>
      </c>
      <c r="N2" s="16" t="s">
        <v>8865</v>
      </c>
      <c r="O2" s="16" t="s">
        <v>8866</v>
      </c>
      <c r="P2" s="16" t="s">
        <v>8867</v>
      </c>
      <c r="Q2" s="16" t="s">
        <v>8868</v>
      </c>
      <c r="R2" s="16" t="s">
        <v>8869</v>
      </c>
      <c r="S2" s="16" t="s">
        <v>8870</v>
      </c>
      <c r="T2" s="16" t="s">
        <v>8871</v>
      </c>
      <c r="U2" s="16" t="s">
        <v>8871</v>
      </c>
      <c r="V2" s="16" t="s">
        <v>8872</v>
      </c>
      <c r="W2" s="16" t="s">
        <v>8873</v>
      </c>
      <c r="X2" s="16" t="s">
        <v>8874</v>
      </c>
      <c r="Y2" s="16" t="s">
        <v>8875</v>
      </c>
      <c r="Z2" s="16" t="s">
        <v>8876</v>
      </c>
      <c r="AA2" s="16" t="s">
        <v>8877</v>
      </c>
      <c r="AB2" s="16" t="s">
        <v>8878</v>
      </c>
      <c r="AC2" s="16" t="s">
        <v>8879</v>
      </c>
      <c r="AD2" s="16" t="s">
        <v>8880</v>
      </c>
      <c r="AE2" s="16" t="s">
        <v>8881</v>
      </c>
      <c r="AF2" s="16" t="s">
        <v>7826</v>
      </c>
      <c r="AG2" s="16" t="s">
        <v>7742</v>
      </c>
      <c r="AH2" s="16" t="s">
        <v>8882</v>
      </c>
      <c r="AI2" s="16" t="s">
        <v>8882</v>
      </c>
      <c r="AJ2" s="16" t="s">
        <v>8882</v>
      </c>
      <c r="AK2" s="16" t="s">
        <v>8883</v>
      </c>
      <c r="AL2" s="16" t="s">
        <v>8884</v>
      </c>
      <c r="AM2" s="16" t="s">
        <v>8885</v>
      </c>
      <c r="AN2" s="16" t="s">
        <v>8886</v>
      </c>
      <c r="AO2" s="16" t="s">
        <v>8887</v>
      </c>
      <c r="AP2" s="16" t="s">
        <v>8888</v>
      </c>
      <c r="AQ2" s="16" t="s">
        <v>8889</v>
      </c>
      <c r="AR2" s="16" t="s">
        <v>8890</v>
      </c>
      <c r="AS2" s="16" t="s">
        <v>8891</v>
      </c>
      <c r="AT2" s="16" t="s">
        <v>8892</v>
      </c>
      <c r="AU2" s="16" t="s">
        <v>8893</v>
      </c>
      <c r="AV2" s="16" t="s">
        <v>8894</v>
      </c>
      <c r="AW2" s="16" t="s">
        <v>8895</v>
      </c>
      <c r="AX2" s="16" t="s">
        <v>8896</v>
      </c>
      <c r="AY2" s="16" t="s">
        <v>8897</v>
      </c>
      <c r="AZ2" s="16" t="s">
        <v>8898</v>
      </c>
      <c r="BA2" s="16" t="s">
        <v>8899</v>
      </c>
      <c r="BB2" s="16" t="s">
        <v>8900</v>
      </c>
      <c r="BC2" s="16" t="s">
        <v>7831</v>
      </c>
      <c r="BD2" s="16" t="s">
        <v>8901</v>
      </c>
      <c r="BE2" s="16" t="s">
        <v>7832</v>
      </c>
    </row>
    <row r="3" spans="1:58" x14ac:dyDescent="0.25">
      <c r="A3" s="14" t="s">
        <v>8902</v>
      </c>
      <c r="B3" s="187"/>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106</v>
      </c>
      <c r="B4" s="187" t="s">
        <v>7844</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7846</v>
      </c>
      <c r="B5" s="187" t="s">
        <v>7847</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524</v>
      </c>
      <c r="B6" s="187" t="s">
        <v>7923</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4759</v>
      </c>
      <c r="B7" s="187" t="s">
        <v>7845</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7853</v>
      </c>
      <c r="B8" s="187" t="s">
        <v>7854</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7850</v>
      </c>
      <c r="B9" s="187" t="s">
        <v>7851</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1996</v>
      </c>
      <c r="B10" s="187" t="s">
        <v>7852</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7855</v>
      </c>
      <c r="B11" s="187" t="s">
        <v>7856</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7857</v>
      </c>
      <c r="B12" s="187" t="s">
        <v>7858</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2006</v>
      </c>
      <c r="B13" s="187" t="s">
        <v>7859</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7871</v>
      </c>
      <c r="B14" s="187" t="s">
        <v>7872</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7869</v>
      </c>
      <c r="B15" s="187" t="s">
        <v>7870</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178</v>
      </c>
      <c r="B16" s="187" t="s">
        <v>7866</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7882</v>
      </c>
      <c r="B17" s="187" t="s">
        <v>7883</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7875</v>
      </c>
      <c r="B18" s="187" t="s">
        <v>7876</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7861</v>
      </c>
      <c r="B19" s="187" t="s">
        <v>7862</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7877</v>
      </c>
      <c r="B20" s="187" t="s">
        <v>7878</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7863</v>
      </c>
      <c r="B21" s="187" t="s">
        <v>7864</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7886</v>
      </c>
      <c r="B22" s="187" t="s">
        <v>7887</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7879</v>
      </c>
      <c r="B23" s="187" t="s">
        <v>7880</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7873</v>
      </c>
      <c r="B24" s="187" t="s">
        <v>7874</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7888</v>
      </c>
      <c r="B25" s="187" t="s">
        <v>7889</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514</v>
      </c>
      <c r="B26" s="187" t="s">
        <v>7881</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8903</v>
      </c>
      <c r="B27" s="187" t="s">
        <v>7885</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7867</v>
      </c>
      <c r="B28" s="187" t="s">
        <v>7868</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504</v>
      </c>
      <c r="B29" s="187" t="s">
        <v>7865</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821</v>
      </c>
      <c r="B30" s="187" t="s">
        <v>7860</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8904</v>
      </c>
      <c r="B31" s="187" t="s">
        <v>7907</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7987</v>
      </c>
      <c r="B32" s="187" t="s">
        <v>7988</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295</v>
      </c>
      <c r="B33" s="187" t="s">
        <v>7900</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7891</v>
      </c>
      <c r="B34" s="187" t="s">
        <v>7892</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8905</v>
      </c>
      <c r="B35" s="187" t="s">
        <v>7890</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647</v>
      </c>
      <c r="B36" s="187" t="s">
        <v>8107</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5572</v>
      </c>
      <c r="B37" s="187" t="s">
        <v>7895</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7896</v>
      </c>
      <c r="B38" s="187" t="s">
        <v>7897</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403</v>
      </c>
      <c r="B39" s="187" t="s">
        <v>7903</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7904</v>
      </c>
      <c r="B40" s="187" t="s">
        <v>7905</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2176</v>
      </c>
      <c r="B41" s="187" t="s">
        <v>7902</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8906</v>
      </c>
      <c r="B42" s="187" t="s">
        <v>7901</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916</v>
      </c>
      <c r="B43" s="187" t="s">
        <v>7908</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7898</v>
      </c>
      <c r="B44" s="187" t="s">
        <v>7899</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7962</v>
      </c>
      <c r="B45" s="187" t="s">
        <v>7963</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7909</v>
      </c>
      <c r="B46" s="187" t="s">
        <v>7910</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7911</v>
      </c>
      <c r="B47" s="187" t="s">
        <v>7912</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7913</v>
      </c>
      <c r="B48" s="187" t="s">
        <v>7914</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7920</v>
      </c>
      <c r="B49" s="187" t="s">
        <v>7921</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418</v>
      </c>
      <c r="B50" s="187" t="s">
        <v>7917</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7918</v>
      </c>
      <c r="B51" s="187" t="s">
        <v>7919</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5681</v>
      </c>
      <c r="B52" s="187" t="s">
        <v>7922</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435</v>
      </c>
      <c r="B53" s="187" t="s">
        <v>7924</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233</v>
      </c>
      <c r="B54" s="187" t="s">
        <v>7925</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358</v>
      </c>
      <c r="B55" s="187" t="s">
        <v>8089</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7953</v>
      </c>
      <c r="B56" s="187" t="s">
        <v>7954</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337</v>
      </c>
      <c r="B57" s="187" t="s">
        <v>7926</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7928</v>
      </c>
      <c r="B58" s="187" t="s">
        <v>7929</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546</v>
      </c>
      <c r="B59" s="187" t="s">
        <v>7930</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7933</v>
      </c>
      <c r="B60" s="187" t="s">
        <v>7934</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7931</v>
      </c>
      <c r="B61" s="187" t="s">
        <v>7932</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7935</v>
      </c>
      <c r="B62" s="187" t="s">
        <v>7936</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7939</v>
      </c>
      <c r="B63" s="187" t="s">
        <v>7940</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7949</v>
      </c>
      <c r="B64" s="187" t="s">
        <v>7950</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7943</v>
      </c>
      <c r="B65" s="187" t="s">
        <v>7944</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7915</v>
      </c>
      <c r="B66" s="187" t="s">
        <v>7916</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7945</v>
      </c>
      <c r="B67" s="187" t="s">
        <v>7946</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161</v>
      </c>
      <c r="B68" s="187" t="s">
        <v>7955</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7956</v>
      </c>
      <c r="B69" s="187" t="s">
        <v>7957</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455</v>
      </c>
      <c r="B70" s="187" t="s">
        <v>7958</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7947</v>
      </c>
      <c r="B71" s="187" t="s">
        <v>7948</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7951</v>
      </c>
      <c r="B72" s="187" t="s">
        <v>7952</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7959</v>
      </c>
      <c r="B73" s="187" t="s">
        <v>7960</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62</v>
      </c>
      <c r="B74" s="187" t="s">
        <v>7964</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349</v>
      </c>
      <c r="B75" s="187" t="s">
        <v>7961</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5997</v>
      </c>
      <c r="B76" s="187" t="s">
        <v>7965</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7972</v>
      </c>
      <c r="B77" s="187" t="s">
        <v>7973</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904</v>
      </c>
      <c r="B78" s="187" t="s">
        <v>7967</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1186</v>
      </c>
      <c r="B79" s="187" t="s">
        <v>7966</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1631</v>
      </c>
      <c r="B80" s="187" t="s">
        <v>7970</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556</v>
      </c>
      <c r="B81" s="187" t="s">
        <v>7971</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7968</v>
      </c>
      <c r="B82" s="187" t="s">
        <v>7969</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7974</v>
      </c>
      <c r="B83" s="187" t="s">
        <v>7975</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574</v>
      </c>
      <c r="B84" s="187" t="s">
        <v>7976</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7977</v>
      </c>
      <c r="B85" s="187" t="s">
        <v>7978</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7980</v>
      </c>
      <c r="B86" s="187" t="s">
        <v>7981</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185</v>
      </c>
      <c r="B87" s="187" t="s">
        <v>7979</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7982</v>
      </c>
      <c r="B88" s="187" t="s">
        <v>7983</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590</v>
      </c>
      <c r="B89" s="187" t="s">
        <v>7984</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7989</v>
      </c>
      <c r="B90" s="187" t="s">
        <v>7990</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8907</v>
      </c>
      <c r="B91" s="187" t="s">
        <v>8065</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8908</v>
      </c>
      <c r="B92" s="187" t="s">
        <v>7994</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7995</v>
      </c>
      <c r="B93" s="187" t="s">
        <v>7996</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7985</v>
      </c>
      <c r="B94" s="187" t="s">
        <v>7986</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8909</v>
      </c>
      <c r="B95" s="187" t="s">
        <v>7998</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8014</v>
      </c>
      <c r="B96" s="187" t="s">
        <v>8015</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1705</v>
      </c>
      <c r="B97" s="187" t="s">
        <v>7999</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117</v>
      </c>
      <c r="B98" s="187" t="s">
        <v>8009</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8000</v>
      </c>
      <c r="B99" s="187" t="s">
        <v>8001</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191</v>
      </c>
      <c r="B100" s="187" t="s">
        <v>8002</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8005</v>
      </c>
      <c r="B101" s="187" t="s">
        <v>8006</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2730</v>
      </c>
      <c r="BC101" s="19">
        <v>2015</v>
      </c>
      <c r="BD101" s="19">
        <v>2014</v>
      </c>
      <c r="BE101" s="19">
        <v>2014</v>
      </c>
      <c r="BF101" s="9"/>
    </row>
    <row r="102" spans="1:58" x14ac:dyDescent="0.25">
      <c r="A102" s="13" t="s">
        <v>8010</v>
      </c>
      <c r="B102" s="187" t="s">
        <v>8011</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8012</v>
      </c>
      <c r="B103" s="187" t="s">
        <v>8013</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1163</v>
      </c>
      <c r="B104" s="187" t="s">
        <v>8018</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606</v>
      </c>
      <c r="B105" s="187" t="s">
        <v>8038</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2600</v>
      </c>
      <c r="B106" s="187" t="s">
        <v>8039</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8019</v>
      </c>
      <c r="B107" s="187" t="s">
        <v>8020</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87" t="s">
        <v>8026</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8027</v>
      </c>
      <c r="B109" s="187" t="s">
        <v>8028</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8022</v>
      </c>
      <c r="B110" s="187" t="s">
        <v>8023</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479</v>
      </c>
      <c r="B111" s="187" t="s">
        <v>8035</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8036</v>
      </c>
      <c r="B112" s="187" t="s">
        <v>8037</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1365</v>
      </c>
      <c r="B113" s="187" t="s">
        <v>8021</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7937</v>
      </c>
      <c r="B114" s="187" t="s">
        <v>7938</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8910</v>
      </c>
      <c r="B115" s="187" t="s">
        <v>8017</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8032</v>
      </c>
      <c r="B116" s="187" t="s">
        <v>8033</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8030</v>
      </c>
      <c r="B117" s="187" t="s">
        <v>8031</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594</v>
      </c>
      <c r="B118" s="187" t="s">
        <v>8016</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888</v>
      </c>
      <c r="B119" s="187" t="s">
        <v>8034</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462</v>
      </c>
      <c r="B120" s="187" t="s">
        <v>8029</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1553</v>
      </c>
      <c r="B121" s="187" t="s">
        <v>8040</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8050</v>
      </c>
      <c r="B122" s="187" t="s">
        <v>8051</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8048</v>
      </c>
      <c r="B123" s="187" t="s">
        <v>8049</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8044</v>
      </c>
      <c r="B124" s="187" t="s">
        <v>8045</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8052</v>
      </c>
      <c r="B125" s="187" t="s">
        <v>8053</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33</v>
      </c>
      <c r="B126" s="187" t="s">
        <v>8043</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254</v>
      </c>
      <c r="B127" s="187" t="s">
        <v>8041</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1114</v>
      </c>
      <c r="B128" s="187" t="s">
        <v>8042</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8046</v>
      </c>
      <c r="B129" s="187" t="s">
        <v>8047</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8054</v>
      </c>
      <c r="B130" s="187" t="s">
        <v>8055</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205</v>
      </c>
      <c r="B131" s="187" t="s">
        <v>8056</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8060</v>
      </c>
      <c r="B132" s="187" t="s">
        <v>8061</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218</v>
      </c>
      <c r="B133" s="187" t="s">
        <v>8070</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610</v>
      </c>
      <c r="B134" s="187" t="s">
        <v>8057</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8062</v>
      </c>
      <c r="B135" s="187" t="s">
        <v>8063</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8068</v>
      </c>
      <c r="B136" s="187" t="s">
        <v>8069</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618</v>
      </c>
      <c r="B137" s="187" t="s">
        <v>8058</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937</v>
      </c>
      <c r="B138" s="187" t="s">
        <v>8059</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5949</v>
      </c>
      <c r="B139" s="187" t="s">
        <v>8064</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8066</v>
      </c>
      <c r="B140" s="187" t="s">
        <v>8067</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8071</v>
      </c>
      <c r="B141" s="187" t="s">
        <v>8072</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6115</v>
      </c>
      <c r="B142" s="187" t="s">
        <v>8075</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8911</v>
      </c>
      <c r="B143" s="187" t="s">
        <v>8077</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625</v>
      </c>
      <c r="B144" s="187" t="s">
        <v>8078</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8912</v>
      </c>
      <c r="B145" s="187" t="s">
        <v>7992</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8003</v>
      </c>
      <c r="B146" s="187" t="s">
        <v>8004</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8913</v>
      </c>
      <c r="B147" s="187" t="s">
        <v>8133</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8139</v>
      </c>
      <c r="B148" s="187" t="s">
        <v>8140</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8094</v>
      </c>
      <c r="B149" s="187" t="s">
        <v>8095</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8079</v>
      </c>
      <c r="B150" s="187" t="s">
        <v>8080</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44</v>
      </c>
      <c r="B151" s="187" t="s">
        <v>8082</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8091</v>
      </c>
      <c r="B152" s="187" t="s">
        <v>8092</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8104</v>
      </c>
      <c r="B153" s="187" t="s">
        <v>8105</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8087</v>
      </c>
      <c r="B154" s="187" t="s">
        <v>8088</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8083</v>
      </c>
      <c r="B155" s="187" t="s">
        <v>8084</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6074</v>
      </c>
      <c r="B156" s="187" t="s">
        <v>8098</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8099</v>
      </c>
      <c r="B157" s="187" t="s">
        <v>8100</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8085</v>
      </c>
      <c r="B158" s="187" t="s">
        <v>8086</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153</v>
      </c>
      <c r="B159" s="187" t="s">
        <v>8090</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8142</v>
      </c>
      <c r="B160" s="187" t="s">
        <v>8143</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490</v>
      </c>
      <c r="B161" s="187" t="s">
        <v>8093</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443</v>
      </c>
      <c r="B162" s="187" t="s">
        <v>7927</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8007</v>
      </c>
      <c r="B163" s="187" t="s">
        <v>8008</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642</v>
      </c>
      <c r="B164" s="187" t="s">
        <v>8081</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8096</v>
      </c>
      <c r="B165" s="187" t="s">
        <v>8097</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8914</v>
      </c>
      <c r="B166" s="187" t="s">
        <v>8103</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8101</v>
      </c>
      <c r="B167" s="187" t="s">
        <v>8102</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7893</v>
      </c>
      <c r="B168" s="187" t="s">
        <v>7894</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131</v>
      </c>
      <c r="B169" s="187" t="s">
        <v>8106</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8111</v>
      </c>
      <c r="B170" s="187" t="s">
        <v>8112</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144</v>
      </c>
      <c r="B171" s="187" t="s">
        <v>8123</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364</v>
      </c>
      <c r="B172" s="187" t="s">
        <v>8110</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8915</v>
      </c>
      <c r="B173" s="187" t="s">
        <v>8025</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8916</v>
      </c>
      <c r="B174" s="187" t="s">
        <v>8116</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8108</v>
      </c>
      <c r="B175" s="187" t="s">
        <v>8109</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5054</v>
      </c>
      <c r="B176" s="187" t="s">
        <v>8117</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861</v>
      </c>
      <c r="B177" s="187" t="s">
        <v>8118</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703</v>
      </c>
      <c r="B178" s="187" t="s">
        <v>8119</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727</v>
      </c>
      <c r="B179" s="187" t="s">
        <v>8120</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8113</v>
      </c>
      <c r="B180" s="187" t="s">
        <v>8114</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8121</v>
      </c>
      <c r="B181" s="187" t="s">
        <v>8122</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1409</v>
      </c>
      <c r="B182" s="187" t="s">
        <v>8124</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812</v>
      </c>
      <c r="B183" s="187" t="s">
        <v>8125</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7848</v>
      </c>
      <c r="B184" s="187" t="s">
        <v>7849</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7941</v>
      </c>
      <c r="B185" s="187" t="s">
        <v>7942</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8917</v>
      </c>
      <c r="B186" s="187" t="s">
        <v>8129</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8126</v>
      </c>
      <c r="B187" s="187" t="s">
        <v>8127</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8130</v>
      </c>
      <c r="B188" s="187" t="s">
        <v>8131</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8137</v>
      </c>
      <c r="B189" s="187" t="s">
        <v>8138</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93</v>
      </c>
      <c r="B190" s="187" t="s">
        <v>8134</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8918</v>
      </c>
      <c r="B191" s="187" t="s">
        <v>8136</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83</v>
      </c>
      <c r="B192" s="187" t="s">
        <v>8141</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397</v>
      </c>
      <c r="B193" s="187" t="s">
        <v>8144</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172</v>
      </c>
      <c r="B194" s="187" t="s">
        <v>8145</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5"/>
  <sheetViews>
    <sheetView topLeftCell="B1" workbookViewId="0">
      <selection activeCell="V8" sqref="V8"/>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2"/>
      <c r="B1" s="293"/>
      <c r="C1" s="293"/>
      <c r="D1" s="293"/>
      <c r="E1" s="293"/>
      <c r="F1" s="293"/>
      <c r="G1" s="293"/>
      <c r="H1" s="293"/>
      <c r="I1" s="293"/>
      <c r="J1" s="293"/>
      <c r="K1" s="293"/>
      <c r="L1" s="293"/>
      <c r="M1" s="293"/>
      <c r="N1" s="293"/>
      <c r="O1" s="293"/>
      <c r="P1" s="293"/>
      <c r="Q1" s="293"/>
      <c r="R1" s="293"/>
      <c r="S1" s="293"/>
      <c r="T1" s="293"/>
      <c r="U1" s="48"/>
      <c r="V1" s="48"/>
    </row>
    <row r="2" spans="1:22" s="1" customFormat="1" ht="107.25" customHeight="1" thickBot="1" x14ac:dyDescent="0.35">
      <c r="A2" s="11" t="s">
        <v>7676</v>
      </c>
      <c r="B2" s="11" t="s">
        <v>7677</v>
      </c>
      <c r="C2" s="11" t="s">
        <v>7678</v>
      </c>
      <c r="D2" s="11" t="s">
        <v>7679</v>
      </c>
      <c r="E2" s="5" t="s">
        <v>7680</v>
      </c>
      <c r="F2" s="11" t="s">
        <v>7681</v>
      </c>
      <c r="G2" s="109" t="s">
        <v>7682</v>
      </c>
      <c r="H2" s="73" t="s">
        <v>7683</v>
      </c>
      <c r="I2" s="72" t="s">
        <v>7683</v>
      </c>
      <c r="J2" s="74" t="s">
        <v>7684</v>
      </c>
      <c r="K2" s="74" t="s">
        <v>5</v>
      </c>
      <c r="L2" s="76" t="s">
        <v>7685</v>
      </c>
      <c r="M2" s="75" t="s">
        <v>7686</v>
      </c>
      <c r="N2" s="75" t="s">
        <v>7687</v>
      </c>
      <c r="O2" s="49" t="s">
        <v>7688</v>
      </c>
      <c r="P2" s="77" t="s">
        <v>7689</v>
      </c>
      <c r="Q2" s="77" t="s">
        <v>7690</v>
      </c>
      <c r="R2" s="78" t="s">
        <v>7691</v>
      </c>
      <c r="S2" s="79" t="s">
        <v>7692</v>
      </c>
      <c r="T2" s="79" t="s">
        <v>7693</v>
      </c>
      <c r="U2" s="53" t="s">
        <v>7694</v>
      </c>
      <c r="V2" s="127" t="s">
        <v>7695</v>
      </c>
    </row>
    <row r="3" spans="1:22" s="1" customFormat="1" ht="16.5" hidden="1" customHeight="1" thickTop="1" x14ac:dyDescent="0.3">
      <c r="A3" s="46" t="s">
        <v>7696</v>
      </c>
      <c r="B3" s="46"/>
      <c r="C3" s="46"/>
      <c r="D3" s="46"/>
      <c r="E3" s="46"/>
      <c r="F3" s="46"/>
      <c r="G3" s="41"/>
      <c r="H3" s="41"/>
      <c r="I3" s="41"/>
      <c r="J3" s="41"/>
      <c r="K3" s="69"/>
      <c r="L3" s="40"/>
      <c r="M3" s="39"/>
      <c r="N3" s="39"/>
      <c r="O3" s="40"/>
      <c r="P3" s="41"/>
      <c r="Q3" s="41"/>
      <c r="R3" s="40">
        <v>0.3</v>
      </c>
      <c r="S3" s="39"/>
      <c r="T3" s="39"/>
      <c r="U3" s="123"/>
      <c r="V3" s="124"/>
    </row>
    <row r="4" spans="1:22" s="1" customFormat="1" ht="15" customHeight="1" thickTop="1" x14ac:dyDescent="0.3">
      <c r="A4" s="12" t="s">
        <v>7697</v>
      </c>
      <c r="B4" s="12"/>
      <c r="C4" s="12"/>
      <c r="D4" s="12"/>
      <c r="E4" s="6" t="s">
        <v>7697</v>
      </c>
      <c r="F4" s="12"/>
      <c r="G4" s="34" t="s">
        <v>7698</v>
      </c>
      <c r="H4" s="34" t="s">
        <v>7698</v>
      </c>
      <c r="I4" s="34" t="s">
        <v>7699</v>
      </c>
      <c r="J4" s="34" t="s">
        <v>7700</v>
      </c>
      <c r="K4" s="34" t="s">
        <v>7699</v>
      </c>
      <c r="L4" s="34" t="s">
        <v>7698</v>
      </c>
      <c r="M4" s="34" t="s">
        <v>7698</v>
      </c>
      <c r="N4" s="34" t="s">
        <v>7698</v>
      </c>
      <c r="O4" s="34" t="s">
        <v>7698</v>
      </c>
      <c r="P4" s="34" t="s">
        <v>7698</v>
      </c>
      <c r="Q4" s="34" t="s">
        <v>7698</v>
      </c>
      <c r="R4" s="34" t="s">
        <v>7698</v>
      </c>
      <c r="S4" s="34" t="s">
        <v>7698</v>
      </c>
      <c r="T4" s="34" t="s">
        <v>7698</v>
      </c>
      <c r="U4" s="123"/>
      <c r="V4" s="124"/>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36">
        <f t="shared" ref="G5:G36" si="0">IF(OR(O5="x",L5="x"),"x",ROUND((5-GEOMEAN(((5-L5)/5*4+1),((5-O5)/5*4+1),((5-O5)/5*4+1)))/4*3.5+R5*0.3,1))</f>
        <v>4.5</v>
      </c>
      <c r="H5" s="44">
        <f t="shared" ref="H5:H36" si="1">IF(G5="x","x",ROUNDUP(G5,0))</f>
        <v>5</v>
      </c>
      <c r="I5" s="117" t="str">
        <f t="shared" ref="I5:I36" si="2">IF(O5="x","x",IF(L5="x","x",(IF(H5=5,"Very High",IF(H5=4,"High",IF(H5=3,"Medium",IF(H5=2,"Low","Very Low")))))))</f>
        <v>Very High</v>
      </c>
      <c r="J5" s="237" t="str">
        <f>INDEX(Trends!$D$3:$D$404,MATCH(C5,Trends!$C$3:$C$404,0))</f>
        <v>Decreasing</v>
      </c>
      <c r="K5" s="110" t="str">
        <f>IF(Reliability!B3="x","x",(IF(ROUNDUP(Reliability!B3,0)=1,"Very High",IF(ROUNDUP(Reliability!B3,0)=2,"High",IF(ROUNDUP(Reliability!B3,0)=3,"Medium",IF(ROUNDUP(Reliability!B3,0)=4,"Low","Very Low"))))))</f>
        <v>High</v>
      </c>
      <c r="L5" s="238">
        <f t="shared" ref="L5:L36" si="3">IF(OR(N5="x",M5="x"),"x",ROUND((5-GEOMEAN(((5-M5)/5*4+1),((5-N5)/5*4+1),((5-N5)/5*4+1)))/4*5,1))</f>
        <v>4.5999999999999996</v>
      </c>
      <c r="M5" s="239">
        <f>'Impact of the crisis'!N6</f>
        <v>4.9000000000000004</v>
      </c>
      <c r="N5" s="239">
        <f>'Impact of the crisis'!AB6</f>
        <v>4.5</v>
      </c>
      <c r="O5" s="238">
        <f>'Conditions of people affected'!R6</f>
        <v>4.5</v>
      </c>
      <c r="P5" s="239">
        <f>'Conditions of people affected'!K6</f>
        <v>5</v>
      </c>
      <c r="Q5" s="239">
        <f>'Conditions of people affected'!Q6</f>
        <v>4</v>
      </c>
      <c r="R5" s="239">
        <f t="shared" ref="R5:R36" si="4">IF(OR(T5="x",S5="x"),S5,ROUND((5-GEOMEAN(((5-S5)/5*4+1),((5-T5)/5*4+1)))/4*5,1))</f>
        <v>4.5</v>
      </c>
      <c r="S5" s="239">
        <f>'Complexity of the crisis'!X6</f>
        <v>3.9</v>
      </c>
      <c r="T5" s="239">
        <f>'Complexity of the crisis'!AN6</f>
        <v>5</v>
      </c>
      <c r="U5" s="125" t="str">
        <f>VLOOKUP(C5,Lists!$C$3:$E$160,3,FALSE)</f>
        <v>Asia</v>
      </c>
      <c r="V5" s="126">
        <v>44657</v>
      </c>
    </row>
    <row r="6" spans="1:22" ht="15.75" customHeight="1" x14ac:dyDescent="0.25">
      <c r="A6" s="45" t="str">
        <f>'Crisis Indicator Data'!A4</f>
        <v>Drought in South-West Angola</v>
      </c>
      <c r="B6" s="45" t="str">
        <f>Lists!G4</f>
        <v>Drought in South-West</v>
      </c>
      <c r="C6" s="45" t="str">
        <f>'Crisis Indicator Data'!C4</f>
        <v>AGO002</v>
      </c>
      <c r="D6" s="45" t="str">
        <f>'Crisis Indicator Data'!D4</f>
        <v>Angola</v>
      </c>
      <c r="E6" s="45" t="str">
        <f>'Crisis Indicator Data'!E4</f>
        <v>AGO</v>
      </c>
      <c r="F6" s="45" t="str">
        <f>'Crisis Indicator Data'!B4</f>
        <v>Food Security</v>
      </c>
      <c r="G6" s="236">
        <f t="shared" si="0"/>
        <v>3.1</v>
      </c>
      <c r="H6" s="44">
        <f t="shared" si="1"/>
        <v>4</v>
      </c>
      <c r="I6" s="117" t="str">
        <f t="shared" si="2"/>
        <v>High</v>
      </c>
      <c r="J6" s="237" t="str">
        <f>INDEX(Trends!$D$3:$D$404,MATCH(C6,Trends!$C$3:$C$404,0))</f>
        <v>Stable</v>
      </c>
      <c r="K6" s="110" t="str">
        <f>IF(Reliability!B4="x","x",(IF(ROUNDUP(Reliability!B4,0)=1,"Very High",IF(ROUNDUP(Reliability!B4,0)=2,"High",IF(ROUNDUP(Reliability!B4,0)=3,"Medium",IF(ROUNDUP(Reliability!B4,0)=4,"Low","Very Low"))))))</f>
        <v>Very High</v>
      </c>
      <c r="L6" s="238">
        <f t="shared" si="3"/>
        <v>2</v>
      </c>
      <c r="M6" s="239">
        <f>'Impact of the crisis'!N7</f>
        <v>1.7</v>
      </c>
      <c r="N6" s="239">
        <f>'Impact of the crisis'!AB7</f>
        <v>2.2000000000000002</v>
      </c>
      <c r="O6" s="238">
        <f>'Conditions of people affected'!R7</f>
        <v>3.8</v>
      </c>
      <c r="P6" s="239">
        <f>'Conditions of people affected'!K7</f>
        <v>3.6</v>
      </c>
      <c r="Q6" s="239">
        <f>'Conditions of people affected'!Q7</f>
        <v>4</v>
      </c>
      <c r="R6" s="239">
        <f t="shared" si="4"/>
        <v>2.6</v>
      </c>
      <c r="S6" s="239">
        <f>'Complexity of the crisis'!X7</f>
        <v>3.1</v>
      </c>
      <c r="T6" s="239">
        <f>'Complexity of the crisis'!AN7</f>
        <v>2</v>
      </c>
      <c r="U6" s="125" t="str">
        <f>VLOOKUP(C6,Lists!$C$3:$E$160,3,FALSE)</f>
        <v>Africa</v>
      </c>
      <c r="V6" s="126">
        <v>44550</v>
      </c>
    </row>
    <row r="7" spans="1:22" ht="15.75" customHeight="1" x14ac:dyDescent="0.25">
      <c r="A7" s="45" t="str">
        <f>'Crisis Indicator Data'!A5</f>
        <v>Nagorno-Karabakh Conflict in Armenia</v>
      </c>
      <c r="B7" s="45" t="str">
        <f>Lists!G5</f>
        <v>Nagorno-Karabakh Conflict in Armenia</v>
      </c>
      <c r="C7" s="45" t="str">
        <f>'Crisis Indicator Data'!C5</f>
        <v>ARM002</v>
      </c>
      <c r="D7" s="45" t="str">
        <f>'Crisis Indicator Data'!D5</f>
        <v>Armenia</v>
      </c>
      <c r="E7" s="45" t="str">
        <f>'Crisis Indicator Data'!E5</f>
        <v>ARM</v>
      </c>
      <c r="F7" s="45" t="str">
        <f>'Crisis Indicator Data'!B5</f>
        <v>Conflict</v>
      </c>
      <c r="G7" s="236">
        <f t="shared" si="0"/>
        <v>1.5</v>
      </c>
      <c r="H7" s="44">
        <f t="shared" si="1"/>
        <v>2</v>
      </c>
      <c r="I7" s="117" t="str">
        <f t="shared" si="2"/>
        <v>Low</v>
      </c>
      <c r="J7" s="237" t="str">
        <f>INDEX(Trends!$D$3:$D$404,MATCH(C7,Trends!$C$3:$C$404,0))</f>
        <v>Stable</v>
      </c>
      <c r="K7" s="110" t="str">
        <f>IF(Reliability!B5="x","x",(IF(ROUNDUP(Reliability!B5,0)=1,"Very High",IF(ROUNDUP(Reliability!B5,0)=2,"High",IF(ROUNDUP(Reliability!B5,0)=3,"Medium",IF(ROUNDUP(Reliability!B5,0)=4,"Low","Very Low"))))))</f>
        <v>Medium</v>
      </c>
      <c r="L7" s="238">
        <f t="shared" si="3"/>
        <v>2.2999999999999998</v>
      </c>
      <c r="M7" s="239">
        <f>'Impact of the crisis'!N8</f>
        <v>3.5</v>
      </c>
      <c r="N7" s="239">
        <f>'Impact of the crisis'!AB8</f>
        <v>1.5</v>
      </c>
      <c r="O7" s="238">
        <f>'Conditions of people affected'!R8</f>
        <v>1.2</v>
      </c>
      <c r="P7" s="239">
        <f>'Conditions of people affected'!K8</f>
        <v>1.4</v>
      </c>
      <c r="Q7" s="239">
        <f>'Conditions of people affected'!Q8</f>
        <v>1</v>
      </c>
      <c r="R7" s="239">
        <f t="shared" si="4"/>
        <v>1.4</v>
      </c>
      <c r="S7" s="239">
        <f>'Complexity of the crisis'!X8</f>
        <v>1.7</v>
      </c>
      <c r="T7" s="239">
        <f>'Complexity of the crisis'!AN8</f>
        <v>1</v>
      </c>
      <c r="U7" s="125" t="str">
        <f>VLOOKUP(C7,Lists!$C$3:$E$160,3,FALSE)</f>
        <v>Middle east</v>
      </c>
      <c r="V7" s="126">
        <v>44496</v>
      </c>
    </row>
    <row r="8" spans="1:22" ht="15.75" customHeight="1" x14ac:dyDescent="0.25">
      <c r="A8" s="45" t="str">
        <f>'Crisis Indicator Data'!A6</f>
        <v>Nagorno-Karabakh conflict in Azerbaijan</v>
      </c>
      <c r="B8" s="45" t="str">
        <f>Lists!G6</f>
        <v>Nagorno-Karabakh conflict in Azerbaijan</v>
      </c>
      <c r="C8" s="45" t="str">
        <f>'Crisis Indicator Data'!C6</f>
        <v>AZE002</v>
      </c>
      <c r="D8" s="45" t="str">
        <f>'Crisis Indicator Data'!D6</f>
        <v>Azerbaijan</v>
      </c>
      <c r="E8" s="45" t="str">
        <f>'Crisis Indicator Data'!E6</f>
        <v>AZE</v>
      </c>
      <c r="F8" s="45" t="str">
        <f>'Crisis Indicator Data'!B6</f>
        <v>Conflict</v>
      </c>
      <c r="G8" s="236" t="str">
        <f t="shared" si="0"/>
        <v>x</v>
      </c>
      <c r="H8" s="44" t="str">
        <f t="shared" si="1"/>
        <v>x</v>
      </c>
      <c r="I8" s="117" t="str">
        <f t="shared" si="2"/>
        <v>x</v>
      </c>
      <c r="J8" s="237" t="str">
        <f>INDEX(Trends!$D$3:$D$404,MATCH(C8,Trends!$C$3:$C$404,0))</f>
        <v>-</v>
      </c>
      <c r="K8" s="110" t="str">
        <f>IF(Reliability!B6="x","x",(IF(ROUNDUP(Reliability!B6,0)=1,"Very High",IF(ROUNDUP(Reliability!B6,0)=2,"High",IF(ROUNDUP(Reliability!B6,0)=3,"Medium",IF(ROUNDUP(Reliability!B6,0)=4,"Low","Very Low"))))))</f>
        <v>Very Low</v>
      </c>
      <c r="L8" s="238">
        <f t="shared" si="3"/>
        <v>3.1</v>
      </c>
      <c r="M8" s="239">
        <f>'Impact of the crisis'!N9</f>
        <v>2.5</v>
      </c>
      <c r="N8" s="239">
        <f>'Impact of the crisis'!AB9</f>
        <v>3.4</v>
      </c>
      <c r="O8" s="238" t="str">
        <f>'Conditions of people affected'!R9</f>
        <v>x</v>
      </c>
      <c r="P8" s="239" t="str">
        <f>'Conditions of people affected'!K9</f>
        <v>x</v>
      </c>
      <c r="Q8" s="239" t="str">
        <f>'Conditions of people affected'!Q9</f>
        <v>x</v>
      </c>
      <c r="R8" s="239">
        <f t="shared" si="4"/>
        <v>2.7</v>
      </c>
      <c r="S8" s="239">
        <f>'Complexity of the crisis'!X9</f>
        <v>2.8</v>
      </c>
      <c r="T8" s="239">
        <f>'Complexity of the crisis'!AN9</f>
        <v>2.5</v>
      </c>
      <c r="U8" s="125" t="str">
        <f>VLOOKUP(C8,Lists!$C$3:$E$160,3,FALSE)</f>
        <v>Middle east</v>
      </c>
      <c r="V8" s="126">
        <v>44496</v>
      </c>
    </row>
    <row r="9" spans="1:22" ht="15.75" customHeight="1" x14ac:dyDescent="0.25">
      <c r="A9" s="45" t="str">
        <f>'Crisis Indicator Data'!A7</f>
        <v>Complex in Burundi</v>
      </c>
      <c r="B9" s="45" t="str">
        <f>Lists!G7</f>
        <v xml:space="preserve">Complex crisis </v>
      </c>
      <c r="C9" s="45" t="str">
        <f>'Crisis Indicator Data'!C7</f>
        <v>BDI001</v>
      </c>
      <c r="D9" s="45" t="str">
        <f>'Crisis Indicator Data'!D7</f>
        <v>Burundi</v>
      </c>
      <c r="E9" s="45" t="str">
        <f>'Crisis Indicator Data'!E7</f>
        <v>BDI</v>
      </c>
      <c r="F9" s="45" t="str">
        <f>'Crisis Indicator Data'!B7</f>
        <v>Complex crisis</v>
      </c>
      <c r="G9" s="236">
        <f t="shared" si="0"/>
        <v>3.5</v>
      </c>
      <c r="H9" s="44">
        <f t="shared" si="1"/>
        <v>4</v>
      </c>
      <c r="I9" s="117" t="str">
        <f t="shared" si="2"/>
        <v>High</v>
      </c>
      <c r="J9" s="237" t="str">
        <f>INDEX(Trends!$D$3:$D$404,MATCH(C9,Trends!$C$3:$C$404,0))</f>
        <v>Decreasing</v>
      </c>
      <c r="K9" s="110" t="str">
        <f>IF(Reliability!B7="x","x",(IF(ROUNDUP(Reliability!B7,0)=1,"Very High",IF(ROUNDUP(Reliability!B7,0)=2,"High",IF(ROUNDUP(Reliability!B7,0)=3,"Medium",IF(ROUNDUP(Reliability!B7,0)=4,"Low","Very Low"))))))</f>
        <v>Very High</v>
      </c>
      <c r="L9" s="238">
        <f t="shared" si="3"/>
        <v>3.9</v>
      </c>
      <c r="M9" s="239">
        <f>'Impact of the crisis'!N10</f>
        <v>4</v>
      </c>
      <c r="N9" s="239">
        <f>'Impact of the crisis'!AB10</f>
        <v>3.8</v>
      </c>
      <c r="O9" s="238">
        <f>'Conditions of people affected'!R10</f>
        <v>3.4</v>
      </c>
      <c r="P9" s="239">
        <f>'Conditions of people affected'!K10</f>
        <v>3.8</v>
      </c>
      <c r="Q9" s="239">
        <f>'Conditions of people affected'!Q10</f>
        <v>3</v>
      </c>
      <c r="R9" s="239">
        <f t="shared" si="4"/>
        <v>3.3</v>
      </c>
      <c r="S9" s="239">
        <f>'Complexity of the crisis'!X10</f>
        <v>3.1</v>
      </c>
      <c r="T9" s="239">
        <f>'Complexity of the crisis'!AN10</f>
        <v>3.5</v>
      </c>
      <c r="U9" s="125" t="str">
        <f>VLOOKUP(C9,Lists!$C$3:$E$160,3,FALSE)</f>
        <v>Africa</v>
      </c>
      <c r="V9" s="126">
        <v>44648</v>
      </c>
    </row>
    <row r="10" spans="1:22" ht="15.75" customHeight="1" x14ac:dyDescent="0.25">
      <c r="A10" s="45" t="str">
        <f>'Crisis Indicator Data'!A8</f>
        <v>Conflict in Burkina Faso</v>
      </c>
      <c r="B10" s="45" t="str">
        <f>Lists!G8</f>
        <v>Conflict</v>
      </c>
      <c r="C10" s="45" t="str">
        <f>'Crisis Indicator Data'!C8</f>
        <v>BFA002</v>
      </c>
      <c r="D10" s="45" t="str">
        <f>'Crisis Indicator Data'!D8</f>
        <v>Burkina Faso</v>
      </c>
      <c r="E10" s="45" t="str">
        <f>'Crisis Indicator Data'!E8</f>
        <v>BFA</v>
      </c>
      <c r="F10" s="45" t="str">
        <f>'Crisis Indicator Data'!B8</f>
        <v>Conflict</v>
      </c>
      <c r="G10" s="236">
        <f t="shared" si="0"/>
        <v>3.9</v>
      </c>
      <c r="H10" s="44">
        <f t="shared" si="1"/>
        <v>4</v>
      </c>
      <c r="I10" s="117" t="str">
        <f t="shared" si="2"/>
        <v>High</v>
      </c>
      <c r="J10" s="237" t="str">
        <f>INDEX(Trends!$D$3:$D$404,MATCH(C10,Trends!$C$3:$C$404,0))</f>
        <v>Stable</v>
      </c>
      <c r="K10" s="110" t="str">
        <f>IF(Reliability!B8="x","x",(IF(ROUNDUP(Reliability!B8,0)=1,"Very High",IF(ROUNDUP(Reliability!B8,0)=2,"High",IF(ROUNDUP(Reliability!B8,0)=3,"Medium",IF(ROUNDUP(Reliability!B8,0)=4,"Low","Very Low"))))))</f>
        <v>High</v>
      </c>
      <c r="L10" s="238">
        <f t="shared" si="3"/>
        <v>4</v>
      </c>
      <c r="M10" s="239">
        <f>'Impact of the crisis'!N11</f>
        <v>2.5</v>
      </c>
      <c r="N10" s="239">
        <f>'Impact of the crisis'!AB11</f>
        <v>4.5</v>
      </c>
      <c r="O10" s="238">
        <f>'Conditions of people affected'!R11</f>
        <v>4.3</v>
      </c>
      <c r="P10" s="239">
        <f>'Conditions of people affected'!K11</f>
        <v>3.6</v>
      </c>
      <c r="Q10" s="239">
        <f>'Conditions of people affected'!Q11</f>
        <v>5</v>
      </c>
      <c r="R10" s="239">
        <f t="shared" si="4"/>
        <v>3.3</v>
      </c>
      <c r="S10" s="239">
        <f>'Complexity of the crisis'!X11</f>
        <v>3.1</v>
      </c>
      <c r="T10" s="239">
        <f>'Complexity of the crisis'!AN11</f>
        <v>3.5</v>
      </c>
      <c r="U10" s="125" t="str">
        <f>VLOOKUP(C10,Lists!$C$3:$E$160,3,FALSE)</f>
        <v>Africa</v>
      </c>
      <c r="V10" s="126">
        <v>44620</v>
      </c>
    </row>
    <row r="11" spans="1:22" ht="15.75" customHeight="1" x14ac:dyDescent="0.25">
      <c r="A11" s="45" t="str">
        <f>'Crisis Indicator Data'!A9</f>
        <v>Rohingya refugee crisis</v>
      </c>
      <c r="B11" s="45" t="str">
        <f>Lists!G9</f>
        <v>Rohingya Refugees</v>
      </c>
      <c r="C11" s="45" t="str">
        <f>'Crisis Indicator Data'!C9</f>
        <v>BGD002</v>
      </c>
      <c r="D11" s="45" t="str">
        <f>'Crisis Indicator Data'!D9</f>
        <v>Bangladesh</v>
      </c>
      <c r="E11" s="45" t="str">
        <f>'Crisis Indicator Data'!E9</f>
        <v>BGD</v>
      </c>
      <c r="F11" s="45" t="str">
        <f>'Crisis Indicator Data'!B9</f>
        <v>International displacement</v>
      </c>
      <c r="G11" s="236">
        <f t="shared" si="0"/>
        <v>3.2</v>
      </c>
      <c r="H11" s="44">
        <f t="shared" si="1"/>
        <v>4</v>
      </c>
      <c r="I11" s="117" t="str">
        <f t="shared" si="2"/>
        <v>High</v>
      </c>
      <c r="J11" s="237" t="str">
        <f>INDEX(Trends!$D$3:$D$404,MATCH(C11,Trends!$C$3:$C$404,0))</f>
        <v>Stable</v>
      </c>
      <c r="K11" s="110" t="str">
        <f>IF(Reliability!B9="x","x",(IF(ROUNDUP(Reliability!B9,0)=1,"Very High",IF(ROUNDUP(Reliability!B9,0)=2,"High",IF(ROUNDUP(Reliability!B9,0)=3,"Medium",IF(ROUNDUP(Reliability!B9,0)=4,"Low","Very Low"))))))</f>
        <v>High</v>
      </c>
      <c r="L11" s="238">
        <f t="shared" si="3"/>
        <v>3.4</v>
      </c>
      <c r="M11" s="239">
        <f>'Impact of the crisis'!N12</f>
        <v>0.1</v>
      </c>
      <c r="N11" s="239">
        <f>'Impact of the crisis'!AB12</f>
        <v>4.3</v>
      </c>
      <c r="O11" s="238">
        <f>'Conditions of people affected'!R12</f>
        <v>3.3</v>
      </c>
      <c r="P11" s="239">
        <f>'Conditions of people affected'!K12</f>
        <v>3.6</v>
      </c>
      <c r="Q11" s="239">
        <f>'Conditions of people affected'!Q12</f>
        <v>3</v>
      </c>
      <c r="R11" s="239">
        <f t="shared" si="4"/>
        <v>2.9</v>
      </c>
      <c r="S11" s="239">
        <f>'Complexity of the crisis'!X12</f>
        <v>2.8</v>
      </c>
      <c r="T11" s="239">
        <f>'Complexity of the crisis'!AN12</f>
        <v>3</v>
      </c>
      <c r="U11" s="125" t="str">
        <f>VLOOKUP(C11,Lists!$C$3:$E$160,3,FALSE)</f>
        <v>Asia</v>
      </c>
      <c r="V11" s="126">
        <v>44635</v>
      </c>
    </row>
    <row r="12" spans="1:22" ht="15.75" customHeight="1" x14ac:dyDescent="0.25">
      <c r="A12" s="45" t="str">
        <f>'Crisis Indicator Data'!A10</f>
        <v>Country level Brazil</v>
      </c>
      <c r="B12" s="45" t="str">
        <f>Lists!G10</f>
        <v>Country level</v>
      </c>
      <c r="C12" s="45" t="str">
        <f>'Crisis Indicator Data'!C10</f>
        <v>BRA001</v>
      </c>
      <c r="D12" s="45" t="str">
        <f>'Crisis Indicator Data'!D10</f>
        <v>Brazil</v>
      </c>
      <c r="E12" s="45" t="str">
        <f>'Crisis Indicator Data'!E10</f>
        <v>BRA</v>
      </c>
      <c r="F12" s="45" t="str">
        <f>'Crisis Indicator Data'!B10</f>
        <v>Multiple crises country</v>
      </c>
      <c r="G12" s="236">
        <f t="shared" si="0"/>
        <v>2.1</v>
      </c>
      <c r="H12" s="44">
        <f t="shared" si="1"/>
        <v>3</v>
      </c>
      <c r="I12" s="117" t="str">
        <f t="shared" si="2"/>
        <v>Medium</v>
      </c>
      <c r="J12" s="237" t="str">
        <f>INDEX(Trends!$D$3:$D$404,MATCH(C12,Trends!$C$3:$C$404,0))</f>
        <v>Decreasing</v>
      </c>
      <c r="K12" s="110" t="str">
        <f>IF(Reliability!B10="x","x",(IF(ROUNDUP(Reliability!B10,0)=1,"Very High",IF(ROUNDUP(Reliability!B10,0)=2,"High",IF(ROUNDUP(Reliability!B10,0)=3,"Medium",IF(ROUNDUP(Reliability!B10,0)=4,"Low","Very Low"))))))</f>
        <v>High</v>
      </c>
      <c r="L12" s="238">
        <f t="shared" si="3"/>
        <v>2.4</v>
      </c>
      <c r="M12" s="239">
        <f>'Impact of the crisis'!N13</f>
        <v>3</v>
      </c>
      <c r="N12" s="239">
        <f>'Impact of the crisis'!AB13</f>
        <v>2.1</v>
      </c>
      <c r="O12" s="238">
        <f>'Conditions of people affected'!R13</f>
        <v>1.9</v>
      </c>
      <c r="P12" s="239">
        <f>'Conditions of people affected'!K13</f>
        <v>2.8</v>
      </c>
      <c r="Q12" s="239">
        <f>'Conditions of people affected'!Q13</f>
        <v>1</v>
      </c>
      <c r="R12" s="239">
        <f t="shared" si="4"/>
        <v>2.2999999999999998</v>
      </c>
      <c r="S12" s="239">
        <f>'Complexity of the crisis'!X13</f>
        <v>2.6</v>
      </c>
      <c r="T12" s="239">
        <f>'Complexity of the crisis'!AN13</f>
        <v>2</v>
      </c>
      <c r="U12" s="125" t="str">
        <f>VLOOKUP(C12,Lists!$C$3:$E$160,3,FALSE)</f>
        <v>Americas</v>
      </c>
      <c r="V12" s="126">
        <v>44614</v>
      </c>
    </row>
    <row r="13" spans="1:22" ht="15.75" customHeight="1" x14ac:dyDescent="0.25">
      <c r="A13" s="45" t="str">
        <f>'Crisis Indicator Data'!A11</f>
        <v>Venezuela displacement in Brazil</v>
      </c>
      <c r="B13" s="45" t="str">
        <f>Lists!G11</f>
        <v>Venezuelan refugees</v>
      </c>
      <c r="C13" s="45" t="str">
        <f>'Crisis Indicator Data'!C11</f>
        <v>BRA002</v>
      </c>
      <c r="D13" s="45" t="str">
        <f>'Crisis Indicator Data'!D11</f>
        <v>Brazil</v>
      </c>
      <c r="E13" s="45" t="str">
        <f>'Crisis Indicator Data'!E11</f>
        <v>BRA</v>
      </c>
      <c r="F13" s="45" t="str">
        <f>'Crisis Indicator Data'!B11</f>
        <v>International displacement</v>
      </c>
      <c r="G13" s="236">
        <f t="shared" si="0"/>
        <v>2.4</v>
      </c>
      <c r="H13" s="44">
        <f t="shared" si="1"/>
        <v>3</v>
      </c>
      <c r="I13" s="117" t="str">
        <f t="shared" si="2"/>
        <v>Medium</v>
      </c>
      <c r="J13" s="237" t="str">
        <f>INDEX(Trends!$D$3:$D$404,MATCH(C13,Trends!$C$3:$C$404,0))</f>
        <v>Stable</v>
      </c>
      <c r="K13" s="110" t="str">
        <f>IF(Reliability!B11="x","x",(IF(ROUNDUP(Reliability!B11,0)=1,"Very High",IF(ROUNDUP(Reliability!B11,0)=2,"High",IF(ROUNDUP(Reliability!B11,0)=3,"Medium",IF(ROUNDUP(Reliability!B11,0)=4,"Low","Very Low"))))))</f>
        <v>Medium</v>
      </c>
      <c r="L13" s="238">
        <f t="shared" si="3"/>
        <v>2.2000000000000002</v>
      </c>
      <c r="M13" s="239">
        <f>'Impact of the crisis'!N14</f>
        <v>1.1000000000000001</v>
      </c>
      <c r="N13" s="239">
        <f>'Impact of the crisis'!AB14</f>
        <v>2.6</v>
      </c>
      <c r="O13" s="238">
        <f>'Conditions of people affected'!R14</f>
        <v>2.75</v>
      </c>
      <c r="P13" s="239">
        <f>'Conditions of people affected'!K14</f>
        <v>2.5</v>
      </c>
      <c r="Q13" s="239">
        <f>'Conditions of people affected'!Q14</f>
        <v>3</v>
      </c>
      <c r="R13" s="239">
        <f t="shared" si="4"/>
        <v>2.1</v>
      </c>
      <c r="S13" s="239">
        <f>'Complexity of the crisis'!X14</f>
        <v>2.6</v>
      </c>
      <c r="T13" s="239">
        <f>'Complexity of the crisis'!AN14</f>
        <v>1.5</v>
      </c>
      <c r="U13" s="125" t="str">
        <f>VLOOKUP(C13,Lists!$C$3:$E$160,3,FALSE)</f>
        <v>Americas</v>
      </c>
      <c r="V13" s="126">
        <v>44615</v>
      </c>
    </row>
    <row r="14" spans="1:22" ht="15.75" customHeight="1" x14ac:dyDescent="0.25">
      <c r="A14" s="45" t="str">
        <f>'Crisis Indicator Data'!A12</f>
        <v>Floods in rainy season 2022</v>
      </c>
      <c r="B14" s="45" t="str">
        <f>Lists!G12</f>
        <v>Floods</v>
      </c>
      <c r="C14" s="45" t="str">
        <f>'Crisis Indicator Data'!C12</f>
        <v>BRA003</v>
      </c>
      <c r="D14" s="45" t="str">
        <f>'Crisis Indicator Data'!D12</f>
        <v>Brazil</v>
      </c>
      <c r="E14" s="45" t="str">
        <f>'Crisis Indicator Data'!E12</f>
        <v>BRA</v>
      </c>
      <c r="F14" s="45" t="str">
        <f>'Crisis Indicator Data'!B12</f>
        <v>Flood</v>
      </c>
      <c r="G14" s="236">
        <f t="shared" si="0"/>
        <v>2</v>
      </c>
      <c r="H14" s="44">
        <f t="shared" si="1"/>
        <v>2</v>
      </c>
      <c r="I14" s="117" t="str">
        <f t="shared" si="2"/>
        <v>Low</v>
      </c>
      <c r="J14" s="237" t="str">
        <f>INDEX(Trends!$D$3:$D$404,MATCH(C14,Trends!$C$3:$C$404,0))</f>
        <v>Increasing</v>
      </c>
      <c r="K14" s="110" t="str">
        <f>IF(Reliability!B12="x","x",(IF(ROUNDUP(Reliability!B12,0)=1,"Very High",IF(ROUNDUP(Reliability!B12,0)=2,"High",IF(ROUNDUP(Reliability!B12,0)=3,"Medium",IF(ROUNDUP(Reliability!B12,0)=4,"Low","Very Low"))))))</f>
        <v>High</v>
      </c>
      <c r="L14" s="238">
        <f t="shared" si="3"/>
        <v>2.8</v>
      </c>
      <c r="M14" s="239">
        <f>'Impact of the crisis'!N15</f>
        <v>3</v>
      </c>
      <c r="N14" s="239">
        <f>'Impact of the crisis'!AB15</f>
        <v>2.7</v>
      </c>
      <c r="O14" s="238">
        <f>'Conditions of people affected'!R15</f>
        <v>1.35</v>
      </c>
      <c r="P14" s="239">
        <f>'Conditions of people affected'!K15</f>
        <v>1.7</v>
      </c>
      <c r="Q14" s="239">
        <f>'Conditions of people affected'!Q15</f>
        <v>1</v>
      </c>
      <c r="R14" s="239">
        <f t="shared" si="4"/>
        <v>2.2999999999999998</v>
      </c>
      <c r="S14" s="239">
        <f>'Complexity of the crisis'!X15</f>
        <v>2.6</v>
      </c>
      <c r="T14" s="239">
        <f>'Complexity of the crisis'!AN15</f>
        <v>2</v>
      </c>
      <c r="U14" s="125" t="str">
        <f>VLOOKUP(C14,Lists!$C$3:$E$160,3,FALSE)</f>
        <v>Americas</v>
      </c>
      <c r="V14" s="126">
        <v>44614</v>
      </c>
    </row>
    <row r="15" spans="1:22" ht="15.75" customHeight="1" x14ac:dyDescent="0.25">
      <c r="A15" s="45" t="str">
        <f>'Crisis Indicator Data'!A13</f>
        <v>Complex crisis in CAR</v>
      </c>
      <c r="B15" s="45" t="str">
        <f>Lists!G13</f>
        <v>Complex crisis</v>
      </c>
      <c r="C15" s="45" t="str">
        <f>'Crisis Indicator Data'!C13</f>
        <v>CAF001</v>
      </c>
      <c r="D15" s="45" t="str">
        <f>'Crisis Indicator Data'!D13</f>
        <v>CAR</v>
      </c>
      <c r="E15" s="45" t="str">
        <f>'Crisis Indicator Data'!E13</f>
        <v>CAF</v>
      </c>
      <c r="F15" s="45" t="str">
        <f>'Crisis Indicator Data'!B13</f>
        <v>Complex crisis</v>
      </c>
      <c r="G15" s="236">
        <f t="shared" si="0"/>
        <v>4.2</v>
      </c>
      <c r="H15" s="44">
        <f t="shared" si="1"/>
        <v>5</v>
      </c>
      <c r="I15" s="117" t="str">
        <f t="shared" si="2"/>
        <v>Very High</v>
      </c>
      <c r="J15" s="237" t="str">
        <f>INDEX(Trends!$D$3:$D$404,MATCH(C15,Trends!$C$3:$C$404,0))</f>
        <v>Stable</v>
      </c>
      <c r="K15" s="110" t="str">
        <f>IF(Reliability!B13="x","x",(IF(ROUNDUP(Reliability!B13,0)=1,"Very High",IF(ROUNDUP(Reliability!B13,0)=2,"High",IF(ROUNDUP(Reliability!B13,0)=3,"Medium",IF(ROUNDUP(Reliability!B13,0)=4,"Low","Very Low"))))))</f>
        <v>Medium</v>
      </c>
      <c r="L15" s="238">
        <f t="shared" si="3"/>
        <v>4.5</v>
      </c>
      <c r="M15" s="239">
        <f>'Impact of the crisis'!N16</f>
        <v>4.3</v>
      </c>
      <c r="N15" s="239">
        <f>'Impact of the crisis'!AB16</f>
        <v>4.5999999999999996</v>
      </c>
      <c r="O15" s="238">
        <f>'Conditions of people affected'!R16</f>
        <v>4.05</v>
      </c>
      <c r="P15" s="239">
        <f>'Conditions of people affected'!K16</f>
        <v>4.0999999999999996</v>
      </c>
      <c r="Q15" s="239">
        <f>'Conditions of people affected'!Q16</f>
        <v>4</v>
      </c>
      <c r="R15" s="239">
        <f t="shared" si="4"/>
        <v>4.3</v>
      </c>
      <c r="S15" s="239">
        <f>'Complexity of the crisis'!X16</f>
        <v>4</v>
      </c>
      <c r="T15" s="239">
        <f>'Complexity of the crisis'!AN16</f>
        <v>4.5</v>
      </c>
      <c r="U15" s="125" t="str">
        <f>VLOOKUP(C15,Lists!$C$3:$E$160,3,FALSE)</f>
        <v>Africa</v>
      </c>
      <c r="V15" s="126">
        <v>44620</v>
      </c>
    </row>
    <row r="16" spans="1:22" ht="15.75" customHeight="1" x14ac:dyDescent="0.25">
      <c r="A16" s="45" t="str">
        <f>'Crisis Indicator Data'!A14</f>
        <v>Venezuela displacement in Chile</v>
      </c>
      <c r="B16" s="45" t="str">
        <f>Lists!G14</f>
        <v>Venezuelan refugees</v>
      </c>
      <c r="C16" s="45" t="str">
        <f>'Crisis Indicator Data'!C14</f>
        <v>CHL002</v>
      </c>
      <c r="D16" s="45" t="str">
        <f>'Crisis Indicator Data'!D14</f>
        <v>Chile</v>
      </c>
      <c r="E16" s="45" t="str">
        <f>'Crisis Indicator Data'!E14</f>
        <v>CHL</v>
      </c>
      <c r="F16" s="45" t="str">
        <f>'Crisis Indicator Data'!B14</f>
        <v>International displacement</v>
      </c>
      <c r="G16" s="236">
        <f t="shared" si="0"/>
        <v>2.1</v>
      </c>
      <c r="H16" s="44">
        <f t="shared" si="1"/>
        <v>3</v>
      </c>
      <c r="I16" s="117" t="str">
        <f t="shared" si="2"/>
        <v>Medium</v>
      </c>
      <c r="J16" s="237" t="str">
        <f>INDEX(Trends!$D$3:$D$404,MATCH(C16,Trends!$C$3:$C$404,0))</f>
        <v>-</v>
      </c>
      <c r="K16" s="110" t="str">
        <f>IF(Reliability!B14="x","x",(IF(ROUNDUP(Reliability!B14,0)=1,"Very High",IF(ROUNDUP(Reliability!B14,0)=2,"High",IF(ROUNDUP(Reliability!B14,0)=3,"Medium",IF(ROUNDUP(Reliability!B14,0)=4,"Low","Very Low"))))))</f>
        <v>High</v>
      </c>
      <c r="L16" s="238">
        <f t="shared" si="3"/>
        <v>2.4</v>
      </c>
      <c r="M16" s="239">
        <f>'Impact of the crisis'!N17</f>
        <v>2.4</v>
      </c>
      <c r="N16" s="239">
        <f>'Impact of the crisis'!AB17</f>
        <v>2.4</v>
      </c>
      <c r="O16" s="238">
        <f>'Conditions of people affected'!R17</f>
        <v>2.4</v>
      </c>
      <c r="P16" s="239">
        <f>'Conditions of people affected'!K17</f>
        <v>2.8</v>
      </c>
      <c r="Q16" s="239">
        <f>'Conditions of people affected'!Q17</f>
        <v>2</v>
      </c>
      <c r="R16" s="239">
        <f t="shared" si="4"/>
        <v>1.5</v>
      </c>
      <c r="S16" s="239">
        <f>'Complexity of the crisis'!X17</f>
        <v>1.5</v>
      </c>
      <c r="T16" s="239">
        <f>'Complexity of the crisis'!AN17</f>
        <v>1.5</v>
      </c>
      <c r="U16" s="125" t="str">
        <f>VLOOKUP(C16,Lists!$C$3:$E$160,3,FALSE)</f>
        <v>Americas</v>
      </c>
      <c r="V16" s="126">
        <v>44613</v>
      </c>
    </row>
    <row r="17" spans="1:22" ht="15.75" customHeight="1" x14ac:dyDescent="0.25">
      <c r="A17" s="45" t="str">
        <f>'Crisis Indicator Data'!A15</f>
        <v>Multiple crises in Cameroon</v>
      </c>
      <c r="B17" s="45" t="str">
        <f>Lists!G15</f>
        <v>Country level</v>
      </c>
      <c r="C17" s="45" t="str">
        <f>'Crisis Indicator Data'!C15</f>
        <v>CMR001</v>
      </c>
      <c r="D17" s="45" t="str">
        <f>'Crisis Indicator Data'!D15</f>
        <v>Cameroon</v>
      </c>
      <c r="E17" s="45" t="str">
        <f>'Crisis Indicator Data'!E15</f>
        <v>CMR</v>
      </c>
      <c r="F17" s="45" t="str">
        <f>'Crisis Indicator Data'!B15</f>
        <v>Multiple crises country</v>
      </c>
      <c r="G17" s="236">
        <f t="shared" si="0"/>
        <v>4.2</v>
      </c>
      <c r="H17" s="44">
        <f t="shared" si="1"/>
        <v>5</v>
      </c>
      <c r="I17" s="117" t="str">
        <f t="shared" si="2"/>
        <v>Very High</v>
      </c>
      <c r="J17" s="237" t="str">
        <f>INDEX(Trends!$D$3:$D$404,MATCH(C17,Trends!$C$3:$C$404,0))</f>
        <v>Stable</v>
      </c>
      <c r="K17" s="110" t="str">
        <f>IF(Reliability!B15="x","x",(IF(ROUNDUP(Reliability!B15,0)=1,"Very High",IF(ROUNDUP(Reliability!B15,0)=2,"High",IF(ROUNDUP(Reliability!B15,0)=3,"Medium",IF(ROUNDUP(Reliability!B15,0)=4,"Low","Very Low"))))))</f>
        <v>High</v>
      </c>
      <c r="L17" s="238">
        <f t="shared" si="3"/>
        <v>4.0999999999999996</v>
      </c>
      <c r="M17" s="239">
        <f>'Impact of the crisis'!N18</f>
        <v>4.7</v>
      </c>
      <c r="N17" s="239">
        <f>'Impact of the crisis'!AB18</f>
        <v>3.7</v>
      </c>
      <c r="O17" s="238">
        <f>'Conditions of people affected'!R18</f>
        <v>4.1500000000000004</v>
      </c>
      <c r="P17" s="239">
        <f>'Conditions of people affected'!K18</f>
        <v>4.3</v>
      </c>
      <c r="Q17" s="239">
        <f>'Conditions of people affected'!Q18</f>
        <v>4</v>
      </c>
      <c r="R17" s="239">
        <f t="shared" si="4"/>
        <v>4.5</v>
      </c>
      <c r="S17" s="239">
        <f>'Complexity of the crisis'!X18</f>
        <v>3.7</v>
      </c>
      <c r="T17" s="239">
        <f>'Complexity of the crisis'!AN18</f>
        <v>5</v>
      </c>
      <c r="U17" s="125" t="str">
        <f>VLOOKUP(C17,Lists!$C$3:$E$160,3,FALSE)</f>
        <v>Africa</v>
      </c>
      <c r="V17" s="126">
        <v>44522</v>
      </c>
    </row>
    <row r="18" spans="1:22" ht="15.75" customHeight="1" x14ac:dyDescent="0.25">
      <c r="A18" s="45" t="str">
        <f>'Crisis Indicator Data'!A16</f>
        <v>Boko Haram in Cameroon</v>
      </c>
      <c r="B18" s="45" t="str">
        <f>Lists!G16</f>
        <v>Boko Haram</v>
      </c>
      <c r="C18" s="45" t="str">
        <f>'Crisis Indicator Data'!C16</f>
        <v>CMR002</v>
      </c>
      <c r="D18" s="45" t="str">
        <f>'Crisis Indicator Data'!D16</f>
        <v>Cameroon</v>
      </c>
      <c r="E18" s="45" t="str">
        <f>'Crisis Indicator Data'!E16</f>
        <v>CMR</v>
      </c>
      <c r="F18" s="45" t="str">
        <f>'Crisis Indicator Data'!B16</f>
        <v>Conflict</v>
      </c>
      <c r="G18" s="236">
        <f t="shared" si="0"/>
        <v>3.6</v>
      </c>
      <c r="H18" s="44">
        <f t="shared" si="1"/>
        <v>4</v>
      </c>
      <c r="I18" s="117" t="str">
        <f t="shared" si="2"/>
        <v>High</v>
      </c>
      <c r="J18" s="237" t="str">
        <f>INDEX(Trends!$D$3:$D$404,MATCH(C18,Trends!$C$3:$C$404,0))</f>
        <v>Stable</v>
      </c>
      <c r="K18" s="110" t="str">
        <f>IF(Reliability!B16="x","x",(IF(ROUNDUP(Reliability!B16,0)=1,"Very High",IF(ROUNDUP(Reliability!B16,0)=2,"High",IF(ROUNDUP(Reliability!B16,0)=3,"Medium",IF(ROUNDUP(Reliability!B16,0)=4,"Low","Very Low"))))))</f>
        <v>High</v>
      </c>
      <c r="L18" s="238">
        <f t="shared" si="3"/>
        <v>2.9</v>
      </c>
      <c r="M18" s="239">
        <f>'Impact of the crisis'!N19</f>
        <v>1.3</v>
      </c>
      <c r="N18" s="239">
        <f>'Impact of the crisis'!AB19</f>
        <v>3.5</v>
      </c>
      <c r="O18" s="238">
        <f>'Conditions of people affected'!R19</f>
        <v>3.75</v>
      </c>
      <c r="P18" s="239">
        <f>'Conditions of people affected'!K19</f>
        <v>3.5</v>
      </c>
      <c r="Q18" s="239">
        <f>'Conditions of people affected'!Q19</f>
        <v>4</v>
      </c>
      <c r="R18" s="239">
        <f t="shared" si="4"/>
        <v>3.9</v>
      </c>
      <c r="S18" s="239">
        <f>'Complexity of the crisis'!X19</f>
        <v>3.7</v>
      </c>
      <c r="T18" s="239">
        <f>'Complexity of the crisis'!AN19</f>
        <v>4</v>
      </c>
      <c r="U18" s="125" t="str">
        <f>VLOOKUP(C18,Lists!$C$3:$E$160,3,FALSE)</f>
        <v>Africa</v>
      </c>
      <c r="V18" s="126">
        <v>44522</v>
      </c>
    </row>
    <row r="19" spans="1:22" ht="15.75" customHeight="1" x14ac:dyDescent="0.25">
      <c r="A19" s="45" t="str">
        <f>'Crisis Indicator Data'!A17</f>
        <v>Anglophone Crisis in Cameroon</v>
      </c>
      <c r="B19" s="45" t="str">
        <f>Lists!G17</f>
        <v>Anglophone crisis</v>
      </c>
      <c r="C19" s="45" t="str">
        <f>'Crisis Indicator Data'!C17</f>
        <v>CMR003</v>
      </c>
      <c r="D19" s="45" t="str">
        <f>'Crisis Indicator Data'!D17</f>
        <v>Cameroon</v>
      </c>
      <c r="E19" s="45" t="str">
        <f>'Crisis Indicator Data'!E17</f>
        <v>CMR</v>
      </c>
      <c r="F19" s="45" t="str">
        <f>'Crisis Indicator Data'!B17</f>
        <v>Conflict</v>
      </c>
      <c r="G19" s="236">
        <f t="shared" si="0"/>
        <v>3.8</v>
      </c>
      <c r="H19" s="44">
        <f t="shared" si="1"/>
        <v>4</v>
      </c>
      <c r="I19" s="117" t="str">
        <f t="shared" si="2"/>
        <v>High</v>
      </c>
      <c r="J19" s="237" t="str">
        <f>INDEX(Trends!$D$3:$D$404,MATCH(C19,Trends!$C$3:$C$404,0))</f>
        <v>Increasing</v>
      </c>
      <c r="K19" s="110" t="str">
        <f>IF(Reliability!B17="x","x",(IF(ROUNDUP(Reliability!B17,0)=1,"Very High",IF(ROUNDUP(Reliability!B17,0)=2,"High",IF(ROUNDUP(Reliability!B17,0)=3,"Medium",IF(ROUNDUP(Reliability!B17,0)=4,"Low","Very Low"))))))</f>
        <v>High</v>
      </c>
      <c r="L19" s="238">
        <f t="shared" si="3"/>
        <v>3.1</v>
      </c>
      <c r="M19" s="239">
        <f>'Impact of the crisis'!N20</f>
        <v>2.2999999999999998</v>
      </c>
      <c r="N19" s="239">
        <f>'Impact of the crisis'!AB20</f>
        <v>3.5</v>
      </c>
      <c r="O19" s="238">
        <f>'Conditions of people affected'!R20</f>
        <v>3.85</v>
      </c>
      <c r="P19" s="239">
        <f>'Conditions of people affected'!K20</f>
        <v>3.7</v>
      </c>
      <c r="Q19" s="239">
        <f>'Conditions of people affected'!Q20</f>
        <v>4</v>
      </c>
      <c r="R19" s="239">
        <f t="shared" si="4"/>
        <v>4.0999999999999996</v>
      </c>
      <c r="S19" s="239">
        <f>'Complexity of the crisis'!X20</f>
        <v>3.7</v>
      </c>
      <c r="T19" s="239">
        <f>'Complexity of the crisis'!AN20</f>
        <v>4.5</v>
      </c>
      <c r="U19" s="125" t="str">
        <f>VLOOKUP(C19,Lists!$C$3:$E$160,3,FALSE)</f>
        <v>Africa</v>
      </c>
      <c r="V19" s="126">
        <v>44641</v>
      </c>
    </row>
    <row r="20" spans="1:22" ht="15.75" customHeight="1" x14ac:dyDescent="0.25">
      <c r="A20" s="45" t="str">
        <f>'Crisis Indicator Data'!A18</f>
        <v>CAR refugees in Cameroon</v>
      </c>
      <c r="B20" s="45" t="str">
        <f>Lists!G18</f>
        <v>CAR refugees</v>
      </c>
      <c r="C20" s="45" t="str">
        <f>'Crisis Indicator Data'!C18</f>
        <v>CMR004</v>
      </c>
      <c r="D20" s="45" t="str">
        <f>'Crisis Indicator Data'!D18</f>
        <v>Cameroon</v>
      </c>
      <c r="E20" s="45" t="str">
        <f>'Crisis Indicator Data'!E18</f>
        <v>CMR</v>
      </c>
      <c r="F20" s="45" t="str">
        <f>'Crisis Indicator Data'!B18</f>
        <v>International displacement</v>
      </c>
      <c r="G20" s="236">
        <f t="shared" si="0"/>
        <v>3.1</v>
      </c>
      <c r="H20" s="44">
        <f t="shared" si="1"/>
        <v>4</v>
      </c>
      <c r="I20" s="117" t="str">
        <f t="shared" si="2"/>
        <v>High</v>
      </c>
      <c r="J20" s="237" t="str">
        <f>INDEX(Trends!$D$3:$D$404,MATCH(C20,Trends!$C$3:$C$404,0))</f>
        <v>Increasing</v>
      </c>
      <c r="K20" s="110" t="str">
        <f>IF(Reliability!B18="x","x",(IF(ROUNDUP(Reliability!B18,0)=1,"Very High",IF(ROUNDUP(Reliability!B18,0)=2,"High",IF(ROUNDUP(Reliability!B18,0)=3,"Medium",IF(ROUNDUP(Reliability!B18,0)=4,"Low","Very Low"))))))</f>
        <v>High</v>
      </c>
      <c r="L20" s="238">
        <f t="shared" si="3"/>
        <v>3</v>
      </c>
      <c r="M20" s="239">
        <f>'Impact of the crisis'!N21</f>
        <v>2.4</v>
      </c>
      <c r="N20" s="239">
        <f>'Impact of the crisis'!AB21</f>
        <v>3.2</v>
      </c>
      <c r="O20" s="238">
        <f>'Conditions of people affected'!R21</f>
        <v>3</v>
      </c>
      <c r="P20" s="239">
        <f>'Conditions of people affected'!K21</f>
        <v>3</v>
      </c>
      <c r="Q20" s="239">
        <f>'Conditions of people affected'!Q21</f>
        <v>3</v>
      </c>
      <c r="R20" s="239">
        <f t="shared" si="4"/>
        <v>3.2</v>
      </c>
      <c r="S20" s="239">
        <f>'Complexity of the crisis'!X21</f>
        <v>3.7</v>
      </c>
      <c r="T20" s="239">
        <f>'Complexity of the crisis'!AN21</f>
        <v>2.5</v>
      </c>
      <c r="U20" s="125" t="str">
        <f>VLOOKUP(C20,Lists!$C$3:$E$160,3,FALSE)</f>
        <v>Africa</v>
      </c>
      <c r="V20" s="126">
        <v>44641</v>
      </c>
    </row>
    <row r="21" spans="1:22" ht="15.75" customHeight="1" x14ac:dyDescent="0.25">
      <c r="A21" s="45" t="str">
        <f>'Crisis Indicator Data'!A19</f>
        <v>Complex crisis in DRC</v>
      </c>
      <c r="B21" s="45" t="str">
        <f>Lists!G19</f>
        <v>Complex crisis</v>
      </c>
      <c r="C21" s="45" t="str">
        <f>'Crisis Indicator Data'!C19</f>
        <v>COD001</v>
      </c>
      <c r="D21" s="45" t="str">
        <f>'Crisis Indicator Data'!D19</f>
        <v>DRC</v>
      </c>
      <c r="E21" s="45" t="str">
        <f>'Crisis Indicator Data'!E19</f>
        <v>COD</v>
      </c>
      <c r="F21" s="45" t="str">
        <f>'Crisis Indicator Data'!B19</f>
        <v>Complex crisis</v>
      </c>
      <c r="G21" s="236">
        <f t="shared" si="0"/>
        <v>4.5</v>
      </c>
      <c r="H21" s="44">
        <f t="shared" si="1"/>
        <v>5</v>
      </c>
      <c r="I21" s="117" t="str">
        <f t="shared" si="2"/>
        <v>Very High</v>
      </c>
      <c r="J21" s="237" t="str">
        <f>INDEX(Trends!$D$3:$D$404,MATCH(C21,Trends!$C$3:$C$404,0))</f>
        <v>Stable</v>
      </c>
      <c r="K21" s="110" t="str">
        <f>IF(Reliability!B19="x","x",(IF(ROUNDUP(Reliability!B19,0)=1,"Very High",IF(ROUNDUP(Reliability!B19,0)=2,"High",IF(ROUNDUP(Reliability!B19,0)=3,"Medium",IF(ROUNDUP(Reliability!B19,0)=4,"Low","Very Low"))))))</f>
        <v>High</v>
      </c>
      <c r="L21" s="238">
        <f t="shared" si="3"/>
        <v>4.7</v>
      </c>
      <c r="M21" s="239">
        <f>'Impact of the crisis'!N22</f>
        <v>4.3</v>
      </c>
      <c r="N21" s="239">
        <f>'Impact of the crisis'!AB22</f>
        <v>4.9000000000000004</v>
      </c>
      <c r="O21" s="238">
        <f>'Conditions of people affected'!R22</f>
        <v>4.5</v>
      </c>
      <c r="P21" s="239">
        <f>'Conditions of people affected'!K22</f>
        <v>5</v>
      </c>
      <c r="Q21" s="239">
        <f>'Conditions of people affected'!Q22</f>
        <v>4</v>
      </c>
      <c r="R21" s="239">
        <f t="shared" si="4"/>
        <v>4.4000000000000004</v>
      </c>
      <c r="S21" s="239">
        <f>'Complexity of the crisis'!X22</f>
        <v>4.3</v>
      </c>
      <c r="T21" s="239">
        <f>'Complexity of the crisis'!AN22</f>
        <v>4.5</v>
      </c>
      <c r="U21" s="125" t="str">
        <f>VLOOKUP(C21,Lists!$C$3:$E$160,3,FALSE)</f>
        <v>Africa</v>
      </c>
      <c r="V21" s="126">
        <v>44620</v>
      </c>
    </row>
    <row r="22" spans="1:22" ht="15.75" customHeight="1" x14ac:dyDescent="0.25">
      <c r="A22" s="45" t="str">
        <f>'Crisis Indicator Data'!A20</f>
        <v>Complex crisis in Congo</v>
      </c>
      <c r="B22" s="45" t="str">
        <f>Lists!G20</f>
        <v>Complex crisis</v>
      </c>
      <c r="C22" s="45" t="str">
        <f>'Crisis Indicator Data'!C20</f>
        <v>COG001</v>
      </c>
      <c r="D22" s="45" t="str">
        <f>'Crisis Indicator Data'!D20</f>
        <v>Congo</v>
      </c>
      <c r="E22" s="45" t="str">
        <f>'Crisis Indicator Data'!E20</f>
        <v>COG</v>
      </c>
      <c r="F22" s="45" t="str">
        <f>'Crisis Indicator Data'!B20</f>
        <v>Complex crisis</v>
      </c>
      <c r="G22" s="236">
        <f t="shared" si="0"/>
        <v>3.3</v>
      </c>
      <c r="H22" s="44">
        <f t="shared" si="1"/>
        <v>4</v>
      </c>
      <c r="I22" s="117" t="str">
        <f t="shared" si="2"/>
        <v>High</v>
      </c>
      <c r="J22" s="237" t="str">
        <f>INDEX(Trends!$D$3:$D$404,MATCH(C22,Trends!$C$3:$C$404,0))</f>
        <v>Stable</v>
      </c>
      <c r="K22" s="110" t="str">
        <f>IF(Reliability!B20="x","x",(IF(ROUNDUP(Reliability!B20,0)=1,"Very High",IF(ROUNDUP(Reliability!B20,0)=2,"High",IF(ROUNDUP(Reliability!B20,0)=3,"Medium",IF(ROUNDUP(Reliability!B20,0)=4,"Low","Very Low"))))))</f>
        <v>Low</v>
      </c>
      <c r="L22" s="238">
        <f t="shared" si="3"/>
        <v>3.6</v>
      </c>
      <c r="M22" s="239">
        <f>'Impact of the crisis'!N23</f>
        <v>4.2</v>
      </c>
      <c r="N22" s="239">
        <f>'Impact of the crisis'!AB23</f>
        <v>3.3</v>
      </c>
      <c r="O22" s="238">
        <f>'Conditions of people affected'!R23</f>
        <v>3.25</v>
      </c>
      <c r="P22" s="239">
        <f>'Conditions of people affected'!K23</f>
        <v>3.5</v>
      </c>
      <c r="Q22" s="239">
        <f>'Conditions of people affected'!Q23</f>
        <v>3</v>
      </c>
      <c r="R22" s="239">
        <f t="shared" si="4"/>
        <v>3.2</v>
      </c>
      <c r="S22" s="239">
        <f>'Complexity of the crisis'!X23</f>
        <v>2.8</v>
      </c>
      <c r="T22" s="239">
        <f>'Complexity of the crisis'!AN23</f>
        <v>3.5</v>
      </c>
      <c r="U22" s="125" t="str">
        <f>VLOOKUP(C22,Lists!$C$3:$E$160,3,FALSE)</f>
        <v>Africa</v>
      </c>
      <c r="V22" s="126">
        <v>44497</v>
      </c>
    </row>
    <row r="23" spans="1:22" ht="15.75" customHeight="1" x14ac:dyDescent="0.25">
      <c r="A23" s="45" t="str">
        <f>'Crisis Indicator Data'!A21</f>
        <v>Complex crisis in Colombia</v>
      </c>
      <c r="B23" s="45" t="str">
        <f>Lists!G21</f>
        <v>Complex crisis</v>
      </c>
      <c r="C23" s="45" t="str">
        <f>'Crisis Indicator Data'!C21</f>
        <v>COL001</v>
      </c>
      <c r="D23" s="45" t="str">
        <f>'Crisis Indicator Data'!D21</f>
        <v>Colombia</v>
      </c>
      <c r="E23" s="45" t="str">
        <f>'Crisis Indicator Data'!E21</f>
        <v>COL</v>
      </c>
      <c r="F23" s="45" t="str">
        <f>'Crisis Indicator Data'!B21</f>
        <v>Complex crisis</v>
      </c>
      <c r="G23" s="236">
        <f t="shared" si="0"/>
        <v>3.9</v>
      </c>
      <c r="H23" s="44">
        <f t="shared" si="1"/>
        <v>4</v>
      </c>
      <c r="I23" s="117" t="str">
        <f t="shared" si="2"/>
        <v>High</v>
      </c>
      <c r="J23" s="237" t="str">
        <f>INDEX(Trends!$D$3:$D$404,MATCH(C23,Trends!$C$3:$C$404,0))</f>
        <v>Decreasing</v>
      </c>
      <c r="K23" s="110" t="str">
        <f>IF(Reliability!B21="x","x",(IF(ROUNDUP(Reliability!B21,0)=1,"Very High",IF(ROUNDUP(Reliability!B21,0)=2,"High",IF(ROUNDUP(Reliability!B21,0)=3,"Medium",IF(ROUNDUP(Reliability!B21,0)=4,"Low","Very Low"))))))</f>
        <v>Very High</v>
      </c>
      <c r="L23" s="238">
        <f t="shared" si="3"/>
        <v>3.7</v>
      </c>
      <c r="M23" s="239">
        <f>'Impact of the crisis'!N24</f>
        <v>5</v>
      </c>
      <c r="N23" s="239">
        <f>'Impact of the crisis'!AB24</f>
        <v>2.7</v>
      </c>
      <c r="O23" s="238">
        <f>'Conditions of people affected'!R24</f>
        <v>4.4000000000000004</v>
      </c>
      <c r="P23" s="239">
        <f>'Conditions of people affected'!K24</f>
        <v>4.8</v>
      </c>
      <c r="Q23" s="239">
        <f>'Conditions of people affected'!Q24</f>
        <v>4</v>
      </c>
      <c r="R23" s="239">
        <f t="shared" si="4"/>
        <v>3.2</v>
      </c>
      <c r="S23" s="239">
        <f>'Complexity of the crisis'!X24</f>
        <v>2.9</v>
      </c>
      <c r="T23" s="239">
        <f>'Complexity of the crisis'!AN24</f>
        <v>3.5</v>
      </c>
      <c r="U23" s="125" t="str">
        <f>VLOOKUP(C23,Lists!$C$3:$E$160,3,FALSE)</f>
        <v>Americas</v>
      </c>
      <c r="V23" s="126">
        <v>44651</v>
      </c>
    </row>
    <row r="24" spans="1:22" ht="15.75" customHeight="1" x14ac:dyDescent="0.25">
      <c r="A24" s="45" t="str">
        <f>'Crisis Indicator Data'!A22</f>
        <v>Venezuela displacement in Colombia</v>
      </c>
      <c r="B24" s="45" t="str">
        <f>Lists!G22</f>
        <v xml:space="preserve">Venezuelan refugees </v>
      </c>
      <c r="C24" s="45" t="str">
        <f>'Crisis Indicator Data'!C22</f>
        <v>COL002</v>
      </c>
      <c r="D24" s="45" t="str">
        <f>'Crisis Indicator Data'!D22</f>
        <v>Colombia</v>
      </c>
      <c r="E24" s="45" t="str">
        <f>'Crisis Indicator Data'!E22</f>
        <v>COL</v>
      </c>
      <c r="F24" s="45" t="str">
        <f>'Crisis Indicator Data'!B22</f>
        <v>International displacement</v>
      </c>
      <c r="G24" s="236">
        <f t="shared" si="0"/>
        <v>3.5</v>
      </c>
      <c r="H24" s="44">
        <f t="shared" si="1"/>
        <v>4</v>
      </c>
      <c r="I24" s="117" t="str">
        <f t="shared" si="2"/>
        <v>High</v>
      </c>
      <c r="J24" s="237" t="str">
        <f>INDEX(Trends!$D$3:$D$404,MATCH(C24,Trends!$C$3:$C$404,0))</f>
        <v>Stable</v>
      </c>
      <c r="K24" s="110" t="str">
        <f>IF(Reliability!B22="x","x",(IF(ROUNDUP(Reliability!B22,0)=1,"Very High",IF(ROUNDUP(Reliability!B22,0)=2,"High",IF(ROUNDUP(Reliability!B22,0)=3,"Medium",IF(ROUNDUP(Reliability!B22,0)=4,"Low","Very Low"))))))</f>
        <v>High</v>
      </c>
      <c r="L24" s="238">
        <f t="shared" si="3"/>
        <v>3.3</v>
      </c>
      <c r="M24" s="239">
        <f>'Impact of the crisis'!N25</f>
        <v>2.7</v>
      </c>
      <c r="N24" s="239">
        <f>'Impact of the crisis'!AB25</f>
        <v>3.5</v>
      </c>
      <c r="O24" s="238">
        <f>'Conditions of people affected'!R25</f>
        <v>3.75</v>
      </c>
      <c r="P24" s="239">
        <f>'Conditions of people affected'!K25</f>
        <v>4.5</v>
      </c>
      <c r="Q24" s="239">
        <f>'Conditions of people affected'!Q25</f>
        <v>3</v>
      </c>
      <c r="R24" s="239">
        <f t="shared" si="4"/>
        <v>3.2</v>
      </c>
      <c r="S24" s="239">
        <f>'Complexity of the crisis'!X25</f>
        <v>2.9</v>
      </c>
      <c r="T24" s="239">
        <f>'Complexity of the crisis'!AN25</f>
        <v>3.5</v>
      </c>
      <c r="U24" s="125" t="str">
        <f>VLOOKUP(C24,Lists!$C$3:$E$160,3,FALSE)</f>
        <v>Americas</v>
      </c>
      <c r="V24" s="126">
        <v>44651</v>
      </c>
    </row>
    <row r="25" spans="1:22" ht="15.75" customHeight="1" x14ac:dyDescent="0.25">
      <c r="A25" s="45" t="str">
        <f>'Crisis Indicator Data'!A23</f>
        <v>Nicaraguan refugees in Costa Rica</v>
      </c>
      <c r="B25" s="45" t="str">
        <f>Lists!G23</f>
        <v>Nicaraguan refugees</v>
      </c>
      <c r="C25" s="45" t="str">
        <f>'Crisis Indicator Data'!C23</f>
        <v>CRI002</v>
      </c>
      <c r="D25" s="45" t="str">
        <f>'Crisis Indicator Data'!D23</f>
        <v>Costa Rica</v>
      </c>
      <c r="E25" s="45" t="str">
        <f>'Crisis Indicator Data'!E23</f>
        <v>CRI</v>
      </c>
      <c r="F25" s="45" t="str">
        <f>'Crisis Indicator Data'!B23</f>
        <v>International displacement</v>
      </c>
      <c r="G25" s="236">
        <f t="shared" si="0"/>
        <v>1.1000000000000001</v>
      </c>
      <c r="H25" s="44">
        <f t="shared" si="1"/>
        <v>2</v>
      </c>
      <c r="I25" s="117" t="str">
        <f t="shared" si="2"/>
        <v>Low</v>
      </c>
      <c r="J25" s="237" t="str">
        <f>INDEX(Trends!$D$3:$D$404,MATCH(C25,Trends!$C$3:$C$404,0))</f>
        <v>Stable</v>
      </c>
      <c r="K25" s="110" t="str">
        <f>IF(Reliability!B23="x","x",(IF(ROUNDUP(Reliability!B23,0)=1,"Very High",IF(ROUNDUP(Reliability!B23,0)=2,"High",IF(ROUNDUP(Reliability!B23,0)=3,"Medium",IF(ROUNDUP(Reliability!B23,0)=4,"Low","Very Low"))))))</f>
        <v>Medium</v>
      </c>
      <c r="L25" s="238">
        <f t="shared" si="3"/>
        <v>1.3</v>
      </c>
      <c r="M25" s="239">
        <f>'Impact of the crisis'!N26</f>
        <v>1</v>
      </c>
      <c r="N25" s="239">
        <f>'Impact of the crisis'!AB26</f>
        <v>1.5</v>
      </c>
      <c r="O25" s="238">
        <f>'Conditions of people affected'!R26</f>
        <v>1.05</v>
      </c>
      <c r="P25" s="239">
        <f>'Conditions of people affected'!K26</f>
        <v>1.1000000000000001</v>
      </c>
      <c r="Q25" s="239">
        <f>'Conditions of people affected'!Q26</f>
        <v>1</v>
      </c>
      <c r="R25" s="239">
        <f t="shared" si="4"/>
        <v>1</v>
      </c>
      <c r="S25" s="239">
        <f>'Complexity of the crisis'!X26</f>
        <v>0.9</v>
      </c>
      <c r="T25" s="239">
        <f>'Complexity of the crisis'!AN26</f>
        <v>1</v>
      </c>
      <c r="U25" s="125" t="str">
        <f>VLOOKUP(C25,Lists!$C$3:$E$160,3,FALSE)</f>
        <v>Americas</v>
      </c>
      <c r="V25" s="126">
        <v>44495</v>
      </c>
    </row>
    <row r="26" spans="1:22" ht="15.75" customHeight="1" x14ac:dyDescent="0.25">
      <c r="A26" s="45" t="str">
        <f>'Crisis Indicator Data'!A24</f>
        <v>Multiple crises in Djibouti</v>
      </c>
      <c r="B26" s="45" t="str">
        <f>Lists!G24</f>
        <v>Country level</v>
      </c>
      <c r="C26" s="45" t="str">
        <f>'Crisis Indicator Data'!C24</f>
        <v>DJI001</v>
      </c>
      <c r="D26" s="45" t="str">
        <f>'Crisis Indicator Data'!D24</f>
        <v>Djibouti</v>
      </c>
      <c r="E26" s="45" t="str">
        <f>'Crisis Indicator Data'!E24</f>
        <v>DJI</v>
      </c>
      <c r="F26" s="45" t="str">
        <f>'Crisis Indicator Data'!B24</f>
        <v>Multiple crises country</v>
      </c>
      <c r="G26" s="236">
        <f t="shared" si="0"/>
        <v>2.7</v>
      </c>
      <c r="H26" s="44">
        <f t="shared" si="1"/>
        <v>3</v>
      </c>
      <c r="I26" s="117" t="str">
        <f t="shared" si="2"/>
        <v>Medium</v>
      </c>
      <c r="J26" s="237" t="str">
        <f>INDEX(Trends!$D$3:$D$404,MATCH(C26,Trends!$C$3:$C$404,0))</f>
        <v>Decreasing</v>
      </c>
      <c r="K26" s="110" t="str">
        <f>IF(Reliability!B24="x","x",(IF(ROUNDUP(Reliability!B24,0)=1,"Very High",IF(ROUNDUP(Reliability!B24,0)=2,"High",IF(ROUNDUP(Reliability!B24,0)=3,"Medium",IF(ROUNDUP(Reliability!B24,0)=4,"Low","Very Low"))))))</f>
        <v>High</v>
      </c>
      <c r="L26" s="238">
        <f t="shared" si="3"/>
        <v>2.4</v>
      </c>
      <c r="M26" s="239">
        <f>'Impact of the crisis'!N27</f>
        <v>3.1</v>
      </c>
      <c r="N26" s="239">
        <f>'Impact of the crisis'!AB27</f>
        <v>2</v>
      </c>
      <c r="O26" s="238">
        <f>'Conditions of people affected'!R27</f>
        <v>2.65</v>
      </c>
      <c r="P26" s="239">
        <f>'Conditions of people affected'!K27</f>
        <v>2.2999999999999998</v>
      </c>
      <c r="Q26" s="239">
        <f>'Conditions of people affected'!Q27</f>
        <v>3</v>
      </c>
      <c r="R26" s="239">
        <f t="shared" si="4"/>
        <v>3</v>
      </c>
      <c r="S26" s="239">
        <f>'Complexity of the crisis'!X27</f>
        <v>2.4</v>
      </c>
      <c r="T26" s="239">
        <f>'Complexity of the crisis'!AN27</f>
        <v>3.5</v>
      </c>
      <c r="U26" s="125" t="str">
        <f>VLOOKUP(C26,Lists!$C$3:$E$160,3,FALSE)</f>
        <v>Africa</v>
      </c>
      <c r="V26" s="126">
        <v>44679</v>
      </c>
    </row>
    <row r="27" spans="1:22" ht="15.75" customHeight="1" x14ac:dyDescent="0.25">
      <c r="A27" s="45" t="str">
        <f>'Crisis Indicator Data'!A25</f>
        <v>Mixed migration in Djibouti</v>
      </c>
      <c r="B27" s="45" t="str">
        <f>Lists!G25</f>
        <v>Mixed Migration</v>
      </c>
      <c r="C27" s="45" t="str">
        <f>'Crisis Indicator Data'!C25</f>
        <v>DJI002</v>
      </c>
      <c r="D27" s="45" t="str">
        <f>'Crisis Indicator Data'!D25</f>
        <v>Djibouti</v>
      </c>
      <c r="E27" s="45" t="str">
        <f>'Crisis Indicator Data'!E25</f>
        <v>DJI</v>
      </c>
      <c r="F27" s="45" t="str">
        <f>'Crisis Indicator Data'!B25</f>
        <v>International displacement</v>
      </c>
      <c r="G27" s="236">
        <f t="shared" si="0"/>
        <v>1.7</v>
      </c>
      <c r="H27" s="44">
        <f t="shared" si="1"/>
        <v>2</v>
      </c>
      <c r="I27" s="117" t="str">
        <f t="shared" si="2"/>
        <v>Low</v>
      </c>
      <c r="J27" s="237" t="str">
        <f>INDEX(Trends!$D$3:$D$404,MATCH(C27,Trends!$C$3:$C$404,0))</f>
        <v>Stable</v>
      </c>
      <c r="K27" s="110" t="str">
        <f>IF(Reliability!B25="x","x",(IF(ROUNDUP(Reliability!B25,0)=1,"Very High",IF(ROUNDUP(Reliability!B25,0)=2,"High",IF(ROUNDUP(Reliability!B25,0)=3,"Medium",IF(ROUNDUP(Reliability!B25,0)=4,"Low","Very Low"))))))</f>
        <v>High</v>
      </c>
      <c r="L27" s="238">
        <f t="shared" si="3"/>
        <v>2</v>
      </c>
      <c r="M27" s="239">
        <f>'Impact of the crisis'!N28</f>
        <v>3.1</v>
      </c>
      <c r="N27" s="239">
        <f>'Impact of the crisis'!AB28</f>
        <v>1.3</v>
      </c>
      <c r="O27" s="238">
        <f>'Conditions of people affected'!R28</f>
        <v>0.95</v>
      </c>
      <c r="P27" s="239">
        <f>'Conditions of people affected'!K28</f>
        <v>0.9</v>
      </c>
      <c r="Q27" s="239">
        <f>'Conditions of people affected'!Q28</f>
        <v>1</v>
      </c>
      <c r="R27" s="239">
        <f t="shared" si="4"/>
        <v>2.5</v>
      </c>
      <c r="S27" s="239">
        <f>'Complexity of the crisis'!X28</f>
        <v>2.4</v>
      </c>
      <c r="T27" s="239">
        <f>'Complexity of the crisis'!AN28</f>
        <v>2.5</v>
      </c>
      <c r="U27" s="125" t="str">
        <f>VLOOKUP(C27,Lists!$C$3:$E$160,3,FALSE)</f>
        <v>Africa</v>
      </c>
      <c r="V27" s="126">
        <v>44679</v>
      </c>
    </row>
    <row r="28" spans="1:22" ht="15.75" customHeight="1" x14ac:dyDescent="0.25">
      <c r="A28" s="45" t="str">
        <f>'Crisis Indicator Data'!A26</f>
        <v>Drought in Djibouti</v>
      </c>
      <c r="B28" s="45" t="str">
        <f>Lists!G26</f>
        <v>Drought</v>
      </c>
      <c r="C28" s="45" t="str">
        <f>'Crisis Indicator Data'!C26</f>
        <v>DJI003</v>
      </c>
      <c r="D28" s="45" t="str">
        <f>'Crisis Indicator Data'!D26</f>
        <v>Djibouti</v>
      </c>
      <c r="E28" s="45" t="str">
        <f>'Crisis Indicator Data'!E26</f>
        <v>DJI</v>
      </c>
      <c r="F28" s="45" t="str">
        <f>'Crisis Indicator Data'!B26</f>
        <v>Drought</v>
      </c>
      <c r="G28" s="236">
        <f t="shared" si="0"/>
        <v>2.6</v>
      </c>
      <c r="H28" s="44">
        <f t="shared" si="1"/>
        <v>3</v>
      </c>
      <c r="I28" s="117" t="str">
        <f t="shared" si="2"/>
        <v>Medium</v>
      </c>
      <c r="J28" s="237" t="str">
        <f>INDEX(Trends!$D$3:$D$404,MATCH(C28,Trends!$C$3:$C$404,0))</f>
        <v>Stable</v>
      </c>
      <c r="K28" s="110" t="str">
        <f>IF(Reliability!B26="x","x",(IF(ROUNDUP(Reliability!B26,0)=1,"Very High",IF(ROUNDUP(Reliability!B26,0)=2,"High",IF(ROUNDUP(Reliability!B26,0)=3,"Medium",IF(ROUNDUP(Reliability!B26,0)=4,"Low","Very Low"))))))</f>
        <v>Medium</v>
      </c>
      <c r="L28" s="238">
        <f t="shared" si="3"/>
        <v>2</v>
      </c>
      <c r="M28" s="239">
        <f>'Impact of the crisis'!N29</f>
        <v>3.1</v>
      </c>
      <c r="N28" s="239">
        <f>'Impact of the crisis'!AB29</f>
        <v>1.4</v>
      </c>
      <c r="O28" s="238">
        <f>'Conditions of people affected'!R29</f>
        <v>2.5499999999999998</v>
      </c>
      <c r="P28" s="239">
        <f>'Conditions of people affected'!K29</f>
        <v>2.1</v>
      </c>
      <c r="Q28" s="239">
        <f>'Conditions of people affected'!Q29</f>
        <v>3</v>
      </c>
      <c r="R28" s="239">
        <f t="shared" si="4"/>
        <v>3</v>
      </c>
      <c r="S28" s="239">
        <f>'Complexity of the crisis'!X29</f>
        <v>2.4</v>
      </c>
      <c r="T28" s="239">
        <f>'Complexity of the crisis'!AN29</f>
        <v>3.5</v>
      </c>
      <c r="U28" s="125" t="str">
        <f>VLOOKUP(C28,Lists!$C$3:$E$160,3,FALSE)</f>
        <v>Africa</v>
      </c>
      <c r="V28" s="126">
        <v>44679</v>
      </c>
    </row>
    <row r="29" spans="1:22" ht="15.75" customHeight="1" x14ac:dyDescent="0.25">
      <c r="A29" s="45" t="str">
        <f>'Crisis Indicator Data'!A27</f>
        <v>Venezuela displacement in Dominican Republic</v>
      </c>
      <c r="B29" s="45" t="str">
        <f>Lists!G27</f>
        <v xml:space="preserve">Venezuelan refugees </v>
      </c>
      <c r="C29" s="45" t="str">
        <f>'Crisis Indicator Data'!C27</f>
        <v>DOM002</v>
      </c>
      <c r="D29" s="45" t="str">
        <f>'Crisis Indicator Data'!D27</f>
        <v>Dominican Republic</v>
      </c>
      <c r="E29" s="45" t="str">
        <f>'Crisis Indicator Data'!E27</f>
        <v>DOM</v>
      </c>
      <c r="F29" s="45" t="str">
        <f>'Crisis Indicator Data'!B27</f>
        <v>International displacement</v>
      </c>
      <c r="G29" s="236">
        <f t="shared" si="0"/>
        <v>1.8</v>
      </c>
      <c r="H29" s="44">
        <f t="shared" si="1"/>
        <v>2</v>
      </c>
      <c r="I29" s="117" t="str">
        <f t="shared" si="2"/>
        <v>Low</v>
      </c>
      <c r="J29" s="237" t="str">
        <f>INDEX(Trends!$D$3:$D$404,MATCH(C29,Trends!$C$3:$C$404,0))</f>
        <v>-</v>
      </c>
      <c r="K29" s="110" t="str">
        <f>IF(Reliability!B27="x","x",(IF(ROUNDUP(Reliability!B27,0)=1,"Very High",IF(ROUNDUP(Reliability!B27,0)=2,"High",IF(ROUNDUP(Reliability!B27,0)=3,"Medium",IF(ROUNDUP(Reliability!B27,0)=4,"Low","Very Low"))))))</f>
        <v>Medium</v>
      </c>
      <c r="L29" s="238">
        <f t="shared" si="3"/>
        <v>3.2</v>
      </c>
      <c r="M29" s="239">
        <f>'Impact of the crisis'!N30</f>
        <v>4.0999999999999996</v>
      </c>
      <c r="N29" s="239">
        <f>'Impact of the crisis'!AB30</f>
        <v>2.7</v>
      </c>
      <c r="O29" s="238">
        <f>'Conditions of people affected'!R30</f>
        <v>1.35</v>
      </c>
      <c r="P29" s="239">
        <f>'Conditions of people affected'!K30</f>
        <v>1.7</v>
      </c>
      <c r="Q29" s="239">
        <f>'Conditions of people affected'!Q30</f>
        <v>1</v>
      </c>
      <c r="R29" s="239">
        <f t="shared" si="4"/>
        <v>1.2</v>
      </c>
      <c r="S29" s="239">
        <f>'Complexity of the crisis'!X30</f>
        <v>1.4</v>
      </c>
      <c r="T29" s="239">
        <f>'Complexity of the crisis'!AN30</f>
        <v>1</v>
      </c>
      <c r="U29" s="125" t="str">
        <f>VLOOKUP(C29,Lists!$C$3:$E$160,3,FALSE)</f>
        <v>Americas</v>
      </c>
      <c r="V29" s="126">
        <v>44613</v>
      </c>
    </row>
    <row r="30" spans="1:22" ht="15.75" customHeight="1" x14ac:dyDescent="0.25">
      <c r="A30" s="45" t="str">
        <f>'Crisis Indicator Data'!A28</f>
        <v>Mixed migration flows in Algeria</v>
      </c>
      <c r="B30" s="45" t="str">
        <f>Lists!G28</f>
        <v>Mixed Migration</v>
      </c>
      <c r="C30" s="45" t="str">
        <f>'Crisis Indicator Data'!C28</f>
        <v>DZA002</v>
      </c>
      <c r="D30" s="45" t="str">
        <f>'Crisis Indicator Data'!D28</f>
        <v>Algeria</v>
      </c>
      <c r="E30" s="45" t="str">
        <f>'Crisis Indicator Data'!E28</f>
        <v>DZA</v>
      </c>
      <c r="F30" s="45" t="str">
        <f>'Crisis Indicator Data'!B28</f>
        <v>International displacement</v>
      </c>
      <c r="G30" s="236" t="str">
        <f t="shared" si="0"/>
        <v>x</v>
      </c>
      <c r="H30" s="44" t="str">
        <f t="shared" si="1"/>
        <v>x</v>
      </c>
      <c r="I30" s="117" t="str">
        <f t="shared" si="2"/>
        <v>x</v>
      </c>
      <c r="J30" s="237" t="str">
        <f>INDEX(Trends!$D$3:$D$404,MATCH(C30,Trends!$C$3:$C$404,0))</f>
        <v>-</v>
      </c>
      <c r="K30" s="110" t="str">
        <f>IF(Reliability!B28="x","x",(IF(ROUNDUP(Reliability!B28,0)=1,"Very High",IF(ROUNDUP(Reliability!B28,0)=2,"High",IF(ROUNDUP(Reliability!B28,0)=3,"Medium",IF(ROUNDUP(Reliability!B28,0)=4,"Low","Very Low"))))))</f>
        <v>Very Low</v>
      </c>
      <c r="L30" s="238">
        <f t="shared" si="3"/>
        <v>4.5</v>
      </c>
      <c r="M30" s="239">
        <f>'Impact of the crisis'!N31</f>
        <v>5</v>
      </c>
      <c r="N30" s="239">
        <f>'Impact of the crisis'!AB31</f>
        <v>4.2</v>
      </c>
      <c r="O30" s="238" t="str">
        <f>'Conditions of people affected'!R31</f>
        <v>x</v>
      </c>
      <c r="P30" s="239" t="str">
        <f>'Conditions of people affected'!K31</f>
        <v>x</v>
      </c>
      <c r="Q30" s="239" t="str">
        <f>'Conditions of people affected'!Q31</f>
        <v>x</v>
      </c>
      <c r="R30" s="239">
        <f t="shared" si="4"/>
        <v>2.4</v>
      </c>
      <c r="S30" s="239">
        <f>'Complexity of the crisis'!X31</f>
        <v>3.1</v>
      </c>
      <c r="T30" s="239">
        <f>'Complexity of the crisis'!AN31</f>
        <v>1.5</v>
      </c>
      <c r="U30" s="125" t="str">
        <f>VLOOKUP(C30,Lists!$C$3:$E$160,3,FALSE)</f>
        <v>Africa</v>
      </c>
      <c r="V30" s="126">
        <v>44490</v>
      </c>
    </row>
    <row r="31" spans="1:22" x14ac:dyDescent="0.25">
      <c r="A31" s="45" t="str">
        <f>'Crisis Indicator Data'!A29</f>
        <v>Sahrawi refugees in Algeria</v>
      </c>
      <c r="B31" s="45" t="str">
        <f>Lists!G29</f>
        <v>Sahrawi refugees</v>
      </c>
      <c r="C31" s="45" t="str">
        <f>'Crisis Indicator Data'!C29</f>
        <v>DZA003</v>
      </c>
      <c r="D31" s="45" t="str">
        <f>'Crisis Indicator Data'!D29</f>
        <v>Algeria</v>
      </c>
      <c r="E31" s="45" t="str">
        <f>'Crisis Indicator Data'!E29</f>
        <v>DZA</v>
      </c>
      <c r="F31" s="45" t="str">
        <f>'Crisis Indicator Data'!B29</f>
        <v>International displacement</v>
      </c>
      <c r="G31" s="236">
        <f t="shared" si="0"/>
        <v>2.2999999999999998</v>
      </c>
      <c r="H31" s="44">
        <f t="shared" si="1"/>
        <v>3</v>
      </c>
      <c r="I31" s="117" t="str">
        <f t="shared" si="2"/>
        <v>Medium</v>
      </c>
      <c r="J31" s="237" t="str">
        <f>INDEX(Trends!$D$3:$D$404,MATCH(C31,Trends!$C$3:$C$404,0))</f>
        <v>Stable</v>
      </c>
      <c r="K31" s="110" t="str">
        <f>IF(Reliability!B29="x","x",(IF(ROUNDUP(Reliability!B29,0)=1,"Very High",IF(ROUNDUP(Reliability!B29,0)=2,"High",IF(ROUNDUP(Reliability!B29,0)=3,"Medium",IF(ROUNDUP(Reliability!B29,0)=4,"Low","Very Low"))))))</f>
        <v>Medium</v>
      </c>
      <c r="L31" s="238">
        <f t="shared" si="3"/>
        <v>2.2000000000000002</v>
      </c>
      <c r="M31" s="239">
        <f>'Impact of the crisis'!N32</f>
        <v>1.1000000000000001</v>
      </c>
      <c r="N31" s="239">
        <f>'Impact of the crisis'!AB32</f>
        <v>2.6</v>
      </c>
      <c r="O31" s="238">
        <f>'Conditions of people affected'!R32</f>
        <v>2.2999999999999998</v>
      </c>
      <c r="P31" s="239">
        <f>'Conditions of people affected'!K32</f>
        <v>1.6</v>
      </c>
      <c r="Q31" s="239">
        <f>'Conditions of people affected'!Q32</f>
        <v>3</v>
      </c>
      <c r="R31" s="239">
        <f t="shared" si="4"/>
        <v>2.4</v>
      </c>
      <c r="S31" s="239">
        <f>'Complexity of the crisis'!X32</f>
        <v>3.1</v>
      </c>
      <c r="T31" s="239">
        <f>'Complexity of the crisis'!AN32</f>
        <v>1.5</v>
      </c>
      <c r="U31" s="125" t="str">
        <f>VLOOKUP(C31,Lists!$C$3:$E$160,3,FALSE)</f>
        <v>Africa</v>
      </c>
      <c r="V31" s="126">
        <v>44490</v>
      </c>
    </row>
    <row r="32" spans="1:22" x14ac:dyDescent="0.25">
      <c r="A32" s="45" t="str">
        <f>'Crisis Indicator Data'!A30</f>
        <v>Multiple crises in Algeria</v>
      </c>
      <c r="B32" s="45" t="str">
        <f>Lists!G30</f>
        <v>Country level</v>
      </c>
      <c r="C32" s="45" t="str">
        <f>'Crisis Indicator Data'!C30</f>
        <v>DZA004</v>
      </c>
      <c r="D32" s="45" t="str">
        <f>'Crisis Indicator Data'!D30</f>
        <v>Algeria</v>
      </c>
      <c r="E32" s="45" t="str">
        <f>'Crisis Indicator Data'!E30</f>
        <v>DZA</v>
      </c>
      <c r="F32" s="45" t="str">
        <f>'Crisis Indicator Data'!B30</f>
        <v>Multiple crises country</v>
      </c>
      <c r="G32" s="236" t="str">
        <f t="shared" si="0"/>
        <v>x</v>
      </c>
      <c r="H32" s="44" t="str">
        <f t="shared" si="1"/>
        <v>x</v>
      </c>
      <c r="I32" s="117" t="str">
        <f t="shared" si="2"/>
        <v>x</v>
      </c>
      <c r="J32" s="237" t="str">
        <f>INDEX(Trends!$D$3:$D$404,MATCH(C32,Trends!$C$3:$C$404,0))</f>
        <v>-</v>
      </c>
      <c r="K32" s="110" t="str">
        <f>IF(Reliability!B30="x","x",(IF(ROUNDUP(Reliability!B30,0)=1,"Very High",IF(ROUNDUP(Reliability!B30,0)=2,"High",IF(ROUNDUP(Reliability!B30,0)=3,"Medium",IF(ROUNDUP(Reliability!B30,0)=4,"Low","Very Low"))))))</f>
        <v>Very Low</v>
      </c>
      <c r="L32" s="238">
        <f t="shared" si="3"/>
        <v>4.4000000000000004</v>
      </c>
      <c r="M32" s="239">
        <f>'Impact of the crisis'!N33</f>
        <v>5</v>
      </c>
      <c r="N32" s="239">
        <f>'Impact of the crisis'!AB33</f>
        <v>4</v>
      </c>
      <c r="O32" s="238" t="str">
        <f>'Conditions of people affected'!R33</f>
        <v>x</v>
      </c>
      <c r="P32" s="239" t="str">
        <f>'Conditions of people affected'!K33</f>
        <v>x</v>
      </c>
      <c r="Q32" s="239" t="str">
        <f>'Conditions of people affected'!Q33</f>
        <v>x</v>
      </c>
      <c r="R32" s="239">
        <f t="shared" si="4"/>
        <v>2.6</v>
      </c>
      <c r="S32" s="239">
        <f>'Complexity of the crisis'!X33</f>
        <v>3.1</v>
      </c>
      <c r="T32" s="239">
        <f>'Complexity of the crisis'!AN33</f>
        <v>2</v>
      </c>
      <c r="U32" s="125" t="str">
        <f>VLOOKUP(C32,Lists!$C$3:$E$160,3,FALSE)</f>
        <v>Africa</v>
      </c>
      <c r="V32" s="126">
        <v>44490</v>
      </c>
    </row>
    <row r="33" spans="1:22" x14ac:dyDescent="0.25">
      <c r="A33" s="45" t="str">
        <f>'Crisis Indicator Data'!A31</f>
        <v>Venezuela displacement in Ecuador</v>
      </c>
      <c r="B33" s="45" t="str">
        <f>Lists!G31</f>
        <v xml:space="preserve">Venezuelan refugees </v>
      </c>
      <c r="C33" s="45" t="str">
        <f>'Crisis Indicator Data'!C31</f>
        <v>ECU002</v>
      </c>
      <c r="D33" s="45" t="str">
        <f>'Crisis Indicator Data'!D31</f>
        <v>Ecuador</v>
      </c>
      <c r="E33" s="45" t="str">
        <f>'Crisis Indicator Data'!E31</f>
        <v>ECU</v>
      </c>
      <c r="F33" s="45" t="str">
        <f>'Crisis Indicator Data'!B31</f>
        <v>International displacement</v>
      </c>
      <c r="G33" s="236">
        <f t="shared" si="0"/>
        <v>2.5</v>
      </c>
      <c r="H33" s="44">
        <f t="shared" si="1"/>
        <v>3</v>
      </c>
      <c r="I33" s="117" t="str">
        <f t="shared" si="2"/>
        <v>Medium</v>
      </c>
      <c r="J33" s="237" t="str">
        <f>INDEX(Trends!$D$3:$D$404,MATCH(C33,Trends!$C$3:$C$404,0))</f>
        <v>Increasing</v>
      </c>
      <c r="K33" s="110" t="str">
        <f>IF(Reliability!B31="x","x",(IF(ROUNDUP(Reliability!B31,0)=1,"Very High",IF(ROUNDUP(Reliability!B31,0)=2,"High",IF(ROUNDUP(Reliability!B31,0)=3,"Medium",IF(ROUNDUP(Reliability!B31,0)=4,"Low","Very Low"))))))</f>
        <v>Medium</v>
      </c>
      <c r="L33" s="238">
        <f t="shared" si="3"/>
        <v>2</v>
      </c>
      <c r="M33" s="239">
        <f>'Impact of the crisis'!N34</f>
        <v>1.7</v>
      </c>
      <c r="N33" s="239">
        <f>'Impact of the crisis'!AB34</f>
        <v>2.2000000000000002</v>
      </c>
      <c r="O33" s="238">
        <f>'Conditions of people affected'!R34</f>
        <v>3.1</v>
      </c>
      <c r="P33" s="239">
        <f>'Conditions of people affected'!K34</f>
        <v>3.2</v>
      </c>
      <c r="Q33" s="239">
        <f>'Conditions of people affected'!Q34</f>
        <v>3</v>
      </c>
      <c r="R33" s="239">
        <f t="shared" si="4"/>
        <v>1.8</v>
      </c>
      <c r="S33" s="239">
        <f>'Complexity of the crisis'!X34</f>
        <v>2.1</v>
      </c>
      <c r="T33" s="239">
        <f>'Complexity of the crisis'!AN34</f>
        <v>1.5</v>
      </c>
      <c r="U33" s="125" t="str">
        <f>VLOOKUP(C33,Lists!$C$3:$E$160,3,FALSE)</f>
        <v>Americas</v>
      </c>
      <c r="V33" s="126">
        <v>44609</v>
      </c>
    </row>
    <row r="34" spans="1:22" x14ac:dyDescent="0.25">
      <c r="A34" s="45" t="str">
        <f>'Crisis Indicator Data'!A32</f>
        <v>Syrian Refugee Crisis in Egypt</v>
      </c>
      <c r="B34" s="45" t="str">
        <f>Lists!G32</f>
        <v>Refugee crisis</v>
      </c>
      <c r="C34" s="45" t="str">
        <f>'Crisis Indicator Data'!C32</f>
        <v>EGY002</v>
      </c>
      <c r="D34" s="45" t="str">
        <f>'Crisis Indicator Data'!D32</f>
        <v>Egypt</v>
      </c>
      <c r="E34" s="45" t="str">
        <f>'Crisis Indicator Data'!E32</f>
        <v>EGY</v>
      </c>
      <c r="F34" s="45" t="str">
        <f>'Crisis Indicator Data'!B32</f>
        <v>International displacement</v>
      </c>
      <c r="G34" s="236">
        <f t="shared" si="0"/>
        <v>2.2999999999999998</v>
      </c>
      <c r="H34" s="44">
        <f t="shared" si="1"/>
        <v>3</v>
      </c>
      <c r="I34" s="117" t="str">
        <f t="shared" si="2"/>
        <v>Medium</v>
      </c>
      <c r="J34" s="237" t="str">
        <f>INDEX(Trends!$D$3:$D$404,MATCH(C34,Trends!$C$3:$C$404,0))</f>
        <v>Stable</v>
      </c>
      <c r="K34" s="110" t="str">
        <f>IF(Reliability!B32="x","x",(IF(ROUNDUP(Reliability!B32,0)=1,"Very High",IF(ROUNDUP(Reliability!B32,0)=2,"High",IF(ROUNDUP(Reliability!B32,0)=3,"Medium",IF(ROUNDUP(Reliability!B32,0)=4,"Low","Very Low"))))))</f>
        <v>Medium</v>
      </c>
      <c r="L34" s="238">
        <f t="shared" si="3"/>
        <v>2.2999999999999998</v>
      </c>
      <c r="M34" s="239">
        <f>'Impact of the crisis'!N35</f>
        <v>2.4</v>
      </c>
      <c r="N34" s="239">
        <f>'Impact of the crisis'!AB35</f>
        <v>2.2999999999999998</v>
      </c>
      <c r="O34" s="238">
        <f>'Conditions of people affected'!R35</f>
        <v>2.4</v>
      </c>
      <c r="P34" s="239">
        <f>'Conditions of people affected'!K35</f>
        <v>2.8</v>
      </c>
      <c r="Q34" s="239">
        <f>'Conditions of people affected'!Q35</f>
        <v>2</v>
      </c>
      <c r="R34" s="239">
        <f t="shared" si="4"/>
        <v>2.2000000000000002</v>
      </c>
      <c r="S34" s="239">
        <f>'Complexity of the crisis'!X35</f>
        <v>2.8</v>
      </c>
      <c r="T34" s="239">
        <f>'Complexity of the crisis'!AN35</f>
        <v>1.5</v>
      </c>
      <c r="U34" s="125" t="str">
        <f>VLOOKUP(C34,Lists!$C$3:$E$160,3,FALSE)</f>
        <v>Africa</v>
      </c>
      <c r="V34" s="126">
        <v>44490</v>
      </c>
    </row>
    <row r="35" spans="1:22" x14ac:dyDescent="0.25">
      <c r="A35" s="45" t="str">
        <f>'Crisis Indicator Data'!A33</f>
        <v>Complex crisis in Eritrea</v>
      </c>
      <c r="B35" s="45" t="str">
        <f>Lists!G33</f>
        <v>Complex crisis</v>
      </c>
      <c r="C35" s="45" t="str">
        <f>'Crisis Indicator Data'!C33</f>
        <v>ERI001</v>
      </c>
      <c r="D35" s="45" t="str">
        <f>'Crisis Indicator Data'!D33</f>
        <v>Eritrea</v>
      </c>
      <c r="E35" s="45" t="str">
        <f>'Crisis Indicator Data'!E33</f>
        <v>ERI</v>
      </c>
      <c r="F35" s="45" t="str">
        <f>'Crisis Indicator Data'!B33</f>
        <v>Complex crisis</v>
      </c>
      <c r="G35" s="236">
        <f t="shared" si="0"/>
        <v>3.7</v>
      </c>
      <c r="H35" s="44">
        <f t="shared" si="1"/>
        <v>4</v>
      </c>
      <c r="I35" s="117" t="str">
        <f t="shared" si="2"/>
        <v>High</v>
      </c>
      <c r="J35" s="237" t="str">
        <f>INDEX(Trends!$D$3:$D$404,MATCH(C35,Trends!$C$3:$C$404,0))</f>
        <v>Stable</v>
      </c>
      <c r="K35" s="110" t="str">
        <f>IF(Reliability!B33="x","x",(IF(ROUNDUP(Reliability!B33,0)=1,"Very High",IF(ROUNDUP(Reliability!B33,0)=2,"High",IF(ROUNDUP(Reliability!B33,0)=3,"Medium",IF(ROUNDUP(Reliability!B33,0)=4,"Low","Very Low"))))))</f>
        <v>Medium</v>
      </c>
      <c r="L35" s="238">
        <f t="shared" si="3"/>
        <v>3.4</v>
      </c>
      <c r="M35" s="239">
        <f>'Impact of the crisis'!N36</f>
        <v>3.8</v>
      </c>
      <c r="N35" s="239">
        <f>'Impact of the crisis'!AB36</f>
        <v>3.1</v>
      </c>
      <c r="O35" s="238">
        <f>'Conditions of people affected'!R36</f>
        <v>3.5</v>
      </c>
      <c r="P35" s="239">
        <f>'Conditions of people affected'!K36</f>
        <v>4</v>
      </c>
      <c r="Q35" s="239">
        <f>'Conditions of people affected'!Q36</f>
        <v>3</v>
      </c>
      <c r="R35" s="239">
        <f t="shared" si="4"/>
        <v>4.3</v>
      </c>
      <c r="S35" s="239">
        <f>'Complexity of the crisis'!X36</f>
        <v>3.3</v>
      </c>
      <c r="T35" s="239">
        <f>'Complexity of the crisis'!AN36</f>
        <v>5</v>
      </c>
      <c r="U35" s="125" t="str">
        <f>VLOOKUP(C35,Lists!$C$3:$E$160,3,FALSE)</f>
        <v>Africa</v>
      </c>
      <c r="V35" s="126">
        <v>44498</v>
      </c>
    </row>
    <row r="36" spans="1:22" x14ac:dyDescent="0.25">
      <c r="A36" s="45" t="str">
        <f>'Crisis Indicator Data'!A34</f>
        <v>Mixed migration flows in spain</v>
      </c>
      <c r="B36" s="45" t="str">
        <f>Lists!G34</f>
        <v>Mixed Migration</v>
      </c>
      <c r="C36" s="45" t="str">
        <f>'Crisis Indicator Data'!C34</f>
        <v>ESP002</v>
      </c>
      <c r="D36" s="45" t="str">
        <f>'Crisis Indicator Data'!D34</f>
        <v>Spain</v>
      </c>
      <c r="E36" s="45" t="str">
        <f>'Crisis Indicator Data'!E34</f>
        <v>ESP</v>
      </c>
      <c r="F36" s="45" t="str">
        <f>'Crisis Indicator Data'!B34</f>
        <v>International displacement</v>
      </c>
      <c r="G36" s="236">
        <f t="shared" si="0"/>
        <v>1.7</v>
      </c>
      <c r="H36" s="44">
        <f t="shared" si="1"/>
        <v>2</v>
      </c>
      <c r="I36" s="117" t="str">
        <f t="shared" si="2"/>
        <v>Low</v>
      </c>
      <c r="J36" s="237" t="str">
        <f>INDEX(Trends!$D$3:$D$404,MATCH(C36,Trends!$C$3:$C$404,0))</f>
        <v>Decreasing</v>
      </c>
      <c r="K36" s="110" t="str">
        <f>IF(Reliability!B34="x","x",(IF(ROUNDUP(Reliability!B34,0)=1,"Very High",IF(ROUNDUP(Reliability!B34,0)=2,"High",IF(ROUNDUP(Reliability!B34,0)=3,"Medium",IF(ROUNDUP(Reliability!B34,0)=4,"Low","Very Low"))))))</f>
        <v>Medium</v>
      </c>
      <c r="L36" s="238">
        <f t="shared" si="3"/>
        <v>2.5</v>
      </c>
      <c r="M36" s="239">
        <f>'Impact of the crisis'!N37</f>
        <v>2.2000000000000002</v>
      </c>
      <c r="N36" s="239">
        <f>'Impact of the crisis'!AB37</f>
        <v>2.6</v>
      </c>
      <c r="O36" s="238">
        <f>'Conditions of people affected'!R37</f>
        <v>1.4</v>
      </c>
      <c r="P36" s="239">
        <f>'Conditions of people affected'!K37</f>
        <v>1.8</v>
      </c>
      <c r="Q36" s="239">
        <f>'Conditions of people affected'!Q37</f>
        <v>1</v>
      </c>
      <c r="R36" s="239">
        <f t="shared" si="4"/>
        <v>1.6</v>
      </c>
      <c r="S36" s="239">
        <f>'Complexity of the crisis'!X37</f>
        <v>1.6</v>
      </c>
      <c r="T36" s="239">
        <f>'Complexity of the crisis'!AN37</f>
        <v>1.5</v>
      </c>
      <c r="U36" s="125" t="str">
        <f>VLOOKUP(C36,Lists!$C$3:$E$160,3,FALSE)</f>
        <v>Europe</v>
      </c>
      <c r="V36" s="126">
        <v>44494</v>
      </c>
    </row>
    <row r="37" spans="1:22" s="225" customFormat="1" x14ac:dyDescent="0.25">
      <c r="A37" s="219" t="str">
        <f>'Crisis Indicator Data'!A35</f>
        <v>Complex crisis in Ethiopia</v>
      </c>
      <c r="B37" s="219" t="str">
        <f>Lists!G35</f>
        <v>Complex crisis</v>
      </c>
      <c r="C37" s="219" t="str">
        <f>'Crisis Indicator Data'!C35</f>
        <v>ETH001</v>
      </c>
      <c r="D37" s="219" t="str">
        <f>'Crisis Indicator Data'!D35</f>
        <v>Ethiopia</v>
      </c>
      <c r="E37" s="219" t="str">
        <f>'Crisis Indicator Data'!E35</f>
        <v>ETH</v>
      </c>
      <c r="F37" s="219" t="str">
        <f>'Crisis Indicator Data'!B35</f>
        <v>Complex crisis</v>
      </c>
      <c r="G37" s="240">
        <f t="shared" ref="G37:G68" si="5">IF(OR(O37="x",L37="x"),"x",ROUND((5-GEOMEAN(((5-L37)/5*4+1),((5-O37)/5*4+1),((5-O37)/5*4+1)))/4*3.5+R37*0.3,1))</f>
        <v>4.7</v>
      </c>
      <c r="H37" s="220">
        <f t="shared" ref="H37:H68" si="6">IF(G37="x","x",ROUNDUP(G37,0))</f>
        <v>5</v>
      </c>
      <c r="I37" s="221" t="str">
        <f t="shared" ref="I37:I68" si="7">IF(O37="x","x",IF(L37="x","x",(IF(H37=5,"Very High",IF(H37=4,"High",IF(H37=3,"Medium",IF(H37=2,"Low","Very Low")))))))</f>
        <v>Very High</v>
      </c>
      <c r="J37" s="241" t="str">
        <f>INDEX(Trends!$D$3:$D$404,MATCH(C37,Trends!$C$3:$C$404,0))</f>
        <v>Stable</v>
      </c>
      <c r="K37" s="222" t="str">
        <f>IF(Reliability!B35="x","x",(IF(ROUNDUP(Reliability!B35,0)=1,"Very High",IF(ROUNDUP(Reliability!B35,0)=2,"High",IF(ROUNDUP(Reliability!B35,0)=3,"Medium",IF(ROUNDUP(Reliability!B35,0)=4,"Low","Very Low"))))))</f>
        <v>High</v>
      </c>
      <c r="L37" s="242">
        <f t="shared" ref="L37:L68" si="8">IF(OR(N37="x",M37="x"),"x",ROUND((5-GEOMEAN(((5-M37)/5*4+1),((5-N37)/5*4+1),((5-N37)/5*4+1)))/4*5,1))</f>
        <v>4.7</v>
      </c>
      <c r="M37" s="243">
        <f>'Impact of the crisis'!N38</f>
        <v>5</v>
      </c>
      <c r="N37" s="243">
        <f>'Impact of the crisis'!AB38</f>
        <v>4.5</v>
      </c>
      <c r="O37" s="242">
        <f>'Conditions of people affected'!R38</f>
        <v>5</v>
      </c>
      <c r="P37" s="243">
        <f>'Conditions of people affected'!K38</f>
        <v>5</v>
      </c>
      <c r="Q37" s="243">
        <f>'Conditions of people affected'!Q38</f>
        <v>5</v>
      </c>
      <c r="R37" s="243">
        <f t="shared" ref="R37:R68" si="9">IF(OR(T37="x",S37="x"),S37,ROUND((5-GEOMEAN(((5-S37)/5*4+1),((5-T37)/5*4+1)))/4*5,1))</f>
        <v>4.2</v>
      </c>
      <c r="S37" s="243">
        <f>'Complexity of the crisis'!X38</f>
        <v>3.8</v>
      </c>
      <c r="T37" s="243">
        <f>'Complexity of the crisis'!AN38</f>
        <v>4.5</v>
      </c>
      <c r="U37" s="223" t="str">
        <f>VLOOKUP(C37,Lists!$C$3:$E$160,3,FALSE)</f>
        <v>Africa</v>
      </c>
      <c r="V37" s="224">
        <v>44679</v>
      </c>
    </row>
    <row r="38" spans="1:22" x14ac:dyDescent="0.25">
      <c r="A38" s="45" t="str">
        <f>'Crisis Indicator Data'!A36</f>
        <v>International Displacement</v>
      </c>
      <c r="B38" s="45" t="str">
        <f>Lists!G36</f>
        <v>International Displacement</v>
      </c>
      <c r="C38" s="45" t="str">
        <f>'Crisis Indicator Data'!C36</f>
        <v>ETH003</v>
      </c>
      <c r="D38" s="45" t="str">
        <f>'Crisis Indicator Data'!D36</f>
        <v>Ethiopia</v>
      </c>
      <c r="E38" s="45" t="str">
        <f>'Crisis Indicator Data'!E36</f>
        <v>ETH</v>
      </c>
      <c r="F38" s="45" t="str">
        <f>'Crisis Indicator Data'!B36</f>
        <v>International displacement</v>
      </c>
      <c r="G38" s="236">
        <f t="shared" si="5"/>
        <v>3.1</v>
      </c>
      <c r="H38" s="44">
        <f t="shared" si="6"/>
        <v>4</v>
      </c>
      <c r="I38" s="117" t="str">
        <f t="shared" si="7"/>
        <v>High</v>
      </c>
      <c r="J38" s="237" t="str">
        <f>INDEX(Trends!$D$3:$D$404,MATCH(C38,Trends!$C$3:$C$404,0))</f>
        <v>Stable</v>
      </c>
      <c r="K38" s="110" t="str">
        <f>IF(Reliability!B36="x","x",(IF(ROUNDUP(Reliability!B36,0)=1,"Very High",IF(ROUNDUP(Reliability!B36,0)=2,"High",IF(ROUNDUP(Reliability!B36,0)=3,"Medium",IF(ROUNDUP(Reliability!B36,0)=4,"Low","Very Low"))))))</f>
        <v>Very High</v>
      </c>
      <c r="L38" s="238">
        <f t="shared" si="8"/>
        <v>3.6</v>
      </c>
      <c r="M38" s="239">
        <f>'Impact of the crisis'!N39</f>
        <v>5</v>
      </c>
      <c r="N38" s="239">
        <f>'Impact of the crisis'!AB39</f>
        <v>2.4</v>
      </c>
      <c r="O38" s="238">
        <f>'Conditions of people affected'!R39</f>
        <v>2.6</v>
      </c>
      <c r="P38" s="239">
        <f>'Conditions of people affected'!K39</f>
        <v>3.2</v>
      </c>
      <c r="Q38" s="239">
        <f>'Conditions of people affected'!Q39</f>
        <v>2</v>
      </c>
      <c r="R38" s="239">
        <f t="shared" si="9"/>
        <v>3.4</v>
      </c>
      <c r="S38" s="239">
        <f>'Complexity of the crisis'!X39</f>
        <v>3.8</v>
      </c>
      <c r="T38" s="239">
        <f>'Complexity of the crisis'!AN39</f>
        <v>3</v>
      </c>
      <c r="U38" s="125" t="str">
        <f>VLOOKUP(C38,Lists!$C$3:$E$160,3,FALSE)</f>
        <v>Africa</v>
      </c>
      <c r="V38" s="126">
        <v>44679</v>
      </c>
    </row>
    <row r="39" spans="1:22" x14ac:dyDescent="0.25">
      <c r="A39" s="45" t="str">
        <f>'Crisis Indicator Data'!A37</f>
        <v>Northern Ethiopia Conflict</v>
      </c>
      <c r="B39" s="45" t="str">
        <f>Lists!G37</f>
        <v>Northern Ethiopia Conflict</v>
      </c>
      <c r="C39" s="45" t="str">
        <f>'Crisis Indicator Data'!C37</f>
        <v>ETH004</v>
      </c>
      <c r="D39" s="45" t="str">
        <f>'Crisis Indicator Data'!D37</f>
        <v>Ethiopia</v>
      </c>
      <c r="E39" s="45" t="str">
        <f>'Crisis Indicator Data'!E37</f>
        <v>ETH</v>
      </c>
      <c r="F39" s="45" t="str">
        <f>'Crisis Indicator Data'!B37</f>
        <v>Conflict</v>
      </c>
      <c r="G39" s="236">
        <f t="shared" si="5"/>
        <v>4.4000000000000004</v>
      </c>
      <c r="H39" s="44">
        <f t="shared" si="6"/>
        <v>5</v>
      </c>
      <c r="I39" s="117" t="str">
        <f t="shared" si="7"/>
        <v>Very High</v>
      </c>
      <c r="J39" s="237" t="str">
        <f>INDEX(Trends!$D$3:$D$404,MATCH(C39,Trends!$C$3:$C$404,0))</f>
        <v>Stable</v>
      </c>
      <c r="K39" s="110" t="str">
        <f>IF(Reliability!B37="x","x",(IF(ROUNDUP(Reliability!B37,0)=1,"Very High",IF(ROUNDUP(Reliability!B37,0)=2,"High",IF(ROUNDUP(Reliability!B37,0)=3,"Medium",IF(ROUNDUP(Reliability!B37,0)=4,"Low","Very Low"))))))</f>
        <v>High</v>
      </c>
      <c r="L39" s="238">
        <f t="shared" si="8"/>
        <v>4.4000000000000004</v>
      </c>
      <c r="M39" s="239">
        <f>'Impact of the crisis'!N40</f>
        <v>3</v>
      </c>
      <c r="N39" s="239">
        <f>'Impact of the crisis'!AB40</f>
        <v>4.8</v>
      </c>
      <c r="O39" s="238">
        <f>'Conditions of people affected'!R40</f>
        <v>4.5</v>
      </c>
      <c r="P39" s="239">
        <f>'Conditions of people affected'!K40</f>
        <v>5</v>
      </c>
      <c r="Q39" s="239">
        <f>'Conditions of people affected'!Q40</f>
        <v>4</v>
      </c>
      <c r="R39" s="239">
        <f t="shared" si="9"/>
        <v>4.2</v>
      </c>
      <c r="S39" s="239">
        <f>'Complexity of the crisis'!X40</f>
        <v>3.8</v>
      </c>
      <c r="T39" s="239">
        <f>'Complexity of the crisis'!AN40</f>
        <v>4.5</v>
      </c>
      <c r="U39" s="125" t="str">
        <f>VLOOKUP(C39,Lists!$C$3:$E$160,3,FALSE)</f>
        <v>Africa</v>
      </c>
      <c r="V39" s="126">
        <v>44679</v>
      </c>
    </row>
    <row r="40" spans="1:22" x14ac:dyDescent="0.25">
      <c r="A40" s="45" t="str">
        <f>'Crisis Indicator Data'!A38</f>
        <v>Drought in Ethiopia</v>
      </c>
      <c r="B40" s="45" t="str">
        <f>Lists!G38</f>
        <v>Drought</v>
      </c>
      <c r="C40" s="45" t="str">
        <f>'Crisis Indicator Data'!C38</f>
        <v>ETH005</v>
      </c>
      <c r="D40" s="45" t="str">
        <f>'Crisis Indicator Data'!D38</f>
        <v>Ethiopia</v>
      </c>
      <c r="E40" s="45" t="str">
        <f>'Crisis Indicator Data'!E38</f>
        <v>ETH</v>
      </c>
      <c r="F40" s="45" t="str">
        <f>'Crisis Indicator Data'!B38</f>
        <v>Drought</v>
      </c>
      <c r="G40" s="236">
        <f t="shared" si="5"/>
        <v>2.8</v>
      </c>
      <c r="H40" s="44">
        <f t="shared" si="6"/>
        <v>3</v>
      </c>
      <c r="I40" s="117" t="str">
        <f t="shared" si="7"/>
        <v>Medium</v>
      </c>
      <c r="J40" s="237" t="str">
        <f>INDEX(Trends!$D$3:$D$404,MATCH(C40,Trends!$C$3:$C$404,0))</f>
        <v>-</v>
      </c>
      <c r="K40" s="110" t="str">
        <f>IF(Reliability!B38="x","x",(IF(ROUNDUP(Reliability!B38,0)=1,"Very High",IF(ROUNDUP(Reliability!B38,0)=2,"High",IF(ROUNDUP(Reliability!B38,0)=3,"Medium",IF(ROUNDUP(Reliability!B38,0)=4,"Low","Very Low"))))))</f>
        <v>High</v>
      </c>
      <c r="L40" s="238">
        <f t="shared" si="8"/>
        <v>2.8</v>
      </c>
      <c r="M40" s="239">
        <f>'Impact of the crisis'!N41</f>
        <v>4</v>
      </c>
      <c r="N40" s="239">
        <f>'Impact of the crisis'!AB41</f>
        <v>1.9</v>
      </c>
      <c r="O40" s="238">
        <f>'Conditions of people affected'!R41</f>
        <v>2.35</v>
      </c>
      <c r="P40" s="239">
        <f>'Conditions of people affected'!K41</f>
        <v>2.7</v>
      </c>
      <c r="Q40" s="239">
        <f>'Conditions of people affected'!Q41</f>
        <v>2</v>
      </c>
      <c r="R40" s="239">
        <f t="shared" si="9"/>
        <v>3.4</v>
      </c>
      <c r="S40" s="239">
        <f>'Complexity of the crisis'!X41</f>
        <v>3.8</v>
      </c>
      <c r="T40" s="239">
        <f>'Complexity of the crisis'!AN41</f>
        <v>3</v>
      </c>
      <c r="U40" s="125" t="str">
        <f>VLOOKUP(C40,Lists!$C$3:$E$160,3,FALSE)</f>
        <v>Africa</v>
      </c>
      <c r="V40" s="126">
        <v>44679</v>
      </c>
    </row>
    <row r="41" spans="1:22" x14ac:dyDescent="0.25">
      <c r="A41" s="45" t="str">
        <f>'Crisis Indicator Data'!A39</f>
        <v>Mixed migration flows in Greece</v>
      </c>
      <c r="B41" s="45" t="str">
        <f>Lists!G39</f>
        <v>Mixed Migration</v>
      </c>
      <c r="C41" s="45" t="str">
        <f>'Crisis Indicator Data'!C39</f>
        <v>GRC002</v>
      </c>
      <c r="D41" s="45" t="str">
        <f>'Crisis Indicator Data'!D39</f>
        <v>Greece</v>
      </c>
      <c r="E41" s="45" t="str">
        <f>'Crisis Indicator Data'!E39</f>
        <v>GRC</v>
      </c>
      <c r="F41" s="45" t="str">
        <f>'Crisis Indicator Data'!B39</f>
        <v>International displacement</v>
      </c>
      <c r="G41" s="236">
        <f t="shared" si="5"/>
        <v>1.7</v>
      </c>
      <c r="H41" s="44">
        <f t="shared" si="6"/>
        <v>2</v>
      </c>
      <c r="I41" s="117" t="str">
        <f t="shared" si="7"/>
        <v>Low</v>
      </c>
      <c r="J41" s="237" t="str">
        <f>INDEX(Trends!$D$3:$D$404,MATCH(C41,Trends!$C$3:$C$404,0))</f>
        <v>Stable</v>
      </c>
      <c r="K41" s="110" t="str">
        <f>IF(Reliability!B39="x","x",(IF(ROUNDUP(Reliability!B39,0)=1,"Very High",IF(ROUNDUP(Reliability!B39,0)=2,"High",IF(ROUNDUP(Reliability!B39,0)=3,"Medium",IF(ROUNDUP(Reliability!B39,0)=4,"Low","Very Low"))))))</f>
        <v>High</v>
      </c>
      <c r="L41" s="238">
        <f t="shared" si="8"/>
        <v>2.2999999999999998</v>
      </c>
      <c r="M41" s="239">
        <f>'Impact of the crisis'!N42</f>
        <v>0.3</v>
      </c>
      <c r="N41" s="239">
        <f>'Impact of the crisis'!AB42</f>
        <v>3</v>
      </c>
      <c r="O41" s="238">
        <f>'Conditions of people affected'!R42</f>
        <v>1.25</v>
      </c>
      <c r="P41" s="239">
        <f>'Conditions of people affected'!K42</f>
        <v>0.5</v>
      </c>
      <c r="Q41" s="239">
        <f>'Conditions of people affected'!Q42</f>
        <v>2</v>
      </c>
      <c r="R41" s="239">
        <f t="shared" si="9"/>
        <v>2</v>
      </c>
      <c r="S41" s="239">
        <f>'Complexity of the crisis'!X42</f>
        <v>1.9</v>
      </c>
      <c r="T41" s="239">
        <f>'Complexity of the crisis'!AN42</f>
        <v>2</v>
      </c>
      <c r="U41" s="125" t="str">
        <f>VLOOKUP(C41,Lists!$C$3:$E$160,3,FALSE)</f>
        <v>Europe</v>
      </c>
      <c r="V41" s="126">
        <v>44671</v>
      </c>
    </row>
    <row r="42" spans="1:22" x14ac:dyDescent="0.25">
      <c r="A42" s="45" t="str">
        <f>'Crisis Indicator Data'!A40</f>
        <v>Complex crisis in Guatemala</v>
      </c>
      <c r="B42" s="45" t="str">
        <f>Lists!G40</f>
        <v>Complex crisis</v>
      </c>
      <c r="C42" s="45" t="str">
        <f>'Crisis Indicator Data'!C40</f>
        <v>GTM001</v>
      </c>
      <c r="D42" s="45" t="str">
        <f>'Crisis Indicator Data'!D40</f>
        <v>Guatemala</v>
      </c>
      <c r="E42" s="45" t="str">
        <f>'Crisis Indicator Data'!E40</f>
        <v>GTM</v>
      </c>
      <c r="F42" s="45" t="str">
        <f>'Crisis Indicator Data'!B40</f>
        <v>Complex crisis</v>
      </c>
      <c r="G42" s="236">
        <f t="shared" si="5"/>
        <v>3.5</v>
      </c>
      <c r="H42" s="44">
        <f t="shared" si="6"/>
        <v>4</v>
      </c>
      <c r="I42" s="117" t="str">
        <f t="shared" si="7"/>
        <v>High</v>
      </c>
      <c r="J42" s="237" t="str">
        <f>INDEX(Trends!$D$3:$D$404,MATCH(C42,Trends!$C$3:$C$404,0))</f>
        <v>Stable</v>
      </c>
      <c r="K42" s="110" t="str">
        <f>IF(Reliability!B40="x","x",(IF(ROUNDUP(Reliability!B40,0)=1,"Very High",IF(ROUNDUP(Reliability!B40,0)=2,"High",IF(ROUNDUP(Reliability!B40,0)=3,"Medium",IF(ROUNDUP(Reliability!B40,0)=4,"Low","Very Low"))))))</f>
        <v>High</v>
      </c>
      <c r="L42" s="238">
        <f t="shared" si="8"/>
        <v>3.8</v>
      </c>
      <c r="M42" s="239">
        <f>'Impact of the crisis'!N43</f>
        <v>4.4000000000000004</v>
      </c>
      <c r="N42" s="239">
        <f>'Impact of the crisis'!AB43</f>
        <v>3.5</v>
      </c>
      <c r="O42" s="238">
        <f>'Conditions of people affected'!R43</f>
        <v>3.65</v>
      </c>
      <c r="P42" s="239">
        <f>'Conditions of people affected'!K43</f>
        <v>4.3</v>
      </c>
      <c r="Q42" s="239">
        <f>'Conditions of people affected'!Q43</f>
        <v>3</v>
      </c>
      <c r="R42" s="239">
        <f t="shared" si="9"/>
        <v>2.9</v>
      </c>
      <c r="S42" s="239">
        <f>'Complexity of the crisis'!X43</f>
        <v>3.3</v>
      </c>
      <c r="T42" s="239">
        <f>'Complexity of the crisis'!AN43</f>
        <v>2.5</v>
      </c>
      <c r="U42" s="125" t="str">
        <f>VLOOKUP(C42,Lists!$C$3:$E$160,3,FALSE)</f>
        <v>Americas</v>
      </c>
      <c r="V42" s="126">
        <v>44516</v>
      </c>
    </row>
    <row r="43" spans="1:22" x14ac:dyDescent="0.25">
      <c r="A43" s="45" t="str">
        <f>'Crisis Indicator Data'!A41</f>
        <v>Complex crisis in Honduras</v>
      </c>
      <c r="B43" s="45" t="str">
        <f>Lists!G41</f>
        <v>Complex crisis</v>
      </c>
      <c r="C43" s="45" t="str">
        <f>'Crisis Indicator Data'!C41</f>
        <v>HND001</v>
      </c>
      <c r="D43" s="45" t="str">
        <f>'Crisis Indicator Data'!D41</f>
        <v>Honduras</v>
      </c>
      <c r="E43" s="45" t="str">
        <f>'Crisis Indicator Data'!E41</f>
        <v>HND</v>
      </c>
      <c r="F43" s="45" t="str">
        <f>'Crisis Indicator Data'!B41</f>
        <v>Complex crisis</v>
      </c>
      <c r="G43" s="236">
        <f t="shared" si="5"/>
        <v>3.7</v>
      </c>
      <c r="H43" s="44">
        <f t="shared" si="6"/>
        <v>4</v>
      </c>
      <c r="I43" s="117" t="str">
        <f t="shared" si="7"/>
        <v>High</v>
      </c>
      <c r="J43" s="237" t="str">
        <f>INDEX(Trends!$D$3:$D$404,MATCH(C43,Trends!$C$3:$C$404,0))</f>
        <v>Stable</v>
      </c>
      <c r="K43" s="110" t="str">
        <f>IF(Reliability!B41="x","x",(IF(ROUNDUP(Reliability!B41,0)=1,"Very High",IF(ROUNDUP(Reliability!B41,0)=2,"High",IF(ROUNDUP(Reliability!B41,0)=3,"Medium",IF(ROUNDUP(Reliability!B41,0)=4,"Low","Very Low"))))))</f>
        <v>High</v>
      </c>
      <c r="L43" s="238">
        <f t="shared" si="8"/>
        <v>3.8</v>
      </c>
      <c r="M43" s="239">
        <f>'Impact of the crisis'!N44</f>
        <v>4.2</v>
      </c>
      <c r="N43" s="239">
        <f>'Impact of the crisis'!AB44</f>
        <v>3.5</v>
      </c>
      <c r="O43" s="238">
        <f>'Conditions of people affected'!R44</f>
        <v>4.0999999999999996</v>
      </c>
      <c r="P43" s="239">
        <f>'Conditions of people affected'!K44</f>
        <v>4.2</v>
      </c>
      <c r="Q43" s="239">
        <f>'Conditions of people affected'!Q44</f>
        <v>4</v>
      </c>
      <c r="R43" s="239">
        <f t="shared" si="9"/>
        <v>3.1</v>
      </c>
      <c r="S43" s="239">
        <f>'Complexity of the crisis'!X44</f>
        <v>3.1</v>
      </c>
      <c r="T43" s="239">
        <f>'Complexity of the crisis'!AN44</f>
        <v>3</v>
      </c>
      <c r="U43" s="125" t="str">
        <f>VLOOKUP(C43,Lists!$C$3:$E$160,3,FALSE)</f>
        <v>Americas</v>
      </c>
      <c r="V43" s="126">
        <v>44517</v>
      </c>
    </row>
    <row r="44" spans="1:22" x14ac:dyDescent="0.25">
      <c r="A44" s="45" t="str">
        <f>'Crisis Indicator Data'!A42</f>
        <v>Complex crisis in Haiti</v>
      </c>
      <c r="B44" s="45" t="str">
        <f>Lists!G42</f>
        <v>Complex crisis</v>
      </c>
      <c r="C44" s="45" t="str">
        <f>'Crisis Indicator Data'!C42</f>
        <v>HTI001</v>
      </c>
      <c r="D44" s="45" t="str">
        <f>'Crisis Indicator Data'!D42</f>
        <v>Haiti</v>
      </c>
      <c r="E44" s="45" t="str">
        <f>'Crisis Indicator Data'!E42</f>
        <v>HTI</v>
      </c>
      <c r="F44" s="45" t="str">
        <f>'Crisis Indicator Data'!B42</f>
        <v>Complex crisis</v>
      </c>
      <c r="G44" s="236">
        <f t="shared" si="5"/>
        <v>4.0999999999999996</v>
      </c>
      <c r="H44" s="44">
        <f t="shared" si="6"/>
        <v>5</v>
      </c>
      <c r="I44" s="117" t="str">
        <f t="shared" si="7"/>
        <v>Very High</v>
      </c>
      <c r="J44" s="237" t="str">
        <f>INDEX(Trends!$D$3:$D$404,MATCH(C44,Trends!$C$3:$C$404,0))</f>
        <v>Stable</v>
      </c>
      <c r="K44" s="110" t="str">
        <f>IF(Reliability!B42="x","x",(IF(ROUNDUP(Reliability!B42,0)=1,"Very High",IF(ROUNDUP(Reliability!B42,0)=2,"High",IF(ROUNDUP(Reliability!B42,0)=3,"Medium",IF(ROUNDUP(Reliability!B42,0)=4,"Low","Very Low"))))))</f>
        <v>Medium</v>
      </c>
      <c r="L44" s="238">
        <f t="shared" si="8"/>
        <v>3.8</v>
      </c>
      <c r="M44" s="239">
        <f>'Impact of the crisis'!N45</f>
        <v>4</v>
      </c>
      <c r="N44" s="239">
        <f>'Impact of the crisis'!AB45</f>
        <v>3.7</v>
      </c>
      <c r="O44" s="238">
        <f>'Conditions of people affected'!R45</f>
        <v>4.75</v>
      </c>
      <c r="P44" s="239">
        <f>'Conditions of people affected'!K45</f>
        <v>4.5</v>
      </c>
      <c r="Q44" s="239">
        <f>'Conditions of people affected'!Q45</f>
        <v>5</v>
      </c>
      <c r="R44" s="239">
        <f t="shared" si="9"/>
        <v>3.1</v>
      </c>
      <c r="S44" s="239">
        <f>'Complexity of the crisis'!X45</f>
        <v>3.1</v>
      </c>
      <c r="T44" s="239">
        <f>'Complexity of the crisis'!AN45</f>
        <v>3</v>
      </c>
      <c r="U44" s="125" t="str">
        <f>VLOOKUP(C44,Lists!$C$3:$E$160,3,FALSE)</f>
        <v>Americas</v>
      </c>
      <c r="V44" s="126">
        <v>44495</v>
      </c>
    </row>
    <row r="45" spans="1:22" x14ac:dyDescent="0.25">
      <c r="A45" s="45" t="str">
        <f>'Crisis Indicator Data'!A43</f>
        <v xml:space="preserve">Nippes Earthquake </v>
      </c>
      <c r="B45" s="45" t="str">
        <f>Lists!G43</f>
        <v>Earthquake</v>
      </c>
      <c r="C45" s="45" t="str">
        <f>'Crisis Indicator Data'!C43</f>
        <v>HTI002</v>
      </c>
      <c r="D45" s="45" t="str">
        <f>'Crisis Indicator Data'!D43</f>
        <v>Haiti</v>
      </c>
      <c r="E45" s="45" t="str">
        <f>'Crisis Indicator Data'!E43</f>
        <v>HTI</v>
      </c>
      <c r="F45" s="45" t="str">
        <f>'Crisis Indicator Data'!B43</f>
        <v>Earthquake</v>
      </c>
      <c r="G45" s="236">
        <f t="shared" si="5"/>
        <v>3.1</v>
      </c>
      <c r="H45" s="44">
        <f t="shared" si="6"/>
        <v>4</v>
      </c>
      <c r="I45" s="117" t="str">
        <f t="shared" si="7"/>
        <v>High</v>
      </c>
      <c r="J45" s="237" t="str">
        <f>INDEX(Trends!$D$3:$D$404,MATCH(C45,Trends!$C$3:$C$404,0))</f>
        <v>Stable</v>
      </c>
      <c r="K45" s="110" t="str">
        <f>IF(Reliability!B43="x","x",(IF(ROUNDUP(Reliability!B43,0)=1,"Very High",IF(ROUNDUP(Reliability!B43,0)=2,"High",IF(ROUNDUP(Reliability!B43,0)=3,"Medium",IF(ROUNDUP(Reliability!B43,0)=4,"Low","Very Low"))))))</f>
        <v>Medium</v>
      </c>
      <c r="L45" s="238">
        <f t="shared" si="8"/>
        <v>3.1</v>
      </c>
      <c r="M45" s="239">
        <f>'Impact of the crisis'!N46</f>
        <v>2.4</v>
      </c>
      <c r="N45" s="239">
        <f>'Impact of the crisis'!AB46</f>
        <v>3.4</v>
      </c>
      <c r="O45" s="238">
        <f>'Conditions of people affected'!R46</f>
        <v>3</v>
      </c>
      <c r="P45" s="239">
        <f>'Conditions of people affected'!K46</f>
        <v>3</v>
      </c>
      <c r="Q45" s="239">
        <f>'Conditions of people affected'!Q46</f>
        <v>3</v>
      </c>
      <c r="R45" s="239">
        <f t="shared" si="9"/>
        <v>3.1</v>
      </c>
      <c r="S45" s="239">
        <f>'Complexity of the crisis'!X46</f>
        <v>3.1</v>
      </c>
      <c r="T45" s="239">
        <f>'Complexity of the crisis'!AN46</f>
        <v>3</v>
      </c>
      <c r="U45" s="125" t="str">
        <f>VLOOKUP(C45,Lists!$C$3:$E$160,3,FALSE)</f>
        <v>Americas</v>
      </c>
      <c r="V45" s="126">
        <v>44495</v>
      </c>
    </row>
    <row r="46" spans="1:22" x14ac:dyDescent="0.25">
      <c r="A46" s="45" t="str">
        <f>'Crisis Indicator Data'!A44</f>
        <v>Displacement from Ukraine conflict in Hungary</v>
      </c>
      <c r="B46" s="45" t="str">
        <f>Lists!G44</f>
        <v>Displacement from Ukraine conflict</v>
      </c>
      <c r="C46" s="45" t="str">
        <f>'Crisis Indicator Data'!C44</f>
        <v>HUN002</v>
      </c>
      <c r="D46" s="45" t="str">
        <f>'Crisis Indicator Data'!D44</f>
        <v>Hungary</v>
      </c>
      <c r="E46" s="45" t="str">
        <f>'Crisis Indicator Data'!E44</f>
        <v>HUN</v>
      </c>
      <c r="F46" s="45" t="str">
        <f>'Crisis Indicator Data'!B44</f>
        <v>International displacement</v>
      </c>
      <c r="G46" s="236">
        <f t="shared" si="5"/>
        <v>1.3</v>
      </c>
      <c r="H46" s="44">
        <f t="shared" si="6"/>
        <v>2</v>
      </c>
      <c r="I46" s="117" t="str">
        <f t="shared" si="7"/>
        <v>Low</v>
      </c>
      <c r="J46" s="237" t="str">
        <f>INDEX(Trends!$D$3:$D$404,MATCH(C46,Trends!$C$3:$C$404,0))</f>
        <v>-</v>
      </c>
      <c r="K46" s="110" t="str">
        <f>IF(Reliability!B44="x","x",(IF(ROUNDUP(Reliability!B44,0)=1,"Very High",IF(ROUNDUP(Reliability!B44,0)=2,"High",IF(ROUNDUP(Reliability!B44,0)=3,"Medium",IF(ROUNDUP(Reliability!B44,0)=4,"Low","Very Low"))))))</f>
        <v>Very High</v>
      </c>
      <c r="L46" s="238">
        <f t="shared" si="8"/>
        <v>2.1</v>
      </c>
      <c r="M46" s="239">
        <f>'Impact of the crisis'!N47</f>
        <v>0.1</v>
      </c>
      <c r="N46" s="239">
        <f>'Impact of the crisis'!AB47</f>
        <v>2.8</v>
      </c>
      <c r="O46" s="238">
        <f>'Conditions of people affected'!R47</f>
        <v>1</v>
      </c>
      <c r="P46" s="239">
        <f>'Conditions of people affected'!K47</f>
        <v>0</v>
      </c>
      <c r="Q46" s="239">
        <f>'Conditions of people affected'!Q47</f>
        <v>2</v>
      </c>
      <c r="R46" s="239">
        <f t="shared" si="9"/>
        <v>1.2</v>
      </c>
      <c r="S46" s="239">
        <f>'Complexity of the crisis'!X47</f>
        <v>1.4</v>
      </c>
      <c r="T46" s="239">
        <f>'Complexity of the crisis'!AN47</f>
        <v>1</v>
      </c>
      <c r="U46" s="125" t="str">
        <f>VLOOKUP(C46,Lists!$C$3:$E$160,3,FALSE)</f>
        <v>Europe</v>
      </c>
      <c r="V46" s="126">
        <v>44658</v>
      </c>
    </row>
    <row r="47" spans="1:22" x14ac:dyDescent="0.25">
      <c r="A47" s="45" t="str">
        <f>'Crisis Indicator Data'!A45</f>
        <v>Papua Conflict</v>
      </c>
      <c r="B47" s="45" t="str">
        <f>Lists!G45</f>
        <v>Papua Conflict</v>
      </c>
      <c r="C47" s="45" t="str">
        <f>'Crisis Indicator Data'!C45</f>
        <v>IDN002</v>
      </c>
      <c r="D47" s="45" t="str">
        <f>'Crisis Indicator Data'!D45</f>
        <v>Indonesia</v>
      </c>
      <c r="E47" s="45" t="str">
        <f>'Crisis Indicator Data'!E45</f>
        <v>IDN</v>
      </c>
      <c r="F47" s="45" t="str">
        <f>'Crisis Indicator Data'!B45</f>
        <v>Conflict</v>
      </c>
      <c r="G47" s="236">
        <f t="shared" si="5"/>
        <v>2.2999999999999998</v>
      </c>
      <c r="H47" s="44">
        <f t="shared" si="6"/>
        <v>3</v>
      </c>
      <c r="I47" s="117" t="str">
        <f t="shared" si="7"/>
        <v>Medium</v>
      </c>
      <c r="J47" s="237" t="str">
        <f>INDEX(Trends!$D$3:$D$404,MATCH(C47,Trends!$C$3:$C$404,0))</f>
        <v>Increasing</v>
      </c>
      <c r="K47" s="110" t="str">
        <f>IF(Reliability!B45="x","x",(IF(ROUNDUP(Reliability!B45,0)=1,"Very High",IF(ROUNDUP(Reliability!B45,0)=2,"High",IF(ROUNDUP(Reliability!B45,0)=3,"Medium",IF(ROUNDUP(Reliability!B45,0)=4,"Low","Very Low"))))))</f>
        <v>Medium</v>
      </c>
      <c r="L47" s="238">
        <f t="shared" si="8"/>
        <v>3</v>
      </c>
      <c r="M47" s="239">
        <f>'Impact of the crisis'!N48</f>
        <v>1.9</v>
      </c>
      <c r="N47" s="239">
        <f>'Impact of the crisis'!AB48</f>
        <v>3.4</v>
      </c>
      <c r="O47" s="238">
        <f>'Conditions of people affected'!R48</f>
        <v>1.35</v>
      </c>
      <c r="P47" s="239">
        <f>'Conditions of people affected'!K48</f>
        <v>1.7</v>
      </c>
      <c r="Q47" s="239">
        <f>'Conditions of people affected'!Q48</f>
        <v>1</v>
      </c>
      <c r="R47" s="239">
        <f t="shared" si="9"/>
        <v>3.1</v>
      </c>
      <c r="S47" s="239">
        <f>'Complexity of the crisis'!X48</f>
        <v>2.7</v>
      </c>
      <c r="T47" s="239">
        <f>'Complexity of the crisis'!AN48</f>
        <v>3.5</v>
      </c>
      <c r="U47" s="125" t="str">
        <f>VLOOKUP(C47,Lists!$C$3:$E$160,3,FALSE)</f>
        <v>Asia</v>
      </c>
      <c r="V47" s="126">
        <v>44635</v>
      </c>
    </row>
    <row r="48" spans="1:22" x14ac:dyDescent="0.25">
      <c r="A48" s="45" t="str">
        <f>'Crisis Indicator Data'!A46</f>
        <v>Conflict in Jammu and Kashmir</v>
      </c>
      <c r="B48" s="45" t="str">
        <f>Lists!G46</f>
        <v xml:space="preserve">Kashmir conflict </v>
      </c>
      <c r="C48" s="45" t="str">
        <f>'Crisis Indicator Data'!C46</f>
        <v>IND002</v>
      </c>
      <c r="D48" s="45" t="str">
        <f>'Crisis Indicator Data'!D46</f>
        <v>India</v>
      </c>
      <c r="E48" s="45" t="str">
        <f>'Crisis Indicator Data'!E46</f>
        <v>IND</v>
      </c>
      <c r="F48" s="45" t="str">
        <f>'Crisis Indicator Data'!B46</f>
        <v>Conflict</v>
      </c>
      <c r="G48" s="236" t="str">
        <f t="shared" si="5"/>
        <v>x</v>
      </c>
      <c r="H48" s="44" t="str">
        <f t="shared" si="6"/>
        <v>x</v>
      </c>
      <c r="I48" s="117" t="str">
        <f t="shared" si="7"/>
        <v>x</v>
      </c>
      <c r="J48" s="237" t="str">
        <f>INDEX(Trends!$D$3:$D$404,MATCH(C48,Trends!$C$3:$C$404,0))</f>
        <v>-</v>
      </c>
      <c r="K48" s="110" t="str">
        <f>IF(Reliability!B46="x","x",(IF(ROUNDUP(Reliability!B46,0)=1,"Very High",IF(ROUNDUP(Reliability!B46,0)=2,"High",IF(ROUNDUP(Reliability!B46,0)=3,"Medium",IF(ROUNDUP(Reliability!B46,0)=4,"Low","Very Low"))))))</f>
        <v>Very Low</v>
      </c>
      <c r="L48" s="238">
        <f t="shared" si="8"/>
        <v>2.8</v>
      </c>
      <c r="M48" s="239">
        <f>'Impact of the crisis'!N49</f>
        <v>2</v>
      </c>
      <c r="N48" s="239">
        <f>'Impact of the crisis'!AB49</f>
        <v>3.2</v>
      </c>
      <c r="O48" s="238" t="str">
        <f>'Conditions of people affected'!R49</f>
        <v>x</v>
      </c>
      <c r="P48" s="239" t="str">
        <f>'Conditions of people affected'!K49</f>
        <v>x</v>
      </c>
      <c r="Q48" s="239" t="str">
        <f>'Conditions of people affected'!Q49</f>
        <v>x</v>
      </c>
      <c r="R48" s="239">
        <f t="shared" si="9"/>
        <v>1.9</v>
      </c>
      <c r="S48" s="239">
        <f>'Complexity of the crisis'!X49</f>
        <v>2.6</v>
      </c>
      <c r="T48" s="239">
        <f>'Complexity of the crisis'!AN49</f>
        <v>1</v>
      </c>
      <c r="U48" s="125" t="str">
        <f>VLOOKUP(C48,Lists!$C$3:$E$160,3,FALSE)</f>
        <v>Asia</v>
      </c>
      <c r="V48" s="126">
        <v>44635</v>
      </c>
    </row>
    <row r="49" spans="1:22" x14ac:dyDescent="0.25">
      <c r="A49" s="45" t="str">
        <f>'Crisis Indicator Data'!A47</f>
        <v>Afghan Refugees in Iran</v>
      </c>
      <c r="B49" s="45" t="str">
        <f>Lists!G47</f>
        <v>Afghan Refugees</v>
      </c>
      <c r="C49" s="45" t="str">
        <f>'Crisis Indicator Data'!C47</f>
        <v>IRN004</v>
      </c>
      <c r="D49" s="45" t="str">
        <f>'Crisis Indicator Data'!D47</f>
        <v>Iran</v>
      </c>
      <c r="E49" s="45" t="str">
        <f>'Crisis Indicator Data'!E47</f>
        <v>IRN</v>
      </c>
      <c r="F49" s="45" t="str">
        <f>'Crisis Indicator Data'!B47</f>
        <v>International displacement</v>
      </c>
      <c r="G49" s="236">
        <f t="shared" si="5"/>
        <v>3.6</v>
      </c>
      <c r="H49" s="44">
        <f t="shared" si="6"/>
        <v>4</v>
      </c>
      <c r="I49" s="117" t="str">
        <f t="shared" si="7"/>
        <v>High</v>
      </c>
      <c r="J49" s="237" t="str">
        <f>INDEX(Trends!$D$3:$D$404,MATCH(C49,Trends!$C$3:$C$404,0))</f>
        <v>Increasing</v>
      </c>
      <c r="K49" s="110" t="str">
        <f>IF(Reliability!B47="x","x",(IF(ROUNDUP(Reliability!B47,0)=1,"Very High",IF(ROUNDUP(Reliability!B47,0)=2,"High",IF(ROUNDUP(Reliability!B47,0)=3,"Medium",IF(ROUNDUP(Reliability!B47,0)=4,"Low","Very Low"))))))</f>
        <v>Medium</v>
      </c>
      <c r="L49" s="238">
        <f t="shared" si="8"/>
        <v>3.6</v>
      </c>
      <c r="M49" s="239">
        <f>'Impact of the crisis'!N50</f>
        <v>2.7</v>
      </c>
      <c r="N49" s="239">
        <f>'Impact of the crisis'!AB50</f>
        <v>3.9</v>
      </c>
      <c r="O49" s="238">
        <f>'Conditions of people affected'!R50</f>
        <v>4.0999999999999996</v>
      </c>
      <c r="P49" s="239">
        <f>'Conditions of people affected'!K50</f>
        <v>4.2</v>
      </c>
      <c r="Q49" s="239">
        <f>'Conditions of people affected'!Q50</f>
        <v>4</v>
      </c>
      <c r="R49" s="239">
        <f t="shared" si="9"/>
        <v>2.9</v>
      </c>
      <c r="S49" s="239">
        <f>'Complexity of the crisis'!X50</f>
        <v>3.3</v>
      </c>
      <c r="T49" s="239">
        <f>'Complexity of the crisis'!AN50</f>
        <v>2.5</v>
      </c>
      <c r="U49" s="125" t="str">
        <f>VLOOKUP(C49,Lists!$C$3:$E$160,3,FALSE)</f>
        <v>Middle east</v>
      </c>
      <c r="V49" s="126">
        <v>44657</v>
      </c>
    </row>
    <row r="50" spans="1:22" x14ac:dyDescent="0.25">
      <c r="A50" s="45" t="str">
        <f>'Crisis Indicator Data'!A48</f>
        <v>Multiple crises in Iraq</v>
      </c>
      <c r="B50" s="45" t="str">
        <f>Lists!G48</f>
        <v>Country level</v>
      </c>
      <c r="C50" s="45" t="str">
        <f>'Crisis Indicator Data'!C48</f>
        <v>IRQ001</v>
      </c>
      <c r="D50" s="45" t="str">
        <f>'Crisis Indicator Data'!D48</f>
        <v>Iraq</v>
      </c>
      <c r="E50" s="45" t="str">
        <f>'Crisis Indicator Data'!E48</f>
        <v>IRQ</v>
      </c>
      <c r="F50" s="45" t="str">
        <f>'Crisis Indicator Data'!B48</f>
        <v>Multiple crises country</v>
      </c>
      <c r="G50" s="236">
        <f t="shared" si="5"/>
        <v>3.9</v>
      </c>
      <c r="H50" s="44">
        <f t="shared" si="6"/>
        <v>4</v>
      </c>
      <c r="I50" s="117" t="str">
        <f t="shared" si="7"/>
        <v>High</v>
      </c>
      <c r="J50" s="237" t="str">
        <f>INDEX(Trends!$D$3:$D$404,MATCH(C50,Trends!$C$3:$C$404,0))</f>
        <v>Decreasing</v>
      </c>
      <c r="K50" s="110" t="str">
        <f>IF(Reliability!B48="x","x",(IF(ROUNDUP(Reliability!B48,0)=1,"Very High",IF(ROUNDUP(Reliability!B48,0)=2,"High",IF(ROUNDUP(Reliability!B48,0)=3,"Medium",IF(ROUNDUP(Reliability!B48,0)=4,"Low","Very Low"))))))</f>
        <v>High</v>
      </c>
      <c r="L50" s="238">
        <f t="shared" si="8"/>
        <v>4.0999999999999996</v>
      </c>
      <c r="M50" s="239">
        <f>'Impact of the crisis'!N51</f>
        <v>4.7</v>
      </c>
      <c r="N50" s="239">
        <f>'Impact of the crisis'!AB51</f>
        <v>3.8</v>
      </c>
      <c r="O50" s="238">
        <f>'Conditions of people affected'!R51</f>
        <v>3.55</v>
      </c>
      <c r="P50" s="239">
        <f>'Conditions of people affected'!K51</f>
        <v>4.0999999999999996</v>
      </c>
      <c r="Q50" s="239">
        <f>'Conditions of people affected'!Q51</f>
        <v>3</v>
      </c>
      <c r="R50" s="239">
        <f t="shared" si="9"/>
        <v>4.0999999999999996</v>
      </c>
      <c r="S50" s="239">
        <f>'Complexity of the crisis'!X51</f>
        <v>3.6</v>
      </c>
      <c r="T50" s="239">
        <f>'Complexity of the crisis'!AN51</f>
        <v>4.5</v>
      </c>
      <c r="U50" s="125" t="str">
        <f>VLOOKUP(C50,Lists!$C$3:$E$160,3,FALSE)</f>
        <v>Middle east</v>
      </c>
      <c r="V50" s="126">
        <v>44656</v>
      </c>
    </row>
    <row r="51" spans="1:22" ht="14.1" customHeight="1" x14ac:dyDescent="0.25">
      <c r="A51" s="45" t="str">
        <f>'Crisis Indicator Data'!A49</f>
        <v>Conflict  in Iraq</v>
      </c>
      <c r="B51" s="45" t="str">
        <f>Lists!G49</f>
        <v>Conflict</v>
      </c>
      <c r="C51" s="45" t="str">
        <f>'Crisis Indicator Data'!C49</f>
        <v>IRQ002</v>
      </c>
      <c r="D51" s="45" t="str">
        <f>'Crisis Indicator Data'!D49</f>
        <v>Iraq</v>
      </c>
      <c r="E51" s="45" t="str">
        <f>'Crisis Indicator Data'!E49</f>
        <v>IRQ</v>
      </c>
      <c r="F51" s="45" t="str">
        <f>'Crisis Indicator Data'!B49</f>
        <v>Conflict</v>
      </c>
      <c r="G51" s="236">
        <f t="shared" si="5"/>
        <v>3.8</v>
      </c>
      <c r="H51" s="44">
        <f t="shared" si="6"/>
        <v>4</v>
      </c>
      <c r="I51" s="117" t="str">
        <f t="shared" si="7"/>
        <v>High</v>
      </c>
      <c r="J51" s="237" t="str">
        <f>INDEX(Trends!$D$3:$D$404,MATCH(C51,Trends!$C$3:$C$404,0))</f>
        <v>Decreasing</v>
      </c>
      <c r="K51" s="110" t="str">
        <f>IF(Reliability!B49="x","x",(IF(ROUNDUP(Reliability!B49,0)=1,"Very High",IF(ROUNDUP(Reliability!B49,0)=2,"High",IF(ROUNDUP(Reliability!B49,0)=3,"Medium",IF(ROUNDUP(Reliability!B49,0)=4,"Low","Very Low"))))))</f>
        <v>Very High</v>
      </c>
      <c r="L51" s="238">
        <f t="shared" si="8"/>
        <v>4.0999999999999996</v>
      </c>
      <c r="M51" s="239">
        <f>'Impact of the crisis'!N52</f>
        <v>4.7</v>
      </c>
      <c r="N51" s="239">
        <f>'Impact of the crisis'!AB52</f>
        <v>3.8</v>
      </c>
      <c r="O51" s="238">
        <f>'Conditions of people affected'!R52</f>
        <v>3.5</v>
      </c>
      <c r="P51" s="239">
        <f>'Conditions of people affected'!K52</f>
        <v>4</v>
      </c>
      <c r="Q51" s="239">
        <f>'Conditions of people affected'!Q52</f>
        <v>3</v>
      </c>
      <c r="R51" s="239">
        <f t="shared" si="9"/>
        <v>4.0999999999999996</v>
      </c>
      <c r="S51" s="239">
        <f>'Complexity of the crisis'!X52</f>
        <v>3.6</v>
      </c>
      <c r="T51" s="239">
        <f>'Complexity of the crisis'!AN52</f>
        <v>4.5</v>
      </c>
      <c r="U51" s="125" t="str">
        <f>VLOOKUP(C51,Lists!$C$3:$E$160,3,FALSE)</f>
        <v>Middle east</v>
      </c>
      <c r="V51" s="126">
        <v>44656</v>
      </c>
    </row>
    <row r="52" spans="1:22" ht="14.1" customHeight="1" x14ac:dyDescent="0.25">
      <c r="A52" s="45" t="str">
        <f>'Crisis Indicator Data'!A50</f>
        <v>Syrian and Palestinian refugees in iraq</v>
      </c>
      <c r="B52" s="45" t="str">
        <f>Lists!G50</f>
        <v>Syrian Refugees</v>
      </c>
      <c r="C52" s="45" t="str">
        <f>'Crisis Indicator Data'!C50</f>
        <v>IRQ003</v>
      </c>
      <c r="D52" s="45" t="str">
        <f>'Crisis Indicator Data'!D50</f>
        <v>Iraq</v>
      </c>
      <c r="E52" s="45" t="str">
        <f>'Crisis Indicator Data'!E50</f>
        <v>IRQ</v>
      </c>
      <c r="F52" s="45" t="str">
        <f>'Crisis Indicator Data'!B50</f>
        <v>International displacement</v>
      </c>
      <c r="G52" s="236">
        <f t="shared" si="5"/>
        <v>3</v>
      </c>
      <c r="H52" s="44">
        <f t="shared" si="6"/>
        <v>3</v>
      </c>
      <c r="I52" s="117" t="str">
        <f t="shared" si="7"/>
        <v>Medium</v>
      </c>
      <c r="J52" s="237" t="str">
        <f>INDEX(Trends!$D$3:$D$404,MATCH(C52,Trends!$C$3:$C$404,0))</f>
        <v>Stable</v>
      </c>
      <c r="K52" s="110" t="str">
        <f>IF(Reliability!B50="x","x",(IF(ROUNDUP(Reliability!B50,0)=1,"Very High",IF(ROUNDUP(Reliability!B50,0)=2,"High",IF(ROUNDUP(Reliability!B50,0)=3,"Medium",IF(ROUNDUP(Reliability!B50,0)=4,"Low","Very Low"))))))</f>
        <v>Medium</v>
      </c>
      <c r="L52" s="238">
        <f t="shared" si="8"/>
        <v>2.6</v>
      </c>
      <c r="M52" s="239">
        <f>'Impact of the crisis'!N53</f>
        <v>1.5</v>
      </c>
      <c r="N52" s="239">
        <f>'Impact of the crisis'!AB53</f>
        <v>3</v>
      </c>
      <c r="O52" s="238">
        <f>'Conditions of people affected'!R53</f>
        <v>2.9</v>
      </c>
      <c r="P52" s="239">
        <f>'Conditions of people affected'!K53</f>
        <v>2.8</v>
      </c>
      <c r="Q52" s="239">
        <f>'Conditions of people affected'!Q53</f>
        <v>3</v>
      </c>
      <c r="R52" s="239">
        <f t="shared" si="9"/>
        <v>3.6</v>
      </c>
      <c r="S52" s="239">
        <f>'Complexity of the crisis'!X53</f>
        <v>3.6</v>
      </c>
      <c r="T52" s="239">
        <f>'Complexity of the crisis'!AN53</f>
        <v>3.5</v>
      </c>
      <c r="U52" s="125" t="str">
        <f>VLOOKUP(C52,Lists!$C$3:$E$160,3,FALSE)</f>
        <v>Middle east</v>
      </c>
      <c r="V52" s="126">
        <v>44656</v>
      </c>
    </row>
    <row r="53" spans="1:22" x14ac:dyDescent="0.25">
      <c r="A53" s="45" t="str">
        <f>'Crisis Indicator Data'!A51</f>
        <v>Mixed migration flows in Italy</v>
      </c>
      <c r="B53" s="45" t="str">
        <f>Lists!G51</f>
        <v>Mixed Migration</v>
      </c>
      <c r="C53" s="45" t="str">
        <f>'Crisis Indicator Data'!C51</f>
        <v>ITA002</v>
      </c>
      <c r="D53" s="45" t="str">
        <f>'Crisis Indicator Data'!D51</f>
        <v>Italy</v>
      </c>
      <c r="E53" s="45" t="str">
        <f>'Crisis Indicator Data'!E51</f>
        <v>ITA</v>
      </c>
      <c r="F53" s="45" t="str">
        <f>'Crisis Indicator Data'!B51</f>
        <v>International displacement</v>
      </c>
      <c r="G53" s="236">
        <f t="shared" si="5"/>
        <v>1.9</v>
      </c>
      <c r="H53" s="44">
        <f t="shared" si="6"/>
        <v>2</v>
      </c>
      <c r="I53" s="117" t="str">
        <f t="shared" si="7"/>
        <v>Low</v>
      </c>
      <c r="J53" s="237" t="str">
        <f>INDEX(Trends!$D$3:$D$404,MATCH(C53,Trends!$C$3:$C$404,0))</f>
        <v>Stable</v>
      </c>
      <c r="K53" s="110" t="str">
        <f>IF(Reliability!B51="x","x",(IF(ROUNDUP(Reliability!B51,0)=1,"Very High",IF(ROUNDUP(Reliability!B51,0)=2,"High",IF(ROUNDUP(Reliability!B51,0)=3,"Medium",IF(ROUNDUP(Reliability!B51,0)=4,"Low","Very Low"))))))</f>
        <v>Medium</v>
      </c>
      <c r="L53" s="238">
        <f t="shared" si="8"/>
        <v>2.7</v>
      </c>
      <c r="M53" s="239">
        <f>'Impact of the crisis'!N54</f>
        <v>1.7</v>
      </c>
      <c r="N53" s="239">
        <f>'Impact of the crisis'!AB54</f>
        <v>3.1</v>
      </c>
      <c r="O53" s="238">
        <f>'Conditions of people affected'!R54</f>
        <v>1.6</v>
      </c>
      <c r="P53" s="239">
        <f>'Conditions of people affected'!K54</f>
        <v>2.2000000000000002</v>
      </c>
      <c r="Q53" s="239">
        <f>'Conditions of people affected'!Q54</f>
        <v>1</v>
      </c>
      <c r="R53" s="239">
        <f t="shared" si="9"/>
        <v>1.5</v>
      </c>
      <c r="S53" s="239">
        <f>'Complexity of the crisis'!X54</f>
        <v>1.5</v>
      </c>
      <c r="T53" s="239">
        <f>'Complexity of the crisis'!AN54</f>
        <v>1.5</v>
      </c>
      <c r="U53" s="125" t="str">
        <f>VLOOKUP(C53,Lists!$C$3:$E$160,3,FALSE)</f>
        <v>Europe</v>
      </c>
      <c r="V53" s="126">
        <v>44494</v>
      </c>
    </row>
    <row r="54" spans="1:22" x14ac:dyDescent="0.25">
      <c r="A54" s="45" t="str">
        <f>'Crisis Indicator Data'!A52</f>
        <v>Syrian refugees in Jordan</v>
      </c>
      <c r="B54" s="45" t="str">
        <f>Lists!G52</f>
        <v>Syrian refugees</v>
      </c>
      <c r="C54" s="45" t="str">
        <f>'Crisis Indicator Data'!C52</f>
        <v>JOR002</v>
      </c>
      <c r="D54" s="45" t="str">
        <f>'Crisis Indicator Data'!D52</f>
        <v>Jordan</v>
      </c>
      <c r="E54" s="45" t="str">
        <f>'Crisis Indicator Data'!E52</f>
        <v>JOR</v>
      </c>
      <c r="F54" s="45" t="str">
        <f>'Crisis Indicator Data'!B52</f>
        <v>International displacement</v>
      </c>
      <c r="G54" s="236">
        <f t="shared" si="5"/>
        <v>2.7</v>
      </c>
      <c r="H54" s="44">
        <f t="shared" si="6"/>
        <v>3</v>
      </c>
      <c r="I54" s="117" t="str">
        <f t="shared" si="7"/>
        <v>Medium</v>
      </c>
      <c r="J54" s="237" t="str">
        <f>INDEX(Trends!$D$3:$D$404,MATCH(C54,Trends!$C$3:$C$404,0))</f>
        <v>Stable</v>
      </c>
      <c r="K54" s="110" t="str">
        <f>IF(Reliability!B52="x","x",(IF(ROUNDUP(Reliability!B52,0)=1,"Very High",IF(ROUNDUP(Reliability!B52,0)=2,"High",IF(ROUNDUP(Reliability!B52,0)=3,"Medium",IF(ROUNDUP(Reliability!B52,0)=4,"Low","Very Low"))))))</f>
        <v>High</v>
      </c>
      <c r="L54" s="238">
        <f t="shared" si="8"/>
        <v>2.7</v>
      </c>
      <c r="M54" s="239">
        <f>'Impact of the crisis'!N55</f>
        <v>3</v>
      </c>
      <c r="N54" s="239">
        <f>'Impact of the crisis'!AB55</f>
        <v>2.6</v>
      </c>
      <c r="O54" s="238">
        <f>'Conditions of people affected'!R55</f>
        <v>3.1</v>
      </c>
      <c r="P54" s="239">
        <f>'Conditions of people affected'!K55</f>
        <v>3.2</v>
      </c>
      <c r="Q54" s="239">
        <f>'Conditions of people affected'!Q55</f>
        <v>3</v>
      </c>
      <c r="R54" s="239">
        <f t="shared" si="9"/>
        <v>2</v>
      </c>
      <c r="S54" s="239">
        <f>'Complexity of the crisis'!X55</f>
        <v>2.5</v>
      </c>
      <c r="T54" s="239">
        <f>'Complexity of the crisis'!AN55</f>
        <v>1.5</v>
      </c>
      <c r="U54" s="125" t="str">
        <f>VLOOKUP(C54,Lists!$C$3:$E$160,3,FALSE)</f>
        <v>Middle east</v>
      </c>
      <c r="V54" s="126">
        <v>44658</v>
      </c>
    </row>
    <row r="55" spans="1:22" x14ac:dyDescent="0.25">
      <c r="A55" s="45" t="str">
        <f>'Crisis Indicator Data'!A53</f>
        <v xml:space="preserve">Multiple crisis in Kenya </v>
      </c>
      <c r="B55" s="45" t="str">
        <f>Lists!G53</f>
        <v xml:space="preserve">Country level </v>
      </c>
      <c r="C55" s="45" t="str">
        <f>'Crisis Indicator Data'!C53</f>
        <v>KEN001</v>
      </c>
      <c r="D55" s="45" t="str">
        <f>'Crisis Indicator Data'!D53</f>
        <v>Kenya</v>
      </c>
      <c r="E55" s="45" t="str">
        <f>'Crisis Indicator Data'!E53</f>
        <v>KEN</v>
      </c>
      <c r="F55" s="45" t="str">
        <f>'Crisis Indicator Data'!B53</f>
        <v>Multiple crises country</v>
      </c>
      <c r="G55" s="236">
        <f t="shared" si="5"/>
        <v>3.3</v>
      </c>
      <c r="H55" s="44">
        <f t="shared" si="6"/>
        <v>4</v>
      </c>
      <c r="I55" s="117" t="str">
        <f t="shared" si="7"/>
        <v>High</v>
      </c>
      <c r="J55" s="237" t="str">
        <f>INDEX(Trends!$D$3:$D$404,MATCH(C55,Trends!$C$3:$C$404,0))</f>
        <v>Increasing</v>
      </c>
      <c r="K55" s="110" t="str">
        <f>IF(Reliability!B53="x","x",(IF(ROUNDUP(Reliability!B53,0)=1,"Very High",IF(ROUNDUP(Reliability!B53,0)=2,"High",IF(ROUNDUP(Reliability!B53,0)=3,"Medium",IF(ROUNDUP(Reliability!B53,0)=4,"Low","Very Low"))))))</f>
        <v>High</v>
      </c>
      <c r="L55" s="238">
        <f t="shared" si="8"/>
        <v>3.6</v>
      </c>
      <c r="M55" s="239">
        <f>'Impact of the crisis'!N56</f>
        <v>3.8</v>
      </c>
      <c r="N55" s="239">
        <f>'Impact of the crisis'!AB56</f>
        <v>3.5</v>
      </c>
      <c r="O55" s="238">
        <f>'Conditions of people affected'!R56</f>
        <v>3.65</v>
      </c>
      <c r="P55" s="239">
        <f>'Conditions of people affected'!K56</f>
        <v>4.3</v>
      </c>
      <c r="Q55" s="239">
        <f>'Conditions of people affected'!Q56</f>
        <v>3</v>
      </c>
      <c r="R55" s="239">
        <f t="shared" si="9"/>
        <v>2.6</v>
      </c>
      <c r="S55" s="239">
        <f>'Complexity of the crisis'!X56</f>
        <v>2.7</v>
      </c>
      <c r="T55" s="239">
        <f>'Complexity of the crisis'!AN56</f>
        <v>2.5</v>
      </c>
      <c r="U55" s="125" t="str">
        <f>VLOOKUP(C55,Lists!$C$3:$E$160,3,FALSE)</f>
        <v>Africa</v>
      </c>
      <c r="V55" s="126">
        <v>44638</v>
      </c>
    </row>
    <row r="56" spans="1:22" x14ac:dyDescent="0.25">
      <c r="A56" s="45" t="str">
        <f>'Crisis Indicator Data'!A54</f>
        <v>Refugee situation in Kenya</v>
      </c>
      <c r="B56" s="45" t="str">
        <f>Lists!G54</f>
        <v>Refugee situation</v>
      </c>
      <c r="C56" s="45" t="str">
        <f>'Crisis Indicator Data'!C54</f>
        <v>KEN002</v>
      </c>
      <c r="D56" s="45" t="str">
        <f>'Crisis Indicator Data'!D54</f>
        <v>Kenya</v>
      </c>
      <c r="E56" s="45" t="str">
        <f>'Crisis Indicator Data'!E54</f>
        <v>KEN</v>
      </c>
      <c r="F56" s="45" t="str">
        <f>'Crisis Indicator Data'!B54</f>
        <v>International displacement</v>
      </c>
      <c r="G56" s="236">
        <f t="shared" si="5"/>
        <v>2.6</v>
      </c>
      <c r="H56" s="44">
        <f t="shared" si="6"/>
        <v>3</v>
      </c>
      <c r="I56" s="117" t="str">
        <f t="shared" si="7"/>
        <v>Medium</v>
      </c>
      <c r="J56" s="237" t="str">
        <f>INDEX(Trends!$D$3:$D$404,MATCH(C56,Trends!$C$3:$C$404,0))</f>
        <v>Stable</v>
      </c>
      <c r="K56" s="110" t="str">
        <f>IF(Reliability!B54="x","x",(IF(ROUNDUP(Reliability!B54,0)=1,"Very High",IF(ROUNDUP(Reliability!B54,0)=2,"High",IF(ROUNDUP(Reliability!B54,0)=3,"Medium",IF(ROUNDUP(Reliability!B54,0)=4,"Low","Very Low"))))))</f>
        <v>High</v>
      </c>
      <c r="L56" s="238">
        <f t="shared" si="8"/>
        <v>2.1</v>
      </c>
      <c r="M56" s="239">
        <f>'Impact of the crisis'!N57</f>
        <v>0.8</v>
      </c>
      <c r="N56" s="239">
        <f>'Impact of the crisis'!AB57</f>
        <v>2.6</v>
      </c>
      <c r="O56" s="238">
        <f>'Conditions of people affected'!R57</f>
        <v>2.95</v>
      </c>
      <c r="P56" s="239">
        <f>'Conditions of people affected'!K57</f>
        <v>2.9</v>
      </c>
      <c r="Q56" s="239">
        <f>'Conditions of people affected'!Q57</f>
        <v>3</v>
      </c>
      <c r="R56" s="239">
        <f t="shared" si="9"/>
        <v>2.4</v>
      </c>
      <c r="S56" s="239">
        <f>'Complexity of the crisis'!X57</f>
        <v>2.7</v>
      </c>
      <c r="T56" s="239">
        <f>'Complexity of the crisis'!AN57</f>
        <v>2</v>
      </c>
      <c r="U56" s="125" t="str">
        <f>VLOOKUP(C56,Lists!$C$3:$E$160,3,FALSE)</f>
        <v>Africa</v>
      </c>
      <c r="V56" s="126">
        <v>44638</v>
      </c>
    </row>
    <row r="57" spans="1:22" x14ac:dyDescent="0.25">
      <c r="A57" s="45" t="str">
        <f>'Crisis Indicator Data'!A55</f>
        <v>Drought in Kenya</v>
      </c>
      <c r="B57" s="45" t="str">
        <f>Lists!G55</f>
        <v>Drought</v>
      </c>
      <c r="C57" s="45" t="str">
        <f>'Crisis Indicator Data'!C55</f>
        <v>KEN003</v>
      </c>
      <c r="D57" s="45" t="str">
        <f>'Crisis Indicator Data'!D55</f>
        <v>Kenya</v>
      </c>
      <c r="E57" s="45" t="str">
        <f>'Crisis Indicator Data'!E55</f>
        <v>KEN</v>
      </c>
      <c r="F57" s="45" t="str">
        <f>'Crisis Indicator Data'!B55</f>
        <v>Drought</v>
      </c>
      <c r="G57" s="236">
        <f t="shared" si="5"/>
        <v>3.2</v>
      </c>
      <c r="H57" s="44">
        <f t="shared" si="6"/>
        <v>4</v>
      </c>
      <c r="I57" s="117" t="str">
        <f t="shared" si="7"/>
        <v>High</v>
      </c>
      <c r="J57" s="237" t="str">
        <f>INDEX(Trends!$D$3:$D$404,MATCH(C57,Trends!$C$3:$C$404,0))</f>
        <v>Increasing</v>
      </c>
      <c r="K57" s="110" t="str">
        <f>IF(Reliability!B55="x","x",(IF(ROUNDUP(Reliability!B55,0)=1,"Very High",IF(ROUNDUP(Reliability!B55,0)=2,"High",IF(ROUNDUP(Reliability!B55,0)=3,"Medium",IF(ROUNDUP(Reliability!B55,0)=4,"Low","Very Low"))))))</f>
        <v>Medium</v>
      </c>
      <c r="L57" s="238">
        <f t="shared" si="8"/>
        <v>3.3</v>
      </c>
      <c r="M57" s="239">
        <f>'Impact of the crisis'!N58</f>
        <v>3.8</v>
      </c>
      <c r="N57" s="239">
        <f>'Impact of the crisis'!AB58</f>
        <v>3</v>
      </c>
      <c r="O57" s="238">
        <f>'Conditions of people affected'!R58</f>
        <v>3.6</v>
      </c>
      <c r="P57" s="239">
        <f>'Conditions of people affected'!K58</f>
        <v>4.2</v>
      </c>
      <c r="Q57" s="239">
        <f>'Conditions of people affected'!Q58</f>
        <v>3</v>
      </c>
      <c r="R57" s="239">
        <f t="shared" si="9"/>
        <v>2.4</v>
      </c>
      <c r="S57" s="239">
        <f>'Complexity of the crisis'!X58</f>
        <v>2.7</v>
      </c>
      <c r="T57" s="239">
        <f>'Complexity of the crisis'!AN58</f>
        <v>2</v>
      </c>
      <c r="U57" s="125" t="str">
        <f>VLOOKUP(C57,Lists!$C$3:$E$160,3,FALSE)</f>
        <v>Africa</v>
      </c>
      <c r="V57" s="126">
        <v>44638</v>
      </c>
    </row>
    <row r="58" spans="1:22" x14ac:dyDescent="0.25">
      <c r="A58" s="45" t="str">
        <f>'Crisis Indicator Data'!A56</f>
        <v>Syrian refugees in Lebanon</v>
      </c>
      <c r="B58" s="45" t="str">
        <f>Lists!G56</f>
        <v>Syrian refugees</v>
      </c>
      <c r="C58" s="45" t="str">
        <f>'Crisis Indicator Data'!C56</f>
        <v>LBN002</v>
      </c>
      <c r="D58" s="45" t="str">
        <f>'Crisis Indicator Data'!D56</f>
        <v>Lebanon</v>
      </c>
      <c r="E58" s="45" t="str">
        <f>'Crisis Indicator Data'!E56</f>
        <v>LBN</v>
      </c>
      <c r="F58" s="45" t="str">
        <f>'Crisis Indicator Data'!B56</f>
        <v>International displacement</v>
      </c>
      <c r="G58" s="236">
        <f t="shared" si="5"/>
        <v>3.6</v>
      </c>
      <c r="H58" s="44">
        <f t="shared" si="6"/>
        <v>4</v>
      </c>
      <c r="I58" s="117" t="str">
        <f t="shared" si="7"/>
        <v>High</v>
      </c>
      <c r="J58" s="237" t="str">
        <f>INDEX(Trends!$D$3:$D$404,MATCH(C58,Trends!$C$3:$C$404,0))</f>
        <v>Increasing</v>
      </c>
      <c r="K58" s="110" t="str">
        <f>IF(Reliability!B56="x","x",(IF(ROUNDUP(Reliability!B56,0)=1,"Very High",IF(ROUNDUP(Reliability!B56,0)=2,"High",IF(ROUNDUP(Reliability!B56,0)=3,"Medium",IF(ROUNDUP(Reliability!B56,0)=4,"Low","Very Low"))))))</f>
        <v>Medium</v>
      </c>
      <c r="L58" s="238">
        <f t="shared" si="8"/>
        <v>4.2</v>
      </c>
      <c r="M58" s="239">
        <f>'Impact of the crisis'!N59</f>
        <v>3.6</v>
      </c>
      <c r="N58" s="239">
        <f>'Impact of the crisis'!AB59</f>
        <v>4.5</v>
      </c>
      <c r="O58" s="238">
        <f>'Conditions of people affected'!R59</f>
        <v>3.8</v>
      </c>
      <c r="P58" s="239">
        <f>'Conditions of people affected'!K59</f>
        <v>3.6</v>
      </c>
      <c r="Q58" s="239">
        <f>'Conditions of people affected'!Q59</f>
        <v>4</v>
      </c>
      <c r="R58" s="239">
        <f t="shared" si="9"/>
        <v>2.7</v>
      </c>
      <c r="S58" s="239">
        <f>'Complexity of the crisis'!X59</f>
        <v>2.8</v>
      </c>
      <c r="T58" s="239">
        <f>'Complexity of the crisis'!AN59</f>
        <v>2.5</v>
      </c>
      <c r="U58" s="125" t="str">
        <f>VLOOKUP(C58,Lists!$C$3:$E$160,3,FALSE)</f>
        <v>Middle east</v>
      </c>
      <c r="V58" s="126">
        <v>44664</v>
      </c>
    </row>
    <row r="59" spans="1:22" x14ac:dyDescent="0.25">
      <c r="A59" s="45" t="str">
        <f>'Crisis Indicator Data'!A57</f>
        <v>Socioeconomic crisis in Lebanon</v>
      </c>
      <c r="B59" s="45" t="str">
        <f>Lists!G57</f>
        <v>Socioeconomic crisis</v>
      </c>
      <c r="C59" s="45" t="str">
        <f>'Crisis Indicator Data'!C57</f>
        <v>LBN004</v>
      </c>
      <c r="D59" s="45" t="str">
        <f>'Crisis Indicator Data'!D57</f>
        <v>Lebanon</v>
      </c>
      <c r="E59" s="45" t="str">
        <f>'Crisis Indicator Data'!E57</f>
        <v>LBN</v>
      </c>
      <c r="F59" s="45" t="str">
        <f>'Crisis Indicator Data'!B57</f>
        <v>Political and economic crisis</v>
      </c>
      <c r="G59" s="236">
        <f t="shared" si="5"/>
        <v>3.6</v>
      </c>
      <c r="H59" s="44">
        <f t="shared" si="6"/>
        <v>4</v>
      </c>
      <c r="I59" s="117" t="str">
        <f t="shared" si="7"/>
        <v>High</v>
      </c>
      <c r="J59" s="237" t="str">
        <f>INDEX(Trends!$D$3:$D$404,MATCH(C59,Trends!$C$3:$C$404,0))</f>
        <v>Stable</v>
      </c>
      <c r="K59" s="110" t="str">
        <f>IF(Reliability!B57="x","x",(IF(ROUNDUP(Reliability!B57,0)=1,"Very High",IF(ROUNDUP(Reliability!B57,0)=2,"High",IF(ROUNDUP(Reliability!B57,0)=3,"Medium",IF(ROUNDUP(Reliability!B57,0)=4,"Low","Very Low"))))))</f>
        <v>Medium</v>
      </c>
      <c r="L59" s="238">
        <f t="shared" si="8"/>
        <v>3.2</v>
      </c>
      <c r="M59" s="239">
        <f>'Impact of the crisis'!N60</f>
        <v>3.6</v>
      </c>
      <c r="N59" s="239">
        <f>'Impact of the crisis'!AB60</f>
        <v>3</v>
      </c>
      <c r="O59" s="238">
        <f>'Conditions of people affected'!R60</f>
        <v>4.0999999999999996</v>
      </c>
      <c r="P59" s="239">
        <f>'Conditions of people affected'!K60</f>
        <v>4.2</v>
      </c>
      <c r="Q59" s="239">
        <f>'Conditions of people affected'!Q60</f>
        <v>4</v>
      </c>
      <c r="R59" s="239">
        <f t="shared" si="9"/>
        <v>2.9</v>
      </c>
      <c r="S59" s="239">
        <f>'Complexity of the crisis'!X60</f>
        <v>2.8</v>
      </c>
      <c r="T59" s="239">
        <f>'Complexity of the crisis'!AN60</f>
        <v>3</v>
      </c>
      <c r="U59" s="125" t="str">
        <f>VLOOKUP(C59,Lists!$C$3:$E$160,3,FALSE)</f>
        <v>Middle east</v>
      </c>
      <c r="V59" s="126">
        <v>44664</v>
      </c>
    </row>
    <row r="60" spans="1:22" x14ac:dyDescent="0.25">
      <c r="A60" s="54" t="str">
        <f>'Crisis Indicator Data'!A58</f>
        <v>Complex crisis in Libya</v>
      </c>
      <c r="B60" s="45" t="str">
        <f>Lists!G58</f>
        <v>Complex crisis</v>
      </c>
      <c r="C60" s="54" t="str">
        <f>'Crisis Indicator Data'!C58</f>
        <v>LBY001</v>
      </c>
      <c r="D60" s="54" t="str">
        <f>'Crisis Indicator Data'!D58</f>
        <v>Libya</v>
      </c>
      <c r="E60" s="54" t="str">
        <f>'Crisis Indicator Data'!E58</f>
        <v>LBY</v>
      </c>
      <c r="F60" s="54" t="str">
        <f>'Crisis Indicator Data'!B58</f>
        <v>Multiple crises country</v>
      </c>
      <c r="G60" s="236">
        <f t="shared" si="5"/>
        <v>3.5</v>
      </c>
      <c r="H60" s="55">
        <f t="shared" si="6"/>
        <v>4</v>
      </c>
      <c r="I60" s="118" t="str">
        <f t="shared" si="7"/>
        <v>High</v>
      </c>
      <c r="J60" s="237" t="str">
        <f>INDEX(Trends!$D$3:$D$404,MATCH(C60,Trends!$C$3:$C$404,0))</f>
        <v>Decreasing</v>
      </c>
      <c r="K60" s="110" t="str">
        <f>IF(Reliability!B58="x","x",(IF(ROUNDUP(Reliability!B58,0)=1,"Very High",IF(ROUNDUP(Reliability!B58,0)=2,"High",IF(ROUNDUP(Reliability!B58,0)=3,"Medium",IF(ROUNDUP(Reliability!B58,0)=4,"Low","Very Low"))))))</f>
        <v>High</v>
      </c>
      <c r="L60" s="238">
        <f t="shared" si="8"/>
        <v>4</v>
      </c>
      <c r="M60" s="244">
        <f>'Impact of the crisis'!N61</f>
        <v>4.5999999999999996</v>
      </c>
      <c r="N60" s="244">
        <f>'Impact of the crisis'!AB61</f>
        <v>3.6</v>
      </c>
      <c r="O60" s="238">
        <f>'Conditions of people affected'!R61</f>
        <v>3.1</v>
      </c>
      <c r="P60" s="244">
        <f>'Conditions of people affected'!K61</f>
        <v>3.2</v>
      </c>
      <c r="Q60" s="244">
        <f>'Conditions of people affected'!Q61</f>
        <v>3</v>
      </c>
      <c r="R60" s="239">
        <f t="shared" si="9"/>
        <v>3.7</v>
      </c>
      <c r="S60" s="239">
        <f>'Complexity of the crisis'!X61</f>
        <v>3.3</v>
      </c>
      <c r="T60" s="239">
        <f>'Complexity of the crisis'!AN61</f>
        <v>4</v>
      </c>
      <c r="U60" s="125" t="str">
        <f>VLOOKUP(C60,Lists!$C$3:$E$160,3,FALSE)</f>
        <v>Africa</v>
      </c>
      <c r="V60" s="126">
        <v>44613</v>
      </c>
    </row>
    <row r="61" spans="1:22" x14ac:dyDescent="0.25">
      <c r="A61" s="54" t="str">
        <f>'Crisis Indicator Data'!A59</f>
        <v>Mixed migration flows in Libya</v>
      </c>
      <c r="B61" s="45" t="str">
        <f>Lists!G59</f>
        <v>Mixed Migration</v>
      </c>
      <c r="C61" s="54" t="str">
        <f>'Crisis Indicator Data'!C59</f>
        <v>LBY002</v>
      </c>
      <c r="D61" s="54" t="str">
        <f>'Crisis Indicator Data'!D59</f>
        <v>Libya</v>
      </c>
      <c r="E61" s="54" t="str">
        <f>'Crisis Indicator Data'!E59</f>
        <v>LBY</v>
      </c>
      <c r="F61" s="54" t="str">
        <f>'Crisis Indicator Data'!B59</f>
        <v>International displacement</v>
      </c>
      <c r="G61" s="236">
        <f t="shared" si="5"/>
        <v>2.8</v>
      </c>
      <c r="H61" s="55">
        <f t="shared" si="6"/>
        <v>3</v>
      </c>
      <c r="I61" s="118" t="str">
        <f t="shared" si="7"/>
        <v>Medium</v>
      </c>
      <c r="J61" s="237" t="str">
        <f>INDEX(Trends!$D$3:$D$404,MATCH(C61,Trends!$C$3:$C$404,0))</f>
        <v>Decreasing</v>
      </c>
      <c r="K61" s="110" t="str">
        <f>IF(Reliability!B59="x","x",(IF(ROUNDUP(Reliability!B59,0)=1,"Very High",IF(ROUNDUP(Reliability!B59,0)=2,"High",IF(ROUNDUP(Reliability!B59,0)=3,"Medium",IF(ROUNDUP(Reliability!B59,0)=4,"Low","Very Low"))))))</f>
        <v>High</v>
      </c>
      <c r="L61" s="238">
        <f t="shared" si="8"/>
        <v>3.8</v>
      </c>
      <c r="M61" s="244">
        <f>'Impact of the crisis'!N62</f>
        <v>4.5999999999999996</v>
      </c>
      <c r="N61" s="244">
        <f>'Impact of the crisis'!AB62</f>
        <v>3.3</v>
      </c>
      <c r="O61" s="238">
        <f>'Conditions of people affected'!R62</f>
        <v>2.2000000000000002</v>
      </c>
      <c r="P61" s="244">
        <f>'Conditions of people affected'!K62</f>
        <v>2.4</v>
      </c>
      <c r="Q61" s="244">
        <f>'Conditions of people affected'!Q62</f>
        <v>2</v>
      </c>
      <c r="R61" s="239">
        <f t="shared" si="9"/>
        <v>2.9</v>
      </c>
      <c r="S61" s="239">
        <f>'Complexity of the crisis'!X62</f>
        <v>3.3</v>
      </c>
      <c r="T61" s="239">
        <f>'Complexity of the crisis'!AN62</f>
        <v>2.5</v>
      </c>
      <c r="U61" s="125" t="str">
        <f>VLOOKUP(C61,Lists!$C$3:$E$160,3,FALSE)</f>
        <v>Africa</v>
      </c>
      <c r="V61" s="126">
        <v>44613</v>
      </c>
    </row>
    <row r="62" spans="1:22" ht="13.35" customHeight="1" x14ac:dyDescent="0.25">
      <c r="A62" s="54" t="str">
        <f>'Crisis Indicator Data'!A60</f>
        <v>Drought in Lesotho</v>
      </c>
      <c r="B62" s="45" t="str">
        <f>Lists!G60</f>
        <v>Drought</v>
      </c>
      <c r="C62" s="54" t="str">
        <f>'Crisis Indicator Data'!C60</f>
        <v>LSO002</v>
      </c>
      <c r="D62" s="54" t="str">
        <f>'Crisis Indicator Data'!D60</f>
        <v>Lesotho</v>
      </c>
      <c r="E62" s="54" t="str">
        <f>'Crisis Indicator Data'!E60</f>
        <v>LSO</v>
      </c>
      <c r="F62" s="54" t="str">
        <f>'Crisis Indicator Data'!B60</f>
        <v>Drought</v>
      </c>
      <c r="G62" s="236">
        <f t="shared" si="5"/>
        <v>2.2000000000000002</v>
      </c>
      <c r="H62" s="55">
        <f t="shared" si="6"/>
        <v>3</v>
      </c>
      <c r="I62" s="118" t="str">
        <f t="shared" si="7"/>
        <v>Medium</v>
      </c>
      <c r="J62" s="237" t="str">
        <f>INDEX(Trends!$D$3:$D$404,MATCH(C62,Trends!$C$3:$C$404,0))</f>
        <v>Stable</v>
      </c>
      <c r="K62" s="110" t="str">
        <f>IF(Reliability!B60="x","x",(IF(ROUNDUP(Reliability!B60,0)=1,"Very High",IF(ROUNDUP(Reliability!B60,0)=2,"High",IF(ROUNDUP(Reliability!B60,0)=3,"Medium",IF(ROUNDUP(Reliability!B60,0)=4,"Low","Very Low"))))))</f>
        <v>High</v>
      </c>
      <c r="L62" s="238">
        <f t="shared" si="8"/>
        <v>2.1</v>
      </c>
      <c r="M62" s="244">
        <f>'Impact of the crisis'!N63</f>
        <v>3</v>
      </c>
      <c r="N62" s="244">
        <f>'Impact of the crisis'!AB63</f>
        <v>1.5</v>
      </c>
      <c r="O62" s="238">
        <f>'Conditions of people affected'!R63</f>
        <v>2.75</v>
      </c>
      <c r="P62" s="244">
        <f>'Conditions of people affected'!K63</f>
        <v>2.5</v>
      </c>
      <c r="Q62" s="244">
        <f>'Conditions of people affected'!Q63</f>
        <v>3</v>
      </c>
      <c r="R62" s="239">
        <f t="shared" si="9"/>
        <v>1.3</v>
      </c>
      <c r="S62" s="239">
        <f>'Complexity of the crisis'!X63</f>
        <v>1.6</v>
      </c>
      <c r="T62" s="239">
        <f>'Complexity of the crisis'!AN63</f>
        <v>1</v>
      </c>
      <c r="U62" s="125" t="str">
        <f>VLOOKUP(C62,Lists!$C$3:$E$160,3,FALSE)</f>
        <v>Africa</v>
      </c>
      <c r="V62" s="126">
        <v>44679</v>
      </c>
    </row>
    <row r="63" spans="1:22" x14ac:dyDescent="0.25">
      <c r="A63" s="54" t="str">
        <f>'Crisis Indicator Data'!A61</f>
        <v>Mixed migration flows in Morocco</v>
      </c>
      <c r="B63" s="45" t="str">
        <f>Lists!G61</f>
        <v>Mixed Migration</v>
      </c>
      <c r="C63" s="54" t="str">
        <f>'Crisis Indicator Data'!C61</f>
        <v>MAR002</v>
      </c>
      <c r="D63" s="54" t="str">
        <f>'Crisis Indicator Data'!D61</f>
        <v>Morocco</v>
      </c>
      <c r="E63" s="54" t="str">
        <f>'Crisis Indicator Data'!E61</f>
        <v>MAR</v>
      </c>
      <c r="F63" s="54" t="str">
        <f>'Crisis Indicator Data'!B61</f>
        <v>International displacement</v>
      </c>
      <c r="G63" s="236" t="str">
        <f t="shared" si="5"/>
        <v>x</v>
      </c>
      <c r="H63" s="55" t="str">
        <f t="shared" si="6"/>
        <v>x</v>
      </c>
      <c r="I63" s="118" t="str">
        <f t="shared" si="7"/>
        <v>x</v>
      </c>
      <c r="J63" s="237" t="str">
        <f>INDEX(Trends!$D$3:$D$404,MATCH(C63,Trends!$C$3:$C$404,0))</f>
        <v>-</v>
      </c>
      <c r="K63" s="110" t="str">
        <f>IF(Reliability!B61="x","x",(IF(ROUNDUP(Reliability!B61,0)=1,"Very High",IF(ROUNDUP(Reliability!B61,0)=2,"High",IF(ROUNDUP(Reliability!B61,0)=3,"Medium",IF(ROUNDUP(Reliability!B61,0)=4,"Low","Very Low"))))))</f>
        <v>Very Low</v>
      </c>
      <c r="L63" s="238">
        <f t="shared" si="8"/>
        <v>3.9</v>
      </c>
      <c r="M63" s="244">
        <f>'Impact of the crisis'!N64</f>
        <v>4.8</v>
      </c>
      <c r="N63" s="244">
        <f>'Impact of the crisis'!AB64</f>
        <v>3.2</v>
      </c>
      <c r="O63" s="238" t="str">
        <f>'Conditions of people affected'!R64</f>
        <v>x</v>
      </c>
      <c r="P63" s="244" t="str">
        <f>'Conditions of people affected'!K64</f>
        <v>x</v>
      </c>
      <c r="Q63" s="244" t="str">
        <f>'Conditions of people affected'!Q64</f>
        <v>x</v>
      </c>
      <c r="R63" s="239">
        <f t="shared" si="9"/>
        <v>2.4</v>
      </c>
      <c r="S63" s="239">
        <f>'Complexity of the crisis'!X64</f>
        <v>3.1</v>
      </c>
      <c r="T63" s="239">
        <f>'Complexity of the crisis'!AN64</f>
        <v>1.5</v>
      </c>
      <c r="U63" s="125" t="str">
        <f>VLOOKUP(C63,Lists!$C$3:$E$160,3,FALSE)</f>
        <v>Africa</v>
      </c>
      <c r="V63" s="126">
        <v>44494</v>
      </c>
    </row>
    <row r="64" spans="1:22" x14ac:dyDescent="0.25">
      <c r="A64" s="54" t="str">
        <f>'Crisis Indicator Data'!A62</f>
        <v>DIsplacement from Ukraine conflict in Moldova</v>
      </c>
      <c r="B64" s="45" t="str">
        <f>Lists!G62</f>
        <v>Displacement from Ukraine conflict</v>
      </c>
      <c r="C64" s="54" t="str">
        <f>'Crisis Indicator Data'!C62</f>
        <v>MDA002</v>
      </c>
      <c r="D64" s="54" t="str">
        <f>'Crisis Indicator Data'!D62</f>
        <v>Moldova</v>
      </c>
      <c r="E64" s="54" t="str">
        <f>'Crisis Indicator Data'!E62</f>
        <v>MDA</v>
      </c>
      <c r="F64" s="54" t="str">
        <f>'Crisis Indicator Data'!B62</f>
        <v>International displacement</v>
      </c>
      <c r="G64" s="236">
        <f t="shared" si="5"/>
        <v>1.4</v>
      </c>
      <c r="H64" s="55">
        <f t="shared" si="6"/>
        <v>2</v>
      </c>
      <c r="I64" s="118" t="str">
        <f t="shared" si="7"/>
        <v>Low</v>
      </c>
      <c r="J64" s="237" t="str">
        <f>INDEX(Trends!$D$3:$D$404,MATCH(C64,Trends!$C$3:$C$404,0))</f>
        <v>-</v>
      </c>
      <c r="K64" s="110" t="str">
        <f>IF(Reliability!B62="x","x",(IF(ROUNDUP(Reliability!B62,0)=1,"Very High",IF(ROUNDUP(Reliability!B62,0)=2,"High",IF(ROUNDUP(Reliability!B62,0)=3,"Medium",IF(ROUNDUP(Reliability!B62,0)=4,"Low","Very Low"))))))</f>
        <v>Very High</v>
      </c>
      <c r="L64" s="238">
        <f t="shared" si="8"/>
        <v>2.1</v>
      </c>
      <c r="M64" s="244">
        <f>'Impact of the crisis'!N65</f>
        <v>0.3</v>
      </c>
      <c r="N64" s="244">
        <f>'Impact of the crisis'!AB65</f>
        <v>2.8</v>
      </c>
      <c r="O64" s="238">
        <f>'Conditions of people affected'!R65</f>
        <v>1</v>
      </c>
      <c r="P64" s="244">
        <f>'Conditions of people affected'!K65</f>
        <v>0</v>
      </c>
      <c r="Q64" s="244">
        <f>'Conditions of people affected'!Q65</f>
        <v>2</v>
      </c>
      <c r="R64" s="239">
        <f t="shared" si="9"/>
        <v>1.4</v>
      </c>
      <c r="S64" s="239">
        <f>'Complexity of the crisis'!X65</f>
        <v>1.8</v>
      </c>
      <c r="T64" s="239">
        <f>'Complexity of the crisis'!AN65</f>
        <v>1</v>
      </c>
      <c r="U64" s="125" t="str">
        <f>VLOOKUP(C64,Lists!$C$3:$E$160,3,FALSE)</f>
        <v>Europe</v>
      </c>
      <c r="V64" s="126">
        <v>44659</v>
      </c>
    </row>
    <row r="65" spans="1:22" x14ac:dyDescent="0.25">
      <c r="A65" s="54" t="str">
        <f>'Crisis Indicator Data'!A63</f>
        <v>Multiple crisis in Madagascar</v>
      </c>
      <c r="B65" s="45" t="str">
        <f>Lists!G63</f>
        <v>Country level</v>
      </c>
      <c r="C65" s="54" t="str">
        <f>'Crisis Indicator Data'!C63</f>
        <v>MDG001</v>
      </c>
      <c r="D65" s="54" t="str">
        <f>'Crisis Indicator Data'!D63</f>
        <v>Madagascar</v>
      </c>
      <c r="E65" s="54" t="str">
        <f>'Crisis Indicator Data'!E63</f>
        <v>MDG</v>
      </c>
      <c r="F65" s="54" t="str">
        <f>'Crisis Indicator Data'!B63</f>
        <v>Multiple crises country</v>
      </c>
      <c r="G65" s="236">
        <f t="shared" si="5"/>
        <v>3</v>
      </c>
      <c r="H65" s="55">
        <f t="shared" si="6"/>
        <v>3</v>
      </c>
      <c r="I65" s="118" t="str">
        <f t="shared" si="7"/>
        <v>Medium</v>
      </c>
      <c r="J65" s="237" t="str">
        <f>INDEX(Trends!$D$3:$D$404,MATCH(C65,Trends!$C$3:$C$404,0))</f>
        <v>Increasing</v>
      </c>
      <c r="K65" s="110" t="str">
        <f>IF(Reliability!B63="x","x",(IF(ROUNDUP(Reliability!B63,0)=1,"Very High",IF(ROUNDUP(Reliability!B63,0)=2,"High",IF(ROUNDUP(Reliability!B63,0)=3,"Medium",IF(ROUNDUP(Reliability!B63,0)=4,"Low","Very Low"))))))</f>
        <v>Very High</v>
      </c>
      <c r="L65" s="238">
        <f t="shared" si="8"/>
        <v>3.5</v>
      </c>
      <c r="M65" s="244">
        <f>'Impact of the crisis'!N66</f>
        <v>4.9000000000000004</v>
      </c>
      <c r="N65" s="244">
        <f>'Impact of the crisis'!AB66</f>
        <v>2.2999999999999998</v>
      </c>
      <c r="O65" s="238">
        <f>'Conditions of people affected'!R66</f>
        <v>3.35</v>
      </c>
      <c r="P65" s="244">
        <f>'Conditions of people affected'!K66</f>
        <v>3.7</v>
      </c>
      <c r="Q65" s="244">
        <f>'Conditions of people affected'!Q66</f>
        <v>3</v>
      </c>
      <c r="R65" s="239">
        <f t="shared" si="9"/>
        <v>1.9</v>
      </c>
      <c r="S65" s="239">
        <f>'Complexity of the crisis'!X66</f>
        <v>2.2999999999999998</v>
      </c>
      <c r="T65" s="239">
        <f>'Complexity of the crisis'!AN66</f>
        <v>1.5</v>
      </c>
      <c r="U65" s="125" t="str">
        <f>VLOOKUP(C65,Lists!$C$3:$E$160,3,FALSE)</f>
        <v>Africa</v>
      </c>
      <c r="V65" s="126">
        <v>44679</v>
      </c>
    </row>
    <row r="66" spans="1:22" x14ac:dyDescent="0.25">
      <c r="A66" s="54" t="str">
        <f>'Crisis Indicator Data'!A64</f>
        <v>Drought in Madagascar</v>
      </c>
      <c r="B66" s="45" t="str">
        <f>Lists!G64</f>
        <v>Drought</v>
      </c>
      <c r="C66" s="54" t="str">
        <f>'Crisis Indicator Data'!C64</f>
        <v>MDG002</v>
      </c>
      <c r="D66" s="54" t="str">
        <f>'Crisis Indicator Data'!D64</f>
        <v>Madagascar</v>
      </c>
      <c r="E66" s="54" t="str">
        <f>'Crisis Indicator Data'!E64</f>
        <v>MDG</v>
      </c>
      <c r="F66" s="54" t="str">
        <f>'Crisis Indicator Data'!B64</f>
        <v>Drought</v>
      </c>
      <c r="G66" s="236">
        <f t="shared" si="5"/>
        <v>2.9</v>
      </c>
      <c r="H66" s="55">
        <f t="shared" si="6"/>
        <v>3</v>
      </c>
      <c r="I66" s="118" t="str">
        <f t="shared" si="7"/>
        <v>Medium</v>
      </c>
      <c r="J66" s="237" t="str">
        <f>INDEX(Trends!$D$3:$D$404,MATCH(C66,Trends!$C$3:$C$404,0))</f>
        <v>Increasing</v>
      </c>
      <c r="K66" s="110" t="str">
        <f>IF(Reliability!B64="x","x",(IF(ROUNDUP(Reliability!B64,0)=1,"Very High",IF(ROUNDUP(Reliability!B64,0)=2,"High",IF(ROUNDUP(Reliability!B64,0)=3,"Medium",IF(ROUNDUP(Reliability!B64,0)=4,"Low","Very Low"))))))</f>
        <v>Very High</v>
      </c>
      <c r="L66" s="238">
        <f t="shared" si="8"/>
        <v>2.2000000000000002</v>
      </c>
      <c r="M66" s="244">
        <f>'Impact of the crisis'!N67</f>
        <v>2.2000000000000002</v>
      </c>
      <c r="N66" s="244">
        <f>'Impact of the crisis'!AB67</f>
        <v>2.2000000000000002</v>
      </c>
      <c r="O66" s="238">
        <f>'Conditions of people affected'!R67</f>
        <v>3.85</v>
      </c>
      <c r="P66" s="244">
        <f>'Conditions of people affected'!K67</f>
        <v>3.7</v>
      </c>
      <c r="Q66" s="244">
        <f>'Conditions of people affected'!Q67</f>
        <v>4</v>
      </c>
      <c r="R66" s="239">
        <f t="shared" si="9"/>
        <v>1.9</v>
      </c>
      <c r="S66" s="239">
        <f>'Complexity of the crisis'!X67</f>
        <v>2.2999999999999998</v>
      </c>
      <c r="T66" s="239">
        <f>'Complexity of the crisis'!AN67</f>
        <v>1.5</v>
      </c>
      <c r="U66" s="125" t="str">
        <f>VLOOKUP(C66,Lists!$C$3:$E$160,3,FALSE)</f>
        <v>Africa</v>
      </c>
      <c r="V66" s="126">
        <v>44679</v>
      </c>
    </row>
    <row r="67" spans="1:22" x14ac:dyDescent="0.25">
      <c r="A67" s="54" t="str">
        <f>'Crisis Indicator Data'!A65</f>
        <v>Tropical Cyclones Season in 2022 in Madagascar</v>
      </c>
      <c r="B67" s="45" t="str">
        <f>Lists!G65</f>
        <v>Tropical Cyclones Season in 2022</v>
      </c>
      <c r="C67" s="54" t="str">
        <f>'Crisis Indicator Data'!C65</f>
        <v>MDG006</v>
      </c>
      <c r="D67" s="54" t="str">
        <f>'Crisis Indicator Data'!D65</f>
        <v>Madagascar</v>
      </c>
      <c r="E67" s="54" t="str">
        <f>'Crisis Indicator Data'!E65</f>
        <v>MDG</v>
      </c>
      <c r="F67" s="54" t="str">
        <f>'Crisis Indicator Data'!B65</f>
        <v>Tropical cyclone</v>
      </c>
      <c r="G67" s="236">
        <f t="shared" si="5"/>
        <v>1.8</v>
      </c>
      <c r="H67" s="55">
        <f t="shared" si="6"/>
        <v>2</v>
      </c>
      <c r="I67" s="118" t="str">
        <f t="shared" si="7"/>
        <v>Low</v>
      </c>
      <c r="J67" s="237" t="str">
        <f>INDEX(Trends!$D$3:$D$404,MATCH(C67,Trends!$C$3:$C$404,0))</f>
        <v>Increasing</v>
      </c>
      <c r="K67" s="110" t="str">
        <f>IF(Reliability!B65="x","x",(IF(ROUNDUP(Reliability!B65,0)=1,"Very High",IF(ROUNDUP(Reliability!B65,0)=2,"High",IF(ROUNDUP(Reliability!B65,0)=3,"Medium",IF(ROUNDUP(Reliability!B65,0)=4,"Low","Very Low"))))))</f>
        <v>Very High</v>
      </c>
      <c r="L67" s="238">
        <f t="shared" si="8"/>
        <v>3.5</v>
      </c>
      <c r="M67" s="244">
        <f>'Impact of the crisis'!N68</f>
        <v>4.9000000000000004</v>
      </c>
      <c r="N67" s="244">
        <f>'Impact of the crisis'!AB68</f>
        <v>2.2999999999999998</v>
      </c>
      <c r="O67" s="238">
        <f>'Conditions of people affected'!R68</f>
        <v>0.8</v>
      </c>
      <c r="P67" s="244">
        <f>'Conditions of people affected'!K68</f>
        <v>0.6</v>
      </c>
      <c r="Q67" s="244">
        <f>'Conditions of people affected'!Q68</f>
        <v>1</v>
      </c>
      <c r="R67" s="239">
        <f t="shared" si="9"/>
        <v>1.7</v>
      </c>
      <c r="S67" s="239">
        <f>'Complexity of the crisis'!X68</f>
        <v>2.2999999999999998</v>
      </c>
      <c r="T67" s="239">
        <f>'Complexity of the crisis'!AN68</f>
        <v>1</v>
      </c>
      <c r="U67" s="125" t="str">
        <f>VLOOKUP(C67,Lists!$C$3:$E$160,3,FALSE)</f>
        <v>Africa</v>
      </c>
      <c r="V67" s="126">
        <v>44679</v>
      </c>
    </row>
    <row r="68" spans="1:22" x14ac:dyDescent="0.25">
      <c r="A68" s="54" t="str">
        <f>'Crisis Indicator Data'!A66</f>
        <v>Multiple crisis in Mexico</v>
      </c>
      <c r="B68" s="45" t="str">
        <f>Lists!G66</f>
        <v>Country Level</v>
      </c>
      <c r="C68" s="54" t="str">
        <f>'Crisis Indicator Data'!C66</f>
        <v>MEX001</v>
      </c>
      <c r="D68" s="54" t="str">
        <f>'Crisis Indicator Data'!D66</f>
        <v>Mexico</v>
      </c>
      <c r="E68" s="54" t="str">
        <f>'Crisis Indicator Data'!E66</f>
        <v>MEX</v>
      </c>
      <c r="F68" s="54" t="str">
        <f>'Crisis Indicator Data'!B66</f>
        <v>Multiple crises country</v>
      </c>
      <c r="G68" s="236" t="str">
        <f t="shared" si="5"/>
        <v>x</v>
      </c>
      <c r="H68" s="55" t="str">
        <f t="shared" si="6"/>
        <v>x</v>
      </c>
      <c r="I68" s="118" t="str">
        <f t="shared" si="7"/>
        <v>x</v>
      </c>
      <c r="J68" s="237" t="str">
        <f>INDEX(Trends!$D$3:$D$404,MATCH(C68,Trends!$C$3:$C$404,0))</f>
        <v>-</v>
      </c>
      <c r="K68" s="110" t="str">
        <f>IF(Reliability!B66="x","x",(IF(ROUNDUP(Reliability!B66,0)=1,"Very High",IF(ROUNDUP(Reliability!B66,0)=2,"High",IF(ROUNDUP(Reliability!B66,0)=3,"Medium",IF(ROUNDUP(Reliability!B66,0)=4,"Low","Very Low"))))))</f>
        <v>Medium</v>
      </c>
      <c r="L68" s="238">
        <f t="shared" si="8"/>
        <v>3.8</v>
      </c>
      <c r="M68" s="244">
        <f>'Impact of the crisis'!N69</f>
        <v>5</v>
      </c>
      <c r="N68" s="244">
        <f>'Impact of the crisis'!AB69</f>
        <v>2.8</v>
      </c>
      <c r="O68" s="238" t="str">
        <f>'Conditions of people affected'!R69</f>
        <v>x</v>
      </c>
      <c r="P68" s="244" t="str">
        <f>'Conditions of people affected'!K69</f>
        <v>x</v>
      </c>
      <c r="Q68" s="244" t="str">
        <f>'Conditions of people affected'!Q69</f>
        <v>x</v>
      </c>
      <c r="R68" s="239">
        <f t="shared" si="9"/>
        <v>3</v>
      </c>
      <c r="S68" s="239">
        <f>'Complexity of the crisis'!X69</f>
        <v>3</v>
      </c>
      <c r="T68" s="239">
        <f>'Complexity of the crisis'!AN69</f>
        <v>3</v>
      </c>
      <c r="U68" s="125" t="str">
        <f>VLOOKUP(C68,Lists!$C$3:$E$160,3,FALSE)</f>
        <v>Americas</v>
      </c>
      <c r="V68" s="126">
        <v>44489</v>
      </c>
    </row>
    <row r="69" spans="1:22" x14ac:dyDescent="0.25">
      <c r="A69" s="54" t="str">
        <f>'Crisis Indicator Data'!A67</f>
        <v>Criminal Violence in Mexico</v>
      </c>
      <c r="B69" s="45" t="str">
        <f>Lists!G67</f>
        <v>Criminal Violence</v>
      </c>
      <c r="C69" s="54" t="str">
        <f>'Crisis Indicator Data'!C67</f>
        <v>MEX002</v>
      </c>
      <c r="D69" s="54" t="str">
        <f>'Crisis Indicator Data'!D67</f>
        <v>Mexico</v>
      </c>
      <c r="E69" s="54" t="str">
        <f>'Crisis Indicator Data'!E67</f>
        <v>MEX</v>
      </c>
      <c r="F69" s="54" t="str">
        <f>'Crisis Indicator Data'!B67</f>
        <v>Other type of violence</v>
      </c>
      <c r="G69" s="236" t="str">
        <f t="shared" ref="G69:G100" si="10">IF(OR(O69="x",L69="x"),"x",ROUND((5-GEOMEAN(((5-L69)/5*4+1),((5-O69)/5*4+1),((5-O69)/5*4+1)))/4*3.5+R69*0.3,1))</f>
        <v>x</v>
      </c>
      <c r="H69" s="55" t="str">
        <f t="shared" ref="H69:H100" si="11">IF(G69="x","x",ROUNDUP(G69,0))</f>
        <v>x</v>
      </c>
      <c r="I69" s="118" t="str">
        <f t="shared" ref="I69:I100" si="12">IF(O69="x","x",IF(L69="x","x",(IF(H69=5,"Very High",IF(H69=4,"High",IF(H69=3,"Medium",IF(H69=2,"Low","Very Low")))))))</f>
        <v>x</v>
      </c>
      <c r="J69" s="237" t="str">
        <f>INDEX(Trends!$D$3:$D$404,MATCH(C69,Trends!$C$3:$C$404,0))</f>
        <v>-</v>
      </c>
      <c r="K69" s="110" t="str">
        <f>IF(Reliability!B67="x","x",(IF(ROUNDUP(Reliability!B67,0)=1,"Very High",IF(ROUNDUP(Reliability!B67,0)=2,"High",IF(ROUNDUP(Reliability!B67,0)=3,"Medium",IF(ROUNDUP(Reliability!B67,0)=4,"Low","Very Low"))))))</f>
        <v>Low</v>
      </c>
      <c r="L69" s="238">
        <f t="shared" ref="L69:L100" si="13">IF(OR(N69="x",M69="x"),"x",ROUND((5-GEOMEAN(((5-M69)/5*4+1),((5-N69)/5*4+1),((5-N69)/5*4+1)))/4*5,1))</f>
        <v>4.0999999999999996</v>
      </c>
      <c r="M69" s="244">
        <f>'Impact of the crisis'!N70</f>
        <v>5</v>
      </c>
      <c r="N69" s="244">
        <f>'Impact of the crisis'!AB70</f>
        <v>3.4</v>
      </c>
      <c r="O69" s="238" t="str">
        <f>'Conditions of people affected'!R70</f>
        <v>x</v>
      </c>
      <c r="P69" s="244" t="str">
        <f>'Conditions of people affected'!K70</f>
        <v>x</v>
      </c>
      <c r="Q69" s="244" t="str">
        <f>'Conditions of people affected'!Q70</f>
        <v>x</v>
      </c>
      <c r="R69" s="239">
        <f t="shared" ref="R69:R100" si="14">IF(OR(T69="x",S69="x"),S69,ROUND((5-GEOMEAN(((5-S69)/5*4+1),((5-T69)/5*4+1)))/4*5,1))</f>
        <v>3.3</v>
      </c>
      <c r="S69" s="239">
        <f>'Complexity of the crisis'!X70</f>
        <v>3</v>
      </c>
      <c r="T69" s="239">
        <f>'Complexity of the crisis'!AN70</f>
        <v>3.5</v>
      </c>
      <c r="U69" s="125" t="str">
        <f>VLOOKUP(C69,Lists!$C$3:$E$160,3,FALSE)</f>
        <v>Americas</v>
      </c>
      <c r="V69" s="126">
        <v>44488</v>
      </c>
    </row>
    <row r="70" spans="1:22" x14ac:dyDescent="0.25">
      <c r="A70" s="54" t="str">
        <f>'Crisis Indicator Data'!A68</f>
        <v>Mixed Migration in Mexico</v>
      </c>
      <c r="B70" s="45" t="str">
        <f>Lists!G68</f>
        <v>Mixed Migration</v>
      </c>
      <c r="C70" s="54" t="str">
        <f>'Crisis Indicator Data'!C68</f>
        <v>MEX003</v>
      </c>
      <c r="D70" s="54" t="str">
        <f>'Crisis Indicator Data'!D68</f>
        <v>Mexico</v>
      </c>
      <c r="E70" s="54" t="str">
        <f>'Crisis Indicator Data'!E68</f>
        <v>MEX</v>
      </c>
      <c r="F70" s="54" t="str">
        <f>'Crisis Indicator Data'!B68</f>
        <v>International displacement</v>
      </c>
      <c r="G70" s="236">
        <f t="shared" si="10"/>
        <v>2.4</v>
      </c>
      <c r="H70" s="55">
        <f t="shared" si="11"/>
        <v>3</v>
      </c>
      <c r="I70" s="118" t="str">
        <f t="shared" si="12"/>
        <v>Medium</v>
      </c>
      <c r="J70" s="237" t="str">
        <f>INDEX(Trends!$D$3:$D$404,MATCH(C70,Trends!$C$3:$C$404,0))</f>
        <v>-</v>
      </c>
      <c r="K70" s="110" t="str">
        <f>IF(Reliability!B68="x","x",(IF(ROUNDUP(Reliability!B68,0)=1,"Very High",IF(ROUNDUP(Reliability!B68,0)=2,"High",IF(ROUNDUP(Reliability!B68,0)=3,"Medium",IF(ROUNDUP(Reliability!B68,0)=4,"Low","Very Low"))))))</f>
        <v>High</v>
      </c>
      <c r="L70" s="238">
        <f t="shared" si="13"/>
        <v>3.7</v>
      </c>
      <c r="M70" s="244">
        <f>'Impact of the crisis'!N71</f>
        <v>5</v>
      </c>
      <c r="N70" s="244">
        <f>'Impact of the crisis'!AB71</f>
        <v>2.7</v>
      </c>
      <c r="O70" s="238">
        <f>'Conditions of people affected'!R71</f>
        <v>1.1000000000000001</v>
      </c>
      <c r="P70" s="244">
        <f>'Conditions of people affected'!K71</f>
        <v>1.2</v>
      </c>
      <c r="Q70" s="244">
        <f>'Conditions of people affected'!Q71</f>
        <v>1</v>
      </c>
      <c r="R70" s="239">
        <f t="shared" si="14"/>
        <v>3</v>
      </c>
      <c r="S70" s="239">
        <f>'Complexity of the crisis'!X71</f>
        <v>3</v>
      </c>
      <c r="T70" s="239">
        <f>'Complexity of the crisis'!AN71</f>
        <v>3</v>
      </c>
      <c r="U70" s="125" t="str">
        <f>VLOOKUP(C70,Lists!$C$3:$E$160,3,FALSE)</f>
        <v>Americas</v>
      </c>
      <c r="V70" s="126">
        <v>44609</v>
      </c>
    </row>
    <row r="71" spans="1:22" x14ac:dyDescent="0.25">
      <c r="A71" s="54" t="str">
        <f>'Crisis Indicator Data'!A69</f>
        <v>Complex crisis in Mali</v>
      </c>
      <c r="B71" s="45" t="str">
        <f>Lists!G69</f>
        <v>Complex crisis</v>
      </c>
      <c r="C71" s="54" t="str">
        <f>'Crisis Indicator Data'!C69</f>
        <v>MLI001</v>
      </c>
      <c r="D71" s="54" t="str">
        <f>'Crisis Indicator Data'!D69</f>
        <v>Mali</v>
      </c>
      <c r="E71" s="54" t="str">
        <f>'Crisis Indicator Data'!E69</f>
        <v>MLI</v>
      </c>
      <c r="F71" s="54" t="str">
        <f>'Crisis Indicator Data'!B69</f>
        <v>Complex crisis</v>
      </c>
      <c r="G71" s="236">
        <f t="shared" si="10"/>
        <v>4.3</v>
      </c>
      <c r="H71" s="55">
        <f t="shared" si="11"/>
        <v>5</v>
      </c>
      <c r="I71" s="118" t="str">
        <f t="shared" si="12"/>
        <v>Very High</v>
      </c>
      <c r="J71" s="237" t="str">
        <f>INDEX(Trends!$D$3:$D$404,MATCH(C71,Trends!$C$3:$C$404,0))</f>
        <v>Stable</v>
      </c>
      <c r="K71" s="110" t="str">
        <f>IF(Reliability!B69="x","x",(IF(ROUNDUP(Reliability!B69,0)=1,"Very High",IF(ROUNDUP(Reliability!B69,0)=2,"High",IF(ROUNDUP(Reliability!B69,0)=3,"Medium",IF(ROUNDUP(Reliability!B69,0)=4,"Low","Very Low"))))))</f>
        <v>Medium</v>
      </c>
      <c r="L71" s="238">
        <f t="shared" si="13"/>
        <v>4.3</v>
      </c>
      <c r="M71" s="244">
        <f>'Impact of the crisis'!N72</f>
        <v>4.9000000000000004</v>
      </c>
      <c r="N71" s="244">
        <f>'Impact of the crisis'!AB72</f>
        <v>3.9</v>
      </c>
      <c r="O71" s="238">
        <f>'Conditions of people affected'!R72</f>
        <v>4.3</v>
      </c>
      <c r="P71" s="244">
        <f>'Conditions of people affected'!K72</f>
        <v>4.5999999999999996</v>
      </c>
      <c r="Q71" s="244">
        <f>'Conditions of people affected'!Q72</f>
        <v>4</v>
      </c>
      <c r="R71" s="239">
        <f t="shared" si="14"/>
        <v>4.3</v>
      </c>
      <c r="S71" s="239">
        <f>'Complexity of the crisis'!X72</f>
        <v>3.1</v>
      </c>
      <c r="T71" s="239">
        <f>'Complexity of the crisis'!AN72</f>
        <v>5</v>
      </c>
      <c r="U71" s="125" t="str">
        <f>VLOOKUP(C71,Lists!$C$3:$E$160,3,FALSE)</f>
        <v>Africa</v>
      </c>
      <c r="V71" s="126">
        <v>44620</v>
      </c>
    </row>
    <row r="72" spans="1:22" x14ac:dyDescent="0.25">
      <c r="A72" s="54" t="str">
        <f>'Crisis Indicator Data'!A70</f>
        <v>Multiple crises in Myanmar</v>
      </c>
      <c r="B72" s="45" t="str">
        <f>Lists!G70</f>
        <v>Country level</v>
      </c>
      <c r="C72" s="54" t="str">
        <f>'Crisis Indicator Data'!C70</f>
        <v>MMR001</v>
      </c>
      <c r="D72" s="54" t="str">
        <f>'Crisis Indicator Data'!D70</f>
        <v>Myanmar</v>
      </c>
      <c r="E72" s="54" t="str">
        <f>'Crisis Indicator Data'!E70</f>
        <v>MMR</v>
      </c>
      <c r="F72" s="54" t="str">
        <f>'Crisis Indicator Data'!B70</f>
        <v>Multiple crises country</v>
      </c>
      <c r="G72" s="236">
        <f t="shared" si="10"/>
        <v>4.3</v>
      </c>
      <c r="H72" s="55">
        <f t="shared" si="11"/>
        <v>5</v>
      </c>
      <c r="I72" s="118" t="str">
        <f t="shared" si="12"/>
        <v>Very High</v>
      </c>
      <c r="J72" s="237" t="str">
        <f>INDEX(Trends!$D$3:$D$404,MATCH(C72,Trends!$C$3:$C$404,0))</f>
        <v>Increasing</v>
      </c>
      <c r="K72" s="110" t="str">
        <f>IF(Reliability!B70="x","x",(IF(ROUNDUP(Reliability!B70,0)=1,"Very High",IF(ROUNDUP(Reliability!B70,0)=2,"High",IF(ROUNDUP(Reliability!B70,0)=3,"Medium",IF(ROUNDUP(Reliability!B70,0)=4,"Low","Very Low"))))))</f>
        <v>High</v>
      </c>
      <c r="L72" s="238">
        <f t="shared" si="13"/>
        <v>4.4000000000000004</v>
      </c>
      <c r="M72" s="244">
        <f>'Impact of the crisis'!N73</f>
        <v>4.9000000000000004</v>
      </c>
      <c r="N72" s="244">
        <f>'Impact of the crisis'!AB73</f>
        <v>4</v>
      </c>
      <c r="O72" s="238">
        <f>'Conditions of people affected'!R73</f>
        <v>4.5</v>
      </c>
      <c r="P72" s="244">
        <f>'Conditions of people affected'!K73</f>
        <v>5</v>
      </c>
      <c r="Q72" s="244">
        <f>'Conditions of people affected'!Q73</f>
        <v>4</v>
      </c>
      <c r="R72" s="239">
        <f t="shared" si="14"/>
        <v>4</v>
      </c>
      <c r="S72" s="239">
        <f>'Complexity of the crisis'!X73</f>
        <v>3.9</v>
      </c>
      <c r="T72" s="239">
        <f>'Complexity of the crisis'!AN73</f>
        <v>4</v>
      </c>
      <c r="U72" s="125" t="str">
        <f>VLOOKUP(C72,Lists!$C$3:$E$160,3,FALSE)</f>
        <v>Asia</v>
      </c>
      <c r="V72" s="126">
        <v>44640</v>
      </c>
    </row>
    <row r="73" spans="1:22" x14ac:dyDescent="0.25">
      <c r="A73" s="54" t="str">
        <f>'Crisis Indicator Data'!A71</f>
        <v>Rakhine Conflict</v>
      </c>
      <c r="B73" s="45" t="str">
        <f>Lists!G71</f>
        <v>Rakhine conflict</v>
      </c>
      <c r="C73" s="54" t="str">
        <f>'Crisis Indicator Data'!C71</f>
        <v>MMR002</v>
      </c>
      <c r="D73" s="54" t="str">
        <f>'Crisis Indicator Data'!D71</f>
        <v>Myanmar</v>
      </c>
      <c r="E73" s="54" t="str">
        <f>'Crisis Indicator Data'!E71</f>
        <v>MMR</v>
      </c>
      <c r="F73" s="54" t="str">
        <f>'Crisis Indicator Data'!B71</f>
        <v>Conflict</v>
      </c>
      <c r="G73" s="236">
        <f t="shared" si="10"/>
        <v>3.7</v>
      </c>
      <c r="H73" s="55">
        <f t="shared" si="11"/>
        <v>4</v>
      </c>
      <c r="I73" s="118" t="str">
        <f t="shared" si="12"/>
        <v>High</v>
      </c>
      <c r="J73" s="237" t="str">
        <f>INDEX(Trends!$D$3:$D$404,MATCH(C73,Trends!$C$3:$C$404,0))</f>
        <v>Increasing</v>
      </c>
      <c r="K73" s="110" t="str">
        <f>IF(Reliability!B71="x","x",(IF(ROUNDUP(Reliability!B71,0)=1,"Very High",IF(ROUNDUP(Reliability!B71,0)=2,"High",IF(ROUNDUP(Reliability!B71,0)=3,"Medium",IF(ROUNDUP(Reliability!B71,0)=4,"Low","Very Low"))))))</f>
        <v>High</v>
      </c>
      <c r="L73" s="238">
        <f t="shared" si="13"/>
        <v>2.9</v>
      </c>
      <c r="M73" s="244">
        <f>'Impact of the crisis'!N74</f>
        <v>1.3</v>
      </c>
      <c r="N73" s="244">
        <f>'Impact of the crisis'!AB74</f>
        <v>3.5</v>
      </c>
      <c r="O73" s="238">
        <f>'Conditions of people affected'!R74</f>
        <v>3.8</v>
      </c>
      <c r="P73" s="244">
        <f>'Conditions of people affected'!K74</f>
        <v>3.6</v>
      </c>
      <c r="Q73" s="244">
        <f>'Conditions of people affected'!Q74</f>
        <v>4</v>
      </c>
      <c r="R73" s="239">
        <f t="shared" si="14"/>
        <v>4</v>
      </c>
      <c r="S73" s="239">
        <f>'Complexity of the crisis'!X74</f>
        <v>3.9</v>
      </c>
      <c r="T73" s="239">
        <f>'Complexity of the crisis'!AN74</f>
        <v>4</v>
      </c>
      <c r="U73" s="125" t="str">
        <f>VLOOKUP(C73,Lists!$C$3:$E$160,3,FALSE)</f>
        <v>Asia</v>
      </c>
      <c r="V73" s="126">
        <v>44640</v>
      </c>
    </row>
    <row r="74" spans="1:22" x14ac:dyDescent="0.25">
      <c r="A74" s="54" t="str">
        <f>'Crisis Indicator Data'!A72</f>
        <v>Kachin and Shan Conflict</v>
      </c>
      <c r="B74" s="45" t="str">
        <f>Lists!G72</f>
        <v>Kachin and Shan conflict</v>
      </c>
      <c r="C74" s="54" t="str">
        <f>'Crisis Indicator Data'!C72</f>
        <v>MMR003</v>
      </c>
      <c r="D74" s="54" t="str">
        <f>'Crisis Indicator Data'!D72</f>
        <v>Myanmar</v>
      </c>
      <c r="E74" s="54" t="str">
        <f>'Crisis Indicator Data'!E72</f>
        <v>MMR</v>
      </c>
      <c r="F74" s="54" t="str">
        <f>'Crisis Indicator Data'!B72</f>
        <v>Conflict</v>
      </c>
      <c r="G74" s="236">
        <f t="shared" si="10"/>
        <v>3.8</v>
      </c>
      <c r="H74" s="55">
        <f t="shared" si="11"/>
        <v>4</v>
      </c>
      <c r="I74" s="118" t="str">
        <f t="shared" si="12"/>
        <v>High</v>
      </c>
      <c r="J74" s="237" t="str">
        <f>INDEX(Trends!$D$3:$D$404,MATCH(C74,Trends!$C$3:$C$404,0))</f>
        <v>Increasing</v>
      </c>
      <c r="K74" s="110" t="str">
        <f>IF(Reliability!B72="x","x",(IF(ROUNDUP(Reliability!B72,0)=1,"Very High",IF(ROUNDUP(Reliability!B72,0)=2,"High",IF(ROUNDUP(Reliability!B72,0)=3,"Medium",IF(ROUNDUP(Reliability!B72,0)=4,"Low","Very Low"))))))</f>
        <v>High</v>
      </c>
      <c r="L74" s="238">
        <f t="shared" si="13"/>
        <v>3.5</v>
      </c>
      <c r="M74" s="244">
        <f>'Impact of the crisis'!N75</f>
        <v>2.4</v>
      </c>
      <c r="N74" s="244">
        <f>'Impact of the crisis'!AB75</f>
        <v>3.9</v>
      </c>
      <c r="O74" s="238">
        <f>'Conditions of people affected'!R75</f>
        <v>4.05</v>
      </c>
      <c r="P74" s="244">
        <f>'Conditions of people affected'!K75</f>
        <v>4.0999999999999996</v>
      </c>
      <c r="Q74" s="244">
        <f>'Conditions of people affected'!Q75</f>
        <v>4</v>
      </c>
      <c r="R74" s="239">
        <f t="shared" si="14"/>
        <v>3.7</v>
      </c>
      <c r="S74" s="239">
        <f>'Complexity of the crisis'!X75</f>
        <v>3.9</v>
      </c>
      <c r="T74" s="239">
        <f>'Complexity of the crisis'!AN75</f>
        <v>3.5</v>
      </c>
      <c r="U74" s="125" t="str">
        <f>VLOOKUP(C74,Lists!$C$3:$E$160,3,FALSE)</f>
        <v>Asia</v>
      </c>
      <c r="V74" s="126">
        <v>44640</v>
      </c>
    </row>
    <row r="75" spans="1:22" x14ac:dyDescent="0.25">
      <c r="A75" s="54" t="str">
        <f>'Crisis Indicator Data'!A73</f>
        <v>Post-coup conflict in Myanmar</v>
      </c>
      <c r="B75" s="45" t="str">
        <f>Lists!G73</f>
        <v>Post-coup conflict</v>
      </c>
      <c r="C75" s="54" t="str">
        <f>'Crisis Indicator Data'!C73</f>
        <v>MMR004</v>
      </c>
      <c r="D75" s="54" t="str">
        <f>'Crisis Indicator Data'!D73</f>
        <v>Myanmar</v>
      </c>
      <c r="E75" s="54" t="str">
        <f>'Crisis Indicator Data'!E73</f>
        <v>MMR</v>
      </c>
      <c r="F75" s="54" t="str">
        <f>'Crisis Indicator Data'!B73</f>
        <v>Conflict</v>
      </c>
      <c r="G75" s="236">
        <f t="shared" si="10"/>
        <v>4.0999999999999996</v>
      </c>
      <c r="H75" s="55">
        <f t="shared" si="11"/>
        <v>5</v>
      </c>
      <c r="I75" s="118" t="str">
        <f t="shared" si="12"/>
        <v>Very High</v>
      </c>
      <c r="J75" s="237" t="str">
        <f>INDEX(Trends!$D$3:$D$404,MATCH(C75,Trends!$C$3:$C$404,0))</f>
        <v>Increasing</v>
      </c>
      <c r="K75" s="110" t="str">
        <f>IF(Reliability!B73="x","x",(IF(ROUNDUP(Reliability!B73,0)=1,"Very High",IF(ROUNDUP(Reliability!B73,0)=2,"High",IF(ROUNDUP(Reliability!B73,0)=3,"Medium",IF(ROUNDUP(Reliability!B73,0)=4,"Low","Very Low"))))))</f>
        <v>High</v>
      </c>
      <c r="L75" s="238">
        <f t="shared" si="13"/>
        <v>3.7</v>
      </c>
      <c r="M75" s="244">
        <f>'Impact of the crisis'!N76</f>
        <v>4.0999999999999996</v>
      </c>
      <c r="N75" s="244">
        <f>'Impact of the crisis'!AB76</f>
        <v>3.5</v>
      </c>
      <c r="O75" s="238">
        <f>'Conditions of people affected'!R76</f>
        <v>4.5</v>
      </c>
      <c r="P75" s="244">
        <f>'Conditions of people affected'!K76</f>
        <v>5</v>
      </c>
      <c r="Q75" s="244">
        <f>'Conditions of people affected'!Q76</f>
        <v>4</v>
      </c>
      <c r="R75" s="239">
        <f t="shared" si="14"/>
        <v>3.7</v>
      </c>
      <c r="S75" s="239">
        <f>'Complexity of the crisis'!X76</f>
        <v>3.9</v>
      </c>
      <c r="T75" s="239">
        <f>'Complexity of the crisis'!AN76</f>
        <v>3.5</v>
      </c>
      <c r="U75" s="125" t="str">
        <f>VLOOKUP(C75,Lists!$C$3:$E$160,3,FALSE)</f>
        <v>Asia</v>
      </c>
      <c r="V75" s="126">
        <v>44640</v>
      </c>
    </row>
    <row r="76" spans="1:22" x14ac:dyDescent="0.25">
      <c r="A76" s="54" t="str">
        <f>'Crisis Indicator Data'!A74</f>
        <v>Multiple Crises in Mozambique</v>
      </c>
      <c r="B76" s="45" t="str">
        <f>Lists!G74</f>
        <v>Multiple Crises</v>
      </c>
      <c r="C76" s="54" t="str">
        <f>'Crisis Indicator Data'!C74</f>
        <v>MOZ001</v>
      </c>
      <c r="D76" s="54" t="str">
        <f>'Crisis Indicator Data'!D74</f>
        <v>Mozambique</v>
      </c>
      <c r="E76" s="54" t="str">
        <f>'Crisis Indicator Data'!E74</f>
        <v>MOZ</v>
      </c>
      <c r="F76" s="54" t="str">
        <f>'Crisis Indicator Data'!B74</f>
        <v>Multiple crises country</v>
      </c>
      <c r="G76" s="236">
        <f t="shared" si="10"/>
        <v>3.6</v>
      </c>
      <c r="H76" s="55">
        <f t="shared" si="11"/>
        <v>4</v>
      </c>
      <c r="I76" s="118" t="str">
        <f t="shared" si="12"/>
        <v>High</v>
      </c>
      <c r="J76" s="237" t="str">
        <f>INDEX(Trends!$D$3:$D$404,MATCH(C76,Trends!$C$3:$C$404,0))</f>
        <v>Increasing</v>
      </c>
      <c r="K76" s="110" t="str">
        <f>IF(Reliability!B74="x","x",(IF(ROUNDUP(Reliability!B74,0)=1,"Very High",IF(ROUNDUP(Reliability!B74,0)=2,"High",IF(ROUNDUP(Reliability!B74,0)=3,"Medium",IF(ROUNDUP(Reliability!B74,0)=4,"Low","Very Low"))))))</f>
        <v>Very High</v>
      </c>
      <c r="L76" s="238">
        <f t="shared" si="13"/>
        <v>3.6</v>
      </c>
      <c r="M76" s="244">
        <f>'Impact of the crisis'!N77</f>
        <v>4</v>
      </c>
      <c r="N76" s="244">
        <f>'Impact of the crisis'!AB77</f>
        <v>3.4</v>
      </c>
      <c r="O76" s="238">
        <f>'Conditions of people affected'!R77</f>
        <v>3.5</v>
      </c>
      <c r="P76" s="244">
        <f>'Conditions of people affected'!K77</f>
        <v>4</v>
      </c>
      <c r="Q76" s="244">
        <f>'Conditions of people affected'!Q77</f>
        <v>3</v>
      </c>
      <c r="R76" s="239">
        <f t="shared" si="14"/>
        <v>3.9</v>
      </c>
      <c r="S76" s="239">
        <f>'Complexity of the crisis'!X77</f>
        <v>3.7</v>
      </c>
      <c r="T76" s="239">
        <f>'Complexity of the crisis'!AN77</f>
        <v>4</v>
      </c>
      <c r="U76" s="125" t="str">
        <f>VLOOKUP(C76,Lists!$C$3:$E$160,3,FALSE)</f>
        <v>Africa</v>
      </c>
      <c r="V76" s="126">
        <v>44673</v>
      </c>
    </row>
    <row r="77" spans="1:22" x14ac:dyDescent="0.25">
      <c r="A77" s="54" t="str">
        <f>'Crisis Indicator Data'!A75</f>
        <v>Cabo Delgado Islamist Insurgency</v>
      </c>
      <c r="B77" s="45" t="str">
        <f>Lists!G75</f>
        <v>Violent Insurgency in Cabo Delgado</v>
      </c>
      <c r="C77" s="54" t="str">
        <f>'Crisis Indicator Data'!C75</f>
        <v>MOZ004</v>
      </c>
      <c r="D77" s="54" t="str">
        <f>'Crisis Indicator Data'!D75</f>
        <v>Mozambique</v>
      </c>
      <c r="E77" s="54" t="str">
        <f>'Crisis Indicator Data'!E75</f>
        <v>MOZ</v>
      </c>
      <c r="F77" s="54" t="str">
        <f>'Crisis Indicator Data'!B75</f>
        <v>Other type of violence</v>
      </c>
      <c r="G77" s="236">
        <f t="shared" si="10"/>
        <v>3.4</v>
      </c>
      <c r="H77" s="55">
        <f t="shared" si="11"/>
        <v>4</v>
      </c>
      <c r="I77" s="118" t="str">
        <f t="shared" si="12"/>
        <v>High</v>
      </c>
      <c r="J77" s="237" t="str">
        <f>INDEX(Trends!$D$3:$D$404,MATCH(C77,Trends!$C$3:$C$404,0))</f>
        <v>Increasing</v>
      </c>
      <c r="K77" s="110" t="str">
        <f>IF(Reliability!B75="x","x",(IF(ROUNDUP(Reliability!B75,0)=1,"Very High",IF(ROUNDUP(Reliability!B75,0)=2,"High",IF(ROUNDUP(Reliability!B75,0)=3,"Medium",IF(ROUNDUP(Reliability!B75,0)=4,"Low","Very Low"))))))</f>
        <v>High</v>
      </c>
      <c r="L77" s="238">
        <f t="shared" si="13"/>
        <v>3.7</v>
      </c>
      <c r="M77" s="244">
        <f>'Impact of the crisis'!N78</f>
        <v>2.8</v>
      </c>
      <c r="N77" s="244">
        <f>'Impact of the crisis'!AB78</f>
        <v>4</v>
      </c>
      <c r="O77" s="238">
        <f>'Conditions of people affected'!R78</f>
        <v>3.3</v>
      </c>
      <c r="P77" s="244">
        <f>'Conditions of people affected'!K78</f>
        <v>3.6</v>
      </c>
      <c r="Q77" s="244">
        <f>'Conditions of people affected'!Q78</f>
        <v>3</v>
      </c>
      <c r="R77" s="239">
        <f t="shared" si="14"/>
        <v>3.4</v>
      </c>
      <c r="S77" s="239">
        <f>'Complexity of the crisis'!X78</f>
        <v>3.7</v>
      </c>
      <c r="T77" s="239">
        <f>'Complexity of the crisis'!AN78</f>
        <v>3</v>
      </c>
      <c r="U77" s="125" t="str">
        <f>VLOOKUP(C77,Lists!$C$3:$E$160,3,FALSE)</f>
        <v>Africa</v>
      </c>
      <c r="V77" s="126">
        <v>44673</v>
      </c>
    </row>
    <row r="78" spans="1:22" x14ac:dyDescent="0.25">
      <c r="A78" s="54" t="str">
        <f>'Crisis Indicator Data'!A76</f>
        <v>2022 Tropical Cyclone Seasons in Mozambique</v>
      </c>
      <c r="B78" s="45" t="str">
        <f>Lists!G76</f>
        <v>Tropical Cyclones Season</v>
      </c>
      <c r="C78" s="54" t="str">
        <f>'Crisis Indicator Data'!C76</f>
        <v>MOZ008</v>
      </c>
      <c r="D78" s="54" t="str">
        <f>'Crisis Indicator Data'!D76</f>
        <v>Mozambique</v>
      </c>
      <c r="E78" s="54" t="str">
        <f>'Crisis Indicator Data'!E76</f>
        <v>MOZ</v>
      </c>
      <c r="F78" s="54" t="str">
        <f>'Crisis Indicator Data'!B76</f>
        <v>Tropical cyclone</v>
      </c>
      <c r="G78" s="236">
        <f t="shared" si="10"/>
        <v>3.1</v>
      </c>
      <c r="H78" s="55">
        <f t="shared" si="11"/>
        <v>4</v>
      </c>
      <c r="I78" s="118" t="str">
        <f t="shared" si="12"/>
        <v>High</v>
      </c>
      <c r="J78" s="237" t="str">
        <f>INDEX(Trends!$D$3:$D$404,MATCH(C78,Trends!$C$3:$C$404,0))</f>
        <v>Increasing</v>
      </c>
      <c r="K78" s="110" t="str">
        <f>IF(Reliability!B76="x","x",(IF(ROUNDUP(Reliability!B76,0)=1,"Very High",IF(ROUNDUP(Reliability!B76,0)=2,"High",IF(ROUNDUP(Reliability!B76,0)=3,"Medium",IF(ROUNDUP(Reliability!B76,0)=4,"Low","Very Low"))))))</f>
        <v>Very High</v>
      </c>
      <c r="L78" s="238">
        <f t="shared" si="13"/>
        <v>2.7</v>
      </c>
      <c r="M78" s="244">
        <f>'Impact of the crisis'!N79</f>
        <v>3.7</v>
      </c>
      <c r="N78" s="244">
        <f>'Impact of the crisis'!AB79</f>
        <v>2.1</v>
      </c>
      <c r="O78" s="238">
        <f>'Conditions of people affected'!R79</f>
        <v>3.15</v>
      </c>
      <c r="P78" s="244">
        <f>'Conditions of people affected'!K79</f>
        <v>3.3</v>
      </c>
      <c r="Q78" s="244">
        <f>'Conditions of people affected'!Q79</f>
        <v>3</v>
      </c>
      <c r="R78" s="239">
        <f t="shared" si="14"/>
        <v>3.4</v>
      </c>
      <c r="S78" s="239">
        <f>'Complexity of the crisis'!X79</f>
        <v>3.7</v>
      </c>
      <c r="T78" s="239">
        <f>'Complexity of the crisis'!AN79</f>
        <v>3</v>
      </c>
      <c r="U78" s="125" t="str">
        <f>VLOOKUP(C78,Lists!$C$3:$E$160,3,FALSE)</f>
        <v>Africa</v>
      </c>
      <c r="V78" s="126">
        <v>44673</v>
      </c>
    </row>
    <row r="79" spans="1:22" x14ac:dyDescent="0.25">
      <c r="A79" s="54" t="str">
        <f>'Crisis Indicator Data'!A77</f>
        <v>Refugees from Mali in Mauritania</v>
      </c>
      <c r="B79" s="45" t="str">
        <f>Lists!G77</f>
        <v>Malian refugees</v>
      </c>
      <c r="C79" s="54" t="str">
        <f>'Crisis Indicator Data'!C77</f>
        <v>MRT002</v>
      </c>
      <c r="D79" s="54" t="str">
        <f>'Crisis Indicator Data'!D77</f>
        <v>Mauritania</v>
      </c>
      <c r="E79" s="54" t="str">
        <f>'Crisis Indicator Data'!E77</f>
        <v>MRT</v>
      </c>
      <c r="F79" s="54" t="str">
        <f>'Crisis Indicator Data'!B77</f>
        <v>International displacement</v>
      </c>
      <c r="G79" s="236">
        <f t="shared" si="10"/>
        <v>2.1</v>
      </c>
      <c r="H79" s="55">
        <f t="shared" si="11"/>
        <v>3</v>
      </c>
      <c r="I79" s="118" t="str">
        <f t="shared" si="12"/>
        <v>Medium</v>
      </c>
      <c r="J79" s="237" t="str">
        <f>INDEX(Trends!$D$3:$D$404,MATCH(C79,Trends!$C$3:$C$404,0))</f>
        <v>Stable</v>
      </c>
      <c r="K79" s="110" t="str">
        <f>IF(Reliability!B77="x","x",(IF(ROUNDUP(Reliability!B77,0)=1,"Very High",IF(ROUNDUP(Reliability!B77,0)=2,"High",IF(ROUNDUP(Reliability!B77,0)=3,"Medium",IF(ROUNDUP(Reliability!B77,0)=4,"Low","Very Low"))))))</f>
        <v>Medium</v>
      </c>
      <c r="L79" s="238">
        <f t="shared" si="13"/>
        <v>1.8</v>
      </c>
      <c r="M79" s="244">
        <f>'Impact of the crisis'!N80</f>
        <v>0</v>
      </c>
      <c r="N79" s="244">
        <f>'Impact of the crisis'!AB80</f>
        <v>2.5</v>
      </c>
      <c r="O79" s="238">
        <f>'Conditions of people affected'!R80</f>
        <v>2.25</v>
      </c>
      <c r="P79" s="244">
        <f>'Conditions of people affected'!K80</f>
        <v>1.5</v>
      </c>
      <c r="Q79" s="244">
        <f>'Conditions of people affected'!Q80</f>
        <v>3</v>
      </c>
      <c r="R79" s="239">
        <f t="shared" si="14"/>
        <v>2.2000000000000002</v>
      </c>
      <c r="S79" s="239">
        <f>'Complexity of the crisis'!X80</f>
        <v>2.4</v>
      </c>
      <c r="T79" s="239">
        <f>'Complexity of the crisis'!AN80</f>
        <v>2</v>
      </c>
      <c r="U79" s="125" t="str">
        <f>VLOOKUP(C79,Lists!$C$3:$E$160,3,FALSE)</f>
        <v>Africa</v>
      </c>
      <c r="V79" s="126">
        <v>44494</v>
      </c>
    </row>
    <row r="80" spans="1:22" x14ac:dyDescent="0.25">
      <c r="A80" s="54" t="str">
        <f>'Crisis Indicator Data'!A78</f>
        <v>Food Security in Mauritania</v>
      </c>
      <c r="B80" s="45" t="str">
        <f>Lists!G78</f>
        <v>Food security</v>
      </c>
      <c r="C80" s="54" t="str">
        <f>'Crisis Indicator Data'!C78</f>
        <v>MRT003</v>
      </c>
      <c r="D80" s="54" t="str">
        <f>'Crisis Indicator Data'!D78</f>
        <v>Mauritania</v>
      </c>
      <c r="E80" s="54" t="str">
        <f>'Crisis Indicator Data'!E78</f>
        <v>MRT</v>
      </c>
      <c r="F80" s="54" t="str">
        <f>'Crisis Indicator Data'!B78</f>
        <v>Drought</v>
      </c>
      <c r="G80" s="236">
        <f t="shared" si="10"/>
        <v>2.8</v>
      </c>
      <c r="H80" s="55">
        <f t="shared" si="11"/>
        <v>3</v>
      </c>
      <c r="I80" s="118" t="str">
        <f t="shared" si="12"/>
        <v>Medium</v>
      </c>
      <c r="J80" s="237" t="str">
        <f>INDEX(Trends!$D$3:$D$404,MATCH(C80,Trends!$C$3:$C$404,0))</f>
        <v>Stable</v>
      </c>
      <c r="K80" s="110" t="str">
        <f>IF(Reliability!B78="x","x",(IF(ROUNDUP(Reliability!B78,0)=1,"Very High",IF(ROUNDUP(Reliability!B78,0)=2,"High",IF(ROUNDUP(Reliability!B78,0)=3,"Medium",IF(ROUNDUP(Reliability!B78,0)=4,"Low","Very Low"))))))</f>
        <v>Low</v>
      </c>
      <c r="L80" s="238">
        <f t="shared" si="13"/>
        <v>3.4</v>
      </c>
      <c r="M80" s="244">
        <f>'Impact of the crisis'!N81</f>
        <v>4.4000000000000004</v>
      </c>
      <c r="N80" s="244">
        <f>'Impact of the crisis'!AB81</f>
        <v>2.8</v>
      </c>
      <c r="O80" s="238">
        <f>'Conditions of people affected'!R81</f>
        <v>2.9</v>
      </c>
      <c r="P80" s="244">
        <f>'Conditions of people affected'!K81</f>
        <v>2.8</v>
      </c>
      <c r="Q80" s="244">
        <f>'Conditions of people affected'!Q81</f>
        <v>3</v>
      </c>
      <c r="R80" s="239">
        <f t="shared" si="14"/>
        <v>2.2000000000000002</v>
      </c>
      <c r="S80" s="239">
        <f>'Complexity of the crisis'!X81</f>
        <v>2.4</v>
      </c>
      <c r="T80" s="239">
        <f>'Complexity of the crisis'!AN81</f>
        <v>2</v>
      </c>
      <c r="U80" s="125" t="str">
        <f>VLOOKUP(C80,Lists!$C$3:$E$160,3,FALSE)</f>
        <v>Africa</v>
      </c>
      <c r="V80" s="126">
        <v>44494</v>
      </c>
    </row>
    <row r="81" spans="1:22" x14ac:dyDescent="0.25">
      <c r="A81" s="54" t="str">
        <f>'Crisis Indicator Data'!A79</f>
        <v>Complex crisis in Malawi</v>
      </c>
      <c r="B81" s="45" t="str">
        <f>Lists!G79</f>
        <v>Complex</v>
      </c>
      <c r="C81" s="54" t="str">
        <f>'Crisis Indicator Data'!C79</f>
        <v>MWI002</v>
      </c>
      <c r="D81" s="54" t="str">
        <f>'Crisis Indicator Data'!D79</f>
        <v>Malawi</v>
      </c>
      <c r="E81" s="54" t="str">
        <f>'Crisis Indicator Data'!E79</f>
        <v>MWI</v>
      </c>
      <c r="F81" s="54" t="str">
        <f>'Crisis Indicator Data'!B79</f>
        <v>Complex crisis</v>
      </c>
      <c r="G81" s="236">
        <f t="shared" si="10"/>
        <v>2.5</v>
      </c>
      <c r="H81" s="55">
        <f t="shared" si="11"/>
        <v>3</v>
      </c>
      <c r="I81" s="118" t="str">
        <f t="shared" si="12"/>
        <v>Medium</v>
      </c>
      <c r="J81" s="237" t="str">
        <f>INDEX(Trends!$D$3:$D$404,MATCH(C81,Trends!$C$3:$C$404,0))</f>
        <v>Decreasing</v>
      </c>
      <c r="K81" s="110" t="str">
        <f>IF(Reliability!B79="x","x",(IF(ROUNDUP(Reliability!B79,0)=1,"Very High",IF(ROUNDUP(Reliability!B79,0)=2,"High",IF(ROUNDUP(Reliability!B79,0)=3,"Medium",IF(ROUNDUP(Reliability!B79,0)=4,"Low","Very Low"))))))</f>
        <v>Very High</v>
      </c>
      <c r="L81" s="238">
        <f t="shared" si="13"/>
        <v>3.4</v>
      </c>
      <c r="M81" s="244">
        <f>'Impact of the crisis'!N82</f>
        <v>4.4000000000000004</v>
      </c>
      <c r="N81" s="244">
        <f>'Impact of the crisis'!AB82</f>
        <v>2.7</v>
      </c>
      <c r="O81" s="238">
        <f>'Conditions of people affected'!R82</f>
        <v>2.0499999999999998</v>
      </c>
      <c r="P81" s="244">
        <f>'Conditions of people affected'!K82</f>
        <v>2.1</v>
      </c>
      <c r="Q81" s="244">
        <f>'Conditions of people affected'!Q82</f>
        <v>2</v>
      </c>
      <c r="R81" s="239">
        <f t="shared" si="14"/>
        <v>2.2999999999999998</v>
      </c>
      <c r="S81" s="239">
        <f>'Complexity of the crisis'!X82</f>
        <v>2</v>
      </c>
      <c r="T81" s="239">
        <f>'Complexity of the crisis'!AN82</f>
        <v>2.5</v>
      </c>
      <c r="U81" s="125" t="str">
        <f>VLOOKUP(C81,Lists!$C$3:$E$160,3,FALSE)</f>
        <v>Africa</v>
      </c>
      <c r="V81" s="126">
        <v>44677</v>
      </c>
    </row>
    <row r="82" spans="1:22" x14ac:dyDescent="0.25">
      <c r="A82" s="54" t="str">
        <f>'Crisis Indicator Data'!A80</f>
        <v>Tropical Cyclone Ana in Malawi</v>
      </c>
      <c r="B82" s="45" t="str">
        <f>Lists!G80</f>
        <v>Tropical Cyclone Ana</v>
      </c>
      <c r="C82" s="54" t="str">
        <f>'Crisis Indicator Data'!C80</f>
        <v>MWI004</v>
      </c>
      <c r="D82" s="54" t="str">
        <f>'Crisis Indicator Data'!D80</f>
        <v>Malawi</v>
      </c>
      <c r="E82" s="54" t="str">
        <f>'Crisis Indicator Data'!E80</f>
        <v>MWI</v>
      </c>
      <c r="F82" s="54" t="str">
        <f>'Crisis Indicator Data'!B80</f>
        <v>Tropical cyclone</v>
      </c>
      <c r="G82" s="236">
        <f t="shared" si="10"/>
        <v>2.1</v>
      </c>
      <c r="H82" s="55">
        <f t="shared" si="11"/>
        <v>3</v>
      </c>
      <c r="I82" s="118" t="str">
        <f t="shared" si="12"/>
        <v>Medium</v>
      </c>
      <c r="J82" s="237" t="str">
        <f>INDEX(Trends!$D$3:$D$404,MATCH(C82,Trends!$C$3:$C$404,0))</f>
        <v>Stable</v>
      </c>
      <c r="K82" s="110" t="str">
        <f>IF(Reliability!B80="x","x",(IF(ROUNDUP(Reliability!B80,0)=1,"Very High",IF(ROUNDUP(Reliability!B80,0)=2,"High",IF(ROUNDUP(Reliability!B80,0)=3,"Medium",IF(ROUNDUP(Reliability!B80,0)=4,"Low","Very Low"))))))</f>
        <v>High</v>
      </c>
      <c r="L82" s="238">
        <f t="shared" si="13"/>
        <v>3.2</v>
      </c>
      <c r="M82" s="244">
        <f>'Impact of the crisis'!N83</f>
        <v>4.2</v>
      </c>
      <c r="N82" s="244">
        <f>'Impact of the crisis'!AB83</f>
        <v>2.5</v>
      </c>
      <c r="O82" s="238">
        <f>'Conditions of people affected'!R83</f>
        <v>1.25</v>
      </c>
      <c r="P82" s="244">
        <f>'Conditions of people affected'!K83</f>
        <v>1.5</v>
      </c>
      <c r="Q82" s="244">
        <f>'Conditions of people affected'!Q83</f>
        <v>1</v>
      </c>
      <c r="R82" s="239">
        <f t="shared" si="14"/>
        <v>2.2999999999999998</v>
      </c>
      <c r="S82" s="239">
        <f>'Complexity of the crisis'!X83</f>
        <v>2</v>
      </c>
      <c r="T82" s="239">
        <f>'Complexity of the crisis'!AN83</f>
        <v>2.5</v>
      </c>
      <c r="U82" s="125" t="str">
        <f>VLOOKUP(C82,Lists!$C$3:$E$160,3,FALSE)</f>
        <v>Africa</v>
      </c>
      <c r="V82" s="126">
        <v>44677</v>
      </c>
    </row>
    <row r="83" spans="1:22" x14ac:dyDescent="0.25">
      <c r="A83" s="54" t="str">
        <f>'Crisis Indicator Data'!A81</f>
        <v>International Refugees in Malaysia</v>
      </c>
      <c r="B83" s="45" t="str">
        <f>Lists!G81</f>
        <v>International Refugees</v>
      </c>
      <c r="C83" s="54" t="str">
        <f>'Crisis Indicator Data'!C81</f>
        <v>MYS001</v>
      </c>
      <c r="D83" s="54" t="str">
        <f>'Crisis Indicator Data'!D81</f>
        <v>Malaysia</v>
      </c>
      <c r="E83" s="54" t="str">
        <f>'Crisis Indicator Data'!E81</f>
        <v>MYS</v>
      </c>
      <c r="F83" s="54" t="str">
        <f>'Crisis Indicator Data'!B81</f>
        <v>International displacement</v>
      </c>
      <c r="G83" s="236">
        <f t="shared" si="10"/>
        <v>2.2000000000000002</v>
      </c>
      <c r="H83" s="55">
        <f t="shared" si="11"/>
        <v>3</v>
      </c>
      <c r="I83" s="118" t="str">
        <f t="shared" si="12"/>
        <v>Medium</v>
      </c>
      <c r="J83" s="237" t="str">
        <f>INDEX(Trends!$D$3:$D$404,MATCH(C83,Trends!$C$3:$C$404,0))</f>
        <v>Increasing</v>
      </c>
      <c r="K83" s="110" t="str">
        <f>IF(Reliability!B81="x","x",(IF(ROUNDUP(Reliability!B81,0)=1,"Very High",IF(ROUNDUP(Reliability!B81,0)=2,"High",IF(ROUNDUP(Reliability!B81,0)=3,"Medium",IF(ROUNDUP(Reliability!B81,0)=4,"Low","Very Low"))))))</f>
        <v>High</v>
      </c>
      <c r="L83" s="238">
        <f t="shared" si="13"/>
        <v>2.8</v>
      </c>
      <c r="M83" s="244">
        <f>'Impact of the crisis'!N84</f>
        <v>1.7</v>
      </c>
      <c r="N83" s="244">
        <f>'Impact of the crisis'!AB84</f>
        <v>3.3</v>
      </c>
      <c r="O83" s="238">
        <f>'Conditions of people affected'!R84</f>
        <v>2.0499999999999998</v>
      </c>
      <c r="P83" s="244">
        <f>'Conditions of people affected'!K84</f>
        <v>2.1</v>
      </c>
      <c r="Q83" s="244">
        <f>'Conditions of people affected'!Q84</f>
        <v>2</v>
      </c>
      <c r="R83" s="239">
        <f t="shared" si="14"/>
        <v>2</v>
      </c>
      <c r="S83" s="239">
        <f>'Complexity of the crisis'!X84</f>
        <v>1.9</v>
      </c>
      <c r="T83" s="239">
        <f>'Complexity of the crisis'!AN84</f>
        <v>2</v>
      </c>
      <c r="U83" s="125" t="str">
        <f>VLOOKUP(C83,Lists!$C$3:$E$160,3,FALSE)</f>
        <v>Asia</v>
      </c>
      <c r="V83" s="126">
        <v>44664</v>
      </c>
    </row>
    <row r="84" spans="1:22" x14ac:dyDescent="0.25">
      <c r="A84" s="54" t="str">
        <f>'Crisis Indicator Data'!A82</f>
        <v>Food Security Crisis in Namibia</v>
      </c>
      <c r="B84" s="45" t="str">
        <f>Lists!G82</f>
        <v>Food Security Crisis</v>
      </c>
      <c r="C84" s="54" t="str">
        <f>'Crisis Indicator Data'!C82</f>
        <v>NAM002</v>
      </c>
      <c r="D84" s="54" t="str">
        <f>'Crisis Indicator Data'!D82</f>
        <v>Namibia</v>
      </c>
      <c r="E84" s="54" t="str">
        <f>'Crisis Indicator Data'!E82</f>
        <v>NAM</v>
      </c>
      <c r="F84" s="54" t="str">
        <f>'Crisis Indicator Data'!B82</f>
        <v>Food Security</v>
      </c>
      <c r="G84" s="236">
        <f t="shared" si="10"/>
        <v>2.4</v>
      </c>
      <c r="H84" s="55">
        <f t="shared" si="11"/>
        <v>3</v>
      </c>
      <c r="I84" s="118" t="str">
        <f t="shared" si="12"/>
        <v>Medium</v>
      </c>
      <c r="J84" s="237" t="str">
        <f>INDEX(Trends!$D$3:$D$404,MATCH(C84,Trends!$C$3:$C$404,0))</f>
        <v>Increasing</v>
      </c>
      <c r="K84" s="110" t="str">
        <f>IF(Reliability!B82="x","x",(IF(ROUNDUP(Reliability!B82,0)=1,"Very High",IF(ROUNDUP(Reliability!B82,0)=2,"High",IF(ROUNDUP(Reliability!B82,0)=3,"Medium",IF(ROUNDUP(Reliability!B82,0)=4,"Low","Very Low"))))))</f>
        <v>Medium</v>
      </c>
      <c r="L84" s="238">
        <f t="shared" si="13"/>
        <v>2.8</v>
      </c>
      <c r="M84" s="244">
        <f>'Impact of the crisis'!N85</f>
        <v>4.3</v>
      </c>
      <c r="N84" s="244">
        <f>'Impact of the crisis'!AB85</f>
        <v>1.7</v>
      </c>
      <c r="O84" s="238">
        <f>'Conditions of people affected'!R85</f>
        <v>3.05</v>
      </c>
      <c r="P84" s="244">
        <f>'Conditions of people affected'!K85</f>
        <v>3.1</v>
      </c>
      <c r="Q84" s="244">
        <f>'Conditions of people affected'!Q85</f>
        <v>3</v>
      </c>
      <c r="R84" s="239">
        <f t="shared" si="14"/>
        <v>1.1000000000000001</v>
      </c>
      <c r="S84" s="239">
        <f>'Complexity of the crisis'!X85</f>
        <v>1.6</v>
      </c>
      <c r="T84" s="239">
        <f>'Complexity of the crisis'!AN85</f>
        <v>0.5</v>
      </c>
      <c r="U84" s="125" t="str">
        <f>VLOOKUP(C84,Lists!$C$3:$E$160,3,FALSE)</f>
        <v>Africa</v>
      </c>
      <c r="V84" s="126">
        <v>44671</v>
      </c>
    </row>
    <row r="85" spans="1:22" x14ac:dyDescent="0.25">
      <c r="A85" s="54" t="str">
        <f>'Crisis Indicator Data'!A83</f>
        <v>Multiple crises in Niger</v>
      </c>
      <c r="B85" s="45" t="str">
        <f>Lists!G83</f>
        <v>Country level</v>
      </c>
      <c r="C85" s="54" t="str">
        <f>'Crisis Indicator Data'!C83</f>
        <v>NER001</v>
      </c>
      <c r="D85" s="54" t="str">
        <f>'Crisis Indicator Data'!D83</f>
        <v>Niger</v>
      </c>
      <c r="E85" s="54" t="str">
        <f>'Crisis Indicator Data'!E83</f>
        <v>NER</v>
      </c>
      <c r="F85" s="54" t="str">
        <f>'Crisis Indicator Data'!B83</f>
        <v>Multiple crises country</v>
      </c>
      <c r="G85" s="236">
        <f t="shared" si="10"/>
        <v>3.8</v>
      </c>
      <c r="H85" s="55">
        <f t="shared" si="11"/>
        <v>4</v>
      </c>
      <c r="I85" s="118" t="str">
        <f t="shared" si="12"/>
        <v>High</v>
      </c>
      <c r="J85" s="237" t="str">
        <f>INDEX(Trends!$D$3:$D$404,MATCH(C85,Trends!$C$3:$C$404,0))</f>
        <v>Stable</v>
      </c>
      <c r="K85" s="110" t="str">
        <f>IF(Reliability!B83="x","x",(IF(ROUNDUP(Reliability!B83,0)=1,"Very High",IF(ROUNDUP(Reliability!B83,0)=2,"High",IF(ROUNDUP(Reliability!B83,0)=3,"Medium",IF(ROUNDUP(Reliability!B83,0)=4,"Low","Very Low"))))))</f>
        <v>Medium</v>
      </c>
      <c r="L85" s="238">
        <f t="shared" si="13"/>
        <v>4.0999999999999996</v>
      </c>
      <c r="M85" s="244">
        <f>'Impact of the crisis'!N86</f>
        <v>4.9000000000000004</v>
      </c>
      <c r="N85" s="244">
        <f>'Impact of the crisis'!AB86</f>
        <v>3.6</v>
      </c>
      <c r="O85" s="238">
        <f>'Conditions of people affected'!R86</f>
        <v>3.65</v>
      </c>
      <c r="P85" s="244">
        <f>'Conditions of people affected'!K86</f>
        <v>4.3</v>
      </c>
      <c r="Q85" s="244">
        <f>'Conditions of people affected'!Q86</f>
        <v>3</v>
      </c>
      <c r="R85" s="239">
        <f t="shared" si="14"/>
        <v>3.8</v>
      </c>
      <c r="S85" s="239">
        <f>'Complexity of the crisis'!X86</f>
        <v>2.8</v>
      </c>
      <c r="T85" s="239">
        <f>'Complexity of the crisis'!AN86</f>
        <v>4.5</v>
      </c>
      <c r="U85" s="125" t="str">
        <f>VLOOKUP(C85,Lists!$C$3:$E$160,3,FALSE)</f>
        <v>Africa</v>
      </c>
      <c r="V85" s="126">
        <v>44620</v>
      </c>
    </row>
    <row r="86" spans="1:22" x14ac:dyDescent="0.25">
      <c r="A86" s="54" t="str">
        <f>'Crisis Indicator Data'!A84</f>
        <v>Boko Haram in Niger</v>
      </c>
      <c r="B86" s="45" t="str">
        <f>Lists!G84</f>
        <v>Boko Haram</v>
      </c>
      <c r="C86" s="54" t="str">
        <f>'Crisis Indicator Data'!C84</f>
        <v>NER002</v>
      </c>
      <c r="D86" s="54" t="str">
        <f>'Crisis Indicator Data'!D84</f>
        <v>Niger</v>
      </c>
      <c r="E86" s="54" t="str">
        <f>'Crisis Indicator Data'!E84</f>
        <v>NER</v>
      </c>
      <c r="F86" s="54" t="str">
        <f>'Crisis Indicator Data'!B84</f>
        <v>Conflict</v>
      </c>
      <c r="G86" s="236">
        <f t="shared" si="10"/>
        <v>3</v>
      </c>
      <c r="H86" s="55">
        <f t="shared" si="11"/>
        <v>3</v>
      </c>
      <c r="I86" s="118" t="str">
        <f t="shared" si="12"/>
        <v>Medium</v>
      </c>
      <c r="J86" s="237" t="str">
        <f>INDEX(Trends!$D$3:$D$404,MATCH(C86,Trends!$C$3:$C$404,0))</f>
        <v>Stable</v>
      </c>
      <c r="K86" s="110" t="str">
        <f>IF(Reliability!B84="x","x",(IF(ROUNDUP(Reliability!B84,0)=1,"Very High",IF(ROUNDUP(Reliability!B84,0)=2,"High",IF(ROUNDUP(Reliability!B84,0)=3,"Medium",IF(ROUNDUP(Reliability!B84,0)=4,"Low","Very Low"))))))</f>
        <v>Medium</v>
      </c>
      <c r="L86" s="238">
        <f t="shared" si="13"/>
        <v>2.6</v>
      </c>
      <c r="M86" s="244">
        <f>'Impact of the crisis'!N87</f>
        <v>1.2</v>
      </c>
      <c r="N86" s="244">
        <f>'Impact of the crisis'!AB87</f>
        <v>3.1</v>
      </c>
      <c r="O86" s="238">
        <f>'Conditions of people affected'!R87</f>
        <v>2.7</v>
      </c>
      <c r="P86" s="244">
        <f>'Conditions of people affected'!K87</f>
        <v>2.4</v>
      </c>
      <c r="Q86" s="244">
        <f>'Conditions of people affected'!Q87</f>
        <v>3</v>
      </c>
      <c r="R86" s="239">
        <f t="shared" si="14"/>
        <v>3.8</v>
      </c>
      <c r="S86" s="239">
        <f>'Complexity of the crisis'!X87</f>
        <v>2.8</v>
      </c>
      <c r="T86" s="239">
        <f>'Complexity of the crisis'!AN87</f>
        <v>4.5</v>
      </c>
      <c r="U86" s="125" t="str">
        <f>VLOOKUP(C86,Lists!$C$3:$E$160,3,FALSE)</f>
        <v>Africa</v>
      </c>
      <c r="V86" s="126">
        <v>44620</v>
      </c>
    </row>
    <row r="87" spans="1:22" x14ac:dyDescent="0.25">
      <c r="A87" s="54" t="str">
        <f>'Crisis Indicator Data'!A85</f>
        <v>Mali/Burkina Faso conflict</v>
      </c>
      <c r="B87" s="45" t="str">
        <f>Lists!G85</f>
        <v xml:space="preserve">Cross-border violence </v>
      </c>
      <c r="C87" s="54" t="str">
        <f>'Crisis Indicator Data'!C85</f>
        <v>NER003</v>
      </c>
      <c r="D87" s="54" t="str">
        <f>'Crisis Indicator Data'!D85</f>
        <v>Niger</v>
      </c>
      <c r="E87" s="54" t="str">
        <f>'Crisis Indicator Data'!E85</f>
        <v>NER</v>
      </c>
      <c r="F87" s="54" t="str">
        <f>'Crisis Indicator Data'!B85</f>
        <v>Conflict</v>
      </c>
      <c r="G87" s="236">
        <f t="shared" si="10"/>
        <v>3.3</v>
      </c>
      <c r="H87" s="55">
        <f t="shared" si="11"/>
        <v>4</v>
      </c>
      <c r="I87" s="118" t="str">
        <f t="shared" si="12"/>
        <v>High</v>
      </c>
      <c r="J87" s="237" t="str">
        <f>INDEX(Trends!$D$3:$D$404,MATCH(C87,Trends!$C$3:$C$404,0))</f>
        <v>Stable</v>
      </c>
      <c r="K87" s="110" t="str">
        <f>IF(Reliability!B85="x","x",(IF(ROUNDUP(Reliability!B85,0)=1,"Very High",IF(ROUNDUP(Reliability!B85,0)=2,"High",IF(ROUNDUP(Reliability!B85,0)=3,"Medium",IF(ROUNDUP(Reliability!B85,0)=4,"Low","Very Low"))))))</f>
        <v>Medium</v>
      </c>
      <c r="L87" s="238">
        <f t="shared" si="13"/>
        <v>3</v>
      </c>
      <c r="M87" s="244">
        <f>'Impact of the crisis'!N88</f>
        <v>2.4</v>
      </c>
      <c r="N87" s="244">
        <f>'Impact of the crisis'!AB88</f>
        <v>3.3</v>
      </c>
      <c r="O87" s="238">
        <f>'Conditions of people affected'!R88</f>
        <v>3.25</v>
      </c>
      <c r="P87" s="244">
        <f>'Conditions of people affected'!K88</f>
        <v>3.5</v>
      </c>
      <c r="Q87" s="244">
        <f>'Conditions of people affected'!Q88</f>
        <v>3</v>
      </c>
      <c r="R87" s="239">
        <f t="shared" si="14"/>
        <v>3.5</v>
      </c>
      <c r="S87" s="239">
        <f>'Complexity of the crisis'!X88</f>
        <v>2.8</v>
      </c>
      <c r="T87" s="239">
        <f>'Complexity of the crisis'!AN88</f>
        <v>4</v>
      </c>
      <c r="U87" s="125" t="str">
        <f>VLOOKUP(C87,Lists!$C$3:$E$160,3,FALSE)</f>
        <v>Africa</v>
      </c>
      <c r="V87" s="126">
        <v>44620</v>
      </c>
    </row>
    <row r="88" spans="1:22" x14ac:dyDescent="0.25">
      <c r="A88" s="54" t="str">
        <f>'Crisis Indicator Data'!A86</f>
        <v>Nigerian Refugees</v>
      </c>
      <c r="B88" s="45" t="str">
        <f>Lists!G86</f>
        <v>Nigerian Refugees</v>
      </c>
      <c r="C88" s="54" t="str">
        <f>'Crisis Indicator Data'!C86</f>
        <v>NER004</v>
      </c>
      <c r="D88" s="54" t="str">
        <f>'Crisis Indicator Data'!D86</f>
        <v>Niger</v>
      </c>
      <c r="E88" s="54" t="str">
        <f>'Crisis Indicator Data'!E86</f>
        <v>NER</v>
      </c>
      <c r="F88" s="54" t="str">
        <f>'Crisis Indicator Data'!B86</f>
        <v>International displacement</v>
      </c>
      <c r="G88" s="236">
        <f t="shared" si="10"/>
        <v>2.7</v>
      </c>
      <c r="H88" s="55">
        <f t="shared" si="11"/>
        <v>3</v>
      </c>
      <c r="I88" s="118" t="str">
        <f t="shared" si="12"/>
        <v>Medium</v>
      </c>
      <c r="J88" s="237" t="str">
        <f>INDEX(Trends!$D$3:$D$404,MATCH(C88,Trends!$C$3:$C$404,0))</f>
        <v>Stable</v>
      </c>
      <c r="K88" s="110" t="str">
        <f>IF(Reliability!B86="x","x",(IF(ROUNDUP(Reliability!B86,0)=1,"Very High",IF(ROUNDUP(Reliability!B86,0)=2,"High",IF(ROUNDUP(Reliability!B86,0)=3,"Medium",IF(ROUNDUP(Reliability!B86,0)=4,"Low","Very Low"))))))</f>
        <v>Medium</v>
      </c>
      <c r="L88" s="238">
        <f t="shared" si="13"/>
        <v>2.1</v>
      </c>
      <c r="M88" s="244">
        <f>'Impact of the crisis'!N89</f>
        <v>0.6</v>
      </c>
      <c r="N88" s="244">
        <f>'Impact of the crisis'!AB89</f>
        <v>2.7</v>
      </c>
      <c r="O88" s="238">
        <f>'Conditions of people affected'!R89</f>
        <v>3.05</v>
      </c>
      <c r="P88" s="244">
        <f>'Conditions of people affected'!K89</f>
        <v>3.1</v>
      </c>
      <c r="Q88" s="244">
        <f>'Conditions of people affected'!Q89</f>
        <v>3</v>
      </c>
      <c r="R88" s="239">
        <f t="shared" si="14"/>
        <v>2.7</v>
      </c>
      <c r="S88" s="239">
        <f>'Complexity of the crisis'!X89</f>
        <v>2.8</v>
      </c>
      <c r="T88" s="239">
        <f>'Complexity of the crisis'!AN89</f>
        <v>2.5</v>
      </c>
      <c r="U88" s="125" t="str">
        <f>VLOOKUP(C88,Lists!$C$3:$E$160,3,FALSE)</f>
        <v>Africa</v>
      </c>
      <c r="V88" s="126">
        <v>44499</v>
      </c>
    </row>
    <row r="89" spans="1:22" x14ac:dyDescent="0.25">
      <c r="A89" s="54" t="str">
        <f>'Crisis Indicator Data'!A87</f>
        <v>Complex crisis in Nigeria</v>
      </c>
      <c r="B89" s="45" t="str">
        <f>Lists!G87</f>
        <v>Complex crisis</v>
      </c>
      <c r="C89" s="54" t="str">
        <f>'Crisis Indicator Data'!C87</f>
        <v>NGA001</v>
      </c>
      <c r="D89" s="54" t="str">
        <f>'Crisis Indicator Data'!D87</f>
        <v>Nigeria</v>
      </c>
      <c r="E89" s="54" t="str">
        <f>'Crisis Indicator Data'!E87</f>
        <v>NGA</v>
      </c>
      <c r="F89" s="54" t="str">
        <f>'Crisis Indicator Data'!B87</f>
        <v>Complex crisis</v>
      </c>
      <c r="G89" s="236">
        <f t="shared" si="10"/>
        <v>4.2</v>
      </c>
      <c r="H89" s="55">
        <f t="shared" si="11"/>
        <v>5</v>
      </c>
      <c r="I89" s="118" t="str">
        <f t="shared" si="12"/>
        <v>Very High</v>
      </c>
      <c r="J89" s="237" t="str">
        <f>INDEX(Trends!$D$3:$D$404,MATCH(C89,Trends!$C$3:$C$404,0))</f>
        <v>Stable</v>
      </c>
      <c r="K89" s="110" t="str">
        <f>IF(Reliability!B87="x","x",(IF(ROUNDUP(Reliability!B87,0)=1,"Very High",IF(ROUNDUP(Reliability!B87,0)=2,"High",IF(ROUNDUP(Reliability!B87,0)=3,"Medium",IF(ROUNDUP(Reliability!B87,0)=4,"Low","Very Low"))))))</f>
        <v>High</v>
      </c>
      <c r="L89" s="238">
        <f t="shared" si="13"/>
        <v>4.5</v>
      </c>
      <c r="M89" s="244">
        <f>'Impact of the crisis'!N90</f>
        <v>5</v>
      </c>
      <c r="N89" s="244">
        <f>'Impact of the crisis'!AB90</f>
        <v>4.0999999999999996</v>
      </c>
      <c r="O89" s="238">
        <f>'Conditions of people affected'!R90</f>
        <v>4</v>
      </c>
      <c r="P89" s="244">
        <f>'Conditions of people affected'!K90</f>
        <v>5</v>
      </c>
      <c r="Q89" s="244">
        <f>'Conditions of people affected'!Q90</f>
        <v>3</v>
      </c>
      <c r="R89" s="239">
        <f t="shared" si="14"/>
        <v>4.4000000000000004</v>
      </c>
      <c r="S89" s="239">
        <f>'Complexity of the crisis'!X90</f>
        <v>3.4</v>
      </c>
      <c r="T89" s="239">
        <f>'Complexity of the crisis'!AN90</f>
        <v>5</v>
      </c>
      <c r="U89" s="125" t="str">
        <f>VLOOKUP(C89,Lists!$C$3:$E$160,3,FALSE)</f>
        <v>Africa</v>
      </c>
      <c r="V89" s="126">
        <v>44615</v>
      </c>
    </row>
    <row r="90" spans="1:22" x14ac:dyDescent="0.25">
      <c r="A90" s="54" t="str">
        <f>'Crisis Indicator Data'!A88</f>
        <v>Middle belt conflict</v>
      </c>
      <c r="B90" s="45" t="str">
        <f>Lists!G88</f>
        <v>Middle Belt</v>
      </c>
      <c r="C90" s="54" t="str">
        <f>'Crisis Indicator Data'!C88</f>
        <v>NGA003</v>
      </c>
      <c r="D90" s="54" t="str">
        <f>'Crisis Indicator Data'!D88</f>
        <v>Nigeria</v>
      </c>
      <c r="E90" s="54" t="str">
        <f>'Crisis Indicator Data'!E88</f>
        <v>NGA</v>
      </c>
      <c r="F90" s="54" t="str">
        <f>'Crisis Indicator Data'!B88</f>
        <v>Conflict</v>
      </c>
      <c r="G90" s="236">
        <f t="shared" si="10"/>
        <v>3.2</v>
      </c>
      <c r="H90" s="55">
        <f t="shared" si="11"/>
        <v>4</v>
      </c>
      <c r="I90" s="118" t="str">
        <f t="shared" si="12"/>
        <v>High</v>
      </c>
      <c r="J90" s="237" t="str">
        <f>INDEX(Trends!$D$3:$D$404,MATCH(C90,Trends!$C$3:$C$404,0))</f>
        <v>Stable</v>
      </c>
      <c r="K90" s="110" t="str">
        <f>IF(Reliability!B88="x","x",(IF(ROUNDUP(Reliability!B88,0)=1,"Very High",IF(ROUNDUP(Reliability!B88,0)=2,"High",IF(ROUNDUP(Reliability!B88,0)=3,"Medium",IF(ROUNDUP(Reliability!B88,0)=4,"Low","Very Low"))))))</f>
        <v>Medium</v>
      </c>
      <c r="L90" s="238">
        <f t="shared" si="13"/>
        <v>3</v>
      </c>
      <c r="M90" s="244">
        <f>'Impact of the crisis'!N91</f>
        <v>2.2999999999999998</v>
      </c>
      <c r="N90" s="244">
        <f>'Impact of the crisis'!AB91</f>
        <v>3.3</v>
      </c>
      <c r="O90" s="238">
        <f>'Conditions of people affected'!R91</f>
        <v>3.15</v>
      </c>
      <c r="P90" s="244">
        <f>'Conditions of people affected'!K91</f>
        <v>3.3</v>
      </c>
      <c r="Q90" s="244">
        <f>'Conditions of people affected'!Q91</f>
        <v>3</v>
      </c>
      <c r="R90" s="239">
        <f t="shared" si="14"/>
        <v>3.5</v>
      </c>
      <c r="S90" s="239">
        <f>'Complexity of the crisis'!X91</f>
        <v>3.4</v>
      </c>
      <c r="T90" s="239">
        <f>'Complexity of the crisis'!AN91</f>
        <v>3.5</v>
      </c>
      <c r="U90" s="125" t="str">
        <f>VLOOKUP(C90,Lists!$C$3:$E$160,3,FALSE)</f>
        <v>Africa</v>
      </c>
      <c r="V90" s="126">
        <v>44615</v>
      </c>
    </row>
    <row r="91" spans="1:22" x14ac:dyDescent="0.25">
      <c r="A91" s="54" t="str">
        <f>'Crisis Indicator Data'!A89</f>
        <v>Boko Haram crisis in Nigeria</v>
      </c>
      <c r="B91" s="45" t="str">
        <f>Lists!G89</f>
        <v xml:space="preserve">Boko Haram </v>
      </c>
      <c r="C91" s="54" t="str">
        <f>'Crisis Indicator Data'!C89</f>
        <v>NGA004</v>
      </c>
      <c r="D91" s="54" t="str">
        <f>'Crisis Indicator Data'!D89</f>
        <v>Nigeria</v>
      </c>
      <c r="E91" s="54" t="str">
        <f>'Crisis Indicator Data'!E89</f>
        <v>NGA</v>
      </c>
      <c r="F91" s="54" t="str">
        <f>'Crisis Indicator Data'!B89</f>
        <v>Conflict</v>
      </c>
      <c r="G91" s="236">
        <f t="shared" si="10"/>
        <v>4.2</v>
      </c>
      <c r="H91" s="55">
        <f t="shared" si="11"/>
        <v>5</v>
      </c>
      <c r="I91" s="118" t="str">
        <f t="shared" si="12"/>
        <v>Very High</v>
      </c>
      <c r="J91" s="237" t="str">
        <f>INDEX(Trends!$D$3:$D$404,MATCH(C91,Trends!$C$3:$C$404,0))</f>
        <v>Increasing</v>
      </c>
      <c r="K91" s="110" t="str">
        <f>IF(Reliability!B89="x","x",(IF(ROUNDUP(Reliability!B89,0)=1,"Very High",IF(ROUNDUP(Reliability!B89,0)=2,"High",IF(ROUNDUP(Reliability!B89,0)=3,"Medium",IF(ROUNDUP(Reliability!B89,0)=4,"Low","Very Low"))))))</f>
        <v>High</v>
      </c>
      <c r="L91" s="238">
        <f t="shared" si="13"/>
        <v>4.2</v>
      </c>
      <c r="M91" s="244">
        <f>'Impact of the crisis'!N92</f>
        <v>2.2000000000000002</v>
      </c>
      <c r="N91" s="244">
        <f>'Impact of the crisis'!AB92</f>
        <v>4.8</v>
      </c>
      <c r="O91" s="238">
        <f>'Conditions of people affected'!R92</f>
        <v>4.45</v>
      </c>
      <c r="P91" s="244">
        <f>'Conditions of people affected'!K92</f>
        <v>4.9000000000000004</v>
      </c>
      <c r="Q91" s="244">
        <f>'Conditions of people affected'!Q92</f>
        <v>4</v>
      </c>
      <c r="R91" s="239">
        <f t="shared" si="14"/>
        <v>3.7</v>
      </c>
      <c r="S91" s="239">
        <f>'Complexity of the crisis'!X92</f>
        <v>3.4</v>
      </c>
      <c r="T91" s="239">
        <f>'Complexity of the crisis'!AN92</f>
        <v>4</v>
      </c>
      <c r="U91" s="125" t="str">
        <f>VLOOKUP(C91,Lists!$C$3:$E$160,3,FALSE)</f>
        <v>Africa</v>
      </c>
      <c r="V91" s="126">
        <v>44615</v>
      </c>
    </row>
    <row r="92" spans="1:22" x14ac:dyDescent="0.25">
      <c r="A92" s="54" t="str">
        <f>'Crisis Indicator Data'!A90</f>
        <v>Northwest Banditry</v>
      </c>
      <c r="B92" s="45" t="str">
        <f>Lists!G90</f>
        <v>Northwest Banditry</v>
      </c>
      <c r="C92" s="54" t="str">
        <f>'Crisis Indicator Data'!C90</f>
        <v>NGA007</v>
      </c>
      <c r="D92" s="54" t="str">
        <f>'Crisis Indicator Data'!D90</f>
        <v>Nigeria</v>
      </c>
      <c r="E92" s="54" t="str">
        <f>'Crisis Indicator Data'!E90</f>
        <v>NGA</v>
      </c>
      <c r="F92" s="54" t="str">
        <f>'Crisis Indicator Data'!B90</f>
        <v>Other type of violence</v>
      </c>
      <c r="G92" s="236">
        <f t="shared" si="10"/>
        <v>3.6</v>
      </c>
      <c r="H92" s="55">
        <f t="shared" si="11"/>
        <v>4</v>
      </c>
      <c r="I92" s="118" t="str">
        <f t="shared" si="12"/>
        <v>High</v>
      </c>
      <c r="J92" s="237" t="str">
        <f>INDEX(Trends!$D$3:$D$404,MATCH(C92,Trends!$C$3:$C$404,0))</f>
        <v>Stable</v>
      </c>
      <c r="K92" s="110" t="str">
        <f>IF(Reliability!B90="x","x",(IF(ROUNDUP(Reliability!B90,0)=1,"Very High",IF(ROUNDUP(Reliability!B90,0)=2,"High",IF(ROUNDUP(Reliability!B90,0)=3,"Medium",IF(ROUNDUP(Reliability!B90,0)=4,"Low","Very Low"))))))</f>
        <v>Medium</v>
      </c>
      <c r="L92" s="238">
        <f t="shared" si="13"/>
        <v>3.2</v>
      </c>
      <c r="M92" s="244">
        <f>'Impact of the crisis'!N93</f>
        <v>2.8</v>
      </c>
      <c r="N92" s="244">
        <f>'Impact of the crisis'!AB93</f>
        <v>3.4</v>
      </c>
      <c r="O92" s="238">
        <f>'Conditions of people affected'!R93</f>
        <v>3.65</v>
      </c>
      <c r="P92" s="244">
        <f>'Conditions of people affected'!K93</f>
        <v>4.3</v>
      </c>
      <c r="Q92" s="244">
        <f>'Conditions of people affected'!Q93</f>
        <v>3</v>
      </c>
      <c r="R92" s="239">
        <f t="shared" si="14"/>
        <v>3.7</v>
      </c>
      <c r="S92" s="239">
        <f>'Complexity of the crisis'!X93</f>
        <v>3.4</v>
      </c>
      <c r="T92" s="239">
        <f>'Complexity of the crisis'!AN93</f>
        <v>4</v>
      </c>
      <c r="U92" s="125" t="str">
        <f>VLOOKUP(C92,Lists!$C$3:$E$160,3,FALSE)</f>
        <v>Africa</v>
      </c>
      <c r="V92" s="126">
        <v>44615</v>
      </c>
    </row>
    <row r="93" spans="1:22" x14ac:dyDescent="0.25">
      <c r="A93" s="54" t="str">
        <f>'Crisis Indicator Data'!A91</f>
        <v>Cameroonian Refugees in Nigeria</v>
      </c>
      <c r="B93" s="45" t="str">
        <f>Lists!G91</f>
        <v>Cameroonian Refugees</v>
      </c>
      <c r="C93" s="54" t="str">
        <f>'Crisis Indicator Data'!C91</f>
        <v>NGA008</v>
      </c>
      <c r="D93" s="54" t="str">
        <f>'Crisis Indicator Data'!D91</f>
        <v>Nigeria</v>
      </c>
      <c r="E93" s="54" t="str">
        <f>'Crisis Indicator Data'!E91</f>
        <v>NGA</v>
      </c>
      <c r="F93" s="54" t="str">
        <f>'Crisis Indicator Data'!B91</f>
        <v>International displacement</v>
      </c>
      <c r="G93" s="236">
        <f t="shared" si="10"/>
        <v>2</v>
      </c>
      <c r="H93" s="55">
        <f t="shared" si="11"/>
        <v>2</v>
      </c>
      <c r="I93" s="118" t="str">
        <f t="shared" si="12"/>
        <v>Low</v>
      </c>
      <c r="J93" s="237" t="str">
        <f>INDEX(Trends!$D$3:$D$404,MATCH(C93,Trends!$C$3:$C$404,0))</f>
        <v>Stable</v>
      </c>
      <c r="K93" s="110" t="str">
        <f>IF(Reliability!B91="x","x",(IF(ROUNDUP(Reliability!B91,0)=1,"Very High",IF(ROUNDUP(Reliability!B91,0)=2,"High",IF(ROUNDUP(Reliability!B91,0)=3,"Medium",IF(ROUNDUP(Reliability!B91,0)=4,"Low","Very Low"))))))</f>
        <v>Medium</v>
      </c>
      <c r="L93" s="238">
        <f t="shared" si="13"/>
        <v>1.6</v>
      </c>
      <c r="M93" s="244">
        <f>'Impact of the crisis'!N94</f>
        <v>2</v>
      </c>
      <c r="N93" s="244">
        <f>'Impact of the crisis'!AB94</f>
        <v>1.4</v>
      </c>
      <c r="O93" s="238">
        <f>'Conditions of people affected'!R94</f>
        <v>1.2</v>
      </c>
      <c r="P93" s="244">
        <f>'Conditions of people affected'!K94</f>
        <v>1.4</v>
      </c>
      <c r="Q93" s="244">
        <f>'Conditions of people affected'!Q94</f>
        <v>1</v>
      </c>
      <c r="R93" s="239">
        <f t="shared" si="14"/>
        <v>3.5</v>
      </c>
      <c r="S93" s="239">
        <f>'Complexity of the crisis'!X94</f>
        <v>3.4</v>
      </c>
      <c r="T93" s="239">
        <f>'Complexity of the crisis'!AN94</f>
        <v>3.5</v>
      </c>
      <c r="U93" s="125" t="str">
        <f>VLOOKUP(C93,Lists!$C$3:$E$160,3,FALSE)</f>
        <v>Africa</v>
      </c>
      <c r="V93" s="126">
        <v>44615</v>
      </c>
    </row>
    <row r="94" spans="1:22" x14ac:dyDescent="0.25">
      <c r="A94" s="54" t="str">
        <f>'Crisis Indicator Data'!A92</f>
        <v>Socioeconomic crisis in Nicaragua</v>
      </c>
      <c r="B94" s="45" t="str">
        <f>Lists!G92</f>
        <v>Socioeconomic crisis</v>
      </c>
      <c r="C94" s="54" t="str">
        <f>'Crisis Indicator Data'!C92</f>
        <v>NIC001</v>
      </c>
      <c r="D94" s="54" t="str">
        <f>'Crisis Indicator Data'!D92</f>
        <v>Nicaragua</v>
      </c>
      <c r="E94" s="54" t="str">
        <f>'Crisis Indicator Data'!E92</f>
        <v>NIC</v>
      </c>
      <c r="F94" s="54" t="str">
        <f>'Crisis Indicator Data'!B92</f>
        <v>Political and economic crisis</v>
      </c>
      <c r="G94" s="236" t="str">
        <f t="shared" si="10"/>
        <v>x</v>
      </c>
      <c r="H94" s="55" t="str">
        <f t="shared" si="11"/>
        <v>x</v>
      </c>
      <c r="I94" s="118" t="str">
        <f t="shared" si="12"/>
        <v>x</v>
      </c>
      <c r="J94" s="237" t="str">
        <f>INDEX(Trends!$D$3:$D$404,MATCH(C94,Trends!$C$3:$C$404,0))</f>
        <v>-</v>
      </c>
      <c r="K94" s="110" t="str">
        <f>IF(Reliability!B92="x","x",(IF(ROUNDUP(Reliability!B92,0)=1,"Very High",IF(ROUNDUP(Reliability!B92,0)=2,"High",IF(ROUNDUP(Reliability!B92,0)=3,"Medium",IF(ROUNDUP(Reliability!B92,0)=4,"Low","Very Low"))))))</f>
        <v>Very High</v>
      </c>
      <c r="L94" s="238">
        <f t="shared" si="13"/>
        <v>2.8</v>
      </c>
      <c r="M94" s="244">
        <f>'Impact of the crisis'!N95</f>
        <v>4.0999999999999996</v>
      </c>
      <c r="N94" s="244">
        <f>'Impact of the crisis'!AB95</f>
        <v>1.9</v>
      </c>
      <c r="O94" s="238" t="str">
        <f>'Conditions of people affected'!R95</f>
        <v>x</v>
      </c>
      <c r="P94" s="244" t="str">
        <f>'Conditions of people affected'!K95</f>
        <v>x</v>
      </c>
      <c r="Q94" s="244" t="str">
        <f>'Conditions of people affected'!Q95</f>
        <v>x</v>
      </c>
      <c r="R94" s="239">
        <f t="shared" si="14"/>
        <v>2.9</v>
      </c>
      <c r="S94" s="239">
        <f>'Complexity of the crisis'!X95</f>
        <v>2.7</v>
      </c>
      <c r="T94" s="239">
        <f>'Complexity of the crisis'!AN95</f>
        <v>3</v>
      </c>
      <c r="U94" s="125" t="str">
        <f>VLOOKUP(C94,Lists!$C$3:$E$160,3,FALSE)</f>
        <v>Americas</v>
      </c>
      <c r="V94" s="126">
        <v>44673</v>
      </c>
    </row>
    <row r="95" spans="1:22" x14ac:dyDescent="0.25">
      <c r="A95" s="54" t="str">
        <f>'Crisis Indicator Data'!A93</f>
        <v>Complex crisis in Pakistan</v>
      </c>
      <c r="B95" s="45" t="str">
        <f>Lists!G93</f>
        <v>Complex crisis</v>
      </c>
      <c r="C95" s="54" t="str">
        <f>'Crisis Indicator Data'!C93</f>
        <v>PAK001</v>
      </c>
      <c r="D95" s="54" t="str">
        <f>'Crisis Indicator Data'!D93</f>
        <v>Pakistan</v>
      </c>
      <c r="E95" s="54" t="str">
        <f>'Crisis Indicator Data'!E93</f>
        <v>PAK</v>
      </c>
      <c r="F95" s="54" t="str">
        <f>'Crisis Indicator Data'!B93</f>
        <v>Complex crisis</v>
      </c>
      <c r="G95" s="236">
        <f t="shared" si="10"/>
        <v>3.6</v>
      </c>
      <c r="H95" s="55">
        <f t="shared" si="11"/>
        <v>4</v>
      </c>
      <c r="I95" s="118" t="str">
        <f t="shared" si="12"/>
        <v>High</v>
      </c>
      <c r="J95" s="237" t="str">
        <f>INDEX(Trends!$D$3:$D$404,MATCH(C95,Trends!$C$3:$C$404,0))</f>
        <v>Stable</v>
      </c>
      <c r="K95" s="110" t="str">
        <f>IF(Reliability!B93="x","x",(IF(ROUNDUP(Reliability!B93,0)=1,"Very High",IF(ROUNDUP(Reliability!B93,0)=2,"High",IF(ROUNDUP(Reliability!B93,0)=3,"Medium",IF(ROUNDUP(Reliability!B93,0)=4,"Low","Very Low"))))))</f>
        <v>High</v>
      </c>
      <c r="L95" s="238">
        <f t="shared" si="13"/>
        <v>4.2</v>
      </c>
      <c r="M95" s="244">
        <f>'Impact of the crisis'!N96</f>
        <v>5</v>
      </c>
      <c r="N95" s="244">
        <f>'Impact of the crisis'!AB96</f>
        <v>3.7</v>
      </c>
      <c r="O95" s="238">
        <f>'Conditions of people affected'!R96</f>
        <v>3.5</v>
      </c>
      <c r="P95" s="244">
        <f>'Conditions of people affected'!K96</f>
        <v>5</v>
      </c>
      <c r="Q95" s="244">
        <f>'Conditions of people affected'!Q96</f>
        <v>2</v>
      </c>
      <c r="R95" s="239">
        <f t="shared" si="14"/>
        <v>3.4</v>
      </c>
      <c r="S95" s="239">
        <f>'Complexity of the crisis'!X96</f>
        <v>3.2</v>
      </c>
      <c r="T95" s="239">
        <f>'Complexity of the crisis'!AN96</f>
        <v>3.5</v>
      </c>
      <c r="U95" s="125" t="str">
        <f>VLOOKUP(C95,Lists!$C$3:$E$160,3,FALSE)</f>
        <v>Asia</v>
      </c>
      <c r="V95" s="126">
        <v>44657</v>
      </c>
    </row>
    <row r="96" spans="1:22" x14ac:dyDescent="0.25">
      <c r="A96" s="54" t="str">
        <f>'Crisis Indicator Data'!A94</f>
        <v>Kashmir conflict in Pakistan</v>
      </c>
      <c r="B96" s="45" t="str">
        <f>Lists!G94</f>
        <v>Kashmir conflict</v>
      </c>
      <c r="C96" s="54" t="str">
        <f>'Crisis Indicator Data'!C94</f>
        <v>PAK004</v>
      </c>
      <c r="D96" s="54" t="str">
        <f>'Crisis Indicator Data'!D94</f>
        <v>Pakistan</v>
      </c>
      <c r="E96" s="54" t="str">
        <f>'Crisis Indicator Data'!E94</f>
        <v>PAK</v>
      </c>
      <c r="F96" s="54" t="str">
        <f>'Crisis Indicator Data'!B94</f>
        <v>Conflict</v>
      </c>
      <c r="G96" s="236" t="str">
        <f t="shared" si="10"/>
        <v>x</v>
      </c>
      <c r="H96" s="55" t="str">
        <f t="shared" si="11"/>
        <v>x</v>
      </c>
      <c r="I96" s="118" t="str">
        <f t="shared" si="12"/>
        <v>x</v>
      </c>
      <c r="J96" s="237" t="str">
        <f>INDEX(Trends!$D$3:$D$404,MATCH(C96,Trends!$C$3:$C$404,0))</f>
        <v>-</v>
      </c>
      <c r="K96" s="110" t="str">
        <f>IF(Reliability!B94="x","x",(IF(ROUNDUP(Reliability!B94,0)=1,"Very High",IF(ROUNDUP(Reliability!B94,0)=2,"High",IF(ROUNDUP(Reliability!B94,0)=3,"Medium",IF(ROUNDUP(Reliability!B94,0)=4,"Low","Very Low"))))))</f>
        <v>Very Low</v>
      </c>
      <c r="L96" s="238">
        <f t="shared" si="13"/>
        <v>0.4</v>
      </c>
      <c r="M96" s="244">
        <f>'Impact of the crisis'!N97</f>
        <v>1</v>
      </c>
      <c r="N96" s="244">
        <f>'Impact of the crisis'!AB97</f>
        <v>0</v>
      </c>
      <c r="O96" s="238" t="str">
        <f>'Conditions of people affected'!R97</f>
        <v>x</v>
      </c>
      <c r="P96" s="244" t="str">
        <f>'Conditions of people affected'!K97</f>
        <v>x</v>
      </c>
      <c r="Q96" s="244" t="str">
        <f>'Conditions of people affected'!Q97</f>
        <v>x</v>
      </c>
      <c r="R96" s="239">
        <f t="shared" si="14"/>
        <v>2.9</v>
      </c>
      <c r="S96" s="239">
        <f>'Complexity of the crisis'!X97</f>
        <v>3.2</v>
      </c>
      <c r="T96" s="239">
        <f>'Complexity of the crisis'!AN97</f>
        <v>2.5</v>
      </c>
      <c r="U96" s="125" t="str">
        <f>VLOOKUP(C96,Lists!$C$3:$E$160,3,FALSE)</f>
        <v>Asia</v>
      </c>
      <c r="V96" s="126">
        <v>44657</v>
      </c>
    </row>
    <row r="97" spans="1:22" x14ac:dyDescent="0.25">
      <c r="A97" s="54" t="str">
        <f>'Crisis Indicator Data'!A95</f>
        <v>Venezuela displacement in Panama</v>
      </c>
      <c r="B97" s="45" t="str">
        <f>Lists!G95</f>
        <v>Venezuelan refugees</v>
      </c>
      <c r="C97" s="54" t="str">
        <f>'Crisis Indicator Data'!C95</f>
        <v>PAN002</v>
      </c>
      <c r="D97" s="54" t="str">
        <f>'Crisis Indicator Data'!D95</f>
        <v>Panama</v>
      </c>
      <c r="E97" s="54" t="str">
        <f>'Crisis Indicator Data'!E95</f>
        <v>PAN</v>
      </c>
      <c r="F97" s="54" t="str">
        <f>'Crisis Indicator Data'!B95</f>
        <v>International displacement</v>
      </c>
      <c r="G97" s="236">
        <f t="shared" si="10"/>
        <v>2.1</v>
      </c>
      <c r="H97" s="55">
        <f t="shared" si="11"/>
        <v>3</v>
      </c>
      <c r="I97" s="118" t="str">
        <f t="shared" si="12"/>
        <v>Medium</v>
      </c>
      <c r="J97" s="237" t="str">
        <f>INDEX(Trends!$D$3:$D$404,MATCH(C97,Trends!$C$3:$C$404,0))</f>
        <v>-</v>
      </c>
      <c r="K97" s="110" t="str">
        <f>IF(Reliability!B95="x","x",(IF(ROUNDUP(Reliability!B95,0)=1,"Very High",IF(ROUNDUP(Reliability!B95,0)=2,"High",IF(ROUNDUP(Reliability!B95,0)=3,"Medium",IF(ROUNDUP(Reliability!B95,0)=4,"Low","Very Low"))))))</f>
        <v>High</v>
      </c>
      <c r="L97" s="238">
        <f t="shared" si="13"/>
        <v>2.5</v>
      </c>
      <c r="M97" s="244">
        <f>'Impact of the crisis'!N98</f>
        <v>2.6</v>
      </c>
      <c r="N97" s="244">
        <f>'Impact of the crisis'!AB98</f>
        <v>2.4</v>
      </c>
      <c r="O97" s="238">
        <f>'Conditions of people affected'!R98</f>
        <v>2.2999999999999998</v>
      </c>
      <c r="P97" s="244">
        <f>'Conditions of people affected'!K98</f>
        <v>1.6</v>
      </c>
      <c r="Q97" s="244">
        <f>'Conditions of people affected'!Q98</f>
        <v>3</v>
      </c>
      <c r="R97" s="239">
        <f t="shared" si="14"/>
        <v>1.4</v>
      </c>
      <c r="S97" s="239">
        <f>'Complexity of the crisis'!X98</f>
        <v>1.7</v>
      </c>
      <c r="T97" s="239">
        <f>'Complexity of the crisis'!AN98</f>
        <v>1</v>
      </c>
      <c r="U97" s="125" t="str">
        <f>VLOOKUP(C97,Lists!$C$3:$E$160,3,FALSE)</f>
        <v>Americas</v>
      </c>
      <c r="V97" s="126">
        <v>44616</v>
      </c>
    </row>
    <row r="98" spans="1:22" x14ac:dyDescent="0.25">
      <c r="A98" s="54" t="str">
        <f>'Crisis Indicator Data'!A96</f>
        <v>Venezuela displacement in Peru</v>
      </c>
      <c r="B98" s="45" t="str">
        <f>Lists!G96</f>
        <v>Venezuelan refugees</v>
      </c>
      <c r="C98" s="54" t="str">
        <f>'Crisis Indicator Data'!C96</f>
        <v>PER002</v>
      </c>
      <c r="D98" s="54" t="str">
        <f>'Crisis Indicator Data'!D96</f>
        <v>Peru</v>
      </c>
      <c r="E98" s="54" t="str">
        <f>'Crisis Indicator Data'!E96</f>
        <v>PER</v>
      </c>
      <c r="F98" s="54" t="str">
        <f>'Crisis Indicator Data'!B96</f>
        <v>International displacement</v>
      </c>
      <c r="G98" s="236">
        <f t="shared" si="10"/>
        <v>3</v>
      </c>
      <c r="H98" s="55">
        <f t="shared" si="11"/>
        <v>3</v>
      </c>
      <c r="I98" s="118" t="str">
        <f t="shared" si="12"/>
        <v>Medium</v>
      </c>
      <c r="J98" s="237" t="str">
        <f>INDEX(Trends!$D$3:$D$404,MATCH(C98,Trends!$C$3:$C$404,0))</f>
        <v>Increasing</v>
      </c>
      <c r="K98" s="110" t="str">
        <f>IF(Reliability!B96="x","x",(IF(ROUNDUP(Reliability!B96,0)=1,"Very High",IF(ROUNDUP(Reliability!B96,0)=2,"High",IF(ROUNDUP(Reliability!B96,0)=3,"Medium",IF(ROUNDUP(Reliability!B96,0)=4,"Low","Very Low"))))))</f>
        <v>Medium</v>
      </c>
      <c r="L98" s="238">
        <f t="shared" si="13"/>
        <v>3.3</v>
      </c>
      <c r="M98" s="244">
        <f>'Impact of the crisis'!N99</f>
        <v>2.4</v>
      </c>
      <c r="N98" s="244">
        <f>'Impact of the crisis'!AB99</f>
        <v>3.7</v>
      </c>
      <c r="O98" s="238">
        <f>'Conditions of people affected'!R99</f>
        <v>3.35</v>
      </c>
      <c r="P98" s="244">
        <f>'Conditions of people affected'!K99</f>
        <v>3.7</v>
      </c>
      <c r="Q98" s="244">
        <f>'Conditions of people affected'!Q99</f>
        <v>3</v>
      </c>
      <c r="R98" s="239">
        <f t="shared" si="14"/>
        <v>2.1</v>
      </c>
      <c r="S98" s="239">
        <f>'Complexity of the crisis'!X99</f>
        <v>2.7</v>
      </c>
      <c r="T98" s="239">
        <f>'Complexity of the crisis'!AN99</f>
        <v>1.5</v>
      </c>
      <c r="U98" s="125" t="str">
        <f>VLOOKUP(C98,Lists!$C$3:$E$160,3,FALSE)</f>
        <v>Americas</v>
      </c>
      <c r="V98" s="126">
        <v>44609</v>
      </c>
    </row>
    <row r="99" spans="1:22" x14ac:dyDescent="0.25">
      <c r="A99" s="54" t="str">
        <f>'Crisis Indicator Data'!A97</f>
        <v>Multiple crises in the Philippines</v>
      </c>
      <c r="B99" s="45" t="str">
        <f>Lists!G97</f>
        <v>Country level</v>
      </c>
      <c r="C99" s="54" t="str">
        <f>'Crisis Indicator Data'!C97</f>
        <v>PHL001</v>
      </c>
      <c r="D99" s="54" t="str">
        <f>'Crisis Indicator Data'!D97</f>
        <v>Philippines</v>
      </c>
      <c r="E99" s="54" t="str">
        <f>'Crisis Indicator Data'!E97</f>
        <v>PHL</v>
      </c>
      <c r="F99" s="54" t="str">
        <f>'Crisis Indicator Data'!B97</f>
        <v>Multiple crises country</v>
      </c>
      <c r="G99" s="236">
        <f t="shared" si="10"/>
        <v>3.3</v>
      </c>
      <c r="H99" s="55">
        <f t="shared" si="11"/>
        <v>4</v>
      </c>
      <c r="I99" s="118" t="str">
        <f t="shared" si="12"/>
        <v>High</v>
      </c>
      <c r="J99" s="237" t="str">
        <f>INDEX(Trends!$D$3:$D$404,MATCH(C99,Trends!$C$3:$C$404,0))</f>
        <v>Stable</v>
      </c>
      <c r="K99" s="110" t="str">
        <f>IF(Reliability!B97="x","x",(IF(ROUNDUP(Reliability!B97,0)=1,"Very High",IF(ROUNDUP(Reliability!B97,0)=2,"High",IF(ROUNDUP(Reliability!B97,0)=3,"Medium",IF(ROUNDUP(Reliability!B97,0)=4,"Low","Very Low"))))))</f>
        <v>High</v>
      </c>
      <c r="L99" s="238">
        <f t="shared" si="13"/>
        <v>3.1</v>
      </c>
      <c r="M99" s="244">
        <f>'Impact of the crisis'!N100</f>
        <v>3.7</v>
      </c>
      <c r="N99" s="244">
        <f>'Impact of the crisis'!AB100</f>
        <v>2.7</v>
      </c>
      <c r="O99" s="238">
        <f>'Conditions of people affected'!R100</f>
        <v>3.5</v>
      </c>
      <c r="P99" s="244">
        <f>'Conditions of people affected'!K100</f>
        <v>4</v>
      </c>
      <c r="Q99" s="244">
        <f>'Conditions of people affected'!Q100</f>
        <v>3</v>
      </c>
      <c r="R99" s="239">
        <f t="shared" si="14"/>
        <v>3</v>
      </c>
      <c r="S99" s="239">
        <f>'Complexity of the crisis'!X100</f>
        <v>2.9</v>
      </c>
      <c r="T99" s="239">
        <f>'Complexity of the crisis'!AN100</f>
        <v>3</v>
      </c>
      <c r="U99" s="125" t="str">
        <f>VLOOKUP(C99,Lists!$C$3:$E$160,3,FALSE)</f>
        <v>Asia</v>
      </c>
      <c r="V99" s="126">
        <v>44635</v>
      </c>
    </row>
    <row r="100" spans="1:22" x14ac:dyDescent="0.25">
      <c r="A100" s="54" t="str">
        <f>'Crisis Indicator Data'!A98</f>
        <v>Mindanao conflict</v>
      </c>
      <c r="B100" s="45" t="str">
        <f>Lists!G98</f>
        <v>Mindanao Conflict</v>
      </c>
      <c r="C100" s="54" t="str">
        <f>'Crisis Indicator Data'!C98</f>
        <v>PHL003</v>
      </c>
      <c r="D100" s="54" t="str">
        <f>'Crisis Indicator Data'!D98</f>
        <v>Philippines</v>
      </c>
      <c r="E100" s="54" t="str">
        <f>'Crisis Indicator Data'!E98</f>
        <v>PHL</v>
      </c>
      <c r="F100" s="54" t="str">
        <f>'Crisis Indicator Data'!B98</f>
        <v>Conflict</v>
      </c>
      <c r="G100" s="236">
        <f t="shared" si="10"/>
        <v>2.2999999999999998</v>
      </c>
      <c r="H100" s="55">
        <f t="shared" si="11"/>
        <v>3</v>
      </c>
      <c r="I100" s="118" t="str">
        <f t="shared" si="12"/>
        <v>Medium</v>
      </c>
      <c r="J100" s="237" t="str">
        <f>INDEX(Trends!$D$3:$D$404,MATCH(C100,Trends!$C$3:$C$404,0))</f>
        <v>Increasing</v>
      </c>
      <c r="K100" s="110" t="str">
        <f>IF(Reliability!B98="x","x",(IF(ROUNDUP(Reliability!B98,0)=1,"Very High",IF(ROUNDUP(Reliability!B98,0)=2,"High",IF(ROUNDUP(Reliability!B98,0)=3,"Medium",IF(ROUNDUP(Reliability!B98,0)=4,"Low","Very Low"))))))</f>
        <v>High</v>
      </c>
      <c r="L100" s="238">
        <f t="shared" si="13"/>
        <v>2.9</v>
      </c>
      <c r="M100" s="244">
        <f>'Impact of the crisis'!N101</f>
        <v>3</v>
      </c>
      <c r="N100" s="244">
        <f>'Impact of the crisis'!AB101</f>
        <v>2.8</v>
      </c>
      <c r="O100" s="238">
        <f>'Conditions of people affected'!R101</f>
        <v>1.7</v>
      </c>
      <c r="P100" s="244">
        <f>'Conditions of people affected'!K101</f>
        <v>2.4</v>
      </c>
      <c r="Q100" s="244">
        <f>'Conditions of people affected'!Q101</f>
        <v>1</v>
      </c>
      <c r="R100" s="239">
        <f t="shared" si="14"/>
        <v>2.7</v>
      </c>
      <c r="S100" s="239">
        <f>'Complexity of the crisis'!X101</f>
        <v>2.9</v>
      </c>
      <c r="T100" s="239">
        <f>'Complexity of the crisis'!AN101</f>
        <v>2.5</v>
      </c>
      <c r="U100" s="125" t="str">
        <f>VLOOKUP(C100,Lists!$C$3:$E$160,3,FALSE)</f>
        <v>Asia</v>
      </c>
      <c r="V100" s="126">
        <v>44635</v>
      </c>
    </row>
    <row r="101" spans="1:22" x14ac:dyDescent="0.25">
      <c r="A101" s="54" t="str">
        <f>'Crisis Indicator Data'!A99</f>
        <v>Typhoon RAI</v>
      </c>
      <c r="B101" s="45" t="str">
        <f>Lists!G99</f>
        <v>Typhoon RAI (Odette)</v>
      </c>
      <c r="C101" s="54" t="str">
        <f>'Crisis Indicator Data'!C99</f>
        <v>PHL010</v>
      </c>
      <c r="D101" s="54" t="str">
        <f>'Crisis Indicator Data'!D99</f>
        <v>Philippines</v>
      </c>
      <c r="E101" s="54" t="str">
        <f>'Crisis Indicator Data'!E99</f>
        <v>PHL</v>
      </c>
      <c r="F101" s="54" t="str">
        <f>'Crisis Indicator Data'!B99</f>
        <v>Tropical cyclone</v>
      </c>
      <c r="G101" s="236">
        <f t="shared" ref="G101:G132" si="15">IF(OR(O101="x",L101="x"),"x",ROUND((5-GEOMEAN(((5-L101)/5*4+1),((5-O101)/5*4+1),((5-O101)/5*4+1)))/4*3.5+R101*0.3,1))</f>
        <v>3.1</v>
      </c>
      <c r="H101" s="55">
        <f t="shared" ref="H101:H132" si="16">IF(G101="x","x",ROUNDUP(G101,0))</f>
        <v>4</v>
      </c>
      <c r="I101" s="118" t="str">
        <f t="shared" ref="I101:I132" si="17">IF(O101="x","x",IF(L101="x","x",(IF(H101=5,"Very High",IF(H101=4,"High",IF(H101=3,"Medium",IF(H101=2,"Low","Very Low")))))))</f>
        <v>High</v>
      </c>
      <c r="J101" s="237" t="str">
        <f>INDEX(Trends!$D$3:$D$404,MATCH(C101,Trends!$C$3:$C$404,0))</f>
        <v>Stable</v>
      </c>
      <c r="K101" s="110" t="str">
        <f>IF(Reliability!B99="x","x",(IF(ROUNDUP(Reliability!B99,0)=1,"Very High",IF(ROUNDUP(Reliability!B99,0)=2,"High",IF(ROUNDUP(Reliability!B99,0)=3,"Medium",IF(ROUNDUP(Reliability!B99,0)=4,"Low","Very Low"))))))</f>
        <v>High</v>
      </c>
      <c r="L101" s="238">
        <f t="shared" ref="L101:L132" si="18">IF(OR(N101="x",M101="x"),"x",ROUND((5-GEOMEAN(((5-M101)/5*4+1),((5-N101)/5*4+1),((5-N101)/5*4+1)))/4*5,1))</f>
        <v>3</v>
      </c>
      <c r="M101" s="244">
        <f>'Impact of the crisis'!N102</f>
        <v>3</v>
      </c>
      <c r="N101" s="244">
        <f>'Impact of the crisis'!AB102</f>
        <v>3</v>
      </c>
      <c r="O101" s="238">
        <f>'Conditions of people affected'!R102</f>
        <v>3.5</v>
      </c>
      <c r="P101" s="244">
        <f>'Conditions of people affected'!K102</f>
        <v>4</v>
      </c>
      <c r="Q101" s="244">
        <f>'Conditions of people affected'!Q102</f>
        <v>3</v>
      </c>
      <c r="R101" s="239">
        <f t="shared" ref="R101:R132" si="19">IF(OR(T101="x",S101="x"),S101,ROUND((5-GEOMEAN(((5-S101)/5*4+1),((5-T101)/5*4+1)))/4*5,1))</f>
        <v>2.7</v>
      </c>
      <c r="S101" s="239">
        <f>'Complexity of the crisis'!X102</f>
        <v>2.9</v>
      </c>
      <c r="T101" s="239">
        <f>'Complexity of the crisis'!AN102</f>
        <v>2.5</v>
      </c>
      <c r="U101" s="125" t="str">
        <f>VLOOKUP(C101,Lists!$C$3:$E$160,3,FALSE)</f>
        <v>Asia</v>
      </c>
      <c r="V101" s="126">
        <v>44635</v>
      </c>
    </row>
    <row r="102" spans="1:22" x14ac:dyDescent="0.25">
      <c r="A102" s="54" t="str">
        <f>'Crisis Indicator Data'!A100</f>
        <v>Displacement from Ukraine conflict in Poland</v>
      </c>
      <c r="B102" s="45" t="str">
        <f>Lists!G100</f>
        <v>Displacement from Ukraine conflict</v>
      </c>
      <c r="C102" s="54" t="str">
        <f>'Crisis Indicator Data'!C100</f>
        <v>POL002</v>
      </c>
      <c r="D102" s="54" t="str">
        <f>'Crisis Indicator Data'!D100</f>
        <v>Poland</v>
      </c>
      <c r="E102" s="54" t="str">
        <f>'Crisis Indicator Data'!E100</f>
        <v>POL</v>
      </c>
      <c r="F102" s="54" t="str">
        <f>'Crisis Indicator Data'!B100</f>
        <v>International displacement</v>
      </c>
      <c r="G102" s="236">
        <f t="shared" si="15"/>
        <v>1.6</v>
      </c>
      <c r="H102" s="55">
        <f t="shared" si="16"/>
        <v>2</v>
      </c>
      <c r="I102" s="118" t="str">
        <f t="shared" si="17"/>
        <v>Low</v>
      </c>
      <c r="J102" s="237" t="str">
        <f>INDEX(Trends!$D$3:$D$404,MATCH(C102,Trends!$C$3:$C$404,0))</f>
        <v>-</v>
      </c>
      <c r="K102" s="110" t="str">
        <f>IF(Reliability!B100="x","x",(IF(ROUNDUP(Reliability!B100,0)=1,"Very High",IF(ROUNDUP(Reliability!B100,0)=2,"High",IF(ROUNDUP(Reliability!B100,0)=3,"Medium",IF(ROUNDUP(Reliability!B100,0)=4,"Low","Very Low"))))))</f>
        <v>Very High</v>
      </c>
      <c r="L102" s="238">
        <f t="shared" si="18"/>
        <v>3.1</v>
      </c>
      <c r="M102" s="244">
        <f>'Impact of the crisis'!N103</f>
        <v>2.1</v>
      </c>
      <c r="N102" s="244">
        <f>'Impact of the crisis'!AB103</f>
        <v>3.5</v>
      </c>
      <c r="O102" s="238">
        <f>'Conditions of people affected'!R103</f>
        <v>1</v>
      </c>
      <c r="P102" s="244">
        <f>'Conditions of people affected'!K103</f>
        <v>0</v>
      </c>
      <c r="Q102" s="244">
        <f>'Conditions of people affected'!Q103</f>
        <v>2</v>
      </c>
      <c r="R102" s="239">
        <f t="shared" si="19"/>
        <v>1</v>
      </c>
      <c r="S102" s="239">
        <f>'Complexity of the crisis'!X103</f>
        <v>1</v>
      </c>
      <c r="T102" s="239">
        <f>'Complexity of the crisis'!AN103</f>
        <v>1</v>
      </c>
      <c r="U102" s="125" t="str">
        <f>VLOOKUP(C102,Lists!$C$3:$E$160,3,FALSE)</f>
        <v>Europe</v>
      </c>
      <c r="V102" s="126">
        <v>44651</v>
      </c>
    </row>
    <row r="103" spans="1:22" x14ac:dyDescent="0.25">
      <c r="A103" s="54" t="str">
        <f>'Crisis Indicator Data'!A101</f>
        <v>Complex crisis in DPRK</v>
      </c>
      <c r="B103" s="45" t="str">
        <f>Lists!G101</f>
        <v>Complex crisis</v>
      </c>
      <c r="C103" s="54" t="str">
        <f>'Crisis Indicator Data'!C101</f>
        <v>PRK001</v>
      </c>
      <c r="D103" s="54" t="str">
        <f>'Crisis Indicator Data'!D101</f>
        <v>DPRK</v>
      </c>
      <c r="E103" s="54" t="str">
        <f>'Crisis Indicator Data'!E101</f>
        <v>PRK</v>
      </c>
      <c r="F103" s="54" t="str">
        <f>'Crisis Indicator Data'!B101</f>
        <v>Complex crisis</v>
      </c>
      <c r="G103" s="236">
        <f t="shared" si="15"/>
        <v>3.8</v>
      </c>
      <c r="H103" s="55">
        <f t="shared" si="16"/>
        <v>4</v>
      </c>
      <c r="I103" s="118" t="str">
        <f t="shared" si="17"/>
        <v>High</v>
      </c>
      <c r="J103" s="237" t="str">
        <f>INDEX(Trends!$D$3:$D$404,MATCH(C103,Trends!$C$3:$C$404,0))</f>
        <v>Stable</v>
      </c>
      <c r="K103" s="110" t="str">
        <f>IF(Reliability!B101="x","x",(IF(ROUNDUP(Reliability!B101,0)=1,"Very High",IF(ROUNDUP(Reliability!B101,0)=2,"High",IF(ROUNDUP(Reliability!B101,0)=3,"Medium",IF(ROUNDUP(Reliability!B101,0)=4,"Low","Very Low"))))))</f>
        <v>Medium</v>
      </c>
      <c r="L103" s="238">
        <f t="shared" si="18"/>
        <v>3.9</v>
      </c>
      <c r="M103" s="244">
        <f>'Impact of the crisis'!N104</f>
        <v>4.5999999999999996</v>
      </c>
      <c r="N103" s="244">
        <f>'Impact of the crisis'!AB104</f>
        <v>3.5</v>
      </c>
      <c r="O103" s="238">
        <f>'Conditions of people affected'!R104</f>
        <v>4.5</v>
      </c>
      <c r="P103" s="244">
        <f>'Conditions of people affected'!K104</f>
        <v>5</v>
      </c>
      <c r="Q103" s="244">
        <f>'Conditions of people affected'!Q104</f>
        <v>4</v>
      </c>
      <c r="R103" s="239">
        <f t="shared" si="19"/>
        <v>2.5</v>
      </c>
      <c r="S103" s="239">
        <f>'Complexity of the crisis'!X104</f>
        <v>2.4</v>
      </c>
      <c r="T103" s="239">
        <f>'Complexity of the crisis'!AN104</f>
        <v>2.5</v>
      </c>
      <c r="U103" s="125" t="str">
        <f>VLOOKUP(C103,Lists!$C$3:$E$160,3,FALSE)</f>
        <v>Asia</v>
      </c>
      <c r="V103" s="126">
        <v>44635</v>
      </c>
    </row>
    <row r="104" spans="1:22" x14ac:dyDescent="0.25">
      <c r="A104" s="54" t="str">
        <f>'Crisis Indicator Data'!A102</f>
        <v>Conflict in Palestine</v>
      </c>
      <c r="B104" s="45" t="str">
        <f>Lists!G102</f>
        <v>Conflict</v>
      </c>
      <c r="C104" s="54" t="str">
        <f>'Crisis Indicator Data'!C102</f>
        <v>PSE002</v>
      </c>
      <c r="D104" s="54" t="str">
        <f>'Crisis Indicator Data'!D102</f>
        <v>Palestine</v>
      </c>
      <c r="E104" s="54" t="str">
        <f>'Crisis Indicator Data'!E102</f>
        <v>PSE</v>
      </c>
      <c r="F104" s="54" t="str">
        <f>'Crisis Indicator Data'!B102</f>
        <v>Conflict</v>
      </c>
      <c r="G104" s="236">
        <f t="shared" si="15"/>
        <v>3.8</v>
      </c>
      <c r="H104" s="55">
        <f t="shared" si="16"/>
        <v>4</v>
      </c>
      <c r="I104" s="118" t="str">
        <f t="shared" si="17"/>
        <v>High</v>
      </c>
      <c r="J104" s="237" t="str">
        <f>INDEX(Trends!$D$3:$D$404,MATCH(C104,Trends!$C$3:$C$404,0))</f>
        <v>Stable</v>
      </c>
      <c r="K104" s="110" t="str">
        <f>IF(Reliability!B102="x","x",(IF(ROUNDUP(Reliability!B102,0)=1,"Very High",IF(ROUNDUP(Reliability!B102,0)=2,"High",IF(ROUNDUP(Reliability!B102,0)=3,"Medium",IF(ROUNDUP(Reliability!B102,0)=4,"Low","Very Low"))))))</f>
        <v>High</v>
      </c>
      <c r="L104" s="238">
        <f t="shared" si="18"/>
        <v>3.7</v>
      </c>
      <c r="M104" s="244">
        <f>'Impact of the crisis'!N105</f>
        <v>3.4</v>
      </c>
      <c r="N104" s="244">
        <f>'Impact of the crisis'!AB105</f>
        <v>3.9</v>
      </c>
      <c r="O104" s="238">
        <f>'Conditions of people affected'!R105</f>
        <v>4</v>
      </c>
      <c r="P104" s="244">
        <f>'Conditions of people affected'!K105</f>
        <v>4</v>
      </c>
      <c r="Q104" s="244">
        <f>'Conditions of people affected'!Q105</f>
        <v>4</v>
      </c>
      <c r="R104" s="239">
        <f t="shared" si="19"/>
        <v>3.6</v>
      </c>
      <c r="S104" s="239">
        <f>'Complexity of the crisis'!X105</f>
        <v>2.1</v>
      </c>
      <c r="T104" s="239">
        <f>'Complexity of the crisis'!AN105</f>
        <v>4.5</v>
      </c>
      <c r="U104" s="125" t="str">
        <f>VLOOKUP(C104,Lists!$C$3:$E$160,3,FALSE)</f>
        <v>Middle east</v>
      </c>
      <c r="V104" s="126">
        <v>44656</v>
      </c>
    </row>
    <row r="105" spans="1:22" x14ac:dyDescent="0.25">
      <c r="A105" s="54" t="str">
        <f>'Crisis Indicator Data'!A103</f>
        <v>Regional Boko Haram Crisis</v>
      </c>
      <c r="B105" s="45" t="str">
        <f>Lists!G103</f>
        <v>Regional Boko Haram</v>
      </c>
      <c r="C105" s="54" t="str">
        <f>'Crisis Indicator Data'!C103</f>
        <v>REG001</v>
      </c>
      <c r="D105" s="54" t="str">
        <f>'Crisis Indicator Data'!D103</f>
        <v>Nigeria,Niger,Chad,Cameroon</v>
      </c>
      <c r="E105" s="54" t="str">
        <f>'Crisis Indicator Data'!E103</f>
        <v>NGA,NER,TCD,CMR</v>
      </c>
      <c r="F105" s="54" t="str">
        <f>'Crisis Indicator Data'!B103</f>
        <v>Regional crisis</v>
      </c>
      <c r="G105" s="236">
        <f t="shared" si="15"/>
        <v>4.2</v>
      </c>
      <c r="H105" s="55">
        <f t="shared" si="16"/>
        <v>5</v>
      </c>
      <c r="I105" s="118" t="str">
        <f t="shared" si="17"/>
        <v>Very High</v>
      </c>
      <c r="J105" s="237" t="str">
        <f>INDEX(Trends!$D$3:$D$404,MATCH(C105,Trends!$C$3:$C$404,0))</f>
        <v>Stable</v>
      </c>
      <c r="K105" s="110" t="str">
        <f>IF(Reliability!B103="x","x",(IF(ROUNDUP(Reliability!B103,0)=1,"Very High",IF(ROUNDUP(Reliability!B103,0)=2,"High",IF(ROUNDUP(Reliability!B103,0)=3,"Medium",IF(ROUNDUP(Reliability!B103,0)=4,"Low","Very Low"))))))</f>
        <v>Medium</v>
      </c>
      <c r="L105" s="238">
        <f t="shared" si="18"/>
        <v>4</v>
      </c>
      <c r="M105" s="244">
        <f>'Impact of the crisis'!N106</f>
        <v>2.2999999999999998</v>
      </c>
      <c r="N105" s="244">
        <f>'Impact of the crisis'!AB106</f>
        <v>4.5</v>
      </c>
      <c r="O105" s="238">
        <f>'Conditions of people affected'!R106</f>
        <v>4.45</v>
      </c>
      <c r="P105" s="244">
        <f>'Conditions of people affected'!K106</f>
        <v>4.9000000000000004</v>
      </c>
      <c r="Q105" s="244">
        <f>'Conditions of people affected'!Q106</f>
        <v>4</v>
      </c>
      <c r="R105" s="239">
        <f t="shared" si="19"/>
        <v>4.0999999999999996</v>
      </c>
      <c r="S105" s="239">
        <f>'Complexity of the crisis'!X106</f>
        <v>3.6</v>
      </c>
      <c r="T105" s="239">
        <f>'Complexity of the crisis'!AN106</f>
        <v>4.5</v>
      </c>
      <c r="U105" s="125" t="str">
        <f>VLOOKUP(C105,Lists!$C$3:$E$160,3,FALSE)</f>
        <v>Africa,Africa,Africa,Africa</v>
      </c>
      <c r="V105" s="126">
        <v>44499</v>
      </c>
    </row>
    <row r="106" spans="1:22" x14ac:dyDescent="0.25">
      <c r="A106" s="54" t="str">
        <f>'Crisis Indicator Data'!A104</f>
        <v>Venezuela Regional Crisis</v>
      </c>
      <c r="B106" s="45" t="str">
        <f>Lists!G104</f>
        <v>Venezuela Regional Crisis</v>
      </c>
      <c r="C106" s="54" t="str">
        <f>'Crisis Indicator Data'!C104</f>
        <v>REG002</v>
      </c>
      <c r="D106" s="54" t="str">
        <f>'Crisis Indicator Data'!D104</f>
        <v>Venezuela,Brazil,Colombia,Ecuador,Peru,Trinidad and Tobago,Chile,Dominican Republic,Panama</v>
      </c>
      <c r="E106" s="54" t="str">
        <f>'Crisis Indicator Data'!E104</f>
        <v>VEN,BRA,COL,ECU,PER,TTO,CHL,DOM,PAN</v>
      </c>
      <c r="F106" s="54" t="str">
        <f>'Crisis Indicator Data'!B104</f>
        <v>Regional crisis</v>
      </c>
      <c r="G106" s="236">
        <f t="shared" si="15"/>
        <v>3.9</v>
      </c>
      <c r="H106" s="55">
        <f t="shared" si="16"/>
        <v>4</v>
      </c>
      <c r="I106" s="118" t="str">
        <f t="shared" si="17"/>
        <v>High</v>
      </c>
      <c r="J106" s="237" t="str">
        <f>INDEX(Trends!$D$3:$D$404,MATCH(C106,Trends!$C$3:$C$404,0))</f>
        <v>Stable</v>
      </c>
      <c r="K106" s="110" t="str">
        <f>IF(Reliability!B104="x","x",(IF(ROUNDUP(Reliability!B104,0)=1,"Very High",IF(ROUNDUP(Reliability!B104,0)=2,"High",IF(ROUNDUP(Reliability!B104,0)=3,"Medium",IF(ROUNDUP(Reliability!B104,0)=4,"Low","Very Low"))))))</f>
        <v>High</v>
      </c>
      <c r="L106" s="238">
        <f t="shared" si="18"/>
        <v>4</v>
      </c>
      <c r="M106" s="244">
        <f>'Impact of the crisis'!N107</f>
        <v>2.9</v>
      </c>
      <c r="N106" s="244">
        <f>'Impact of the crisis'!AB107</f>
        <v>4.4000000000000004</v>
      </c>
      <c r="O106" s="238">
        <f>'Conditions of people affected'!R107</f>
        <v>4</v>
      </c>
      <c r="P106" s="244">
        <f>'Conditions of people affected'!K107</f>
        <v>5</v>
      </c>
      <c r="Q106" s="244">
        <f>'Conditions of people affected'!Q107</f>
        <v>3</v>
      </c>
      <c r="R106" s="239">
        <f t="shared" si="19"/>
        <v>3.8</v>
      </c>
      <c r="S106" s="239">
        <f>'Complexity of the crisis'!X107</f>
        <v>2.7</v>
      </c>
      <c r="T106" s="239">
        <f>'Complexity of the crisis'!AN107</f>
        <v>4.5</v>
      </c>
      <c r="U106" s="125" t="str">
        <f>VLOOKUP(C106,Lists!$C$3:$E$160,3,FALSE)</f>
        <v>Americas,Americas,Americas,Americas,Americas,Americas,Americas,Americas,Americas</v>
      </c>
      <c r="V106" s="126">
        <v>44634</v>
      </c>
    </row>
    <row r="107" spans="1:22" x14ac:dyDescent="0.25">
      <c r="A107" s="54" t="str">
        <f>'Crisis Indicator Data'!A105</f>
        <v>Regional Kashmir conflict</v>
      </c>
      <c r="B107" s="45" t="str">
        <f>Lists!G105</f>
        <v>Regional Kashmir conflict</v>
      </c>
      <c r="C107" s="54" t="str">
        <f>'Crisis Indicator Data'!C105</f>
        <v>REG003</v>
      </c>
      <c r="D107" s="54" t="str">
        <f>'Crisis Indicator Data'!D105</f>
        <v>India,Pakistan</v>
      </c>
      <c r="E107" s="54" t="str">
        <f>'Crisis Indicator Data'!E105</f>
        <v>IND,PAK</v>
      </c>
      <c r="F107" s="54" t="str">
        <f>'Crisis Indicator Data'!B105</f>
        <v>Regional crisis</v>
      </c>
      <c r="G107" s="236" t="str">
        <f t="shared" si="15"/>
        <v>x</v>
      </c>
      <c r="H107" s="55" t="str">
        <f t="shared" si="16"/>
        <v>x</v>
      </c>
      <c r="I107" s="118" t="str">
        <f t="shared" si="17"/>
        <v>x</v>
      </c>
      <c r="J107" s="237" t="str">
        <f>INDEX(Trends!$D$3:$D$404,MATCH(C107,Trends!$C$3:$C$404,0))</f>
        <v>-</v>
      </c>
      <c r="K107" s="110" t="str">
        <f>IF(Reliability!B105="x","x",(IF(ROUNDUP(Reliability!B105,0)=1,"Very High",IF(ROUNDUP(Reliability!B105,0)=2,"High",IF(ROUNDUP(Reliability!B105,0)=3,"Medium",IF(ROUNDUP(Reliability!B105,0)=4,"Low","Very Low"))))))</f>
        <v>Very Low</v>
      </c>
      <c r="L107" s="238">
        <f t="shared" si="18"/>
        <v>3.9</v>
      </c>
      <c r="M107" s="244">
        <f>'Impact of the crisis'!N108</f>
        <v>2.1</v>
      </c>
      <c r="N107" s="244">
        <f>'Impact of the crisis'!AB108</f>
        <v>4.5</v>
      </c>
      <c r="O107" s="238" t="str">
        <f>'Conditions of people affected'!R108</f>
        <v>x</v>
      </c>
      <c r="P107" s="244" t="str">
        <f>'Conditions of people affected'!K108</f>
        <v>x</v>
      </c>
      <c r="Q107" s="244" t="str">
        <f>'Conditions of people affected'!Q108</f>
        <v>x</v>
      </c>
      <c r="R107" s="239">
        <f t="shared" si="19"/>
        <v>2.7</v>
      </c>
      <c r="S107" s="239">
        <f>'Complexity of the crisis'!X108</f>
        <v>2.8</v>
      </c>
      <c r="T107" s="239">
        <f>'Complexity of the crisis'!AN108</f>
        <v>2.5</v>
      </c>
      <c r="U107" s="125" t="str">
        <f>VLOOKUP(C107,Lists!$C$3:$E$160,3,FALSE)</f>
        <v>Asia,Asia</v>
      </c>
      <c r="V107" s="126">
        <v>44636</v>
      </c>
    </row>
    <row r="108" spans="1:22" x14ac:dyDescent="0.25">
      <c r="A108" s="54" t="str">
        <f>'Crisis Indicator Data'!A106</f>
        <v>Syrian Regional Crisis</v>
      </c>
      <c r="B108" s="45" t="str">
        <f>Lists!G106</f>
        <v>Syrian Regional Crisis</v>
      </c>
      <c r="C108" s="54" t="str">
        <f>'Crisis Indicator Data'!C106</f>
        <v>REG004</v>
      </c>
      <c r="D108" s="54" t="str">
        <f>'Crisis Indicator Data'!D106</f>
        <v>Syria,Turkey,Iraq,Egypt,Jordan,Lebanon</v>
      </c>
      <c r="E108" s="54" t="str">
        <f>'Crisis Indicator Data'!E106</f>
        <v>SYR,TUR,IRQ,EGY,JOR,LBN</v>
      </c>
      <c r="F108" s="54" t="str">
        <f>'Crisis Indicator Data'!B106</f>
        <v>Regional crisis</v>
      </c>
      <c r="G108" s="236">
        <f t="shared" si="15"/>
        <v>4.3</v>
      </c>
      <c r="H108" s="55">
        <f t="shared" si="16"/>
        <v>5</v>
      </c>
      <c r="I108" s="118" t="str">
        <f t="shared" si="17"/>
        <v>Very High</v>
      </c>
      <c r="J108" s="237" t="str">
        <f>INDEX(Trends!$D$3:$D$404,MATCH(C108,Trends!$C$3:$C$404,0))</f>
        <v>Decreasing</v>
      </c>
      <c r="K108" s="110" t="str">
        <f>IF(Reliability!B106="x","x",(IF(ROUNDUP(Reliability!B106,0)=1,"Very High",IF(ROUNDUP(Reliability!B106,0)=2,"High",IF(ROUNDUP(Reliability!B106,0)=3,"Medium",IF(ROUNDUP(Reliability!B106,0)=4,"Low","Very Low"))))))</f>
        <v>High</v>
      </c>
      <c r="L108" s="238">
        <f t="shared" si="18"/>
        <v>3.8</v>
      </c>
      <c r="M108" s="244">
        <f>'Impact of the crisis'!N109</f>
        <v>3.1</v>
      </c>
      <c r="N108" s="244">
        <f>'Impact of the crisis'!AB109</f>
        <v>4.0999999999999996</v>
      </c>
      <c r="O108" s="238">
        <f>'Conditions of people affected'!R109</f>
        <v>4.5</v>
      </c>
      <c r="P108" s="244">
        <f>'Conditions of people affected'!K109</f>
        <v>5</v>
      </c>
      <c r="Q108" s="244">
        <f>'Conditions of people affected'!Q109</f>
        <v>4</v>
      </c>
      <c r="R108" s="239">
        <f t="shared" si="19"/>
        <v>4.4000000000000004</v>
      </c>
      <c r="S108" s="239">
        <f>'Complexity of the crisis'!X109</f>
        <v>3.6</v>
      </c>
      <c r="T108" s="239">
        <f>'Complexity of the crisis'!AN109</f>
        <v>5</v>
      </c>
      <c r="U108" s="125" t="str">
        <f>VLOOKUP(C108,Lists!$C$3:$E$160,3,FALSE)</f>
        <v>Middle east,Middle east,Middle east,Africa,Middle east,Middle east</v>
      </c>
      <c r="V108" s="126">
        <v>44672</v>
      </c>
    </row>
    <row r="109" spans="1:22" x14ac:dyDescent="0.25">
      <c r="A109" s="54" t="str">
        <f>'Crisis Indicator Data'!A107</f>
        <v xml:space="preserve">Eastern Mediterranean Route </v>
      </c>
      <c r="B109" s="45" t="str">
        <f>Lists!G107</f>
        <v xml:space="preserve">Eastern Mediterranean Route </v>
      </c>
      <c r="C109" s="54" t="str">
        <f>'Crisis Indicator Data'!C107</f>
        <v>REG006</v>
      </c>
      <c r="D109" s="54" t="str">
        <f>'Crisis Indicator Data'!D107</f>
        <v>Turkey,Greece</v>
      </c>
      <c r="E109" s="54" t="str">
        <f>'Crisis Indicator Data'!E107</f>
        <v>TUR,GRC</v>
      </c>
      <c r="F109" s="54" t="str">
        <f>'Crisis Indicator Data'!B107</f>
        <v>Regional crisis</v>
      </c>
      <c r="G109" s="236">
        <f t="shared" si="15"/>
        <v>3.2</v>
      </c>
      <c r="H109" s="55">
        <f t="shared" si="16"/>
        <v>4</v>
      </c>
      <c r="I109" s="118" t="str">
        <f t="shared" si="17"/>
        <v>High</v>
      </c>
      <c r="J109" s="237" t="str">
        <f>INDEX(Trends!$D$3:$D$404,MATCH(C109,Trends!$C$3:$C$404,0))</f>
        <v>Decreasing</v>
      </c>
      <c r="K109" s="110" t="str">
        <f>IF(Reliability!B107="x","x",(IF(ROUNDUP(Reliability!B107,0)=1,"Very High",IF(ROUNDUP(Reliability!B107,0)=2,"High",IF(ROUNDUP(Reliability!B107,0)=3,"Medium",IF(ROUNDUP(Reliability!B107,0)=4,"Low","Very Low"))))))</f>
        <v>Medium</v>
      </c>
      <c r="L109" s="238">
        <f t="shared" si="18"/>
        <v>3.3</v>
      </c>
      <c r="M109" s="244">
        <f>'Impact of the crisis'!N110</f>
        <v>3</v>
      </c>
      <c r="N109" s="244">
        <f>'Impact of the crisis'!AB110</f>
        <v>3.5</v>
      </c>
      <c r="O109" s="238">
        <f>'Conditions of people affected'!R110</f>
        <v>3.5</v>
      </c>
      <c r="P109" s="244">
        <f>'Conditions of people affected'!K110</f>
        <v>4</v>
      </c>
      <c r="Q109" s="244">
        <f>'Conditions of people affected'!Q110</f>
        <v>3</v>
      </c>
      <c r="R109" s="239">
        <f t="shared" si="19"/>
        <v>2.8</v>
      </c>
      <c r="S109" s="239">
        <f>'Complexity of the crisis'!X110</f>
        <v>2.6</v>
      </c>
      <c r="T109" s="239">
        <f>'Complexity of the crisis'!AN110</f>
        <v>3</v>
      </c>
      <c r="U109" s="125" t="str">
        <f>VLOOKUP(C109,Lists!$C$3:$E$160,3,FALSE)</f>
        <v>Middle east,Europe</v>
      </c>
      <c r="V109" s="126">
        <v>44672</v>
      </c>
    </row>
    <row r="110" spans="1:22" x14ac:dyDescent="0.25">
      <c r="A110" s="54" t="str">
        <f>'Crisis Indicator Data'!A108</f>
        <v>Central Mediterranean Route</v>
      </c>
      <c r="B110" s="45" t="str">
        <f>Lists!G108</f>
        <v>Central Mediterranean Route</v>
      </c>
      <c r="C110" s="54" t="str">
        <f>'Crisis Indicator Data'!C108</f>
        <v>REG007</v>
      </c>
      <c r="D110" s="54" t="str">
        <f>'Crisis Indicator Data'!D108</f>
        <v>Algeria,Tunisia,Libya,Italy</v>
      </c>
      <c r="E110" s="54" t="str">
        <f>'Crisis Indicator Data'!E108</f>
        <v>DZA,TUN,LBY,ITA</v>
      </c>
      <c r="F110" s="54" t="str">
        <f>'Crisis Indicator Data'!B108</f>
        <v>Regional crisis</v>
      </c>
      <c r="G110" s="236" t="str">
        <f t="shared" si="15"/>
        <v>x</v>
      </c>
      <c r="H110" s="55" t="str">
        <f t="shared" si="16"/>
        <v>x</v>
      </c>
      <c r="I110" s="118" t="str">
        <f t="shared" si="17"/>
        <v>x</v>
      </c>
      <c r="J110" s="237" t="str">
        <f>INDEX(Trends!$D$3:$D$404,MATCH(C110,Trends!$C$3:$C$404,0))</f>
        <v>-</v>
      </c>
      <c r="K110" s="110" t="str">
        <f>IF(Reliability!B108="x","x",(IF(ROUNDUP(Reliability!B108,0)=1,"Very High",IF(ROUNDUP(Reliability!B108,0)=2,"High",IF(ROUNDUP(Reliability!B108,0)=3,"Medium",IF(ROUNDUP(Reliability!B108,0)=4,"Low","Very Low"))))))</f>
        <v>Very Low</v>
      </c>
      <c r="L110" s="238" t="str">
        <f t="shared" si="18"/>
        <v>x</v>
      </c>
      <c r="M110" s="244" t="str">
        <f>'Impact of the crisis'!N111</f>
        <v>x</v>
      </c>
      <c r="N110" s="244">
        <f>'Impact of the crisis'!AB111</f>
        <v>4</v>
      </c>
      <c r="O110" s="238" t="str">
        <f>'Conditions of people affected'!R111</f>
        <v>x</v>
      </c>
      <c r="P110" s="244" t="str">
        <f>'Conditions of people affected'!K111</f>
        <v>x</v>
      </c>
      <c r="Q110" s="244" t="str">
        <f>'Conditions of people affected'!Q111</f>
        <v>x</v>
      </c>
      <c r="R110" s="239">
        <f t="shared" si="19"/>
        <v>2.6</v>
      </c>
      <c r="S110" s="239">
        <f>'Complexity of the crisis'!X111</f>
        <v>2.6</v>
      </c>
      <c r="T110" s="239">
        <f>'Complexity of the crisis'!AN111</f>
        <v>2.5</v>
      </c>
      <c r="U110" s="125" t="str">
        <f>VLOOKUP(C110,Lists!$C$3:$E$160,3,FALSE)</f>
        <v>Africa,Africa,Africa,Europe</v>
      </c>
      <c r="V110" s="126">
        <v>44500</v>
      </c>
    </row>
    <row r="111" spans="1:22" x14ac:dyDescent="0.25">
      <c r="A111" s="54" t="str">
        <f>'Crisis Indicator Data'!A109</f>
        <v>Western Mediterranean Route</v>
      </c>
      <c r="B111" s="45" t="str">
        <f>Lists!G109</f>
        <v>Western Mediterranean Route</v>
      </c>
      <c r="C111" s="54" t="str">
        <f>'Crisis Indicator Data'!C109</f>
        <v>REG008</v>
      </c>
      <c r="D111" s="54" t="str">
        <f>'Crisis Indicator Data'!D109</f>
        <v>Algeria,Morocco,Spain</v>
      </c>
      <c r="E111" s="54" t="str">
        <f>'Crisis Indicator Data'!E109</f>
        <v>DZA,MAR,ESP</v>
      </c>
      <c r="F111" s="54" t="str">
        <f>'Crisis Indicator Data'!B109</f>
        <v>Regional crisis</v>
      </c>
      <c r="G111" s="236" t="str">
        <f t="shared" si="15"/>
        <v>x</v>
      </c>
      <c r="H111" s="55" t="str">
        <f t="shared" si="16"/>
        <v>x</v>
      </c>
      <c r="I111" s="118" t="str">
        <f t="shared" si="17"/>
        <v>x</v>
      </c>
      <c r="J111" s="237" t="str">
        <f>INDEX(Trends!$D$3:$D$404,MATCH(C111,Trends!$C$3:$C$404,0))</f>
        <v>-</v>
      </c>
      <c r="K111" s="110" t="str">
        <f>IF(Reliability!B109="x","x",(IF(ROUNDUP(Reliability!B109,0)=1,"Very High",IF(ROUNDUP(Reliability!B109,0)=2,"High",IF(ROUNDUP(Reliability!B109,0)=3,"Medium",IF(ROUNDUP(Reliability!B109,0)=4,"Low","Very Low"))))))</f>
        <v>Very Low</v>
      </c>
      <c r="L111" s="238" t="str">
        <f t="shared" si="18"/>
        <v>x</v>
      </c>
      <c r="M111" s="244" t="str">
        <f>'Impact of the crisis'!N112</f>
        <v>x</v>
      </c>
      <c r="N111" s="244">
        <f>'Impact of the crisis'!AB112</f>
        <v>3.2</v>
      </c>
      <c r="O111" s="238" t="str">
        <f>'Conditions of people affected'!R112</f>
        <v>x</v>
      </c>
      <c r="P111" s="244" t="str">
        <f>'Conditions of people affected'!K112</f>
        <v>x</v>
      </c>
      <c r="Q111" s="244" t="str">
        <f>'Conditions of people affected'!Q112</f>
        <v>x</v>
      </c>
      <c r="R111" s="239">
        <f t="shared" si="19"/>
        <v>2.6</v>
      </c>
      <c r="S111" s="239">
        <f>'Complexity of the crisis'!X112</f>
        <v>2.6</v>
      </c>
      <c r="T111" s="239">
        <f>'Complexity of the crisis'!AN112</f>
        <v>2.5</v>
      </c>
      <c r="U111" s="125" t="str">
        <f>VLOOKUP(C111,Lists!$C$3:$E$160,3,FALSE)</f>
        <v>Africa,Africa,Europe</v>
      </c>
      <c r="V111" s="126">
        <v>44500</v>
      </c>
    </row>
    <row r="112" spans="1:22" x14ac:dyDescent="0.25">
      <c r="A112" s="54" t="str">
        <f>'Crisis Indicator Data'!A110</f>
        <v>Rohingya Regional Crisis</v>
      </c>
      <c r="B112" s="45" t="str">
        <f>Lists!G110</f>
        <v>Rohingya Regional Crisis</v>
      </c>
      <c r="C112" s="54" t="str">
        <f>'Crisis Indicator Data'!C110</f>
        <v>REG011</v>
      </c>
      <c r="D112" s="54" t="str">
        <f>'Crisis Indicator Data'!D110</f>
        <v>Bangladesh,Myanmar</v>
      </c>
      <c r="E112" s="54" t="str">
        <f>'Crisis Indicator Data'!E110</f>
        <v>BGD,MMR</v>
      </c>
      <c r="F112" s="54" t="str">
        <f>'Crisis Indicator Data'!B110</f>
        <v>Regional crisis</v>
      </c>
      <c r="G112" s="236">
        <f t="shared" si="15"/>
        <v>3.9</v>
      </c>
      <c r="H112" s="55">
        <f t="shared" si="16"/>
        <v>4</v>
      </c>
      <c r="I112" s="118" t="str">
        <f t="shared" si="17"/>
        <v>High</v>
      </c>
      <c r="J112" s="237" t="str">
        <f>INDEX(Trends!$D$3:$D$404,MATCH(C112,Trends!$C$3:$C$404,0))</f>
        <v>Increasing</v>
      </c>
      <c r="K112" s="110" t="str">
        <f>IF(Reliability!B110="x","x",(IF(ROUNDUP(Reliability!B110,0)=1,"Very High",IF(ROUNDUP(Reliability!B110,0)=2,"High",IF(ROUNDUP(Reliability!B110,0)=3,"Medium",IF(ROUNDUP(Reliability!B110,0)=4,"Low","Very Low"))))))</f>
        <v>High</v>
      </c>
      <c r="L112" s="238">
        <f t="shared" si="18"/>
        <v>3.1</v>
      </c>
      <c r="M112" s="244">
        <f>'Impact of the crisis'!N113</f>
        <v>1.4</v>
      </c>
      <c r="N112" s="244">
        <f>'Impact of the crisis'!AB113</f>
        <v>3.7</v>
      </c>
      <c r="O112" s="238">
        <f>'Conditions of people affected'!R113</f>
        <v>4.05</v>
      </c>
      <c r="P112" s="244">
        <f>'Conditions of people affected'!K113</f>
        <v>4.0999999999999996</v>
      </c>
      <c r="Q112" s="244">
        <f>'Conditions of people affected'!Q113</f>
        <v>4</v>
      </c>
      <c r="R112" s="239">
        <f t="shared" si="19"/>
        <v>4.0999999999999996</v>
      </c>
      <c r="S112" s="239">
        <f>'Complexity of the crisis'!X113</f>
        <v>3.5</v>
      </c>
      <c r="T112" s="239">
        <f>'Complexity of the crisis'!AN113</f>
        <v>4.5</v>
      </c>
      <c r="U112" s="125" t="str">
        <f>VLOOKUP(C112,Lists!$C$3:$E$160,3,FALSE)</f>
        <v>Asia,Asia</v>
      </c>
      <c r="V112" s="126">
        <v>44636</v>
      </c>
    </row>
    <row r="113" spans="1:22" x14ac:dyDescent="0.25">
      <c r="A113" s="54" t="str">
        <f>'Crisis Indicator Data'!A111</f>
        <v>Southern Africa Regional Food Security Crisis</v>
      </c>
      <c r="B113" s="45" t="str">
        <f>Lists!G111</f>
        <v>Southern Africa Regional Food Security Crisis</v>
      </c>
      <c r="C113" s="54" t="str">
        <f>'Crisis Indicator Data'!C111</f>
        <v>REG012</v>
      </c>
      <c r="D113" s="54" t="str">
        <f>'Crisis Indicator Data'!D111</f>
        <v>Lesotho,Madagascar,Malawi,Namibia,Eswatini,Zambia,Zimbabwe,Tanzania</v>
      </c>
      <c r="E113" s="54" t="str">
        <f>'Crisis Indicator Data'!E111</f>
        <v>LSO,MDG,MWI,NAM,SWZ,ZMB,ZWE,TZA</v>
      </c>
      <c r="F113" s="54" t="str">
        <f>'Crisis Indicator Data'!B111</f>
        <v>Regional crisis</v>
      </c>
      <c r="G113" s="236">
        <f t="shared" si="15"/>
        <v>3.5</v>
      </c>
      <c r="H113" s="55">
        <f t="shared" si="16"/>
        <v>4</v>
      </c>
      <c r="I113" s="118" t="str">
        <f t="shared" si="17"/>
        <v>High</v>
      </c>
      <c r="J113" s="237" t="str">
        <f>INDEX(Trends!$D$3:$D$404,MATCH(C113,Trends!$C$3:$C$404,0))</f>
        <v>Decreasing</v>
      </c>
      <c r="K113" s="110" t="str">
        <f>IF(Reliability!B111="x","x",(IF(ROUNDUP(Reliability!B111,0)=1,"Very High",IF(ROUNDUP(Reliability!B111,0)=2,"High",IF(ROUNDUP(Reliability!B111,0)=3,"Medium",IF(ROUNDUP(Reliability!B111,0)=4,"Low","Very Low"))))))</f>
        <v>Very High</v>
      </c>
      <c r="L113" s="238">
        <f t="shared" si="18"/>
        <v>3.4</v>
      </c>
      <c r="M113" s="244">
        <f>'Impact of the crisis'!N114</f>
        <v>3.9</v>
      </c>
      <c r="N113" s="244">
        <f>'Impact of the crisis'!AB114</f>
        <v>3.1</v>
      </c>
      <c r="O113" s="238">
        <f>'Conditions of people affected'!R114</f>
        <v>4</v>
      </c>
      <c r="P113" s="244">
        <f>'Conditions of people affected'!K114</f>
        <v>5</v>
      </c>
      <c r="Q113" s="244">
        <f>'Conditions of people affected'!Q114</f>
        <v>3</v>
      </c>
      <c r="R113" s="239">
        <f t="shared" si="19"/>
        <v>2.8</v>
      </c>
      <c r="S113" s="239">
        <f>'Complexity of the crisis'!X114</f>
        <v>2.5</v>
      </c>
      <c r="T113" s="239">
        <f>'Complexity of the crisis'!AN114</f>
        <v>3</v>
      </c>
      <c r="U113" s="125" t="str">
        <f>VLOOKUP(C113,Lists!$C$3:$E$160,3,FALSE)</f>
        <v>Africa,Africa,Africa,Africa,Africa,Africa,Africa,Africa</v>
      </c>
      <c r="V113" s="126">
        <v>44648</v>
      </c>
    </row>
    <row r="114" spans="1:22" x14ac:dyDescent="0.25">
      <c r="A114" s="54" t="str">
        <f>'Crisis Indicator Data'!A112</f>
        <v>Nagorno-Karabakh Conflict</v>
      </c>
      <c r="B114" s="45" t="str">
        <f>Lists!G112</f>
        <v>Regional Nagorno-Karabakh Conflict</v>
      </c>
      <c r="C114" s="54" t="str">
        <f>'Crisis Indicator Data'!C112</f>
        <v>REG013</v>
      </c>
      <c r="D114" s="54" t="str">
        <f>'Crisis Indicator Data'!D112</f>
        <v>Armenia,Azerbaijan</v>
      </c>
      <c r="E114" s="54" t="str">
        <f>'Crisis Indicator Data'!E112</f>
        <v>ARM,AZE</v>
      </c>
      <c r="F114" s="54" t="str">
        <f>'Crisis Indicator Data'!B112</f>
        <v>Regional crisis</v>
      </c>
      <c r="G114" s="236" t="str">
        <f t="shared" si="15"/>
        <v>x</v>
      </c>
      <c r="H114" s="55" t="str">
        <f t="shared" si="16"/>
        <v>x</v>
      </c>
      <c r="I114" s="118" t="str">
        <f t="shared" si="17"/>
        <v>x</v>
      </c>
      <c r="J114" s="237" t="str">
        <f>INDEX(Trends!$D$3:$D$404,MATCH(C114,Trends!$C$3:$C$404,0))</f>
        <v>-</v>
      </c>
      <c r="K114" s="110" t="str">
        <f>IF(Reliability!B112="x","x",(IF(ROUNDUP(Reliability!B112,0)=1,"Very High",IF(ROUNDUP(Reliability!B112,0)=2,"High",IF(ROUNDUP(Reliability!B112,0)=3,"Medium",IF(ROUNDUP(Reliability!B112,0)=4,"Low","Very Low"))))))</f>
        <v>Very Low</v>
      </c>
      <c r="L114" s="238">
        <f t="shared" si="18"/>
        <v>2.7</v>
      </c>
      <c r="M114" s="244">
        <f>'Impact of the crisis'!N115</f>
        <v>2.6</v>
      </c>
      <c r="N114" s="244">
        <f>'Impact of the crisis'!AB115</f>
        <v>2.7</v>
      </c>
      <c r="O114" s="238" t="str">
        <f>'Conditions of people affected'!R115</f>
        <v>x</v>
      </c>
      <c r="P114" s="244" t="str">
        <f>'Conditions of people affected'!K115</f>
        <v>x</v>
      </c>
      <c r="Q114" s="244" t="str">
        <f>'Conditions of people affected'!Q115</f>
        <v>x</v>
      </c>
      <c r="R114" s="239">
        <f t="shared" si="19"/>
        <v>2.5</v>
      </c>
      <c r="S114" s="239">
        <f>'Complexity of the crisis'!X115</f>
        <v>2.5</v>
      </c>
      <c r="T114" s="239">
        <f>'Complexity of the crisis'!AN115</f>
        <v>2.5</v>
      </c>
      <c r="U114" s="125" t="str">
        <f>VLOOKUP(C114,Lists!$C$3:$E$160,3,FALSE)</f>
        <v>Middle east,Middle east</v>
      </c>
      <c r="V114" s="126">
        <v>44500</v>
      </c>
    </row>
    <row r="115" spans="1:22" x14ac:dyDescent="0.25">
      <c r="A115" s="54" t="str">
        <f>'Crisis Indicator Data'!A113</f>
        <v>Eastern Africa Regional Drought Crisis</v>
      </c>
      <c r="B115" s="45" t="str">
        <f>Lists!G113</f>
        <v>Eastern Africa Regional Drought Crisis</v>
      </c>
      <c r="C115" s="54" t="str">
        <f>'Crisis Indicator Data'!C113</f>
        <v>REG014</v>
      </c>
      <c r="D115" s="54" t="str">
        <f>'Crisis Indicator Data'!D113</f>
        <v>Ethiopia,Somalia,Kenya</v>
      </c>
      <c r="E115" s="54" t="str">
        <f>'Crisis Indicator Data'!E113</f>
        <v>ETH,SOM,KEN</v>
      </c>
      <c r="F115" s="54" t="str">
        <f>'Crisis Indicator Data'!B113</f>
        <v>Regional crisis</v>
      </c>
      <c r="G115" s="236">
        <f t="shared" si="15"/>
        <v>3.9</v>
      </c>
      <c r="H115" s="55">
        <f t="shared" si="16"/>
        <v>4</v>
      </c>
      <c r="I115" s="118" t="str">
        <f t="shared" si="17"/>
        <v>High</v>
      </c>
      <c r="J115" s="237" t="str">
        <f>INDEX(Trends!$D$3:$D$404,MATCH(C115,Trends!$C$3:$C$404,0))</f>
        <v>-</v>
      </c>
      <c r="K115" s="110" t="str">
        <f>IF(Reliability!B113="x","x",(IF(ROUNDUP(Reliability!B113,0)=1,"Very High",IF(ROUNDUP(Reliability!B113,0)=2,"High",IF(ROUNDUP(Reliability!B113,0)=3,"Medium",IF(ROUNDUP(Reliability!B113,0)=4,"Low","Very Low"))))))</f>
        <v>Very High</v>
      </c>
      <c r="L115" s="238">
        <f t="shared" si="18"/>
        <v>3.6</v>
      </c>
      <c r="M115" s="244">
        <f>'Impact of the crisis'!N116</f>
        <v>4.8</v>
      </c>
      <c r="N115" s="244">
        <f>'Impact of the crisis'!AB116</f>
        <v>2.6</v>
      </c>
      <c r="O115" s="238">
        <f>'Conditions of people affected'!R116</f>
        <v>3.9</v>
      </c>
      <c r="P115" s="244">
        <f>'Conditions of people affected'!K116</f>
        <v>4.8</v>
      </c>
      <c r="Q115" s="244">
        <f>'Conditions of people affected'!Q116</f>
        <v>3</v>
      </c>
      <c r="R115" s="239">
        <f t="shared" si="19"/>
        <v>4.2</v>
      </c>
      <c r="S115" s="239">
        <f>'Complexity of the crisis'!X116</f>
        <v>3.8</v>
      </c>
      <c r="T115" s="239">
        <f>'Complexity of the crisis'!AN116</f>
        <v>4.5</v>
      </c>
      <c r="U115" s="125" t="str">
        <f>VLOOKUP(C115,Lists!$C$3:$E$160,3,FALSE)</f>
        <v>Africa,Africa,Africa</v>
      </c>
      <c r="V115" s="126">
        <v>44648</v>
      </c>
    </row>
    <row r="116" spans="1:22" x14ac:dyDescent="0.25">
      <c r="A116" s="54" t="str">
        <f>'Crisis Indicator Data'!A114</f>
        <v>Displacement from Ukraine conflict in Romania</v>
      </c>
      <c r="B116" s="45" t="str">
        <f>Lists!G114</f>
        <v>Displacement from Ukraine conflict</v>
      </c>
      <c r="C116" s="54" t="str">
        <f>'Crisis Indicator Data'!C114</f>
        <v>ROU002</v>
      </c>
      <c r="D116" s="54" t="str">
        <f>'Crisis Indicator Data'!D114</f>
        <v>Romania</v>
      </c>
      <c r="E116" s="54" t="str">
        <f>'Crisis Indicator Data'!E114</f>
        <v>ROU</v>
      </c>
      <c r="F116" s="54" t="str">
        <f>'Crisis Indicator Data'!B114</f>
        <v>International displacement</v>
      </c>
      <c r="G116" s="236">
        <f t="shared" si="15"/>
        <v>1</v>
      </c>
      <c r="H116" s="55">
        <f t="shared" si="16"/>
        <v>1</v>
      </c>
      <c r="I116" s="118" t="str">
        <f t="shared" si="17"/>
        <v>Very Low</v>
      </c>
      <c r="J116" s="237" t="str">
        <f>INDEX(Trends!$D$3:$D$404,MATCH(C116,Trends!$C$3:$C$404,0))</f>
        <v>-</v>
      </c>
      <c r="K116" s="110" t="str">
        <f>IF(Reliability!B114="x","x",(IF(ROUNDUP(Reliability!B114,0)=1,"Very High",IF(ROUNDUP(Reliability!B114,0)=2,"High",IF(ROUNDUP(Reliability!B114,0)=3,"Medium",IF(ROUNDUP(Reliability!B114,0)=4,"Low","Very Low"))))))</f>
        <v>Very High</v>
      </c>
      <c r="L116" s="238">
        <f t="shared" si="18"/>
        <v>1.5</v>
      </c>
      <c r="M116" s="244">
        <f>'Impact of the crisis'!N117</f>
        <v>1.5</v>
      </c>
      <c r="N116" s="244">
        <f>'Impact of the crisis'!AB117</f>
        <v>1.5</v>
      </c>
      <c r="O116" s="238">
        <f>'Conditions of people affected'!R117</f>
        <v>0.5</v>
      </c>
      <c r="P116" s="244">
        <f>'Conditions of people affected'!K117</f>
        <v>0</v>
      </c>
      <c r="Q116" s="244">
        <f>'Conditions of people affected'!Q117</f>
        <v>1</v>
      </c>
      <c r="R116" s="239">
        <f t="shared" si="19"/>
        <v>1.2</v>
      </c>
      <c r="S116" s="239">
        <f>'Complexity of the crisis'!X117</f>
        <v>1.3</v>
      </c>
      <c r="T116" s="239">
        <f>'Complexity of the crisis'!AN117</f>
        <v>1</v>
      </c>
      <c r="U116" s="125" t="str">
        <f>VLOOKUP(C116,Lists!$C$3:$E$160,3,FALSE)</f>
        <v>Europe</v>
      </c>
      <c r="V116" s="126">
        <v>44630</v>
      </c>
    </row>
    <row r="117" spans="1:22" x14ac:dyDescent="0.25">
      <c r="A117" s="54" t="str">
        <f>'Crisis Indicator Data'!A115</f>
        <v>Burundi and DRC refugees in Rwanda</v>
      </c>
      <c r="B117" s="45" t="str">
        <f>Lists!G115</f>
        <v>Refugees</v>
      </c>
      <c r="C117" s="54" t="str">
        <f>'Crisis Indicator Data'!C115</f>
        <v>RWA002</v>
      </c>
      <c r="D117" s="54" t="str">
        <f>'Crisis Indicator Data'!D115</f>
        <v>Rwanda</v>
      </c>
      <c r="E117" s="54" t="str">
        <f>'Crisis Indicator Data'!E115</f>
        <v>RWA</v>
      </c>
      <c r="F117" s="54" t="str">
        <f>'Crisis Indicator Data'!B115</f>
        <v>International displacement</v>
      </c>
      <c r="G117" s="236">
        <f t="shared" si="15"/>
        <v>2.4</v>
      </c>
      <c r="H117" s="55">
        <f t="shared" si="16"/>
        <v>3</v>
      </c>
      <c r="I117" s="118" t="str">
        <f t="shared" si="17"/>
        <v>Medium</v>
      </c>
      <c r="J117" s="237" t="str">
        <f>INDEX(Trends!$D$3:$D$404,MATCH(C117,Trends!$C$3:$C$404,0))</f>
        <v>Increasing</v>
      </c>
      <c r="K117" s="110" t="str">
        <f>IF(Reliability!B115="x","x",(IF(ROUNDUP(Reliability!B115,0)=1,"Very High",IF(ROUNDUP(Reliability!B115,0)=2,"High",IF(ROUNDUP(Reliability!B115,0)=3,"Medium",IF(ROUNDUP(Reliability!B115,0)=4,"Low","Very Low"))))))</f>
        <v>Medium</v>
      </c>
      <c r="L117" s="238">
        <f t="shared" si="18"/>
        <v>2.5</v>
      </c>
      <c r="M117" s="244">
        <f>'Impact of the crisis'!N118</f>
        <v>2.2000000000000002</v>
      </c>
      <c r="N117" s="244">
        <f>'Impact of the crisis'!AB118</f>
        <v>2.7</v>
      </c>
      <c r="O117" s="238">
        <f>'Conditions of people affected'!R118</f>
        <v>2.4</v>
      </c>
      <c r="P117" s="244">
        <f>'Conditions of people affected'!K118</f>
        <v>1.8</v>
      </c>
      <c r="Q117" s="244">
        <f>'Conditions of people affected'!Q118</f>
        <v>3</v>
      </c>
      <c r="R117" s="239">
        <f t="shared" si="19"/>
        <v>2.2999999999999998</v>
      </c>
      <c r="S117" s="239">
        <f>'Complexity of the crisis'!X118</f>
        <v>3</v>
      </c>
      <c r="T117" s="239">
        <f>'Complexity of the crisis'!AN118</f>
        <v>1.5</v>
      </c>
      <c r="U117" s="125" t="str">
        <f>VLOOKUP(C117,Lists!$C$3:$E$160,3,FALSE)</f>
        <v>Africa</v>
      </c>
      <c r="V117" s="126">
        <v>44650</v>
      </c>
    </row>
    <row r="118" spans="1:22" x14ac:dyDescent="0.25">
      <c r="A118" s="54" t="str">
        <f>'Crisis Indicator Data'!A116</f>
        <v>Complex crisis in Sudan</v>
      </c>
      <c r="B118" s="45" t="str">
        <f>Lists!G116</f>
        <v>Complex crisis</v>
      </c>
      <c r="C118" s="54" t="str">
        <f>'Crisis Indicator Data'!C116</f>
        <v>SDN001</v>
      </c>
      <c r="D118" s="54" t="str">
        <f>'Crisis Indicator Data'!D116</f>
        <v>Sudan</v>
      </c>
      <c r="E118" s="54" t="str">
        <f>'Crisis Indicator Data'!E116</f>
        <v>SDN</v>
      </c>
      <c r="F118" s="54" t="str">
        <f>'Crisis Indicator Data'!B116</f>
        <v>Multiple crises country</v>
      </c>
      <c r="G118" s="236">
        <f t="shared" si="15"/>
        <v>4.4000000000000004</v>
      </c>
      <c r="H118" s="55">
        <f t="shared" si="16"/>
        <v>5</v>
      </c>
      <c r="I118" s="118" t="str">
        <f t="shared" si="17"/>
        <v>Very High</v>
      </c>
      <c r="J118" s="237" t="str">
        <f>INDEX(Trends!$D$3:$D$404,MATCH(C118,Trends!$C$3:$C$404,0))</f>
        <v>Increasing</v>
      </c>
      <c r="K118" s="110" t="str">
        <f>IF(Reliability!B116="x","x",(IF(ROUNDUP(Reliability!B116,0)=1,"Very High",IF(ROUNDUP(Reliability!B116,0)=2,"High",IF(ROUNDUP(Reliability!B116,0)=3,"Medium",IF(ROUNDUP(Reliability!B116,0)=4,"Low","Very Low"))))))</f>
        <v>Very High</v>
      </c>
      <c r="L118" s="238">
        <f t="shared" si="18"/>
        <v>4.4000000000000004</v>
      </c>
      <c r="M118" s="244">
        <f>'Impact of the crisis'!N119</f>
        <v>4.8</v>
      </c>
      <c r="N118" s="244">
        <f>'Impact of the crisis'!AB119</f>
        <v>4.2</v>
      </c>
      <c r="O118" s="238">
        <f>'Conditions of people affected'!R119</f>
        <v>4.5</v>
      </c>
      <c r="P118" s="244">
        <f>'Conditions of people affected'!K119</f>
        <v>5</v>
      </c>
      <c r="Q118" s="244">
        <f>'Conditions of people affected'!Q119</f>
        <v>4</v>
      </c>
      <c r="R118" s="239">
        <f t="shared" si="19"/>
        <v>4.0999999999999996</v>
      </c>
      <c r="S118" s="239">
        <f>'Complexity of the crisis'!X119</f>
        <v>4.2</v>
      </c>
      <c r="T118" s="239">
        <f>'Complexity of the crisis'!AN119</f>
        <v>4</v>
      </c>
      <c r="U118" s="125" t="str">
        <f>VLOOKUP(C118,Lists!$C$3:$E$160,3,FALSE)</f>
        <v>Africa</v>
      </c>
      <c r="V118" s="126">
        <v>44680</v>
      </c>
    </row>
    <row r="119" spans="1:22" ht="13.5" customHeight="1" x14ac:dyDescent="0.25">
      <c r="A119" s="54" t="str">
        <f>'Crisis Indicator Data'!A117</f>
        <v>Refugees in Sudan</v>
      </c>
      <c r="B119" s="45" t="str">
        <f>Lists!G117</f>
        <v>Refugees</v>
      </c>
      <c r="C119" s="54" t="str">
        <f>'Crisis Indicator Data'!C117</f>
        <v>SDN005</v>
      </c>
      <c r="D119" s="54" t="str">
        <f>'Crisis Indicator Data'!D117</f>
        <v>Sudan</v>
      </c>
      <c r="E119" s="54" t="str">
        <f>'Crisis Indicator Data'!E117</f>
        <v>SDN</v>
      </c>
      <c r="F119" s="54" t="str">
        <f>'Crisis Indicator Data'!B117</f>
        <v>International displacement</v>
      </c>
      <c r="G119" s="236">
        <f t="shared" si="15"/>
        <v>3.3</v>
      </c>
      <c r="H119" s="55">
        <f t="shared" si="16"/>
        <v>4</v>
      </c>
      <c r="I119" s="118" t="str">
        <f t="shared" si="17"/>
        <v>High</v>
      </c>
      <c r="J119" s="237" t="str">
        <f>INDEX(Trends!$D$3:$D$404,MATCH(C119,Trends!$C$3:$C$404,0))</f>
        <v>Increasing</v>
      </c>
      <c r="K119" s="110" t="str">
        <f>IF(Reliability!B117="x","x",(IF(ROUNDUP(Reliability!B117,0)=1,"Very High",IF(ROUNDUP(Reliability!B117,0)=2,"High",IF(ROUNDUP(Reliability!B117,0)=3,"Medium",IF(ROUNDUP(Reliability!B117,0)=4,"Low","Very Low"))))))</f>
        <v>High</v>
      </c>
      <c r="L119" s="238">
        <f t="shared" si="18"/>
        <v>3.3</v>
      </c>
      <c r="M119" s="244">
        <f>'Impact of the crisis'!N120</f>
        <v>2.1</v>
      </c>
      <c r="N119" s="244">
        <f>'Impact of the crisis'!AB120</f>
        <v>3.8</v>
      </c>
      <c r="O119" s="238">
        <f>'Conditions of people affected'!R120</f>
        <v>3.2</v>
      </c>
      <c r="P119" s="244">
        <f>'Conditions of people affected'!K120</f>
        <v>3.4</v>
      </c>
      <c r="Q119" s="244">
        <f>'Conditions of people affected'!Q120</f>
        <v>3</v>
      </c>
      <c r="R119" s="239">
        <f t="shared" si="19"/>
        <v>3.3</v>
      </c>
      <c r="S119" s="239">
        <f>'Complexity of the crisis'!X120</f>
        <v>4.2</v>
      </c>
      <c r="T119" s="239">
        <f>'Complexity of the crisis'!AN120</f>
        <v>2</v>
      </c>
      <c r="U119" s="125" t="str">
        <f>VLOOKUP(C119,Lists!$C$3:$E$160,3,FALSE)</f>
        <v>Africa</v>
      </c>
      <c r="V119" s="126">
        <v>44680</v>
      </c>
    </row>
    <row r="120" spans="1:22" x14ac:dyDescent="0.25">
      <c r="A120" s="54" t="str">
        <f>'Crisis Indicator Data'!A118</f>
        <v>Refugees from Ethiopia</v>
      </c>
      <c r="B120" s="45" t="str">
        <f>Lists!G118</f>
        <v>Refugee influx from Tigray</v>
      </c>
      <c r="C120" s="54" t="str">
        <f>'Crisis Indicator Data'!C118</f>
        <v>SDN007</v>
      </c>
      <c r="D120" s="54" t="str">
        <f>'Crisis Indicator Data'!D118</f>
        <v>Sudan</v>
      </c>
      <c r="E120" s="54" t="str">
        <f>'Crisis Indicator Data'!E118</f>
        <v>SDN</v>
      </c>
      <c r="F120" s="54" t="str">
        <f>'Crisis Indicator Data'!B118</f>
        <v>International displacement</v>
      </c>
      <c r="G120" s="236">
        <f t="shared" si="15"/>
        <v>2.5</v>
      </c>
      <c r="H120" s="55">
        <f t="shared" si="16"/>
        <v>3</v>
      </c>
      <c r="I120" s="118" t="str">
        <f t="shared" si="17"/>
        <v>Medium</v>
      </c>
      <c r="J120" s="237" t="str">
        <f>INDEX(Trends!$D$3:$D$404,MATCH(C120,Trends!$C$3:$C$404,0))</f>
        <v>Stable</v>
      </c>
      <c r="K120" s="110" t="str">
        <f>IF(Reliability!B118="x","x",(IF(ROUNDUP(Reliability!B118,0)=1,"Very High",IF(ROUNDUP(Reliability!B118,0)=2,"High",IF(ROUNDUP(Reliability!B118,0)=3,"Medium",IF(ROUNDUP(Reliability!B118,0)=4,"Low","Very Low"))))))</f>
        <v>Very High</v>
      </c>
      <c r="L120" s="238">
        <f t="shared" si="18"/>
        <v>3</v>
      </c>
      <c r="M120" s="244">
        <f>'Impact of the crisis'!N121</f>
        <v>2.2999999999999998</v>
      </c>
      <c r="N120" s="244">
        <f>'Impact of the crisis'!AB121</f>
        <v>3.3</v>
      </c>
      <c r="O120" s="238">
        <f>'Conditions of people affected'!R121</f>
        <v>1.7</v>
      </c>
      <c r="P120" s="244">
        <f>'Conditions of people affected'!K121</f>
        <v>1.4</v>
      </c>
      <c r="Q120" s="244">
        <f>'Conditions of people affected'!Q121</f>
        <v>2</v>
      </c>
      <c r="R120" s="239">
        <f t="shared" si="19"/>
        <v>3.3</v>
      </c>
      <c r="S120" s="239">
        <f>'Complexity of the crisis'!X121</f>
        <v>4.2</v>
      </c>
      <c r="T120" s="239">
        <f>'Complexity of the crisis'!AN121</f>
        <v>2</v>
      </c>
      <c r="U120" s="125" t="str">
        <f>VLOOKUP(C120,Lists!$C$3:$E$160,3,FALSE)</f>
        <v>Africa</v>
      </c>
      <c r="V120" s="126">
        <v>44680</v>
      </c>
    </row>
    <row r="121" spans="1:22" x14ac:dyDescent="0.25">
      <c r="A121" s="54" t="str">
        <f>'Crisis Indicator Data'!A119</f>
        <v>Violence West-Darfur</v>
      </c>
      <c r="B121" s="45" t="str">
        <f>Lists!G119</f>
        <v>West-Darfur Violence</v>
      </c>
      <c r="C121" s="54" t="str">
        <f>'Crisis Indicator Data'!C119</f>
        <v>SDN008</v>
      </c>
      <c r="D121" s="54" t="str">
        <f>'Crisis Indicator Data'!D119</f>
        <v>Sudan</v>
      </c>
      <c r="E121" s="54" t="str">
        <f>'Crisis Indicator Data'!E119</f>
        <v>SDN</v>
      </c>
      <c r="F121" s="54" t="str">
        <f>'Crisis Indicator Data'!B119</f>
        <v>Other type of violence</v>
      </c>
      <c r="G121" s="236">
        <f t="shared" si="15"/>
        <v>3.6</v>
      </c>
      <c r="H121" s="55">
        <f t="shared" si="16"/>
        <v>4</v>
      </c>
      <c r="I121" s="118" t="str">
        <f t="shared" si="17"/>
        <v>High</v>
      </c>
      <c r="J121" s="237" t="str">
        <f>INDEX(Trends!$D$3:$D$404,MATCH(C121,Trends!$C$3:$C$404,0))</f>
        <v>Increasing</v>
      </c>
      <c r="K121" s="110" t="str">
        <f>IF(Reliability!B119="x","x",(IF(ROUNDUP(Reliability!B119,0)=1,"Very High",IF(ROUNDUP(Reliability!B119,0)=2,"High",IF(ROUNDUP(Reliability!B119,0)=3,"Medium",IF(ROUNDUP(Reliability!B119,0)=4,"Low","Very Low"))))))</f>
        <v>Very High</v>
      </c>
      <c r="L121" s="238">
        <f t="shared" si="18"/>
        <v>3.5</v>
      </c>
      <c r="M121" s="244">
        <f>'Impact of the crisis'!N122</f>
        <v>1.1000000000000001</v>
      </c>
      <c r="N121" s="244">
        <f>'Impact of the crisis'!AB122</f>
        <v>4.2</v>
      </c>
      <c r="O121" s="238">
        <f>'Conditions of people affected'!R122</f>
        <v>3.65</v>
      </c>
      <c r="P121" s="244">
        <f>'Conditions of people affected'!K122</f>
        <v>3.3</v>
      </c>
      <c r="Q121" s="244">
        <f>'Conditions of people affected'!Q122</f>
        <v>4</v>
      </c>
      <c r="R121" s="239">
        <f t="shared" si="19"/>
        <v>3.5</v>
      </c>
      <c r="S121" s="239">
        <f>'Complexity of the crisis'!X122</f>
        <v>4.2</v>
      </c>
      <c r="T121" s="239">
        <f>'Complexity of the crisis'!AN122</f>
        <v>2.5</v>
      </c>
      <c r="U121" s="125" t="str">
        <f>VLOOKUP(C121,Lists!$C$3:$E$160,3,FALSE)</f>
        <v>Africa</v>
      </c>
      <c r="V121" s="126">
        <v>44680</v>
      </c>
    </row>
    <row r="122" spans="1:22" x14ac:dyDescent="0.25">
      <c r="A122" s="54" t="str">
        <f>'Crisis Indicator Data'!A120</f>
        <v>Drought in Senegal</v>
      </c>
      <c r="B122" s="45" t="str">
        <f>Lists!G120</f>
        <v>Drought</v>
      </c>
      <c r="C122" s="54" t="str">
        <f>'Crisis Indicator Data'!C120</f>
        <v>SEN002</v>
      </c>
      <c r="D122" s="54" t="str">
        <f>'Crisis Indicator Data'!D120</f>
        <v>Senegal</v>
      </c>
      <c r="E122" s="54" t="str">
        <f>'Crisis Indicator Data'!E120</f>
        <v>SEN</v>
      </c>
      <c r="F122" s="54" t="str">
        <f>'Crisis Indicator Data'!B120</f>
        <v>Drought</v>
      </c>
      <c r="G122" s="236">
        <f t="shared" si="15"/>
        <v>2.4</v>
      </c>
      <c r="H122" s="55">
        <f t="shared" si="16"/>
        <v>3</v>
      </c>
      <c r="I122" s="118" t="str">
        <f t="shared" si="17"/>
        <v>Medium</v>
      </c>
      <c r="J122" s="237" t="str">
        <f>INDEX(Trends!$D$3:$D$404,MATCH(C122,Trends!$C$3:$C$404,0))</f>
        <v>Stable</v>
      </c>
      <c r="K122" s="110" t="str">
        <f>IF(Reliability!B120="x","x",(IF(ROUNDUP(Reliability!B120,0)=1,"Very High",IF(ROUNDUP(Reliability!B120,0)=2,"High",IF(ROUNDUP(Reliability!B120,0)=3,"Medium",IF(ROUNDUP(Reliability!B120,0)=4,"Low","Very Low"))))))</f>
        <v>Medium</v>
      </c>
      <c r="L122" s="238">
        <f t="shared" si="18"/>
        <v>2.7</v>
      </c>
      <c r="M122" s="244">
        <f>'Impact of the crisis'!N123</f>
        <v>4.5</v>
      </c>
      <c r="N122" s="244">
        <f>'Impact of the crisis'!AB123</f>
        <v>1.2</v>
      </c>
      <c r="O122" s="238">
        <f>'Conditions of people affected'!R123</f>
        <v>2.4</v>
      </c>
      <c r="P122" s="244">
        <f>'Conditions of people affected'!K123</f>
        <v>2.8</v>
      </c>
      <c r="Q122" s="244">
        <f>'Conditions of people affected'!Q123</f>
        <v>2</v>
      </c>
      <c r="R122" s="239">
        <f t="shared" si="19"/>
        <v>2.2999999999999998</v>
      </c>
      <c r="S122" s="239">
        <f>'Complexity of the crisis'!X123</f>
        <v>2</v>
      </c>
      <c r="T122" s="239">
        <f>'Complexity of the crisis'!AN123</f>
        <v>2.5</v>
      </c>
      <c r="U122" s="125" t="str">
        <f>VLOOKUP(C122,Lists!$C$3:$E$160,3,FALSE)</f>
        <v>Africa</v>
      </c>
      <c r="V122" s="126">
        <v>44496</v>
      </c>
    </row>
    <row r="123" spans="1:22" x14ac:dyDescent="0.25">
      <c r="A123" s="54" t="str">
        <f>'Crisis Indicator Data'!A121</f>
        <v>Complex crisis in El Salvador</v>
      </c>
      <c r="B123" s="45" t="str">
        <f>Lists!G121</f>
        <v>Complex crisis</v>
      </c>
      <c r="C123" s="54" t="str">
        <f>'Crisis Indicator Data'!C121</f>
        <v>SLV001</v>
      </c>
      <c r="D123" s="54" t="str">
        <f>'Crisis Indicator Data'!D121</f>
        <v>El Salvador</v>
      </c>
      <c r="E123" s="54" t="str">
        <f>'Crisis Indicator Data'!E121</f>
        <v>SLV</v>
      </c>
      <c r="F123" s="54" t="str">
        <f>'Crisis Indicator Data'!B121</f>
        <v>Complex crisis</v>
      </c>
      <c r="G123" s="236">
        <f t="shared" si="15"/>
        <v>3.1</v>
      </c>
      <c r="H123" s="55">
        <f t="shared" si="16"/>
        <v>4</v>
      </c>
      <c r="I123" s="118" t="str">
        <f t="shared" si="17"/>
        <v>High</v>
      </c>
      <c r="J123" s="237" t="str">
        <f>INDEX(Trends!$D$3:$D$404,MATCH(C123,Trends!$C$3:$C$404,0))</f>
        <v>Stable</v>
      </c>
      <c r="K123" s="110" t="str">
        <f>IF(Reliability!B121="x","x",(IF(ROUNDUP(Reliability!B121,0)=1,"Very High",IF(ROUNDUP(Reliability!B121,0)=2,"High",IF(ROUNDUP(Reliability!B121,0)=3,"Medium",IF(ROUNDUP(Reliability!B121,0)=4,"Low","Very Low"))))))</f>
        <v>High</v>
      </c>
      <c r="L123" s="238">
        <f t="shared" si="18"/>
        <v>3.4</v>
      </c>
      <c r="M123" s="244">
        <f>'Impact of the crisis'!N124</f>
        <v>3.8</v>
      </c>
      <c r="N123" s="244">
        <f>'Impact of the crisis'!AB124</f>
        <v>3.1</v>
      </c>
      <c r="O123" s="238">
        <f>'Conditions of people affected'!R124</f>
        <v>3.35</v>
      </c>
      <c r="P123" s="244">
        <f>'Conditions of people affected'!K124</f>
        <v>3.7</v>
      </c>
      <c r="Q123" s="244">
        <f>'Conditions of people affected'!Q124</f>
        <v>3</v>
      </c>
      <c r="R123" s="239">
        <f t="shared" si="19"/>
        <v>2.5</v>
      </c>
      <c r="S123" s="239">
        <f>'Complexity of the crisis'!X124</f>
        <v>2.5</v>
      </c>
      <c r="T123" s="239">
        <f>'Complexity of the crisis'!AN124</f>
        <v>2.5</v>
      </c>
      <c r="U123" s="125" t="str">
        <f>VLOOKUP(C123,Lists!$C$3:$E$160,3,FALSE)</f>
        <v>Americas</v>
      </c>
      <c r="V123" s="126">
        <v>44516</v>
      </c>
    </row>
    <row r="124" spans="1:22" x14ac:dyDescent="0.25">
      <c r="A124" s="54" t="str">
        <f>'Crisis Indicator Data'!A122</f>
        <v>Complex crisis in Somalia</v>
      </c>
      <c r="B124" s="45" t="str">
        <f>Lists!G122</f>
        <v>Complex crisis</v>
      </c>
      <c r="C124" s="54" t="str">
        <f>'Crisis Indicator Data'!C122</f>
        <v>SOM001</v>
      </c>
      <c r="D124" s="54" t="str">
        <f>'Crisis Indicator Data'!D122</f>
        <v>Somalia</v>
      </c>
      <c r="E124" s="54" t="str">
        <f>'Crisis Indicator Data'!E122</f>
        <v>SOM</v>
      </c>
      <c r="F124" s="54" t="str">
        <f>'Crisis Indicator Data'!B122</f>
        <v>Complex crisis</v>
      </c>
      <c r="G124" s="236">
        <f t="shared" si="15"/>
        <v>4.2</v>
      </c>
      <c r="H124" s="55">
        <f t="shared" si="16"/>
        <v>5</v>
      </c>
      <c r="I124" s="118" t="str">
        <f t="shared" si="17"/>
        <v>Very High</v>
      </c>
      <c r="J124" s="237" t="str">
        <f>INDEX(Trends!$D$3:$D$404,MATCH(C124,Trends!$C$3:$C$404,0))</f>
        <v>Stable</v>
      </c>
      <c r="K124" s="110" t="str">
        <f>IF(Reliability!B122="x","x",(IF(ROUNDUP(Reliability!B122,0)=1,"Very High",IF(ROUNDUP(Reliability!B122,0)=2,"High",IF(ROUNDUP(Reliability!B122,0)=3,"Medium",IF(ROUNDUP(Reliability!B122,0)=4,"Low","Very Low"))))))</f>
        <v>High</v>
      </c>
      <c r="L124" s="238">
        <f t="shared" si="18"/>
        <v>4.8</v>
      </c>
      <c r="M124" s="244">
        <f>'Impact of the crisis'!N125</f>
        <v>4.7</v>
      </c>
      <c r="N124" s="244">
        <f>'Impact of the crisis'!AB125</f>
        <v>4.8</v>
      </c>
      <c r="O124" s="238">
        <f>'Conditions of people affected'!R125</f>
        <v>3.9</v>
      </c>
      <c r="P124" s="244">
        <f>'Conditions of people affected'!K125</f>
        <v>4.8</v>
      </c>
      <c r="Q124" s="244">
        <f>'Conditions of people affected'!Q125</f>
        <v>3</v>
      </c>
      <c r="R124" s="239">
        <f t="shared" si="19"/>
        <v>4.2</v>
      </c>
      <c r="S124" s="239">
        <f>'Complexity of the crisis'!X125</f>
        <v>3.8</v>
      </c>
      <c r="T124" s="239">
        <f>'Complexity of the crisis'!AN125</f>
        <v>4.5</v>
      </c>
      <c r="U124" s="125" t="str">
        <f>VLOOKUP(C124,Lists!$C$3:$E$160,3,FALSE)</f>
        <v>Africa</v>
      </c>
      <c r="V124" s="126">
        <v>44670</v>
      </c>
    </row>
    <row r="125" spans="1:22" x14ac:dyDescent="0.25">
      <c r="A125" s="54" t="str">
        <f>'Crisis Indicator Data'!A123</f>
        <v>Mixed Migration Flows in Somalia</v>
      </c>
      <c r="B125" s="45" t="str">
        <f>Lists!G123</f>
        <v>Mixed Migration</v>
      </c>
      <c r="C125" s="54" t="str">
        <f>'Crisis Indicator Data'!C123</f>
        <v>SOM002</v>
      </c>
      <c r="D125" s="54" t="str">
        <f>'Crisis Indicator Data'!D123</f>
        <v>Somalia</v>
      </c>
      <c r="E125" s="54" t="str">
        <f>'Crisis Indicator Data'!E123</f>
        <v>SOM</v>
      </c>
      <c r="F125" s="54" t="str">
        <f>'Crisis Indicator Data'!B123</f>
        <v>International displacement</v>
      </c>
      <c r="G125" s="236">
        <f t="shared" si="15"/>
        <v>1.7</v>
      </c>
      <c r="H125" s="55">
        <f t="shared" si="16"/>
        <v>2</v>
      </c>
      <c r="I125" s="118" t="str">
        <f t="shared" si="17"/>
        <v>Low</v>
      </c>
      <c r="J125" s="237" t="str">
        <f>INDEX(Trends!$D$3:$D$404,MATCH(C125,Trends!$C$3:$C$404,0))</f>
        <v>Decreasing</v>
      </c>
      <c r="K125" s="110" t="str">
        <f>IF(Reliability!B123="x","x",(IF(ROUNDUP(Reliability!B123,0)=1,"Very High",IF(ROUNDUP(Reliability!B123,0)=2,"High",IF(ROUNDUP(Reliability!B123,0)=3,"Medium",IF(ROUNDUP(Reliability!B123,0)=4,"Low","Very Low"))))))</f>
        <v>Medium</v>
      </c>
      <c r="L125" s="238">
        <f t="shared" si="18"/>
        <v>1.4</v>
      </c>
      <c r="M125" s="244">
        <f>'Impact of the crisis'!N126</f>
        <v>0.8</v>
      </c>
      <c r="N125" s="244">
        <f>'Impact of the crisis'!AB126</f>
        <v>1.7</v>
      </c>
      <c r="O125" s="238">
        <f>'Conditions of people affected'!R126</f>
        <v>0.85</v>
      </c>
      <c r="P125" s="244">
        <f>'Conditions of people affected'!K126</f>
        <v>0.7</v>
      </c>
      <c r="Q125" s="244">
        <f>'Conditions of people affected'!Q126</f>
        <v>1</v>
      </c>
      <c r="R125" s="239">
        <f t="shared" si="19"/>
        <v>3.2</v>
      </c>
      <c r="S125" s="239">
        <f>'Complexity of the crisis'!X126</f>
        <v>3.8</v>
      </c>
      <c r="T125" s="239">
        <f>'Complexity of the crisis'!AN126</f>
        <v>2.5</v>
      </c>
      <c r="U125" s="125" t="str">
        <f>VLOOKUP(C125,Lists!$C$3:$E$160,3,FALSE)</f>
        <v>Africa</v>
      </c>
      <c r="V125" s="126">
        <v>44588</v>
      </c>
    </row>
    <row r="126" spans="1:22" x14ac:dyDescent="0.25">
      <c r="A126" s="54" t="str">
        <f>'Crisis Indicator Data'!A124</f>
        <v>Drought in Somalia</v>
      </c>
      <c r="B126" s="45" t="str">
        <f>Lists!G124</f>
        <v>Drought</v>
      </c>
      <c r="C126" s="54" t="str">
        <f>'Crisis Indicator Data'!C124</f>
        <v>SOM005</v>
      </c>
      <c r="D126" s="54" t="str">
        <f>'Crisis Indicator Data'!D124</f>
        <v>Somalia</v>
      </c>
      <c r="E126" s="54" t="str">
        <f>'Crisis Indicator Data'!E124</f>
        <v>SOM</v>
      </c>
      <c r="F126" s="54" t="str">
        <f>'Crisis Indicator Data'!B124</f>
        <v>Drought</v>
      </c>
      <c r="G126" s="236">
        <f t="shared" si="15"/>
        <v>4.0999999999999996</v>
      </c>
      <c r="H126" s="55">
        <f t="shared" si="16"/>
        <v>5</v>
      </c>
      <c r="I126" s="118" t="str">
        <f t="shared" si="17"/>
        <v>Very High</v>
      </c>
      <c r="J126" s="237" t="str">
        <f>INDEX(Trends!$D$3:$D$404,MATCH(C126,Trends!$C$3:$C$404,0))</f>
        <v>Increasing</v>
      </c>
      <c r="K126" s="110" t="str">
        <f>IF(Reliability!B124="x","x",(IF(ROUNDUP(Reliability!B124,0)=1,"Very High",IF(ROUNDUP(Reliability!B124,0)=2,"High",IF(ROUNDUP(Reliability!B124,0)=3,"Medium",IF(ROUNDUP(Reliability!B124,0)=4,"Low","Very Low"))))))</f>
        <v>High</v>
      </c>
      <c r="L126" s="238">
        <f t="shared" si="18"/>
        <v>4</v>
      </c>
      <c r="M126" s="244">
        <f>'Impact of the crisis'!N127</f>
        <v>4.7</v>
      </c>
      <c r="N126" s="244">
        <f>'Impact of the crisis'!AB127</f>
        <v>3.6</v>
      </c>
      <c r="O126" s="238">
        <f>'Conditions of people affected'!R127</f>
        <v>4.3</v>
      </c>
      <c r="P126" s="244">
        <f>'Conditions of people affected'!K127</f>
        <v>4.5999999999999996</v>
      </c>
      <c r="Q126" s="244">
        <f>'Conditions of people affected'!Q127</f>
        <v>4</v>
      </c>
      <c r="R126" s="239">
        <f t="shared" si="19"/>
        <v>3.9</v>
      </c>
      <c r="S126" s="239">
        <f>'Complexity of the crisis'!X127</f>
        <v>3.8</v>
      </c>
      <c r="T126" s="239">
        <f>'Complexity of the crisis'!AN127</f>
        <v>4</v>
      </c>
      <c r="U126" s="125" t="str">
        <f>VLOOKUP(C126,Lists!$C$3:$E$160,3,FALSE)</f>
        <v>Africa</v>
      </c>
      <c r="V126" s="126">
        <v>44670</v>
      </c>
    </row>
    <row r="127" spans="1:22" x14ac:dyDescent="0.25">
      <c r="A127" s="54" t="str">
        <f>'Crisis Indicator Data'!A125</f>
        <v>Complex crisis in South Sudan</v>
      </c>
      <c r="B127" s="45" t="str">
        <f>Lists!G125</f>
        <v>Complex crisis</v>
      </c>
      <c r="C127" s="54" t="str">
        <f>'Crisis Indicator Data'!C125</f>
        <v>SSD001</v>
      </c>
      <c r="D127" s="54" t="str">
        <f>'Crisis Indicator Data'!D125</f>
        <v>South Sudan</v>
      </c>
      <c r="E127" s="54" t="str">
        <f>'Crisis Indicator Data'!E125</f>
        <v>SSD</v>
      </c>
      <c r="F127" s="54" t="str">
        <f>'Crisis Indicator Data'!B125</f>
        <v>Complex crisis</v>
      </c>
      <c r="G127" s="236">
        <f t="shared" si="15"/>
        <v>4.5999999999999996</v>
      </c>
      <c r="H127" s="55">
        <f t="shared" si="16"/>
        <v>5</v>
      </c>
      <c r="I127" s="118" t="str">
        <f t="shared" si="17"/>
        <v>Very High</v>
      </c>
      <c r="J127" s="237" t="str">
        <f>INDEX(Trends!$D$3:$D$404,MATCH(C127,Trends!$C$3:$C$404,0))</f>
        <v>Increasing</v>
      </c>
      <c r="K127" s="110" t="str">
        <f>IF(Reliability!B125="x","x",(IF(ROUNDUP(Reliability!B125,0)=1,"Very High",IF(ROUNDUP(Reliability!B125,0)=2,"High",IF(ROUNDUP(Reliability!B125,0)=3,"Medium",IF(ROUNDUP(Reliability!B125,0)=4,"Low","Very Low"))))))</f>
        <v>Very High</v>
      </c>
      <c r="L127" s="238">
        <f t="shared" si="18"/>
        <v>4.5999999999999996</v>
      </c>
      <c r="M127" s="244">
        <f>'Impact of the crisis'!N128</f>
        <v>4.5999999999999996</v>
      </c>
      <c r="N127" s="244">
        <f>'Impact of the crisis'!AB128</f>
        <v>4.5999999999999996</v>
      </c>
      <c r="O127" s="238">
        <f>'Conditions of people affected'!R128</f>
        <v>4.95</v>
      </c>
      <c r="P127" s="244">
        <f>'Conditions of people affected'!K128</f>
        <v>4.9000000000000004</v>
      </c>
      <c r="Q127" s="244">
        <f>'Conditions of people affected'!Q128</f>
        <v>5</v>
      </c>
      <c r="R127" s="239">
        <f t="shared" si="19"/>
        <v>4.2</v>
      </c>
      <c r="S127" s="239">
        <f>'Complexity of the crisis'!X128</f>
        <v>3.8</v>
      </c>
      <c r="T127" s="239">
        <f>'Complexity of the crisis'!AN128</f>
        <v>4.5</v>
      </c>
      <c r="U127" s="125" t="str">
        <f>VLOOKUP(C127,Lists!$C$3:$E$160,3,FALSE)</f>
        <v>Africa</v>
      </c>
      <c r="V127" s="126">
        <v>44650</v>
      </c>
    </row>
    <row r="128" spans="1:22" x14ac:dyDescent="0.25">
      <c r="A128" s="54" t="str">
        <f>'Crisis Indicator Data'!A126</f>
        <v>Displacement from Ukraine conflict in Slovakia</v>
      </c>
      <c r="B128" s="45" t="str">
        <f>Lists!G126</f>
        <v>Displacement from Ukraine conflict</v>
      </c>
      <c r="C128" s="54" t="str">
        <f>'Crisis Indicator Data'!C126</f>
        <v>SVK002</v>
      </c>
      <c r="D128" s="54" t="str">
        <f>'Crisis Indicator Data'!D126</f>
        <v>Slovakia</v>
      </c>
      <c r="E128" s="54" t="str">
        <f>'Crisis Indicator Data'!E126</f>
        <v>SVK</v>
      </c>
      <c r="F128" s="54" t="str">
        <f>'Crisis Indicator Data'!B126</f>
        <v>International displacement</v>
      </c>
      <c r="G128" s="236">
        <f t="shared" si="15"/>
        <v>1.2</v>
      </c>
      <c r="H128" s="55">
        <f t="shared" si="16"/>
        <v>2</v>
      </c>
      <c r="I128" s="118" t="str">
        <f t="shared" si="17"/>
        <v>Low</v>
      </c>
      <c r="J128" s="237" t="str">
        <f>INDEX(Trends!$D$3:$D$404,MATCH(C128,Trends!$C$3:$C$404,0))</f>
        <v>-</v>
      </c>
      <c r="K128" s="110" t="str">
        <f>IF(Reliability!B126="x","x",(IF(ROUNDUP(Reliability!B126,0)=1,"Very High",IF(ROUNDUP(Reliability!B126,0)=2,"High",IF(ROUNDUP(Reliability!B126,0)=3,"Medium",IF(ROUNDUP(Reliability!B126,0)=4,"Low","Very Low"))))))</f>
        <v>Very High</v>
      </c>
      <c r="L128" s="238">
        <f t="shared" si="18"/>
        <v>1.8</v>
      </c>
      <c r="M128" s="244">
        <f>'Impact of the crisis'!N129</f>
        <v>1.5</v>
      </c>
      <c r="N128" s="244">
        <f>'Impact of the crisis'!AB129</f>
        <v>2</v>
      </c>
      <c r="O128" s="238">
        <f>'Conditions of people affected'!R129</f>
        <v>1</v>
      </c>
      <c r="P128" s="244">
        <f>'Conditions of people affected'!K129</f>
        <v>0</v>
      </c>
      <c r="Q128" s="244">
        <f>'Conditions of people affected'!Q129</f>
        <v>2</v>
      </c>
      <c r="R128" s="239">
        <f t="shared" si="19"/>
        <v>1.1000000000000001</v>
      </c>
      <c r="S128" s="239">
        <f>'Complexity of the crisis'!X129</f>
        <v>1.1000000000000001</v>
      </c>
      <c r="T128" s="239">
        <f>'Complexity of the crisis'!AN129</f>
        <v>1</v>
      </c>
      <c r="U128" s="125" t="str">
        <f>VLOOKUP(C128,Lists!$C$3:$E$160,3,FALSE)</f>
        <v>Europe</v>
      </c>
      <c r="V128" s="126">
        <v>44651</v>
      </c>
    </row>
    <row r="129" spans="1:22" x14ac:dyDescent="0.25">
      <c r="A129" s="54" t="str">
        <f>'Crisis Indicator Data'!A127</f>
        <v>Food Security Crisis in Eswatini</v>
      </c>
      <c r="B129" s="45" t="str">
        <f>Lists!G127</f>
        <v>Food Security Crisis</v>
      </c>
      <c r="C129" s="54" t="str">
        <f>'Crisis Indicator Data'!C127</f>
        <v>SWZ001</v>
      </c>
      <c r="D129" s="54" t="str">
        <f>'Crisis Indicator Data'!D127</f>
        <v>Eswatini</v>
      </c>
      <c r="E129" s="54" t="str">
        <f>'Crisis Indicator Data'!E127</f>
        <v>SWZ</v>
      </c>
      <c r="F129" s="54" t="str">
        <f>'Crisis Indicator Data'!B127</f>
        <v>Food Security</v>
      </c>
      <c r="G129" s="236">
        <f t="shared" si="15"/>
        <v>2.4</v>
      </c>
      <c r="H129" s="55">
        <f t="shared" si="16"/>
        <v>3</v>
      </c>
      <c r="I129" s="118" t="str">
        <f t="shared" si="17"/>
        <v>Medium</v>
      </c>
      <c r="J129" s="237" t="str">
        <f>INDEX(Trends!$D$3:$D$404,MATCH(C129,Trends!$C$3:$C$404,0))</f>
        <v>Decreasing</v>
      </c>
      <c r="K129" s="110" t="str">
        <f>IF(Reliability!B127="x","x",(IF(ROUNDUP(Reliability!B127,0)=1,"Very High",IF(ROUNDUP(Reliability!B127,0)=2,"High",IF(ROUNDUP(Reliability!B127,0)=3,"Medium",IF(ROUNDUP(Reliability!B127,0)=4,"Low","Very Low"))))))</f>
        <v>High</v>
      </c>
      <c r="L129" s="238">
        <f t="shared" si="18"/>
        <v>2.1</v>
      </c>
      <c r="M129" s="244">
        <f>'Impact of the crisis'!N130</f>
        <v>3.1</v>
      </c>
      <c r="N129" s="244">
        <f>'Impact of the crisis'!AB130</f>
        <v>1.5</v>
      </c>
      <c r="O129" s="238">
        <f>'Conditions of people affected'!R130</f>
        <v>2.75</v>
      </c>
      <c r="P129" s="244">
        <f>'Conditions of people affected'!K130</f>
        <v>2.5</v>
      </c>
      <c r="Q129" s="244">
        <f>'Conditions of people affected'!Q130</f>
        <v>3</v>
      </c>
      <c r="R129" s="239">
        <f t="shared" si="19"/>
        <v>2.1</v>
      </c>
      <c r="S129" s="239">
        <f>'Complexity of the crisis'!X130</f>
        <v>2.7</v>
      </c>
      <c r="T129" s="239">
        <f>'Complexity of the crisis'!AN130</f>
        <v>1.5</v>
      </c>
      <c r="U129" s="125" t="str">
        <f>VLOOKUP(C129,Lists!$C$3:$E$160,3,FALSE)</f>
        <v>Africa</v>
      </c>
      <c r="V129" s="126">
        <v>44670</v>
      </c>
    </row>
    <row r="130" spans="1:22" x14ac:dyDescent="0.25">
      <c r="A130" s="54" t="str">
        <f>'Crisis Indicator Data'!A128</f>
        <v>Syrian conflict</v>
      </c>
      <c r="B130" s="45" t="str">
        <f>Lists!G128</f>
        <v>Conflict</v>
      </c>
      <c r="C130" s="54" t="str">
        <f>'Crisis Indicator Data'!C128</f>
        <v>SYR001</v>
      </c>
      <c r="D130" s="54" t="str">
        <f>'Crisis Indicator Data'!D128</f>
        <v>Syria</v>
      </c>
      <c r="E130" s="54" t="str">
        <f>'Crisis Indicator Data'!E128</f>
        <v>SYR</v>
      </c>
      <c r="F130" s="54" t="str">
        <f>'Crisis Indicator Data'!B128</f>
        <v>Complex crisis</v>
      </c>
      <c r="G130" s="236">
        <f t="shared" si="15"/>
        <v>4.5999999999999996</v>
      </c>
      <c r="H130" s="55">
        <f t="shared" si="16"/>
        <v>5</v>
      </c>
      <c r="I130" s="118" t="str">
        <f t="shared" si="17"/>
        <v>Very High</v>
      </c>
      <c r="J130" s="237" t="str">
        <f>INDEX(Trends!$D$3:$D$404,MATCH(C130,Trends!$C$3:$C$404,0))</f>
        <v>Decreasing</v>
      </c>
      <c r="K130" s="110" t="str">
        <f>IF(Reliability!B128="x","x",(IF(ROUNDUP(Reliability!B128,0)=1,"Very High",IF(ROUNDUP(Reliability!B128,0)=2,"High",IF(ROUNDUP(Reliability!B128,0)=3,"Medium",IF(ROUNDUP(Reliability!B128,0)=4,"Low","Very Low"))))))</f>
        <v>Very High</v>
      </c>
      <c r="L130" s="238">
        <f t="shared" si="18"/>
        <v>4.8</v>
      </c>
      <c r="M130" s="244">
        <f>'Impact of the crisis'!N131</f>
        <v>4.5999999999999996</v>
      </c>
      <c r="N130" s="244">
        <f>'Impact of the crisis'!AB131</f>
        <v>4.9000000000000004</v>
      </c>
      <c r="O130" s="238">
        <f>'Conditions of people affected'!R131</f>
        <v>4.5</v>
      </c>
      <c r="P130" s="244">
        <f>'Conditions of people affected'!K131</f>
        <v>5</v>
      </c>
      <c r="Q130" s="244">
        <f>'Conditions of people affected'!Q131</f>
        <v>4</v>
      </c>
      <c r="R130" s="239">
        <f t="shared" si="19"/>
        <v>4.7</v>
      </c>
      <c r="S130" s="239">
        <f>'Complexity of the crisis'!X131</f>
        <v>4.4000000000000004</v>
      </c>
      <c r="T130" s="239">
        <f>'Complexity of the crisis'!AN131</f>
        <v>5</v>
      </c>
      <c r="U130" s="125" t="str">
        <f>VLOOKUP(C130,Lists!$C$3:$E$160,3,FALSE)</f>
        <v>Middle east</v>
      </c>
      <c r="V130" s="126">
        <v>44658</v>
      </c>
    </row>
    <row r="131" spans="1:22" x14ac:dyDescent="0.25">
      <c r="A131" s="54" t="str">
        <f>'Crisis Indicator Data'!A129</f>
        <v>Complex crisis in Chad</v>
      </c>
      <c r="B131" s="45" t="str">
        <f>Lists!G129</f>
        <v>Complex crisis</v>
      </c>
      <c r="C131" s="54" t="str">
        <f>'Crisis Indicator Data'!C129</f>
        <v>TCD001</v>
      </c>
      <c r="D131" s="54" t="str">
        <f>'Crisis Indicator Data'!D129</f>
        <v>Chad</v>
      </c>
      <c r="E131" s="54" t="str">
        <f>'Crisis Indicator Data'!E129</f>
        <v>TCD</v>
      </c>
      <c r="F131" s="54" t="str">
        <f>'Crisis Indicator Data'!B129</f>
        <v>Multiple crises country</v>
      </c>
      <c r="G131" s="236">
        <f t="shared" si="15"/>
        <v>4.0999999999999996</v>
      </c>
      <c r="H131" s="55">
        <f t="shared" si="16"/>
        <v>5</v>
      </c>
      <c r="I131" s="118" t="str">
        <f t="shared" si="17"/>
        <v>Very High</v>
      </c>
      <c r="J131" s="237" t="str">
        <f>INDEX(Trends!$D$3:$D$404,MATCH(C131,Trends!$C$3:$C$404,0))</f>
        <v>Stable</v>
      </c>
      <c r="K131" s="110" t="str">
        <f>IF(Reliability!B129="x","x",(IF(ROUNDUP(Reliability!B129,0)=1,"Very High",IF(ROUNDUP(Reliability!B129,0)=2,"High",IF(ROUNDUP(Reliability!B129,0)=3,"Medium",IF(ROUNDUP(Reliability!B129,0)=4,"Low","Very Low"))))))</f>
        <v>Medium</v>
      </c>
      <c r="L131" s="238">
        <f t="shared" si="18"/>
        <v>4</v>
      </c>
      <c r="M131" s="244">
        <f>'Impact of the crisis'!N132</f>
        <v>4.8</v>
      </c>
      <c r="N131" s="244">
        <f>'Impact of the crisis'!AB132</f>
        <v>3.4</v>
      </c>
      <c r="O131" s="238">
        <f>'Conditions of people affected'!R132</f>
        <v>4.3499999999999996</v>
      </c>
      <c r="P131" s="244">
        <f>'Conditions of people affected'!K132</f>
        <v>4.7</v>
      </c>
      <c r="Q131" s="244">
        <f>'Conditions of people affected'!Q132</f>
        <v>4</v>
      </c>
      <c r="R131" s="239">
        <f t="shared" si="19"/>
        <v>3.9</v>
      </c>
      <c r="S131" s="239">
        <f>'Complexity of the crisis'!X132</f>
        <v>3.8</v>
      </c>
      <c r="T131" s="239">
        <f>'Complexity of the crisis'!AN132</f>
        <v>4</v>
      </c>
      <c r="U131" s="125" t="str">
        <f>VLOOKUP(C131,Lists!$C$3:$E$160,3,FALSE)</f>
        <v>Africa</v>
      </c>
      <c r="V131" s="126">
        <v>44522</v>
      </c>
    </row>
    <row r="132" spans="1:22" x14ac:dyDescent="0.25">
      <c r="A132" s="54" t="str">
        <f>'Crisis Indicator Data'!A130</f>
        <v>Boko Haram in Chad</v>
      </c>
      <c r="B132" s="45" t="str">
        <f>Lists!G130</f>
        <v xml:space="preserve">Boko Haram </v>
      </c>
      <c r="C132" s="54" t="str">
        <f>'Crisis Indicator Data'!C130</f>
        <v>TCD003</v>
      </c>
      <c r="D132" s="54" t="str">
        <f>'Crisis Indicator Data'!D130</f>
        <v>Chad</v>
      </c>
      <c r="E132" s="54" t="str">
        <f>'Crisis Indicator Data'!E130</f>
        <v>TCD</v>
      </c>
      <c r="F132" s="54" t="str">
        <f>'Crisis Indicator Data'!B130</f>
        <v>Conflict</v>
      </c>
      <c r="G132" s="236">
        <f t="shared" si="15"/>
        <v>3.7</v>
      </c>
      <c r="H132" s="55">
        <f t="shared" si="16"/>
        <v>4</v>
      </c>
      <c r="I132" s="118" t="str">
        <f t="shared" si="17"/>
        <v>High</v>
      </c>
      <c r="J132" s="237" t="str">
        <f>INDEX(Trends!$D$3:$D$404,MATCH(C132,Trends!$C$3:$C$404,0))</f>
        <v>Stable</v>
      </c>
      <c r="K132" s="110" t="str">
        <f>IF(Reliability!B130="x","x",(IF(ROUNDUP(Reliability!B130,0)=1,"Very High",IF(ROUNDUP(Reliability!B130,0)=2,"High",IF(ROUNDUP(Reliability!B130,0)=3,"Medium",IF(ROUNDUP(Reliability!B130,0)=4,"Low","Very Low"))))))</f>
        <v>Medium</v>
      </c>
      <c r="L132" s="238">
        <f t="shared" si="18"/>
        <v>3.1</v>
      </c>
      <c r="M132" s="244">
        <f>'Impact of the crisis'!N133</f>
        <v>0.6</v>
      </c>
      <c r="N132" s="244">
        <f>'Impact of the crisis'!AB133</f>
        <v>3.9</v>
      </c>
      <c r="O132" s="238">
        <f>'Conditions of people affected'!R133</f>
        <v>3.8</v>
      </c>
      <c r="P132" s="244">
        <f>'Conditions of people affected'!K133</f>
        <v>2.6</v>
      </c>
      <c r="Q132" s="244">
        <f>'Conditions of people affected'!Q133</f>
        <v>5</v>
      </c>
      <c r="R132" s="239">
        <f t="shared" si="19"/>
        <v>3.9</v>
      </c>
      <c r="S132" s="239">
        <f>'Complexity of the crisis'!X133</f>
        <v>3.8</v>
      </c>
      <c r="T132" s="239">
        <f>'Complexity of the crisis'!AN133</f>
        <v>4</v>
      </c>
      <c r="U132" s="125" t="str">
        <f>VLOOKUP(C132,Lists!$C$3:$E$160,3,FALSE)</f>
        <v>Africa</v>
      </c>
      <c r="V132" s="126">
        <v>44498</v>
      </c>
    </row>
    <row r="133" spans="1:22" x14ac:dyDescent="0.25">
      <c r="A133" s="54" t="str">
        <f>'Crisis Indicator Data'!A131</f>
        <v>CAR refugees in Chad</v>
      </c>
      <c r="B133" s="45" t="str">
        <f>Lists!G131</f>
        <v>CAR refugees</v>
      </c>
      <c r="C133" s="54" t="str">
        <f>'Crisis Indicator Data'!C131</f>
        <v>TCD004</v>
      </c>
      <c r="D133" s="54" t="str">
        <f>'Crisis Indicator Data'!D131</f>
        <v>Chad</v>
      </c>
      <c r="E133" s="54" t="str">
        <f>'Crisis Indicator Data'!E131</f>
        <v>TCD</v>
      </c>
      <c r="F133" s="54" t="str">
        <f>'Crisis Indicator Data'!B131</f>
        <v>International displacement</v>
      </c>
      <c r="G133" s="236">
        <f t="shared" ref="G133:G155" si="20">IF(OR(O133="x",L133="x"),"x",ROUND((5-GEOMEAN(((5-L133)/5*4+1),((5-O133)/5*4+1),((5-O133)/5*4+1)))/4*3.5+R133*0.3,1))</f>
        <v>3.3</v>
      </c>
      <c r="H133" s="55">
        <f t="shared" ref="H133:H155" si="21">IF(G133="x","x",ROUNDUP(G133,0))</f>
        <v>4</v>
      </c>
      <c r="I133" s="118" t="str">
        <f t="shared" ref="I133:I155" si="22">IF(O133="x","x",IF(L133="x","x",(IF(H133=5,"Very High",IF(H133=4,"High",IF(H133=3,"Medium",IF(H133=2,"Low","Very Low")))))))</f>
        <v>High</v>
      </c>
      <c r="J133" s="237" t="str">
        <f>INDEX(Trends!$D$3:$D$404,MATCH(C133,Trends!$C$3:$C$404,0))</f>
        <v>Stable</v>
      </c>
      <c r="K133" s="110" t="str">
        <f>IF(Reliability!B131="x","x",(IF(ROUNDUP(Reliability!B131,0)=1,"Very High",IF(ROUNDUP(Reliability!B131,0)=2,"High",IF(ROUNDUP(Reliability!B131,0)=3,"Medium",IF(ROUNDUP(Reliability!B131,0)=4,"Low","Very Low"))))))</f>
        <v>Medium</v>
      </c>
      <c r="L133" s="238">
        <f t="shared" ref="L133:L155" si="23">IF(OR(N133="x",M133="x"),"x",ROUND((5-GEOMEAN(((5-M133)/5*4+1),((5-N133)/5*4+1),((5-N133)/5*4+1)))/4*5,1))</f>
        <v>2.8</v>
      </c>
      <c r="M133" s="244">
        <f>'Impact of the crisis'!N134</f>
        <v>1.9</v>
      </c>
      <c r="N133" s="244">
        <f>'Impact of the crisis'!AB134</f>
        <v>3.2</v>
      </c>
      <c r="O133" s="238">
        <f>'Conditions of people affected'!R134</f>
        <v>3.65</v>
      </c>
      <c r="P133" s="244">
        <f>'Conditions of people affected'!K134</f>
        <v>3.3</v>
      </c>
      <c r="Q133" s="244">
        <f>'Conditions of people affected'!Q134</f>
        <v>4</v>
      </c>
      <c r="R133" s="239">
        <f t="shared" ref="R133:R155" si="24">IF(OR(T133="x",S133="x"),S133,ROUND((5-GEOMEAN(((5-S133)/5*4+1),((5-T133)/5*4+1)))/4*5,1))</f>
        <v>3.2</v>
      </c>
      <c r="S133" s="239">
        <f>'Complexity of the crisis'!X134</f>
        <v>3.8</v>
      </c>
      <c r="T133" s="239">
        <f>'Complexity of the crisis'!AN134</f>
        <v>2.5</v>
      </c>
      <c r="U133" s="125" t="str">
        <f>VLOOKUP(C133,Lists!$C$3:$E$160,3,FALSE)</f>
        <v>Africa</v>
      </c>
      <c r="V133" s="126">
        <v>44498</v>
      </c>
    </row>
    <row r="134" spans="1:22" x14ac:dyDescent="0.25">
      <c r="A134" s="54" t="str">
        <f>'Crisis Indicator Data'!A132</f>
        <v>Darfur refugees in Chad</v>
      </c>
      <c r="B134" s="45" t="str">
        <f>Lists!G132</f>
        <v>Darfur refugees</v>
      </c>
      <c r="C134" s="54" t="str">
        <f>'Crisis Indicator Data'!C132</f>
        <v>TCD005</v>
      </c>
      <c r="D134" s="54" t="str">
        <f>'Crisis Indicator Data'!D132</f>
        <v>Chad</v>
      </c>
      <c r="E134" s="54" t="str">
        <f>'Crisis Indicator Data'!E132</f>
        <v>TCD</v>
      </c>
      <c r="F134" s="54" t="str">
        <f>'Crisis Indicator Data'!B132</f>
        <v>International displacement</v>
      </c>
      <c r="G134" s="236">
        <f t="shared" si="20"/>
        <v>3.2</v>
      </c>
      <c r="H134" s="55">
        <f t="shared" si="21"/>
        <v>4</v>
      </c>
      <c r="I134" s="118" t="str">
        <f t="shared" si="22"/>
        <v>High</v>
      </c>
      <c r="J134" s="237" t="str">
        <f>INDEX(Trends!$D$3:$D$404,MATCH(C134,Trends!$C$3:$C$404,0))</f>
        <v>Stable</v>
      </c>
      <c r="K134" s="110" t="str">
        <f>IF(Reliability!B132="x","x",(IF(ROUNDUP(Reliability!B132,0)=1,"Very High",IF(ROUNDUP(Reliability!B132,0)=2,"High",IF(ROUNDUP(Reliability!B132,0)=3,"Medium",IF(ROUNDUP(Reliability!B132,0)=4,"Low","Very Low"))))))</f>
        <v>Medium</v>
      </c>
      <c r="L134" s="238">
        <f t="shared" si="23"/>
        <v>2.5</v>
      </c>
      <c r="M134" s="244">
        <f>'Impact of the crisis'!N135</f>
        <v>1.7</v>
      </c>
      <c r="N134" s="244">
        <f>'Impact of the crisis'!AB135</f>
        <v>2.9</v>
      </c>
      <c r="O134" s="238">
        <f>'Conditions of people affected'!R135</f>
        <v>3.7</v>
      </c>
      <c r="P134" s="244">
        <f>'Conditions of people affected'!K135</f>
        <v>3.4</v>
      </c>
      <c r="Q134" s="244">
        <f>'Conditions of people affected'!Q135</f>
        <v>4</v>
      </c>
      <c r="R134" s="239">
        <f t="shared" si="24"/>
        <v>3</v>
      </c>
      <c r="S134" s="239">
        <f>'Complexity of the crisis'!X135</f>
        <v>3.8</v>
      </c>
      <c r="T134" s="239">
        <f>'Complexity of the crisis'!AN135</f>
        <v>2</v>
      </c>
      <c r="U134" s="125" t="str">
        <f>VLOOKUP(C134,Lists!$C$3:$E$160,3,FALSE)</f>
        <v>Africa</v>
      </c>
      <c r="V134" s="126">
        <v>44498</v>
      </c>
    </row>
    <row r="135" spans="1:22" x14ac:dyDescent="0.25">
      <c r="A135" s="54" t="str">
        <f>'Crisis Indicator Data'!A133</f>
        <v>Tibesti Conflict in Chad</v>
      </c>
      <c r="B135" s="45" t="str">
        <f>Lists!G133</f>
        <v>Tibesti conflict</v>
      </c>
      <c r="C135" s="54" t="str">
        <f>'Crisis Indicator Data'!C133</f>
        <v>TCD006</v>
      </c>
      <c r="D135" s="54" t="str">
        <f>'Crisis Indicator Data'!D133</f>
        <v>Chad</v>
      </c>
      <c r="E135" s="54" t="str">
        <f>'Crisis Indicator Data'!E133</f>
        <v>TCD</v>
      </c>
      <c r="F135" s="54" t="str">
        <f>'Crisis Indicator Data'!B133</f>
        <v>Conflict</v>
      </c>
      <c r="G135" s="236">
        <f t="shared" si="20"/>
        <v>2.5</v>
      </c>
      <c r="H135" s="55">
        <f t="shared" si="21"/>
        <v>3</v>
      </c>
      <c r="I135" s="118" t="str">
        <f t="shared" si="22"/>
        <v>Medium</v>
      </c>
      <c r="J135" s="237" t="str">
        <f>INDEX(Trends!$D$3:$D$404,MATCH(C135,Trends!$C$3:$C$404,0))</f>
        <v>Stable</v>
      </c>
      <c r="K135" s="110" t="str">
        <f>IF(Reliability!B133="x","x",(IF(ROUNDUP(Reliability!B133,0)=1,"Very High",IF(ROUNDUP(Reliability!B133,0)=2,"High",IF(ROUNDUP(Reliability!B133,0)=3,"Medium",IF(ROUNDUP(Reliability!B133,0)=4,"Low","Very Low"))))))</f>
        <v>Medium</v>
      </c>
      <c r="L135" s="238">
        <f t="shared" si="23"/>
        <v>2.4</v>
      </c>
      <c r="M135" s="244">
        <f>'Impact of the crisis'!N136</f>
        <v>1.3</v>
      </c>
      <c r="N135" s="244">
        <f>'Impact of the crisis'!AB136</f>
        <v>2.8</v>
      </c>
      <c r="O135" s="238">
        <f>'Conditions of people affected'!R136</f>
        <v>2.2000000000000002</v>
      </c>
      <c r="P135" s="244">
        <f>'Conditions of people affected'!K136</f>
        <v>0.4</v>
      </c>
      <c r="Q135" s="244">
        <f>'Conditions of people affected'!Q136</f>
        <v>4</v>
      </c>
      <c r="R135" s="239">
        <f t="shared" si="24"/>
        <v>3.2</v>
      </c>
      <c r="S135" s="239">
        <f>'Complexity of the crisis'!X136</f>
        <v>3.8</v>
      </c>
      <c r="T135" s="239">
        <f>'Complexity of the crisis'!AN136</f>
        <v>2.5</v>
      </c>
      <c r="U135" s="125" t="str">
        <f>VLOOKUP(C135,Lists!$C$3:$E$160,3,FALSE)</f>
        <v>Africa</v>
      </c>
      <c r="V135" s="126">
        <v>44498</v>
      </c>
    </row>
    <row r="136" spans="1:22" x14ac:dyDescent="0.25">
      <c r="A136" s="54" t="str">
        <f>'Crisis Indicator Data'!A134</f>
        <v>Multiple situations in Thailand</v>
      </c>
      <c r="B136" s="45" t="str">
        <f>Lists!G134</f>
        <v>Country level</v>
      </c>
      <c r="C136" s="54" t="str">
        <f>'Crisis Indicator Data'!C134</f>
        <v>THA001</v>
      </c>
      <c r="D136" s="54" t="str">
        <f>'Crisis Indicator Data'!D134</f>
        <v>Thailand</v>
      </c>
      <c r="E136" s="54" t="str">
        <f>'Crisis Indicator Data'!E134</f>
        <v>THA</v>
      </c>
      <c r="F136" s="54" t="str">
        <f>'Crisis Indicator Data'!B134</f>
        <v>Multiple crises country</v>
      </c>
      <c r="G136" s="236">
        <f t="shared" si="20"/>
        <v>1.8</v>
      </c>
      <c r="H136" s="55">
        <f t="shared" si="21"/>
        <v>2</v>
      </c>
      <c r="I136" s="118" t="str">
        <f t="shared" si="22"/>
        <v>Low</v>
      </c>
      <c r="J136" s="237" t="str">
        <f>INDEX(Trends!$D$3:$D$404,MATCH(C136,Trends!$C$3:$C$404,0))</f>
        <v>Decreasing</v>
      </c>
      <c r="K136" s="110" t="str">
        <f>IF(Reliability!B134="x","x",(IF(ROUNDUP(Reliability!B134,0)=1,"Very High",IF(ROUNDUP(Reliability!B134,0)=2,"High",IF(ROUNDUP(Reliability!B134,0)=3,"Medium",IF(ROUNDUP(Reliability!B134,0)=4,"Low","Very Low"))))))</f>
        <v>Medium</v>
      </c>
      <c r="L136" s="238">
        <f t="shared" si="23"/>
        <v>2</v>
      </c>
      <c r="M136" s="244">
        <f>'Impact of the crisis'!N137</f>
        <v>1.2</v>
      </c>
      <c r="N136" s="244">
        <f>'Impact of the crisis'!AB137</f>
        <v>2.4</v>
      </c>
      <c r="O136" s="238">
        <f>'Conditions of people affected'!R137</f>
        <v>1.3</v>
      </c>
      <c r="P136" s="244">
        <f>'Conditions of people affected'!K137</f>
        <v>1.6</v>
      </c>
      <c r="Q136" s="244">
        <f>'Conditions of people affected'!Q137</f>
        <v>1</v>
      </c>
      <c r="R136" s="239">
        <f t="shared" si="24"/>
        <v>2.5</v>
      </c>
      <c r="S136" s="239">
        <f>'Complexity of the crisis'!X137</f>
        <v>2.5</v>
      </c>
      <c r="T136" s="239">
        <f>'Complexity of the crisis'!AN137</f>
        <v>2.5</v>
      </c>
      <c r="U136" s="125" t="str">
        <f>VLOOKUP(C136,Lists!$C$3:$E$160,3,FALSE)</f>
        <v>Asia</v>
      </c>
      <c r="V136" s="126">
        <v>44635</v>
      </c>
    </row>
    <row r="137" spans="1:22" x14ac:dyDescent="0.25">
      <c r="A137" s="54" t="str">
        <f>'Crisis Indicator Data'!A135</f>
        <v xml:space="preserve">Conflict in southern Thailand </v>
      </c>
      <c r="B137" s="45" t="str">
        <f>Lists!G135</f>
        <v>Conflict</v>
      </c>
      <c r="C137" s="54" t="str">
        <f>'Crisis Indicator Data'!C135</f>
        <v>THA002</v>
      </c>
      <c r="D137" s="54" t="str">
        <f>'Crisis Indicator Data'!D135</f>
        <v>Thailand</v>
      </c>
      <c r="E137" s="54" t="str">
        <f>'Crisis Indicator Data'!E135</f>
        <v>THA</v>
      </c>
      <c r="F137" s="54" t="str">
        <f>'Crisis Indicator Data'!B135</f>
        <v>Conflict</v>
      </c>
      <c r="G137" s="236" t="str">
        <f t="shared" si="20"/>
        <v>x</v>
      </c>
      <c r="H137" s="55" t="str">
        <f t="shared" si="21"/>
        <v>x</v>
      </c>
      <c r="I137" s="118" t="str">
        <f t="shared" si="22"/>
        <v>x</v>
      </c>
      <c r="J137" s="237" t="str">
        <f>INDEX(Trends!$D$3:$D$404,MATCH(C137,Trends!$C$3:$C$404,0))</f>
        <v>-</v>
      </c>
      <c r="K137" s="110" t="str">
        <f>IF(Reliability!B135="x","x",(IF(ROUNDUP(Reliability!B135,0)=1,"Very High",IF(ROUNDUP(Reliability!B135,0)=2,"High",IF(ROUNDUP(Reliability!B135,0)=3,"Medium",IF(ROUNDUP(Reliability!B135,0)=4,"Low","Very Low"))))))</f>
        <v>Very Low</v>
      </c>
      <c r="L137" s="238">
        <f t="shared" si="23"/>
        <v>1.7</v>
      </c>
      <c r="M137" s="244">
        <f>'Impact of the crisis'!N138</f>
        <v>1.1000000000000001</v>
      </c>
      <c r="N137" s="244">
        <f>'Impact of the crisis'!AB138</f>
        <v>2</v>
      </c>
      <c r="O137" s="238" t="str">
        <f>'Conditions of people affected'!R138</f>
        <v>x</v>
      </c>
      <c r="P137" s="244" t="str">
        <f>'Conditions of people affected'!K138</f>
        <v>x</v>
      </c>
      <c r="Q137" s="244" t="str">
        <f>'Conditions of people affected'!Q138</f>
        <v>x</v>
      </c>
      <c r="R137" s="239">
        <f t="shared" si="24"/>
        <v>2</v>
      </c>
      <c r="S137" s="239">
        <f>'Complexity of the crisis'!X138</f>
        <v>2.5</v>
      </c>
      <c r="T137" s="239">
        <f>'Complexity of the crisis'!AN138</f>
        <v>1.5</v>
      </c>
      <c r="U137" s="125" t="str">
        <f>VLOOKUP(C137,Lists!$C$3:$E$160,3,FALSE)</f>
        <v>Asia</v>
      </c>
      <c r="V137" s="126">
        <v>44635</v>
      </c>
    </row>
    <row r="138" spans="1:22" x14ac:dyDescent="0.25">
      <c r="A138" s="54" t="str">
        <f>'Crisis Indicator Data'!A136</f>
        <v>Myanmar refugees in Thailand</v>
      </c>
      <c r="B138" s="45" t="str">
        <f>Lists!G136</f>
        <v>Refugees</v>
      </c>
      <c r="C138" s="54" t="str">
        <f>'Crisis Indicator Data'!C136</f>
        <v>THA003</v>
      </c>
      <c r="D138" s="54" t="str">
        <f>'Crisis Indicator Data'!D136</f>
        <v>Thailand</v>
      </c>
      <c r="E138" s="54" t="str">
        <f>'Crisis Indicator Data'!E136</f>
        <v>THA</v>
      </c>
      <c r="F138" s="54" t="str">
        <f>'Crisis Indicator Data'!B136</f>
        <v>International displacement</v>
      </c>
      <c r="G138" s="236">
        <f t="shared" si="20"/>
        <v>2.2999999999999998</v>
      </c>
      <c r="H138" s="55">
        <f t="shared" si="21"/>
        <v>3</v>
      </c>
      <c r="I138" s="118" t="str">
        <f t="shared" si="22"/>
        <v>Medium</v>
      </c>
      <c r="J138" s="237" t="str">
        <f>INDEX(Trends!$D$3:$D$404,MATCH(C138,Trends!$C$3:$C$404,0))</f>
        <v>Stable</v>
      </c>
      <c r="K138" s="110" t="str">
        <f>IF(Reliability!B136="x","x",(IF(ROUNDUP(Reliability!B136,0)=1,"Very High",IF(ROUNDUP(Reliability!B136,0)=2,"High",IF(ROUNDUP(Reliability!B136,0)=3,"Medium",IF(ROUNDUP(Reliability!B136,0)=4,"Low","Very Low"))))))</f>
        <v>Medium</v>
      </c>
      <c r="L138" s="238">
        <f t="shared" si="23"/>
        <v>2.5</v>
      </c>
      <c r="M138" s="244">
        <f>'Impact of the crisis'!N139</f>
        <v>0</v>
      </c>
      <c r="N138" s="244">
        <f>'Impact of the crisis'!AB139</f>
        <v>3.4</v>
      </c>
      <c r="O138" s="238">
        <f>'Conditions of people affected'!R139</f>
        <v>2.2999999999999998</v>
      </c>
      <c r="P138" s="244">
        <f>'Conditions of people affected'!K139</f>
        <v>1.6</v>
      </c>
      <c r="Q138" s="244">
        <f>'Conditions of people affected'!Q139</f>
        <v>3</v>
      </c>
      <c r="R138" s="239">
        <f t="shared" si="24"/>
        <v>2</v>
      </c>
      <c r="S138" s="239">
        <f>'Complexity of the crisis'!X139</f>
        <v>2.5</v>
      </c>
      <c r="T138" s="239">
        <f>'Complexity of the crisis'!AN139</f>
        <v>1.5</v>
      </c>
      <c r="U138" s="125" t="str">
        <f>VLOOKUP(C138,Lists!$C$3:$E$160,3,FALSE)</f>
        <v>Asia</v>
      </c>
      <c r="V138" s="126">
        <v>44635</v>
      </c>
    </row>
    <row r="139" spans="1:22" x14ac:dyDescent="0.25">
      <c r="A139" s="57" t="str">
        <f>'Crisis Indicator Data'!A137</f>
        <v>Tonga Volcano Eruption</v>
      </c>
      <c r="B139" s="45" t="str">
        <f>Lists!G137</f>
        <v>Volcano Eruption</v>
      </c>
      <c r="C139" s="57" t="str">
        <f>'Crisis Indicator Data'!C137</f>
        <v>TON002</v>
      </c>
      <c r="D139" s="57" t="str">
        <f>'Crisis Indicator Data'!D137</f>
        <v>Tonga</v>
      </c>
      <c r="E139" s="57" t="str">
        <f>'Crisis Indicator Data'!E137</f>
        <v>TON</v>
      </c>
      <c r="F139" s="57" t="str">
        <f>'Crisis Indicator Data'!B137</f>
        <v>Volcano</v>
      </c>
      <c r="G139" s="236">
        <f t="shared" si="20"/>
        <v>1.3</v>
      </c>
      <c r="H139" s="58">
        <f t="shared" si="21"/>
        <v>2</v>
      </c>
      <c r="I139" s="119" t="str">
        <f t="shared" si="22"/>
        <v>Low</v>
      </c>
      <c r="J139" s="237" t="str">
        <f>INDEX(Trends!$D$3:$D$404,MATCH(C139,Trends!$C$3:$C$404,0))</f>
        <v>Stable</v>
      </c>
      <c r="K139" s="110" t="str">
        <f>IF(Reliability!B137="x","x",(IF(ROUNDUP(Reliability!B137,0)=1,"Very High",IF(ROUNDUP(Reliability!B137,0)=2,"High",IF(ROUNDUP(Reliability!B137,0)=3,"Medium",IF(ROUNDUP(Reliability!B137,0)=4,"Low","Very Low"))))))</f>
        <v>Very High</v>
      </c>
      <c r="L139" s="238">
        <f t="shared" si="23"/>
        <v>2</v>
      </c>
      <c r="M139" s="245">
        <f>'Impact of the crisis'!N140</f>
        <v>2.5</v>
      </c>
      <c r="N139" s="245">
        <f>'Impact of the crisis'!AB140</f>
        <v>1.7</v>
      </c>
      <c r="O139" s="238">
        <f>'Conditions of people affected'!R140</f>
        <v>1</v>
      </c>
      <c r="P139" s="245">
        <f>'Conditions of people affected'!K140</f>
        <v>0</v>
      </c>
      <c r="Q139" s="245">
        <f>'Conditions of people affected'!Q140</f>
        <v>2</v>
      </c>
      <c r="R139" s="239">
        <f t="shared" si="24"/>
        <v>1.3</v>
      </c>
      <c r="S139" s="239">
        <f>'Complexity of the crisis'!X140</f>
        <v>1.1000000000000001</v>
      </c>
      <c r="T139" s="239">
        <f>'Complexity of the crisis'!AN140</f>
        <v>1.5</v>
      </c>
      <c r="U139" s="125" t="str">
        <f>VLOOKUP(C139,Lists!$C$3:$E$160,3,FALSE)</f>
        <v>Pacific</v>
      </c>
      <c r="V139" s="126">
        <v>44679</v>
      </c>
    </row>
    <row r="140" spans="1:22" x14ac:dyDescent="0.25">
      <c r="A140" s="57" t="str">
        <f>'Crisis Indicator Data'!A138</f>
        <v>Venezuelan refugees in Trinidad and Tobago</v>
      </c>
      <c r="B140" s="45" t="str">
        <f>Lists!G138</f>
        <v>Venezuelan refugees</v>
      </c>
      <c r="C140" s="57" t="str">
        <f>'Crisis Indicator Data'!C138</f>
        <v>TTO002</v>
      </c>
      <c r="D140" s="57" t="str">
        <f>'Crisis Indicator Data'!D138</f>
        <v>Trinidad and Tobago</v>
      </c>
      <c r="E140" s="57" t="str">
        <f>'Crisis Indicator Data'!E138</f>
        <v>TTO</v>
      </c>
      <c r="F140" s="57" t="str">
        <f>'Crisis Indicator Data'!B138</f>
        <v>International displacement</v>
      </c>
      <c r="G140" s="236">
        <f t="shared" si="20"/>
        <v>1.6</v>
      </c>
      <c r="H140" s="58">
        <f t="shared" si="21"/>
        <v>2</v>
      </c>
      <c r="I140" s="119" t="str">
        <f t="shared" si="22"/>
        <v>Low</v>
      </c>
      <c r="J140" s="237" t="str">
        <f>INDEX(Trends!$D$3:$D$404,MATCH(C140,Trends!$C$3:$C$404,0))</f>
        <v>Decreasing</v>
      </c>
      <c r="K140" s="110" t="str">
        <f>IF(Reliability!B138="x","x",(IF(ROUNDUP(Reliability!B138,0)=1,"Very High",IF(ROUNDUP(Reliability!B138,0)=2,"High",IF(ROUNDUP(Reliability!B138,0)=3,"Medium",IF(ROUNDUP(Reliability!B138,0)=4,"Low","Very Low"))))))</f>
        <v>High</v>
      </c>
      <c r="L140" s="238">
        <f t="shared" si="23"/>
        <v>2.5</v>
      </c>
      <c r="M140" s="245">
        <f>'Impact of the crisis'!N141</f>
        <v>2.9</v>
      </c>
      <c r="N140" s="245">
        <f>'Impact of the crisis'!AB141</f>
        <v>2.2999999999999998</v>
      </c>
      <c r="O140" s="238">
        <f>'Conditions of people affected'!R141</f>
        <v>0.95</v>
      </c>
      <c r="P140" s="245">
        <f>'Conditions of people affected'!K141</f>
        <v>0.9</v>
      </c>
      <c r="Q140" s="245">
        <f>'Conditions of people affected'!Q141</f>
        <v>1</v>
      </c>
      <c r="R140" s="239">
        <f t="shared" si="24"/>
        <v>1.9</v>
      </c>
      <c r="S140" s="239">
        <f>'Complexity of the crisis'!X141</f>
        <v>1.8</v>
      </c>
      <c r="T140" s="239">
        <f>'Complexity of the crisis'!AN141</f>
        <v>2</v>
      </c>
      <c r="U140" s="125" t="str">
        <f>VLOOKUP(C140,Lists!$C$3:$E$160,3,FALSE)</f>
        <v>Americas</v>
      </c>
      <c r="V140" s="126">
        <v>44615</v>
      </c>
    </row>
    <row r="141" spans="1:22" x14ac:dyDescent="0.25">
      <c r="A141" s="57" t="str">
        <f>'Crisis Indicator Data'!A139</f>
        <v>Mixed migration flows in Tunisia</v>
      </c>
      <c r="B141" s="45" t="str">
        <f>Lists!G139</f>
        <v>Mixed Migration</v>
      </c>
      <c r="C141" s="57" t="str">
        <f>'Crisis Indicator Data'!C139</f>
        <v>TUN002</v>
      </c>
      <c r="D141" s="57" t="str">
        <f>'Crisis Indicator Data'!D139</f>
        <v>Tunisia</v>
      </c>
      <c r="E141" s="57" t="str">
        <f>'Crisis Indicator Data'!E139</f>
        <v>TUN</v>
      </c>
      <c r="F141" s="57" t="str">
        <f>'Crisis Indicator Data'!B139</f>
        <v>International displacement</v>
      </c>
      <c r="G141" s="236" t="str">
        <f t="shared" si="20"/>
        <v>x</v>
      </c>
      <c r="H141" s="58" t="str">
        <f t="shared" si="21"/>
        <v>x</v>
      </c>
      <c r="I141" s="119" t="str">
        <f t="shared" si="22"/>
        <v>x</v>
      </c>
      <c r="J141" s="237" t="str">
        <f>INDEX(Trends!$D$3:$D$404,MATCH(C141,Trends!$C$3:$C$404,0))</f>
        <v>-</v>
      </c>
      <c r="K141" s="110" t="str">
        <f>IF(Reliability!B139="x","x",(IF(ROUNDUP(Reliability!B139,0)=1,"Very High",IF(ROUNDUP(Reliability!B139,0)=2,"High",IF(ROUNDUP(Reliability!B139,0)=3,"Medium",IF(ROUNDUP(Reliability!B139,0)=4,"Low","Very Low"))))))</f>
        <v>Low</v>
      </c>
      <c r="L141" s="238">
        <f t="shared" si="23"/>
        <v>4.2</v>
      </c>
      <c r="M141" s="245">
        <f>'Impact of the crisis'!N142</f>
        <v>4.3</v>
      </c>
      <c r="N141" s="245">
        <f>'Impact of the crisis'!AB142</f>
        <v>4.2</v>
      </c>
      <c r="O141" s="238" t="str">
        <f>'Conditions of people affected'!R142</f>
        <v>x</v>
      </c>
      <c r="P141" s="245" t="str">
        <f>'Conditions of people affected'!K142</f>
        <v>x</v>
      </c>
      <c r="Q141" s="245" t="str">
        <f>'Conditions of people affected'!Q142</f>
        <v>x</v>
      </c>
      <c r="R141" s="239">
        <f t="shared" si="24"/>
        <v>1.5</v>
      </c>
      <c r="S141" s="239">
        <f>'Complexity of the crisis'!X142</f>
        <v>2.4</v>
      </c>
      <c r="T141" s="239">
        <f>'Complexity of the crisis'!AN142</f>
        <v>0.5</v>
      </c>
      <c r="U141" s="125" t="str">
        <f>VLOOKUP(C141,Lists!$C$3:$E$160,3,FALSE)</f>
        <v>Africa</v>
      </c>
      <c r="V141" s="126">
        <v>44490</v>
      </c>
    </row>
    <row r="142" spans="1:22" x14ac:dyDescent="0.25">
      <c r="A142" s="57" t="str">
        <f>'Crisis Indicator Data'!A140</f>
        <v>Complex situation in Turkey</v>
      </c>
      <c r="B142" s="45" t="str">
        <f>Lists!G140</f>
        <v>Country level</v>
      </c>
      <c r="C142" s="57" t="str">
        <f>'Crisis Indicator Data'!C140</f>
        <v>TUR001</v>
      </c>
      <c r="D142" s="57" t="str">
        <f>'Crisis Indicator Data'!D140</f>
        <v>Turkey</v>
      </c>
      <c r="E142" s="57" t="str">
        <f>'Crisis Indicator Data'!E140</f>
        <v>TUR</v>
      </c>
      <c r="F142" s="57" t="str">
        <f>'Crisis Indicator Data'!B140</f>
        <v>Multiple crises country</v>
      </c>
      <c r="G142" s="236">
        <f t="shared" si="20"/>
        <v>3.2</v>
      </c>
      <c r="H142" s="58">
        <f t="shared" si="21"/>
        <v>4</v>
      </c>
      <c r="I142" s="119" t="str">
        <f t="shared" si="22"/>
        <v>High</v>
      </c>
      <c r="J142" s="237" t="str">
        <f>INDEX(Trends!$D$3:$D$404,MATCH(C142,Trends!$C$3:$C$404,0))</f>
        <v>Stable</v>
      </c>
      <c r="K142" s="110" t="str">
        <f>IF(Reliability!B140="x","x",(IF(ROUNDUP(Reliability!B140,0)=1,"Very High",IF(ROUNDUP(Reliability!B140,0)=2,"High",IF(ROUNDUP(Reliability!B140,0)=3,"Medium",IF(ROUNDUP(Reliability!B140,0)=4,"Low","Very Low"))))))</f>
        <v>High</v>
      </c>
      <c r="L142" s="238">
        <f t="shared" si="23"/>
        <v>3.4</v>
      </c>
      <c r="M142" s="245">
        <f>'Impact of the crisis'!N143</f>
        <v>3.7</v>
      </c>
      <c r="N142" s="245">
        <f>'Impact of the crisis'!AB143</f>
        <v>3.3</v>
      </c>
      <c r="O142" s="238">
        <f>'Conditions of people affected'!R143</f>
        <v>3</v>
      </c>
      <c r="P142" s="245">
        <f>'Conditions of people affected'!K143</f>
        <v>4</v>
      </c>
      <c r="Q142" s="245">
        <f>'Conditions of people affected'!Q143</f>
        <v>2</v>
      </c>
      <c r="R142" s="239">
        <f t="shared" si="24"/>
        <v>3.3</v>
      </c>
      <c r="S142" s="239">
        <f>'Complexity of the crisis'!X143</f>
        <v>3</v>
      </c>
      <c r="T142" s="239">
        <f>'Complexity of the crisis'!AN143</f>
        <v>3.5</v>
      </c>
      <c r="U142" s="125" t="str">
        <f>VLOOKUP(C142,Lists!$C$3:$E$160,3,FALSE)</f>
        <v>Middle east</v>
      </c>
      <c r="V142" s="126">
        <v>44671</v>
      </c>
    </row>
    <row r="143" spans="1:22" x14ac:dyDescent="0.25">
      <c r="A143" s="57" t="str">
        <f>'Crisis Indicator Data'!A141</f>
        <v>Syrian Refugees in Turkey</v>
      </c>
      <c r="B143" s="45" t="str">
        <f>Lists!G141</f>
        <v>Syrian refugees</v>
      </c>
      <c r="C143" s="57" t="str">
        <f>'Crisis Indicator Data'!C141</f>
        <v>TUR002</v>
      </c>
      <c r="D143" s="57" t="str">
        <f>'Crisis Indicator Data'!D141</f>
        <v>Turkey</v>
      </c>
      <c r="E143" s="57" t="str">
        <f>'Crisis Indicator Data'!E141</f>
        <v>TUR</v>
      </c>
      <c r="F143" s="57" t="str">
        <f>'Crisis Indicator Data'!B141</f>
        <v>International displacement</v>
      </c>
      <c r="G143" s="236">
        <f t="shared" si="20"/>
        <v>3.3</v>
      </c>
      <c r="H143" s="58">
        <f t="shared" si="21"/>
        <v>4</v>
      </c>
      <c r="I143" s="119" t="str">
        <f t="shared" si="22"/>
        <v>High</v>
      </c>
      <c r="J143" s="237" t="str">
        <f>INDEX(Trends!$D$3:$D$404,MATCH(C143,Trends!$C$3:$C$404,0))</f>
        <v>Stable</v>
      </c>
      <c r="K143" s="110" t="str">
        <f>IF(Reliability!B141="x","x",(IF(ROUNDUP(Reliability!B141,0)=1,"Very High",IF(ROUNDUP(Reliability!B141,0)=2,"High",IF(ROUNDUP(Reliability!B141,0)=3,"Medium",IF(ROUNDUP(Reliability!B141,0)=4,"Low","Very Low"))))))</f>
        <v>High</v>
      </c>
      <c r="L143" s="238">
        <f t="shared" si="23"/>
        <v>3.8</v>
      </c>
      <c r="M143" s="245">
        <f>'Impact of the crisis'!N144</f>
        <v>2.9</v>
      </c>
      <c r="N143" s="245">
        <f>'Impact of the crisis'!AB144</f>
        <v>4.2</v>
      </c>
      <c r="O143" s="238">
        <f>'Conditions of people affected'!R144</f>
        <v>3.45</v>
      </c>
      <c r="P143" s="245">
        <f>'Conditions of people affected'!K144</f>
        <v>3.9</v>
      </c>
      <c r="Q143" s="245">
        <f>'Conditions of people affected'!Q144</f>
        <v>3</v>
      </c>
      <c r="R143" s="239">
        <f t="shared" si="24"/>
        <v>2.8</v>
      </c>
      <c r="S143" s="239">
        <f>'Complexity of the crisis'!X144</f>
        <v>3</v>
      </c>
      <c r="T143" s="239">
        <f>'Complexity of the crisis'!AN144</f>
        <v>2.5</v>
      </c>
      <c r="U143" s="125" t="str">
        <f>VLOOKUP(C143,Lists!$C$3:$E$160,3,FALSE)</f>
        <v>Middle east</v>
      </c>
      <c r="V143" s="126">
        <v>44671</v>
      </c>
    </row>
    <row r="144" spans="1:22" x14ac:dyDescent="0.25">
      <c r="A144" s="57" t="str">
        <f>'Crisis Indicator Data'!A142</f>
        <v>Mixed Migration Flows in Turkey</v>
      </c>
      <c r="B144" s="45" t="str">
        <f>Lists!G142</f>
        <v>Mixed Migration</v>
      </c>
      <c r="C144" s="57" t="str">
        <f>'Crisis Indicator Data'!C142</f>
        <v>TUR003</v>
      </c>
      <c r="D144" s="57" t="str">
        <f>'Crisis Indicator Data'!D142</f>
        <v>Turkey</v>
      </c>
      <c r="E144" s="57" t="str">
        <f>'Crisis Indicator Data'!E142</f>
        <v>TUR</v>
      </c>
      <c r="F144" s="57" t="str">
        <f>'Crisis Indicator Data'!B142</f>
        <v>International displacement</v>
      </c>
      <c r="G144" s="236">
        <f t="shared" si="20"/>
        <v>3.2</v>
      </c>
      <c r="H144" s="58">
        <f t="shared" si="21"/>
        <v>4</v>
      </c>
      <c r="I144" s="119" t="str">
        <f t="shared" si="22"/>
        <v>High</v>
      </c>
      <c r="J144" s="237" t="str">
        <f>INDEX(Trends!$D$3:$D$404,MATCH(C144,Trends!$C$3:$C$404,0))</f>
        <v>Decreasing</v>
      </c>
      <c r="K144" s="110" t="str">
        <f>IF(Reliability!B142="x","x",(IF(ROUNDUP(Reliability!B142,0)=1,"Very High",IF(ROUNDUP(Reliability!B142,0)=2,"High",IF(ROUNDUP(Reliability!B142,0)=3,"Medium",IF(ROUNDUP(Reliability!B142,0)=4,"Low","Very Low"))))))</f>
        <v>High</v>
      </c>
      <c r="L144" s="238">
        <f t="shared" si="23"/>
        <v>3.2</v>
      </c>
      <c r="M144" s="245">
        <f>'Impact of the crisis'!N145</f>
        <v>3.1</v>
      </c>
      <c r="N144" s="245">
        <f>'Impact of the crisis'!AB145</f>
        <v>3.3</v>
      </c>
      <c r="O144" s="238">
        <f>'Conditions of people affected'!R145</f>
        <v>3.5</v>
      </c>
      <c r="P144" s="245">
        <f>'Conditions of people affected'!K145</f>
        <v>4</v>
      </c>
      <c r="Q144" s="245">
        <f>'Conditions of people affected'!Q145</f>
        <v>3</v>
      </c>
      <c r="R144" s="239">
        <f t="shared" si="24"/>
        <v>2.8</v>
      </c>
      <c r="S144" s="239">
        <f>'Complexity of the crisis'!X145</f>
        <v>3</v>
      </c>
      <c r="T144" s="239">
        <f>'Complexity of the crisis'!AN145</f>
        <v>2.5</v>
      </c>
      <c r="U144" s="125" t="str">
        <f>VLOOKUP(C144,Lists!$C$3:$E$160,3,FALSE)</f>
        <v>Middle east</v>
      </c>
      <c r="V144" s="126">
        <v>44671</v>
      </c>
    </row>
    <row r="145" spans="1:22" x14ac:dyDescent="0.25">
      <c r="A145" s="57" t="str">
        <f>'Crisis Indicator Data'!A143</f>
        <v>Kurdish Conflict</v>
      </c>
      <c r="B145" s="45" t="str">
        <f>Lists!G143</f>
        <v>Kurdish conflict</v>
      </c>
      <c r="C145" s="57" t="str">
        <f>'Crisis Indicator Data'!C143</f>
        <v>TUR004</v>
      </c>
      <c r="D145" s="57" t="str">
        <f>'Crisis Indicator Data'!D143</f>
        <v>Turkey</v>
      </c>
      <c r="E145" s="57" t="str">
        <f>'Crisis Indicator Data'!E143</f>
        <v>TUR</v>
      </c>
      <c r="F145" s="57" t="str">
        <f>'Crisis Indicator Data'!B143</f>
        <v>Conflict</v>
      </c>
      <c r="G145" s="236" t="str">
        <f t="shared" si="20"/>
        <v>x</v>
      </c>
      <c r="H145" s="58" t="str">
        <f t="shared" si="21"/>
        <v>x</v>
      </c>
      <c r="I145" s="119" t="str">
        <f t="shared" si="22"/>
        <v>x</v>
      </c>
      <c r="J145" s="237" t="str">
        <f>INDEX(Trends!$D$3:$D$404,MATCH(C145,Trends!$C$3:$C$404,0))</f>
        <v>-</v>
      </c>
      <c r="K145" s="110" t="str">
        <f>IF(Reliability!B143="x","x",(IF(ROUNDUP(Reliability!B143,0)=1,"Very High",IF(ROUNDUP(Reliability!B143,0)=2,"High",IF(ROUNDUP(Reliability!B143,0)=3,"Medium",IF(ROUNDUP(Reliability!B143,0)=4,"Low","Very Low"))))))</f>
        <v>Medium</v>
      </c>
      <c r="L145" s="238">
        <f t="shared" si="23"/>
        <v>2.6</v>
      </c>
      <c r="M145" s="245">
        <f>'Impact of the crisis'!N146</f>
        <v>2.4</v>
      </c>
      <c r="N145" s="245">
        <f>'Impact of the crisis'!AB146</f>
        <v>2.7</v>
      </c>
      <c r="O145" s="238" t="str">
        <f>'Conditions of people affected'!R146</f>
        <v>x</v>
      </c>
      <c r="P145" s="245" t="str">
        <f>'Conditions of people affected'!K146</f>
        <v>x</v>
      </c>
      <c r="Q145" s="245" t="str">
        <f>'Conditions of people affected'!Q146</f>
        <v>x</v>
      </c>
      <c r="R145" s="239">
        <f t="shared" si="24"/>
        <v>2.8</v>
      </c>
      <c r="S145" s="239">
        <f>'Complexity of the crisis'!X146</f>
        <v>3</v>
      </c>
      <c r="T145" s="239">
        <f>'Complexity of the crisis'!AN146</f>
        <v>2.5</v>
      </c>
      <c r="U145" s="125" t="str">
        <f>VLOOKUP(C145,Lists!$C$3:$E$160,3,FALSE)</f>
        <v>Middle east</v>
      </c>
      <c r="V145" s="126">
        <v>44671</v>
      </c>
    </row>
    <row r="146" spans="1:22" x14ac:dyDescent="0.25">
      <c r="A146" s="57" t="str">
        <f>'Crisis Indicator Data'!A144</f>
        <v>Multiple Crises in Tanzania</v>
      </c>
      <c r="B146" s="45" t="str">
        <f>Lists!G144</f>
        <v>Country level</v>
      </c>
      <c r="C146" s="57" t="str">
        <f>'Crisis Indicator Data'!C144</f>
        <v>TZA001</v>
      </c>
      <c r="D146" s="57" t="str">
        <f>'Crisis Indicator Data'!D144</f>
        <v>Tanzania</v>
      </c>
      <c r="E146" s="57" t="str">
        <f>'Crisis Indicator Data'!E144</f>
        <v>TZA</v>
      </c>
      <c r="F146" s="57" t="str">
        <f>'Crisis Indicator Data'!B144</f>
        <v>Multiple crises country</v>
      </c>
      <c r="G146" s="236">
        <f t="shared" si="20"/>
        <v>2.2999999999999998</v>
      </c>
      <c r="H146" s="58">
        <f t="shared" si="21"/>
        <v>3</v>
      </c>
      <c r="I146" s="119" t="str">
        <f t="shared" si="22"/>
        <v>Medium</v>
      </c>
      <c r="J146" s="237" t="str">
        <f>INDEX(Trends!$D$3:$D$404,MATCH(C146,Trends!$C$3:$C$404,0))</f>
        <v>-</v>
      </c>
      <c r="K146" s="110" t="str">
        <f>IF(Reliability!B144="x","x",(IF(ROUNDUP(Reliability!B144,0)=1,"Very High",IF(ROUNDUP(Reliability!B144,0)=2,"High",IF(ROUNDUP(Reliability!B144,0)=3,"Medium",IF(ROUNDUP(Reliability!B144,0)=4,"Low","Very Low"))))))</f>
        <v>Very High</v>
      </c>
      <c r="L146" s="238">
        <f t="shared" si="23"/>
        <v>2.9</v>
      </c>
      <c r="M146" s="245">
        <f>'Impact of the crisis'!N147</f>
        <v>2.4</v>
      </c>
      <c r="N146" s="245">
        <f>'Impact of the crisis'!AB147</f>
        <v>3.1</v>
      </c>
      <c r="O146" s="238">
        <f>'Conditions of people affected'!R147</f>
        <v>2.5499999999999998</v>
      </c>
      <c r="P146" s="245">
        <f>'Conditions of people affected'!K147</f>
        <v>3.1</v>
      </c>
      <c r="Q146" s="245">
        <f>'Conditions of people affected'!Q147</f>
        <v>2</v>
      </c>
      <c r="R146" s="239">
        <f t="shared" si="24"/>
        <v>1.6</v>
      </c>
      <c r="S146" s="239">
        <f>'Complexity of the crisis'!X147</f>
        <v>2.2000000000000002</v>
      </c>
      <c r="T146" s="239">
        <f>'Complexity of the crisis'!AN147</f>
        <v>1</v>
      </c>
      <c r="U146" s="125" t="str">
        <f>VLOOKUP(C146,Lists!$C$3:$E$160,3,FALSE)</f>
        <v>Africa</v>
      </c>
      <c r="V146" s="126">
        <v>44669</v>
      </c>
    </row>
    <row r="147" spans="1:22" x14ac:dyDescent="0.25">
      <c r="A147" s="57" t="str">
        <f>'Crisis Indicator Data'!A145</f>
        <v>International Displacement in Tanzania</v>
      </c>
      <c r="B147" s="45" t="str">
        <f>Lists!G145</f>
        <v>Refugees</v>
      </c>
      <c r="C147" s="57" t="str">
        <f>'Crisis Indicator Data'!C145</f>
        <v>TZA002</v>
      </c>
      <c r="D147" s="57" t="str">
        <f>'Crisis Indicator Data'!D145</f>
        <v>Tanzania</v>
      </c>
      <c r="E147" s="57" t="str">
        <f>'Crisis Indicator Data'!E145</f>
        <v>TZA</v>
      </c>
      <c r="F147" s="57" t="str">
        <f>'Crisis Indicator Data'!B145</f>
        <v>International displacement</v>
      </c>
      <c r="G147" s="236">
        <f t="shared" si="20"/>
        <v>2.2999999999999998</v>
      </c>
      <c r="H147" s="58">
        <f t="shared" si="21"/>
        <v>3</v>
      </c>
      <c r="I147" s="119" t="str">
        <f t="shared" si="22"/>
        <v>Medium</v>
      </c>
      <c r="J147" s="237" t="str">
        <f>INDEX(Trends!$D$3:$D$404,MATCH(C147,Trends!$C$3:$C$404,0))</f>
        <v>Decreasing</v>
      </c>
      <c r="K147" s="110" t="str">
        <f>IF(Reliability!B145="x","x",(IF(ROUNDUP(Reliability!B145,0)=1,"Very High",IF(ROUNDUP(Reliability!B145,0)=2,"High",IF(ROUNDUP(Reliability!B145,0)=3,"Medium",IF(ROUNDUP(Reliability!B145,0)=4,"Low","Very Low"))))))</f>
        <v>Very High</v>
      </c>
      <c r="L147" s="238">
        <f t="shared" si="23"/>
        <v>3</v>
      </c>
      <c r="M147" s="245">
        <f>'Impact of the crisis'!N148</f>
        <v>2</v>
      </c>
      <c r="N147" s="245">
        <f>'Impact of the crisis'!AB148</f>
        <v>3.4</v>
      </c>
      <c r="O147" s="238">
        <f>'Conditions of people affected'!R148</f>
        <v>2.15</v>
      </c>
      <c r="P147" s="245">
        <f>'Conditions of people affected'!K148</f>
        <v>2.2999999999999998</v>
      </c>
      <c r="Q147" s="245">
        <f>'Conditions of people affected'!Q148</f>
        <v>2</v>
      </c>
      <c r="R147" s="239">
        <f t="shared" si="24"/>
        <v>1.9</v>
      </c>
      <c r="S147" s="239">
        <f>'Complexity of the crisis'!X148</f>
        <v>2.2000000000000002</v>
      </c>
      <c r="T147" s="239">
        <f>'Complexity of the crisis'!AN148</f>
        <v>1.5</v>
      </c>
      <c r="U147" s="125" t="str">
        <f>VLOOKUP(C147,Lists!$C$3:$E$160,3,FALSE)</f>
        <v>Africa</v>
      </c>
      <c r="V147" s="126">
        <v>44669</v>
      </c>
    </row>
    <row r="148" spans="1:22" x14ac:dyDescent="0.25">
      <c r="A148" s="57" t="str">
        <f>'Crisis Indicator Data'!A146</f>
        <v>Food Security Crisis in North-East Tanzania</v>
      </c>
      <c r="B148" s="45" t="str">
        <f>Lists!G146</f>
        <v>Food security in North-East</v>
      </c>
      <c r="C148" s="57" t="str">
        <f>'Crisis Indicator Data'!C146</f>
        <v>TZA003</v>
      </c>
      <c r="D148" s="57" t="str">
        <f>'Crisis Indicator Data'!D146</f>
        <v>Tanzania</v>
      </c>
      <c r="E148" s="57" t="str">
        <f>'Crisis Indicator Data'!E146</f>
        <v>TZA</v>
      </c>
      <c r="F148" s="57" t="str">
        <f>'Crisis Indicator Data'!B146</f>
        <v>Food Security</v>
      </c>
      <c r="G148" s="236">
        <f t="shared" si="20"/>
        <v>2.2000000000000002</v>
      </c>
      <c r="H148" s="58">
        <f t="shared" si="21"/>
        <v>3</v>
      </c>
      <c r="I148" s="119" t="str">
        <f t="shared" si="22"/>
        <v>Medium</v>
      </c>
      <c r="J148" s="237" t="str">
        <f>INDEX(Trends!$D$3:$D$404,MATCH(C148,Trends!$C$3:$C$404,0))</f>
        <v>-</v>
      </c>
      <c r="K148" s="110" t="str">
        <f>IF(Reliability!B146="x","x",(IF(ROUNDUP(Reliability!B146,0)=1,"Very High",IF(ROUNDUP(Reliability!B146,0)=2,"High",IF(ROUNDUP(Reliability!B146,0)=3,"Medium",IF(ROUNDUP(Reliability!B146,0)=4,"Low","Very Low"))))))</f>
        <v>Very High</v>
      </c>
      <c r="L148" s="238">
        <f t="shared" si="23"/>
        <v>1.3</v>
      </c>
      <c r="M148" s="245">
        <f>'Impact of the crisis'!N149</f>
        <v>1.4</v>
      </c>
      <c r="N148" s="245">
        <f>'Impact of the crisis'!AB149</f>
        <v>1.2</v>
      </c>
      <c r="O148" s="238">
        <f>'Conditions of people affected'!R149</f>
        <v>2.85</v>
      </c>
      <c r="P148" s="245">
        <f>'Conditions of people affected'!K149</f>
        <v>2.7</v>
      </c>
      <c r="Q148" s="245">
        <f>'Conditions of people affected'!Q149</f>
        <v>3</v>
      </c>
      <c r="R148" s="239">
        <f t="shared" si="24"/>
        <v>1.9</v>
      </c>
      <c r="S148" s="239">
        <f>'Complexity of the crisis'!X149</f>
        <v>2.2000000000000002</v>
      </c>
      <c r="T148" s="239">
        <f>'Complexity of the crisis'!AN149</f>
        <v>1.5</v>
      </c>
      <c r="U148" s="125" t="str">
        <f>VLOOKUP(C148,Lists!$C$3:$E$160,3,FALSE)</f>
        <v>Africa</v>
      </c>
      <c r="V148" s="126">
        <v>44669</v>
      </c>
    </row>
    <row r="149" spans="1:22" x14ac:dyDescent="0.25">
      <c r="A149" s="57" t="str">
        <f>'Crisis Indicator Data'!A147</f>
        <v>International Displacement in Uganda</v>
      </c>
      <c r="B149" s="45" t="str">
        <f>Lists!G147</f>
        <v>Refugees</v>
      </c>
      <c r="C149" s="57" t="str">
        <f>'Crisis Indicator Data'!C147</f>
        <v>UGA005</v>
      </c>
      <c r="D149" s="57" t="str">
        <f>'Crisis Indicator Data'!D147</f>
        <v>Uganda</v>
      </c>
      <c r="E149" s="57" t="str">
        <f>'Crisis Indicator Data'!E147</f>
        <v>UGA</v>
      </c>
      <c r="F149" s="57" t="str">
        <f>'Crisis Indicator Data'!B147</f>
        <v>International displacement</v>
      </c>
      <c r="G149" s="236">
        <f t="shared" si="20"/>
        <v>3.1</v>
      </c>
      <c r="H149" s="58">
        <f t="shared" si="21"/>
        <v>4</v>
      </c>
      <c r="I149" s="119" t="str">
        <f t="shared" si="22"/>
        <v>High</v>
      </c>
      <c r="J149" s="237" t="str">
        <f>INDEX(Trends!$D$3:$D$404,MATCH(C149,Trends!$C$3:$C$404,0))</f>
        <v>Stable</v>
      </c>
      <c r="K149" s="110" t="str">
        <f>IF(Reliability!B147="x","x",(IF(ROUNDUP(Reliability!B147,0)=1,"Very High",IF(ROUNDUP(Reliability!B147,0)=2,"High",IF(ROUNDUP(Reliability!B147,0)=3,"Medium",IF(ROUNDUP(Reliability!B147,0)=4,"Low","Very Low"))))))</f>
        <v>Medium</v>
      </c>
      <c r="L149" s="238">
        <f t="shared" si="23"/>
        <v>3.3</v>
      </c>
      <c r="M149" s="245">
        <f>'Impact of the crisis'!N150</f>
        <v>2.1</v>
      </c>
      <c r="N149" s="245">
        <f>'Impact of the crisis'!AB150</f>
        <v>3.7</v>
      </c>
      <c r="O149" s="238">
        <f>'Conditions of people affected'!R150</f>
        <v>3.35</v>
      </c>
      <c r="P149" s="245">
        <f>'Conditions of people affected'!K150</f>
        <v>3.7</v>
      </c>
      <c r="Q149" s="245">
        <f>'Conditions of people affected'!Q150</f>
        <v>3</v>
      </c>
      <c r="R149" s="239">
        <f t="shared" si="24"/>
        <v>2.7</v>
      </c>
      <c r="S149" s="239">
        <f>'Complexity of the crisis'!X150</f>
        <v>3.3</v>
      </c>
      <c r="T149" s="239">
        <f>'Complexity of the crisis'!AN150</f>
        <v>2</v>
      </c>
      <c r="U149" s="125" t="str">
        <f>VLOOKUP(C149,Lists!$C$3:$E$160,3,FALSE)</f>
        <v>Africa</v>
      </c>
      <c r="V149" s="126">
        <v>44622</v>
      </c>
    </row>
    <row r="150" spans="1:22" x14ac:dyDescent="0.25">
      <c r="A150" s="57" t="str">
        <f>'Crisis Indicator Data'!A148</f>
        <v>Conflict in Ukraine</v>
      </c>
      <c r="B150" s="45" t="str">
        <f>Lists!G148</f>
        <v>Conflict</v>
      </c>
      <c r="C150" s="57" t="str">
        <f>'Crisis Indicator Data'!C148</f>
        <v>UKR002</v>
      </c>
      <c r="D150" s="57" t="str">
        <f>'Crisis Indicator Data'!D148</f>
        <v>Ukraine</v>
      </c>
      <c r="E150" s="57" t="str">
        <f>'Crisis Indicator Data'!E148</f>
        <v>UKR</v>
      </c>
      <c r="F150" s="57" t="str">
        <f>'Crisis Indicator Data'!B148</f>
        <v>Conflict</v>
      </c>
      <c r="G150" s="236">
        <f t="shared" si="20"/>
        <v>4.3</v>
      </c>
      <c r="H150" s="58">
        <f t="shared" si="21"/>
        <v>5</v>
      </c>
      <c r="I150" s="119" t="str">
        <f t="shared" si="22"/>
        <v>Very High</v>
      </c>
      <c r="J150" s="237" t="str">
        <f>INDEX(Trends!$D$3:$D$404,MATCH(C150,Trends!$C$3:$C$404,0))</f>
        <v>Increasing</v>
      </c>
      <c r="K150" s="110" t="str">
        <f>IF(Reliability!B148="x","x",(IF(ROUNDUP(Reliability!B148,0)=1,"Very High",IF(ROUNDUP(Reliability!B148,0)=2,"High",IF(ROUNDUP(Reliability!B148,0)=3,"Medium",IF(ROUNDUP(Reliability!B148,0)=4,"Low","Very Low"))))))</f>
        <v>Very High</v>
      </c>
      <c r="L150" s="238">
        <f t="shared" si="23"/>
        <v>4.5999999999999996</v>
      </c>
      <c r="M150" s="245">
        <f>'Impact of the crisis'!N151</f>
        <v>4.9000000000000004</v>
      </c>
      <c r="N150" s="245">
        <f>'Impact of the crisis'!AB151</f>
        <v>4.4000000000000004</v>
      </c>
      <c r="O150" s="238">
        <f>'Conditions of people affected'!R151</f>
        <v>5</v>
      </c>
      <c r="P150" s="245">
        <f>'Conditions of people affected'!K151</f>
        <v>5</v>
      </c>
      <c r="Q150" s="245">
        <f>'Conditions of people affected'!Q151</f>
        <v>5</v>
      </c>
      <c r="R150" s="239">
        <f t="shared" si="24"/>
        <v>3.1</v>
      </c>
      <c r="S150" s="239">
        <f>'Complexity of the crisis'!X151</f>
        <v>2.6</v>
      </c>
      <c r="T150" s="239">
        <f>'Complexity of the crisis'!AN151</f>
        <v>3.5</v>
      </c>
      <c r="U150" s="125" t="str">
        <f>VLOOKUP(C150,Lists!$C$3:$E$160,3,FALSE)</f>
        <v>Europe</v>
      </c>
      <c r="V150" s="126">
        <v>44677</v>
      </c>
    </row>
    <row r="151" spans="1:22" x14ac:dyDescent="0.25">
      <c r="A151" s="57" t="str">
        <f>'Crisis Indicator Data'!A149</f>
        <v>Complex crisis in Venezuela</v>
      </c>
      <c r="B151" s="45" t="str">
        <f>Lists!G149</f>
        <v>Complex crisis</v>
      </c>
      <c r="C151" s="57" t="str">
        <f>'Crisis Indicator Data'!C149</f>
        <v>VEN001</v>
      </c>
      <c r="D151" s="57" t="str">
        <f>'Crisis Indicator Data'!D149</f>
        <v>Venezuela</v>
      </c>
      <c r="E151" s="57" t="str">
        <f>'Crisis Indicator Data'!E149</f>
        <v>VEN</v>
      </c>
      <c r="F151" s="57" t="str">
        <f>'Crisis Indicator Data'!B149</f>
        <v>Complex crisis</v>
      </c>
      <c r="G151" s="236">
        <f t="shared" si="20"/>
        <v>4.2</v>
      </c>
      <c r="H151" s="58">
        <f t="shared" si="21"/>
        <v>5</v>
      </c>
      <c r="I151" s="119" t="str">
        <f t="shared" si="22"/>
        <v>Very High</v>
      </c>
      <c r="J151" s="237" t="str">
        <f>INDEX(Trends!$D$3:$D$404,MATCH(C151,Trends!$C$3:$C$404,0))</f>
        <v>Stable</v>
      </c>
      <c r="K151" s="110" t="str">
        <f>IF(Reliability!B149="x","x",(IF(ROUNDUP(Reliability!B149,0)=1,"Very High",IF(ROUNDUP(Reliability!B149,0)=2,"High",IF(ROUNDUP(Reliability!B149,0)=3,"Medium",IF(ROUNDUP(Reliability!B149,0)=4,"Low","Very Low"))))))</f>
        <v>Medium</v>
      </c>
      <c r="L151" s="238">
        <f t="shared" si="23"/>
        <v>5</v>
      </c>
      <c r="M151" s="245">
        <f>'Impact of the crisis'!N152</f>
        <v>4.9000000000000004</v>
      </c>
      <c r="N151" s="245">
        <f>'Impact of the crisis'!AB152</f>
        <v>5</v>
      </c>
      <c r="O151" s="238">
        <f>'Conditions of people affected'!R152</f>
        <v>4</v>
      </c>
      <c r="P151" s="245">
        <f>'Conditions of people affected'!K152</f>
        <v>5</v>
      </c>
      <c r="Q151" s="245">
        <f>'Conditions of people affected'!Q152</f>
        <v>3</v>
      </c>
      <c r="R151" s="239">
        <f t="shared" si="24"/>
        <v>3.6</v>
      </c>
      <c r="S151" s="239">
        <f>'Complexity of the crisis'!X152</f>
        <v>3.7</v>
      </c>
      <c r="T151" s="239">
        <f>'Complexity of the crisis'!AN152</f>
        <v>3.5</v>
      </c>
      <c r="U151" s="125" t="str">
        <f>VLOOKUP(C151,Lists!$C$3:$E$160,3,FALSE)</f>
        <v>Americas</v>
      </c>
      <c r="V151" s="126">
        <v>44489</v>
      </c>
    </row>
    <row r="152" spans="1:22" x14ac:dyDescent="0.25">
      <c r="A152" s="57" t="str">
        <f>'Crisis Indicator Data'!A150</f>
        <v>Conflict in Yemen</v>
      </c>
      <c r="B152" s="45" t="str">
        <f>Lists!G150</f>
        <v>Complex crisis</v>
      </c>
      <c r="C152" s="57" t="str">
        <f>'Crisis Indicator Data'!C150</f>
        <v>YEM001</v>
      </c>
      <c r="D152" s="57" t="str">
        <f>'Crisis Indicator Data'!D150</f>
        <v>Yemen</v>
      </c>
      <c r="E152" s="57" t="str">
        <f>'Crisis Indicator Data'!E150</f>
        <v>YEM</v>
      </c>
      <c r="F152" s="57" t="str">
        <f>'Crisis Indicator Data'!B150</f>
        <v>Complex crisis</v>
      </c>
      <c r="G152" s="236">
        <f t="shared" si="20"/>
        <v>4.7</v>
      </c>
      <c r="H152" s="58">
        <f t="shared" si="21"/>
        <v>5</v>
      </c>
      <c r="I152" s="119" t="str">
        <f t="shared" si="22"/>
        <v>Very High</v>
      </c>
      <c r="J152" s="237" t="str">
        <f>INDEX(Trends!$D$3:$D$404,MATCH(C152,Trends!$C$3:$C$404,0))</f>
        <v>Stable</v>
      </c>
      <c r="K152" s="110" t="str">
        <f>IF(Reliability!B150="x","x",(IF(ROUNDUP(Reliability!B150,0)=1,"Very High",IF(ROUNDUP(Reliability!B150,0)=2,"High",IF(ROUNDUP(Reliability!B150,0)=3,"Medium",IF(ROUNDUP(Reliability!B150,0)=4,"Low","Very Low"))))))</f>
        <v>High</v>
      </c>
      <c r="L152" s="238">
        <f t="shared" si="23"/>
        <v>4.5999999999999996</v>
      </c>
      <c r="M152" s="245">
        <f>'Impact of the crisis'!N153</f>
        <v>4.9000000000000004</v>
      </c>
      <c r="N152" s="245">
        <f>'Impact of the crisis'!AB153</f>
        <v>4.4000000000000004</v>
      </c>
      <c r="O152" s="238">
        <f>'Conditions of people affected'!R153</f>
        <v>5</v>
      </c>
      <c r="P152" s="245">
        <f>'Conditions of people affected'!K153</f>
        <v>5</v>
      </c>
      <c r="Q152" s="245">
        <f>'Conditions of people affected'!Q153</f>
        <v>5</v>
      </c>
      <c r="R152" s="239">
        <f t="shared" si="24"/>
        <v>4.2</v>
      </c>
      <c r="S152" s="239">
        <f>'Complexity of the crisis'!X153</f>
        <v>3.9</v>
      </c>
      <c r="T152" s="239">
        <f>'Complexity of the crisis'!AN153</f>
        <v>4.5</v>
      </c>
      <c r="U152" s="125" t="str">
        <f>VLOOKUP(C152,Lists!$C$3:$E$160,3,FALSE)</f>
        <v>Middle east</v>
      </c>
      <c r="V152" s="126">
        <v>44585</v>
      </c>
    </row>
    <row r="153" spans="1:22" x14ac:dyDescent="0.25">
      <c r="A153" s="57" t="str">
        <f>'Crisis Indicator Data'!A151</f>
        <v>Mixed migration flows in Yemen</v>
      </c>
      <c r="B153" s="45" t="str">
        <f>Lists!G151</f>
        <v>Mixed Migration</v>
      </c>
      <c r="C153" s="57" t="str">
        <f>'Crisis Indicator Data'!C151</f>
        <v>YEM002</v>
      </c>
      <c r="D153" s="57" t="str">
        <f>'Crisis Indicator Data'!D151</f>
        <v>Yemen</v>
      </c>
      <c r="E153" s="57" t="str">
        <f>'Crisis Indicator Data'!E151</f>
        <v>YEM</v>
      </c>
      <c r="F153" s="57" t="str">
        <f>'Crisis Indicator Data'!B151</f>
        <v>International displacement</v>
      </c>
      <c r="G153" s="236">
        <f t="shared" si="20"/>
        <v>4.5</v>
      </c>
      <c r="H153" s="58">
        <f t="shared" si="21"/>
        <v>5</v>
      </c>
      <c r="I153" s="119" t="str">
        <f t="shared" si="22"/>
        <v>Very High</v>
      </c>
      <c r="J153" s="237" t="str">
        <f>INDEX(Trends!$D$3:$D$404,MATCH(C153,Trends!$C$3:$C$404,0))</f>
        <v>Stable</v>
      </c>
      <c r="K153" s="110" t="str">
        <f>IF(Reliability!B151="x","x",(IF(ROUNDUP(Reliability!B151,0)=1,"Very High",IF(ROUNDUP(Reliability!B151,0)=2,"High",IF(ROUNDUP(Reliability!B151,0)=3,"Medium",IF(ROUNDUP(Reliability!B151,0)=4,"Low","Very Low"))))))</f>
        <v>High</v>
      </c>
      <c r="L153" s="238">
        <f t="shared" si="23"/>
        <v>4.5999999999999996</v>
      </c>
      <c r="M153" s="245">
        <f>'Impact of the crisis'!N154</f>
        <v>4.9000000000000004</v>
      </c>
      <c r="N153" s="245">
        <f>'Impact of the crisis'!AB154</f>
        <v>4.4000000000000004</v>
      </c>
      <c r="O153" s="238">
        <f>'Conditions of people affected'!R154</f>
        <v>5</v>
      </c>
      <c r="P153" s="245">
        <f>'Conditions of people affected'!K154</f>
        <v>5</v>
      </c>
      <c r="Q153" s="245">
        <f>'Conditions of people affected'!Q154</f>
        <v>5</v>
      </c>
      <c r="R153" s="239">
        <f t="shared" si="24"/>
        <v>3.5</v>
      </c>
      <c r="S153" s="239">
        <f>'Complexity of the crisis'!X154</f>
        <v>3.9</v>
      </c>
      <c r="T153" s="239">
        <f>'Complexity of the crisis'!AN154</f>
        <v>3</v>
      </c>
      <c r="U153" s="125" t="str">
        <f>VLOOKUP(C153,Lists!$C$3:$E$160,3,FALSE)</f>
        <v>Middle east</v>
      </c>
      <c r="V153" s="126">
        <v>44585</v>
      </c>
    </row>
    <row r="154" spans="1:22" x14ac:dyDescent="0.25">
      <c r="A154" s="57" t="str">
        <f>'Crisis Indicator Data'!A152</f>
        <v>Drought in Zambia</v>
      </c>
      <c r="B154" s="45" t="str">
        <f>Lists!G152</f>
        <v>Drought</v>
      </c>
      <c r="C154" s="57" t="str">
        <f>'Crisis Indicator Data'!C152</f>
        <v>ZMB002</v>
      </c>
      <c r="D154" s="57" t="str">
        <f>'Crisis Indicator Data'!D152</f>
        <v>Zambia</v>
      </c>
      <c r="E154" s="57" t="str">
        <f>'Crisis Indicator Data'!E152</f>
        <v>ZMB</v>
      </c>
      <c r="F154" s="57" t="str">
        <f>'Crisis Indicator Data'!B152</f>
        <v>Drought</v>
      </c>
      <c r="G154" s="236">
        <f t="shared" si="20"/>
        <v>2.9</v>
      </c>
      <c r="H154" s="58">
        <f t="shared" si="21"/>
        <v>3</v>
      </c>
      <c r="I154" s="119" t="str">
        <f t="shared" si="22"/>
        <v>Medium</v>
      </c>
      <c r="J154" s="237" t="str">
        <f>INDEX(Trends!$D$3:$D$404,MATCH(C154,Trends!$C$3:$C$404,0))</f>
        <v>Stable</v>
      </c>
      <c r="K154" s="110" t="str">
        <f>IF(Reliability!B152="x","x",(IF(ROUNDUP(Reliability!B152,0)=1,"Very High",IF(ROUNDUP(Reliability!B152,0)=2,"High",IF(ROUNDUP(Reliability!B152,0)=3,"Medium",IF(ROUNDUP(Reliability!B152,0)=4,"Low","Very Low"))))))</f>
        <v>High</v>
      </c>
      <c r="L154" s="238">
        <f t="shared" si="23"/>
        <v>3</v>
      </c>
      <c r="M154" s="245">
        <f>'Impact of the crisis'!N155</f>
        <v>4.3</v>
      </c>
      <c r="N154" s="245">
        <f>'Impact of the crisis'!AB155</f>
        <v>2</v>
      </c>
      <c r="O154" s="238">
        <f>'Conditions of people affected'!R155</f>
        <v>3.35</v>
      </c>
      <c r="P154" s="245">
        <f>'Conditions of people affected'!K155</f>
        <v>3.7</v>
      </c>
      <c r="Q154" s="245">
        <f>'Conditions of people affected'!Q155</f>
        <v>3</v>
      </c>
      <c r="R154" s="239">
        <f t="shared" si="24"/>
        <v>2</v>
      </c>
      <c r="S154" s="239">
        <f>'Complexity of the crisis'!X155</f>
        <v>2</v>
      </c>
      <c r="T154" s="239">
        <f>'Complexity of the crisis'!AN155</f>
        <v>2</v>
      </c>
      <c r="U154" s="125" t="str">
        <f>VLOOKUP(C154,Lists!$C$3:$E$160,3,FALSE)</f>
        <v>Africa</v>
      </c>
      <c r="V154" s="126">
        <v>44672</v>
      </c>
    </row>
    <row r="155" spans="1:22" x14ac:dyDescent="0.25">
      <c r="A155" s="57" t="str">
        <f>'Crisis Indicator Data'!A153</f>
        <v>Complex crisis in Zimbabwe</v>
      </c>
      <c r="B155" s="45" t="str">
        <f>Lists!G153</f>
        <v>Complex crisis</v>
      </c>
      <c r="C155" s="57" t="str">
        <f>'Crisis Indicator Data'!C153</f>
        <v>ZWE001</v>
      </c>
      <c r="D155" s="57" t="str">
        <f>'Crisis Indicator Data'!D153</f>
        <v>Zimbabwe</v>
      </c>
      <c r="E155" s="57" t="str">
        <f>'Crisis Indicator Data'!E153</f>
        <v>ZWE</v>
      </c>
      <c r="F155" s="57" t="str">
        <f>'Crisis Indicator Data'!B153</f>
        <v>Complex crisis</v>
      </c>
      <c r="G155" s="236">
        <f t="shared" si="20"/>
        <v>3.8</v>
      </c>
      <c r="H155" s="58">
        <f t="shared" si="21"/>
        <v>4</v>
      </c>
      <c r="I155" s="119" t="str">
        <f t="shared" si="22"/>
        <v>High</v>
      </c>
      <c r="J155" s="237" t="str">
        <f>INDEX(Trends!$D$3:$D$404,MATCH(C155,Trends!$C$3:$C$404,0))</f>
        <v>Increasing</v>
      </c>
      <c r="K155" s="110" t="str">
        <f>IF(Reliability!B153="x","x",(IF(ROUNDUP(Reliability!B153,0)=1,"Very High",IF(ROUNDUP(Reliability!B153,0)=2,"High",IF(ROUNDUP(Reliability!B153,0)=3,"Medium",IF(ROUNDUP(Reliability!B153,0)=4,"Low","Very Low"))))))</f>
        <v>High</v>
      </c>
      <c r="L155" s="238">
        <f t="shared" si="23"/>
        <v>3.4</v>
      </c>
      <c r="M155" s="245">
        <f>'Impact of the crisis'!N156</f>
        <v>4.5999999999999996</v>
      </c>
      <c r="N155" s="245">
        <f>'Impact of the crisis'!AB156</f>
        <v>2.6</v>
      </c>
      <c r="O155" s="238">
        <f>'Conditions of people affected'!R156</f>
        <v>4.3499999999999996</v>
      </c>
      <c r="P155" s="245">
        <f>'Conditions of people affected'!K156</f>
        <v>4.7</v>
      </c>
      <c r="Q155" s="245">
        <f>'Conditions of people affected'!Q156</f>
        <v>4</v>
      </c>
      <c r="R155" s="239">
        <f t="shared" si="24"/>
        <v>3</v>
      </c>
      <c r="S155" s="239">
        <f>'Complexity of the crisis'!X156</f>
        <v>3</v>
      </c>
      <c r="T155" s="239">
        <f>'Complexity of the crisis'!AN156</f>
        <v>3</v>
      </c>
      <c r="U155" s="125" t="str">
        <f>VLOOKUP(C155,Lists!$C$3:$E$160,3,FALSE)</f>
        <v>Africa</v>
      </c>
      <c r="V155" s="126">
        <v>44660</v>
      </c>
    </row>
  </sheetData>
  <autoFilter ref="A4:T155" xr:uid="{00000000-0009-0000-0000-000002000000}"/>
  <mergeCells count="1">
    <mergeCell ref="A1:T1"/>
  </mergeCells>
  <conditionalFormatting sqref="L5:L250">
    <cfRule type="cellIs" dxfId="618" priority="81" stopIfTrue="1" operator="between">
      <formula>4</formula>
      <formula>5</formula>
    </cfRule>
    <cfRule type="cellIs" dxfId="617" priority="92" stopIfTrue="1" operator="between">
      <formula>3</formula>
      <formula>4</formula>
    </cfRule>
    <cfRule type="cellIs" dxfId="616" priority="93" stopIfTrue="1" operator="between">
      <formula>2</formula>
      <formula>3</formula>
    </cfRule>
    <cfRule type="cellIs" dxfId="615" priority="94" stopIfTrue="1" operator="between">
      <formula>1</formula>
      <formula>2</formula>
    </cfRule>
    <cfRule type="cellIs" dxfId="614" priority="95" stopIfTrue="1" operator="between">
      <formula>0</formula>
      <formula>1</formula>
    </cfRule>
  </conditionalFormatting>
  <conditionalFormatting sqref="M5:N250">
    <cfRule type="cellIs" dxfId="613" priority="82" stopIfTrue="1" operator="between">
      <formula>4</formula>
      <formula>5</formula>
    </cfRule>
    <cfRule type="cellIs" dxfId="612" priority="88" stopIfTrue="1" operator="between">
      <formula>3</formula>
      <formula>4</formula>
    </cfRule>
    <cfRule type="cellIs" dxfId="611" priority="89" stopIfTrue="1" operator="between">
      <formula>2</formula>
      <formula>3</formula>
    </cfRule>
    <cfRule type="cellIs" dxfId="610" priority="90" stopIfTrue="1" operator="between">
      <formula>1</formula>
      <formula>2</formula>
    </cfRule>
    <cfRule type="cellIs" dxfId="609" priority="91" stopIfTrue="1" operator="between">
      <formula>0</formula>
      <formula>1</formula>
    </cfRule>
  </conditionalFormatting>
  <conditionalFormatting sqref="H5:H250">
    <cfRule type="cellIs" dxfId="608" priority="76" stopIfTrue="1" operator="equal">
      <formula>5</formula>
    </cfRule>
    <cfRule type="cellIs" dxfId="607" priority="77" stopIfTrue="1" operator="equal">
      <formula>4</formula>
    </cfRule>
    <cfRule type="cellIs" dxfId="606" priority="78" stopIfTrue="1" operator="equal">
      <formula>3</formula>
    </cfRule>
    <cfRule type="cellIs" dxfId="605" priority="79" stopIfTrue="1" operator="equal">
      <formula>2</formula>
    </cfRule>
    <cfRule type="cellIs" dxfId="604" priority="80" stopIfTrue="1" operator="equal">
      <formula>1</formula>
    </cfRule>
  </conditionalFormatting>
  <conditionalFormatting sqref="P5:Q250">
    <cfRule type="cellIs" dxfId="603" priority="71" stopIfTrue="1" operator="between">
      <formula>7.1</formula>
      <formula>10</formula>
    </cfRule>
    <cfRule type="cellIs" dxfId="602" priority="72" stopIfTrue="1" operator="between">
      <formula>5.4</formula>
      <formula>7</formula>
    </cfRule>
    <cfRule type="cellIs" dxfId="601" priority="73" stopIfTrue="1" operator="between">
      <formula>3.5</formula>
      <formula>5.3</formula>
    </cfRule>
    <cfRule type="cellIs" dxfId="600" priority="74" stopIfTrue="1" operator="between">
      <formula>1.8</formula>
      <formula>3.4</formula>
    </cfRule>
    <cfRule type="cellIs" dxfId="599" priority="75" stopIfTrue="1" operator="between">
      <formula>0</formula>
      <formula>1.7</formula>
    </cfRule>
  </conditionalFormatting>
  <conditionalFormatting sqref="T5:T250">
    <cfRule type="cellIs" dxfId="598" priority="61" stopIfTrue="1" operator="between">
      <formula>4</formula>
      <formula>5</formula>
    </cfRule>
    <cfRule type="cellIs" dxfId="597" priority="62" stopIfTrue="1" operator="between">
      <formula>3</formula>
      <formula>4</formula>
    </cfRule>
    <cfRule type="cellIs" dxfId="596" priority="63" stopIfTrue="1" operator="between">
      <formula>2</formula>
      <formula>3</formula>
    </cfRule>
    <cfRule type="cellIs" dxfId="595" priority="64" stopIfTrue="1" operator="between">
      <formula>1</formula>
      <formula>2</formula>
    </cfRule>
    <cfRule type="cellIs" dxfId="594" priority="65" stopIfTrue="1" operator="between">
      <formula>0</formula>
      <formula>1</formula>
    </cfRule>
  </conditionalFormatting>
  <conditionalFormatting sqref="R5:R250">
    <cfRule type="cellIs" dxfId="593" priority="31" stopIfTrue="1" operator="between">
      <formula>4</formula>
      <formula>5</formula>
    </cfRule>
    <cfRule type="cellIs" dxfId="592" priority="32" stopIfTrue="1" operator="between">
      <formula>3</formula>
      <formula>4</formula>
    </cfRule>
    <cfRule type="cellIs" dxfId="591" priority="33" stopIfTrue="1" operator="between">
      <formula>2</formula>
      <formula>3</formula>
    </cfRule>
    <cfRule type="cellIs" dxfId="590" priority="34" stopIfTrue="1" operator="between">
      <formula>1</formula>
      <formula>2</formula>
    </cfRule>
    <cfRule type="cellIs" dxfId="589" priority="35" stopIfTrue="1" operator="between">
      <formula>0</formula>
      <formula>1</formula>
    </cfRule>
  </conditionalFormatting>
  <conditionalFormatting sqref="J5:J250">
    <cfRule type="cellIs" dxfId="588" priority="11" operator="equal">
      <formula>"Increasing"</formula>
    </cfRule>
    <cfRule type="cellIs" dxfId="587" priority="12" operator="equal">
      <formula>"Stable"</formula>
    </cfRule>
    <cfRule type="cellIs" dxfId="586" priority="13" operator="equal">
      <formula>"Decreasing"</formula>
    </cfRule>
  </conditionalFormatting>
  <conditionalFormatting sqref="I5:I250">
    <cfRule type="cellIs" dxfId="585" priority="41" stopIfTrue="1" operator="equal">
      <formula>"Very High"</formula>
    </cfRule>
    <cfRule type="cellIs" dxfId="584" priority="42" stopIfTrue="1" operator="equal">
      <formula>"High"</formula>
    </cfRule>
    <cfRule type="cellIs" dxfId="583" priority="43" stopIfTrue="1" operator="equal">
      <formula>"Medium"</formula>
    </cfRule>
    <cfRule type="cellIs" dxfId="582" priority="44" stopIfTrue="1" operator="equal">
      <formula>"Low"</formula>
    </cfRule>
    <cfRule type="cellIs" dxfId="581" priority="45" stopIfTrue="1" operator="equal">
      <formula>"Very Low"</formula>
    </cfRule>
  </conditionalFormatting>
  <conditionalFormatting sqref="O5:O250">
    <cfRule type="cellIs" dxfId="580" priority="6" stopIfTrue="1" operator="between">
      <formula>5</formula>
      <formula>5.9</formula>
    </cfRule>
    <cfRule type="cellIs" dxfId="579" priority="7" stopIfTrue="1" operator="between">
      <formula>4</formula>
      <formula>4.9</formula>
    </cfRule>
    <cfRule type="cellIs" dxfId="578" priority="8" stopIfTrue="1" operator="between">
      <formula>3</formula>
      <formula>3.9</formula>
    </cfRule>
    <cfRule type="cellIs" dxfId="577" priority="9" stopIfTrue="1" operator="between">
      <formula>2</formula>
      <formula>2.9</formula>
    </cfRule>
    <cfRule type="cellIs" dxfId="576" priority="10" stopIfTrue="1" operator="between">
      <formula>0</formula>
      <formula>1.9</formula>
    </cfRule>
  </conditionalFormatting>
  <conditionalFormatting sqref="S5:T250">
    <cfRule type="cellIs" dxfId="575" priority="51" stopIfTrue="1" operator="between">
      <formula>4</formula>
      <formula>5</formula>
    </cfRule>
    <cfRule type="cellIs" dxfId="574" priority="52" stopIfTrue="1" operator="between">
      <formula>3</formula>
      <formula>4</formula>
    </cfRule>
    <cfRule type="cellIs" dxfId="573" priority="53" stopIfTrue="1" operator="between">
      <formula>2</formula>
      <formula>3</formula>
    </cfRule>
    <cfRule type="cellIs" dxfId="572" priority="54" stopIfTrue="1" operator="between">
      <formula>1</formula>
      <formula>2</formula>
    </cfRule>
    <cfRule type="cellIs" dxfId="571" priority="55" stopIfTrue="1" operator="between">
      <formula>0</formula>
      <formula>1</formula>
    </cfRule>
  </conditionalFormatting>
  <conditionalFormatting sqref="K5:K250">
    <cfRule type="cellIs" dxfId="570" priority="1" stopIfTrue="1" operator="equal">
      <formula>"Very Low"</formula>
    </cfRule>
    <cfRule type="cellIs" dxfId="569" priority="2" stopIfTrue="1" operator="equal">
      <formula>"Low"</formula>
    </cfRule>
    <cfRule type="cellIs" dxfId="568" priority="3" stopIfTrue="1" operator="equal">
      <formula>"Medium"</formula>
    </cfRule>
    <cfRule type="cellIs" dxfId="567" priority="4" stopIfTrue="1" operator="equal">
      <formula>"High"</formula>
    </cfRule>
    <cfRule type="cellIs" dxfId="566"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17" bestFit="1" customWidth="1"/>
  </cols>
  <sheetData>
    <row r="1" spans="1:57" ht="284.85000000000002" customHeight="1" x14ac:dyDescent="0.25">
      <c r="A1" t="s">
        <v>7680</v>
      </c>
      <c r="B1" s="212" t="s">
        <v>8854</v>
      </c>
      <c r="C1" s="212" t="s">
        <v>8855</v>
      </c>
      <c r="D1" s="212" t="s">
        <v>8856</v>
      </c>
      <c r="E1" s="212" t="s">
        <v>8857</v>
      </c>
      <c r="F1" s="212" t="s">
        <v>8858</v>
      </c>
      <c r="G1" s="212" t="s">
        <v>8859</v>
      </c>
      <c r="H1" s="212" t="s">
        <v>8860</v>
      </c>
      <c r="I1" s="212" t="s">
        <v>8861</v>
      </c>
      <c r="J1" s="212" t="s">
        <v>8862</v>
      </c>
      <c r="K1" s="212" t="s">
        <v>8863</v>
      </c>
      <c r="L1" s="212" t="s">
        <v>8864</v>
      </c>
      <c r="M1" s="212" t="s">
        <v>8865</v>
      </c>
      <c r="N1" s="212" t="s">
        <v>8866</v>
      </c>
      <c r="O1" s="212" t="s">
        <v>8867</v>
      </c>
      <c r="P1" s="212" t="s">
        <v>8868</v>
      </c>
      <c r="Q1" s="212" t="s">
        <v>8869</v>
      </c>
      <c r="R1" s="212" t="s">
        <v>8870</v>
      </c>
      <c r="S1" s="212" t="s">
        <v>8871</v>
      </c>
      <c r="T1" s="212" t="s">
        <v>8871</v>
      </c>
      <c r="U1" s="212" t="s">
        <v>8872</v>
      </c>
      <c r="V1" s="212" t="s">
        <v>8873</v>
      </c>
      <c r="W1" s="212" t="s">
        <v>8874</v>
      </c>
      <c r="X1" s="212" t="s">
        <v>8875</v>
      </c>
      <c r="Y1" s="212" t="s">
        <v>8876</v>
      </c>
      <c r="Z1" s="212" t="s">
        <v>8877</v>
      </c>
      <c r="AA1" s="212" t="s">
        <v>8878</v>
      </c>
      <c r="AB1" s="212" t="s">
        <v>8879</v>
      </c>
      <c r="AC1" s="212" t="s">
        <v>8880</v>
      </c>
      <c r="AD1" s="212" t="s">
        <v>8881</v>
      </c>
      <c r="AE1" s="212" t="s">
        <v>7826</v>
      </c>
      <c r="AF1" s="212" t="s">
        <v>7742</v>
      </c>
      <c r="AG1" s="212" t="s">
        <v>8882</v>
      </c>
      <c r="AH1" s="212" t="s">
        <v>8882</v>
      </c>
      <c r="AI1" s="212" t="s">
        <v>8882</v>
      </c>
      <c r="AJ1" s="212" t="s">
        <v>8883</v>
      </c>
      <c r="AK1" s="212" t="s">
        <v>8884</v>
      </c>
      <c r="AL1" s="212" t="s">
        <v>8885</v>
      </c>
      <c r="AM1" s="212" t="s">
        <v>8886</v>
      </c>
      <c r="AN1" s="212" t="s">
        <v>8887</v>
      </c>
      <c r="AO1" s="212" t="s">
        <v>8888</v>
      </c>
      <c r="AP1" s="212" t="s">
        <v>8889</v>
      </c>
      <c r="AQ1" s="212" t="s">
        <v>8890</v>
      </c>
      <c r="AR1" s="212" t="s">
        <v>8891</v>
      </c>
      <c r="AS1" s="212" t="s">
        <v>8892</v>
      </c>
      <c r="AT1" s="212" t="s">
        <v>8893</v>
      </c>
      <c r="AU1" s="212" t="s">
        <v>8894</v>
      </c>
      <c r="AV1" s="212" t="s">
        <v>8895</v>
      </c>
      <c r="AW1" s="212" t="s">
        <v>8896</v>
      </c>
      <c r="AX1" s="212" t="s">
        <v>8897</v>
      </c>
      <c r="AY1" s="212" t="s">
        <v>8898</v>
      </c>
      <c r="AZ1" s="212" t="s">
        <v>8899</v>
      </c>
    </row>
    <row r="2" spans="1:57" x14ac:dyDescent="0.25">
      <c r="A2" t="s">
        <v>8902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8919</v>
      </c>
      <c r="BB2" t="s">
        <v>8920</v>
      </c>
      <c r="BC2" t="s">
        <v>8921</v>
      </c>
      <c r="BD2" t="s">
        <v>8922</v>
      </c>
      <c r="BE2" t="s">
        <v>8923</v>
      </c>
    </row>
    <row r="3" spans="1:57" x14ac:dyDescent="0.25">
      <c r="A3" t="s">
        <v>7844</v>
      </c>
      <c r="B3" s="214">
        <f>IF('Indicator Date hidden'!C4="x","x",$B$2-'Indicator Date hidden'!C4)</f>
        <v>0</v>
      </c>
      <c r="C3" s="214">
        <f>IF('Indicator Date hidden'!D4="x","x",$C$2-'Indicator Date hidden'!D4)</f>
        <v>0</v>
      </c>
      <c r="D3" s="214">
        <f>IF('Indicator Date hidden'!E4="x","x",$D$2-'Indicator Date hidden'!E4)</f>
        <v>0</v>
      </c>
      <c r="E3" s="214">
        <f>IF('Indicator Date hidden'!F4="x","x",$E$2-'Indicator Date hidden'!F4)</f>
        <v>0</v>
      </c>
      <c r="F3" s="214">
        <f>IF('Indicator Date hidden'!G4="x","x",$F$2-'Indicator Date hidden'!G4)</f>
        <v>0</v>
      </c>
      <c r="G3" s="214">
        <f>IF('Indicator Date hidden'!H4="x","x",$G$2-'Indicator Date hidden'!H4)</f>
        <v>0</v>
      </c>
      <c r="H3" s="214">
        <f>IF('Indicator Date hidden'!I4="x","x",$H$2-'Indicator Date hidden'!I4)</f>
        <v>0</v>
      </c>
      <c r="I3" s="214">
        <f>IF('Indicator Date hidden'!J4="x","x",$I$2-'Indicator Date hidden'!J4)</f>
        <v>0</v>
      </c>
      <c r="J3" s="214">
        <f>IF('Indicator Date hidden'!K4="x","x",$J$2-'Indicator Date hidden'!K4)</f>
        <v>0</v>
      </c>
      <c r="K3" s="214">
        <f>IF('Indicator Date hidden'!L4="x","x",$K$2-'Indicator Date hidden'!L4)</f>
        <v>0</v>
      </c>
      <c r="L3" s="214">
        <f>IF('Indicator Date hidden'!M4="x","x",$L$2-'Indicator Date hidden'!M4)</f>
        <v>0</v>
      </c>
      <c r="M3" s="214">
        <f>IF('Indicator Date hidden'!N4="x","x",$M$2-'Indicator Date hidden'!N4)</f>
        <v>0</v>
      </c>
      <c r="N3" s="214">
        <f>IF('Indicator Date hidden'!O4="x","x",$N$2-'Indicator Date hidden'!O4)</f>
        <v>0</v>
      </c>
      <c r="O3" s="214">
        <f>IF('Indicator Date hidden'!P4="x","x",$O$2-'Indicator Date hidden'!P4)</f>
        <v>0</v>
      </c>
      <c r="P3" s="214">
        <f>IF('Indicator Date hidden'!Q4="x","x",$P$2-'Indicator Date hidden'!Q4)</f>
        <v>0</v>
      </c>
      <c r="Q3" s="214">
        <f>IF('Indicator Date hidden'!R4="x","x",$Q$2-'Indicator Date hidden'!R4)</f>
        <v>3</v>
      </c>
      <c r="R3" s="214">
        <f>IF('Indicator Date hidden'!S4="x","x",$R$2-'Indicator Date hidden'!S4)</f>
        <v>0</v>
      </c>
      <c r="S3" s="214">
        <f>IF('Indicator Date hidden'!T4="x","x",$S$2-'Indicator Date hidden'!T4)</f>
        <v>0</v>
      </c>
      <c r="T3" s="214">
        <f>IF('Indicator Date hidden'!U4="x","x",$T$2-'Indicator Date hidden'!U4)</f>
        <v>0</v>
      </c>
      <c r="U3" s="214">
        <f>IF('Indicator Date hidden'!V4="x","x",$U$2-'Indicator Date hidden'!V4)</f>
        <v>0</v>
      </c>
      <c r="V3" s="214">
        <f>IF('Indicator Date hidden'!W4="x","x",$V$2-'Indicator Date hidden'!W4)</f>
        <v>0</v>
      </c>
      <c r="W3" s="214">
        <f>IF('Indicator Date hidden'!X4="x","x",$W$2-'Indicator Date hidden'!X4)</f>
        <v>10</v>
      </c>
      <c r="X3" s="214">
        <f>IF('Indicator Date hidden'!Y4="x","x",$X$2-'Indicator Date hidden'!Y4)</f>
        <v>1</v>
      </c>
      <c r="Y3" s="214">
        <f>IF('Indicator Date hidden'!Z4="x","x",$Y$2-'Indicator Date hidden'!Z4)</f>
        <v>0</v>
      </c>
      <c r="Z3" s="214">
        <f>IF('Indicator Date hidden'!AA4="x","x",$Z$2-'Indicator Date hidden'!AA4)</f>
        <v>0</v>
      </c>
      <c r="AA3" s="214">
        <f>IF('Indicator Date hidden'!AB4="x","x",$AA$2-'Indicator Date hidden'!AB4)</f>
        <v>0</v>
      </c>
      <c r="AB3" s="214">
        <f>IF('Indicator Date hidden'!AC4="x","x",$AB$2-'Indicator Date hidden'!AC4)</f>
        <v>0</v>
      </c>
      <c r="AC3" s="214">
        <f>IF('Indicator Date hidden'!AD4="x","x",$AC$2-'Indicator Date hidden'!AD4)</f>
        <v>0</v>
      </c>
      <c r="AD3" s="214">
        <f>IF('Indicator Date hidden'!AE4="x","x",$AD$2-'Indicator Date hidden'!AE4)</f>
        <v>0</v>
      </c>
      <c r="AE3" s="214">
        <f>IF('Indicator Date hidden'!AF4="x","x",$AE$2-'Indicator Date hidden'!AF4)</f>
        <v>0</v>
      </c>
      <c r="AF3" s="214">
        <f>IF('Indicator Date hidden'!AG4="x","x",$AF$2-'Indicator Date hidden'!AG4)</f>
        <v>6</v>
      </c>
      <c r="AG3" s="214">
        <f>IF('Indicator Date hidden'!AH4="x","x",$AG$2-'Indicator Date hidden'!AH4)</f>
        <v>0</v>
      </c>
      <c r="AH3" s="214">
        <f>IF('Indicator Date hidden'!AI4="x","x",$AH$2-'Indicator Date hidden'!AI4)</f>
        <v>0</v>
      </c>
      <c r="AI3" s="214">
        <f>IF('Indicator Date hidden'!AJ4="x","x",$AI$2-'Indicator Date hidden'!AJ4)</f>
        <v>0</v>
      </c>
      <c r="AJ3" s="214">
        <f>IF('Indicator Date hidden'!AK4="x","x",$AJ$2-'Indicator Date hidden'!AK4)</f>
        <v>1</v>
      </c>
      <c r="AK3" s="214">
        <f>IF('Indicator Date hidden'!AL4="x","x",$AK$2-'Indicator Date hidden'!AL4)</f>
        <v>1</v>
      </c>
      <c r="AL3" s="214">
        <f>IF('Indicator Date hidden'!AM4="x","x",$AL$2-'Indicator Date hidden'!AM4)</f>
        <v>0</v>
      </c>
      <c r="AM3" s="214">
        <f>IF('Indicator Date hidden'!AN4="x","x",$AM$2-'Indicator Date hidden'!AN4)</f>
        <v>0</v>
      </c>
      <c r="AN3" s="214">
        <f>IF('Indicator Date hidden'!AO4="x","x",$AN$2-'Indicator Date hidden'!AO4)</f>
        <v>0</v>
      </c>
      <c r="AO3" s="214" t="str">
        <f>IF('Indicator Date hidden'!AP4="x","x",$AO$2-'Indicator Date hidden'!AP4)</f>
        <v>x</v>
      </c>
      <c r="AP3" s="214" t="str">
        <f>IF('Indicator Date hidden'!AQ4="x","x",$AP$2-'Indicator Date hidden'!AQ4)</f>
        <v>x</v>
      </c>
      <c r="AQ3" s="214">
        <f>IF('Indicator Date hidden'!AR4="x","x",$AQ$2-'Indicator Date hidden'!AR4)</f>
        <v>0</v>
      </c>
      <c r="AR3" s="214">
        <f>IF('Indicator Date hidden'!AS4="x","x",$AR$2-'Indicator Date hidden'!AS4)</f>
        <v>0</v>
      </c>
      <c r="AS3" s="214">
        <f>IF('Indicator Date hidden'!AT4="x","x",$AS$2-'Indicator Date hidden'!AT4)</f>
        <v>0</v>
      </c>
      <c r="AT3" s="214">
        <f>IF('Indicator Date hidden'!AU4="x","x",$AT$2-'Indicator Date hidden'!AU4)</f>
        <v>0</v>
      </c>
      <c r="AU3" s="214">
        <f>IF('Indicator Date hidden'!AV4="x","x",$AU$2-'Indicator Date hidden'!AV4)</f>
        <v>3</v>
      </c>
      <c r="AV3" s="214">
        <f>IF('Indicator Date hidden'!AW4="x","x",$AV$2-'Indicator Date hidden'!AW4)</f>
        <v>0</v>
      </c>
      <c r="AW3" s="214">
        <f>IF('Indicator Date hidden'!AX4="x","x",$AW$2-'Indicator Date hidden'!AX4)</f>
        <v>0</v>
      </c>
      <c r="AX3" s="214">
        <f>IF('Indicator Date hidden'!AY4="x","x",$AX$2-'Indicator Date hidden'!AY4)</f>
        <v>0</v>
      </c>
      <c r="AY3" s="214">
        <f>IF('Indicator Date hidden'!AZ4="x","x",$AY$2-'Indicator Date hidden'!AZ4)</f>
        <v>0</v>
      </c>
      <c r="AZ3" s="214">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91">
        <f t="shared" ref="BE3:BE34" si="4">MEDIAN(B3:AZ3)</f>
        <v>0</v>
      </c>
    </row>
    <row r="4" spans="1:57" x14ac:dyDescent="0.25">
      <c r="A4" t="s">
        <v>7847</v>
      </c>
      <c r="B4" s="214">
        <f>IF('Indicator Date hidden'!C5="x","x",$B$2-'Indicator Date hidden'!C5)</f>
        <v>0</v>
      </c>
      <c r="C4" s="214">
        <f>IF('Indicator Date hidden'!D5="x","x",$C$2-'Indicator Date hidden'!D5)</f>
        <v>0</v>
      </c>
      <c r="D4" s="214">
        <f>IF('Indicator Date hidden'!E5="x","x",$D$2-'Indicator Date hidden'!E5)</f>
        <v>0</v>
      </c>
      <c r="E4" s="214">
        <f>IF('Indicator Date hidden'!F5="x","x",$E$2-'Indicator Date hidden'!F5)</f>
        <v>0</v>
      </c>
      <c r="F4" s="214">
        <f>IF('Indicator Date hidden'!G5="x","x",$F$2-'Indicator Date hidden'!G5)</f>
        <v>0</v>
      </c>
      <c r="G4" s="214">
        <f>IF('Indicator Date hidden'!H5="x","x",$G$2-'Indicator Date hidden'!H5)</f>
        <v>0</v>
      </c>
      <c r="H4" s="214">
        <f>IF('Indicator Date hidden'!I5="x","x",$H$2-'Indicator Date hidden'!I5)</f>
        <v>0</v>
      </c>
      <c r="I4" s="214">
        <f>IF('Indicator Date hidden'!J5="x","x",$I$2-'Indicator Date hidden'!J5)</f>
        <v>0</v>
      </c>
      <c r="J4" s="214">
        <f>IF('Indicator Date hidden'!K5="x","x",$J$2-'Indicator Date hidden'!K5)</f>
        <v>0</v>
      </c>
      <c r="K4" s="214">
        <f>IF('Indicator Date hidden'!L5="x","x",$K$2-'Indicator Date hidden'!L5)</f>
        <v>0</v>
      </c>
      <c r="L4" s="214">
        <f>IF('Indicator Date hidden'!M5="x","x",$L$2-'Indicator Date hidden'!M5)</f>
        <v>0</v>
      </c>
      <c r="M4" s="214">
        <f>IF('Indicator Date hidden'!N5="x","x",$M$2-'Indicator Date hidden'!N5)</f>
        <v>0</v>
      </c>
      <c r="N4" s="214">
        <f>IF('Indicator Date hidden'!O5="x","x",$N$2-'Indicator Date hidden'!O5)</f>
        <v>0</v>
      </c>
      <c r="O4" s="214">
        <f>IF('Indicator Date hidden'!P5="x","x",$O$2-'Indicator Date hidden'!P5)</f>
        <v>0</v>
      </c>
      <c r="P4" s="214">
        <f>IF('Indicator Date hidden'!Q5="x","x",$P$2-'Indicator Date hidden'!Q5)</f>
        <v>0</v>
      </c>
      <c r="Q4" s="214">
        <f>IF('Indicator Date hidden'!R5="x","x",$Q$2-'Indicator Date hidden'!R5)</f>
        <v>5</v>
      </c>
      <c r="R4" s="214">
        <f>IF('Indicator Date hidden'!S5="x","x",$R$2-'Indicator Date hidden'!S5)</f>
        <v>0</v>
      </c>
      <c r="S4" s="214">
        <f>IF('Indicator Date hidden'!T5="x","x",$S$2-'Indicator Date hidden'!T5)</f>
        <v>0</v>
      </c>
      <c r="T4" s="214">
        <f>IF('Indicator Date hidden'!U5="x","x",$T$2-'Indicator Date hidden'!U5)</f>
        <v>0</v>
      </c>
      <c r="U4" s="214">
        <f>IF('Indicator Date hidden'!V5="x","x",$U$2-'Indicator Date hidden'!V5)</f>
        <v>0</v>
      </c>
      <c r="V4" s="214">
        <f>IF('Indicator Date hidden'!W5="x","x",$V$2-'Indicator Date hidden'!W5)</f>
        <v>0</v>
      </c>
      <c r="W4" s="214">
        <f>IF('Indicator Date hidden'!X5="x","x",$W$2-'Indicator Date hidden'!X5)</f>
        <v>5</v>
      </c>
      <c r="X4" s="214">
        <f>IF('Indicator Date hidden'!Y5="x","x",$X$2-'Indicator Date hidden'!Y5)</f>
        <v>1</v>
      </c>
      <c r="Y4" s="214">
        <f>IF('Indicator Date hidden'!Z5="x","x",$Y$2-'Indicator Date hidden'!Z5)</f>
        <v>0</v>
      </c>
      <c r="Z4" s="214">
        <f>IF('Indicator Date hidden'!AA5="x","x",$Z$2-'Indicator Date hidden'!AA5)</f>
        <v>0</v>
      </c>
      <c r="AA4" s="214">
        <f>IF('Indicator Date hidden'!AB5="x","x",$AA$2-'Indicator Date hidden'!AB5)</f>
        <v>1</v>
      </c>
      <c r="AB4" s="214">
        <f>IF('Indicator Date hidden'!AC5="x","x",$AB$2-'Indicator Date hidden'!AC5)</f>
        <v>0</v>
      </c>
      <c r="AC4" s="214">
        <f>IF('Indicator Date hidden'!AD5="x","x",$AC$2-'Indicator Date hidden'!AD5)</f>
        <v>0</v>
      </c>
      <c r="AD4" s="214" t="str">
        <f>IF('Indicator Date hidden'!AE5="x","x",$AD$2-'Indicator Date hidden'!AE5)</f>
        <v>x</v>
      </c>
      <c r="AE4" s="214">
        <f>IF('Indicator Date hidden'!AF5="x","x",$AE$2-'Indicator Date hidden'!AF5)</f>
        <v>0</v>
      </c>
      <c r="AF4" s="214">
        <f>IF('Indicator Date hidden'!AG5="x","x",$AF$2-'Indicator Date hidden'!AG5)</f>
        <v>1</v>
      </c>
      <c r="AG4" s="214">
        <f>IF('Indicator Date hidden'!AH5="x","x",$AG$2-'Indicator Date hidden'!AH5)</f>
        <v>0</v>
      </c>
      <c r="AH4" s="214">
        <f>IF('Indicator Date hidden'!AI5="x","x",$AH$2-'Indicator Date hidden'!AI5)</f>
        <v>0</v>
      </c>
      <c r="AI4" s="214">
        <f>IF('Indicator Date hidden'!AJ5="x","x",$AI$2-'Indicator Date hidden'!AJ5)</f>
        <v>0</v>
      </c>
      <c r="AJ4" s="214" t="str">
        <f>IF('Indicator Date hidden'!AK5="x","x",$AJ$2-'Indicator Date hidden'!AK5)</f>
        <v>x</v>
      </c>
      <c r="AK4" s="214">
        <f>IF('Indicator Date hidden'!AL5="x","x",$AK$2-'Indicator Date hidden'!AL5)</f>
        <v>1</v>
      </c>
      <c r="AL4" s="214">
        <f>IF('Indicator Date hidden'!AM5="x","x",$AL$2-'Indicator Date hidden'!AM5)</f>
        <v>0</v>
      </c>
      <c r="AM4" s="214">
        <f>IF('Indicator Date hidden'!AN5="x","x",$AM$2-'Indicator Date hidden'!AN5)</f>
        <v>0</v>
      </c>
      <c r="AN4" s="214">
        <f>IF('Indicator Date hidden'!AO5="x","x",$AN$2-'Indicator Date hidden'!AO5)</f>
        <v>0</v>
      </c>
      <c r="AO4" s="214">
        <f>IF('Indicator Date hidden'!AP5="x","x",$AO$2-'Indicator Date hidden'!AP5)</f>
        <v>0</v>
      </c>
      <c r="AP4" s="214">
        <f>IF('Indicator Date hidden'!AQ5="x","x",$AP$2-'Indicator Date hidden'!AQ5)</f>
        <v>0</v>
      </c>
      <c r="AQ4" s="214" t="str">
        <f>IF('Indicator Date hidden'!AR5="x","x",$AQ$2-'Indicator Date hidden'!AR5)</f>
        <v>x</v>
      </c>
      <c r="AR4" s="214">
        <f>IF('Indicator Date hidden'!AS5="x","x",$AR$2-'Indicator Date hidden'!AS5)</f>
        <v>0</v>
      </c>
      <c r="AS4" s="214">
        <f>IF('Indicator Date hidden'!AT5="x","x",$AS$2-'Indicator Date hidden'!AT5)</f>
        <v>0</v>
      </c>
      <c r="AT4" s="214">
        <f>IF('Indicator Date hidden'!AU5="x","x",$AT$2-'Indicator Date hidden'!AU5)</f>
        <v>0</v>
      </c>
      <c r="AU4" s="214">
        <f>IF('Indicator Date hidden'!AV5="x","x",$AU$2-'Indicator Date hidden'!AV5)</f>
        <v>2</v>
      </c>
      <c r="AV4" s="214">
        <f>IF('Indicator Date hidden'!AW5="x","x",$AV$2-'Indicator Date hidden'!AW5)</f>
        <v>0</v>
      </c>
      <c r="AW4" s="214">
        <f>IF('Indicator Date hidden'!AX5="x","x",$AW$2-'Indicator Date hidden'!AX5)</f>
        <v>0</v>
      </c>
      <c r="AX4" s="214">
        <f>IF('Indicator Date hidden'!AY5="x","x",$AX$2-'Indicator Date hidden'!AY5)</f>
        <v>0</v>
      </c>
      <c r="AY4" s="214">
        <f>IF('Indicator Date hidden'!AZ5="x","x",$AY$2-'Indicator Date hidden'!AZ5)</f>
        <v>0</v>
      </c>
      <c r="AZ4" s="214">
        <f>IF('Indicator Date hidden'!BA5="x","x",$AZ$2-'Indicator Date hidden'!BA5)</f>
        <v>0</v>
      </c>
      <c r="BA4">
        <f t="shared" si="0"/>
        <v>16</v>
      </c>
      <c r="BB4" s="21">
        <f t="shared" si="1"/>
        <v>0.33333333333333331</v>
      </c>
      <c r="BC4">
        <f t="shared" si="2"/>
        <v>7</v>
      </c>
      <c r="BD4" s="21">
        <f t="shared" si="3"/>
        <v>1.0474837574980447</v>
      </c>
      <c r="BE4" s="291">
        <f t="shared" si="4"/>
        <v>0</v>
      </c>
    </row>
    <row r="5" spans="1:57" x14ac:dyDescent="0.25">
      <c r="A5" t="s">
        <v>7923</v>
      </c>
      <c r="B5" s="214">
        <f>IF('Indicator Date hidden'!C6="x","x",$B$2-'Indicator Date hidden'!C6)</f>
        <v>0</v>
      </c>
      <c r="C5" s="214">
        <f>IF('Indicator Date hidden'!D6="x","x",$C$2-'Indicator Date hidden'!D6)</f>
        <v>0</v>
      </c>
      <c r="D5" s="214">
        <f>IF('Indicator Date hidden'!E6="x","x",$D$2-'Indicator Date hidden'!E6)</f>
        <v>0</v>
      </c>
      <c r="E5" s="214">
        <f>IF('Indicator Date hidden'!F6="x","x",$E$2-'Indicator Date hidden'!F6)</f>
        <v>0</v>
      </c>
      <c r="F5" s="214">
        <f>IF('Indicator Date hidden'!G6="x","x",$F$2-'Indicator Date hidden'!G6)</f>
        <v>0</v>
      </c>
      <c r="G5" s="214">
        <f>IF('Indicator Date hidden'!H6="x","x",$G$2-'Indicator Date hidden'!H6)</f>
        <v>0</v>
      </c>
      <c r="H5" s="214">
        <f>IF('Indicator Date hidden'!I6="x","x",$H$2-'Indicator Date hidden'!I6)</f>
        <v>0</v>
      </c>
      <c r="I5" s="214">
        <f>IF('Indicator Date hidden'!J6="x","x",$I$2-'Indicator Date hidden'!J6)</f>
        <v>0</v>
      </c>
      <c r="J5" s="214">
        <f>IF('Indicator Date hidden'!K6="x","x",$J$2-'Indicator Date hidden'!K6)</f>
        <v>0</v>
      </c>
      <c r="K5" s="214">
        <f>IF('Indicator Date hidden'!L6="x","x",$K$2-'Indicator Date hidden'!L6)</f>
        <v>0</v>
      </c>
      <c r="L5" s="214">
        <f>IF('Indicator Date hidden'!M6="x","x",$L$2-'Indicator Date hidden'!M6)</f>
        <v>0</v>
      </c>
      <c r="M5" s="214">
        <f>IF('Indicator Date hidden'!N6="x","x",$M$2-'Indicator Date hidden'!N6)</f>
        <v>0</v>
      </c>
      <c r="N5" s="214">
        <f>IF('Indicator Date hidden'!O6="x","x",$N$2-'Indicator Date hidden'!O6)</f>
        <v>0</v>
      </c>
      <c r="O5" s="214">
        <f>IF('Indicator Date hidden'!P6="x","x",$O$2-'Indicator Date hidden'!P6)</f>
        <v>0</v>
      </c>
      <c r="P5" s="214">
        <f>IF('Indicator Date hidden'!Q6="x","x",$P$2-'Indicator Date hidden'!Q6)</f>
        <v>0</v>
      </c>
      <c r="Q5" s="214" t="str">
        <f>IF('Indicator Date hidden'!R6="x","x",$Q$2-'Indicator Date hidden'!R6)</f>
        <v>x</v>
      </c>
      <c r="R5" s="214">
        <f>IF('Indicator Date hidden'!S6="x","x",$R$2-'Indicator Date hidden'!S6)</f>
        <v>0</v>
      </c>
      <c r="S5" s="214">
        <f>IF('Indicator Date hidden'!T6="x","x",$S$2-'Indicator Date hidden'!T6)</f>
        <v>0</v>
      </c>
      <c r="T5" s="214">
        <f>IF('Indicator Date hidden'!U6="x","x",$T$2-'Indicator Date hidden'!U6)</f>
        <v>0</v>
      </c>
      <c r="U5" s="214">
        <f>IF('Indicator Date hidden'!V6="x","x",$U$2-'Indicator Date hidden'!V6)</f>
        <v>0</v>
      </c>
      <c r="V5" s="214">
        <f>IF('Indicator Date hidden'!W6="x","x",$V$2-'Indicator Date hidden'!W6)</f>
        <v>0</v>
      </c>
      <c r="W5" s="214">
        <f>IF('Indicator Date hidden'!X6="x","x",$W$2-'Indicator Date hidden'!X6)</f>
        <v>2</v>
      </c>
      <c r="X5" s="214">
        <f>IF('Indicator Date hidden'!Y6="x","x",$X$2-'Indicator Date hidden'!Y6)</f>
        <v>4</v>
      </c>
      <c r="Y5" s="214">
        <f>IF('Indicator Date hidden'!Z6="x","x",$Y$2-'Indicator Date hidden'!Z6)</f>
        <v>0</v>
      </c>
      <c r="Z5" s="214">
        <f>IF('Indicator Date hidden'!AA6="x","x",$Z$2-'Indicator Date hidden'!AA6)</f>
        <v>0</v>
      </c>
      <c r="AA5" s="214">
        <f>IF('Indicator Date hidden'!AB6="x","x",$AA$2-'Indicator Date hidden'!AB6)</f>
        <v>0</v>
      </c>
      <c r="AB5" s="214">
        <f>IF('Indicator Date hidden'!AC6="x","x",$AB$2-'Indicator Date hidden'!AC6)</f>
        <v>0</v>
      </c>
      <c r="AC5" s="214">
        <f>IF('Indicator Date hidden'!AD6="x","x",$AC$2-'Indicator Date hidden'!AD6)</f>
        <v>0</v>
      </c>
      <c r="AD5" s="214">
        <f>IF('Indicator Date hidden'!AE6="x","x",$AD$2-'Indicator Date hidden'!AE6)</f>
        <v>0</v>
      </c>
      <c r="AE5" s="214">
        <f>IF('Indicator Date hidden'!AF6="x","x",$AE$2-'Indicator Date hidden'!AF6)</f>
        <v>0</v>
      </c>
      <c r="AF5" s="214" t="str">
        <f>IF('Indicator Date hidden'!AG6="x","x",$AF$2-'Indicator Date hidden'!AG6)</f>
        <v>x</v>
      </c>
      <c r="AG5" s="214">
        <f>IF('Indicator Date hidden'!AH6="x","x",$AG$2-'Indicator Date hidden'!AH6)</f>
        <v>0</v>
      </c>
      <c r="AH5" s="214">
        <f>IF('Indicator Date hidden'!AI6="x","x",$AH$2-'Indicator Date hidden'!AI6)</f>
        <v>0</v>
      </c>
      <c r="AI5" s="214">
        <f>IF('Indicator Date hidden'!AJ6="x","x",$AI$2-'Indicator Date hidden'!AJ6)</f>
        <v>0</v>
      </c>
      <c r="AJ5" s="214">
        <f>IF('Indicator Date hidden'!AK6="x","x",$AJ$2-'Indicator Date hidden'!AK6)</f>
        <v>1</v>
      </c>
      <c r="AK5" s="214">
        <f>IF('Indicator Date hidden'!AL6="x","x",$AK$2-'Indicator Date hidden'!AL6)</f>
        <v>1</v>
      </c>
      <c r="AL5" s="214">
        <f>IF('Indicator Date hidden'!AM6="x","x",$AL$2-'Indicator Date hidden'!AM6)</f>
        <v>0</v>
      </c>
      <c r="AM5" s="214">
        <f>IF('Indicator Date hidden'!AN6="x","x",$AM$2-'Indicator Date hidden'!AN6)</f>
        <v>0</v>
      </c>
      <c r="AN5" s="214">
        <f>IF('Indicator Date hidden'!AO6="x","x",$AN$2-'Indicator Date hidden'!AO6)</f>
        <v>0</v>
      </c>
      <c r="AO5" s="214">
        <f>IF('Indicator Date hidden'!AP6="x","x",$AO$2-'Indicator Date hidden'!AP6)</f>
        <v>0</v>
      </c>
      <c r="AP5" s="214">
        <f>IF('Indicator Date hidden'!AQ6="x","x",$AP$2-'Indicator Date hidden'!AQ6)</f>
        <v>0</v>
      </c>
      <c r="AQ5" s="214">
        <f>IF('Indicator Date hidden'!AR6="x","x",$AQ$2-'Indicator Date hidden'!AR6)</f>
        <v>4</v>
      </c>
      <c r="AR5" s="214">
        <f>IF('Indicator Date hidden'!AS6="x","x",$AR$2-'Indicator Date hidden'!AS6)</f>
        <v>0</v>
      </c>
      <c r="AS5" s="214">
        <f>IF('Indicator Date hidden'!AT6="x","x",$AS$2-'Indicator Date hidden'!AT6)</f>
        <v>0</v>
      </c>
      <c r="AT5" s="214">
        <f>IF('Indicator Date hidden'!AU6="x","x",$AT$2-'Indicator Date hidden'!AU6)</f>
        <v>0</v>
      </c>
      <c r="AU5" s="214">
        <f>IF('Indicator Date hidden'!AV6="x","x",$AU$2-'Indicator Date hidden'!AV6)</f>
        <v>8</v>
      </c>
      <c r="AV5" s="214">
        <f>IF('Indicator Date hidden'!AW6="x","x",$AV$2-'Indicator Date hidden'!AW6)</f>
        <v>0</v>
      </c>
      <c r="AW5" s="214">
        <f>IF('Indicator Date hidden'!AX6="x","x",$AW$2-'Indicator Date hidden'!AX6)</f>
        <v>0</v>
      </c>
      <c r="AX5" s="214">
        <f>IF('Indicator Date hidden'!AY6="x","x",$AX$2-'Indicator Date hidden'!AY6)</f>
        <v>0</v>
      </c>
      <c r="AY5" s="214">
        <f>IF('Indicator Date hidden'!AZ6="x","x",$AY$2-'Indicator Date hidden'!AZ6)</f>
        <v>0</v>
      </c>
      <c r="AZ5" s="214">
        <f>IF('Indicator Date hidden'!BA6="x","x",$AZ$2-'Indicator Date hidden'!BA6)</f>
        <v>0</v>
      </c>
      <c r="BA5">
        <f t="shared" si="0"/>
        <v>20</v>
      </c>
      <c r="BB5" s="21">
        <f t="shared" si="1"/>
        <v>0.40816326530612246</v>
      </c>
      <c r="BC5">
        <f t="shared" si="2"/>
        <v>6</v>
      </c>
      <c r="BD5" s="21">
        <f t="shared" si="3"/>
        <v>1.3838480414828314</v>
      </c>
      <c r="BE5" s="291">
        <f t="shared" si="4"/>
        <v>0</v>
      </c>
    </row>
    <row r="6" spans="1:57" x14ac:dyDescent="0.25">
      <c r="A6" t="s">
        <v>7845</v>
      </c>
      <c r="B6" s="214">
        <f>IF('Indicator Date hidden'!C7="x","x",$B$2-'Indicator Date hidden'!C7)</f>
        <v>0</v>
      </c>
      <c r="C6" s="214">
        <f>IF('Indicator Date hidden'!D7="x","x",$C$2-'Indicator Date hidden'!D7)</f>
        <v>0</v>
      </c>
      <c r="D6" s="214">
        <f>IF('Indicator Date hidden'!E7="x","x",$D$2-'Indicator Date hidden'!E7)</f>
        <v>0</v>
      </c>
      <c r="E6" s="214">
        <f>IF('Indicator Date hidden'!F7="x","x",$E$2-'Indicator Date hidden'!F7)</f>
        <v>0</v>
      </c>
      <c r="F6" s="214">
        <f>IF('Indicator Date hidden'!G7="x","x",$F$2-'Indicator Date hidden'!G7)</f>
        <v>0</v>
      </c>
      <c r="G6" s="214">
        <f>IF('Indicator Date hidden'!H7="x","x",$G$2-'Indicator Date hidden'!H7)</f>
        <v>0</v>
      </c>
      <c r="H6" s="214">
        <f>IF('Indicator Date hidden'!I7="x","x",$H$2-'Indicator Date hidden'!I7)</f>
        <v>0</v>
      </c>
      <c r="I6" s="214">
        <f>IF('Indicator Date hidden'!J7="x","x",$I$2-'Indicator Date hidden'!J7)</f>
        <v>0</v>
      </c>
      <c r="J6" s="214">
        <f>IF('Indicator Date hidden'!K7="x","x",$J$2-'Indicator Date hidden'!K7)</f>
        <v>0</v>
      </c>
      <c r="K6" s="214">
        <f>IF('Indicator Date hidden'!L7="x","x",$K$2-'Indicator Date hidden'!L7)</f>
        <v>0</v>
      </c>
      <c r="L6" s="214">
        <f>IF('Indicator Date hidden'!M7="x","x",$L$2-'Indicator Date hidden'!M7)</f>
        <v>0</v>
      </c>
      <c r="M6" s="214">
        <f>IF('Indicator Date hidden'!N7="x","x",$M$2-'Indicator Date hidden'!N7)</f>
        <v>0</v>
      </c>
      <c r="N6" s="214">
        <f>IF('Indicator Date hidden'!O7="x","x",$N$2-'Indicator Date hidden'!O7)</f>
        <v>0</v>
      </c>
      <c r="O6" s="214">
        <f>IF('Indicator Date hidden'!P7="x","x",$O$2-'Indicator Date hidden'!P7)</f>
        <v>0</v>
      </c>
      <c r="P6" s="214">
        <f>IF('Indicator Date hidden'!Q7="x","x",$P$2-'Indicator Date hidden'!Q7)</f>
        <v>0</v>
      </c>
      <c r="Q6" s="214" t="str">
        <f>IF('Indicator Date hidden'!R7="x","x",$Q$2-'Indicator Date hidden'!R7)</f>
        <v>x</v>
      </c>
      <c r="R6" s="214">
        <f>IF('Indicator Date hidden'!S7="x","x",$R$2-'Indicator Date hidden'!S7)</f>
        <v>0</v>
      </c>
      <c r="S6" s="214">
        <f>IF('Indicator Date hidden'!T7="x","x",$S$2-'Indicator Date hidden'!T7)</f>
        <v>0</v>
      </c>
      <c r="T6" s="214">
        <f>IF('Indicator Date hidden'!U7="x","x",$T$2-'Indicator Date hidden'!U7)</f>
        <v>0</v>
      </c>
      <c r="U6" s="214">
        <f>IF('Indicator Date hidden'!V7="x","x",$U$2-'Indicator Date hidden'!V7)</f>
        <v>0</v>
      </c>
      <c r="V6" s="214">
        <f>IF('Indicator Date hidden'!W7="x","x",$V$2-'Indicator Date hidden'!W7)</f>
        <v>0</v>
      </c>
      <c r="W6" s="214">
        <f>IF('Indicator Date hidden'!X7="x","x",$W$2-'Indicator Date hidden'!X7)</f>
        <v>7</v>
      </c>
      <c r="X6" s="214">
        <f>IF('Indicator Date hidden'!Y7="x","x",$X$2-'Indicator Date hidden'!Y7)</f>
        <v>5</v>
      </c>
      <c r="Y6" s="214">
        <f>IF('Indicator Date hidden'!Z7="x","x",$Y$2-'Indicator Date hidden'!Z7)</f>
        <v>0</v>
      </c>
      <c r="Z6" s="214">
        <f>IF('Indicator Date hidden'!AA7="x","x",$Z$2-'Indicator Date hidden'!AA7)</f>
        <v>0</v>
      </c>
      <c r="AA6" s="214">
        <f>IF('Indicator Date hidden'!AB7="x","x",$AA$2-'Indicator Date hidden'!AB7)</f>
        <v>0</v>
      </c>
      <c r="AB6" s="214">
        <f>IF('Indicator Date hidden'!AC7="x","x",$AB$2-'Indicator Date hidden'!AC7)</f>
        <v>0</v>
      </c>
      <c r="AC6" s="214">
        <f>IF('Indicator Date hidden'!AD7="x","x",$AC$2-'Indicator Date hidden'!AD7)</f>
        <v>0</v>
      </c>
      <c r="AD6" s="214">
        <f>IF('Indicator Date hidden'!AE7="x","x",$AD$2-'Indicator Date hidden'!AE7)</f>
        <v>0</v>
      </c>
      <c r="AE6" s="214" t="str">
        <f>IF('Indicator Date hidden'!AF7="x","x",$AE$2-'Indicator Date hidden'!AF7)</f>
        <v>x</v>
      </c>
      <c r="AF6" s="214">
        <f>IF('Indicator Date hidden'!AG7="x","x",$AF$2-'Indicator Date hidden'!AG7)</f>
        <v>5</v>
      </c>
      <c r="AG6" s="214">
        <f>IF('Indicator Date hidden'!AH7="x","x",$AG$2-'Indicator Date hidden'!AH7)</f>
        <v>0</v>
      </c>
      <c r="AH6" s="214">
        <f>IF('Indicator Date hidden'!AI7="x","x",$AH$2-'Indicator Date hidden'!AI7)</f>
        <v>0</v>
      </c>
      <c r="AI6" s="214">
        <f>IF('Indicator Date hidden'!AJ7="x","x",$AI$2-'Indicator Date hidden'!AJ7)</f>
        <v>0</v>
      </c>
      <c r="AJ6" s="214" t="str">
        <f>IF('Indicator Date hidden'!AK7="x","x",$AJ$2-'Indicator Date hidden'!AK7)</f>
        <v>x</v>
      </c>
      <c r="AK6" s="214">
        <f>IF('Indicator Date hidden'!AL7="x","x",$AK$2-'Indicator Date hidden'!AL7)</f>
        <v>1</v>
      </c>
      <c r="AL6" s="214">
        <f>IF('Indicator Date hidden'!AM7="x","x",$AL$2-'Indicator Date hidden'!AM7)</f>
        <v>0</v>
      </c>
      <c r="AM6" s="214">
        <f>IF('Indicator Date hidden'!AN7="x","x",$AM$2-'Indicator Date hidden'!AN7)</f>
        <v>0</v>
      </c>
      <c r="AN6" s="214">
        <f>IF('Indicator Date hidden'!AO7="x","x",$AN$2-'Indicator Date hidden'!AO7)</f>
        <v>0</v>
      </c>
      <c r="AO6" s="214">
        <f>IF('Indicator Date hidden'!AP7="x","x",$AO$2-'Indicator Date hidden'!AP7)</f>
        <v>1</v>
      </c>
      <c r="AP6" s="214">
        <f>IF('Indicator Date hidden'!AQ7="x","x",$AP$2-'Indicator Date hidden'!AQ7)</f>
        <v>1</v>
      </c>
      <c r="AQ6" s="214">
        <f>IF('Indicator Date hidden'!AR7="x","x",$AQ$2-'Indicator Date hidden'!AR7)</f>
        <v>8</v>
      </c>
      <c r="AR6" s="214">
        <f>IF('Indicator Date hidden'!AS7="x","x",$AR$2-'Indicator Date hidden'!AS7)</f>
        <v>0</v>
      </c>
      <c r="AS6" s="214">
        <f>IF('Indicator Date hidden'!AT7="x","x",$AS$2-'Indicator Date hidden'!AT7)</f>
        <v>0</v>
      </c>
      <c r="AT6" s="214">
        <f>IF('Indicator Date hidden'!AU7="x","x",$AT$2-'Indicator Date hidden'!AU7)</f>
        <v>0</v>
      </c>
      <c r="AU6" s="214">
        <f>IF('Indicator Date hidden'!AV7="x","x",$AU$2-'Indicator Date hidden'!AV7)</f>
        <v>1</v>
      </c>
      <c r="AV6" s="214">
        <f>IF('Indicator Date hidden'!AW7="x","x",$AV$2-'Indicator Date hidden'!AW7)</f>
        <v>0</v>
      </c>
      <c r="AW6" s="214">
        <f>IF('Indicator Date hidden'!AX7="x","x",$AW$2-'Indicator Date hidden'!AX7)</f>
        <v>0</v>
      </c>
      <c r="AX6" s="214">
        <f>IF('Indicator Date hidden'!AY7="x","x",$AX$2-'Indicator Date hidden'!AY7)</f>
        <v>0</v>
      </c>
      <c r="AY6" s="214">
        <f>IF('Indicator Date hidden'!AZ7="x","x",$AY$2-'Indicator Date hidden'!AZ7)</f>
        <v>0</v>
      </c>
      <c r="AZ6" s="214">
        <f>IF('Indicator Date hidden'!BA7="x","x",$AZ$2-'Indicator Date hidden'!BA7)</f>
        <v>0</v>
      </c>
      <c r="BA6">
        <f t="shared" si="0"/>
        <v>29</v>
      </c>
      <c r="BB6" s="21">
        <f t="shared" si="1"/>
        <v>0.60416666666666663</v>
      </c>
      <c r="BC6">
        <f t="shared" si="2"/>
        <v>8</v>
      </c>
      <c r="BD6" s="21">
        <f t="shared" si="3"/>
        <v>1.7646952443851476</v>
      </c>
      <c r="BE6" s="291">
        <f t="shared" si="4"/>
        <v>0</v>
      </c>
    </row>
    <row r="7" spans="1:57" x14ac:dyDescent="0.25">
      <c r="A7" t="s">
        <v>7854</v>
      </c>
      <c r="B7" s="214">
        <f>IF('Indicator Date hidden'!C8="x","x",$B$2-'Indicator Date hidden'!C8)</f>
        <v>0</v>
      </c>
      <c r="C7" s="214">
        <f>IF('Indicator Date hidden'!D8="x","x",$C$2-'Indicator Date hidden'!D8)</f>
        <v>0</v>
      </c>
      <c r="D7" s="214">
        <f>IF('Indicator Date hidden'!E8="x","x",$D$2-'Indicator Date hidden'!E8)</f>
        <v>0</v>
      </c>
      <c r="E7" s="214">
        <f>IF('Indicator Date hidden'!F8="x","x",$E$2-'Indicator Date hidden'!F8)</f>
        <v>0</v>
      </c>
      <c r="F7" s="214">
        <f>IF('Indicator Date hidden'!G8="x","x",$F$2-'Indicator Date hidden'!G8)</f>
        <v>0</v>
      </c>
      <c r="G7" s="214">
        <f>IF('Indicator Date hidden'!H8="x","x",$G$2-'Indicator Date hidden'!H8)</f>
        <v>0</v>
      </c>
      <c r="H7" s="214">
        <f>IF('Indicator Date hidden'!I8="x","x",$H$2-'Indicator Date hidden'!I8)</f>
        <v>0</v>
      </c>
      <c r="I7" s="214">
        <f>IF('Indicator Date hidden'!J8="x","x",$I$2-'Indicator Date hidden'!J8)</f>
        <v>0</v>
      </c>
      <c r="J7" s="214">
        <f>IF('Indicator Date hidden'!K8="x","x",$J$2-'Indicator Date hidden'!K8)</f>
        <v>0</v>
      </c>
      <c r="K7" s="214">
        <f>IF('Indicator Date hidden'!L8="x","x",$K$2-'Indicator Date hidden'!L8)</f>
        <v>0</v>
      </c>
      <c r="L7" s="214">
        <f>IF('Indicator Date hidden'!M8="x","x",$L$2-'Indicator Date hidden'!M8)</f>
        <v>0</v>
      </c>
      <c r="M7" s="214">
        <f>IF('Indicator Date hidden'!N8="x","x",$M$2-'Indicator Date hidden'!N8)</f>
        <v>0</v>
      </c>
      <c r="N7" s="214">
        <f>IF('Indicator Date hidden'!O8="x","x",$N$2-'Indicator Date hidden'!O8)</f>
        <v>0</v>
      </c>
      <c r="O7" s="214">
        <f>IF('Indicator Date hidden'!P8="x","x",$O$2-'Indicator Date hidden'!P8)</f>
        <v>0</v>
      </c>
      <c r="P7" s="214">
        <f>IF('Indicator Date hidden'!Q8="x","x",$P$2-'Indicator Date hidden'!Q8)</f>
        <v>0</v>
      </c>
      <c r="Q7" s="214" t="str">
        <f>IF('Indicator Date hidden'!R8="x","x",$Q$2-'Indicator Date hidden'!R8)</f>
        <v>x</v>
      </c>
      <c r="R7" s="214">
        <f>IF('Indicator Date hidden'!S8="x","x",$R$2-'Indicator Date hidden'!S8)</f>
        <v>0</v>
      </c>
      <c r="S7" s="214">
        <f>IF('Indicator Date hidden'!T8="x","x",$S$2-'Indicator Date hidden'!T8)</f>
        <v>0</v>
      </c>
      <c r="T7" s="214">
        <f>IF('Indicator Date hidden'!U8="x","x",$T$2-'Indicator Date hidden'!U8)</f>
        <v>0</v>
      </c>
      <c r="U7" s="214">
        <f>IF('Indicator Date hidden'!V8="x","x",$U$2-'Indicator Date hidden'!V8)</f>
        <v>0</v>
      </c>
      <c r="V7" s="214">
        <f>IF('Indicator Date hidden'!W8="x","x",$V$2-'Indicator Date hidden'!W8)</f>
        <v>0</v>
      </c>
      <c r="W7" s="214" t="str">
        <f>IF('Indicator Date hidden'!X8="x","x",$W$2-'Indicator Date hidden'!X8)</f>
        <v>x</v>
      </c>
      <c r="X7" s="214" t="str">
        <f>IF('Indicator Date hidden'!Y8="x","x",$X$2-'Indicator Date hidden'!Y8)</f>
        <v>x</v>
      </c>
      <c r="Y7" s="214">
        <f>IF('Indicator Date hidden'!Z8="x","x",$Y$2-'Indicator Date hidden'!Z8)</f>
        <v>0</v>
      </c>
      <c r="Z7" s="214">
        <f>IF('Indicator Date hidden'!AA8="x","x",$Z$2-'Indicator Date hidden'!AA8)</f>
        <v>0</v>
      </c>
      <c r="AA7" s="214" t="str">
        <f>IF('Indicator Date hidden'!AB8="x","x",$AA$2-'Indicator Date hidden'!AB8)</f>
        <v>x</v>
      </c>
      <c r="AB7" s="214">
        <f>IF('Indicator Date hidden'!AC8="x","x",$AB$2-'Indicator Date hidden'!AC8)</f>
        <v>0</v>
      </c>
      <c r="AC7" s="214">
        <f>IF('Indicator Date hidden'!AD8="x","x",$AC$2-'Indicator Date hidden'!AD8)</f>
        <v>0</v>
      </c>
      <c r="AD7" s="214" t="str">
        <f>IF('Indicator Date hidden'!AE8="x","x",$AD$2-'Indicator Date hidden'!AE8)</f>
        <v>x</v>
      </c>
      <c r="AE7" s="214" t="str">
        <f>IF('Indicator Date hidden'!AF8="x","x",$AE$2-'Indicator Date hidden'!AF8)</f>
        <v>x</v>
      </c>
      <c r="AF7" s="214" t="str">
        <f>IF('Indicator Date hidden'!AG8="x","x",$AF$2-'Indicator Date hidden'!AG8)</f>
        <v>x</v>
      </c>
      <c r="AG7" s="214">
        <f>IF('Indicator Date hidden'!AH8="x","x",$AG$2-'Indicator Date hidden'!AH8)</f>
        <v>0</v>
      </c>
      <c r="AH7" s="214">
        <f>IF('Indicator Date hidden'!AI8="x","x",$AH$2-'Indicator Date hidden'!AI8)</f>
        <v>0</v>
      </c>
      <c r="AI7" s="214">
        <f>IF('Indicator Date hidden'!AJ8="x","x",$AI$2-'Indicator Date hidden'!AJ8)</f>
        <v>0</v>
      </c>
      <c r="AJ7" s="214" t="str">
        <f>IF('Indicator Date hidden'!AK8="x","x",$AJ$2-'Indicator Date hidden'!AK8)</f>
        <v>x</v>
      </c>
      <c r="AK7" s="214">
        <f>IF('Indicator Date hidden'!AL8="x","x",$AK$2-'Indicator Date hidden'!AL8)</f>
        <v>1</v>
      </c>
      <c r="AL7" s="214">
        <f>IF('Indicator Date hidden'!AM8="x","x",$AL$2-'Indicator Date hidden'!AM8)</f>
        <v>0</v>
      </c>
      <c r="AM7" s="214">
        <f>IF('Indicator Date hidden'!AN8="x","x",$AM$2-'Indicator Date hidden'!AN8)</f>
        <v>0</v>
      </c>
      <c r="AN7" s="214">
        <f>IF('Indicator Date hidden'!AO8="x","x",$AN$2-'Indicator Date hidden'!AO8)</f>
        <v>0</v>
      </c>
      <c r="AO7" s="214">
        <f>IF('Indicator Date hidden'!AP8="x","x",$AO$2-'Indicator Date hidden'!AP8)</f>
        <v>0</v>
      </c>
      <c r="AP7" s="214" t="str">
        <f>IF('Indicator Date hidden'!AQ8="x","x",$AP$2-'Indicator Date hidden'!AQ8)</f>
        <v>x</v>
      </c>
      <c r="AQ7" s="214">
        <f>IF('Indicator Date hidden'!AR8="x","x",$AQ$2-'Indicator Date hidden'!AR8)</f>
        <v>6</v>
      </c>
      <c r="AR7" s="214">
        <f>IF('Indicator Date hidden'!AS8="x","x",$AR$2-'Indicator Date hidden'!AS8)</f>
        <v>0</v>
      </c>
      <c r="AS7" s="214" t="str">
        <f>IF('Indicator Date hidden'!AT8="x","x",$AS$2-'Indicator Date hidden'!AT8)</f>
        <v>x</v>
      </c>
      <c r="AT7" s="214">
        <f>IF('Indicator Date hidden'!AU8="x","x",$AT$2-'Indicator Date hidden'!AU8)</f>
        <v>0</v>
      </c>
      <c r="AU7" s="214">
        <f>IF('Indicator Date hidden'!AV8="x","x",$AU$2-'Indicator Date hidden'!AV8)</f>
        <v>1</v>
      </c>
      <c r="AV7" s="214">
        <f>IF('Indicator Date hidden'!AW8="x","x",$AV$2-'Indicator Date hidden'!AW8)</f>
        <v>0</v>
      </c>
      <c r="AW7" s="214">
        <f>IF('Indicator Date hidden'!AX8="x","x",$AW$2-'Indicator Date hidden'!AX8)</f>
        <v>0</v>
      </c>
      <c r="AX7" s="214">
        <f>IF('Indicator Date hidden'!AY8="x","x",$AX$2-'Indicator Date hidden'!AY8)</f>
        <v>0</v>
      </c>
      <c r="AY7" s="214">
        <f>IF('Indicator Date hidden'!AZ8="x","x",$AY$2-'Indicator Date hidden'!AZ8)</f>
        <v>4</v>
      </c>
      <c r="AZ7" s="214">
        <f>IF('Indicator Date hidden'!BA8="x","x",$AZ$2-'Indicator Date hidden'!BA8)</f>
        <v>0</v>
      </c>
      <c r="BA7">
        <f t="shared" si="0"/>
        <v>12</v>
      </c>
      <c r="BB7" s="21">
        <f t="shared" si="1"/>
        <v>0.29268292682926828</v>
      </c>
      <c r="BC7">
        <f t="shared" si="2"/>
        <v>4</v>
      </c>
      <c r="BD7" s="21">
        <f t="shared" si="3"/>
        <v>1.1096890893733977</v>
      </c>
      <c r="BE7" s="291">
        <f t="shared" si="4"/>
        <v>0</v>
      </c>
    </row>
    <row r="8" spans="1:57" x14ac:dyDescent="0.25">
      <c r="A8" t="s">
        <v>7851</v>
      </c>
      <c r="B8" s="214">
        <f>IF('Indicator Date hidden'!C9="x","x",$B$2-'Indicator Date hidden'!C9)</f>
        <v>0</v>
      </c>
      <c r="C8" s="214">
        <f>IF('Indicator Date hidden'!D9="x","x",$C$2-'Indicator Date hidden'!D9)</f>
        <v>0</v>
      </c>
      <c r="D8" s="214">
        <f>IF('Indicator Date hidden'!E9="x","x",$D$2-'Indicator Date hidden'!E9)</f>
        <v>0</v>
      </c>
      <c r="E8" s="214">
        <f>IF('Indicator Date hidden'!F9="x","x",$E$2-'Indicator Date hidden'!F9)</f>
        <v>0</v>
      </c>
      <c r="F8" s="214">
        <f>IF('Indicator Date hidden'!G9="x","x",$F$2-'Indicator Date hidden'!G9)</f>
        <v>0</v>
      </c>
      <c r="G8" s="214">
        <f>IF('Indicator Date hidden'!H9="x","x",$G$2-'Indicator Date hidden'!H9)</f>
        <v>0</v>
      </c>
      <c r="H8" s="214">
        <f>IF('Indicator Date hidden'!I9="x","x",$H$2-'Indicator Date hidden'!I9)</f>
        <v>0</v>
      </c>
      <c r="I8" s="214">
        <f>IF('Indicator Date hidden'!J9="x","x",$I$2-'Indicator Date hidden'!J9)</f>
        <v>0</v>
      </c>
      <c r="J8" s="214">
        <f>IF('Indicator Date hidden'!K9="x","x",$J$2-'Indicator Date hidden'!K9)</f>
        <v>0</v>
      </c>
      <c r="K8" s="214">
        <f>IF('Indicator Date hidden'!L9="x","x",$K$2-'Indicator Date hidden'!L9)</f>
        <v>0</v>
      </c>
      <c r="L8" s="214">
        <f>IF('Indicator Date hidden'!M9="x","x",$L$2-'Indicator Date hidden'!M9)</f>
        <v>0</v>
      </c>
      <c r="M8" s="214">
        <f>IF('Indicator Date hidden'!N9="x","x",$M$2-'Indicator Date hidden'!N9)</f>
        <v>0</v>
      </c>
      <c r="N8" s="214">
        <f>IF('Indicator Date hidden'!O9="x","x",$N$2-'Indicator Date hidden'!O9)</f>
        <v>0</v>
      </c>
      <c r="O8" s="214">
        <f>IF('Indicator Date hidden'!P9="x","x",$O$2-'Indicator Date hidden'!P9)</f>
        <v>0</v>
      </c>
      <c r="P8" s="214">
        <f>IF('Indicator Date hidden'!Q9="x","x",$P$2-'Indicator Date hidden'!Q9)</f>
        <v>0</v>
      </c>
      <c r="Q8" s="214">
        <f>IF('Indicator Date hidden'!R9="x","x",$Q$2-'Indicator Date hidden'!R9)</f>
        <v>9</v>
      </c>
      <c r="R8" s="214">
        <f>IF('Indicator Date hidden'!S9="x","x",$R$2-'Indicator Date hidden'!S9)</f>
        <v>0</v>
      </c>
      <c r="S8" s="214">
        <f>IF('Indicator Date hidden'!T9="x","x",$S$2-'Indicator Date hidden'!T9)</f>
        <v>0</v>
      </c>
      <c r="T8" s="214">
        <f>IF('Indicator Date hidden'!U9="x","x",$T$2-'Indicator Date hidden'!U9)</f>
        <v>0</v>
      </c>
      <c r="U8" s="214">
        <f>IF('Indicator Date hidden'!V9="x","x",$U$2-'Indicator Date hidden'!V9)</f>
        <v>0</v>
      </c>
      <c r="V8" s="214">
        <f>IF('Indicator Date hidden'!W9="x","x",$V$2-'Indicator Date hidden'!W9)</f>
        <v>0</v>
      </c>
      <c r="W8" s="214">
        <f>IF('Indicator Date hidden'!X9="x","x",$W$2-'Indicator Date hidden'!X9)</f>
        <v>9</v>
      </c>
      <c r="X8" s="214">
        <f>IF('Indicator Date hidden'!Y9="x","x",$X$2-'Indicator Date hidden'!Y9)</f>
        <v>1</v>
      </c>
      <c r="Y8" s="214">
        <f>IF('Indicator Date hidden'!Z9="x","x",$Y$2-'Indicator Date hidden'!Z9)</f>
        <v>0</v>
      </c>
      <c r="Z8" s="214">
        <f>IF('Indicator Date hidden'!AA9="x","x",$Z$2-'Indicator Date hidden'!AA9)</f>
        <v>0</v>
      </c>
      <c r="AA8" s="214">
        <f>IF('Indicator Date hidden'!AB9="x","x",$AA$2-'Indicator Date hidden'!AB9)</f>
        <v>0</v>
      </c>
      <c r="AB8" s="214">
        <f>IF('Indicator Date hidden'!AC9="x","x",$AB$2-'Indicator Date hidden'!AC9)</f>
        <v>0</v>
      </c>
      <c r="AC8" s="214">
        <f>IF('Indicator Date hidden'!AD9="x","x",$AC$2-'Indicator Date hidden'!AD9)</f>
        <v>0</v>
      </c>
      <c r="AD8" s="214" t="str">
        <f>IF('Indicator Date hidden'!AE9="x","x",$AD$2-'Indicator Date hidden'!AE9)</f>
        <v>x</v>
      </c>
      <c r="AE8" s="214">
        <f>IF('Indicator Date hidden'!AF9="x","x",$AE$2-'Indicator Date hidden'!AF9)</f>
        <v>0</v>
      </c>
      <c r="AF8" s="214">
        <f>IF('Indicator Date hidden'!AG9="x","x",$AF$2-'Indicator Date hidden'!AG9)</f>
        <v>0</v>
      </c>
      <c r="AG8" s="214">
        <f>IF('Indicator Date hidden'!AH9="x","x",$AG$2-'Indicator Date hidden'!AH9)</f>
        <v>0</v>
      </c>
      <c r="AH8" s="214">
        <f>IF('Indicator Date hidden'!AI9="x","x",$AH$2-'Indicator Date hidden'!AI9)</f>
        <v>0</v>
      </c>
      <c r="AI8" s="214">
        <f>IF('Indicator Date hidden'!AJ9="x","x",$AI$2-'Indicator Date hidden'!AJ9)</f>
        <v>0</v>
      </c>
      <c r="AJ8" s="214" t="str">
        <f>IF('Indicator Date hidden'!AK9="x","x",$AJ$2-'Indicator Date hidden'!AK9)</f>
        <v>x</v>
      </c>
      <c r="AK8" s="214">
        <f>IF('Indicator Date hidden'!AL9="x","x",$AK$2-'Indicator Date hidden'!AL9)</f>
        <v>1</v>
      </c>
      <c r="AL8" s="214">
        <f>IF('Indicator Date hidden'!AM9="x","x",$AL$2-'Indicator Date hidden'!AM9)</f>
        <v>0</v>
      </c>
      <c r="AM8" s="214">
        <f>IF('Indicator Date hidden'!AN9="x","x",$AM$2-'Indicator Date hidden'!AN9)</f>
        <v>0</v>
      </c>
      <c r="AN8" s="214">
        <f>IF('Indicator Date hidden'!AO9="x","x",$AN$2-'Indicator Date hidden'!AO9)</f>
        <v>0</v>
      </c>
      <c r="AO8" s="214" t="str">
        <f>IF('Indicator Date hidden'!AP9="x","x",$AO$2-'Indicator Date hidden'!AP9)</f>
        <v>x</v>
      </c>
      <c r="AP8" s="214" t="str">
        <f>IF('Indicator Date hidden'!AQ9="x","x",$AP$2-'Indicator Date hidden'!AQ9)</f>
        <v>x</v>
      </c>
      <c r="AQ8" s="214">
        <f>IF('Indicator Date hidden'!AR9="x","x",$AQ$2-'Indicator Date hidden'!AR9)</f>
        <v>0</v>
      </c>
      <c r="AR8" s="214">
        <f>IF('Indicator Date hidden'!AS9="x","x",$AR$2-'Indicator Date hidden'!AS9)</f>
        <v>0</v>
      </c>
      <c r="AS8" s="214">
        <f>IF('Indicator Date hidden'!AT9="x","x",$AS$2-'Indicator Date hidden'!AT9)</f>
        <v>0</v>
      </c>
      <c r="AT8" s="214">
        <f>IF('Indicator Date hidden'!AU9="x","x",$AT$2-'Indicator Date hidden'!AU9)</f>
        <v>0</v>
      </c>
      <c r="AU8" s="214">
        <f>IF('Indicator Date hidden'!AV9="x","x",$AU$2-'Indicator Date hidden'!AV9)</f>
        <v>1</v>
      </c>
      <c r="AV8" s="214">
        <f>IF('Indicator Date hidden'!AW9="x","x",$AV$2-'Indicator Date hidden'!AW9)</f>
        <v>0</v>
      </c>
      <c r="AW8" s="214">
        <f>IF('Indicator Date hidden'!AX9="x","x",$AW$2-'Indicator Date hidden'!AX9)</f>
        <v>0</v>
      </c>
      <c r="AX8" s="214">
        <f>IF('Indicator Date hidden'!AY9="x","x",$AX$2-'Indicator Date hidden'!AY9)</f>
        <v>0</v>
      </c>
      <c r="AY8" s="214">
        <f>IF('Indicator Date hidden'!AZ9="x","x",$AY$2-'Indicator Date hidden'!AZ9)</f>
        <v>0</v>
      </c>
      <c r="AZ8" s="214">
        <f>IF('Indicator Date hidden'!BA9="x","x",$AZ$2-'Indicator Date hidden'!BA9)</f>
        <v>0</v>
      </c>
      <c r="BA8">
        <f t="shared" si="0"/>
        <v>21</v>
      </c>
      <c r="BB8" s="21">
        <f t="shared" si="1"/>
        <v>0.44680851063829785</v>
      </c>
      <c r="BC8">
        <f t="shared" si="2"/>
        <v>5</v>
      </c>
      <c r="BD8" s="21">
        <f t="shared" si="3"/>
        <v>1.8196154683596</v>
      </c>
      <c r="BE8" s="291">
        <f t="shared" si="4"/>
        <v>0</v>
      </c>
    </row>
    <row r="9" spans="1:57" x14ac:dyDescent="0.25">
      <c r="A9" t="s">
        <v>7852</v>
      </c>
      <c r="B9" s="214">
        <f>IF('Indicator Date hidden'!C10="x","x",$B$2-'Indicator Date hidden'!C10)</f>
        <v>0</v>
      </c>
      <c r="C9" s="214">
        <f>IF('Indicator Date hidden'!D10="x","x",$C$2-'Indicator Date hidden'!D10)</f>
        <v>0</v>
      </c>
      <c r="D9" s="214">
        <f>IF('Indicator Date hidden'!E10="x","x",$D$2-'Indicator Date hidden'!E10)</f>
        <v>0</v>
      </c>
      <c r="E9" s="214">
        <f>IF('Indicator Date hidden'!F10="x","x",$E$2-'Indicator Date hidden'!F10)</f>
        <v>0</v>
      </c>
      <c r="F9" s="214">
        <f>IF('Indicator Date hidden'!G10="x","x",$F$2-'Indicator Date hidden'!G10)</f>
        <v>0</v>
      </c>
      <c r="G9" s="214">
        <f>IF('Indicator Date hidden'!H10="x","x",$G$2-'Indicator Date hidden'!H10)</f>
        <v>0</v>
      </c>
      <c r="H9" s="214">
        <f>IF('Indicator Date hidden'!I10="x","x",$H$2-'Indicator Date hidden'!I10)</f>
        <v>0</v>
      </c>
      <c r="I9" s="214">
        <f>IF('Indicator Date hidden'!J10="x","x",$I$2-'Indicator Date hidden'!J10)</f>
        <v>0</v>
      </c>
      <c r="J9" s="214">
        <f>IF('Indicator Date hidden'!K10="x","x",$J$2-'Indicator Date hidden'!K10)</f>
        <v>0</v>
      </c>
      <c r="K9" s="214">
        <f>IF('Indicator Date hidden'!L10="x","x",$K$2-'Indicator Date hidden'!L10)</f>
        <v>0</v>
      </c>
      <c r="L9" s="214">
        <f>IF('Indicator Date hidden'!M10="x","x",$L$2-'Indicator Date hidden'!M10)</f>
        <v>0</v>
      </c>
      <c r="M9" s="214">
        <f>IF('Indicator Date hidden'!N10="x","x",$M$2-'Indicator Date hidden'!N10)</f>
        <v>0</v>
      </c>
      <c r="N9" s="214">
        <f>IF('Indicator Date hidden'!O10="x","x",$N$2-'Indicator Date hidden'!O10)</f>
        <v>0</v>
      </c>
      <c r="O9" s="214">
        <f>IF('Indicator Date hidden'!P10="x","x",$O$2-'Indicator Date hidden'!P10)</f>
        <v>0</v>
      </c>
      <c r="P9" s="214">
        <f>IF('Indicator Date hidden'!Q10="x","x",$P$2-'Indicator Date hidden'!Q10)</f>
        <v>0</v>
      </c>
      <c r="Q9" s="214">
        <f>IF('Indicator Date hidden'!R10="x","x",$Q$2-'Indicator Date hidden'!R10)</f>
        <v>4</v>
      </c>
      <c r="R9" s="214">
        <f>IF('Indicator Date hidden'!S10="x","x",$R$2-'Indicator Date hidden'!S10)</f>
        <v>0</v>
      </c>
      <c r="S9" s="214">
        <f>IF('Indicator Date hidden'!T10="x","x",$S$2-'Indicator Date hidden'!T10)</f>
        <v>0</v>
      </c>
      <c r="T9" s="214">
        <f>IF('Indicator Date hidden'!U10="x","x",$T$2-'Indicator Date hidden'!U10)</f>
        <v>0</v>
      </c>
      <c r="U9" s="214">
        <f>IF('Indicator Date hidden'!V10="x","x",$U$2-'Indicator Date hidden'!V10)</f>
        <v>0</v>
      </c>
      <c r="V9" s="214">
        <f>IF('Indicator Date hidden'!W10="x","x",$V$2-'Indicator Date hidden'!W10)</f>
        <v>0</v>
      </c>
      <c r="W9" s="214">
        <f>IF('Indicator Date hidden'!X10="x","x",$W$2-'Indicator Date hidden'!X10)</f>
        <v>4</v>
      </c>
      <c r="X9" s="214">
        <f>IF('Indicator Date hidden'!Y10="x","x",$X$2-'Indicator Date hidden'!Y10)</f>
        <v>1</v>
      </c>
      <c r="Y9" s="214">
        <f>IF('Indicator Date hidden'!Z10="x","x",$Y$2-'Indicator Date hidden'!Z10)</f>
        <v>0</v>
      </c>
      <c r="Z9" s="214">
        <f>IF('Indicator Date hidden'!AA10="x","x",$Z$2-'Indicator Date hidden'!AA10)</f>
        <v>0</v>
      </c>
      <c r="AA9" s="214">
        <f>IF('Indicator Date hidden'!AB10="x","x",$AA$2-'Indicator Date hidden'!AB10)</f>
        <v>0</v>
      </c>
      <c r="AB9" s="214">
        <f>IF('Indicator Date hidden'!AC10="x","x",$AB$2-'Indicator Date hidden'!AC10)</f>
        <v>0</v>
      </c>
      <c r="AC9" s="214">
        <f>IF('Indicator Date hidden'!AD10="x","x",$AC$2-'Indicator Date hidden'!AD10)</f>
        <v>0</v>
      </c>
      <c r="AD9" s="214" t="str">
        <f>IF('Indicator Date hidden'!AE10="x","x",$AD$2-'Indicator Date hidden'!AE10)</f>
        <v>x</v>
      </c>
      <c r="AE9" s="214">
        <f>IF('Indicator Date hidden'!AF10="x","x",$AE$2-'Indicator Date hidden'!AF10)</f>
        <v>0</v>
      </c>
      <c r="AF9" s="214">
        <f>IF('Indicator Date hidden'!AG10="x","x",$AF$2-'Indicator Date hidden'!AG10)</f>
        <v>0</v>
      </c>
      <c r="AG9" s="214">
        <f>IF('Indicator Date hidden'!AH10="x","x",$AG$2-'Indicator Date hidden'!AH10)</f>
        <v>0</v>
      </c>
      <c r="AH9" s="214">
        <f>IF('Indicator Date hidden'!AI10="x","x",$AH$2-'Indicator Date hidden'!AI10)</f>
        <v>0</v>
      </c>
      <c r="AI9" s="214">
        <f>IF('Indicator Date hidden'!AJ10="x","x",$AI$2-'Indicator Date hidden'!AJ10)</f>
        <v>0</v>
      </c>
      <c r="AJ9" s="214">
        <f>IF('Indicator Date hidden'!AK10="x","x",$AJ$2-'Indicator Date hidden'!AK10)</f>
        <v>1</v>
      </c>
      <c r="AK9" s="214">
        <f>IF('Indicator Date hidden'!AL10="x","x",$AK$2-'Indicator Date hidden'!AL10)</f>
        <v>1</v>
      </c>
      <c r="AL9" s="214">
        <f>IF('Indicator Date hidden'!AM10="x","x",$AL$2-'Indicator Date hidden'!AM10)</f>
        <v>0</v>
      </c>
      <c r="AM9" s="214">
        <f>IF('Indicator Date hidden'!AN10="x","x",$AM$2-'Indicator Date hidden'!AN10)</f>
        <v>0</v>
      </c>
      <c r="AN9" s="214">
        <f>IF('Indicator Date hidden'!AO10="x","x",$AN$2-'Indicator Date hidden'!AO10)</f>
        <v>0</v>
      </c>
      <c r="AO9" s="214">
        <f>IF('Indicator Date hidden'!AP10="x","x",$AO$2-'Indicator Date hidden'!AP10)</f>
        <v>0</v>
      </c>
      <c r="AP9" s="214">
        <f>IF('Indicator Date hidden'!AQ10="x","x",$AP$2-'Indicator Date hidden'!AQ10)</f>
        <v>0</v>
      </c>
      <c r="AQ9" s="214">
        <f>IF('Indicator Date hidden'!AR10="x","x",$AQ$2-'Indicator Date hidden'!AR10)</f>
        <v>4</v>
      </c>
      <c r="AR9" s="214">
        <f>IF('Indicator Date hidden'!AS10="x","x",$AR$2-'Indicator Date hidden'!AS10)</f>
        <v>0</v>
      </c>
      <c r="AS9" s="214">
        <f>IF('Indicator Date hidden'!AT10="x","x",$AS$2-'Indicator Date hidden'!AT10)</f>
        <v>0</v>
      </c>
      <c r="AT9" s="214">
        <f>IF('Indicator Date hidden'!AU10="x","x",$AT$2-'Indicator Date hidden'!AU10)</f>
        <v>0</v>
      </c>
      <c r="AU9" s="214">
        <f>IF('Indicator Date hidden'!AV10="x","x",$AU$2-'Indicator Date hidden'!AV10)</f>
        <v>3</v>
      </c>
      <c r="AV9" s="214">
        <f>IF('Indicator Date hidden'!AW10="x","x",$AV$2-'Indicator Date hidden'!AW10)</f>
        <v>0</v>
      </c>
      <c r="AW9" s="214">
        <f>IF('Indicator Date hidden'!AX10="x","x",$AW$2-'Indicator Date hidden'!AX10)</f>
        <v>0</v>
      </c>
      <c r="AX9" s="214">
        <f>IF('Indicator Date hidden'!AY10="x","x",$AX$2-'Indicator Date hidden'!AY10)</f>
        <v>0</v>
      </c>
      <c r="AY9" s="214">
        <f>IF('Indicator Date hidden'!AZ10="x","x",$AY$2-'Indicator Date hidden'!AZ10)</f>
        <v>0</v>
      </c>
      <c r="AZ9" s="214">
        <f>IF('Indicator Date hidden'!BA10="x","x",$AZ$2-'Indicator Date hidden'!BA10)</f>
        <v>0</v>
      </c>
      <c r="BA9">
        <f t="shared" si="0"/>
        <v>18</v>
      </c>
      <c r="BB9" s="21">
        <f t="shared" si="1"/>
        <v>0.36</v>
      </c>
      <c r="BC9">
        <f t="shared" si="2"/>
        <v>7</v>
      </c>
      <c r="BD9" s="21">
        <f t="shared" si="3"/>
        <v>1.034601372510205</v>
      </c>
      <c r="BE9" s="291">
        <f t="shared" si="4"/>
        <v>0</v>
      </c>
    </row>
    <row r="10" spans="1:57" x14ac:dyDescent="0.25">
      <c r="A10" t="s">
        <v>7856</v>
      </c>
      <c r="B10" s="214">
        <f>IF('Indicator Date hidden'!C11="x","x",$B$2-'Indicator Date hidden'!C11)</f>
        <v>0</v>
      </c>
      <c r="C10" s="214">
        <f>IF('Indicator Date hidden'!D11="x","x",$C$2-'Indicator Date hidden'!D11)</f>
        <v>0</v>
      </c>
      <c r="D10" s="214">
        <f>IF('Indicator Date hidden'!E11="x","x",$D$2-'Indicator Date hidden'!E11)</f>
        <v>0</v>
      </c>
      <c r="E10" s="214">
        <f>IF('Indicator Date hidden'!F11="x","x",$E$2-'Indicator Date hidden'!F11)</f>
        <v>0</v>
      </c>
      <c r="F10" s="214">
        <f>IF('Indicator Date hidden'!G11="x","x",$F$2-'Indicator Date hidden'!G11)</f>
        <v>0</v>
      </c>
      <c r="G10" s="214">
        <f>IF('Indicator Date hidden'!H11="x","x",$G$2-'Indicator Date hidden'!H11)</f>
        <v>0</v>
      </c>
      <c r="H10" s="214">
        <f>IF('Indicator Date hidden'!I11="x","x",$H$2-'Indicator Date hidden'!I11)</f>
        <v>0</v>
      </c>
      <c r="I10" s="214">
        <f>IF('Indicator Date hidden'!J11="x","x",$I$2-'Indicator Date hidden'!J11)</f>
        <v>0</v>
      </c>
      <c r="J10" s="214">
        <f>IF('Indicator Date hidden'!K11="x","x",$J$2-'Indicator Date hidden'!K11)</f>
        <v>0</v>
      </c>
      <c r="K10" s="214">
        <f>IF('Indicator Date hidden'!L11="x","x",$K$2-'Indicator Date hidden'!L11)</f>
        <v>0</v>
      </c>
      <c r="L10" s="214">
        <f>IF('Indicator Date hidden'!M11="x","x",$L$2-'Indicator Date hidden'!M11)</f>
        <v>0</v>
      </c>
      <c r="M10" s="214">
        <f>IF('Indicator Date hidden'!N11="x","x",$M$2-'Indicator Date hidden'!N11)</f>
        <v>0</v>
      </c>
      <c r="N10" s="214">
        <f>IF('Indicator Date hidden'!O11="x","x",$N$2-'Indicator Date hidden'!O11)</f>
        <v>0</v>
      </c>
      <c r="O10" s="214">
        <f>IF('Indicator Date hidden'!P11="x","x",$O$2-'Indicator Date hidden'!P11)</f>
        <v>0</v>
      </c>
      <c r="P10" s="214">
        <f>IF('Indicator Date hidden'!Q11="x","x",$P$2-'Indicator Date hidden'!Q11)</f>
        <v>0</v>
      </c>
      <c r="Q10" s="214" t="str">
        <f>IF('Indicator Date hidden'!R11="x","x",$Q$2-'Indicator Date hidden'!R11)</f>
        <v>x</v>
      </c>
      <c r="R10" s="214">
        <f>IF('Indicator Date hidden'!S11="x","x",$R$2-'Indicator Date hidden'!S11)</f>
        <v>0</v>
      </c>
      <c r="S10" s="214">
        <f>IF('Indicator Date hidden'!T11="x","x",$S$2-'Indicator Date hidden'!T11)</f>
        <v>0</v>
      </c>
      <c r="T10" s="214">
        <f>IF('Indicator Date hidden'!U11="x","x",$T$2-'Indicator Date hidden'!U11)</f>
        <v>0</v>
      </c>
      <c r="U10" s="214" t="str">
        <f>IF('Indicator Date hidden'!V11="x","x",$U$2-'Indicator Date hidden'!V11)</f>
        <v>x</v>
      </c>
      <c r="V10" s="214">
        <f>IF('Indicator Date hidden'!W11="x","x",$V$2-'Indicator Date hidden'!W11)</f>
        <v>0</v>
      </c>
      <c r="W10" s="214">
        <f>IF('Indicator Date hidden'!X11="x","x",$W$2-'Indicator Date hidden'!X11)</f>
        <v>7</v>
      </c>
      <c r="X10" s="214">
        <f>IF('Indicator Date hidden'!Y11="x","x",$X$2-'Indicator Date hidden'!Y11)</f>
        <v>3</v>
      </c>
      <c r="Y10" s="214">
        <f>IF('Indicator Date hidden'!Z11="x","x",$Y$2-'Indicator Date hidden'!Z11)</f>
        <v>0</v>
      </c>
      <c r="Z10" s="214">
        <f>IF('Indicator Date hidden'!AA11="x","x",$Z$2-'Indicator Date hidden'!AA11)</f>
        <v>0</v>
      </c>
      <c r="AA10" s="214">
        <f>IF('Indicator Date hidden'!AB11="x","x",$AA$2-'Indicator Date hidden'!AB11)</f>
        <v>1</v>
      </c>
      <c r="AB10" s="214">
        <f>IF('Indicator Date hidden'!AC11="x","x",$AB$2-'Indicator Date hidden'!AC11)</f>
        <v>0</v>
      </c>
      <c r="AC10" s="214">
        <f>IF('Indicator Date hidden'!AD11="x","x",$AC$2-'Indicator Date hidden'!AD11)</f>
        <v>0</v>
      </c>
      <c r="AD10" s="214" t="str">
        <f>IF('Indicator Date hidden'!AE11="x","x",$AD$2-'Indicator Date hidden'!AE11)</f>
        <v>x</v>
      </c>
      <c r="AE10" s="214">
        <f>IF('Indicator Date hidden'!AF11="x","x",$AE$2-'Indicator Date hidden'!AF11)</f>
        <v>0</v>
      </c>
      <c r="AF10" s="214">
        <f>IF('Indicator Date hidden'!AG11="x","x",$AF$2-'Indicator Date hidden'!AG11)</f>
        <v>3</v>
      </c>
      <c r="AG10" s="214">
        <f>IF('Indicator Date hidden'!AH11="x","x",$AG$2-'Indicator Date hidden'!AH11)</f>
        <v>0</v>
      </c>
      <c r="AH10" s="214">
        <f>IF('Indicator Date hidden'!AI11="x","x",$AH$2-'Indicator Date hidden'!AI11)</f>
        <v>0</v>
      </c>
      <c r="AI10" s="214">
        <f>IF('Indicator Date hidden'!AJ11="x","x",$AI$2-'Indicator Date hidden'!AJ11)</f>
        <v>0</v>
      </c>
      <c r="AJ10" s="214" t="str">
        <f>IF('Indicator Date hidden'!AK11="x","x",$AJ$2-'Indicator Date hidden'!AK11)</f>
        <v>x</v>
      </c>
      <c r="AK10" s="214">
        <f>IF('Indicator Date hidden'!AL11="x","x",$AK$2-'Indicator Date hidden'!AL11)</f>
        <v>1</v>
      </c>
      <c r="AL10" s="214">
        <f>IF('Indicator Date hidden'!AM11="x","x",$AL$2-'Indicator Date hidden'!AM11)</f>
        <v>0</v>
      </c>
      <c r="AM10" s="214">
        <f>IF('Indicator Date hidden'!AN11="x","x",$AM$2-'Indicator Date hidden'!AN11)</f>
        <v>0</v>
      </c>
      <c r="AN10" s="214">
        <f>IF('Indicator Date hidden'!AO11="x","x",$AN$2-'Indicator Date hidden'!AO11)</f>
        <v>0</v>
      </c>
      <c r="AO10" s="214">
        <f>IF('Indicator Date hidden'!AP11="x","x",$AO$2-'Indicator Date hidden'!AP11)</f>
        <v>0</v>
      </c>
      <c r="AP10" s="214" t="str">
        <f>IF('Indicator Date hidden'!AQ11="x","x",$AP$2-'Indicator Date hidden'!AQ11)</f>
        <v>x</v>
      </c>
      <c r="AQ10" s="214">
        <f>IF('Indicator Date hidden'!AR11="x","x",$AQ$2-'Indicator Date hidden'!AR11)</f>
        <v>0</v>
      </c>
      <c r="AR10" s="214">
        <f>IF('Indicator Date hidden'!AS11="x","x",$AR$2-'Indicator Date hidden'!AS11)</f>
        <v>0</v>
      </c>
      <c r="AS10" s="214">
        <f>IF('Indicator Date hidden'!AT11="x","x",$AS$2-'Indicator Date hidden'!AT11)</f>
        <v>0</v>
      </c>
      <c r="AT10" s="214">
        <f>IF('Indicator Date hidden'!AU11="x","x",$AT$2-'Indicator Date hidden'!AU11)</f>
        <v>0</v>
      </c>
      <c r="AU10" s="214" t="str">
        <f>IF('Indicator Date hidden'!AV11="x","x",$AU$2-'Indicator Date hidden'!AV11)</f>
        <v>x</v>
      </c>
      <c r="AV10" s="214">
        <f>IF('Indicator Date hidden'!AW11="x","x",$AV$2-'Indicator Date hidden'!AW11)</f>
        <v>0</v>
      </c>
      <c r="AW10" s="214">
        <f>IF('Indicator Date hidden'!AX11="x","x",$AW$2-'Indicator Date hidden'!AX11)</f>
        <v>0</v>
      </c>
      <c r="AX10" s="214">
        <f>IF('Indicator Date hidden'!AY11="x","x",$AX$2-'Indicator Date hidden'!AY11)</f>
        <v>0</v>
      </c>
      <c r="AY10" s="214">
        <f>IF('Indicator Date hidden'!AZ11="x","x",$AY$2-'Indicator Date hidden'!AZ11)</f>
        <v>0</v>
      </c>
      <c r="AZ10" s="214">
        <f>IF('Indicator Date hidden'!BA11="x","x",$AZ$2-'Indicator Date hidden'!BA11)</f>
        <v>0</v>
      </c>
      <c r="BA10">
        <f t="shared" si="0"/>
        <v>15</v>
      </c>
      <c r="BB10" s="21">
        <f t="shared" si="1"/>
        <v>0.33333333333333331</v>
      </c>
      <c r="BC10">
        <f t="shared" si="2"/>
        <v>5</v>
      </c>
      <c r="BD10" s="21">
        <f t="shared" si="3"/>
        <v>1.1925695879998879</v>
      </c>
      <c r="BE10" s="291">
        <f t="shared" si="4"/>
        <v>0</v>
      </c>
    </row>
    <row r="11" spans="1:57" x14ac:dyDescent="0.25">
      <c r="A11" t="s">
        <v>7858</v>
      </c>
      <c r="B11" s="214">
        <f>IF('Indicator Date hidden'!C12="x","x",$B$2-'Indicator Date hidden'!C12)</f>
        <v>0</v>
      </c>
      <c r="C11" s="214">
        <f>IF('Indicator Date hidden'!D12="x","x",$C$2-'Indicator Date hidden'!D12)</f>
        <v>0</v>
      </c>
      <c r="D11" s="214">
        <f>IF('Indicator Date hidden'!E12="x","x",$D$2-'Indicator Date hidden'!E12)</f>
        <v>0</v>
      </c>
      <c r="E11" s="214">
        <f>IF('Indicator Date hidden'!F12="x","x",$E$2-'Indicator Date hidden'!F12)</f>
        <v>0</v>
      </c>
      <c r="F11" s="214">
        <f>IF('Indicator Date hidden'!G12="x","x",$F$2-'Indicator Date hidden'!G12)</f>
        <v>0</v>
      </c>
      <c r="G11" s="214">
        <f>IF('Indicator Date hidden'!H12="x","x",$G$2-'Indicator Date hidden'!H12)</f>
        <v>0</v>
      </c>
      <c r="H11" s="214">
        <f>IF('Indicator Date hidden'!I12="x","x",$H$2-'Indicator Date hidden'!I12)</f>
        <v>0</v>
      </c>
      <c r="I11" s="214">
        <f>IF('Indicator Date hidden'!J12="x","x",$I$2-'Indicator Date hidden'!J12)</f>
        <v>0</v>
      </c>
      <c r="J11" s="214">
        <f>IF('Indicator Date hidden'!K12="x","x",$J$2-'Indicator Date hidden'!K12)</f>
        <v>0</v>
      </c>
      <c r="K11" s="214">
        <f>IF('Indicator Date hidden'!L12="x","x",$K$2-'Indicator Date hidden'!L12)</f>
        <v>0</v>
      </c>
      <c r="L11" s="214">
        <f>IF('Indicator Date hidden'!M12="x","x",$L$2-'Indicator Date hidden'!M12)</f>
        <v>0</v>
      </c>
      <c r="M11" s="214">
        <f>IF('Indicator Date hidden'!N12="x","x",$M$2-'Indicator Date hidden'!N12)</f>
        <v>0</v>
      </c>
      <c r="N11" s="214">
        <f>IF('Indicator Date hidden'!O12="x","x",$N$2-'Indicator Date hidden'!O12)</f>
        <v>0</v>
      </c>
      <c r="O11" s="214">
        <f>IF('Indicator Date hidden'!P12="x","x",$O$2-'Indicator Date hidden'!P12)</f>
        <v>0</v>
      </c>
      <c r="P11" s="214">
        <f>IF('Indicator Date hidden'!Q12="x","x",$P$2-'Indicator Date hidden'!Q12)</f>
        <v>0</v>
      </c>
      <c r="Q11" s="214" t="str">
        <f>IF('Indicator Date hidden'!R12="x","x",$Q$2-'Indicator Date hidden'!R12)</f>
        <v>x</v>
      </c>
      <c r="R11" s="214">
        <f>IF('Indicator Date hidden'!S12="x","x",$R$2-'Indicator Date hidden'!S12)</f>
        <v>0</v>
      </c>
      <c r="S11" s="214">
        <f>IF('Indicator Date hidden'!T12="x","x",$S$2-'Indicator Date hidden'!T12)</f>
        <v>0</v>
      </c>
      <c r="T11" s="214">
        <f>IF('Indicator Date hidden'!U12="x","x",$T$2-'Indicator Date hidden'!U12)</f>
        <v>0</v>
      </c>
      <c r="U11" s="214" t="str">
        <f>IF('Indicator Date hidden'!V12="x","x",$U$2-'Indicator Date hidden'!V12)</f>
        <v>x</v>
      </c>
      <c r="V11" s="214">
        <f>IF('Indicator Date hidden'!W12="x","x",$V$2-'Indicator Date hidden'!W12)</f>
        <v>0</v>
      </c>
      <c r="W11" s="214" t="str">
        <f>IF('Indicator Date hidden'!X12="x","x",$W$2-'Indicator Date hidden'!X12)</f>
        <v>x</v>
      </c>
      <c r="X11" s="214">
        <f>IF('Indicator Date hidden'!Y12="x","x",$X$2-'Indicator Date hidden'!Y12)</f>
        <v>3</v>
      </c>
      <c r="Y11" s="214">
        <f>IF('Indicator Date hidden'!Z12="x","x",$Y$2-'Indicator Date hidden'!Z12)</f>
        <v>0</v>
      </c>
      <c r="Z11" s="214">
        <f>IF('Indicator Date hidden'!AA12="x","x",$Z$2-'Indicator Date hidden'!AA12)</f>
        <v>0</v>
      </c>
      <c r="AA11" s="214" t="str">
        <f>IF('Indicator Date hidden'!AB12="x","x",$AA$2-'Indicator Date hidden'!AB12)</f>
        <v>x</v>
      </c>
      <c r="AB11" s="214">
        <f>IF('Indicator Date hidden'!AC12="x","x",$AB$2-'Indicator Date hidden'!AC12)</f>
        <v>0</v>
      </c>
      <c r="AC11" s="214">
        <f>IF('Indicator Date hidden'!AD12="x","x",$AC$2-'Indicator Date hidden'!AD12)</f>
        <v>0</v>
      </c>
      <c r="AD11" s="214" t="str">
        <f>IF('Indicator Date hidden'!AE12="x","x",$AD$2-'Indicator Date hidden'!AE12)</f>
        <v>x</v>
      </c>
      <c r="AE11" s="214">
        <f>IF('Indicator Date hidden'!AF12="x","x",$AE$2-'Indicator Date hidden'!AF12)</f>
        <v>0</v>
      </c>
      <c r="AF11" s="214">
        <f>IF('Indicator Date hidden'!AG12="x","x",$AF$2-'Indicator Date hidden'!AG12)</f>
        <v>1</v>
      </c>
      <c r="AG11" s="214">
        <f>IF('Indicator Date hidden'!AH12="x","x",$AG$2-'Indicator Date hidden'!AH12)</f>
        <v>0</v>
      </c>
      <c r="AH11" s="214">
        <f>IF('Indicator Date hidden'!AI12="x","x",$AH$2-'Indicator Date hidden'!AI12)</f>
        <v>0</v>
      </c>
      <c r="AI11" s="214">
        <f>IF('Indicator Date hidden'!AJ12="x","x",$AI$2-'Indicator Date hidden'!AJ12)</f>
        <v>0</v>
      </c>
      <c r="AJ11" s="214" t="str">
        <f>IF('Indicator Date hidden'!AK12="x","x",$AJ$2-'Indicator Date hidden'!AK12)</f>
        <v>x</v>
      </c>
      <c r="AK11" s="214">
        <f>IF('Indicator Date hidden'!AL12="x","x",$AK$2-'Indicator Date hidden'!AL12)</f>
        <v>1</v>
      </c>
      <c r="AL11" s="214">
        <f>IF('Indicator Date hidden'!AM12="x","x",$AL$2-'Indicator Date hidden'!AM12)</f>
        <v>0</v>
      </c>
      <c r="AM11" s="214">
        <f>IF('Indicator Date hidden'!AN12="x","x",$AM$2-'Indicator Date hidden'!AN12)</f>
        <v>0</v>
      </c>
      <c r="AN11" s="214">
        <f>IF('Indicator Date hidden'!AO12="x","x",$AN$2-'Indicator Date hidden'!AO12)</f>
        <v>0</v>
      </c>
      <c r="AO11" s="214">
        <f>IF('Indicator Date hidden'!AP12="x","x",$AO$2-'Indicator Date hidden'!AP12)</f>
        <v>0</v>
      </c>
      <c r="AP11" s="214">
        <f>IF('Indicator Date hidden'!AQ12="x","x",$AP$2-'Indicator Date hidden'!AQ12)</f>
        <v>0</v>
      </c>
      <c r="AQ11" s="214">
        <f>IF('Indicator Date hidden'!AR12="x","x",$AQ$2-'Indicator Date hidden'!AR12)</f>
        <v>0</v>
      </c>
      <c r="AR11" s="214">
        <f>IF('Indicator Date hidden'!AS12="x","x",$AR$2-'Indicator Date hidden'!AS12)</f>
        <v>0</v>
      </c>
      <c r="AS11" s="214">
        <f>IF('Indicator Date hidden'!AT12="x","x",$AS$2-'Indicator Date hidden'!AT12)</f>
        <v>0</v>
      </c>
      <c r="AT11" s="214">
        <f>IF('Indicator Date hidden'!AU12="x","x",$AT$2-'Indicator Date hidden'!AU12)</f>
        <v>0</v>
      </c>
      <c r="AU11" s="214" t="str">
        <f>IF('Indicator Date hidden'!AV12="x","x",$AU$2-'Indicator Date hidden'!AV12)</f>
        <v>x</v>
      </c>
      <c r="AV11" s="214">
        <f>IF('Indicator Date hidden'!AW12="x","x",$AV$2-'Indicator Date hidden'!AW12)</f>
        <v>0</v>
      </c>
      <c r="AW11" s="214">
        <f>IF('Indicator Date hidden'!AX12="x","x",$AW$2-'Indicator Date hidden'!AX12)</f>
        <v>0</v>
      </c>
      <c r="AX11" s="214">
        <f>IF('Indicator Date hidden'!AY12="x","x",$AX$2-'Indicator Date hidden'!AY12)</f>
        <v>0</v>
      </c>
      <c r="AY11" s="214">
        <f>IF('Indicator Date hidden'!AZ12="x","x",$AY$2-'Indicator Date hidden'!AZ12)</f>
        <v>0</v>
      </c>
      <c r="AZ11" s="214">
        <f>IF('Indicator Date hidden'!BA12="x","x",$AZ$2-'Indicator Date hidden'!BA12)</f>
        <v>0</v>
      </c>
      <c r="BA11">
        <f t="shared" si="0"/>
        <v>5</v>
      </c>
      <c r="BB11" s="21">
        <f t="shared" si="1"/>
        <v>0.11363636363636363</v>
      </c>
      <c r="BC11">
        <f t="shared" si="2"/>
        <v>3</v>
      </c>
      <c r="BD11" s="21">
        <f t="shared" si="3"/>
        <v>0.48691557467337615</v>
      </c>
      <c r="BE11" s="291">
        <f t="shared" si="4"/>
        <v>0</v>
      </c>
    </row>
    <row r="12" spans="1:57" x14ac:dyDescent="0.25">
      <c r="A12" t="s">
        <v>7859</v>
      </c>
      <c r="B12" s="214">
        <f>IF('Indicator Date hidden'!C13="x","x",$B$2-'Indicator Date hidden'!C13)</f>
        <v>0</v>
      </c>
      <c r="C12" s="214">
        <f>IF('Indicator Date hidden'!D13="x","x",$C$2-'Indicator Date hidden'!D13)</f>
        <v>0</v>
      </c>
      <c r="D12" s="214">
        <f>IF('Indicator Date hidden'!E13="x","x",$D$2-'Indicator Date hidden'!E13)</f>
        <v>0</v>
      </c>
      <c r="E12" s="214">
        <f>IF('Indicator Date hidden'!F13="x","x",$E$2-'Indicator Date hidden'!F13)</f>
        <v>0</v>
      </c>
      <c r="F12" s="214">
        <f>IF('Indicator Date hidden'!G13="x","x",$F$2-'Indicator Date hidden'!G13)</f>
        <v>0</v>
      </c>
      <c r="G12" s="214">
        <f>IF('Indicator Date hidden'!H13="x","x",$G$2-'Indicator Date hidden'!H13)</f>
        <v>0</v>
      </c>
      <c r="H12" s="214">
        <f>IF('Indicator Date hidden'!I13="x","x",$H$2-'Indicator Date hidden'!I13)</f>
        <v>0</v>
      </c>
      <c r="I12" s="214">
        <f>IF('Indicator Date hidden'!J13="x","x",$I$2-'Indicator Date hidden'!J13)</f>
        <v>0</v>
      </c>
      <c r="J12" s="214">
        <f>IF('Indicator Date hidden'!K13="x","x",$J$2-'Indicator Date hidden'!K13)</f>
        <v>0</v>
      </c>
      <c r="K12" s="214">
        <f>IF('Indicator Date hidden'!L13="x","x",$K$2-'Indicator Date hidden'!L13)</f>
        <v>0</v>
      </c>
      <c r="L12" s="214">
        <f>IF('Indicator Date hidden'!M13="x","x",$L$2-'Indicator Date hidden'!M13)</f>
        <v>0</v>
      </c>
      <c r="M12" s="214">
        <f>IF('Indicator Date hidden'!N13="x","x",$M$2-'Indicator Date hidden'!N13)</f>
        <v>0</v>
      </c>
      <c r="N12" s="214">
        <f>IF('Indicator Date hidden'!O13="x","x",$N$2-'Indicator Date hidden'!O13)</f>
        <v>0</v>
      </c>
      <c r="O12" s="214">
        <f>IF('Indicator Date hidden'!P13="x","x",$O$2-'Indicator Date hidden'!P13)</f>
        <v>0</v>
      </c>
      <c r="P12" s="214">
        <f>IF('Indicator Date hidden'!Q13="x","x",$P$2-'Indicator Date hidden'!Q13)</f>
        <v>0</v>
      </c>
      <c r="Q12" s="214">
        <f>IF('Indicator Date hidden'!R13="x","x",$Q$2-'Indicator Date hidden'!R13)</f>
        <v>8</v>
      </c>
      <c r="R12" s="214">
        <f>IF('Indicator Date hidden'!S13="x","x",$R$2-'Indicator Date hidden'!S13)</f>
        <v>0</v>
      </c>
      <c r="S12" s="214">
        <f>IF('Indicator Date hidden'!T13="x","x",$S$2-'Indicator Date hidden'!T13)</f>
        <v>0</v>
      </c>
      <c r="T12" s="214">
        <f>IF('Indicator Date hidden'!U13="x","x",$T$2-'Indicator Date hidden'!U13)</f>
        <v>0</v>
      </c>
      <c r="U12" s="214">
        <f>IF('Indicator Date hidden'!V13="x","x",$U$2-'Indicator Date hidden'!V13)</f>
        <v>0</v>
      </c>
      <c r="V12" s="214">
        <f>IF('Indicator Date hidden'!W13="x","x",$V$2-'Indicator Date hidden'!W13)</f>
        <v>0</v>
      </c>
      <c r="W12" s="214">
        <f>IF('Indicator Date hidden'!X13="x","x",$W$2-'Indicator Date hidden'!X13)</f>
        <v>1</v>
      </c>
      <c r="X12" s="214">
        <f>IF('Indicator Date hidden'!Y13="x","x",$X$2-'Indicator Date hidden'!Y13)</f>
        <v>1</v>
      </c>
      <c r="Y12" s="214">
        <f>IF('Indicator Date hidden'!Z13="x","x",$Y$2-'Indicator Date hidden'!Z13)</f>
        <v>0</v>
      </c>
      <c r="Z12" s="214">
        <f>IF('Indicator Date hidden'!AA13="x","x",$Z$2-'Indicator Date hidden'!AA13)</f>
        <v>0</v>
      </c>
      <c r="AA12" s="214">
        <f>IF('Indicator Date hidden'!AB13="x","x",$AA$2-'Indicator Date hidden'!AB13)</f>
        <v>0</v>
      </c>
      <c r="AB12" s="214">
        <f>IF('Indicator Date hidden'!AC13="x","x",$AB$2-'Indicator Date hidden'!AC13)</f>
        <v>0</v>
      </c>
      <c r="AC12" s="214">
        <f>IF('Indicator Date hidden'!AD13="x","x",$AC$2-'Indicator Date hidden'!AD13)</f>
        <v>0</v>
      </c>
      <c r="AD12" s="214">
        <f>IF('Indicator Date hidden'!AE13="x","x",$AD$2-'Indicator Date hidden'!AE13)</f>
        <v>0</v>
      </c>
      <c r="AE12" s="214">
        <f>IF('Indicator Date hidden'!AF13="x","x",$AE$2-'Indicator Date hidden'!AF13)</f>
        <v>0</v>
      </c>
      <c r="AF12" s="214">
        <f>IF('Indicator Date hidden'!AG13="x","x",$AF$2-'Indicator Date hidden'!AG13)</f>
        <v>5</v>
      </c>
      <c r="AG12" s="214">
        <f>IF('Indicator Date hidden'!AH13="x","x",$AG$2-'Indicator Date hidden'!AH13)</f>
        <v>0</v>
      </c>
      <c r="AH12" s="214">
        <f>IF('Indicator Date hidden'!AI13="x","x",$AH$2-'Indicator Date hidden'!AI13)</f>
        <v>0</v>
      </c>
      <c r="AI12" s="214">
        <f>IF('Indicator Date hidden'!AJ13="x","x",$AI$2-'Indicator Date hidden'!AJ13)</f>
        <v>0</v>
      </c>
      <c r="AJ12" s="214">
        <f>IF('Indicator Date hidden'!AK13="x","x",$AJ$2-'Indicator Date hidden'!AK13)</f>
        <v>1</v>
      </c>
      <c r="AK12" s="214">
        <f>IF('Indicator Date hidden'!AL13="x","x",$AK$2-'Indicator Date hidden'!AL13)</f>
        <v>1</v>
      </c>
      <c r="AL12" s="214">
        <f>IF('Indicator Date hidden'!AM13="x","x",$AL$2-'Indicator Date hidden'!AM13)</f>
        <v>0</v>
      </c>
      <c r="AM12" s="214">
        <f>IF('Indicator Date hidden'!AN13="x","x",$AM$2-'Indicator Date hidden'!AN13)</f>
        <v>0</v>
      </c>
      <c r="AN12" s="214">
        <f>IF('Indicator Date hidden'!AO13="x","x",$AN$2-'Indicator Date hidden'!AO13)</f>
        <v>0</v>
      </c>
      <c r="AO12" s="214" t="str">
        <f>IF('Indicator Date hidden'!AP13="x","x",$AO$2-'Indicator Date hidden'!AP13)</f>
        <v>x</v>
      </c>
      <c r="AP12" s="214" t="str">
        <f>IF('Indicator Date hidden'!AQ13="x","x",$AP$2-'Indicator Date hidden'!AQ13)</f>
        <v>x</v>
      </c>
      <c r="AQ12" s="214" t="str">
        <f>IF('Indicator Date hidden'!AR13="x","x",$AQ$2-'Indicator Date hidden'!AR13)</f>
        <v>x</v>
      </c>
      <c r="AR12" s="214">
        <f>IF('Indicator Date hidden'!AS13="x","x",$AR$2-'Indicator Date hidden'!AS13)</f>
        <v>0</v>
      </c>
      <c r="AS12" s="214">
        <f>IF('Indicator Date hidden'!AT13="x","x",$AS$2-'Indicator Date hidden'!AT13)</f>
        <v>0</v>
      </c>
      <c r="AT12" s="214">
        <f>IF('Indicator Date hidden'!AU13="x","x",$AT$2-'Indicator Date hidden'!AU13)</f>
        <v>0</v>
      </c>
      <c r="AU12" s="214">
        <f>IF('Indicator Date hidden'!AV13="x","x",$AU$2-'Indicator Date hidden'!AV13)</f>
        <v>0</v>
      </c>
      <c r="AV12" s="214">
        <f>IF('Indicator Date hidden'!AW13="x","x",$AV$2-'Indicator Date hidden'!AW13)</f>
        <v>0</v>
      </c>
      <c r="AW12" s="214">
        <f>IF('Indicator Date hidden'!AX13="x","x",$AW$2-'Indicator Date hidden'!AX13)</f>
        <v>0</v>
      </c>
      <c r="AX12" s="214">
        <f>IF('Indicator Date hidden'!AY13="x","x",$AX$2-'Indicator Date hidden'!AY13)</f>
        <v>0</v>
      </c>
      <c r="AY12" s="214">
        <f>IF('Indicator Date hidden'!AZ13="x","x",$AY$2-'Indicator Date hidden'!AZ13)</f>
        <v>0</v>
      </c>
      <c r="AZ12" s="214">
        <f>IF('Indicator Date hidden'!BA13="x","x",$AZ$2-'Indicator Date hidden'!BA13)</f>
        <v>0</v>
      </c>
      <c r="BA12">
        <f t="shared" si="0"/>
        <v>17</v>
      </c>
      <c r="BB12" s="21">
        <f t="shared" si="1"/>
        <v>0.35416666666666669</v>
      </c>
      <c r="BC12">
        <f t="shared" si="2"/>
        <v>6</v>
      </c>
      <c r="BD12" s="21">
        <f t="shared" si="3"/>
        <v>1.346129998262509</v>
      </c>
      <c r="BE12" s="291">
        <f t="shared" si="4"/>
        <v>0</v>
      </c>
    </row>
    <row r="13" spans="1:57" x14ac:dyDescent="0.25">
      <c r="A13" t="s">
        <v>7872</v>
      </c>
      <c r="B13" s="214">
        <f>IF('Indicator Date hidden'!C14="x","x",$B$2-'Indicator Date hidden'!C14)</f>
        <v>0</v>
      </c>
      <c r="C13" s="214">
        <f>IF('Indicator Date hidden'!D14="x","x",$C$2-'Indicator Date hidden'!D14)</f>
        <v>0</v>
      </c>
      <c r="D13" s="214">
        <f>IF('Indicator Date hidden'!E14="x","x",$D$2-'Indicator Date hidden'!E14)</f>
        <v>0</v>
      </c>
      <c r="E13" s="214">
        <f>IF('Indicator Date hidden'!F14="x","x",$E$2-'Indicator Date hidden'!F14)</f>
        <v>0</v>
      </c>
      <c r="F13" s="214">
        <f>IF('Indicator Date hidden'!G14="x","x",$F$2-'Indicator Date hidden'!G14)</f>
        <v>0</v>
      </c>
      <c r="G13" s="214">
        <f>IF('Indicator Date hidden'!H14="x","x",$G$2-'Indicator Date hidden'!H14)</f>
        <v>0</v>
      </c>
      <c r="H13" s="214">
        <f>IF('Indicator Date hidden'!I14="x","x",$H$2-'Indicator Date hidden'!I14)</f>
        <v>0</v>
      </c>
      <c r="I13" s="214">
        <f>IF('Indicator Date hidden'!J14="x","x",$I$2-'Indicator Date hidden'!J14)</f>
        <v>0</v>
      </c>
      <c r="J13" s="214">
        <f>IF('Indicator Date hidden'!K14="x","x",$J$2-'Indicator Date hidden'!K14)</f>
        <v>0</v>
      </c>
      <c r="K13" s="214">
        <f>IF('Indicator Date hidden'!L14="x","x",$K$2-'Indicator Date hidden'!L14)</f>
        <v>0</v>
      </c>
      <c r="L13" s="214">
        <f>IF('Indicator Date hidden'!M14="x","x",$L$2-'Indicator Date hidden'!M14)</f>
        <v>0</v>
      </c>
      <c r="M13" s="214">
        <f>IF('Indicator Date hidden'!N14="x","x",$M$2-'Indicator Date hidden'!N14)</f>
        <v>0</v>
      </c>
      <c r="N13" s="214">
        <f>IF('Indicator Date hidden'!O14="x","x",$N$2-'Indicator Date hidden'!O14)</f>
        <v>0</v>
      </c>
      <c r="O13" s="214">
        <f>IF('Indicator Date hidden'!P14="x","x",$O$2-'Indicator Date hidden'!P14)</f>
        <v>0</v>
      </c>
      <c r="P13" s="214">
        <f>IF('Indicator Date hidden'!Q14="x","x",$P$2-'Indicator Date hidden'!Q14)</f>
        <v>0</v>
      </c>
      <c r="Q13" s="214" t="str">
        <f>IF('Indicator Date hidden'!R14="x","x",$Q$2-'Indicator Date hidden'!R14)</f>
        <v>x</v>
      </c>
      <c r="R13" s="214">
        <f>IF('Indicator Date hidden'!S14="x","x",$R$2-'Indicator Date hidden'!S14)</f>
        <v>0</v>
      </c>
      <c r="S13" s="214">
        <f>IF('Indicator Date hidden'!T14="x","x",$S$2-'Indicator Date hidden'!T14)</f>
        <v>0</v>
      </c>
      <c r="T13" s="214">
        <f>IF('Indicator Date hidden'!U14="x","x",$T$2-'Indicator Date hidden'!U14)</f>
        <v>0</v>
      </c>
      <c r="U13" s="214" t="str">
        <f>IF('Indicator Date hidden'!V14="x","x",$U$2-'Indicator Date hidden'!V14)</f>
        <v>x</v>
      </c>
      <c r="V13" s="214">
        <f>IF('Indicator Date hidden'!W14="x","x",$V$2-'Indicator Date hidden'!W14)</f>
        <v>0</v>
      </c>
      <c r="W13" s="214" t="str">
        <f>IF('Indicator Date hidden'!X14="x","x",$W$2-'Indicator Date hidden'!X14)</f>
        <v>x</v>
      </c>
      <c r="X13" s="214">
        <f>IF('Indicator Date hidden'!Y14="x","x",$X$2-'Indicator Date hidden'!Y14)</f>
        <v>6</v>
      </c>
      <c r="Y13" s="214">
        <f>IF('Indicator Date hidden'!Z14="x","x",$Y$2-'Indicator Date hidden'!Z14)</f>
        <v>0</v>
      </c>
      <c r="Z13" s="214">
        <f>IF('Indicator Date hidden'!AA14="x","x",$Z$2-'Indicator Date hidden'!AA14)</f>
        <v>0</v>
      </c>
      <c r="AA13" s="214">
        <f>IF('Indicator Date hidden'!AB14="x","x",$AA$2-'Indicator Date hidden'!AB14)</f>
        <v>1</v>
      </c>
      <c r="AB13" s="214">
        <f>IF('Indicator Date hidden'!AC14="x","x",$AB$2-'Indicator Date hidden'!AC14)</f>
        <v>0</v>
      </c>
      <c r="AC13" s="214">
        <f>IF('Indicator Date hidden'!AD14="x","x",$AC$2-'Indicator Date hidden'!AD14)</f>
        <v>0</v>
      </c>
      <c r="AD13" s="214" t="str">
        <f>IF('Indicator Date hidden'!AE14="x","x",$AD$2-'Indicator Date hidden'!AE14)</f>
        <v>x</v>
      </c>
      <c r="AE13" s="214">
        <f>IF('Indicator Date hidden'!AF14="x","x",$AE$2-'Indicator Date hidden'!AF14)</f>
        <v>0</v>
      </c>
      <c r="AF13" s="214" t="str">
        <f>IF('Indicator Date hidden'!AG14="x","x",$AF$2-'Indicator Date hidden'!AG14)</f>
        <v>x</v>
      </c>
      <c r="AG13" s="214">
        <f>IF('Indicator Date hidden'!AH14="x","x",$AG$2-'Indicator Date hidden'!AH14)</f>
        <v>0</v>
      </c>
      <c r="AH13" s="214">
        <f>IF('Indicator Date hidden'!AI14="x","x",$AH$2-'Indicator Date hidden'!AI14)</f>
        <v>0</v>
      </c>
      <c r="AI13" s="214">
        <f>IF('Indicator Date hidden'!AJ14="x","x",$AI$2-'Indicator Date hidden'!AJ14)</f>
        <v>0</v>
      </c>
      <c r="AJ13" s="214" t="str">
        <f>IF('Indicator Date hidden'!AK14="x","x",$AJ$2-'Indicator Date hidden'!AK14)</f>
        <v>x</v>
      </c>
      <c r="AK13" s="214">
        <f>IF('Indicator Date hidden'!AL14="x","x",$AK$2-'Indicator Date hidden'!AL14)</f>
        <v>1</v>
      </c>
      <c r="AL13" s="214">
        <f>IF('Indicator Date hidden'!AM14="x","x",$AL$2-'Indicator Date hidden'!AM14)</f>
        <v>0</v>
      </c>
      <c r="AM13" s="214">
        <f>IF('Indicator Date hidden'!AN14="x","x",$AM$2-'Indicator Date hidden'!AN14)</f>
        <v>0</v>
      </c>
      <c r="AN13" s="214">
        <f>IF('Indicator Date hidden'!AO14="x","x",$AN$2-'Indicator Date hidden'!AO14)</f>
        <v>0</v>
      </c>
      <c r="AO13" s="214">
        <f>IF('Indicator Date hidden'!AP14="x","x",$AO$2-'Indicator Date hidden'!AP14)</f>
        <v>0</v>
      </c>
      <c r="AP13" s="214">
        <f>IF('Indicator Date hidden'!AQ14="x","x",$AP$2-'Indicator Date hidden'!AQ14)</f>
        <v>0</v>
      </c>
      <c r="AQ13" s="214" t="str">
        <f>IF('Indicator Date hidden'!AR14="x","x",$AQ$2-'Indicator Date hidden'!AR14)</f>
        <v>x</v>
      </c>
      <c r="AR13" s="214">
        <f>IF('Indicator Date hidden'!AS14="x","x",$AR$2-'Indicator Date hidden'!AS14)</f>
        <v>0</v>
      </c>
      <c r="AS13" s="214">
        <f>IF('Indicator Date hidden'!AT14="x","x",$AS$2-'Indicator Date hidden'!AT14)</f>
        <v>0</v>
      </c>
      <c r="AT13" s="214">
        <f>IF('Indicator Date hidden'!AU14="x","x",$AT$2-'Indicator Date hidden'!AU14)</f>
        <v>0</v>
      </c>
      <c r="AU13" s="214" t="str">
        <f>IF('Indicator Date hidden'!AV14="x","x",$AU$2-'Indicator Date hidden'!AV14)</f>
        <v>x</v>
      </c>
      <c r="AV13" s="214">
        <f>IF('Indicator Date hidden'!AW14="x","x",$AV$2-'Indicator Date hidden'!AW14)</f>
        <v>0</v>
      </c>
      <c r="AW13" s="214">
        <f>IF('Indicator Date hidden'!AX14="x","x",$AW$2-'Indicator Date hidden'!AX14)</f>
        <v>0</v>
      </c>
      <c r="AX13" s="214">
        <f>IF('Indicator Date hidden'!AY14="x","x",$AX$2-'Indicator Date hidden'!AY14)</f>
        <v>0</v>
      </c>
      <c r="AY13" s="214">
        <f>IF('Indicator Date hidden'!AZ14="x","x",$AY$2-'Indicator Date hidden'!AZ14)</f>
        <v>0</v>
      </c>
      <c r="AZ13" s="214">
        <f>IF('Indicator Date hidden'!BA14="x","x",$AZ$2-'Indicator Date hidden'!BA14)</f>
        <v>0</v>
      </c>
      <c r="BA13">
        <f t="shared" si="0"/>
        <v>8</v>
      </c>
      <c r="BB13" s="21">
        <f t="shared" si="1"/>
        <v>0.18604651162790697</v>
      </c>
      <c r="BC13">
        <f t="shared" si="2"/>
        <v>3</v>
      </c>
      <c r="BD13" s="21">
        <f t="shared" si="3"/>
        <v>0.92147036075157907</v>
      </c>
      <c r="BE13" s="291">
        <f t="shared" si="4"/>
        <v>0</v>
      </c>
    </row>
    <row r="14" spans="1:57" x14ac:dyDescent="0.25">
      <c r="A14" t="s">
        <v>7870</v>
      </c>
      <c r="B14" s="214">
        <f>IF('Indicator Date hidden'!C15="x","x",$B$2-'Indicator Date hidden'!C15)</f>
        <v>0</v>
      </c>
      <c r="C14" s="214">
        <f>IF('Indicator Date hidden'!D15="x","x",$C$2-'Indicator Date hidden'!D15)</f>
        <v>0</v>
      </c>
      <c r="D14" s="214">
        <f>IF('Indicator Date hidden'!E15="x","x",$D$2-'Indicator Date hidden'!E15)</f>
        <v>0</v>
      </c>
      <c r="E14" s="214">
        <f>IF('Indicator Date hidden'!F15="x","x",$E$2-'Indicator Date hidden'!F15)</f>
        <v>0</v>
      </c>
      <c r="F14" s="214">
        <f>IF('Indicator Date hidden'!G15="x","x",$F$2-'Indicator Date hidden'!G15)</f>
        <v>0</v>
      </c>
      <c r="G14" s="214">
        <f>IF('Indicator Date hidden'!H15="x","x",$G$2-'Indicator Date hidden'!H15)</f>
        <v>0</v>
      </c>
      <c r="H14" s="214">
        <f>IF('Indicator Date hidden'!I15="x","x",$H$2-'Indicator Date hidden'!I15)</f>
        <v>0</v>
      </c>
      <c r="I14" s="214">
        <f>IF('Indicator Date hidden'!J15="x","x",$I$2-'Indicator Date hidden'!J15)</f>
        <v>0</v>
      </c>
      <c r="J14" s="214">
        <f>IF('Indicator Date hidden'!K15="x","x",$J$2-'Indicator Date hidden'!K15)</f>
        <v>0</v>
      </c>
      <c r="K14" s="214">
        <f>IF('Indicator Date hidden'!L15="x","x",$K$2-'Indicator Date hidden'!L15)</f>
        <v>0</v>
      </c>
      <c r="L14" s="214">
        <f>IF('Indicator Date hidden'!M15="x","x",$L$2-'Indicator Date hidden'!M15)</f>
        <v>0</v>
      </c>
      <c r="M14" s="214">
        <f>IF('Indicator Date hidden'!N15="x","x",$M$2-'Indicator Date hidden'!N15)</f>
        <v>0</v>
      </c>
      <c r="N14" s="214">
        <f>IF('Indicator Date hidden'!O15="x","x",$N$2-'Indicator Date hidden'!O15)</f>
        <v>0</v>
      </c>
      <c r="O14" s="214">
        <f>IF('Indicator Date hidden'!P15="x","x",$O$2-'Indicator Date hidden'!P15)</f>
        <v>0</v>
      </c>
      <c r="P14" s="214">
        <f>IF('Indicator Date hidden'!Q15="x","x",$P$2-'Indicator Date hidden'!Q15)</f>
        <v>0</v>
      </c>
      <c r="Q14" s="214" t="str">
        <f>IF('Indicator Date hidden'!R15="x","x",$Q$2-'Indicator Date hidden'!R15)</f>
        <v>x</v>
      </c>
      <c r="R14" s="214">
        <f>IF('Indicator Date hidden'!S15="x","x",$R$2-'Indicator Date hidden'!S15)</f>
        <v>0</v>
      </c>
      <c r="S14" s="214">
        <f>IF('Indicator Date hidden'!T15="x","x",$S$2-'Indicator Date hidden'!T15)</f>
        <v>0</v>
      </c>
      <c r="T14" s="214">
        <f>IF('Indicator Date hidden'!U15="x","x",$T$2-'Indicator Date hidden'!U15)</f>
        <v>0</v>
      </c>
      <c r="U14" s="214" t="str">
        <f>IF('Indicator Date hidden'!V15="x","x",$U$2-'Indicator Date hidden'!V15)</f>
        <v>x</v>
      </c>
      <c r="V14" s="214">
        <f>IF('Indicator Date hidden'!W15="x","x",$V$2-'Indicator Date hidden'!W15)</f>
        <v>0</v>
      </c>
      <c r="W14" s="214" t="str">
        <f>IF('Indicator Date hidden'!X15="x","x",$W$2-'Indicator Date hidden'!X15)</f>
        <v>x</v>
      </c>
      <c r="X14" s="214">
        <f>IF('Indicator Date hidden'!Y15="x","x",$X$2-'Indicator Date hidden'!Y15)</f>
        <v>2</v>
      </c>
      <c r="Y14" s="214">
        <f>IF('Indicator Date hidden'!Z15="x","x",$Y$2-'Indicator Date hidden'!Z15)</f>
        <v>0</v>
      </c>
      <c r="Z14" s="214">
        <f>IF('Indicator Date hidden'!AA15="x","x",$Z$2-'Indicator Date hidden'!AA15)</f>
        <v>0</v>
      </c>
      <c r="AA14" s="214" t="str">
        <f>IF('Indicator Date hidden'!AB15="x","x",$AA$2-'Indicator Date hidden'!AB15)</f>
        <v>x</v>
      </c>
      <c r="AB14" s="214">
        <f>IF('Indicator Date hidden'!AC15="x","x",$AB$2-'Indicator Date hidden'!AC15)</f>
        <v>0</v>
      </c>
      <c r="AC14" s="214">
        <f>IF('Indicator Date hidden'!AD15="x","x",$AC$2-'Indicator Date hidden'!AD15)</f>
        <v>0</v>
      </c>
      <c r="AD14" s="214" t="str">
        <f>IF('Indicator Date hidden'!AE15="x","x",$AD$2-'Indicator Date hidden'!AE15)</f>
        <v>x</v>
      </c>
      <c r="AE14" s="214">
        <f>IF('Indicator Date hidden'!AF15="x","x",$AE$2-'Indicator Date hidden'!AF15)</f>
        <v>0</v>
      </c>
      <c r="AF14" s="214" t="str">
        <f>IF('Indicator Date hidden'!AG15="x","x",$AF$2-'Indicator Date hidden'!AG15)</f>
        <v>x</v>
      </c>
      <c r="AG14" s="214">
        <f>IF('Indicator Date hidden'!AH15="x","x",$AG$2-'Indicator Date hidden'!AH15)</f>
        <v>0</v>
      </c>
      <c r="AH14" s="214">
        <f>IF('Indicator Date hidden'!AI15="x","x",$AH$2-'Indicator Date hidden'!AI15)</f>
        <v>0</v>
      </c>
      <c r="AI14" s="214">
        <f>IF('Indicator Date hidden'!AJ15="x","x",$AI$2-'Indicator Date hidden'!AJ15)</f>
        <v>0</v>
      </c>
      <c r="AJ14" s="214" t="str">
        <f>IF('Indicator Date hidden'!AK15="x","x",$AJ$2-'Indicator Date hidden'!AK15)</f>
        <v>x</v>
      </c>
      <c r="AK14" s="214">
        <f>IF('Indicator Date hidden'!AL15="x","x",$AK$2-'Indicator Date hidden'!AL15)</f>
        <v>1</v>
      </c>
      <c r="AL14" s="214">
        <f>IF('Indicator Date hidden'!AM15="x","x",$AL$2-'Indicator Date hidden'!AM15)</f>
        <v>0</v>
      </c>
      <c r="AM14" s="214">
        <f>IF('Indicator Date hidden'!AN15="x","x",$AM$2-'Indicator Date hidden'!AN15)</f>
        <v>0</v>
      </c>
      <c r="AN14" s="214">
        <f>IF('Indicator Date hidden'!AO15="x","x",$AN$2-'Indicator Date hidden'!AO15)</f>
        <v>0</v>
      </c>
      <c r="AO14" s="214">
        <f>IF('Indicator Date hidden'!AP15="x","x",$AO$2-'Indicator Date hidden'!AP15)</f>
        <v>0</v>
      </c>
      <c r="AP14" s="214">
        <f>IF('Indicator Date hidden'!AQ15="x","x",$AP$2-'Indicator Date hidden'!AQ15)</f>
        <v>0</v>
      </c>
      <c r="AQ14" s="214">
        <f>IF('Indicator Date hidden'!AR15="x","x",$AQ$2-'Indicator Date hidden'!AR15)</f>
        <v>4</v>
      </c>
      <c r="AR14" s="214">
        <f>IF('Indicator Date hidden'!AS15="x","x",$AR$2-'Indicator Date hidden'!AS15)</f>
        <v>0</v>
      </c>
      <c r="AS14" s="214">
        <f>IF('Indicator Date hidden'!AT15="x","x",$AS$2-'Indicator Date hidden'!AT15)</f>
        <v>0</v>
      </c>
      <c r="AT14" s="214">
        <f>IF('Indicator Date hidden'!AU15="x","x",$AT$2-'Indicator Date hidden'!AU15)</f>
        <v>0</v>
      </c>
      <c r="AU14" s="214">
        <f>IF('Indicator Date hidden'!AV15="x","x",$AU$2-'Indicator Date hidden'!AV15)</f>
        <v>4</v>
      </c>
      <c r="AV14" s="214">
        <f>IF('Indicator Date hidden'!AW15="x","x",$AV$2-'Indicator Date hidden'!AW15)</f>
        <v>0</v>
      </c>
      <c r="AW14" s="214">
        <f>IF('Indicator Date hidden'!AX15="x","x",$AW$2-'Indicator Date hidden'!AX15)</f>
        <v>0</v>
      </c>
      <c r="AX14" s="214">
        <f>IF('Indicator Date hidden'!AY15="x","x",$AX$2-'Indicator Date hidden'!AY15)</f>
        <v>0</v>
      </c>
      <c r="AY14" s="214">
        <f>IF('Indicator Date hidden'!AZ15="x","x",$AY$2-'Indicator Date hidden'!AZ15)</f>
        <v>0</v>
      </c>
      <c r="AZ14" s="214">
        <f>IF('Indicator Date hidden'!BA15="x","x",$AZ$2-'Indicator Date hidden'!BA15)</f>
        <v>0</v>
      </c>
      <c r="BA14">
        <f t="shared" si="0"/>
        <v>11</v>
      </c>
      <c r="BB14" s="21">
        <f t="shared" si="1"/>
        <v>0.25</v>
      </c>
      <c r="BC14">
        <f t="shared" si="2"/>
        <v>4</v>
      </c>
      <c r="BD14" s="21">
        <f t="shared" si="3"/>
        <v>0.882274951990076</v>
      </c>
      <c r="BE14" s="291">
        <f t="shared" si="4"/>
        <v>0</v>
      </c>
    </row>
    <row r="15" spans="1:57" x14ac:dyDescent="0.25">
      <c r="A15" t="s">
        <v>7866</v>
      </c>
      <c r="B15" s="214">
        <f>IF('Indicator Date hidden'!C16="x","x",$B$2-'Indicator Date hidden'!C16)</f>
        <v>0</v>
      </c>
      <c r="C15" s="214">
        <f>IF('Indicator Date hidden'!D16="x","x",$C$2-'Indicator Date hidden'!D16)</f>
        <v>0</v>
      </c>
      <c r="D15" s="214">
        <f>IF('Indicator Date hidden'!E16="x","x",$D$2-'Indicator Date hidden'!E16)</f>
        <v>0</v>
      </c>
      <c r="E15" s="214">
        <f>IF('Indicator Date hidden'!F16="x","x",$E$2-'Indicator Date hidden'!F16)</f>
        <v>0</v>
      </c>
      <c r="F15" s="214">
        <f>IF('Indicator Date hidden'!G16="x","x",$F$2-'Indicator Date hidden'!G16)</f>
        <v>0</v>
      </c>
      <c r="G15" s="214">
        <f>IF('Indicator Date hidden'!H16="x","x",$G$2-'Indicator Date hidden'!H16)</f>
        <v>0</v>
      </c>
      <c r="H15" s="214">
        <f>IF('Indicator Date hidden'!I16="x","x",$H$2-'Indicator Date hidden'!I16)</f>
        <v>0</v>
      </c>
      <c r="I15" s="214">
        <f>IF('Indicator Date hidden'!J16="x","x",$I$2-'Indicator Date hidden'!J16)</f>
        <v>0</v>
      </c>
      <c r="J15" s="214">
        <f>IF('Indicator Date hidden'!K16="x","x",$J$2-'Indicator Date hidden'!K16)</f>
        <v>0</v>
      </c>
      <c r="K15" s="214">
        <f>IF('Indicator Date hidden'!L16="x","x",$K$2-'Indicator Date hidden'!L16)</f>
        <v>0</v>
      </c>
      <c r="L15" s="214">
        <f>IF('Indicator Date hidden'!M16="x","x",$L$2-'Indicator Date hidden'!M16)</f>
        <v>0</v>
      </c>
      <c r="M15" s="214">
        <f>IF('Indicator Date hidden'!N16="x","x",$M$2-'Indicator Date hidden'!N16)</f>
        <v>0</v>
      </c>
      <c r="N15" s="214">
        <f>IF('Indicator Date hidden'!O16="x","x",$N$2-'Indicator Date hidden'!O16)</f>
        <v>0</v>
      </c>
      <c r="O15" s="214">
        <f>IF('Indicator Date hidden'!P16="x","x",$O$2-'Indicator Date hidden'!P16)</f>
        <v>0</v>
      </c>
      <c r="P15" s="214">
        <f>IF('Indicator Date hidden'!Q16="x","x",$P$2-'Indicator Date hidden'!Q16)</f>
        <v>0</v>
      </c>
      <c r="Q15" s="214">
        <f>IF('Indicator Date hidden'!R16="x","x",$Q$2-'Indicator Date hidden'!R16)</f>
        <v>3</v>
      </c>
      <c r="R15" s="214">
        <f>IF('Indicator Date hidden'!S16="x","x",$R$2-'Indicator Date hidden'!S16)</f>
        <v>0</v>
      </c>
      <c r="S15" s="214">
        <f>IF('Indicator Date hidden'!T16="x","x",$S$2-'Indicator Date hidden'!T16)</f>
        <v>0</v>
      </c>
      <c r="T15" s="214">
        <f>IF('Indicator Date hidden'!U16="x","x",$T$2-'Indicator Date hidden'!U16)</f>
        <v>0</v>
      </c>
      <c r="U15" s="214">
        <f>IF('Indicator Date hidden'!V16="x","x",$U$2-'Indicator Date hidden'!V16)</f>
        <v>0</v>
      </c>
      <c r="V15" s="214">
        <f>IF('Indicator Date hidden'!W16="x","x",$V$2-'Indicator Date hidden'!W16)</f>
        <v>0</v>
      </c>
      <c r="W15" s="214">
        <f>IF('Indicator Date hidden'!X16="x","x",$W$2-'Indicator Date hidden'!X16)</f>
        <v>0</v>
      </c>
      <c r="X15" s="214">
        <f>IF('Indicator Date hidden'!Y16="x","x",$X$2-'Indicator Date hidden'!Y16)</f>
        <v>3</v>
      </c>
      <c r="Y15" s="214">
        <f>IF('Indicator Date hidden'!Z16="x","x",$Y$2-'Indicator Date hidden'!Z16)</f>
        <v>0</v>
      </c>
      <c r="Z15" s="214">
        <f>IF('Indicator Date hidden'!AA16="x","x",$Z$2-'Indicator Date hidden'!AA16)</f>
        <v>0</v>
      </c>
      <c r="AA15" s="214">
        <f>IF('Indicator Date hidden'!AB16="x","x",$AA$2-'Indicator Date hidden'!AB16)</f>
        <v>0</v>
      </c>
      <c r="AB15" s="214">
        <f>IF('Indicator Date hidden'!AC16="x","x",$AB$2-'Indicator Date hidden'!AC16)</f>
        <v>0</v>
      </c>
      <c r="AC15" s="214">
        <f>IF('Indicator Date hidden'!AD16="x","x",$AC$2-'Indicator Date hidden'!AD16)</f>
        <v>0</v>
      </c>
      <c r="AD15" s="214">
        <f>IF('Indicator Date hidden'!AE16="x","x",$AD$2-'Indicator Date hidden'!AE16)</f>
        <v>0</v>
      </c>
      <c r="AE15" s="214">
        <f>IF('Indicator Date hidden'!AF16="x","x",$AE$2-'Indicator Date hidden'!AF16)</f>
        <v>0</v>
      </c>
      <c r="AF15" s="214">
        <f>IF('Indicator Date hidden'!AG16="x","x",$AF$2-'Indicator Date hidden'!AG16)</f>
        <v>3</v>
      </c>
      <c r="AG15" s="214">
        <f>IF('Indicator Date hidden'!AH16="x","x",$AG$2-'Indicator Date hidden'!AH16)</f>
        <v>0</v>
      </c>
      <c r="AH15" s="214">
        <f>IF('Indicator Date hidden'!AI16="x","x",$AH$2-'Indicator Date hidden'!AI16)</f>
        <v>0</v>
      </c>
      <c r="AI15" s="214">
        <f>IF('Indicator Date hidden'!AJ16="x","x",$AI$2-'Indicator Date hidden'!AJ16)</f>
        <v>0</v>
      </c>
      <c r="AJ15" s="214">
        <f>IF('Indicator Date hidden'!AK16="x","x",$AJ$2-'Indicator Date hidden'!AK16)</f>
        <v>1</v>
      </c>
      <c r="AK15" s="214">
        <f>IF('Indicator Date hidden'!AL16="x","x",$AK$2-'Indicator Date hidden'!AL16)</f>
        <v>1</v>
      </c>
      <c r="AL15" s="214">
        <f>IF('Indicator Date hidden'!AM16="x","x",$AL$2-'Indicator Date hidden'!AM16)</f>
        <v>0</v>
      </c>
      <c r="AM15" s="214">
        <f>IF('Indicator Date hidden'!AN16="x","x",$AM$2-'Indicator Date hidden'!AN16)</f>
        <v>0</v>
      </c>
      <c r="AN15" s="214">
        <f>IF('Indicator Date hidden'!AO16="x","x",$AN$2-'Indicator Date hidden'!AO16)</f>
        <v>0</v>
      </c>
      <c r="AO15" s="214">
        <f>IF('Indicator Date hidden'!AP16="x","x",$AO$2-'Indicator Date hidden'!AP16)</f>
        <v>0</v>
      </c>
      <c r="AP15" s="214">
        <f>IF('Indicator Date hidden'!AQ16="x","x",$AP$2-'Indicator Date hidden'!AQ16)</f>
        <v>0</v>
      </c>
      <c r="AQ15" s="214">
        <f>IF('Indicator Date hidden'!AR16="x","x",$AQ$2-'Indicator Date hidden'!AR16)</f>
        <v>0</v>
      </c>
      <c r="AR15" s="214">
        <f>IF('Indicator Date hidden'!AS16="x","x",$AR$2-'Indicator Date hidden'!AS16)</f>
        <v>0</v>
      </c>
      <c r="AS15" s="214">
        <f>IF('Indicator Date hidden'!AT16="x","x",$AS$2-'Indicator Date hidden'!AT16)</f>
        <v>0</v>
      </c>
      <c r="AT15" s="214">
        <f>IF('Indicator Date hidden'!AU16="x","x",$AT$2-'Indicator Date hidden'!AU16)</f>
        <v>0</v>
      </c>
      <c r="AU15" s="214">
        <f>IF('Indicator Date hidden'!AV16="x","x",$AU$2-'Indicator Date hidden'!AV16)</f>
        <v>1</v>
      </c>
      <c r="AV15" s="214">
        <f>IF('Indicator Date hidden'!AW16="x","x",$AV$2-'Indicator Date hidden'!AW16)</f>
        <v>0</v>
      </c>
      <c r="AW15" s="214">
        <f>IF('Indicator Date hidden'!AX16="x","x",$AW$2-'Indicator Date hidden'!AX16)</f>
        <v>0</v>
      </c>
      <c r="AX15" s="214">
        <f>IF('Indicator Date hidden'!AY16="x","x",$AX$2-'Indicator Date hidden'!AY16)</f>
        <v>0</v>
      </c>
      <c r="AY15" s="214">
        <f>IF('Indicator Date hidden'!AZ16="x","x",$AY$2-'Indicator Date hidden'!AZ16)</f>
        <v>0</v>
      </c>
      <c r="AZ15" s="214">
        <f>IF('Indicator Date hidden'!BA16="x","x",$AZ$2-'Indicator Date hidden'!BA16)</f>
        <v>0</v>
      </c>
      <c r="BA15">
        <f t="shared" si="0"/>
        <v>12</v>
      </c>
      <c r="BB15" s="21">
        <f t="shared" si="1"/>
        <v>0.23529411764705882</v>
      </c>
      <c r="BC15">
        <f t="shared" si="2"/>
        <v>6</v>
      </c>
      <c r="BD15" s="21">
        <f t="shared" si="3"/>
        <v>0.72998080270534449</v>
      </c>
      <c r="BE15" s="291">
        <f t="shared" si="4"/>
        <v>0</v>
      </c>
    </row>
    <row r="16" spans="1:57" x14ac:dyDescent="0.25">
      <c r="A16" t="s">
        <v>7883</v>
      </c>
      <c r="B16" s="214">
        <f>IF('Indicator Date hidden'!C17="x","x",$B$2-'Indicator Date hidden'!C17)</f>
        <v>0</v>
      </c>
      <c r="C16" s="214">
        <f>IF('Indicator Date hidden'!D17="x","x",$C$2-'Indicator Date hidden'!D17)</f>
        <v>0</v>
      </c>
      <c r="D16" s="214">
        <f>IF('Indicator Date hidden'!E17="x","x",$D$2-'Indicator Date hidden'!E17)</f>
        <v>0</v>
      </c>
      <c r="E16" s="214">
        <f>IF('Indicator Date hidden'!F17="x","x",$E$2-'Indicator Date hidden'!F17)</f>
        <v>0</v>
      </c>
      <c r="F16" s="214">
        <f>IF('Indicator Date hidden'!G17="x","x",$F$2-'Indicator Date hidden'!G17)</f>
        <v>0</v>
      </c>
      <c r="G16" s="214">
        <f>IF('Indicator Date hidden'!H17="x","x",$G$2-'Indicator Date hidden'!H17)</f>
        <v>0</v>
      </c>
      <c r="H16" s="214">
        <f>IF('Indicator Date hidden'!I17="x","x",$H$2-'Indicator Date hidden'!I17)</f>
        <v>0</v>
      </c>
      <c r="I16" s="214">
        <f>IF('Indicator Date hidden'!J17="x","x",$I$2-'Indicator Date hidden'!J17)</f>
        <v>0</v>
      </c>
      <c r="J16" s="214">
        <f>IF('Indicator Date hidden'!K17="x","x",$J$2-'Indicator Date hidden'!K17)</f>
        <v>0</v>
      </c>
      <c r="K16" s="214">
        <f>IF('Indicator Date hidden'!L17="x","x",$K$2-'Indicator Date hidden'!L17)</f>
        <v>0</v>
      </c>
      <c r="L16" s="214">
        <f>IF('Indicator Date hidden'!M17="x","x",$L$2-'Indicator Date hidden'!M17)</f>
        <v>0</v>
      </c>
      <c r="M16" s="214">
        <f>IF('Indicator Date hidden'!N17="x","x",$M$2-'Indicator Date hidden'!N17)</f>
        <v>0</v>
      </c>
      <c r="N16" s="214">
        <f>IF('Indicator Date hidden'!O17="x","x",$N$2-'Indicator Date hidden'!O17)</f>
        <v>0</v>
      </c>
      <c r="O16" s="214">
        <f>IF('Indicator Date hidden'!P17="x","x",$O$2-'Indicator Date hidden'!P17)</f>
        <v>0</v>
      </c>
      <c r="P16" s="214">
        <f>IF('Indicator Date hidden'!Q17="x","x",$P$2-'Indicator Date hidden'!Q17)</f>
        <v>0</v>
      </c>
      <c r="Q16" s="214">
        <f>IF('Indicator Date hidden'!R17="x","x",$Q$2-'Indicator Date hidden'!R17)</f>
        <v>2</v>
      </c>
      <c r="R16" s="214">
        <f>IF('Indicator Date hidden'!S17="x","x",$R$2-'Indicator Date hidden'!S17)</f>
        <v>0</v>
      </c>
      <c r="S16" s="214">
        <f>IF('Indicator Date hidden'!T17="x","x",$S$2-'Indicator Date hidden'!T17)</f>
        <v>0</v>
      </c>
      <c r="T16" s="214">
        <f>IF('Indicator Date hidden'!U17="x","x",$T$2-'Indicator Date hidden'!U17)</f>
        <v>0</v>
      </c>
      <c r="U16" s="214" t="str">
        <f>IF('Indicator Date hidden'!V17="x","x",$U$2-'Indicator Date hidden'!V17)</f>
        <v>x</v>
      </c>
      <c r="V16" s="214">
        <f>IF('Indicator Date hidden'!W17="x","x",$V$2-'Indicator Date hidden'!W17)</f>
        <v>0</v>
      </c>
      <c r="W16" s="214">
        <f>IF('Indicator Date hidden'!X17="x","x",$W$2-'Indicator Date hidden'!X17)</f>
        <v>1</v>
      </c>
      <c r="X16" s="214">
        <f>IF('Indicator Date hidden'!Y17="x","x",$X$2-'Indicator Date hidden'!Y17)</f>
        <v>4</v>
      </c>
      <c r="Y16" s="214">
        <f>IF('Indicator Date hidden'!Z17="x","x",$Y$2-'Indicator Date hidden'!Z17)</f>
        <v>0</v>
      </c>
      <c r="Z16" s="214">
        <f>IF('Indicator Date hidden'!AA17="x","x",$Z$2-'Indicator Date hidden'!AA17)</f>
        <v>0</v>
      </c>
      <c r="AA16" s="214">
        <f>IF('Indicator Date hidden'!AB17="x","x",$AA$2-'Indicator Date hidden'!AB17)</f>
        <v>1</v>
      </c>
      <c r="AB16" s="214">
        <f>IF('Indicator Date hidden'!AC17="x","x",$AB$2-'Indicator Date hidden'!AC17)</f>
        <v>0</v>
      </c>
      <c r="AC16" s="214">
        <f>IF('Indicator Date hidden'!AD17="x","x",$AC$2-'Indicator Date hidden'!AD17)</f>
        <v>0</v>
      </c>
      <c r="AD16" s="214" t="str">
        <f>IF('Indicator Date hidden'!AE17="x","x",$AD$2-'Indicator Date hidden'!AE17)</f>
        <v>x</v>
      </c>
      <c r="AE16" s="214">
        <f>IF('Indicator Date hidden'!AF17="x","x",$AE$2-'Indicator Date hidden'!AF17)</f>
        <v>0</v>
      </c>
      <c r="AF16" s="214" t="str">
        <f>IF('Indicator Date hidden'!AG17="x","x",$AF$2-'Indicator Date hidden'!AG17)</f>
        <v>x</v>
      </c>
      <c r="AG16" s="214">
        <f>IF('Indicator Date hidden'!AH17="x","x",$AG$2-'Indicator Date hidden'!AH17)</f>
        <v>0</v>
      </c>
      <c r="AH16" s="214">
        <f>IF('Indicator Date hidden'!AI17="x","x",$AH$2-'Indicator Date hidden'!AI17)</f>
        <v>0</v>
      </c>
      <c r="AI16" s="214">
        <f>IF('Indicator Date hidden'!AJ17="x","x",$AI$2-'Indicator Date hidden'!AJ17)</f>
        <v>0</v>
      </c>
      <c r="AJ16" s="214" t="str">
        <f>IF('Indicator Date hidden'!AK17="x","x",$AJ$2-'Indicator Date hidden'!AK17)</f>
        <v>x</v>
      </c>
      <c r="AK16" s="214">
        <f>IF('Indicator Date hidden'!AL17="x","x",$AK$2-'Indicator Date hidden'!AL17)</f>
        <v>1</v>
      </c>
      <c r="AL16" s="214">
        <f>IF('Indicator Date hidden'!AM17="x","x",$AL$2-'Indicator Date hidden'!AM17)</f>
        <v>0</v>
      </c>
      <c r="AM16" s="214">
        <f>IF('Indicator Date hidden'!AN17="x","x",$AM$2-'Indicator Date hidden'!AN17)</f>
        <v>0</v>
      </c>
      <c r="AN16" s="214">
        <f>IF('Indicator Date hidden'!AO17="x","x",$AN$2-'Indicator Date hidden'!AO17)</f>
        <v>0</v>
      </c>
      <c r="AO16" s="214">
        <f>IF('Indicator Date hidden'!AP17="x","x",$AO$2-'Indicator Date hidden'!AP17)</f>
        <v>0</v>
      </c>
      <c r="AP16" s="214">
        <f>IF('Indicator Date hidden'!AQ17="x","x",$AP$2-'Indicator Date hidden'!AQ17)</f>
        <v>0</v>
      </c>
      <c r="AQ16" s="214">
        <f>IF('Indicator Date hidden'!AR17="x","x",$AQ$2-'Indicator Date hidden'!AR17)</f>
        <v>4</v>
      </c>
      <c r="AR16" s="214">
        <f>IF('Indicator Date hidden'!AS17="x","x",$AR$2-'Indicator Date hidden'!AS17)</f>
        <v>0</v>
      </c>
      <c r="AS16" s="214">
        <f>IF('Indicator Date hidden'!AT17="x","x",$AS$2-'Indicator Date hidden'!AT17)</f>
        <v>0</v>
      </c>
      <c r="AT16" s="214">
        <f>IF('Indicator Date hidden'!AU17="x","x",$AT$2-'Indicator Date hidden'!AU17)</f>
        <v>0</v>
      </c>
      <c r="AU16" s="214" t="str">
        <f>IF('Indicator Date hidden'!AV17="x","x",$AU$2-'Indicator Date hidden'!AV17)</f>
        <v>x</v>
      </c>
      <c r="AV16" s="214">
        <f>IF('Indicator Date hidden'!AW17="x","x",$AV$2-'Indicator Date hidden'!AW17)</f>
        <v>0</v>
      </c>
      <c r="AW16" s="214">
        <f>IF('Indicator Date hidden'!AX17="x","x",$AW$2-'Indicator Date hidden'!AX17)</f>
        <v>0</v>
      </c>
      <c r="AX16" s="214">
        <f>IF('Indicator Date hidden'!AY17="x","x",$AX$2-'Indicator Date hidden'!AY17)</f>
        <v>0</v>
      </c>
      <c r="AY16" s="214">
        <f>IF('Indicator Date hidden'!AZ17="x","x",$AY$2-'Indicator Date hidden'!AZ17)</f>
        <v>0</v>
      </c>
      <c r="AZ16" s="214">
        <f>IF('Indicator Date hidden'!BA17="x","x",$AZ$2-'Indicator Date hidden'!BA17)</f>
        <v>0</v>
      </c>
      <c r="BA16">
        <f t="shared" si="0"/>
        <v>13</v>
      </c>
      <c r="BB16" s="21">
        <f t="shared" si="1"/>
        <v>0.28260869565217389</v>
      </c>
      <c r="BC16">
        <f t="shared" si="2"/>
        <v>6</v>
      </c>
      <c r="BD16" s="21">
        <f t="shared" si="3"/>
        <v>0.87633236394549452</v>
      </c>
      <c r="BE16" s="291">
        <f t="shared" si="4"/>
        <v>0</v>
      </c>
    </row>
    <row r="17" spans="1:57" x14ac:dyDescent="0.25">
      <c r="A17" t="s">
        <v>7876</v>
      </c>
      <c r="B17" s="214">
        <f>IF('Indicator Date hidden'!C18="x","x",$B$2-'Indicator Date hidden'!C18)</f>
        <v>0</v>
      </c>
      <c r="C17" s="214">
        <f>IF('Indicator Date hidden'!D18="x","x",$C$2-'Indicator Date hidden'!D18)</f>
        <v>0</v>
      </c>
      <c r="D17" s="214">
        <f>IF('Indicator Date hidden'!E18="x","x",$D$2-'Indicator Date hidden'!E18)</f>
        <v>0</v>
      </c>
      <c r="E17" s="214">
        <f>IF('Indicator Date hidden'!F18="x","x",$E$2-'Indicator Date hidden'!F18)</f>
        <v>0</v>
      </c>
      <c r="F17" s="214">
        <f>IF('Indicator Date hidden'!G18="x","x",$F$2-'Indicator Date hidden'!G18)</f>
        <v>0</v>
      </c>
      <c r="G17" s="214">
        <f>IF('Indicator Date hidden'!H18="x","x",$G$2-'Indicator Date hidden'!H18)</f>
        <v>0</v>
      </c>
      <c r="H17" s="214">
        <f>IF('Indicator Date hidden'!I18="x","x",$H$2-'Indicator Date hidden'!I18)</f>
        <v>0</v>
      </c>
      <c r="I17" s="214">
        <f>IF('Indicator Date hidden'!J18="x","x",$I$2-'Indicator Date hidden'!J18)</f>
        <v>0</v>
      </c>
      <c r="J17" s="214">
        <f>IF('Indicator Date hidden'!K18="x","x",$J$2-'Indicator Date hidden'!K18)</f>
        <v>0</v>
      </c>
      <c r="K17" s="214">
        <f>IF('Indicator Date hidden'!L18="x","x",$K$2-'Indicator Date hidden'!L18)</f>
        <v>0</v>
      </c>
      <c r="L17" s="214">
        <f>IF('Indicator Date hidden'!M18="x","x",$L$2-'Indicator Date hidden'!M18)</f>
        <v>0</v>
      </c>
      <c r="M17" s="214">
        <f>IF('Indicator Date hidden'!N18="x","x",$M$2-'Indicator Date hidden'!N18)</f>
        <v>0</v>
      </c>
      <c r="N17" s="214">
        <f>IF('Indicator Date hidden'!O18="x","x",$N$2-'Indicator Date hidden'!O18)</f>
        <v>0</v>
      </c>
      <c r="O17" s="214">
        <f>IF('Indicator Date hidden'!P18="x","x",$O$2-'Indicator Date hidden'!P18)</f>
        <v>0</v>
      </c>
      <c r="P17" s="214">
        <f>IF('Indicator Date hidden'!Q18="x","x",$P$2-'Indicator Date hidden'!Q18)</f>
        <v>0</v>
      </c>
      <c r="Q17" s="214">
        <f>IF('Indicator Date hidden'!R18="x","x",$Q$2-'Indicator Date hidden'!R18)</f>
        <v>9</v>
      </c>
      <c r="R17" s="214">
        <f>IF('Indicator Date hidden'!S18="x","x",$R$2-'Indicator Date hidden'!S18)</f>
        <v>0</v>
      </c>
      <c r="S17" s="214">
        <f>IF('Indicator Date hidden'!T18="x","x",$S$2-'Indicator Date hidden'!T18)</f>
        <v>0</v>
      </c>
      <c r="T17" s="214">
        <f>IF('Indicator Date hidden'!U18="x","x",$T$2-'Indicator Date hidden'!U18)</f>
        <v>0</v>
      </c>
      <c r="U17" s="214">
        <f>IF('Indicator Date hidden'!V18="x","x",$U$2-'Indicator Date hidden'!V18)</f>
        <v>0</v>
      </c>
      <c r="V17" s="214">
        <f>IF('Indicator Date hidden'!W18="x","x",$V$2-'Indicator Date hidden'!W18)</f>
        <v>0</v>
      </c>
      <c r="W17" s="214">
        <f>IF('Indicator Date hidden'!X18="x","x",$W$2-'Indicator Date hidden'!X18)</f>
        <v>9</v>
      </c>
      <c r="X17" s="214">
        <f>IF('Indicator Date hidden'!Y18="x","x",$X$2-'Indicator Date hidden'!Y18)</f>
        <v>1</v>
      </c>
      <c r="Y17" s="214">
        <f>IF('Indicator Date hidden'!Z18="x","x",$Y$2-'Indicator Date hidden'!Z18)</f>
        <v>0</v>
      </c>
      <c r="Z17" s="214">
        <f>IF('Indicator Date hidden'!AA18="x","x",$Z$2-'Indicator Date hidden'!AA18)</f>
        <v>0</v>
      </c>
      <c r="AA17" s="214">
        <f>IF('Indicator Date hidden'!AB18="x","x",$AA$2-'Indicator Date hidden'!AB18)</f>
        <v>0</v>
      </c>
      <c r="AB17" s="214">
        <f>IF('Indicator Date hidden'!AC18="x","x",$AB$2-'Indicator Date hidden'!AC18)</f>
        <v>0</v>
      </c>
      <c r="AC17" s="214">
        <f>IF('Indicator Date hidden'!AD18="x","x",$AC$2-'Indicator Date hidden'!AD18)</f>
        <v>0</v>
      </c>
      <c r="AD17" s="214" t="str">
        <f>IF('Indicator Date hidden'!AE18="x","x",$AD$2-'Indicator Date hidden'!AE18)</f>
        <v>x</v>
      </c>
      <c r="AE17" s="214">
        <f>IF('Indicator Date hidden'!AF18="x","x",$AE$2-'Indicator Date hidden'!AF18)</f>
        <v>0</v>
      </c>
      <c r="AF17" s="214">
        <f>IF('Indicator Date hidden'!AG18="x","x",$AF$2-'Indicator Date hidden'!AG18)</f>
        <v>1</v>
      </c>
      <c r="AG17" s="214">
        <f>IF('Indicator Date hidden'!AH18="x","x",$AG$2-'Indicator Date hidden'!AH18)</f>
        <v>0</v>
      </c>
      <c r="AH17" s="214">
        <f>IF('Indicator Date hidden'!AI18="x","x",$AH$2-'Indicator Date hidden'!AI18)</f>
        <v>0</v>
      </c>
      <c r="AI17" s="214">
        <f>IF('Indicator Date hidden'!AJ18="x","x",$AI$2-'Indicator Date hidden'!AJ18)</f>
        <v>0</v>
      </c>
      <c r="AJ17" s="214" t="str">
        <f>IF('Indicator Date hidden'!AK18="x","x",$AJ$2-'Indicator Date hidden'!AK18)</f>
        <v>x</v>
      </c>
      <c r="AK17" s="214">
        <f>IF('Indicator Date hidden'!AL18="x","x",$AK$2-'Indicator Date hidden'!AL18)</f>
        <v>1</v>
      </c>
      <c r="AL17" s="214">
        <f>IF('Indicator Date hidden'!AM18="x","x",$AL$2-'Indicator Date hidden'!AM18)</f>
        <v>0</v>
      </c>
      <c r="AM17" s="214">
        <f>IF('Indicator Date hidden'!AN18="x","x",$AM$2-'Indicator Date hidden'!AN18)</f>
        <v>0</v>
      </c>
      <c r="AN17" s="214">
        <f>IF('Indicator Date hidden'!AO18="x","x",$AN$2-'Indicator Date hidden'!AO18)</f>
        <v>0</v>
      </c>
      <c r="AO17" s="214" t="str">
        <f>IF('Indicator Date hidden'!AP18="x","x",$AO$2-'Indicator Date hidden'!AP18)</f>
        <v>x</v>
      </c>
      <c r="AP17" s="214" t="str">
        <f>IF('Indicator Date hidden'!AQ18="x","x",$AP$2-'Indicator Date hidden'!AQ18)</f>
        <v>x</v>
      </c>
      <c r="AQ17" s="214">
        <f>IF('Indicator Date hidden'!AR18="x","x",$AQ$2-'Indicator Date hidden'!AR18)</f>
        <v>0</v>
      </c>
      <c r="AR17" s="214">
        <f>IF('Indicator Date hidden'!AS18="x","x",$AR$2-'Indicator Date hidden'!AS18)</f>
        <v>0</v>
      </c>
      <c r="AS17" s="214">
        <f>IF('Indicator Date hidden'!AT18="x","x",$AS$2-'Indicator Date hidden'!AT18)</f>
        <v>0</v>
      </c>
      <c r="AT17" s="214">
        <f>IF('Indicator Date hidden'!AU18="x","x",$AT$2-'Indicator Date hidden'!AU18)</f>
        <v>0</v>
      </c>
      <c r="AU17" s="214">
        <f>IF('Indicator Date hidden'!AV18="x","x",$AU$2-'Indicator Date hidden'!AV18)</f>
        <v>5</v>
      </c>
      <c r="AV17" s="214">
        <f>IF('Indicator Date hidden'!AW18="x","x",$AV$2-'Indicator Date hidden'!AW18)</f>
        <v>0</v>
      </c>
      <c r="AW17" s="214">
        <f>IF('Indicator Date hidden'!AX18="x","x",$AW$2-'Indicator Date hidden'!AX18)</f>
        <v>0</v>
      </c>
      <c r="AX17" s="214">
        <f>IF('Indicator Date hidden'!AY18="x","x",$AX$2-'Indicator Date hidden'!AY18)</f>
        <v>0</v>
      </c>
      <c r="AY17" s="214">
        <f>IF('Indicator Date hidden'!AZ18="x","x",$AY$2-'Indicator Date hidden'!AZ18)</f>
        <v>0</v>
      </c>
      <c r="AZ17" s="214">
        <f>IF('Indicator Date hidden'!BA18="x","x",$AZ$2-'Indicator Date hidden'!BA18)</f>
        <v>0</v>
      </c>
      <c r="BA17">
        <f t="shared" si="0"/>
        <v>26</v>
      </c>
      <c r="BB17" s="21">
        <f t="shared" si="1"/>
        <v>0.55319148936170215</v>
      </c>
      <c r="BC17">
        <f t="shared" si="2"/>
        <v>6</v>
      </c>
      <c r="BD17" s="21">
        <f t="shared" si="3"/>
        <v>1.9330112176568308</v>
      </c>
      <c r="BE17" s="291">
        <f t="shared" si="4"/>
        <v>0</v>
      </c>
    </row>
    <row r="18" spans="1:57" x14ac:dyDescent="0.25">
      <c r="A18" t="s">
        <v>7862</v>
      </c>
      <c r="B18" s="214">
        <f>IF('Indicator Date hidden'!C19="x","x",$B$2-'Indicator Date hidden'!C19)</f>
        <v>0</v>
      </c>
      <c r="C18" s="214">
        <f>IF('Indicator Date hidden'!D19="x","x",$C$2-'Indicator Date hidden'!D19)</f>
        <v>0</v>
      </c>
      <c r="D18" s="214">
        <f>IF('Indicator Date hidden'!E19="x","x",$D$2-'Indicator Date hidden'!E19)</f>
        <v>0</v>
      </c>
      <c r="E18" s="214">
        <f>IF('Indicator Date hidden'!F19="x","x",$E$2-'Indicator Date hidden'!F19)</f>
        <v>0</v>
      </c>
      <c r="F18" s="214">
        <f>IF('Indicator Date hidden'!G19="x","x",$F$2-'Indicator Date hidden'!G19)</f>
        <v>0</v>
      </c>
      <c r="G18" s="214">
        <f>IF('Indicator Date hidden'!H19="x","x",$G$2-'Indicator Date hidden'!H19)</f>
        <v>0</v>
      </c>
      <c r="H18" s="214">
        <f>IF('Indicator Date hidden'!I19="x","x",$H$2-'Indicator Date hidden'!I19)</f>
        <v>0</v>
      </c>
      <c r="I18" s="214">
        <f>IF('Indicator Date hidden'!J19="x","x",$I$2-'Indicator Date hidden'!J19)</f>
        <v>0</v>
      </c>
      <c r="J18" s="214">
        <f>IF('Indicator Date hidden'!K19="x","x",$J$2-'Indicator Date hidden'!K19)</f>
        <v>0</v>
      </c>
      <c r="K18" s="214">
        <f>IF('Indicator Date hidden'!L19="x","x",$K$2-'Indicator Date hidden'!L19)</f>
        <v>0</v>
      </c>
      <c r="L18" s="214">
        <f>IF('Indicator Date hidden'!M19="x","x",$L$2-'Indicator Date hidden'!M19)</f>
        <v>0</v>
      </c>
      <c r="M18" s="214">
        <f>IF('Indicator Date hidden'!N19="x","x",$M$2-'Indicator Date hidden'!N19)</f>
        <v>0</v>
      </c>
      <c r="N18" s="214">
        <f>IF('Indicator Date hidden'!O19="x","x",$N$2-'Indicator Date hidden'!O19)</f>
        <v>0</v>
      </c>
      <c r="O18" s="214">
        <f>IF('Indicator Date hidden'!P19="x","x",$O$2-'Indicator Date hidden'!P19)</f>
        <v>0</v>
      </c>
      <c r="P18" s="214">
        <f>IF('Indicator Date hidden'!Q19="x","x",$P$2-'Indicator Date hidden'!Q19)</f>
        <v>0</v>
      </c>
      <c r="Q18" s="214" t="str">
        <f>IF('Indicator Date hidden'!R19="x","x",$Q$2-'Indicator Date hidden'!R19)</f>
        <v>x</v>
      </c>
      <c r="R18" s="214">
        <f>IF('Indicator Date hidden'!S19="x","x",$R$2-'Indicator Date hidden'!S19)</f>
        <v>0</v>
      </c>
      <c r="S18" s="214">
        <f>IF('Indicator Date hidden'!T19="x","x",$S$2-'Indicator Date hidden'!T19)</f>
        <v>0</v>
      </c>
      <c r="T18" s="214">
        <f>IF('Indicator Date hidden'!U19="x","x",$T$2-'Indicator Date hidden'!U19)</f>
        <v>0</v>
      </c>
      <c r="U18" s="214" t="str">
        <f>IF('Indicator Date hidden'!V19="x","x",$U$2-'Indicator Date hidden'!V19)</f>
        <v>x</v>
      </c>
      <c r="V18" s="214">
        <f>IF('Indicator Date hidden'!W19="x","x",$V$2-'Indicator Date hidden'!W19)</f>
        <v>0</v>
      </c>
      <c r="W18" s="214" t="str">
        <f>IF('Indicator Date hidden'!X19="x","x",$W$2-'Indicator Date hidden'!X19)</f>
        <v>x</v>
      </c>
      <c r="X18" s="214">
        <f>IF('Indicator Date hidden'!Y19="x","x",$X$2-'Indicator Date hidden'!Y19)</f>
        <v>1</v>
      </c>
      <c r="Y18" s="214">
        <f>IF('Indicator Date hidden'!Z19="x","x",$Y$2-'Indicator Date hidden'!Z19)</f>
        <v>0</v>
      </c>
      <c r="Z18" s="214">
        <f>IF('Indicator Date hidden'!AA19="x","x",$Z$2-'Indicator Date hidden'!AA19)</f>
        <v>0</v>
      </c>
      <c r="AA18" s="214" t="str">
        <f>IF('Indicator Date hidden'!AB19="x","x",$AA$2-'Indicator Date hidden'!AB19)</f>
        <v>x</v>
      </c>
      <c r="AB18" s="214">
        <f>IF('Indicator Date hidden'!AC19="x","x",$AB$2-'Indicator Date hidden'!AC19)</f>
        <v>0</v>
      </c>
      <c r="AC18" s="214">
        <f>IF('Indicator Date hidden'!AD19="x","x",$AC$2-'Indicator Date hidden'!AD19)</f>
        <v>0</v>
      </c>
      <c r="AD18" s="214" t="str">
        <f>IF('Indicator Date hidden'!AE19="x","x",$AD$2-'Indicator Date hidden'!AE19)</f>
        <v>x</v>
      </c>
      <c r="AE18" s="214">
        <f>IF('Indicator Date hidden'!AF19="x","x",$AE$2-'Indicator Date hidden'!AF19)</f>
        <v>0</v>
      </c>
      <c r="AF18" s="214">
        <f>IF('Indicator Date hidden'!AG19="x","x",$AF$2-'Indicator Date hidden'!AG19)</f>
        <v>1</v>
      </c>
      <c r="AG18" s="214">
        <f>IF('Indicator Date hidden'!AH19="x","x",$AG$2-'Indicator Date hidden'!AH19)</f>
        <v>0</v>
      </c>
      <c r="AH18" s="214">
        <f>IF('Indicator Date hidden'!AI19="x","x",$AH$2-'Indicator Date hidden'!AI19)</f>
        <v>0</v>
      </c>
      <c r="AI18" s="214">
        <f>IF('Indicator Date hidden'!AJ19="x","x",$AI$2-'Indicator Date hidden'!AJ19)</f>
        <v>0</v>
      </c>
      <c r="AJ18" s="214" t="str">
        <f>IF('Indicator Date hidden'!AK19="x","x",$AJ$2-'Indicator Date hidden'!AK19)</f>
        <v>x</v>
      </c>
      <c r="AK18" s="214">
        <f>IF('Indicator Date hidden'!AL19="x","x",$AK$2-'Indicator Date hidden'!AL19)</f>
        <v>1</v>
      </c>
      <c r="AL18" s="214">
        <f>IF('Indicator Date hidden'!AM19="x","x",$AL$2-'Indicator Date hidden'!AM19)</f>
        <v>0</v>
      </c>
      <c r="AM18" s="214">
        <f>IF('Indicator Date hidden'!AN19="x","x",$AM$2-'Indicator Date hidden'!AN19)</f>
        <v>0</v>
      </c>
      <c r="AN18" s="214">
        <f>IF('Indicator Date hidden'!AO19="x","x",$AN$2-'Indicator Date hidden'!AO19)</f>
        <v>0</v>
      </c>
      <c r="AO18" s="214">
        <f>IF('Indicator Date hidden'!AP19="x","x",$AO$2-'Indicator Date hidden'!AP19)</f>
        <v>0</v>
      </c>
      <c r="AP18" s="214">
        <f>IF('Indicator Date hidden'!AQ19="x","x",$AP$2-'Indicator Date hidden'!AQ19)</f>
        <v>0</v>
      </c>
      <c r="AQ18" s="214" t="str">
        <f>IF('Indicator Date hidden'!AR19="x","x",$AQ$2-'Indicator Date hidden'!AR19)</f>
        <v>x</v>
      </c>
      <c r="AR18" s="214">
        <f>IF('Indicator Date hidden'!AS19="x","x",$AR$2-'Indicator Date hidden'!AS19)</f>
        <v>0</v>
      </c>
      <c r="AS18" s="214">
        <f>IF('Indicator Date hidden'!AT19="x","x",$AS$2-'Indicator Date hidden'!AT19)</f>
        <v>0</v>
      </c>
      <c r="AT18" s="214">
        <f>IF('Indicator Date hidden'!AU19="x","x",$AT$2-'Indicator Date hidden'!AU19)</f>
        <v>0</v>
      </c>
      <c r="AU18" s="214" t="str">
        <f>IF('Indicator Date hidden'!AV19="x","x",$AU$2-'Indicator Date hidden'!AV19)</f>
        <v>x</v>
      </c>
      <c r="AV18" s="214">
        <f>IF('Indicator Date hidden'!AW19="x","x",$AV$2-'Indicator Date hidden'!AW19)</f>
        <v>0</v>
      </c>
      <c r="AW18" s="214">
        <f>IF('Indicator Date hidden'!AX19="x","x",$AW$2-'Indicator Date hidden'!AX19)</f>
        <v>0</v>
      </c>
      <c r="AX18" s="214">
        <f>IF('Indicator Date hidden'!AY19="x","x",$AX$2-'Indicator Date hidden'!AY19)</f>
        <v>0</v>
      </c>
      <c r="AY18" s="214">
        <f>IF('Indicator Date hidden'!AZ19="x","x",$AY$2-'Indicator Date hidden'!AZ19)</f>
        <v>0</v>
      </c>
      <c r="AZ18" s="214">
        <f>IF('Indicator Date hidden'!BA19="x","x",$AZ$2-'Indicator Date hidden'!BA19)</f>
        <v>0</v>
      </c>
      <c r="BA18">
        <f t="shared" si="0"/>
        <v>3</v>
      </c>
      <c r="BB18" s="21">
        <f t="shared" si="1"/>
        <v>6.9767441860465115E-2</v>
      </c>
      <c r="BC18">
        <f t="shared" si="2"/>
        <v>3</v>
      </c>
      <c r="BD18" s="21">
        <f t="shared" si="3"/>
        <v>0.25475467790937961</v>
      </c>
      <c r="BE18" s="291">
        <f t="shared" si="4"/>
        <v>0</v>
      </c>
    </row>
    <row r="19" spans="1:57" x14ac:dyDescent="0.25">
      <c r="A19" t="s">
        <v>7878</v>
      </c>
      <c r="B19" s="214">
        <f>IF('Indicator Date hidden'!C20="x","x",$B$2-'Indicator Date hidden'!C20)</f>
        <v>0</v>
      </c>
      <c r="C19" s="214">
        <f>IF('Indicator Date hidden'!D20="x","x",$C$2-'Indicator Date hidden'!D20)</f>
        <v>0</v>
      </c>
      <c r="D19" s="214">
        <f>IF('Indicator Date hidden'!E20="x","x",$D$2-'Indicator Date hidden'!E20)</f>
        <v>0</v>
      </c>
      <c r="E19" s="214">
        <f>IF('Indicator Date hidden'!F20="x","x",$E$2-'Indicator Date hidden'!F20)</f>
        <v>0</v>
      </c>
      <c r="F19" s="214">
        <f>IF('Indicator Date hidden'!G20="x","x",$F$2-'Indicator Date hidden'!G20)</f>
        <v>0</v>
      </c>
      <c r="G19" s="214">
        <f>IF('Indicator Date hidden'!H20="x","x",$G$2-'Indicator Date hidden'!H20)</f>
        <v>0</v>
      </c>
      <c r="H19" s="214">
        <f>IF('Indicator Date hidden'!I20="x","x",$H$2-'Indicator Date hidden'!I20)</f>
        <v>0</v>
      </c>
      <c r="I19" s="214">
        <f>IF('Indicator Date hidden'!J20="x","x",$I$2-'Indicator Date hidden'!J20)</f>
        <v>0</v>
      </c>
      <c r="J19" s="214">
        <f>IF('Indicator Date hidden'!K20="x","x",$J$2-'Indicator Date hidden'!K20)</f>
        <v>0</v>
      </c>
      <c r="K19" s="214">
        <f>IF('Indicator Date hidden'!L20="x","x",$K$2-'Indicator Date hidden'!L20)</f>
        <v>0</v>
      </c>
      <c r="L19" s="214">
        <f>IF('Indicator Date hidden'!M20="x","x",$L$2-'Indicator Date hidden'!M20)</f>
        <v>0</v>
      </c>
      <c r="M19" s="214">
        <f>IF('Indicator Date hidden'!N20="x","x",$M$2-'Indicator Date hidden'!N20)</f>
        <v>0</v>
      </c>
      <c r="N19" s="214">
        <f>IF('Indicator Date hidden'!O20="x","x",$N$2-'Indicator Date hidden'!O20)</f>
        <v>0</v>
      </c>
      <c r="O19" s="214">
        <f>IF('Indicator Date hidden'!P20="x","x",$O$2-'Indicator Date hidden'!P20)</f>
        <v>0</v>
      </c>
      <c r="P19" s="214">
        <f>IF('Indicator Date hidden'!Q20="x","x",$P$2-'Indicator Date hidden'!Q20)</f>
        <v>0</v>
      </c>
      <c r="Q19" s="214">
        <f>IF('Indicator Date hidden'!R20="x","x",$Q$2-'Indicator Date hidden'!R20)</f>
        <v>3</v>
      </c>
      <c r="R19" s="214">
        <f>IF('Indicator Date hidden'!S20="x","x",$R$2-'Indicator Date hidden'!S20)</f>
        <v>0</v>
      </c>
      <c r="S19" s="214">
        <f>IF('Indicator Date hidden'!T20="x","x",$S$2-'Indicator Date hidden'!T20)</f>
        <v>0</v>
      </c>
      <c r="T19" s="214">
        <f>IF('Indicator Date hidden'!U20="x","x",$T$2-'Indicator Date hidden'!U20)</f>
        <v>0</v>
      </c>
      <c r="U19" s="214">
        <f>IF('Indicator Date hidden'!V20="x","x",$U$2-'Indicator Date hidden'!V20)</f>
        <v>0</v>
      </c>
      <c r="V19" s="214">
        <f>IF('Indicator Date hidden'!W20="x","x",$V$2-'Indicator Date hidden'!W20)</f>
        <v>0</v>
      </c>
      <c r="W19" s="214">
        <f>IF('Indicator Date hidden'!X20="x","x",$W$2-'Indicator Date hidden'!X20)</f>
        <v>3</v>
      </c>
      <c r="X19" s="214">
        <f>IF('Indicator Date hidden'!Y20="x","x",$X$2-'Indicator Date hidden'!Y20)</f>
        <v>4</v>
      </c>
      <c r="Y19" s="214">
        <f>IF('Indicator Date hidden'!Z20="x","x",$Y$2-'Indicator Date hidden'!Z20)</f>
        <v>0</v>
      </c>
      <c r="Z19" s="214">
        <f>IF('Indicator Date hidden'!AA20="x","x",$Z$2-'Indicator Date hidden'!AA20)</f>
        <v>0</v>
      </c>
      <c r="AA19" s="214">
        <f>IF('Indicator Date hidden'!AB20="x","x",$AA$2-'Indicator Date hidden'!AB20)</f>
        <v>0</v>
      </c>
      <c r="AB19" s="214">
        <f>IF('Indicator Date hidden'!AC20="x","x",$AB$2-'Indicator Date hidden'!AC20)</f>
        <v>0</v>
      </c>
      <c r="AC19" s="214">
        <f>IF('Indicator Date hidden'!AD20="x","x",$AC$2-'Indicator Date hidden'!AD20)</f>
        <v>0</v>
      </c>
      <c r="AD19" s="214">
        <f>IF('Indicator Date hidden'!AE20="x","x",$AD$2-'Indicator Date hidden'!AE20)</f>
        <v>0</v>
      </c>
      <c r="AE19" s="214">
        <f>IF('Indicator Date hidden'!AF20="x","x",$AE$2-'Indicator Date hidden'!AF20)</f>
        <v>0</v>
      </c>
      <c r="AF19" s="214" t="str">
        <f>IF('Indicator Date hidden'!AG20="x","x",$AF$2-'Indicator Date hidden'!AG20)</f>
        <v>x</v>
      </c>
      <c r="AG19" s="214">
        <f>IF('Indicator Date hidden'!AH20="x","x",$AG$2-'Indicator Date hidden'!AH20)</f>
        <v>0</v>
      </c>
      <c r="AH19" s="214">
        <f>IF('Indicator Date hidden'!AI20="x","x",$AH$2-'Indicator Date hidden'!AI20)</f>
        <v>0</v>
      </c>
      <c r="AI19" s="214">
        <f>IF('Indicator Date hidden'!AJ20="x","x",$AI$2-'Indicator Date hidden'!AJ20)</f>
        <v>0</v>
      </c>
      <c r="AJ19" s="214" t="str">
        <f>IF('Indicator Date hidden'!AK20="x","x",$AJ$2-'Indicator Date hidden'!AK20)</f>
        <v>x</v>
      </c>
      <c r="AK19" s="214">
        <f>IF('Indicator Date hidden'!AL20="x","x",$AK$2-'Indicator Date hidden'!AL20)</f>
        <v>1</v>
      </c>
      <c r="AL19" s="214">
        <f>IF('Indicator Date hidden'!AM20="x","x",$AL$2-'Indicator Date hidden'!AM20)</f>
        <v>0</v>
      </c>
      <c r="AM19" s="214">
        <f>IF('Indicator Date hidden'!AN20="x","x",$AM$2-'Indicator Date hidden'!AN20)</f>
        <v>0</v>
      </c>
      <c r="AN19" s="214">
        <f>IF('Indicator Date hidden'!AO20="x","x",$AN$2-'Indicator Date hidden'!AO20)</f>
        <v>0</v>
      </c>
      <c r="AO19" s="214" t="str">
        <f>IF('Indicator Date hidden'!AP20="x","x",$AO$2-'Indicator Date hidden'!AP20)</f>
        <v>x</v>
      </c>
      <c r="AP19" s="214">
        <f>IF('Indicator Date hidden'!AQ20="x","x",$AP$2-'Indicator Date hidden'!AQ20)</f>
        <v>2</v>
      </c>
      <c r="AQ19" s="214" t="str">
        <f>IF('Indicator Date hidden'!AR20="x","x",$AQ$2-'Indicator Date hidden'!AR20)</f>
        <v>x</v>
      </c>
      <c r="AR19" s="214">
        <f>IF('Indicator Date hidden'!AS20="x","x",$AR$2-'Indicator Date hidden'!AS20)</f>
        <v>0</v>
      </c>
      <c r="AS19" s="214" t="str">
        <f>IF('Indicator Date hidden'!AT20="x","x",$AS$2-'Indicator Date hidden'!AT20)</f>
        <v>x</v>
      </c>
      <c r="AT19" s="214">
        <f>IF('Indicator Date hidden'!AU20="x","x",$AT$2-'Indicator Date hidden'!AU20)</f>
        <v>0</v>
      </c>
      <c r="AU19" s="214" t="str">
        <f>IF('Indicator Date hidden'!AV20="x","x",$AU$2-'Indicator Date hidden'!AV20)</f>
        <v>x</v>
      </c>
      <c r="AV19" s="214">
        <f>IF('Indicator Date hidden'!AW20="x","x",$AV$2-'Indicator Date hidden'!AW20)</f>
        <v>0</v>
      </c>
      <c r="AW19" s="214">
        <f>IF('Indicator Date hidden'!AX20="x","x",$AW$2-'Indicator Date hidden'!AX20)</f>
        <v>0</v>
      </c>
      <c r="AX19" s="214">
        <f>IF('Indicator Date hidden'!AY20="x","x",$AX$2-'Indicator Date hidden'!AY20)</f>
        <v>0</v>
      </c>
      <c r="AY19" s="214">
        <f>IF('Indicator Date hidden'!AZ20="x","x",$AY$2-'Indicator Date hidden'!AZ20)</f>
        <v>0</v>
      </c>
      <c r="AZ19" s="214">
        <f>IF('Indicator Date hidden'!BA20="x","x",$AZ$2-'Indicator Date hidden'!BA20)</f>
        <v>0</v>
      </c>
      <c r="BA19">
        <f t="shared" si="0"/>
        <v>13</v>
      </c>
      <c r="BB19" s="21">
        <f t="shared" si="1"/>
        <v>0.28888888888888886</v>
      </c>
      <c r="BC19">
        <f t="shared" si="2"/>
        <v>5</v>
      </c>
      <c r="BD19" s="21">
        <f t="shared" si="3"/>
        <v>0.88499145563288339</v>
      </c>
      <c r="BE19" s="291">
        <f t="shared" si="4"/>
        <v>0</v>
      </c>
    </row>
    <row r="20" spans="1:57" x14ac:dyDescent="0.25">
      <c r="A20" t="s">
        <v>7864</v>
      </c>
      <c r="B20" s="214">
        <f>IF('Indicator Date hidden'!C21="x","x",$B$2-'Indicator Date hidden'!C21)</f>
        <v>0</v>
      </c>
      <c r="C20" s="214">
        <f>IF('Indicator Date hidden'!D21="x","x",$C$2-'Indicator Date hidden'!D21)</f>
        <v>0</v>
      </c>
      <c r="D20" s="214">
        <f>IF('Indicator Date hidden'!E21="x","x",$D$2-'Indicator Date hidden'!E21)</f>
        <v>0</v>
      </c>
      <c r="E20" s="214">
        <f>IF('Indicator Date hidden'!F21="x","x",$E$2-'Indicator Date hidden'!F21)</f>
        <v>0</v>
      </c>
      <c r="F20" s="214">
        <f>IF('Indicator Date hidden'!G21="x","x",$F$2-'Indicator Date hidden'!G21)</f>
        <v>0</v>
      </c>
      <c r="G20" s="214">
        <f>IF('Indicator Date hidden'!H21="x","x",$G$2-'Indicator Date hidden'!H21)</f>
        <v>0</v>
      </c>
      <c r="H20" s="214">
        <f>IF('Indicator Date hidden'!I21="x","x",$H$2-'Indicator Date hidden'!I21)</f>
        <v>0</v>
      </c>
      <c r="I20" s="214">
        <f>IF('Indicator Date hidden'!J21="x","x",$I$2-'Indicator Date hidden'!J21)</f>
        <v>0</v>
      </c>
      <c r="J20" s="214">
        <f>IF('Indicator Date hidden'!K21="x","x",$J$2-'Indicator Date hidden'!K21)</f>
        <v>0</v>
      </c>
      <c r="K20" s="214">
        <f>IF('Indicator Date hidden'!L21="x","x",$K$2-'Indicator Date hidden'!L21)</f>
        <v>0</v>
      </c>
      <c r="L20" s="214">
        <f>IF('Indicator Date hidden'!M21="x","x",$L$2-'Indicator Date hidden'!M21)</f>
        <v>0</v>
      </c>
      <c r="M20" s="214">
        <f>IF('Indicator Date hidden'!N21="x","x",$M$2-'Indicator Date hidden'!N21)</f>
        <v>0</v>
      </c>
      <c r="N20" s="214">
        <f>IF('Indicator Date hidden'!O21="x","x",$N$2-'Indicator Date hidden'!O21)</f>
        <v>0</v>
      </c>
      <c r="O20" s="214">
        <f>IF('Indicator Date hidden'!P21="x","x",$O$2-'Indicator Date hidden'!P21)</f>
        <v>0</v>
      </c>
      <c r="P20" s="214">
        <f>IF('Indicator Date hidden'!Q21="x","x",$P$2-'Indicator Date hidden'!Q21)</f>
        <v>0</v>
      </c>
      <c r="Q20" s="214">
        <f>IF('Indicator Date hidden'!R21="x","x",$Q$2-'Indicator Date hidden'!R21)</f>
        <v>2</v>
      </c>
      <c r="R20" s="214">
        <f>IF('Indicator Date hidden'!S21="x","x",$R$2-'Indicator Date hidden'!S21)</f>
        <v>0</v>
      </c>
      <c r="S20" s="214">
        <f>IF('Indicator Date hidden'!T21="x","x",$S$2-'Indicator Date hidden'!T21)</f>
        <v>0</v>
      </c>
      <c r="T20" s="214">
        <f>IF('Indicator Date hidden'!U21="x","x",$T$2-'Indicator Date hidden'!U21)</f>
        <v>0</v>
      </c>
      <c r="U20" s="214">
        <f>IF('Indicator Date hidden'!V21="x","x",$U$2-'Indicator Date hidden'!V21)</f>
        <v>0</v>
      </c>
      <c r="V20" s="214">
        <f>IF('Indicator Date hidden'!W21="x","x",$V$2-'Indicator Date hidden'!W21)</f>
        <v>0</v>
      </c>
      <c r="W20" s="214">
        <f>IF('Indicator Date hidden'!X21="x","x",$W$2-'Indicator Date hidden'!X21)</f>
        <v>0</v>
      </c>
      <c r="X20" s="214">
        <f>IF('Indicator Date hidden'!Y21="x","x",$X$2-'Indicator Date hidden'!Y21)</f>
        <v>4</v>
      </c>
      <c r="Y20" s="214">
        <f>IF('Indicator Date hidden'!Z21="x","x",$Y$2-'Indicator Date hidden'!Z21)</f>
        <v>0</v>
      </c>
      <c r="Z20" s="214">
        <f>IF('Indicator Date hidden'!AA21="x","x",$Z$2-'Indicator Date hidden'!AA21)</f>
        <v>0</v>
      </c>
      <c r="AA20" s="214">
        <f>IF('Indicator Date hidden'!AB21="x","x",$AA$2-'Indicator Date hidden'!AB21)</f>
        <v>0</v>
      </c>
      <c r="AB20" s="214">
        <f>IF('Indicator Date hidden'!AC21="x","x",$AB$2-'Indicator Date hidden'!AC21)</f>
        <v>0</v>
      </c>
      <c r="AC20" s="214">
        <f>IF('Indicator Date hidden'!AD21="x","x",$AC$2-'Indicator Date hidden'!AD21)</f>
        <v>0</v>
      </c>
      <c r="AD20" s="214">
        <f>IF('Indicator Date hidden'!AE21="x","x",$AD$2-'Indicator Date hidden'!AE21)</f>
        <v>0</v>
      </c>
      <c r="AE20" s="214">
        <f>IF('Indicator Date hidden'!AF21="x","x",$AE$2-'Indicator Date hidden'!AF21)</f>
        <v>0</v>
      </c>
      <c r="AF20" s="214">
        <f>IF('Indicator Date hidden'!AG21="x","x",$AF$2-'Indicator Date hidden'!AG21)</f>
        <v>2</v>
      </c>
      <c r="AG20" s="214">
        <f>IF('Indicator Date hidden'!AH21="x","x",$AG$2-'Indicator Date hidden'!AH21)</f>
        <v>0</v>
      </c>
      <c r="AH20" s="214">
        <f>IF('Indicator Date hidden'!AI21="x","x",$AH$2-'Indicator Date hidden'!AI21)</f>
        <v>0</v>
      </c>
      <c r="AI20" s="214">
        <f>IF('Indicator Date hidden'!AJ21="x","x",$AI$2-'Indicator Date hidden'!AJ21)</f>
        <v>0</v>
      </c>
      <c r="AJ20" s="214" t="str">
        <f>IF('Indicator Date hidden'!AK21="x","x",$AJ$2-'Indicator Date hidden'!AK21)</f>
        <v>x</v>
      </c>
      <c r="AK20" s="214">
        <f>IF('Indicator Date hidden'!AL21="x","x",$AK$2-'Indicator Date hidden'!AL21)</f>
        <v>1</v>
      </c>
      <c r="AL20" s="214">
        <f>IF('Indicator Date hidden'!AM21="x","x",$AL$2-'Indicator Date hidden'!AM21)</f>
        <v>0</v>
      </c>
      <c r="AM20" s="214">
        <f>IF('Indicator Date hidden'!AN21="x","x",$AM$2-'Indicator Date hidden'!AN21)</f>
        <v>0</v>
      </c>
      <c r="AN20" s="214">
        <f>IF('Indicator Date hidden'!AO21="x","x",$AN$2-'Indicator Date hidden'!AO21)</f>
        <v>0</v>
      </c>
      <c r="AO20" s="214">
        <f>IF('Indicator Date hidden'!AP21="x","x",$AO$2-'Indicator Date hidden'!AP21)</f>
        <v>0</v>
      </c>
      <c r="AP20" s="214">
        <f>IF('Indicator Date hidden'!AQ21="x","x",$AP$2-'Indicator Date hidden'!AQ21)</f>
        <v>0</v>
      </c>
      <c r="AQ20" s="214">
        <f>IF('Indicator Date hidden'!AR21="x","x",$AQ$2-'Indicator Date hidden'!AR21)</f>
        <v>0</v>
      </c>
      <c r="AR20" s="214">
        <f>IF('Indicator Date hidden'!AS21="x","x",$AR$2-'Indicator Date hidden'!AS21)</f>
        <v>0</v>
      </c>
      <c r="AS20" s="214">
        <f>IF('Indicator Date hidden'!AT21="x","x",$AS$2-'Indicator Date hidden'!AT21)</f>
        <v>0</v>
      </c>
      <c r="AT20" s="214">
        <f>IF('Indicator Date hidden'!AU21="x","x",$AT$2-'Indicator Date hidden'!AU21)</f>
        <v>0</v>
      </c>
      <c r="AU20" s="214">
        <f>IF('Indicator Date hidden'!AV21="x","x",$AU$2-'Indicator Date hidden'!AV21)</f>
        <v>8</v>
      </c>
      <c r="AV20" s="214">
        <f>IF('Indicator Date hidden'!AW21="x","x",$AV$2-'Indicator Date hidden'!AW21)</f>
        <v>0</v>
      </c>
      <c r="AW20" s="214">
        <f>IF('Indicator Date hidden'!AX21="x","x",$AW$2-'Indicator Date hidden'!AX21)</f>
        <v>0</v>
      </c>
      <c r="AX20" s="214">
        <f>IF('Indicator Date hidden'!AY21="x","x",$AX$2-'Indicator Date hidden'!AY21)</f>
        <v>0</v>
      </c>
      <c r="AY20" s="214">
        <f>IF('Indicator Date hidden'!AZ21="x","x",$AY$2-'Indicator Date hidden'!AZ21)</f>
        <v>0</v>
      </c>
      <c r="AZ20" s="214">
        <f>IF('Indicator Date hidden'!BA21="x","x",$AZ$2-'Indicator Date hidden'!BA21)</f>
        <v>0</v>
      </c>
      <c r="BA20">
        <f t="shared" si="0"/>
        <v>17</v>
      </c>
      <c r="BB20" s="21">
        <f t="shared" si="1"/>
        <v>0.34</v>
      </c>
      <c r="BC20">
        <f t="shared" si="2"/>
        <v>5</v>
      </c>
      <c r="BD20" s="21">
        <f t="shared" si="3"/>
        <v>1.290116273829611</v>
      </c>
      <c r="BE20" s="291">
        <f t="shared" si="4"/>
        <v>0</v>
      </c>
    </row>
    <row r="21" spans="1:57" x14ac:dyDescent="0.25">
      <c r="A21" t="s">
        <v>7887</v>
      </c>
      <c r="B21" s="214">
        <f>IF('Indicator Date hidden'!C22="x","x",$B$2-'Indicator Date hidden'!C22)</f>
        <v>0</v>
      </c>
      <c r="C21" s="214">
        <f>IF('Indicator Date hidden'!D22="x","x",$C$2-'Indicator Date hidden'!D22)</f>
        <v>0</v>
      </c>
      <c r="D21" s="214">
        <f>IF('Indicator Date hidden'!E22="x","x",$D$2-'Indicator Date hidden'!E22)</f>
        <v>0</v>
      </c>
      <c r="E21" s="214">
        <f>IF('Indicator Date hidden'!F22="x","x",$E$2-'Indicator Date hidden'!F22)</f>
        <v>0</v>
      </c>
      <c r="F21" s="214">
        <f>IF('Indicator Date hidden'!G22="x","x",$F$2-'Indicator Date hidden'!G22)</f>
        <v>0</v>
      </c>
      <c r="G21" s="214">
        <f>IF('Indicator Date hidden'!H22="x","x",$G$2-'Indicator Date hidden'!H22)</f>
        <v>0</v>
      </c>
      <c r="H21" s="214">
        <f>IF('Indicator Date hidden'!I22="x","x",$H$2-'Indicator Date hidden'!I22)</f>
        <v>0</v>
      </c>
      <c r="I21" s="214">
        <f>IF('Indicator Date hidden'!J22="x","x",$I$2-'Indicator Date hidden'!J22)</f>
        <v>0</v>
      </c>
      <c r="J21" s="214">
        <f>IF('Indicator Date hidden'!K22="x","x",$J$2-'Indicator Date hidden'!K22)</f>
        <v>0</v>
      </c>
      <c r="K21" s="214">
        <f>IF('Indicator Date hidden'!L22="x","x",$K$2-'Indicator Date hidden'!L22)</f>
        <v>0</v>
      </c>
      <c r="L21" s="214">
        <f>IF('Indicator Date hidden'!M22="x","x",$L$2-'Indicator Date hidden'!M22)</f>
        <v>0</v>
      </c>
      <c r="M21" s="214">
        <f>IF('Indicator Date hidden'!N22="x","x",$M$2-'Indicator Date hidden'!N22)</f>
        <v>0</v>
      </c>
      <c r="N21" s="214">
        <f>IF('Indicator Date hidden'!O22="x","x",$N$2-'Indicator Date hidden'!O22)</f>
        <v>0</v>
      </c>
      <c r="O21" s="214">
        <f>IF('Indicator Date hidden'!P22="x","x",$O$2-'Indicator Date hidden'!P22)</f>
        <v>0</v>
      </c>
      <c r="P21" s="214">
        <f>IF('Indicator Date hidden'!Q22="x","x",$P$2-'Indicator Date hidden'!Q22)</f>
        <v>0</v>
      </c>
      <c r="Q21" s="214">
        <f>IF('Indicator Date hidden'!R22="x","x",$Q$2-'Indicator Date hidden'!R22)</f>
        <v>4</v>
      </c>
      <c r="R21" s="214">
        <f>IF('Indicator Date hidden'!S22="x","x",$R$2-'Indicator Date hidden'!S22)</f>
        <v>0</v>
      </c>
      <c r="S21" s="214">
        <f>IF('Indicator Date hidden'!T22="x","x",$S$2-'Indicator Date hidden'!T22)</f>
        <v>0</v>
      </c>
      <c r="T21" s="214">
        <f>IF('Indicator Date hidden'!U22="x","x",$T$2-'Indicator Date hidden'!U22)</f>
        <v>0</v>
      </c>
      <c r="U21" s="214">
        <f>IF('Indicator Date hidden'!V22="x","x",$U$2-'Indicator Date hidden'!V22)</f>
        <v>0</v>
      </c>
      <c r="V21" s="214">
        <f>IF('Indicator Date hidden'!W22="x","x",$V$2-'Indicator Date hidden'!W22)</f>
        <v>0</v>
      </c>
      <c r="W21" s="214">
        <f>IF('Indicator Date hidden'!X22="x","x",$W$2-'Indicator Date hidden'!X22)</f>
        <v>4</v>
      </c>
      <c r="X21" s="214">
        <f>IF('Indicator Date hidden'!Y22="x","x",$X$2-'Indicator Date hidden'!Y22)</f>
        <v>2</v>
      </c>
      <c r="Y21" s="214">
        <f>IF('Indicator Date hidden'!Z22="x","x",$Y$2-'Indicator Date hidden'!Z22)</f>
        <v>0</v>
      </c>
      <c r="Z21" s="214">
        <f>IF('Indicator Date hidden'!AA22="x","x",$Z$2-'Indicator Date hidden'!AA22)</f>
        <v>0</v>
      </c>
      <c r="AA21" s="214">
        <f>IF('Indicator Date hidden'!AB22="x","x",$AA$2-'Indicator Date hidden'!AB22)</f>
        <v>1</v>
      </c>
      <c r="AB21" s="214">
        <f>IF('Indicator Date hidden'!AC22="x","x",$AB$2-'Indicator Date hidden'!AC22)</f>
        <v>0</v>
      </c>
      <c r="AC21" s="214">
        <f>IF('Indicator Date hidden'!AD22="x","x",$AC$2-'Indicator Date hidden'!AD22)</f>
        <v>0</v>
      </c>
      <c r="AD21" s="214">
        <f>IF('Indicator Date hidden'!AE22="x","x",$AD$2-'Indicator Date hidden'!AE22)</f>
        <v>0</v>
      </c>
      <c r="AE21" s="214">
        <f>IF('Indicator Date hidden'!AF22="x","x",$AE$2-'Indicator Date hidden'!AF22)</f>
        <v>0</v>
      </c>
      <c r="AF21" s="214">
        <f>IF('Indicator Date hidden'!AG22="x","x",$AF$2-'Indicator Date hidden'!AG22)</f>
        <v>1</v>
      </c>
      <c r="AG21" s="214">
        <f>IF('Indicator Date hidden'!AH22="x","x",$AG$2-'Indicator Date hidden'!AH22)</f>
        <v>0</v>
      </c>
      <c r="AH21" s="214">
        <f>IF('Indicator Date hidden'!AI22="x","x",$AH$2-'Indicator Date hidden'!AI22)</f>
        <v>0</v>
      </c>
      <c r="AI21" s="214">
        <f>IF('Indicator Date hidden'!AJ22="x","x",$AI$2-'Indicator Date hidden'!AJ22)</f>
        <v>0</v>
      </c>
      <c r="AJ21" s="214" t="str">
        <f>IF('Indicator Date hidden'!AK22="x","x",$AJ$2-'Indicator Date hidden'!AK22)</f>
        <v>x</v>
      </c>
      <c r="AK21" s="214" t="str">
        <f>IF('Indicator Date hidden'!AL22="x","x",$AK$2-'Indicator Date hidden'!AL22)</f>
        <v>x</v>
      </c>
      <c r="AL21" s="214">
        <f>IF('Indicator Date hidden'!AM22="x","x",$AL$2-'Indicator Date hidden'!AM22)</f>
        <v>0</v>
      </c>
      <c r="AM21" s="214">
        <f>IF('Indicator Date hidden'!AN22="x","x",$AM$2-'Indicator Date hidden'!AN22)</f>
        <v>0</v>
      </c>
      <c r="AN21" s="214">
        <f>IF('Indicator Date hidden'!AO22="x","x",$AN$2-'Indicator Date hidden'!AO22)</f>
        <v>0</v>
      </c>
      <c r="AO21" s="214">
        <f>IF('Indicator Date hidden'!AP22="x","x",$AO$2-'Indicator Date hidden'!AP22)</f>
        <v>0</v>
      </c>
      <c r="AP21" s="214">
        <f>IF('Indicator Date hidden'!AQ22="x","x",$AP$2-'Indicator Date hidden'!AQ22)</f>
        <v>0</v>
      </c>
      <c r="AQ21" s="214">
        <f>IF('Indicator Date hidden'!AR22="x","x",$AQ$2-'Indicator Date hidden'!AR22)</f>
        <v>0</v>
      </c>
      <c r="AR21" s="214">
        <f>IF('Indicator Date hidden'!AS22="x","x",$AR$2-'Indicator Date hidden'!AS22)</f>
        <v>0</v>
      </c>
      <c r="AS21" s="214">
        <f>IF('Indicator Date hidden'!AT22="x","x",$AS$2-'Indicator Date hidden'!AT22)</f>
        <v>0</v>
      </c>
      <c r="AT21" s="214">
        <f>IF('Indicator Date hidden'!AU22="x","x",$AT$2-'Indicator Date hidden'!AU22)</f>
        <v>0</v>
      </c>
      <c r="AU21" s="214" t="str">
        <f>IF('Indicator Date hidden'!AV22="x","x",$AU$2-'Indicator Date hidden'!AV22)</f>
        <v>x</v>
      </c>
      <c r="AV21" s="214">
        <f>IF('Indicator Date hidden'!AW22="x","x",$AV$2-'Indicator Date hidden'!AW22)</f>
        <v>0</v>
      </c>
      <c r="AW21" s="214">
        <f>IF('Indicator Date hidden'!AX22="x","x",$AW$2-'Indicator Date hidden'!AX22)</f>
        <v>0</v>
      </c>
      <c r="AX21" s="214">
        <f>IF('Indicator Date hidden'!AY22="x","x",$AX$2-'Indicator Date hidden'!AY22)</f>
        <v>0</v>
      </c>
      <c r="AY21" s="214">
        <f>IF('Indicator Date hidden'!AZ22="x","x",$AY$2-'Indicator Date hidden'!AZ22)</f>
        <v>0</v>
      </c>
      <c r="AZ21" s="214">
        <f>IF('Indicator Date hidden'!BA22="x","x",$AZ$2-'Indicator Date hidden'!BA22)</f>
        <v>0</v>
      </c>
      <c r="BA21">
        <f t="shared" si="0"/>
        <v>12</v>
      </c>
      <c r="BB21" s="21">
        <f t="shared" si="1"/>
        <v>0.25</v>
      </c>
      <c r="BC21">
        <f t="shared" si="2"/>
        <v>5</v>
      </c>
      <c r="BD21" s="21">
        <f t="shared" si="3"/>
        <v>0.8539125638299665</v>
      </c>
      <c r="BE21" s="291">
        <f t="shared" si="4"/>
        <v>0</v>
      </c>
    </row>
    <row r="22" spans="1:57" x14ac:dyDescent="0.25">
      <c r="A22" t="s">
        <v>7880</v>
      </c>
      <c r="B22" s="214">
        <f>IF('Indicator Date hidden'!C23="x","x",$B$2-'Indicator Date hidden'!C23)</f>
        <v>0</v>
      </c>
      <c r="C22" s="214">
        <f>IF('Indicator Date hidden'!D23="x","x",$C$2-'Indicator Date hidden'!D23)</f>
        <v>0</v>
      </c>
      <c r="D22" s="214">
        <f>IF('Indicator Date hidden'!E23="x","x",$D$2-'Indicator Date hidden'!E23)</f>
        <v>0</v>
      </c>
      <c r="E22" s="214">
        <f>IF('Indicator Date hidden'!F23="x","x",$E$2-'Indicator Date hidden'!F23)</f>
        <v>0</v>
      </c>
      <c r="F22" s="214">
        <f>IF('Indicator Date hidden'!G23="x","x",$F$2-'Indicator Date hidden'!G23)</f>
        <v>0</v>
      </c>
      <c r="G22" s="214">
        <f>IF('Indicator Date hidden'!H23="x","x",$G$2-'Indicator Date hidden'!H23)</f>
        <v>0</v>
      </c>
      <c r="H22" s="214">
        <f>IF('Indicator Date hidden'!I23="x","x",$H$2-'Indicator Date hidden'!I23)</f>
        <v>0</v>
      </c>
      <c r="I22" s="214">
        <f>IF('Indicator Date hidden'!J23="x","x",$I$2-'Indicator Date hidden'!J23)</f>
        <v>0</v>
      </c>
      <c r="J22" s="214">
        <f>IF('Indicator Date hidden'!K23="x","x",$J$2-'Indicator Date hidden'!K23)</f>
        <v>0</v>
      </c>
      <c r="K22" s="214">
        <f>IF('Indicator Date hidden'!L23="x","x",$K$2-'Indicator Date hidden'!L23)</f>
        <v>0</v>
      </c>
      <c r="L22" s="214">
        <f>IF('Indicator Date hidden'!M23="x","x",$L$2-'Indicator Date hidden'!M23)</f>
        <v>0</v>
      </c>
      <c r="M22" s="214">
        <f>IF('Indicator Date hidden'!N23="x","x",$M$2-'Indicator Date hidden'!N23)</f>
        <v>0</v>
      </c>
      <c r="N22" s="214">
        <f>IF('Indicator Date hidden'!O23="x","x",$N$2-'Indicator Date hidden'!O23)</f>
        <v>0</v>
      </c>
      <c r="O22" s="214">
        <f>IF('Indicator Date hidden'!P23="x","x",$O$2-'Indicator Date hidden'!P23)</f>
        <v>0</v>
      </c>
      <c r="P22" s="214">
        <f>IF('Indicator Date hidden'!Q23="x","x",$P$2-'Indicator Date hidden'!Q23)</f>
        <v>0</v>
      </c>
      <c r="Q22" s="214">
        <f>IF('Indicator Date hidden'!R23="x","x",$Q$2-'Indicator Date hidden'!R23)</f>
        <v>6</v>
      </c>
      <c r="R22" s="214">
        <f>IF('Indicator Date hidden'!S23="x","x",$R$2-'Indicator Date hidden'!S23)</f>
        <v>0</v>
      </c>
      <c r="S22" s="214">
        <f>IF('Indicator Date hidden'!T23="x","x",$S$2-'Indicator Date hidden'!T23)</f>
        <v>0</v>
      </c>
      <c r="T22" s="214">
        <f>IF('Indicator Date hidden'!U23="x","x",$T$2-'Indicator Date hidden'!U23)</f>
        <v>0</v>
      </c>
      <c r="U22" s="214">
        <f>IF('Indicator Date hidden'!V23="x","x",$U$2-'Indicator Date hidden'!V23)</f>
        <v>0</v>
      </c>
      <c r="V22" s="214">
        <f>IF('Indicator Date hidden'!W23="x","x",$V$2-'Indicator Date hidden'!W23)</f>
        <v>0</v>
      </c>
      <c r="W22" s="214">
        <f>IF('Indicator Date hidden'!X23="x","x",$W$2-'Indicator Date hidden'!X23)</f>
        <v>6</v>
      </c>
      <c r="X22" s="214">
        <f>IF('Indicator Date hidden'!Y23="x","x",$X$2-'Indicator Date hidden'!Y23)</f>
        <v>2</v>
      </c>
      <c r="Y22" s="214">
        <f>IF('Indicator Date hidden'!Z23="x","x",$Y$2-'Indicator Date hidden'!Z23)</f>
        <v>0</v>
      </c>
      <c r="Z22" s="214">
        <f>IF('Indicator Date hidden'!AA23="x","x",$Z$2-'Indicator Date hidden'!AA23)</f>
        <v>0</v>
      </c>
      <c r="AA22" s="214">
        <f>IF('Indicator Date hidden'!AB23="x","x",$AA$2-'Indicator Date hidden'!AB23)</f>
        <v>0</v>
      </c>
      <c r="AB22" s="214">
        <f>IF('Indicator Date hidden'!AC23="x","x",$AB$2-'Indicator Date hidden'!AC23)</f>
        <v>0</v>
      </c>
      <c r="AC22" s="214">
        <f>IF('Indicator Date hidden'!AD23="x","x",$AC$2-'Indicator Date hidden'!AD23)</f>
        <v>0</v>
      </c>
      <c r="AD22" s="214">
        <f>IF('Indicator Date hidden'!AE23="x","x",$AD$2-'Indicator Date hidden'!AE23)</f>
        <v>0</v>
      </c>
      <c r="AE22" s="214">
        <f>IF('Indicator Date hidden'!AF23="x","x",$AE$2-'Indicator Date hidden'!AF23)</f>
        <v>0</v>
      </c>
      <c r="AF22" s="214">
        <f>IF('Indicator Date hidden'!AG23="x","x",$AF$2-'Indicator Date hidden'!AG23)</f>
        <v>0</v>
      </c>
      <c r="AG22" s="214">
        <f>IF('Indicator Date hidden'!AH23="x","x",$AG$2-'Indicator Date hidden'!AH23)</f>
        <v>0</v>
      </c>
      <c r="AH22" s="214">
        <f>IF('Indicator Date hidden'!AI23="x","x",$AH$2-'Indicator Date hidden'!AI23)</f>
        <v>0</v>
      </c>
      <c r="AI22" s="214">
        <f>IF('Indicator Date hidden'!AJ23="x","x",$AI$2-'Indicator Date hidden'!AJ23)</f>
        <v>0</v>
      </c>
      <c r="AJ22" s="214" t="str">
        <f>IF('Indicator Date hidden'!AK23="x","x",$AJ$2-'Indicator Date hidden'!AK23)</f>
        <v>x</v>
      </c>
      <c r="AK22" s="214">
        <f>IF('Indicator Date hidden'!AL23="x","x",$AK$2-'Indicator Date hidden'!AL23)</f>
        <v>1</v>
      </c>
      <c r="AL22" s="214">
        <f>IF('Indicator Date hidden'!AM23="x","x",$AL$2-'Indicator Date hidden'!AM23)</f>
        <v>0</v>
      </c>
      <c r="AM22" s="214">
        <f>IF('Indicator Date hidden'!AN23="x","x",$AM$2-'Indicator Date hidden'!AN23)</f>
        <v>0</v>
      </c>
      <c r="AN22" s="214">
        <f>IF('Indicator Date hidden'!AO23="x","x",$AN$2-'Indicator Date hidden'!AO23)</f>
        <v>0</v>
      </c>
      <c r="AO22" s="214">
        <f>IF('Indicator Date hidden'!AP23="x","x",$AO$2-'Indicator Date hidden'!AP23)</f>
        <v>0</v>
      </c>
      <c r="AP22" s="214">
        <f>IF('Indicator Date hidden'!AQ23="x","x",$AP$2-'Indicator Date hidden'!AQ23)</f>
        <v>0</v>
      </c>
      <c r="AQ22" s="214">
        <f>IF('Indicator Date hidden'!AR23="x","x",$AQ$2-'Indicator Date hidden'!AR23)</f>
        <v>4</v>
      </c>
      <c r="AR22" s="214">
        <f>IF('Indicator Date hidden'!AS23="x","x",$AR$2-'Indicator Date hidden'!AS23)</f>
        <v>0</v>
      </c>
      <c r="AS22" s="214">
        <f>IF('Indicator Date hidden'!AT23="x","x",$AS$2-'Indicator Date hidden'!AT23)</f>
        <v>0</v>
      </c>
      <c r="AT22" s="214">
        <f>IF('Indicator Date hidden'!AU23="x","x",$AT$2-'Indicator Date hidden'!AU23)</f>
        <v>0</v>
      </c>
      <c r="AU22" s="214">
        <f>IF('Indicator Date hidden'!AV23="x","x",$AU$2-'Indicator Date hidden'!AV23)</f>
        <v>2</v>
      </c>
      <c r="AV22" s="214">
        <f>IF('Indicator Date hidden'!AW23="x","x",$AV$2-'Indicator Date hidden'!AW23)</f>
        <v>0</v>
      </c>
      <c r="AW22" s="214">
        <f>IF('Indicator Date hidden'!AX23="x","x",$AW$2-'Indicator Date hidden'!AX23)</f>
        <v>0</v>
      </c>
      <c r="AX22" s="214">
        <f>IF('Indicator Date hidden'!AY23="x","x",$AX$2-'Indicator Date hidden'!AY23)</f>
        <v>0</v>
      </c>
      <c r="AY22" s="214">
        <f>IF('Indicator Date hidden'!AZ23="x","x",$AY$2-'Indicator Date hidden'!AZ23)</f>
        <v>0</v>
      </c>
      <c r="AZ22" s="214">
        <f>IF('Indicator Date hidden'!BA23="x","x",$AZ$2-'Indicator Date hidden'!BA23)</f>
        <v>0</v>
      </c>
      <c r="BA22">
        <f t="shared" si="0"/>
        <v>21</v>
      </c>
      <c r="BB22" s="21">
        <f t="shared" si="1"/>
        <v>0.42</v>
      </c>
      <c r="BC22">
        <f t="shared" si="2"/>
        <v>6</v>
      </c>
      <c r="BD22" s="21">
        <f t="shared" si="3"/>
        <v>1.3280060240827223</v>
      </c>
      <c r="BE22" s="291">
        <f t="shared" si="4"/>
        <v>0</v>
      </c>
    </row>
    <row r="23" spans="1:57" x14ac:dyDescent="0.25">
      <c r="A23" t="s">
        <v>7874</v>
      </c>
      <c r="B23" s="214">
        <f>IF('Indicator Date hidden'!C24="x","x",$B$2-'Indicator Date hidden'!C24)</f>
        <v>0</v>
      </c>
      <c r="C23" s="214">
        <f>IF('Indicator Date hidden'!D24="x","x",$C$2-'Indicator Date hidden'!D24)</f>
        <v>0</v>
      </c>
      <c r="D23" s="214">
        <f>IF('Indicator Date hidden'!E24="x","x",$D$2-'Indicator Date hidden'!E24)</f>
        <v>0</v>
      </c>
      <c r="E23" s="214">
        <f>IF('Indicator Date hidden'!F24="x","x",$E$2-'Indicator Date hidden'!F24)</f>
        <v>0</v>
      </c>
      <c r="F23" s="214">
        <f>IF('Indicator Date hidden'!G24="x","x",$F$2-'Indicator Date hidden'!G24)</f>
        <v>0</v>
      </c>
      <c r="G23" s="214">
        <f>IF('Indicator Date hidden'!H24="x","x",$G$2-'Indicator Date hidden'!H24)</f>
        <v>0</v>
      </c>
      <c r="H23" s="214">
        <f>IF('Indicator Date hidden'!I24="x","x",$H$2-'Indicator Date hidden'!I24)</f>
        <v>0</v>
      </c>
      <c r="I23" s="214">
        <f>IF('Indicator Date hidden'!J24="x","x",$I$2-'Indicator Date hidden'!J24)</f>
        <v>0</v>
      </c>
      <c r="J23" s="214">
        <f>IF('Indicator Date hidden'!K24="x","x",$J$2-'Indicator Date hidden'!K24)</f>
        <v>0</v>
      </c>
      <c r="K23" s="214">
        <f>IF('Indicator Date hidden'!L24="x","x",$K$2-'Indicator Date hidden'!L24)</f>
        <v>0</v>
      </c>
      <c r="L23" s="214">
        <f>IF('Indicator Date hidden'!M24="x","x",$L$2-'Indicator Date hidden'!M24)</f>
        <v>0</v>
      </c>
      <c r="M23" s="214">
        <f>IF('Indicator Date hidden'!N24="x","x",$M$2-'Indicator Date hidden'!N24)</f>
        <v>0</v>
      </c>
      <c r="N23" s="214">
        <f>IF('Indicator Date hidden'!O24="x","x",$N$2-'Indicator Date hidden'!O24)</f>
        <v>0</v>
      </c>
      <c r="O23" s="214">
        <f>IF('Indicator Date hidden'!P24="x","x",$O$2-'Indicator Date hidden'!P24)</f>
        <v>0</v>
      </c>
      <c r="P23" s="214">
        <f>IF('Indicator Date hidden'!Q24="x","x",$P$2-'Indicator Date hidden'!Q24)</f>
        <v>0</v>
      </c>
      <c r="Q23" s="214">
        <f>IF('Indicator Date hidden'!R24="x","x",$Q$2-'Indicator Date hidden'!R24)</f>
        <v>2</v>
      </c>
      <c r="R23" s="214">
        <f>IF('Indicator Date hidden'!S24="x","x",$R$2-'Indicator Date hidden'!S24)</f>
        <v>0</v>
      </c>
      <c r="S23" s="214">
        <f>IF('Indicator Date hidden'!T24="x","x",$S$2-'Indicator Date hidden'!T24)</f>
        <v>0</v>
      </c>
      <c r="T23" s="214">
        <f>IF('Indicator Date hidden'!U24="x","x",$T$2-'Indicator Date hidden'!U24)</f>
        <v>0</v>
      </c>
      <c r="U23" s="214">
        <f>IF('Indicator Date hidden'!V24="x","x",$U$2-'Indicator Date hidden'!V24)</f>
        <v>0</v>
      </c>
      <c r="V23" s="214">
        <f>IF('Indicator Date hidden'!W24="x","x",$V$2-'Indicator Date hidden'!W24)</f>
        <v>0</v>
      </c>
      <c r="W23" s="214">
        <f>IF('Indicator Date hidden'!X24="x","x",$W$2-'Indicator Date hidden'!X24)</f>
        <v>2</v>
      </c>
      <c r="X23" s="214">
        <f>IF('Indicator Date hidden'!Y24="x","x",$X$2-'Indicator Date hidden'!Y24)</f>
        <v>1</v>
      </c>
      <c r="Y23" s="214">
        <f>IF('Indicator Date hidden'!Z24="x","x",$Y$2-'Indicator Date hidden'!Z24)</f>
        <v>0</v>
      </c>
      <c r="Z23" s="214">
        <f>IF('Indicator Date hidden'!AA24="x","x",$Z$2-'Indicator Date hidden'!AA24)</f>
        <v>0</v>
      </c>
      <c r="AA23" s="214" t="str">
        <f>IF('Indicator Date hidden'!AB24="x","x",$AA$2-'Indicator Date hidden'!AB24)</f>
        <v>x</v>
      </c>
      <c r="AB23" s="214">
        <f>IF('Indicator Date hidden'!AC24="x","x",$AB$2-'Indicator Date hidden'!AC24)</f>
        <v>0</v>
      </c>
      <c r="AC23" s="214">
        <f>IF('Indicator Date hidden'!AD24="x","x",$AC$2-'Indicator Date hidden'!AD24)</f>
        <v>0</v>
      </c>
      <c r="AD23" s="214" t="str">
        <f>IF('Indicator Date hidden'!AE24="x","x",$AD$2-'Indicator Date hidden'!AE24)</f>
        <v>x</v>
      </c>
      <c r="AE23" s="214">
        <f>IF('Indicator Date hidden'!AF24="x","x",$AE$2-'Indicator Date hidden'!AF24)</f>
        <v>0</v>
      </c>
      <c r="AF23" s="214">
        <f>IF('Indicator Date hidden'!AG24="x","x",$AF$2-'Indicator Date hidden'!AG24)</f>
        <v>6</v>
      </c>
      <c r="AG23" s="214">
        <f>IF('Indicator Date hidden'!AH24="x","x",$AG$2-'Indicator Date hidden'!AH24)</f>
        <v>0</v>
      </c>
      <c r="AH23" s="214">
        <f>IF('Indicator Date hidden'!AI24="x","x",$AH$2-'Indicator Date hidden'!AI24)</f>
        <v>0</v>
      </c>
      <c r="AI23" s="214">
        <f>IF('Indicator Date hidden'!AJ24="x","x",$AI$2-'Indicator Date hidden'!AJ24)</f>
        <v>0</v>
      </c>
      <c r="AJ23" s="214">
        <f>IF('Indicator Date hidden'!AK24="x","x",$AJ$2-'Indicator Date hidden'!AK24)</f>
        <v>1</v>
      </c>
      <c r="AK23" s="214">
        <f>IF('Indicator Date hidden'!AL24="x","x",$AK$2-'Indicator Date hidden'!AL24)</f>
        <v>1</v>
      </c>
      <c r="AL23" s="214">
        <f>IF('Indicator Date hidden'!AM24="x","x",$AL$2-'Indicator Date hidden'!AM24)</f>
        <v>0</v>
      </c>
      <c r="AM23" s="214">
        <f>IF('Indicator Date hidden'!AN24="x","x",$AM$2-'Indicator Date hidden'!AN24)</f>
        <v>0</v>
      </c>
      <c r="AN23" s="214">
        <f>IF('Indicator Date hidden'!AO24="x","x",$AN$2-'Indicator Date hidden'!AO24)</f>
        <v>0</v>
      </c>
      <c r="AO23" s="214" t="str">
        <f>IF('Indicator Date hidden'!AP24="x","x",$AO$2-'Indicator Date hidden'!AP24)</f>
        <v>x</v>
      </c>
      <c r="AP23" s="214">
        <f>IF('Indicator Date hidden'!AQ24="x","x",$AP$2-'Indicator Date hidden'!AQ24)</f>
        <v>2</v>
      </c>
      <c r="AQ23" s="214" t="str">
        <f>IF('Indicator Date hidden'!AR24="x","x",$AQ$2-'Indicator Date hidden'!AR24)</f>
        <v>x</v>
      </c>
      <c r="AR23" s="214">
        <f>IF('Indicator Date hidden'!AS24="x","x",$AR$2-'Indicator Date hidden'!AS24)</f>
        <v>0</v>
      </c>
      <c r="AS23" s="214">
        <f>IF('Indicator Date hidden'!AT24="x","x",$AS$2-'Indicator Date hidden'!AT24)</f>
        <v>0</v>
      </c>
      <c r="AT23" s="214">
        <f>IF('Indicator Date hidden'!AU24="x","x",$AT$2-'Indicator Date hidden'!AU24)</f>
        <v>0</v>
      </c>
      <c r="AU23" s="214">
        <f>IF('Indicator Date hidden'!AV24="x","x",$AU$2-'Indicator Date hidden'!AV24)</f>
        <v>1</v>
      </c>
      <c r="AV23" s="214">
        <f>IF('Indicator Date hidden'!AW24="x","x",$AV$2-'Indicator Date hidden'!AW24)</f>
        <v>0</v>
      </c>
      <c r="AW23" s="214">
        <f>IF('Indicator Date hidden'!AX24="x","x",$AW$2-'Indicator Date hidden'!AX24)</f>
        <v>0</v>
      </c>
      <c r="AX23" s="214">
        <f>IF('Indicator Date hidden'!AY24="x","x",$AX$2-'Indicator Date hidden'!AY24)</f>
        <v>0</v>
      </c>
      <c r="AY23" s="214">
        <f>IF('Indicator Date hidden'!AZ24="x","x",$AY$2-'Indicator Date hidden'!AZ24)</f>
        <v>0</v>
      </c>
      <c r="AZ23" s="214">
        <f>IF('Indicator Date hidden'!BA24="x","x",$AZ$2-'Indicator Date hidden'!BA24)</f>
        <v>0</v>
      </c>
      <c r="BA23">
        <f t="shared" si="0"/>
        <v>16</v>
      </c>
      <c r="BB23" s="21">
        <f t="shared" si="1"/>
        <v>0.34042553191489361</v>
      </c>
      <c r="BC23">
        <f t="shared" si="2"/>
        <v>8</v>
      </c>
      <c r="BD23" s="21">
        <f t="shared" si="3"/>
        <v>0.99523536710863825</v>
      </c>
      <c r="BE23" s="291">
        <f t="shared" si="4"/>
        <v>0</v>
      </c>
    </row>
    <row r="24" spans="1:57" x14ac:dyDescent="0.25">
      <c r="A24" t="s">
        <v>7889</v>
      </c>
      <c r="B24" s="214">
        <f>IF('Indicator Date hidden'!C25="x","x",$B$2-'Indicator Date hidden'!C25)</f>
        <v>0</v>
      </c>
      <c r="C24" s="214">
        <f>IF('Indicator Date hidden'!D25="x","x",$C$2-'Indicator Date hidden'!D25)</f>
        <v>0</v>
      </c>
      <c r="D24" s="214">
        <f>IF('Indicator Date hidden'!E25="x","x",$D$2-'Indicator Date hidden'!E25)</f>
        <v>0</v>
      </c>
      <c r="E24" s="214">
        <f>IF('Indicator Date hidden'!F25="x","x",$E$2-'Indicator Date hidden'!F25)</f>
        <v>0</v>
      </c>
      <c r="F24" s="214">
        <f>IF('Indicator Date hidden'!G25="x","x",$F$2-'Indicator Date hidden'!G25)</f>
        <v>0</v>
      </c>
      <c r="G24" s="214">
        <f>IF('Indicator Date hidden'!H25="x","x",$G$2-'Indicator Date hidden'!H25)</f>
        <v>0</v>
      </c>
      <c r="H24" s="214">
        <f>IF('Indicator Date hidden'!I25="x","x",$H$2-'Indicator Date hidden'!I25)</f>
        <v>0</v>
      </c>
      <c r="I24" s="214">
        <f>IF('Indicator Date hidden'!J25="x","x",$I$2-'Indicator Date hidden'!J25)</f>
        <v>0</v>
      </c>
      <c r="J24" s="214">
        <f>IF('Indicator Date hidden'!K25="x","x",$J$2-'Indicator Date hidden'!K25)</f>
        <v>0</v>
      </c>
      <c r="K24" s="214">
        <f>IF('Indicator Date hidden'!L25="x","x",$K$2-'Indicator Date hidden'!L25)</f>
        <v>0</v>
      </c>
      <c r="L24" s="214">
        <f>IF('Indicator Date hidden'!M25="x","x",$L$2-'Indicator Date hidden'!M25)</f>
        <v>0</v>
      </c>
      <c r="M24" s="214">
        <f>IF('Indicator Date hidden'!N25="x","x",$M$2-'Indicator Date hidden'!N25)</f>
        <v>0</v>
      </c>
      <c r="N24" s="214">
        <f>IF('Indicator Date hidden'!O25="x","x",$N$2-'Indicator Date hidden'!O25)</f>
        <v>0</v>
      </c>
      <c r="O24" s="214">
        <f>IF('Indicator Date hidden'!P25="x","x",$O$2-'Indicator Date hidden'!P25)</f>
        <v>0</v>
      </c>
      <c r="P24" s="214">
        <f>IF('Indicator Date hidden'!Q25="x","x",$P$2-'Indicator Date hidden'!Q25)</f>
        <v>0</v>
      </c>
      <c r="Q24" s="214" t="str">
        <f>IF('Indicator Date hidden'!R25="x","x",$Q$2-'Indicator Date hidden'!R25)</f>
        <v>x</v>
      </c>
      <c r="R24" s="214">
        <f>IF('Indicator Date hidden'!S25="x","x",$R$2-'Indicator Date hidden'!S25)</f>
        <v>0</v>
      </c>
      <c r="S24" s="214">
        <f>IF('Indicator Date hidden'!T25="x","x",$S$2-'Indicator Date hidden'!T25)</f>
        <v>0</v>
      </c>
      <c r="T24" s="214">
        <f>IF('Indicator Date hidden'!U25="x","x",$T$2-'Indicator Date hidden'!U25)</f>
        <v>0</v>
      </c>
      <c r="U24" s="214">
        <f>IF('Indicator Date hidden'!V25="x","x",$U$2-'Indicator Date hidden'!V25)</f>
        <v>0</v>
      </c>
      <c r="V24" s="214">
        <f>IF('Indicator Date hidden'!W25="x","x",$V$2-'Indicator Date hidden'!W25)</f>
        <v>0</v>
      </c>
      <c r="W24" s="214">
        <f>IF('Indicator Date hidden'!X25="x","x",$W$2-'Indicator Date hidden'!X25)</f>
        <v>7</v>
      </c>
      <c r="X24" s="214">
        <f>IF('Indicator Date hidden'!Y25="x","x",$X$2-'Indicator Date hidden'!Y25)</f>
        <v>4</v>
      </c>
      <c r="Y24" s="214">
        <f>IF('Indicator Date hidden'!Z25="x","x",$Y$2-'Indicator Date hidden'!Z25)</f>
        <v>0</v>
      </c>
      <c r="Z24" s="214">
        <f>IF('Indicator Date hidden'!AA25="x","x",$Z$2-'Indicator Date hidden'!AA25)</f>
        <v>0</v>
      </c>
      <c r="AA24" s="214">
        <f>IF('Indicator Date hidden'!AB25="x","x",$AA$2-'Indicator Date hidden'!AB25)</f>
        <v>0</v>
      </c>
      <c r="AB24" s="214">
        <f>IF('Indicator Date hidden'!AC25="x","x",$AB$2-'Indicator Date hidden'!AC25)</f>
        <v>0</v>
      </c>
      <c r="AC24" s="214">
        <f>IF('Indicator Date hidden'!AD25="x","x",$AC$2-'Indicator Date hidden'!AD25)</f>
        <v>0</v>
      </c>
      <c r="AD24" s="214">
        <f>IF('Indicator Date hidden'!AE25="x","x",$AD$2-'Indicator Date hidden'!AE25)</f>
        <v>0</v>
      </c>
      <c r="AE24" s="214">
        <f>IF('Indicator Date hidden'!AF25="x","x",$AE$2-'Indicator Date hidden'!AF25)</f>
        <v>0</v>
      </c>
      <c r="AF24" s="214">
        <f>IF('Indicator Date hidden'!AG25="x","x",$AF$2-'Indicator Date hidden'!AG25)</f>
        <v>4</v>
      </c>
      <c r="AG24" s="214">
        <f>IF('Indicator Date hidden'!AH25="x","x",$AG$2-'Indicator Date hidden'!AH25)</f>
        <v>0</v>
      </c>
      <c r="AH24" s="214">
        <f>IF('Indicator Date hidden'!AI25="x","x",$AH$2-'Indicator Date hidden'!AI25)</f>
        <v>0</v>
      </c>
      <c r="AI24" s="214">
        <f>IF('Indicator Date hidden'!AJ25="x","x",$AI$2-'Indicator Date hidden'!AJ25)</f>
        <v>0</v>
      </c>
      <c r="AJ24" s="214" t="str">
        <f>IF('Indicator Date hidden'!AK25="x","x",$AJ$2-'Indicator Date hidden'!AK25)</f>
        <v>x</v>
      </c>
      <c r="AK24" s="214">
        <f>IF('Indicator Date hidden'!AL25="x","x",$AK$2-'Indicator Date hidden'!AL25)</f>
        <v>1</v>
      </c>
      <c r="AL24" s="214">
        <f>IF('Indicator Date hidden'!AM25="x","x",$AL$2-'Indicator Date hidden'!AM25)</f>
        <v>0</v>
      </c>
      <c r="AM24" s="214">
        <f>IF('Indicator Date hidden'!AN25="x","x",$AM$2-'Indicator Date hidden'!AN25)</f>
        <v>0</v>
      </c>
      <c r="AN24" s="214">
        <f>IF('Indicator Date hidden'!AO25="x","x",$AN$2-'Indicator Date hidden'!AO25)</f>
        <v>0</v>
      </c>
      <c r="AO24" s="214">
        <f>IF('Indicator Date hidden'!AP25="x","x",$AO$2-'Indicator Date hidden'!AP25)</f>
        <v>0</v>
      </c>
      <c r="AP24" s="214">
        <f>IF('Indicator Date hidden'!AQ25="x","x",$AP$2-'Indicator Date hidden'!AQ25)</f>
        <v>0</v>
      </c>
      <c r="AQ24" s="214">
        <f>IF('Indicator Date hidden'!AR25="x","x",$AQ$2-'Indicator Date hidden'!AR25)</f>
        <v>0</v>
      </c>
      <c r="AR24" s="214">
        <f>IF('Indicator Date hidden'!AS25="x","x",$AR$2-'Indicator Date hidden'!AS25)</f>
        <v>0</v>
      </c>
      <c r="AS24" s="214">
        <f>IF('Indicator Date hidden'!AT25="x","x",$AS$2-'Indicator Date hidden'!AT25)</f>
        <v>0</v>
      </c>
      <c r="AT24" s="214">
        <f>IF('Indicator Date hidden'!AU25="x","x",$AT$2-'Indicator Date hidden'!AU25)</f>
        <v>0</v>
      </c>
      <c r="AU24" s="214">
        <f>IF('Indicator Date hidden'!AV25="x","x",$AU$2-'Indicator Date hidden'!AV25)</f>
        <v>1</v>
      </c>
      <c r="AV24" s="214">
        <f>IF('Indicator Date hidden'!AW25="x","x",$AV$2-'Indicator Date hidden'!AW25)</f>
        <v>0</v>
      </c>
      <c r="AW24" s="214">
        <f>IF('Indicator Date hidden'!AX25="x","x",$AW$2-'Indicator Date hidden'!AX25)</f>
        <v>0</v>
      </c>
      <c r="AX24" s="214">
        <f>IF('Indicator Date hidden'!AY25="x","x",$AX$2-'Indicator Date hidden'!AY25)</f>
        <v>0</v>
      </c>
      <c r="AY24" s="214">
        <f>IF('Indicator Date hidden'!AZ25="x","x",$AY$2-'Indicator Date hidden'!AZ25)</f>
        <v>0</v>
      </c>
      <c r="AZ24" s="214">
        <f>IF('Indicator Date hidden'!BA25="x","x",$AZ$2-'Indicator Date hidden'!BA25)</f>
        <v>0</v>
      </c>
      <c r="BA24">
        <f t="shared" si="0"/>
        <v>17</v>
      </c>
      <c r="BB24" s="21">
        <f t="shared" si="1"/>
        <v>0.34693877551020408</v>
      </c>
      <c r="BC24">
        <f t="shared" si="2"/>
        <v>5</v>
      </c>
      <c r="BD24" s="21">
        <f t="shared" si="3"/>
        <v>1.2543966825003519</v>
      </c>
      <c r="BE24" s="291">
        <f t="shared" si="4"/>
        <v>0</v>
      </c>
    </row>
    <row r="25" spans="1:57" x14ac:dyDescent="0.25">
      <c r="A25" t="s">
        <v>7881</v>
      </c>
      <c r="B25" s="214">
        <f>IF('Indicator Date hidden'!C26="x","x",$B$2-'Indicator Date hidden'!C26)</f>
        <v>0</v>
      </c>
      <c r="C25" s="214">
        <f>IF('Indicator Date hidden'!D26="x","x",$C$2-'Indicator Date hidden'!D26)</f>
        <v>0</v>
      </c>
      <c r="D25" s="214">
        <f>IF('Indicator Date hidden'!E26="x","x",$D$2-'Indicator Date hidden'!E26)</f>
        <v>0</v>
      </c>
      <c r="E25" s="214">
        <f>IF('Indicator Date hidden'!F26="x","x",$E$2-'Indicator Date hidden'!F26)</f>
        <v>0</v>
      </c>
      <c r="F25" s="214">
        <f>IF('Indicator Date hidden'!G26="x","x",$F$2-'Indicator Date hidden'!G26)</f>
        <v>0</v>
      </c>
      <c r="G25" s="214">
        <f>IF('Indicator Date hidden'!H26="x","x",$G$2-'Indicator Date hidden'!H26)</f>
        <v>0</v>
      </c>
      <c r="H25" s="214">
        <f>IF('Indicator Date hidden'!I26="x","x",$H$2-'Indicator Date hidden'!I26)</f>
        <v>0</v>
      </c>
      <c r="I25" s="214">
        <f>IF('Indicator Date hidden'!J26="x","x",$I$2-'Indicator Date hidden'!J26)</f>
        <v>0</v>
      </c>
      <c r="J25" s="214">
        <f>IF('Indicator Date hidden'!K26="x","x",$J$2-'Indicator Date hidden'!K26)</f>
        <v>0</v>
      </c>
      <c r="K25" s="214">
        <f>IF('Indicator Date hidden'!L26="x","x",$K$2-'Indicator Date hidden'!L26)</f>
        <v>0</v>
      </c>
      <c r="L25" s="214">
        <f>IF('Indicator Date hidden'!M26="x","x",$L$2-'Indicator Date hidden'!M26)</f>
        <v>0</v>
      </c>
      <c r="M25" s="214">
        <f>IF('Indicator Date hidden'!N26="x","x",$M$2-'Indicator Date hidden'!N26)</f>
        <v>0</v>
      </c>
      <c r="N25" s="214">
        <f>IF('Indicator Date hidden'!O26="x","x",$N$2-'Indicator Date hidden'!O26)</f>
        <v>0</v>
      </c>
      <c r="O25" s="214">
        <f>IF('Indicator Date hidden'!P26="x","x",$O$2-'Indicator Date hidden'!P26)</f>
        <v>0</v>
      </c>
      <c r="P25" s="214">
        <f>IF('Indicator Date hidden'!Q26="x","x",$P$2-'Indicator Date hidden'!Q26)</f>
        <v>0</v>
      </c>
      <c r="Q25" s="214">
        <f>IF('Indicator Date hidden'!R26="x","x",$Q$2-'Indicator Date hidden'!R26)</f>
        <v>1</v>
      </c>
      <c r="R25" s="214">
        <f>IF('Indicator Date hidden'!S26="x","x",$R$2-'Indicator Date hidden'!S26)</f>
        <v>0</v>
      </c>
      <c r="S25" s="214">
        <f>IF('Indicator Date hidden'!T26="x","x",$S$2-'Indicator Date hidden'!T26)</f>
        <v>0</v>
      </c>
      <c r="T25" s="214">
        <f>IF('Indicator Date hidden'!U26="x","x",$T$2-'Indicator Date hidden'!U26)</f>
        <v>0</v>
      </c>
      <c r="U25" s="214">
        <f>IF('Indicator Date hidden'!V26="x","x",$U$2-'Indicator Date hidden'!V26)</f>
        <v>0</v>
      </c>
      <c r="V25" s="214">
        <f>IF('Indicator Date hidden'!W26="x","x",$V$2-'Indicator Date hidden'!W26)</f>
        <v>0</v>
      </c>
      <c r="W25" s="214">
        <f>IF('Indicator Date hidden'!X26="x","x",$W$2-'Indicator Date hidden'!X26)</f>
        <v>7</v>
      </c>
      <c r="X25" s="214">
        <f>IF('Indicator Date hidden'!Y26="x","x",$X$2-'Indicator Date hidden'!Y26)</f>
        <v>1</v>
      </c>
      <c r="Y25" s="214">
        <f>IF('Indicator Date hidden'!Z26="x","x",$Y$2-'Indicator Date hidden'!Z26)</f>
        <v>0</v>
      </c>
      <c r="Z25" s="214">
        <f>IF('Indicator Date hidden'!AA26="x","x",$Z$2-'Indicator Date hidden'!AA26)</f>
        <v>0</v>
      </c>
      <c r="AA25" s="214">
        <f>IF('Indicator Date hidden'!AB26="x","x",$AA$2-'Indicator Date hidden'!AB26)</f>
        <v>1</v>
      </c>
      <c r="AB25" s="214">
        <f>IF('Indicator Date hidden'!AC26="x","x",$AB$2-'Indicator Date hidden'!AC26)</f>
        <v>0</v>
      </c>
      <c r="AC25" s="214">
        <f>IF('Indicator Date hidden'!AD26="x","x",$AC$2-'Indicator Date hidden'!AD26)</f>
        <v>0</v>
      </c>
      <c r="AD25" s="214">
        <f>IF('Indicator Date hidden'!AE26="x","x",$AD$2-'Indicator Date hidden'!AE26)</f>
        <v>0</v>
      </c>
      <c r="AE25" s="214">
        <f>IF('Indicator Date hidden'!AF26="x","x",$AE$2-'Indicator Date hidden'!AF26)</f>
        <v>0</v>
      </c>
      <c r="AF25" s="214">
        <f>IF('Indicator Date hidden'!AG26="x","x",$AF$2-'Indicator Date hidden'!AG26)</f>
        <v>0</v>
      </c>
      <c r="AG25" s="214">
        <f>IF('Indicator Date hidden'!AH26="x","x",$AG$2-'Indicator Date hidden'!AH26)</f>
        <v>0</v>
      </c>
      <c r="AH25" s="214">
        <f>IF('Indicator Date hidden'!AI26="x","x",$AH$2-'Indicator Date hidden'!AI26)</f>
        <v>0</v>
      </c>
      <c r="AI25" s="214">
        <f>IF('Indicator Date hidden'!AJ26="x","x",$AI$2-'Indicator Date hidden'!AJ26)</f>
        <v>0</v>
      </c>
      <c r="AJ25" s="214" t="str">
        <f>IF('Indicator Date hidden'!AK26="x","x",$AJ$2-'Indicator Date hidden'!AK26)</f>
        <v>x</v>
      </c>
      <c r="AK25" s="214">
        <f>IF('Indicator Date hidden'!AL26="x","x",$AK$2-'Indicator Date hidden'!AL26)</f>
        <v>1</v>
      </c>
      <c r="AL25" s="214">
        <f>IF('Indicator Date hidden'!AM26="x","x",$AL$2-'Indicator Date hidden'!AM26)</f>
        <v>0</v>
      </c>
      <c r="AM25" s="214">
        <f>IF('Indicator Date hidden'!AN26="x","x",$AM$2-'Indicator Date hidden'!AN26)</f>
        <v>0</v>
      </c>
      <c r="AN25" s="214">
        <f>IF('Indicator Date hidden'!AO26="x","x",$AN$2-'Indicator Date hidden'!AO26)</f>
        <v>0</v>
      </c>
      <c r="AO25" s="214">
        <f>IF('Indicator Date hidden'!AP26="x","x",$AO$2-'Indicator Date hidden'!AP26)</f>
        <v>0</v>
      </c>
      <c r="AP25" s="214">
        <f>IF('Indicator Date hidden'!AQ26="x","x",$AP$2-'Indicator Date hidden'!AQ26)</f>
        <v>0</v>
      </c>
      <c r="AQ25" s="214">
        <f>IF('Indicator Date hidden'!AR26="x","x",$AQ$2-'Indicator Date hidden'!AR26)</f>
        <v>4</v>
      </c>
      <c r="AR25" s="214">
        <f>IF('Indicator Date hidden'!AS26="x","x",$AR$2-'Indicator Date hidden'!AS26)</f>
        <v>0</v>
      </c>
      <c r="AS25" s="214">
        <f>IF('Indicator Date hidden'!AT26="x","x",$AS$2-'Indicator Date hidden'!AT26)</f>
        <v>0</v>
      </c>
      <c r="AT25" s="214">
        <f>IF('Indicator Date hidden'!AU26="x","x",$AT$2-'Indicator Date hidden'!AU26)</f>
        <v>0</v>
      </c>
      <c r="AU25" s="214">
        <f>IF('Indicator Date hidden'!AV26="x","x",$AU$2-'Indicator Date hidden'!AV26)</f>
        <v>1</v>
      </c>
      <c r="AV25" s="214">
        <f>IF('Indicator Date hidden'!AW26="x","x",$AV$2-'Indicator Date hidden'!AW26)</f>
        <v>0</v>
      </c>
      <c r="AW25" s="214">
        <f>IF('Indicator Date hidden'!AX26="x","x",$AW$2-'Indicator Date hidden'!AX26)</f>
        <v>0</v>
      </c>
      <c r="AX25" s="214">
        <f>IF('Indicator Date hidden'!AY26="x","x",$AX$2-'Indicator Date hidden'!AY26)</f>
        <v>0</v>
      </c>
      <c r="AY25" s="214">
        <f>IF('Indicator Date hidden'!AZ26="x","x",$AY$2-'Indicator Date hidden'!AZ26)</f>
        <v>0</v>
      </c>
      <c r="AZ25" s="214">
        <f>IF('Indicator Date hidden'!BA26="x","x",$AZ$2-'Indicator Date hidden'!BA26)</f>
        <v>0</v>
      </c>
      <c r="BA25">
        <f t="shared" si="0"/>
        <v>16</v>
      </c>
      <c r="BB25" s="21">
        <f t="shared" si="1"/>
        <v>0.32</v>
      </c>
      <c r="BC25">
        <f t="shared" si="2"/>
        <v>7</v>
      </c>
      <c r="BD25" s="21">
        <f t="shared" si="3"/>
        <v>1.1391224692718513</v>
      </c>
      <c r="BE25" s="291">
        <f t="shared" si="4"/>
        <v>0</v>
      </c>
    </row>
    <row r="26" spans="1:57" x14ac:dyDescent="0.25">
      <c r="A26" t="s">
        <v>7885</v>
      </c>
      <c r="B26" s="214">
        <f>IF('Indicator Date hidden'!C27="x","x",$B$2-'Indicator Date hidden'!C27)</f>
        <v>0</v>
      </c>
      <c r="C26" s="214">
        <f>IF('Indicator Date hidden'!D27="x","x",$C$2-'Indicator Date hidden'!D27)</f>
        <v>0</v>
      </c>
      <c r="D26" s="214">
        <f>IF('Indicator Date hidden'!E27="x","x",$D$2-'Indicator Date hidden'!E27)</f>
        <v>0</v>
      </c>
      <c r="E26" s="214">
        <f>IF('Indicator Date hidden'!F27="x","x",$E$2-'Indicator Date hidden'!F27)</f>
        <v>0</v>
      </c>
      <c r="F26" s="214">
        <f>IF('Indicator Date hidden'!G27="x","x",$F$2-'Indicator Date hidden'!G27)</f>
        <v>0</v>
      </c>
      <c r="G26" s="214">
        <f>IF('Indicator Date hidden'!H27="x","x",$G$2-'Indicator Date hidden'!H27)</f>
        <v>0</v>
      </c>
      <c r="H26" s="214">
        <f>IF('Indicator Date hidden'!I27="x","x",$H$2-'Indicator Date hidden'!I27)</f>
        <v>0</v>
      </c>
      <c r="I26" s="214">
        <f>IF('Indicator Date hidden'!J27="x","x",$I$2-'Indicator Date hidden'!J27)</f>
        <v>0</v>
      </c>
      <c r="J26" s="214">
        <f>IF('Indicator Date hidden'!K27="x","x",$J$2-'Indicator Date hidden'!K27)</f>
        <v>0</v>
      </c>
      <c r="K26" s="214">
        <f>IF('Indicator Date hidden'!L27="x","x",$K$2-'Indicator Date hidden'!L27)</f>
        <v>0</v>
      </c>
      <c r="L26" s="214">
        <f>IF('Indicator Date hidden'!M27="x","x",$L$2-'Indicator Date hidden'!M27)</f>
        <v>0</v>
      </c>
      <c r="M26" s="214">
        <f>IF('Indicator Date hidden'!N27="x","x",$M$2-'Indicator Date hidden'!N27)</f>
        <v>0</v>
      </c>
      <c r="N26" s="214">
        <f>IF('Indicator Date hidden'!O27="x","x",$N$2-'Indicator Date hidden'!O27)</f>
        <v>0</v>
      </c>
      <c r="O26" s="214">
        <f>IF('Indicator Date hidden'!P27="x","x",$O$2-'Indicator Date hidden'!P27)</f>
        <v>0</v>
      </c>
      <c r="P26" s="214">
        <f>IF('Indicator Date hidden'!Q27="x","x",$P$2-'Indicator Date hidden'!Q27)</f>
        <v>0</v>
      </c>
      <c r="Q26" s="214" t="str">
        <f>IF('Indicator Date hidden'!R27="x","x",$Q$2-'Indicator Date hidden'!R27)</f>
        <v>x</v>
      </c>
      <c r="R26" s="214">
        <f>IF('Indicator Date hidden'!S27="x","x",$R$2-'Indicator Date hidden'!S27)</f>
        <v>0</v>
      </c>
      <c r="S26" s="214">
        <f>IF('Indicator Date hidden'!T27="x","x",$S$2-'Indicator Date hidden'!T27)</f>
        <v>0</v>
      </c>
      <c r="T26" s="214">
        <f>IF('Indicator Date hidden'!U27="x","x",$T$2-'Indicator Date hidden'!U27)</f>
        <v>0</v>
      </c>
      <c r="U26" s="214" t="str">
        <f>IF('Indicator Date hidden'!V27="x","x",$U$2-'Indicator Date hidden'!V27)</f>
        <v>x</v>
      </c>
      <c r="V26" s="214">
        <f>IF('Indicator Date hidden'!W27="x","x",$V$2-'Indicator Date hidden'!W27)</f>
        <v>0</v>
      </c>
      <c r="W26" s="214">
        <f>IF('Indicator Date hidden'!X27="x","x",$W$2-'Indicator Date hidden'!X27)</f>
        <v>5</v>
      </c>
      <c r="X26" s="214">
        <f>IF('Indicator Date hidden'!Y27="x","x",$X$2-'Indicator Date hidden'!Y27)</f>
        <v>2</v>
      </c>
      <c r="Y26" s="214">
        <f>IF('Indicator Date hidden'!Z27="x","x",$Y$2-'Indicator Date hidden'!Z27)</f>
        <v>0</v>
      </c>
      <c r="Z26" s="214">
        <f>IF('Indicator Date hidden'!AA27="x","x",$Z$2-'Indicator Date hidden'!AA27)</f>
        <v>0</v>
      </c>
      <c r="AA26" s="214" t="str">
        <f>IF('Indicator Date hidden'!AB27="x","x",$AA$2-'Indicator Date hidden'!AB27)</f>
        <v>x</v>
      </c>
      <c r="AB26" s="214">
        <f>IF('Indicator Date hidden'!AC27="x","x",$AB$2-'Indicator Date hidden'!AC27)</f>
        <v>0</v>
      </c>
      <c r="AC26" s="214">
        <f>IF('Indicator Date hidden'!AD27="x","x",$AC$2-'Indicator Date hidden'!AD27)</f>
        <v>0</v>
      </c>
      <c r="AD26" s="214" t="str">
        <f>IF('Indicator Date hidden'!AE27="x","x",$AD$2-'Indicator Date hidden'!AE27)</f>
        <v>x</v>
      </c>
      <c r="AE26" s="214" t="str">
        <f>IF('Indicator Date hidden'!AF27="x","x",$AE$2-'Indicator Date hidden'!AF27)</f>
        <v>x</v>
      </c>
      <c r="AF26" s="214" t="str">
        <f>IF('Indicator Date hidden'!AG27="x","x",$AF$2-'Indicator Date hidden'!AG27)</f>
        <v>x</v>
      </c>
      <c r="AG26" s="214">
        <f>IF('Indicator Date hidden'!AH27="x","x",$AG$2-'Indicator Date hidden'!AH27)</f>
        <v>0</v>
      </c>
      <c r="AH26" s="214">
        <f>IF('Indicator Date hidden'!AI27="x","x",$AH$2-'Indicator Date hidden'!AI27)</f>
        <v>0</v>
      </c>
      <c r="AI26" s="214">
        <f>IF('Indicator Date hidden'!AJ27="x","x",$AI$2-'Indicator Date hidden'!AJ27)</f>
        <v>0</v>
      </c>
      <c r="AJ26" s="214" t="str">
        <f>IF('Indicator Date hidden'!AK27="x","x",$AJ$2-'Indicator Date hidden'!AK27)</f>
        <v>x</v>
      </c>
      <c r="AK26" s="214">
        <f>IF('Indicator Date hidden'!AL27="x","x",$AK$2-'Indicator Date hidden'!AL27)</f>
        <v>1</v>
      </c>
      <c r="AL26" s="214">
        <f>IF('Indicator Date hidden'!AM27="x","x",$AL$2-'Indicator Date hidden'!AM27)</f>
        <v>0</v>
      </c>
      <c r="AM26" s="214">
        <f>IF('Indicator Date hidden'!AN27="x","x",$AM$2-'Indicator Date hidden'!AN27)</f>
        <v>0</v>
      </c>
      <c r="AN26" s="214">
        <f>IF('Indicator Date hidden'!AO27="x","x",$AN$2-'Indicator Date hidden'!AO27)</f>
        <v>0</v>
      </c>
      <c r="AO26" s="214">
        <f>IF('Indicator Date hidden'!AP27="x","x",$AO$2-'Indicator Date hidden'!AP27)</f>
        <v>0</v>
      </c>
      <c r="AP26" s="214">
        <f>IF('Indicator Date hidden'!AQ27="x","x",$AP$2-'Indicator Date hidden'!AQ27)</f>
        <v>0</v>
      </c>
      <c r="AQ26" s="214">
        <f>IF('Indicator Date hidden'!AR27="x","x",$AQ$2-'Indicator Date hidden'!AR27)</f>
        <v>6</v>
      </c>
      <c r="AR26" s="214">
        <f>IF('Indicator Date hidden'!AS27="x","x",$AR$2-'Indicator Date hidden'!AS27)</f>
        <v>0</v>
      </c>
      <c r="AS26" s="214">
        <f>IF('Indicator Date hidden'!AT27="x","x",$AS$2-'Indicator Date hidden'!AT27)</f>
        <v>2</v>
      </c>
      <c r="AT26" s="214">
        <f>IF('Indicator Date hidden'!AU27="x","x",$AT$2-'Indicator Date hidden'!AU27)</f>
        <v>0</v>
      </c>
      <c r="AU26" s="214">
        <f>IF('Indicator Date hidden'!AV27="x","x",$AU$2-'Indicator Date hidden'!AV27)</f>
        <v>3</v>
      </c>
      <c r="AV26" s="214">
        <f>IF('Indicator Date hidden'!AW27="x","x",$AV$2-'Indicator Date hidden'!AW27)</f>
        <v>0</v>
      </c>
      <c r="AW26" s="214">
        <f>IF('Indicator Date hidden'!AX27="x","x",$AW$2-'Indicator Date hidden'!AX27)</f>
        <v>0</v>
      </c>
      <c r="AX26" s="214">
        <f>IF('Indicator Date hidden'!AY27="x","x",$AX$2-'Indicator Date hidden'!AY27)</f>
        <v>0</v>
      </c>
      <c r="AY26" s="214" t="str">
        <f>IF('Indicator Date hidden'!AZ27="x","x",$AY$2-'Indicator Date hidden'!AZ27)</f>
        <v>x</v>
      </c>
      <c r="AZ26" s="214" t="str">
        <f>IF('Indicator Date hidden'!BA27="x","x",$AZ$2-'Indicator Date hidden'!BA27)</f>
        <v>x</v>
      </c>
      <c r="BA26">
        <f t="shared" si="0"/>
        <v>19</v>
      </c>
      <c r="BB26" s="21">
        <f t="shared" si="1"/>
        <v>0.45238095238095238</v>
      </c>
      <c r="BC26">
        <f t="shared" si="2"/>
        <v>6</v>
      </c>
      <c r="BD26" s="21">
        <f t="shared" si="3"/>
        <v>1.2947215356497641</v>
      </c>
      <c r="BE26" s="291">
        <f t="shared" si="4"/>
        <v>0</v>
      </c>
    </row>
    <row r="27" spans="1:57" x14ac:dyDescent="0.25">
      <c r="A27" t="s">
        <v>7868</v>
      </c>
      <c r="B27" s="214">
        <f>IF('Indicator Date hidden'!C28="x","x",$B$2-'Indicator Date hidden'!C28)</f>
        <v>0</v>
      </c>
      <c r="C27" s="214">
        <f>IF('Indicator Date hidden'!D28="x","x",$C$2-'Indicator Date hidden'!D28)</f>
        <v>0</v>
      </c>
      <c r="D27" s="214">
        <f>IF('Indicator Date hidden'!E28="x","x",$D$2-'Indicator Date hidden'!E28)</f>
        <v>0</v>
      </c>
      <c r="E27" s="214">
        <f>IF('Indicator Date hidden'!F28="x","x",$E$2-'Indicator Date hidden'!F28)</f>
        <v>0</v>
      </c>
      <c r="F27" s="214">
        <f>IF('Indicator Date hidden'!G28="x","x",$F$2-'Indicator Date hidden'!G28)</f>
        <v>0</v>
      </c>
      <c r="G27" s="214">
        <f>IF('Indicator Date hidden'!H28="x","x",$G$2-'Indicator Date hidden'!H28)</f>
        <v>0</v>
      </c>
      <c r="H27" s="214">
        <f>IF('Indicator Date hidden'!I28="x","x",$H$2-'Indicator Date hidden'!I28)</f>
        <v>0</v>
      </c>
      <c r="I27" s="214">
        <f>IF('Indicator Date hidden'!J28="x","x",$I$2-'Indicator Date hidden'!J28)</f>
        <v>0</v>
      </c>
      <c r="J27" s="214">
        <f>IF('Indicator Date hidden'!K28="x","x",$J$2-'Indicator Date hidden'!K28)</f>
        <v>0</v>
      </c>
      <c r="K27" s="214">
        <f>IF('Indicator Date hidden'!L28="x","x",$K$2-'Indicator Date hidden'!L28)</f>
        <v>0</v>
      </c>
      <c r="L27" s="214">
        <f>IF('Indicator Date hidden'!M28="x","x",$L$2-'Indicator Date hidden'!M28)</f>
        <v>0</v>
      </c>
      <c r="M27" s="214">
        <f>IF('Indicator Date hidden'!N28="x","x",$M$2-'Indicator Date hidden'!N28)</f>
        <v>0</v>
      </c>
      <c r="N27" s="214">
        <f>IF('Indicator Date hidden'!O28="x","x",$N$2-'Indicator Date hidden'!O28)</f>
        <v>0</v>
      </c>
      <c r="O27" s="214">
        <f>IF('Indicator Date hidden'!P28="x","x",$O$2-'Indicator Date hidden'!P28)</f>
        <v>0</v>
      </c>
      <c r="P27" s="214">
        <f>IF('Indicator Date hidden'!Q28="x","x",$P$2-'Indicator Date hidden'!Q28)</f>
        <v>0</v>
      </c>
      <c r="Q27" s="214" t="str">
        <f>IF('Indicator Date hidden'!R28="x","x",$Q$2-'Indicator Date hidden'!R28)</f>
        <v>x</v>
      </c>
      <c r="R27" s="214">
        <f>IF('Indicator Date hidden'!S28="x","x",$R$2-'Indicator Date hidden'!S28)</f>
        <v>0</v>
      </c>
      <c r="S27" s="214">
        <f>IF('Indicator Date hidden'!T28="x","x",$S$2-'Indicator Date hidden'!T28)</f>
        <v>0</v>
      </c>
      <c r="T27" s="214">
        <f>IF('Indicator Date hidden'!U28="x","x",$T$2-'Indicator Date hidden'!U28)</f>
        <v>0</v>
      </c>
      <c r="U27" s="214" t="str">
        <f>IF('Indicator Date hidden'!V28="x","x",$U$2-'Indicator Date hidden'!V28)</f>
        <v>x</v>
      </c>
      <c r="V27" s="214">
        <f>IF('Indicator Date hidden'!W28="x","x",$V$2-'Indicator Date hidden'!W28)</f>
        <v>0</v>
      </c>
      <c r="W27" s="214">
        <f>IF('Indicator Date hidden'!X28="x","x",$W$2-'Indicator Date hidden'!X28)</f>
        <v>10</v>
      </c>
      <c r="X27" s="214">
        <f>IF('Indicator Date hidden'!Y28="x","x",$X$2-'Indicator Date hidden'!Y28)</f>
        <v>2</v>
      </c>
      <c r="Y27" s="214">
        <f>IF('Indicator Date hidden'!Z28="x","x",$Y$2-'Indicator Date hidden'!Z28)</f>
        <v>0</v>
      </c>
      <c r="Z27" s="214">
        <f>IF('Indicator Date hidden'!AA28="x","x",$Z$2-'Indicator Date hidden'!AA28)</f>
        <v>0</v>
      </c>
      <c r="AA27" s="214" t="str">
        <f>IF('Indicator Date hidden'!AB28="x","x",$AA$2-'Indicator Date hidden'!AB28)</f>
        <v>x</v>
      </c>
      <c r="AB27" s="214">
        <f>IF('Indicator Date hidden'!AC28="x","x",$AB$2-'Indicator Date hidden'!AC28)</f>
        <v>0</v>
      </c>
      <c r="AC27" s="214">
        <f>IF('Indicator Date hidden'!AD28="x","x",$AC$2-'Indicator Date hidden'!AD28)</f>
        <v>0</v>
      </c>
      <c r="AD27" s="214" t="str">
        <f>IF('Indicator Date hidden'!AE28="x","x",$AD$2-'Indicator Date hidden'!AE28)</f>
        <v>x</v>
      </c>
      <c r="AE27" s="214">
        <f>IF('Indicator Date hidden'!AF28="x","x",$AE$2-'Indicator Date hidden'!AF28)</f>
        <v>0</v>
      </c>
      <c r="AF27" s="214">
        <f>IF('Indicator Date hidden'!AG28="x","x",$AF$2-'Indicator Date hidden'!AG28)</f>
        <v>1</v>
      </c>
      <c r="AG27" s="214">
        <f>IF('Indicator Date hidden'!AH28="x","x",$AG$2-'Indicator Date hidden'!AH28)</f>
        <v>0</v>
      </c>
      <c r="AH27" s="214">
        <f>IF('Indicator Date hidden'!AI28="x","x",$AH$2-'Indicator Date hidden'!AI28)</f>
        <v>0</v>
      </c>
      <c r="AI27" s="214">
        <f>IF('Indicator Date hidden'!AJ28="x","x",$AI$2-'Indicator Date hidden'!AJ28)</f>
        <v>0</v>
      </c>
      <c r="AJ27" s="214" t="str">
        <f>IF('Indicator Date hidden'!AK28="x","x",$AJ$2-'Indicator Date hidden'!AK28)</f>
        <v>x</v>
      </c>
      <c r="AK27" s="214">
        <f>IF('Indicator Date hidden'!AL28="x","x",$AK$2-'Indicator Date hidden'!AL28)</f>
        <v>1</v>
      </c>
      <c r="AL27" s="214">
        <f>IF('Indicator Date hidden'!AM28="x","x",$AL$2-'Indicator Date hidden'!AM28)</f>
        <v>0</v>
      </c>
      <c r="AM27" s="214">
        <f>IF('Indicator Date hidden'!AN28="x","x",$AM$2-'Indicator Date hidden'!AN28)</f>
        <v>0</v>
      </c>
      <c r="AN27" s="214">
        <f>IF('Indicator Date hidden'!AO28="x","x",$AN$2-'Indicator Date hidden'!AO28)</f>
        <v>0</v>
      </c>
      <c r="AO27" s="214">
        <f>IF('Indicator Date hidden'!AP28="x","x",$AO$2-'Indicator Date hidden'!AP28)</f>
        <v>0</v>
      </c>
      <c r="AP27" s="214">
        <f>IF('Indicator Date hidden'!AQ28="x","x",$AP$2-'Indicator Date hidden'!AQ28)</f>
        <v>0</v>
      </c>
      <c r="AQ27" s="214">
        <f>IF('Indicator Date hidden'!AR28="x","x",$AQ$2-'Indicator Date hidden'!AR28)</f>
        <v>0</v>
      </c>
      <c r="AR27" s="214">
        <f>IF('Indicator Date hidden'!AS28="x","x",$AR$2-'Indicator Date hidden'!AS28)</f>
        <v>0</v>
      </c>
      <c r="AS27" s="214">
        <f>IF('Indicator Date hidden'!AT28="x","x",$AS$2-'Indicator Date hidden'!AT28)</f>
        <v>0</v>
      </c>
      <c r="AT27" s="214">
        <f>IF('Indicator Date hidden'!AU28="x","x",$AT$2-'Indicator Date hidden'!AU28)</f>
        <v>0</v>
      </c>
      <c r="AU27" s="214">
        <f>IF('Indicator Date hidden'!AV28="x","x",$AU$2-'Indicator Date hidden'!AV28)</f>
        <v>3</v>
      </c>
      <c r="AV27" s="214">
        <f>IF('Indicator Date hidden'!AW28="x","x",$AV$2-'Indicator Date hidden'!AW28)</f>
        <v>0</v>
      </c>
      <c r="AW27" s="214">
        <f>IF('Indicator Date hidden'!AX28="x","x",$AW$2-'Indicator Date hidden'!AX28)</f>
        <v>0</v>
      </c>
      <c r="AX27" s="214">
        <f>IF('Indicator Date hidden'!AY28="x","x",$AX$2-'Indicator Date hidden'!AY28)</f>
        <v>0</v>
      </c>
      <c r="AY27" s="214">
        <f>IF('Indicator Date hidden'!AZ28="x","x",$AY$2-'Indicator Date hidden'!AZ28)</f>
        <v>0</v>
      </c>
      <c r="AZ27" s="214">
        <f>IF('Indicator Date hidden'!BA28="x","x",$AZ$2-'Indicator Date hidden'!BA28)</f>
        <v>0</v>
      </c>
      <c r="BA27">
        <f t="shared" si="0"/>
        <v>17</v>
      </c>
      <c r="BB27" s="21">
        <f t="shared" si="1"/>
        <v>0.36956521739130432</v>
      </c>
      <c r="BC27">
        <f t="shared" si="2"/>
        <v>5</v>
      </c>
      <c r="BD27" s="21">
        <f t="shared" si="3"/>
        <v>1.5373423659336649</v>
      </c>
      <c r="BE27" s="291">
        <f t="shared" si="4"/>
        <v>0</v>
      </c>
    </row>
    <row r="28" spans="1:57" x14ac:dyDescent="0.25">
      <c r="A28" t="s">
        <v>7865</v>
      </c>
      <c r="B28" s="214">
        <f>IF('Indicator Date hidden'!C29="x","x",$B$2-'Indicator Date hidden'!C29)</f>
        <v>0</v>
      </c>
      <c r="C28" s="214">
        <f>IF('Indicator Date hidden'!D29="x","x",$C$2-'Indicator Date hidden'!D29)</f>
        <v>0</v>
      </c>
      <c r="D28" s="214">
        <f>IF('Indicator Date hidden'!E29="x","x",$D$2-'Indicator Date hidden'!E29)</f>
        <v>0</v>
      </c>
      <c r="E28" s="214">
        <f>IF('Indicator Date hidden'!F29="x","x",$E$2-'Indicator Date hidden'!F29)</f>
        <v>0</v>
      </c>
      <c r="F28" s="214">
        <f>IF('Indicator Date hidden'!G29="x","x",$F$2-'Indicator Date hidden'!G29)</f>
        <v>0</v>
      </c>
      <c r="G28" s="214">
        <f>IF('Indicator Date hidden'!H29="x","x",$G$2-'Indicator Date hidden'!H29)</f>
        <v>0</v>
      </c>
      <c r="H28" s="214">
        <f>IF('Indicator Date hidden'!I29="x","x",$H$2-'Indicator Date hidden'!I29)</f>
        <v>0</v>
      </c>
      <c r="I28" s="214">
        <f>IF('Indicator Date hidden'!J29="x","x",$I$2-'Indicator Date hidden'!J29)</f>
        <v>0</v>
      </c>
      <c r="J28" s="214">
        <f>IF('Indicator Date hidden'!K29="x","x",$J$2-'Indicator Date hidden'!K29)</f>
        <v>0</v>
      </c>
      <c r="K28" s="214">
        <f>IF('Indicator Date hidden'!L29="x","x",$K$2-'Indicator Date hidden'!L29)</f>
        <v>0</v>
      </c>
      <c r="L28" s="214">
        <f>IF('Indicator Date hidden'!M29="x","x",$L$2-'Indicator Date hidden'!M29)</f>
        <v>0</v>
      </c>
      <c r="M28" s="214">
        <f>IF('Indicator Date hidden'!N29="x","x",$M$2-'Indicator Date hidden'!N29)</f>
        <v>0</v>
      </c>
      <c r="N28" s="214">
        <f>IF('Indicator Date hidden'!O29="x","x",$N$2-'Indicator Date hidden'!O29)</f>
        <v>0</v>
      </c>
      <c r="O28" s="214">
        <f>IF('Indicator Date hidden'!P29="x","x",$O$2-'Indicator Date hidden'!P29)</f>
        <v>0</v>
      </c>
      <c r="P28" s="214">
        <f>IF('Indicator Date hidden'!Q29="x","x",$P$2-'Indicator Date hidden'!Q29)</f>
        <v>0</v>
      </c>
      <c r="Q28" s="214">
        <f>IF('Indicator Date hidden'!R29="x","x",$Q$2-'Indicator Date hidden'!R29)</f>
        <v>4</v>
      </c>
      <c r="R28" s="214">
        <f>IF('Indicator Date hidden'!S29="x","x",$R$2-'Indicator Date hidden'!S29)</f>
        <v>0</v>
      </c>
      <c r="S28" s="214">
        <f>IF('Indicator Date hidden'!T29="x","x",$S$2-'Indicator Date hidden'!T29)</f>
        <v>0</v>
      </c>
      <c r="T28" s="214">
        <f>IF('Indicator Date hidden'!U29="x","x",$T$2-'Indicator Date hidden'!U29)</f>
        <v>0</v>
      </c>
      <c r="U28" s="214">
        <f>IF('Indicator Date hidden'!V29="x","x",$U$2-'Indicator Date hidden'!V29)</f>
        <v>0</v>
      </c>
      <c r="V28" s="214">
        <f>IF('Indicator Date hidden'!W29="x","x",$V$2-'Indicator Date hidden'!W29)</f>
        <v>0</v>
      </c>
      <c r="W28" s="214">
        <f>IF('Indicator Date hidden'!X29="x","x",$W$2-'Indicator Date hidden'!X29)</f>
        <v>4</v>
      </c>
      <c r="X28" s="214">
        <f>IF('Indicator Date hidden'!Y29="x","x",$X$2-'Indicator Date hidden'!Y29)</f>
        <v>4</v>
      </c>
      <c r="Y28" s="214">
        <f>IF('Indicator Date hidden'!Z29="x","x",$Y$2-'Indicator Date hidden'!Z29)</f>
        <v>0</v>
      </c>
      <c r="Z28" s="214">
        <f>IF('Indicator Date hidden'!AA29="x","x",$Z$2-'Indicator Date hidden'!AA29)</f>
        <v>0</v>
      </c>
      <c r="AA28" s="214">
        <f>IF('Indicator Date hidden'!AB29="x","x",$AA$2-'Indicator Date hidden'!AB29)</f>
        <v>0</v>
      </c>
      <c r="AB28" s="214">
        <f>IF('Indicator Date hidden'!AC29="x","x",$AB$2-'Indicator Date hidden'!AC29)</f>
        <v>0</v>
      </c>
      <c r="AC28" s="214">
        <f>IF('Indicator Date hidden'!AD29="x","x",$AC$2-'Indicator Date hidden'!AD29)</f>
        <v>0</v>
      </c>
      <c r="AD28" s="214">
        <f>IF('Indicator Date hidden'!AE29="x","x",$AD$2-'Indicator Date hidden'!AE29)</f>
        <v>0</v>
      </c>
      <c r="AE28" s="214">
        <f>IF('Indicator Date hidden'!AF29="x","x",$AE$2-'Indicator Date hidden'!AF29)</f>
        <v>0</v>
      </c>
      <c r="AF28" s="214">
        <f>IF('Indicator Date hidden'!AG29="x","x",$AF$2-'Indicator Date hidden'!AG29)</f>
        <v>4</v>
      </c>
      <c r="AG28" s="214">
        <f>IF('Indicator Date hidden'!AH29="x","x",$AG$2-'Indicator Date hidden'!AH29)</f>
        <v>0</v>
      </c>
      <c r="AH28" s="214">
        <f>IF('Indicator Date hidden'!AI29="x","x",$AH$2-'Indicator Date hidden'!AI29)</f>
        <v>0</v>
      </c>
      <c r="AI28" s="214">
        <f>IF('Indicator Date hidden'!AJ29="x","x",$AI$2-'Indicator Date hidden'!AJ29)</f>
        <v>0</v>
      </c>
      <c r="AJ28" s="214" t="str">
        <f>IF('Indicator Date hidden'!AK29="x","x",$AJ$2-'Indicator Date hidden'!AK29)</f>
        <v>x</v>
      </c>
      <c r="AK28" s="214">
        <f>IF('Indicator Date hidden'!AL29="x","x",$AK$2-'Indicator Date hidden'!AL29)</f>
        <v>0</v>
      </c>
      <c r="AL28" s="214">
        <f>IF('Indicator Date hidden'!AM29="x","x",$AL$2-'Indicator Date hidden'!AM29)</f>
        <v>0</v>
      </c>
      <c r="AM28" s="214">
        <f>IF('Indicator Date hidden'!AN29="x","x",$AM$2-'Indicator Date hidden'!AN29)</f>
        <v>0</v>
      </c>
      <c r="AN28" s="214">
        <f>IF('Indicator Date hidden'!AO29="x","x",$AN$2-'Indicator Date hidden'!AO29)</f>
        <v>0</v>
      </c>
      <c r="AO28" s="214">
        <f>IF('Indicator Date hidden'!AP29="x","x",$AO$2-'Indicator Date hidden'!AP29)</f>
        <v>0</v>
      </c>
      <c r="AP28" s="214">
        <f>IF('Indicator Date hidden'!AQ29="x","x",$AP$2-'Indicator Date hidden'!AQ29)</f>
        <v>0</v>
      </c>
      <c r="AQ28" s="214">
        <f>IF('Indicator Date hidden'!AR29="x","x",$AQ$2-'Indicator Date hidden'!AR29)</f>
        <v>0</v>
      </c>
      <c r="AR28" s="214">
        <f>IF('Indicator Date hidden'!AS29="x","x",$AR$2-'Indicator Date hidden'!AS29)</f>
        <v>0</v>
      </c>
      <c r="AS28" s="214">
        <f>IF('Indicator Date hidden'!AT29="x","x",$AS$2-'Indicator Date hidden'!AT29)</f>
        <v>0</v>
      </c>
      <c r="AT28" s="214">
        <f>IF('Indicator Date hidden'!AU29="x","x",$AT$2-'Indicator Date hidden'!AU29)</f>
        <v>0</v>
      </c>
      <c r="AU28" s="214">
        <f>IF('Indicator Date hidden'!AV29="x","x",$AU$2-'Indicator Date hidden'!AV29)</f>
        <v>7</v>
      </c>
      <c r="AV28" s="214">
        <f>IF('Indicator Date hidden'!AW29="x","x",$AV$2-'Indicator Date hidden'!AW29)</f>
        <v>0</v>
      </c>
      <c r="AW28" s="214">
        <f>IF('Indicator Date hidden'!AX29="x","x",$AW$2-'Indicator Date hidden'!AX29)</f>
        <v>0</v>
      </c>
      <c r="AX28" s="214">
        <f>IF('Indicator Date hidden'!AY29="x","x",$AX$2-'Indicator Date hidden'!AY29)</f>
        <v>0</v>
      </c>
      <c r="AY28" s="214">
        <f>IF('Indicator Date hidden'!AZ29="x","x",$AY$2-'Indicator Date hidden'!AZ29)</f>
        <v>0</v>
      </c>
      <c r="AZ28" s="214">
        <f>IF('Indicator Date hidden'!BA29="x","x",$AZ$2-'Indicator Date hidden'!BA29)</f>
        <v>0</v>
      </c>
      <c r="BA28">
        <f t="shared" si="0"/>
        <v>23</v>
      </c>
      <c r="BB28" s="21">
        <f t="shared" si="1"/>
        <v>0.46</v>
      </c>
      <c r="BC28">
        <f t="shared" si="2"/>
        <v>5</v>
      </c>
      <c r="BD28" s="21">
        <f t="shared" si="3"/>
        <v>1.4312232530251876</v>
      </c>
      <c r="BE28" s="291">
        <f t="shared" si="4"/>
        <v>0</v>
      </c>
    </row>
    <row r="29" spans="1:57" x14ac:dyDescent="0.25">
      <c r="A29" t="s">
        <v>7860</v>
      </c>
      <c r="B29" s="214">
        <f>IF('Indicator Date hidden'!C30="x","x",$B$2-'Indicator Date hidden'!C30)</f>
        <v>0</v>
      </c>
      <c r="C29" s="214">
        <f>IF('Indicator Date hidden'!D30="x","x",$C$2-'Indicator Date hidden'!D30)</f>
        <v>0</v>
      </c>
      <c r="D29" s="214">
        <f>IF('Indicator Date hidden'!E30="x","x",$D$2-'Indicator Date hidden'!E30)</f>
        <v>0</v>
      </c>
      <c r="E29" s="214">
        <f>IF('Indicator Date hidden'!F30="x","x",$E$2-'Indicator Date hidden'!F30)</f>
        <v>0</v>
      </c>
      <c r="F29" s="214">
        <f>IF('Indicator Date hidden'!G30="x","x",$F$2-'Indicator Date hidden'!G30)</f>
        <v>0</v>
      </c>
      <c r="G29" s="214">
        <f>IF('Indicator Date hidden'!H30="x","x",$G$2-'Indicator Date hidden'!H30)</f>
        <v>0</v>
      </c>
      <c r="H29" s="214">
        <f>IF('Indicator Date hidden'!I30="x","x",$H$2-'Indicator Date hidden'!I30)</f>
        <v>0</v>
      </c>
      <c r="I29" s="214">
        <f>IF('Indicator Date hidden'!J30="x","x",$I$2-'Indicator Date hidden'!J30)</f>
        <v>0</v>
      </c>
      <c r="J29" s="214">
        <f>IF('Indicator Date hidden'!K30="x","x",$J$2-'Indicator Date hidden'!K30)</f>
        <v>0</v>
      </c>
      <c r="K29" s="214">
        <f>IF('Indicator Date hidden'!L30="x","x",$K$2-'Indicator Date hidden'!L30)</f>
        <v>0</v>
      </c>
      <c r="L29" s="214">
        <f>IF('Indicator Date hidden'!M30="x","x",$L$2-'Indicator Date hidden'!M30)</f>
        <v>0</v>
      </c>
      <c r="M29" s="214">
        <f>IF('Indicator Date hidden'!N30="x","x",$M$2-'Indicator Date hidden'!N30)</f>
        <v>0</v>
      </c>
      <c r="N29" s="214">
        <f>IF('Indicator Date hidden'!O30="x","x",$N$2-'Indicator Date hidden'!O30)</f>
        <v>0</v>
      </c>
      <c r="O29" s="214">
        <f>IF('Indicator Date hidden'!P30="x","x",$O$2-'Indicator Date hidden'!P30)</f>
        <v>0</v>
      </c>
      <c r="P29" s="214">
        <f>IF('Indicator Date hidden'!Q30="x","x",$P$2-'Indicator Date hidden'!Q30)</f>
        <v>0</v>
      </c>
      <c r="Q29" s="214">
        <f>IF('Indicator Date hidden'!R30="x","x",$Q$2-'Indicator Date hidden'!R30)</f>
        <v>4</v>
      </c>
      <c r="R29" s="214">
        <f>IF('Indicator Date hidden'!S30="x","x",$R$2-'Indicator Date hidden'!S30)</f>
        <v>0</v>
      </c>
      <c r="S29" s="214">
        <f>IF('Indicator Date hidden'!T30="x","x",$S$2-'Indicator Date hidden'!T30)</f>
        <v>0</v>
      </c>
      <c r="T29" s="214">
        <f>IF('Indicator Date hidden'!U30="x","x",$T$2-'Indicator Date hidden'!U30)</f>
        <v>0</v>
      </c>
      <c r="U29" s="214">
        <f>IF('Indicator Date hidden'!V30="x","x",$U$2-'Indicator Date hidden'!V30)</f>
        <v>0</v>
      </c>
      <c r="V29" s="214">
        <f>IF('Indicator Date hidden'!W30="x","x",$V$2-'Indicator Date hidden'!W30)</f>
        <v>0</v>
      </c>
      <c r="W29" s="214">
        <f>IF('Indicator Date hidden'!X30="x","x",$W$2-'Indicator Date hidden'!X30)</f>
        <v>4</v>
      </c>
      <c r="X29" s="214" t="str">
        <f>IF('Indicator Date hidden'!Y30="x","x",$X$2-'Indicator Date hidden'!Y30)</f>
        <v>x</v>
      </c>
      <c r="Y29" s="214">
        <f>IF('Indicator Date hidden'!Z30="x","x",$Y$2-'Indicator Date hidden'!Z30)</f>
        <v>0</v>
      </c>
      <c r="Z29" s="214">
        <f>IF('Indicator Date hidden'!AA30="x","x",$Z$2-'Indicator Date hidden'!AA30)</f>
        <v>0</v>
      </c>
      <c r="AA29" s="214">
        <f>IF('Indicator Date hidden'!AB30="x","x",$AA$2-'Indicator Date hidden'!AB30)</f>
        <v>0</v>
      </c>
      <c r="AB29" s="214">
        <f>IF('Indicator Date hidden'!AC30="x","x",$AB$2-'Indicator Date hidden'!AC30)</f>
        <v>0</v>
      </c>
      <c r="AC29" s="214">
        <f>IF('Indicator Date hidden'!AD30="x","x",$AC$2-'Indicator Date hidden'!AD30)</f>
        <v>0</v>
      </c>
      <c r="AD29" s="214">
        <f>IF('Indicator Date hidden'!AE30="x","x",$AD$2-'Indicator Date hidden'!AE30)</f>
        <v>0</v>
      </c>
      <c r="AE29" s="214">
        <f>IF('Indicator Date hidden'!AF30="x","x",$AE$2-'Indicator Date hidden'!AF30)</f>
        <v>0</v>
      </c>
      <c r="AF29" s="214">
        <f>IF('Indicator Date hidden'!AG30="x","x",$AF$2-'Indicator Date hidden'!AG30)</f>
        <v>7</v>
      </c>
      <c r="AG29" s="214">
        <f>IF('Indicator Date hidden'!AH30="x","x",$AG$2-'Indicator Date hidden'!AH30)</f>
        <v>0</v>
      </c>
      <c r="AH29" s="214">
        <f>IF('Indicator Date hidden'!AI30="x","x",$AH$2-'Indicator Date hidden'!AI30)</f>
        <v>0</v>
      </c>
      <c r="AI29" s="214">
        <f>IF('Indicator Date hidden'!AJ30="x","x",$AI$2-'Indicator Date hidden'!AJ30)</f>
        <v>0</v>
      </c>
      <c r="AJ29" s="214">
        <f>IF('Indicator Date hidden'!AK30="x","x",$AJ$2-'Indicator Date hidden'!AK30)</f>
        <v>1</v>
      </c>
      <c r="AK29" s="214">
        <f>IF('Indicator Date hidden'!AL30="x","x",$AK$2-'Indicator Date hidden'!AL30)</f>
        <v>0</v>
      </c>
      <c r="AL29" s="214">
        <f>IF('Indicator Date hidden'!AM30="x","x",$AL$2-'Indicator Date hidden'!AM30)</f>
        <v>0</v>
      </c>
      <c r="AM29" s="214">
        <f>IF('Indicator Date hidden'!AN30="x","x",$AM$2-'Indicator Date hidden'!AN30)</f>
        <v>0</v>
      </c>
      <c r="AN29" s="214">
        <f>IF('Indicator Date hidden'!AO30="x","x",$AN$2-'Indicator Date hidden'!AO30)</f>
        <v>0</v>
      </c>
      <c r="AO29" s="214">
        <f>IF('Indicator Date hidden'!AP30="x","x",$AO$2-'Indicator Date hidden'!AP30)</f>
        <v>0</v>
      </c>
      <c r="AP29" s="214">
        <f>IF('Indicator Date hidden'!AQ30="x","x",$AP$2-'Indicator Date hidden'!AQ30)</f>
        <v>0</v>
      </c>
      <c r="AQ29" s="214">
        <f>IF('Indicator Date hidden'!AR30="x","x",$AQ$2-'Indicator Date hidden'!AR30)</f>
        <v>0</v>
      </c>
      <c r="AR29" s="214">
        <f>IF('Indicator Date hidden'!AS30="x","x",$AR$2-'Indicator Date hidden'!AS30)</f>
        <v>0</v>
      </c>
      <c r="AS29" s="214">
        <f>IF('Indicator Date hidden'!AT30="x","x",$AS$2-'Indicator Date hidden'!AT30)</f>
        <v>0</v>
      </c>
      <c r="AT29" s="214">
        <f>IF('Indicator Date hidden'!AU30="x","x",$AT$2-'Indicator Date hidden'!AU30)</f>
        <v>0</v>
      </c>
      <c r="AU29" s="214">
        <f>IF('Indicator Date hidden'!AV30="x","x",$AU$2-'Indicator Date hidden'!AV30)</f>
        <v>6</v>
      </c>
      <c r="AV29" s="214">
        <f>IF('Indicator Date hidden'!AW30="x","x",$AV$2-'Indicator Date hidden'!AW30)</f>
        <v>0</v>
      </c>
      <c r="AW29" s="214">
        <f>IF('Indicator Date hidden'!AX30="x","x",$AW$2-'Indicator Date hidden'!AX30)</f>
        <v>0</v>
      </c>
      <c r="AX29" s="214">
        <f>IF('Indicator Date hidden'!AY30="x","x",$AX$2-'Indicator Date hidden'!AY30)</f>
        <v>0</v>
      </c>
      <c r="AY29" s="214">
        <f>IF('Indicator Date hidden'!AZ30="x","x",$AY$2-'Indicator Date hidden'!AZ30)</f>
        <v>0</v>
      </c>
      <c r="AZ29" s="214">
        <f>IF('Indicator Date hidden'!BA30="x","x",$AZ$2-'Indicator Date hidden'!BA30)</f>
        <v>0</v>
      </c>
      <c r="BA29">
        <f t="shared" si="0"/>
        <v>22</v>
      </c>
      <c r="BB29" s="21">
        <f t="shared" si="1"/>
        <v>0.44</v>
      </c>
      <c r="BC29">
        <f t="shared" si="2"/>
        <v>5</v>
      </c>
      <c r="BD29" s="21">
        <f t="shared" si="3"/>
        <v>1.4718695594379279</v>
      </c>
      <c r="BE29" s="291">
        <f t="shared" si="4"/>
        <v>0</v>
      </c>
    </row>
    <row r="30" spans="1:57" x14ac:dyDescent="0.25">
      <c r="A30" t="s">
        <v>7907</v>
      </c>
      <c r="B30" s="214">
        <f>IF('Indicator Date hidden'!C31="x","x",$B$2-'Indicator Date hidden'!C31)</f>
        <v>0</v>
      </c>
      <c r="C30" s="214">
        <f>IF('Indicator Date hidden'!D31="x","x",$C$2-'Indicator Date hidden'!D31)</f>
        <v>0</v>
      </c>
      <c r="D30" s="214">
        <f>IF('Indicator Date hidden'!E31="x","x",$D$2-'Indicator Date hidden'!E31)</f>
        <v>0</v>
      </c>
      <c r="E30" s="214">
        <f>IF('Indicator Date hidden'!F31="x","x",$E$2-'Indicator Date hidden'!F31)</f>
        <v>0</v>
      </c>
      <c r="F30" s="214">
        <f>IF('Indicator Date hidden'!G31="x","x",$F$2-'Indicator Date hidden'!G31)</f>
        <v>0</v>
      </c>
      <c r="G30" s="214">
        <f>IF('Indicator Date hidden'!H31="x","x",$G$2-'Indicator Date hidden'!H31)</f>
        <v>0</v>
      </c>
      <c r="H30" s="214">
        <f>IF('Indicator Date hidden'!I31="x","x",$H$2-'Indicator Date hidden'!I31)</f>
        <v>0</v>
      </c>
      <c r="I30" s="214">
        <f>IF('Indicator Date hidden'!J31="x","x",$I$2-'Indicator Date hidden'!J31)</f>
        <v>0</v>
      </c>
      <c r="J30" s="214">
        <f>IF('Indicator Date hidden'!K31="x","x",$J$2-'Indicator Date hidden'!K31)</f>
        <v>0</v>
      </c>
      <c r="K30" s="214">
        <f>IF('Indicator Date hidden'!L31="x","x",$K$2-'Indicator Date hidden'!L31)</f>
        <v>0</v>
      </c>
      <c r="L30" s="214">
        <f>IF('Indicator Date hidden'!M31="x","x",$L$2-'Indicator Date hidden'!M31)</f>
        <v>0</v>
      </c>
      <c r="M30" s="214">
        <f>IF('Indicator Date hidden'!N31="x","x",$M$2-'Indicator Date hidden'!N31)</f>
        <v>0</v>
      </c>
      <c r="N30" s="214">
        <f>IF('Indicator Date hidden'!O31="x","x",$N$2-'Indicator Date hidden'!O31)</f>
        <v>0</v>
      </c>
      <c r="O30" s="214">
        <f>IF('Indicator Date hidden'!P31="x","x",$O$2-'Indicator Date hidden'!P31)</f>
        <v>0</v>
      </c>
      <c r="P30" s="214">
        <f>IF('Indicator Date hidden'!Q31="x","x",$P$2-'Indicator Date hidden'!Q31)</f>
        <v>0</v>
      </c>
      <c r="Q30" s="214" t="str">
        <f>IF('Indicator Date hidden'!R31="x","x",$Q$2-'Indicator Date hidden'!R31)</f>
        <v>x</v>
      </c>
      <c r="R30" s="214">
        <f>IF('Indicator Date hidden'!S31="x","x",$R$2-'Indicator Date hidden'!S31)</f>
        <v>0</v>
      </c>
      <c r="S30" s="214">
        <f>IF('Indicator Date hidden'!T31="x","x",$S$2-'Indicator Date hidden'!T31)</f>
        <v>0</v>
      </c>
      <c r="T30" s="214">
        <f>IF('Indicator Date hidden'!U31="x","x",$T$2-'Indicator Date hidden'!U31)</f>
        <v>0</v>
      </c>
      <c r="U30" s="214">
        <f>IF('Indicator Date hidden'!V31="x","x",$U$2-'Indicator Date hidden'!V31)</f>
        <v>0</v>
      </c>
      <c r="V30" s="214">
        <f>IF('Indicator Date hidden'!W31="x","x",$V$2-'Indicator Date hidden'!W31)</f>
        <v>0</v>
      </c>
      <c r="W30" s="214" t="str">
        <f>IF('Indicator Date hidden'!X31="x","x",$W$2-'Indicator Date hidden'!X31)</f>
        <v>x</v>
      </c>
      <c r="X30" s="214">
        <f>IF('Indicator Date hidden'!Y31="x","x",$X$2-'Indicator Date hidden'!Y31)</f>
        <v>3</v>
      </c>
      <c r="Y30" s="214">
        <f>IF('Indicator Date hidden'!Z31="x","x",$Y$2-'Indicator Date hidden'!Z31)</f>
        <v>0</v>
      </c>
      <c r="Z30" s="214">
        <f>IF('Indicator Date hidden'!AA31="x","x",$Z$2-'Indicator Date hidden'!AA31)</f>
        <v>0</v>
      </c>
      <c r="AA30" s="214">
        <f>IF('Indicator Date hidden'!AB31="x","x",$AA$2-'Indicator Date hidden'!AB31)</f>
        <v>0</v>
      </c>
      <c r="AB30" s="214">
        <f>IF('Indicator Date hidden'!AC31="x","x",$AB$2-'Indicator Date hidden'!AC31)</f>
        <v>0</v>
      </c>
      <c r="AC30" s="214">
        <f>IF('Indicator Date hidden'!AD31="x","x",$AC$2-'Indicator Date hidden'!AD31)</f>
        <v>0</v>
      </c>
      <c r="AD30" s="214">
        <f>IF('Indicator Date hidden'!AE31="x","x",$AD$2-'Indicator Date hidden'!AE31)</f>
        <v>0</v>
      </c>
      <c r="AE30" s="214" t="str">
        <f>IF('Indicator Date hidden'!AF31="x","x",$AE$2-'Indicator Date hidden'!AF31)</f>
        <v>x</v>
      </c>
      <c r="AF30" s="214">
        <f>IF('Indicator Date hidden'!AG31="x","x",$AF$2-'Indicator Date hidden'!AG31)</f>
        <v>6</v>
      </c>
      <c r="AG30" s="214">
        <f>IF('Indicator Date hidden'!AH31="x","x",$AG$2-'Indicator Date hidden'!AH31)</f>
        <v>0</v>
      </c>
      <c r="AH30" s="214">
        <f>IF('Indicator Date hidden'!AI31="x","x",$AH$2-'Indicator Date hidden'!AI31)</f>
        <v>0</v>
      </c>
      <c r="AI30" s="214">
        <f>IF('Indicator Date hidden'!AJ31="x","x",$AI$2-'Indicator Date hidden'!AJ31)</f>
        <v>0</v>
      </c>
      <c r="AJ30" s="214" t="str">
        <f>IF('Indicator Date hidden'!AK31="x","x",$AJ$2-'Indicator Date hidden'!AK31)</f>
        <v>x</v>
      </c>
      <c r="AK30" s="214" t="str">
        <f>IF('Indicator Date hidden'!AL31="x","x",$AK$2-'Indicator Date hidden'!AL31)</f>
        <v>x</v>
      </c>
      <c r="AL30" s="214">
        <f>IF('Indicator Date hidden'!AM31="x","x",$AL$2-'Indicator Date hidden'!AM31)</f>
        <v>0</v>
      </c>
      <c r="AM30" s="214">
        <f>IF('Indicator Date hidden'!AN31="x","x",$AM$2-'Indicator Date hidden'!AN31)</f>
        <v>0</v>
      </c>
      <c r="AN30" s="214">
        <f>IF('Indicator Date hidden'!AO31="x","x",$AN$2-'Indicator Date hidden'!AO31)</f>
        <v>0</v>
      </c>
      <c r="AO30" s="214">
        <f>IF('Indicator Date hidden'!AP31="x","x",$AO$2-'Indicator Date hidden'!AP31)</f>
        <v>0</v>
      </c>
      <c r="AP30" s="214">
        <f>IF('Indicator Date hidden'!AQ31="x","x",$AP$2-'Indicator Date hidden'!AQ31)</f>
        <v>0</v>
      </c>
      <c r="AQ30" s="214">
        <f>IF('Indicator Date hidden'!AR31="x","x",$AQ$2-'Indicator Date hidden'!AR31)</f>
        <v>0</v>
      </c>
      <c r="AR30" s="214">
        <f>IF('Indicator Date hidden'!AS31="x","x",$AR$2-'Indicator Date hidden'!AS31)</f>
        <v>0</v>
      </c>
      <c r="AS30" s="214">
        <f>IF('Indicator Date hidden'!AT31="x","x",$AS$2-'Indicator Date hidden'!AT31)</f>
        <v>0</v>
      </c>
      <c r="AT30" s="214">
        <f>IF('Indicator Date hidden'!AU31="x","x",$AT$2-'Indicator Date hidden'!AU31)</f>
        <v>0</v>
      </c>
      <c r="AU30" s="214">
        <f>IF('Indicator Date hidden'!AV31="x","x",$AU$2-'Indicator Date hidden'!AV31)</f>
        <v>2</v>
      </c>
      <c r="AV30" s="214">
        <f>IF('Indicator Date hidden'!AW31="x","x",$AV$2-'Indicator Date hidden'!AW31)</f>
        <v>0</v>
      </c>
      <c r="AW30" s="214">
        <f>IF('Indicator Date hidden'!AX31="x","x",$AW$2-'Indicator Date hidden'!AX31)</f>
        <v>0</v>
      </c>
      <c r="AX30" s="214">
        <f>IF('Indicator Date hidden'!AY31="x","x",$AX$2-'Indicator Date hidden'!AY31)</f>
        <v>0</v>
      </c>
      <c r="AY30" s="214">
        <f>IF('Indicator Date hidden'!AZ31="x","x",$AY$2-'Indicator Date hidden'!AZ31)</f>
        <v>0</v>
      </c>
      <c r="AZ30" s="214">
        <f>IF('Indicator Date hidden'!BA31="x","x",$AZ$2-'Indicator Date hidden'!BA31)</f>
        <v>0</v>
      </c>
      <c r="BA30">
        <f t="shared" si="0"/>
        <v>11</v>
      </c>
      <c r="BB30" s="21">
        <f t="shared" si="1"/>
        <v>0.2391304347826087</v>
      </c>
      <c r="BC30">
        <f t="shared" si="2"/>
        <v>3</v>
      </c>
      <c r="BD30" s="21">
        <f t="shared" si="3"/>
        <v>1.004008977283086</v>
      </c>
      <c r="BE30" s="291">
        <f t="shared" si="4"/>
        <v>0</v>
      </c>
    </row>
    <row r="31" spans="1:57" x14ac:dyDescent="0.25">
      <c r="A31" t="s">
        <v>7988</v>
      </c>
      <c r="B31" s="214">
        <f>IF('Indicator Date hidden'!C32="x","x",$B$2-'Indicator Date hidden'!C32)</f>
        <v>0</v>
      </c>
      <c r="C31" s="214">
        <f>IF('Indicator Date hidden'!D32="x","x",$C$2-'Indicator Date hidden'!D32)</f>
        <v>0</v>
      </c>
      <c r="D31" s="214">
        <f>IF('Indicator Date hidden'!E32="x","x",$D$2-'Indicator Date hidden'!E32)</f>
        <v>0</v>
      </c>
      <c r="E31" s="214">
        <f>IF('Indicator Date hidden'!F32="x","x",$E$2-'Indicator Date hidden'!F32)</f>
        <v>0</v>
      </c>
      <c r="F31" s="214">
        <f>IF('Indicator Date hidden'!G32="x","x",$F$2-'Indicator Date hidden'!G32)</f>
        <v>0</v>
      </c>
      <c r="G31" s="214">
        <f>IF('Indicator Date hidden'!H32="x","x",$G$2-'Indicator Date hidden'!H32)</f>
        <v>0</v>
      </c>
      <c r="H31" s="214">
        <f>IF('Indicator Date hidden'!I32="x","x",$H$2-'Indicator Date hidden'!I32)</f>
        <v>0</v>
      </c>
      <c r="I31" s="214">
        <f>IF('Indicator Date hidden'!J32="x","x",$I$2-'Indicator Date hidden'!J32)</f>
        <v>0</v>
      </c>
      <c r="J31" s="214">
        <f>IF('Indicator Date hidden'!K32="x","x",$J$2-'Indicator Date hidden'!K32)</f>
        <v>0</v>
      </c>
      <c r="K31" s="214">
        <f>IF('Indicator Date hidden'!L32="x","x",$K$2-'Indicator Date hidden'!L32)</f>
        <v>0</v>
      </c>
      <c r="L31" s="214">
        <f>IF('Indicator Date hidden'!M32="x","x",$L$2-'Indicator Date hidden'!M32)</f>
        <v>0</v>
      </c>
      <c r="M31" s="214">
        <f>IF('Indicator Date hidden'!N32="x","x",$M$2-'Indicator Date hidden'!N32)</f>
        <v>0</v>
      </c>
      <c r="N31" s="214">
        <f>IF('Indicator Date hidden'!O32="x","x",$N$2-'Indicator Date hidden'!O32)</f>
        <v>0</v>
      </c>
      <c r="O31" s="214">
        <f>IF('Indicator Date hidden'!P32="x","x",$O$2-'Indicator Date hidden'!P32)</f>
        <v>0</v>
      </c>
      <c r="P31" s="214">
        <f>IF('Indicator Date hidden'!Q32="x","x",$P$2-'Indicator Date hidden'!Q32)</f>
        <v>0</v>
      </c>
      <c r="Q31" s="214">
        <f>IF('Indicator Date hidden'!R32="x","x",$Q$2-'Indicator Date hidden'!R32)</f>
        <v>4</v>
      </c>
      <c r="R31" s="214">
        <f>IF('Indicator Date hidden'!S32="x","x",$R$2-'Indicator Date hidden'!S32)</f>
        <v>0</v>
      </c>
      <c r="S31" s="214">
        <f>IF('Indicator Date hidden'!T32="x","x",$S$2-'Indicator Date hidden'!T32)</f>
        <v>0</v>
      </c>
      <c r="T31" s="214">
        <f>IF('Indicator Date hidden'!U32="x","x",$T$2-'Indicator Date hidden'!U32)</f>
        <v>0</v>
      </c>
      <c r="U31" s="214">
        <f>IF('Indicator Date hidden'!V32="x","x",$U$2-'Indicator Date hidden'!V32)</f>
        <v>0</v>
      </c>
      <c r="V31" s="214">
        <f>IF('Indicator Date hidden'!W32="x","x",$V$2-'Indicator Date hidden'!W32)</f>
        <v>0</v>
      </c>
      <c r="W31" s="214">
        <f>IF('Indicator Date hidden'!X32="x","x",$W$2-'Indicator Date hidden'!X32)</f>
        <v>0</v>
      </c>
      <c r="X31" s="214">
        <f>IF('Indicator Date hidden'!Y32="x","x",$X$2-'Indicator Date hidden'!Y32)</f>
        <v>2</v>
      </c>
      <c r="Y31" s="214">
        <f>IF('Indicator Date hidden'!Z32="x","x",$Y$2-'Indicator Date hidden'!Z32)</f>
        <v>0</v>
      </c>
      <c r="Z31" s="214">
        <f>IF('Indicator Date hidden'!AA32="x","x",$Z$2-'Indicator Date hidden'!AA32)</f>
        <v>0</v>
      </c>
      <c r="AA31" s="214">
        <f>IF('Indicator Date hidden'!AB32="x","x",$AA$2-'Indicator Date hidden'!AB32)</f>
        <v>0</v>
      </c>
      <c r="AB31" s="214">
        <f>IF('Indicator Date hidden'!AC32="x","x",$AB$2-'Indicator Date hidden'!AC32)</f>
        <v>0</v>
      </c>
      <c r="AC31" s="214">
        <f>IF('Indicator Date hidden'!AD32="x","x",$AC$2-'Indicator Date hidden'!AD32)</f>
        <v>0</v>
      </c>
      <c r="AD31" s="214">
        <f>IF('Indicator Date hidden'!AE32="x","x",$AD$2-'Indicator Date hidden'!AE32)</f>
        <v>0</v>
      </c>
      <c r="AE31" s="214">
        <f>IF('Indicator Date hidden'!AF32="x","x",$AE$2-'Indicator Date hidden'!AF32)</f>
        <v>0</v>
      </c>
      <c r="AF31" s="214">
        <f>IF('Indicator Date hidden'!AG32="x","x",$AF$2-'Indicator Date hidden'!AG32)</f>
        <v>1</v>
      </c>
      <c r="AG31" s="214">
        <f>IF('Indicator Date hidden'!AH32="x","x",$AG$2-'Indicator Date hidden'!AH32)</f>
        <v>0</v>
      </c>
      <c r="AH31" s="214">
        <f>IF('Indicator Date hidden'!AI32="x","x",$AH$2-'Indicator Date hidden'!AI32)</f>
        <v>0</v>
      </c>
      <c r="AI31" s="214">
        <f>IF('Indicator Date hidden'!AJ32="x","x",$AI$2-'Indicator Date hidden'!AJ32)</f>
        <v>0</v>
      </c>
      <c r="AJ31" s="214" t="str">
        <f>IF('Indicator Date hidden'!AK32="x","x",$AJ$2-'Indicator Date hidden'!AK32)</f>
        <v>x</v>
      </c>
      <c r="AK31" s="214">
        <f>IF('Indicator Date hidden'!AL32="x","x",$AK$2-'Indicator Date hidden'!AL32)</f>
        <v>1</v>
      </c>
      <c r="AL31" s="214">
        <f>IF('Indicator Date hidden'!AM32="x","x",$AL$2-'Indicator Date hidden'!AM32)</f>
        <v>0</v>
      </c>
      <c r="AM31" s="214">
        <f>IF('Indicator Date hidden'!AN32="x","x",$AM$2-'Indicator Date hidden'!AN32)</f>
        <v>0</v>
      </c>
      <c r="AN31" s="214">
        <f>IF('Indicator Date hidden'!AO32="x","x",$AN$2-'Indicator Date hidden'!AO32)</f>
        <v>0</v>
      </c>
      <c r="AO31" s="214">
        <f>IF('Indicator Date hidden'!AP32="x","x",$AO$2-'Indicator Date hidden'!AP32)</f>
        <v>0</v>
      </c>
      <c r="AP31" s="214">
        <f>IF('Indicator Date hidden'!AQ32="x","x",$AP$2-'Indicator Date hidden'!AQ32)</f>
        <v>0</v>
      </c>
      <c r="AQ31" s="214">
        <f>IF('Indicator Date hidden'!AR32="x","x",$AQ$2-'Indicator Date hidden'!AR32)</f>
        <v>8</v>
      </c>
      <c r="AR31" s="214">
        <f>IF('Indicator Date hidden'!AS32="x","x",$AR$2-'Indicator Date hidden'!AS32)</f>
        <v>0</v>
      </c>
      <c r="AS31" s="214">
        <f>IF('Indicator Date hidden'!AT32="x","x",$AS$2-'Indicator Date hidden'!AT32)</f>
        <v>0</v>
      </c>
      <c r="AT31" s="214">
        <f>IF('Indicator Date hidden'!AU32="x","x",$AT$2-'Indicator Date hidden'!AU32)</f>
        <v>0</v>
      </c>
      <c r="AU31" s="214">
        <f>IF('Indicator Date hidden'!AV32="x","x",$AU$2-'Indicator Date hidden'!AV32)</f>
        <v>5</v>
      </c>
      <c r="AV31" s="214">
        <f>IF('Indicator Date hidden'!AW32="x","x",$AV$2-'Indicator Date hidden'!AW32)</f>
        <v>0</v>
      </c>
      <c r="AW31" s="214">
        <f>IF('Indicator Date hidden'!AX32="x","x",$AW$2-'Indicator Date hidden'!AX32)</f>
        <v>0</v>
      </c>
      <c r="AX31" s="214">
        <f>IF('Indicator Date hidden'!AY32="x","x",$AX$2-'Indicator Date hidden'!AY32)</f>
        <v>0</v>
      </c>
      <c r="AY31" s="214">
        <f>IF('Indicator Date hidden'!AZ32="x","x",$AY$2-'Indicator Date hidden'!AZ32)</f>
        <v>0</v>
      </c>
      <c r="AZ31" s="214">
        <f>IF('Indicator Date hidden'!BA32="x","x",$AZ$2-'Indicator Date hidden'!BA32)</f>
        <v>0</v>
      </c>
      <c r="BA31">
        <f t="shared" si="0"/>
        <v>21</v>
      </c>
      <c r="BB31" s="21">
        <f t="shared" si="1"/>
        <v>0.42</v>
      </c>
      <c r="BC31">
        <f t="shared" si="2"/>
        <v>6</v>
      </c>
      <c r="BD31" s="21">
        <f t="shared" si="3"/>
        <v>1.4295453822806745</v>
      </c>
      <c r="BE31" s="291">
        <f t="shared" si="4"/>
        <v>0</v>
      </c>
    </row>
    <row r="32" spans="1:57" x14ac:dyDescent="0.25">
      <c r="A32" t="s">
        <v>7900</v>
      </c>
      <c r="B32" s="214">
        <f>IF('Indicator Date hidden'!C33="x","x",$B$2-'Indicator Date hidden'!C33)</f>
        <v>0</v>
      </c>
      <c r="C32" s="214">
        <f>IF('Indicator Date hidden'!D33="x","x",$C$2-'Indicator Date hidden'!D33)</f>
        <v>0</v>
      </c>
      <c r="D32" s="214">
        <f>IF('Indicator Date hidden'!E33="x","x",$D$2-'Indicator Date hidden'!E33)</f>
        <v>0</v>
      </c>
      <c r="E32" s="214">
        <f>IF('Indicator Date hidden'!F33="x","x",$E$2-'Indicator Date hidden'!F33)</f>
        <v>0</v>
      </c>
      <c r="F32" s="214">
        <f>IF('Indicator Date hidden'!G33="x","x",$F$2-'Indicator Date hidden'!G33)</f>
        <v>0</v>
      </c>
      <c r="G32" s="214">
        <f>IF('Indicator Date hidden'!H33="x","x",$G$2-'Indicator Date hidden'!H33)</f>
        <v>0</v>
      </c>
      <c r="H32" s="214">
        <f>IF('Indicator Date hidden'!I33="x","x",$H$2-'Indicator Date hidden'!I33)</f>
        <v>0</v>
      </c>
      <c r="I32" s="214">
        <f>IF('Indicator Date hidden'!J33="x","x",$I$2-'Indicator Date hidden'!J33)</f>
        <v>0</v>
      </c>
      <c r="J32" s="214">
        <f>IF('Indicator Date hidden'!K33="x","x",$J$2-'Indicator Date hidden'!K33)</f>
        <v>0</v>
      </c>
      <c r="K32" s="214">
        <f>IF('Indicator Date hidden'!L33="x","x",$K$2-'Indicator Date hidden'!L33)</f>
        <v>0</v>
      </c>
      <c r="L32" s="214">
        <f>IF('Indicator Date hidden'!M33="x","x",$L$2-'Indicator Date hidden'!M33)</f>
        <v>0</v>
      </c>
      <c r="M32" s="214">
        <f>IF('Indicator Date hidden'!N33="x","x",$M$2-'Indicator Date hidden'!N33)</f>
        <v>0</v>
      </c>
      <c r="N32" s="214">
        <f>IF('Indicator Date hidden'!O33="x","x",$N$2-'Indicator Date hidden'!O33)</f>
        <v>0</v>
      </c>
      <c r="O32" s="214">
        <f>IF('Indicator Date hidden'!P33="x","x",$O$2-'Indicator Date hidden'!P33)</f>
        <v>0</v>
      </c>
      <c r="P32" s="214">
        <f>IF('Indicator Date hidden'!Q33="x","x",$P$2-'Indicator Date hidden'!Q33)</f>
        <v>0</v>
      </c>
      <c r="Q32" s="214">
        <f>IF('Indicator Date hidden'!R33="x","x",$Q$2-'Indicator Date hidden'!R33)</f>
        <v>3</v>
      </c>
      <c r="R32" s="214">
        <f>IF('Indicator Date hidden'!S33="x","x",$R$2-'Indicator Date hidden'!S33)</f>
        <v>0</v>
      </c>
      <c r="S32" s="214">
        <f>IF('Indicator Date hidden'!T33="x","x",$S$2-'Indicator Date hidden'!T33)</f>
        <v>0</v>
      </c>
      <c r="T32" s="214">
        <f>IF('Indicator Date hidden'!U33="x","x",$T$2-'Indicator Date hidden'!U33)</f>
        <v>0</v>
      </c>
      <c r="U32" s="214">
        <f>IF('Indicator Date hidden'!V33="x","x",$U$2-'Indicator Date hidden'!V33)</f>
        <v>0</v>
      </c>
      <c r="V32" s="214">
        <f>IF('Indicator Date hidden'!W33="x","x",$V$2-'Indicator Date hidden'!W33)</f>
        <v>0</v>
      </c>
      <c r="W32" s="214">
        <f>IF('Indicator Date hidden'!X33="x","x",$W$2-'Indicator Date hidden'!X33)</f>
        <v>3</v>
      </c>
      <c r="X32" s="214">
        <f>IF('Indicator Date hidden'!Y33="x","x",$X$2-'Indicator Date hidden'!Y33)</f>
        <v>5</v>
      </c>
      <c r="Y32" s="214">
        <f>IF('Indicator Date hidden'!Z33="x","x",$Y$2-'Indicator Date hidden'!Z33)</f>
        <v>0</v>
      </c>
      <c r="Z32" s="214">
        <f>IF('Indicator Date hidden'!AA33="x","x",$Z$2-'Indicator Date hidden'!AA33)</f>
        <v>0</v>
      </c>
      <c r="AA32" s="214">
        <f>IF('Indicator Date hidden'!AB33="x","x",$AA$2-'Indicator Date hidden'!AB33)</f>
        <v>0</v>
      </c>
      <c r="AB32" s="214">
        <f>IF('Indicator Date hidden'!AC33="x","x",$AB$2-'Indicator Date hidden'!AC33)</f>
        <v>0</v>
      </c>
      <c r="AC32" s="214">
        <f>IF('Indicator Date hidden'!AD33="x","x",$AC$2-'Indicator Date hidden'!AD33)</f>
        <v>0</v>
      </c>
      <c r="AD32" s="214">
        <f>IF('Indicator Date hidden'!AE33="x","x",$AD$2-'Indicator Date hidden'!AE33)</f>
        <v>0</v>
      </c>
      <c r="AE32" s="214">
        <f>IF('Indicator Date hidden'!AF33="x","x",$AE$2-'Indicator Date hidden'!AF33)</f>
        <v>0</v>
      </c>
      <c r="AF32" s="214">
        <f>IF('Indicator Date hidden'!AG33="x","x",$AF$2-'Indicator Date hidden'!AG33)</f>
        <v>6</v>
      </c>
      <c r="AG32" s="214">
        <f>IF('Indicator Date hidden'!AH33="x","x",$AG$2-'Indicator Date hidden'!AH33)</f>
        <v>0</v>
      </c>
      <c r="AH32" s="214">
        <f>IF('Indicator Date hidden'!AI33="x","x",$AH$2-'Indicator Date hidden'!AI33)</f>
        <v>0</v>
      </c>
      <c r="AI32" s="214">
        <f>IF('Indicator Date hidden'!AJ33="x","x",$AI$2-'Indicator Date hidden'!AJ33)</f>
        <v>0</v>
      </c>
      <c r="AJ32" s="214">
        <f>IF('Indicator Date hidden'!AK33="x","x",$AJ$2-'Indicator Date hidden'!AK33)</f>
        <v>0</v>
      </c>
      <c r="AK32" s="214">
        <f>IF('Indicator Date hidden'!AL33="x","x",$AK$2-'Indicator Date hidden'!AL33)</f>
        <v>0</v>
      </c>
      <c r="AL32" s="214">
        <f>IF('Indicator Date hidden'!AM33="x","x",$AL$2-'Indicator Date hidden'!AM33)</f>
        <v>0</v>
      </c>
      <c r="AM32" s="214">
        <f>IF('Indicator Date hidden'!AN33="x","x",$AM$2-'Indicator Date hidden'!AN33)</f>
        <v>0</v>
      </c>
      <c r="AN32" s="214">
        <f>IF('Indicator Date hidden'!AO33="x","x",$AN$2-'Indicator Date hidden'!AO33)</f>
        <v>0</v>
      </c>
      <c r="AO32" s="214">
        <f>IF('Indicator Date hidden'!AP33="x","x",$AO$2-'Indicator Date hidden'!AP33)</f>
        <v>0</v>
      </c>
      <c r="AP32" s="214">
        <f>IF('Indicator Date hidden'!AQ33="x","x",$AP$2-'Indicator Date hidden'!AQ33)</f>
        <v>0</v>
      </c>
      <c r="AQ32" s="214">
        <f>IF('Indicator Date hidden'!AR33="x","x",$AQ$2-'Indicator Date hidden'!AR33)</f>
        <v>0</v>
      </c>
      <c r="AR32" s="214">
        <f>IF('Indicator Date hidden'!AS33="x","x",$AR$2-'Indicator Date hidden'!AS33)</f>
        <v>0</v>
      </c>
      <c r="AS32" s="214">
        <f>IF('Indicator Date hidden'!AT33="x","x",$AS$2-'Indicator Date hidden'!AT33)</f>
        <v>0</v>
      </c>
      <c r="AT32" s="214">
        <f>IF('Indicator Date hidden'!AU33="x","x",$AT$2-'Indicator Date hidden'!AU33)</f>
        <v>0</v>
      </c>
      <c r="AU32" s="214">
        <f>IF('Indicator Date hidden'!AV33="x","x",$AU$2-'Indicator Date hidden'!AV33)</f>
        <v>4</v>
      </c>
      <c r="AV32" s="214">
        <f>IF('Indicator Date hidden'!AW33="x","x",$AV$2-'Indicator Date hidden'!AW33)</f>
        <v>0</v>
      </c>
      <c r="AW32" s="214">
        <f>IF('Indicator Date hidden'!AX33="x","x",$AW$2-'Indicator Date hidden'!AX33)</f>
        <v>0</v>
      </c>
      <c r="AX32" s="214">
        <f>IF('Indicator Date hidden'!AY33="x","x",$AX$2-'Indicator Date hidden'!AY33)</f>
        <v>0</v>
      </c>
      <c r="AY32" s="214">
        <f>IF('Indicator Date hidden'!AZ33="x","x",$AY$2-'Indicator Date hidden'!AZ33)</f>
        <v>0</v>
      </c>
      <c r="AZ32" s="214">
        <f>IF('Indicator Date hidden'!BA33="x","x",$AZ$2-'Indicator Date hidden'!BA33)</f>
        <v>0</v>
      </c>
      <c r="BA32">
        <f t="shared" si="0"/>
        <v>21</v>
      </c>
      <c r="BB32" s="21">
        <f t="shared" si="1"/>
        <v>0.41176470588235292</v>
      </c>
      <c r="BC32">
        <f t="shared" si="2"/>
        <v>5</v>
      </c>
      <c r="BD32" s="21">
        <f t="shared" si="3"/>
        <v>1.3012282371009458</v>
      </c>
      <c r="BE32" s="291">
        <f t="shared" si="4"/>
        <v>0</v>
      </c>
    </row>
    <row r="33" spans="1:57" x14ac:dyDescent="0.25">
      <c r="A33" t="s">
        <v>7892</v>
      </c>
      <c r="B33" s="214">
        <f>IF('Indicator Date hidden'!C34="x","x",$B$2-'Indicator Date hidden'!C34)</f>
        <v>0</v>
      </c>
      <c r="C33" s="214">
        <f>IF('Indicator Date hidden'!D34="x","x",$C$2-'Indicator Date hidden'!D34)</f>
        <v>0</v>
      </c>
      <c r="D33" s="214">
        <f>IF('Indicator Date hidden'!E34="x","x",$D$2-'Indicator Date hidden'!E34)</f>
        <v>0</v>
      </c>
      <c r="E33" s="214">
        <f>IF('Indicator Date hidden'!F34="x","x",$E$2-'Indicator Date hidden'!F34)</f>
        <v>0</v>
      </c>
      <c r="F33" s="214">
        <f>IF('Indicator Date hidden'!G34="x","x",$F$2-'Indicator Date hidden'!G34)</f>
        <v>0</v>
      </c>
      <c r="G33" s="214">
        <f>IF('Indicator Date hidden'!H34="x","x",$G$2-'Indicator Date hidden'!H34)</f>
        <v>0</v>
      </c>
      <c r="H33" s="214">
        <f>IF('Indicator Date hidden'!I34="x","x",$H$2-'Indicator Date hidden'!I34)</f>
        <v>0</v>
      </c>
      <c r="I33" s="214">
        <f>IF('Indicator Date hidden'!J34="x","x",$I$2-'Indicator Date hidden'!J34)</f>
        <v>0</v>
      </c>
      <c r="J33" s="214">
        <f>IF('Indicator Date hidden'!K34="x","x",$J$2-'Indicator Date hidden'!K34)</f>
        <v>0</v>
      </c>
      <c r="K33" s="214">
        <f>IF('Indicator Date hidden'!L34="x","x",$K$2-'Indicator Date hidden'!L34)</f>
        <v>0</v>
      </c>
      <c r="L33" s="214">
        <f>IF('Indicator Date hidden'!M34="x","x",$L$2-'Indicator Date hidden'!M34)</f>
        <v>0</v>
      </c>
      <c r="M33" s="214">
        <f>IF('Indicator Date hidden'!N34="x","x",$M$2-'Indicator Date hidden'!N34)</f>
        <v>0</v>
      </c>
      <c r="N33" s="214">
        <f>IF('Indicator Date hidden'!O34="x","x",$N$2-'Indicator Date hidden'!O34)</f>
        <v>0</v>
      </c>
      <c r="O33" s="214">
        <f>IF('Indicator Date hidden'!P34="x","x",$O$2-'Indicator Date hidden'!P34)</f>
        <v>0</v>
      </c>
      <c r="P33" s="214">
        <f>IF('Indicator Date hidden'!Q34="x","x",$P$2-'Indicator Date hidden'!Q34)</f>
        <v>0</v>
      </c>
      <c r="Q33" s="214" t="str">
        <f>IF('Indicator Date hidden'!R34="x","x",$Q$2-'Indicator Date hidden'!R34)</f>
        <v>x</v>
      </c>
      <c r="R33" s="214">
        <f>IF('Indicator Date hidden'!S34="x","x",$R$2-'Indicator Date hidden'!S34)</f>
        <v>0</v>
      </c>
      <c r="S33" s="214">
        <f>IF('Indicator Date hidden'!T34="x","x",$S$2-'Indicator Date hidden'!T34)</f>
        <v>0</v>
      </c>
      <c r="T33" s="214">
        <f>IF('Indicator Date hidden'!U34="x","x",$T$2-'Indicator Date hidden'!U34)</f>
        <v>0</v>
      </c>
      <c r="U33" s="214" t="str">
        <f>IF('Indicator Date hidden'!V34="x","x",$U$2-'Indicator Date hidden'!V34)</f>
        <v>x</v>
      </c>
      <c r="V33" s="214">
        <f>IF('Indicator Date hidden'!W34="x","x",$V$2-'Indicator Date hidden'!W34)</f>
        <v>0</v>
      </c>
      <c r="W33" s="214" t="str">
        <f>IF('Indicator Date hidden'!X34="x","x",$W$2-'Indicator Date hidden'!X34)</f>
        <v>x</v>
      </c>
      <c r="X33" s="214">
        <f>IF('Indicator Date hidden'!Y34="x","x",$X$2-'Indicator Date hidden'!Y34)</f>
        <v>4</v>
      </c>
      <c r="Y33" s="214">
        <f>IF('Indicator Date hidden'!Z34="x","x",$Y$2-'Indicator Date hidden'!Z34)</f>
        <v>0</v>
      </c>
      <c r="Z33" s="214">
        <f>IF('Indicator Date hidden'!AA34="x","x",$Z$2-'Indicator Date hidden'!AA34)</f>
        <v>0</v>
      </c>
      <c r="AA33" s="214" t="str">
        <f>IF('Indicator Date hidden'!AB34="x","x",$AA$2-'Indicator Date hidden'!AB34)</f>
        <v>x</v>
      </c>
      <c r="AB33" s="214">
        <f>IF('Indicator Date hidden'!AC34="x","x",$AB$2-'Indicator Date hidden'!AC34)</f>
        <v>0</v>
      </c>
      <c r="AC33" s="214">
        <f>IF('Indicator Date hidden'!AD34="x","x",$AC$2-'Indicator Date hidden'!AD34)</f>
        <v>0</v>
      </c>
      <c r="AD33" s="214" t="str">
        <f>IF('Indicator Date hidden'!AE34="x","x",$AD$2-'Indicator Date hidden'!AE34)</f>
        <v>x</v>
      </c>
      <c r="AE33" s="214">
        <f>IF('Indicator Date hidden'!AF34="x","x",$AE$2-'Indicator Date hidden'!AF34)</f>
        <v>0</v>
      </c>
      <c r="AF33" s="214">
        <f>IF('Indicator Date hidden'!AG34="x","x",$AF$2-'Indicator Date hidden'!AG34)</f>
        <v>3</v>
      </c>
      <c r="AG33" s="214">
        <f>IF('Indicator Date hidden'!AH34="x","x",$AG$2-'Indicator Date hidden'!AH34)</f>
        <v>0</v>
      </c>
      <c r="AH33" s="214">
        <f>IF('Indicator Date hidden'!AI34="x","x",$AH$2-'Indicator Date hidden'!AI34)</f>
        <v>0</v>
      </c>
      <c r="AI33" s="214">
        <f>IF('Indicator Date hidden'!AJ34="x","x",$AI$2-'Indicator Date hidden'!AJ34)</f>
        <v>0</v>
      </c>
      <c r="AJ33" s="214" t="str">
        <f>IF('Indicator Date hidden'!AK34="x","x",$AJ$2-'Indicator Date hidden'!AK34)</f>
        <v>x</v>
      </c>
      <c r="AK33" s="214">
        <f>IF('Indicator Date hidden'!AL34="x","x",$AK$2-'Indicator Date hidden'!AL34)</f>
        <v>1</v>
      </c>
      <c r="AL33" s="214">
        <f>IF('Indicator Date hidden'!AM34="x","x",$AL$2-'Indicator Date hidden'!AM34)</f>
        <v>0</v>
      </c>
      <c r="AM33" s="214">
        <f>IF('Indicator Date hidden'!AN34="x","x",$AM$2-'Indicator Date hidden'!AN34)</f>
        <v>0</v>
      </c>
      <c r="AN33" s="214">
        <f>IF('Indicator Date hidden'!AO34="x","x",$AN$2-'Indicator Date hidden'!AO34)</f>
        <v>0</v>
      </c>
      <c r="AO33" s="214">
        <f>IF('Indicator Date hidden'!AP34="x","x",$AO$2-'Indicator Date hidden'!AP34)</f>
        <v>0</v>
      </c>
      <c r="AP33" s="214">
        <f>IF('Indicator Date hidden'!AQ34="x","x",$AP$2-'Indicator Date hidden'!AQ34)</f>
        <v>0</v>
      </c>
      <c r="AQ33" s="214">
        <f>IF('Indicator Date hidden'!AR34="x","x",$AQ$2-'Indicator Date hidden'!AR34)</f>
        <v>4</v>
      </c>
      <c r="AR33" s="214">
        <f>IF('Indicator Date hidden'!AS34="x","x",$AR$2-'Indicator Date hidden'!AS34)</f>
        <v>0</v>
      </c>
      <c r="AS33" s="214">
        <f>IF('Indicator Date hidden'!AT34="x","x",$AS$2-'Indicator Date hidden'!AT34)</f>
        <v>0</v>
      </c>
      <c r="AT33" s="214">
        <f>IF('Indicator Date hidden'!AU34="x","x",$AT$2-'Indicator Date hidden'!AU34)</f>
        <v>0</v>
      </c>
      <c r="AU33" s="214" t="str">
        <f>IF('Indicator Date hidden'!AV34="x","x",$AU$2-'Indicator Date hidden'!AV34)</f>
        <v>x</v>
      </c>
      <c r="AV33" s="214">
        <f>IF('Indicator Date hidden'!AW34="x","x",$AV$2-'Indicator Date hidden'!AW34)</f>
        <v>0</v>
      </c>
      <c r="AW33" s="214">
        <f>IF('Indicator Date hidden'!AX34="x","x",$AW$2-'Indicator Date hidden'!AX34)</f>
        <v>0</v>
      </c>
      <c r="AX33" s="214">
        <f>IF('Indicator Date hidden'!AY34="x","x",$AX$2-'Indicator Date hidden'!AY34)</f>
        <v>0</v>
      </c>
      <c r="AY33" s="214">
        <f>IF('Indicator Date hidden'!AZ34="x","x",$AY$2-'Indicator Date hidden'!AZ34)</f>
        <v>0</v>
      </c>
      <c r="AZ33" s="214">
        <f>IF('Indicator Date hidden'!BA34="x","x",$AZ$2-'Indicator Date hidden'!BA34)</f>
        <v>0</v>
      </c>
      <c r="BA33">
        <f t="shared" si="0"/>
        <v>12</v>
      </c>
      <c r="BB33" s="21">
        <f t="shared" si="1"/>
        <v>0.27272727272727271</v>
      </c>
      <c r="BC33">
        <f t="shared" si="2"/>
        <v>4</v>
      </c>
      <c r="BD33" s="21">
        <f t="shared" si="3"/>
        <v>0.9381712472977406</v>
      </c>
      <c r="BE33" s="291">
        <f t="shared" si="4"/>
        <v>0</v>
      </c>
    </row>
    <row r="34" spans="1:57" x14ac:dyDescent="0.25">
      <c r="A34" t="s">
        <v>7890</v>
      </c>
      <c r="B34" s="214">
        <f>IF('Indicator Date hidden'!C35="x","x",$B$2-'Indicator Date hidden'!C35)</f>
        <v>0</v>
      </c>
      <c r="C34" s="214">
        <f>IF('Indicator Date hidden'!D35="x","x",$C$2-'Indicator Date hidden'!D35)</f>
        <v>0</v>
      </c>
      <c r="D34" s="214">
        <f>IF('Indicator Date hidden'!E35="x","x",$D$2-'Indicator Date hidden'!E35)</f>
        <v>0</v>
      </c>
      <c r="E34" s="214">
        <f>IF('Indicator Date hidden'!F35="x","x",$E$2-'Indicator Date hidden'!F35)</f>
        <v>0</v>
      </c>
      <c r="F34" s="214">
        <f>IF('Indicator Date hidden'!G35="x","x",$F$2-'Indicator Date hidden'!G35)</f>
        <v>0</v>
      </c>
      <c r="G34" s="214">
        <f>IF('Indicator Date hidden'!H35="x","x",$G$2-'Indicator Date hidden'!H35)</f>
        <v>0</v>
      </c>
      <c r="H34" s="214">
        <f>IF('Indicator Date hidden'!I35="x","x",$H$2-'Indicator Date hidden'!I35)</f>
        <v>0</v>
      </c>
      <c r="I34" s="214">
        <f>IF('Indicator Date hidden'!J35="x","x",$I$2-'Indicator Date hidden'!J35)</f>
        <v>0</v>
      </c>
      <c r="J34" s="214">
        <f>IF('Indicator Date hidden'!K35="x","x",$J$2-'Indicator Date hidden'!K35)</f>
        <v>0</v>
      </c>
      <c r="K34" s="214">
        <f>IF('Indicator Date hidden'!L35="x","x",$K$2-'Indicator Date hidden'!L35)</f>
        <v>0</v>
      </c>
      <c r="L34" s="214">
        <f>IF('Indicator Date hidden'!M35="x","x",$L$2-'Indicator Date hidden'!M35)</f>
        <v>0</v>
      </c>
      <c r="M34" s="214">
        <f>IF('Indicator Date hidden'!N35="x","x",$M$2-'Indicator Date hidden'!N35)</f>
        <v>0</v>
      </c>
      <c r="N34" s="214">
        <f>IF('Indicator Date hidden'!O35="x","x",$N$2-'Indicator Date hidden'!O35)</f>
        <v>0</v>
      </c>
      <c r="O34" s="214">
        <f>IF('Indicator Date hidden'!P35="x","x",$O$2-'Indicator Date hidden'!P35)</f>
        <v>0</v>
      </c>
      <c r="P34" s="214">
        <f>IF('Indicator Date hidden'!Q35="x","x",$P$2-'Indicator Date hidden'!Q35)</f>
        <v>0</v>
      </c>
      <c r="Q34" s="214">
        <f>IF('Indicator Date hidden'!R35="x","x",$Q$2-'Indicator Date hidden'!R35)</f>
        <v>4</v>
      </c>
      <c r="R34" s="214">
        <f>IF('Indicator Date hidden'!S35="x","x",$R$2-'Indicator Date hidden'!S35)</f>
        <v>0</v>
      </c>
      <c r="S34" s="214">
        <f>IF('Indicator Date hidden'!T35="x","x",$S$2-'Indicator Date hidden'!T35)</f>
        <v>0</v>
      </c>
      <c r="T34" s="214">
        <f>IF('Indicator Date hidden'!U35="x","x",$T$2-'Indicator Date hidden'!U35)</f>
        <v>0</v>
      </c>
      <c r="U34" s="214">
        <f>IF('Indicator Date hidden'!V35="x","x",$U$2-'Indicator Date hidden'!V35)</f>
        <v>0</v>
      </c>
      <c r="V34" s="214">
        <f>IF('Indicator Date hidden'!W35="x","x",$V$2-'Indicator Date hidden'!W35)</f>
        <v>0</v>
      </c>
      <c r="W34" s="214">
        <f>IF('Indicator Date hidden'!X35="x","x",$W$2-'Indicator Date hidden'!X35)</f>
        <v>4</v>
      </c>
      <c r="X34" s="214">
        <f>IF('Indicator Date hidden'!Y35="x","x",$X$2-'Indicator Date hidden'!Y35)</f>
        <v>5</v>
      </c>
      <c r="Y34" s="214">
        <f>IF('Indicator Date hidden'!Z35="x","x",$Y$2-'Indicator Date hidden'!Z35)</f>
        <v>0</v>
      </c>
      <c r="Z34" s="214">
        <f>IF('Indicator Date hidden'!AA35="x","x",$Z$2-'Indicator Date hidden'!AA35)</f>
        <v>0</v>
      </c>
      <c r="AA34" s="214">
        <f>IF('Indicator Date hidden'!AB35="x","x",$AA$2-'Indicator Date hidden'!AB35)</f>
        <v>0</v>
      </c>
      <c r="AB34" s="214">
        <f>IF('Indicator Date hidden'!AC35="x","x",$AB$2-'Indicator Date hidden'!AC35)</f>
        <v>0</v>
      </c>
      <c r="AC34" s="214">
        <f>IF('Indicator Date hidden'!AD35="x","x",$AC$2-'Indicator Date hidden'!AD35)</f>
        <v>0</v>
      </c>
      <c r="AD34" s="214">
        <f>IF('Indicator Date hidden'!AE35="x","x",$AD$2-'Indicator Date hidden'!AE35)</f>
        <v>0</v>
      </c>
      <c r="AE34" s="214">
        <f>IF('Indicator Date hidden'!AF35="x","x",$AE$2-'Indicator Date hidden'!AF35)</f>
        <v>0</v>
      </c>
      <c r="AF34" s="214">
        <f>IF('Indicator Date hidden'!AG35="x","x",$AF$2-'Indicator Date hidden'!AG35)</f>
        <v>5</v>
      </c>
      <c r="AG34" s="214">
        <f>IF('Indicator Date hidden'!AH35="x","x",$AG$2-'Indicator Date hidden'!AH35)</f>
        <v>0</v>
      </c>
      <c r="AH34" s="214">
        <f>IF('Indicator Date hidden'!AI35="x","x",$AH$2-'Indicator Date hidden'!AI35)</f>
        <v>0</v>
      </c>
      <c r="AI34" s="214">
        <f>IF('Indicator Date hidden'!AJ35="x","x",$AI$2-'Indicator Date hidden'!AJ35)</f>
        <v>0</v>
      </c>
      <c r="AJ34" s="214">
        <f>IF('Indicator Date hidden'!AK35="x","x",$AJ$2-'Indicator Date hidden'!AK35)</f>
        <v>0</v>
      </c>
      <c r="AK34" s="214">
        <f>IF('Indicator Date hidden'!AL35="x","x",$AK$2-'Indicator Date hidden'!AL35)</f>
        <v>1</v>
      </c>
      <c r="AL34" s="214">
        <f>IF('Indicator Date hidden'!AM35="x","x",$AL$2-'Indicator Date hidden'!AM35)</f>
        <v>0</v>
      </c>
      <c r="AM34" s="214">
        <f>IF('Indicator Date hidden'!AN35="x","x",$AM$2-'Indicator Date hidden'!AN35)</f>
        <v>0</v>
      </c>
      <c r="AN34" s="214">
        <f>IF('Indicator Date hidden'!AO35="x","x",$AN$2-'Indicator Date hidden'!AO35)</f>
        <v>0</v>
      </c>
      <c r="AO34" s="214" t="str">
        <f>IF('Indicator Date hidden'!AP35="x","x",$AO$2-'Indicator Date hidden'!AP35)</f>
        <v>x</v>
      </c>
      <c r="AP34" s="214" t="str">
        <f>IF('Indicator Date hidden'!AQ35="x","x",$AP$2-'Indicator Date hidden'!AQ35)</f>
        <v>x</v>
      </c>
      <c r="AQ34" s="214" t="str">
        <f>IF('Indicator Date hidden'!AR35="x","x",$AQ$2-'Indicator Date hidden'!AR35)</f>
        <v>x</v>
      </c>
      <c r="AR34" s="214">
        <f>IF('Indicator Date hidden'!AS35="x","x",$AR$2-'Indicator Date hidden'!AS35)</f>
        <v>0</v>
      </c>
      <c r="AS34" s="214">
        <f>IF('Indicator Date hidden'!AT35="x","x",$AS$2-'Indicator Date hidden'!AT35)</f>
        <v>0</v>
      </c>
      <c r="AT34" s="214">
        <f>IF('Indicator Date hidden'!AU35="x","x",$AT$2-'Indicator Date hidden'!AU35)</f>
        <v>0</v>
      </c>
      <c r="AU34" s="214">
        <f>IF('Indicator Date hidden'!AV35="x","x",$AU$2-'Indicator Date hidden'!AV35)</f>
        <v>4</v>
      </c>
      <c r="AV34" s="214">
        <f>IF('Indicator Date hidden'!AW35="x","x",$AV$2-'Indicator Date hidden'!AW35)</f>
        <v>0</v>
      </c>
      <c r="AW34" s="214">
        <f>IF('Indicator Date hidden'!AX35="x","x",$AW$2-'Indicator Date hidden'!AX35)</f>
        <v>0</v>
      </c>
      <c r="AX34" s="214">
        <f>IF('Indicator Date hidden'!AY35="x","x",$AX$2-'Indicator Date hidden'!AY35)</f>
        <v>0</v>
      </c>
      <c r="AY34" s="214">
        <f>IF('Indicator Date hidden'!AZ35="x","x",$AY$2-'Indicator Date hidden'!AZ35)</f>
        <v>0</v>
      </c>
      <c r="AZ34" s="214">
        <f>IF('Indicator Date hidden'!BA35="x","x",$AZ$2-'Indicator Date hidden'!BA35)</f>
        <v>0</v>
      </c>
      <c r="BA34">
        <f t="shared" si="0"/>
        <v>23</v>
      </c>
      <c r="BB34" s="21">
        <f t="shared" si="1"/>
        <v>0.47916666666666669</v>
      </c>
      <c r="BC34">
        <f t="shared" si="2"/>
        <v>6</v>
      </c>
      <c r="BD34" s="21">
        <f t="shared" si="3"/>
        <v>1.3538461159066622</v>
      </c>
      <c r="BE34" s="291">
        <f t="shared" si="4"/>
        <v>0</v>
      </c>
    </row>
    <row r="35" spans="1:57" x14ac:dyDescent="0.25">
      <c r="A35" t="s">
        <v>8107</v>
      </c>
      <c r="B35" s="214">
        <f>IF('Indicator Date hidden'!C36="x","x",$B$2-'Indicator Date hidden'!C36)</f>
        <v>0</v>
      </c>
      <c r="C35" s="214">
        <f>IF('Indicator Date hidden'!D36="x","x",$C$2-'Indicator Date hidden'!D36)</f>
        <v>0</v>
      </c>
      <c r="D35" s="214">
        <f>IF('Indicator Date hidden'!E36="x","x",$D$2-'Indicator Date hidden'!E36)</f>
        <v>0</v>
      </c>
      <c r="E35" s="214">
        <f>IF('Indicator Date hidden'!F36="x","x",$E$2-'Indicator Date hidden'!F36)</f>
        <v>0</v>
      </c>
      <c r="F35" s="214">
        <f>IF('Indicator Date hidden'!G36="x","x",$F$2-'Indicator Date hidden'!G36)</f>
        <v>0</v>
      </c>
      <c r="G35" s="214">
        <f>IF('Indicator Date hidden'!H36="x","x",$G$2-'Indicator Date hidden'!H36)</f>
        <v>0</v>
      </c>
      <c r="H35" s="214">
        <f>IF('Indicator Date hidden'!I36="x","x",$H$2-'Indicator Date hidden'!I36)</f>
        <v>0</v>
      </c>
      <c r="I35" s="214">
        <f>IF('Indicator Date hidden'!J36="x","x",$I$2-'Indicator Date hidden'!J36)</f>
        <v>0</v>
      </c>
      <c r="J35" s="214">
        <f>IF('Indicator Date hidden'!K36="x","x",$J$2-'Indicator Date hidden'!K36)</f>
        <v>0</v>
      </c>
      <c r="K35" s="214">
        <f>IF('Indicator Date hidden'!L36="x","x",$K$2-'Indicator Date hidden'!L36)</f>
        <v>0</v>
      </c>
      <c r="L35" s="214">
        <f>IF('Indicator Date hidden'!M36="x","x",$L$2-'Indicator Date hidden'!M36)</f>
        <v>0</v>
      </c>
      <c r="M35" s="214">
        <f>IF('Indicator Date hidden'!N36="x","x",$M$2-'Indicator Date hidden'!N36)</f>
        <v>0</v>
      </c>
      <c r="N35" s="214">
        <f>IF('Indicator Date hidden'!O36="x","x",$N$2-'Indicator Date hidden'!O36)</f>
        <v>0</v>
      </c>
      <c r="O35" s="214">
        <f>IF('Indicator Date hidden'!P36="x","x",$O$2-'Indicator Date hidden'!P36)</f>
        <v>0</v>
      </c>
      <c r="P35" s="214">
        <f>IF('Indicator Date hidden'!Q36="x","x",$P$2-'Indicator Date hidden'!Q36)</f>
        <v>0</v>
      </c>
      <c r="Q35" s="214">
        <f>IF('Indicator Date hidden'!R36="x","x",$Q$2-'Indicator Date hidden'!R36)</f>
        <v>4</v>
      </c>
      <c r="R35" s="214">
        <f>IF('Indicator Date hidden'!S36="x","x",$R$2-'Indicator Date hidden'!S36)</f>
        <v>0</v>
      </c>
      <c r="S35" s="214">
        <f>IF('Indicator Date hidden'!T36="x","x",$S$2-'Indicator Date hidden'!T36)</f>
        <v>0</v>
      </c>
      <c r="T35" s="214">
        <f>IF('Indicator Date hidden'!U36="x","x",$T$2-'Indicator Date hidden'!U36)</f>
        <v>0</v>
      </c>
      <c r="U35" s="214">
        <f>IF('Indicator Date hidden'!V36="x","x",$U$2-'Indicator Date hidden'!V36)</f>
        <v>0</v>
      </c>
      <c r="V35" s="214">
        <f>IF('Indicator Date hidden'!W36="x","x",$V$2-'Indicator Date hidden'!W36)</f>
        <v>0</v>
      </c>
      <c r="W35" s="214">
        <f>IF('Indicator Date hidden'!X36="x","x",$W$2-'Indicator Date hidden'!X36)</f>
        <v>4</v>
      </c>
      <c r="X35" s="214" t="str">
        <f>IF('Indicator Date hidden'!Y36="x","x",$X$2-'Indicator Date hidden'!Y36)</f>
        <v>x</v>
      </c>
      <c r="Y35" s="214">
        <f>IF('Indicator Date hidden'!Z36="x","x",$Y$2-'Indicator Date hidden'!Z36)</f>
        <v>0</v>
      </c>
      <c r="Z35" s="214">
        <f>IF('Indicator Date hidden'!AA36="x","x",$Z$2-'Indicator Date hidden'!AA36)</f>
        <v>0</v>
      </c>
      <c r="AA35" s="214">
        <f>IF('Indicator Date hidden'!AB36="x","x",$AA$2-'Indicator Date hidden'!AB36)</f>
        <v>0</v>
      </c>
      <c r="AB35" s="214">
        <f>IF('Indicator Date hidden'!AC36="x","x",$AB$2-'Indicator Date hidden'!AC36)</f>
        <v>0</v>
      </c>
      <c r="AC35" s="214">
        <f>IF('Indicator Date hidden'!AD36="x","x",$AC$2-'Indicator Date hidden'!AD36)</f>
        <v>0</v>
      </c>
      <c r="AD35" s="214">
        <f>IF('Indicator Date hidden'!AE36="x","x",$AD$2-'Indicator Date hidden'!AE36)</f>
        <v>0</v>
      </c>
      <c r="AE35" s="214">
        <f>IF('Indicator Date hidden'!AF36="x","x",$AE$2-'Indicator Date hidden'!AF36)</f>
        <v>0</v>
      </c>
      <c r="AF35" s="214">
        <f>IF('Indicator Date hidden'!AG36="x","x",$AF$2-'Indicator Date hidden'!AG36)</f>
        <v>2</v>
      </c>
      <c r="AG35" s="214">
        <f>IF('Indicator Date hidden'!AH36="x","x",$AG$2-'Indicator Date hidden'!AH36)</f>
        <v>0</v>
      </c>
      <c r="AH35" s="214">
        <f>IF('Indicator Date hidden'!AI36="x","x",$AH$2-'Indicator Date hidden'!AI36)</f>
        <v>0</v>
      </c>
      <c r="AI35" s="214">
        <f>IF('Indicator Date hidden'!AJ36="x","x",$AI$2-'Indicator Date hidden'!AJ36)</f>
        <v>0</v>
      </c>
      <c r="AJ35" s="214">
        <f>IF('Indicator Date hidden'!AK36="x","x",$AJ$2-'Indicator Date hidden'!AK36)</f>
        <v>1</v>
      </c>
      <c r="AK35" s="214">
        <f>IF('Indicator Date hidden'!AL36="x","x",$AK$2-'Indicator Date hidden'!AL36)</f>
        <v>0</v>
      </c>
      <c r="AL35" s="214">
        <f>IF('Indicator Date hidden'!AM36="x","x",$AL$2-'Indicator Date hidden'!AM36)</f>
        <v>0</v>
      </c>
      <c r="AM35" s="214">
        <f>IF('Indicator Date hidden'!AN36="x","x",$AM$2-'Indicator Date hidden'!AN36)</f>
        <v>0</v>
      </c>
      <c r="AN35" s="214">
        <f>IF('Indicator Date hidden'!AO36="x","x",$AN$2-'Indicator Date hidden'!AO36)</f>
        <v>0</v>
      </c>
      <c r="AO35" s="214" t="str">
        <f>IF('Indicator Date hidden'!AP36="x","x",$AO$2-'Indicator Date hidden'!AP36)</f>
        <v>x</v>
      </c>
      <c r="AP35" s="214" t="str">
        <f>IF('Indicator Date hidden'!AQ36="x","x",$AP$2-'Indicator Date hidden'!AQ36)</f>
        <v>x</v>
      </c>
      <c r="AQ35" s="214" t="str">
        <f>IF('Indicator Date hidden'!AR36="x","x",$AQ$2-'Indicator Date hidden'!AR36)</f>
        <v>x</v>
      </c>
      <c r="AR35" s="214">
        <f>IF('Indicator Date hidden'!AS36="x","x",$AR$2-'Indicator Date hidden'!AS36)</f>
        <v>0</v>
      </c>
      <c r="AS35" s="214">
        <f>IF('Indicator Date hidden'!AT36="x","x",$AS$2-'Indicator Date hidden'!AT36)</f>
        <v>0</v>
      </c>
      <c r="AT35" s="214">
        <f>IF('Indicator Date hidden'!AU36="x","x",$AT$2-'Indicator Date hidden'!AU36)</f>
        <v>0</v>
      </c>
      <c r="AU35" s="214">
        <f>IF('Indicator Date hidden'!AV36="x","x",$AU$2-'Indicator Date hidden'!AV36)</f>
        <v>1</v>
      </c>
      <c r="AV35" s="214">
        <f>IF('Indicator Date hidden'!AW36="x","x",$AV$2-'Indicator Date hidden'!AW36)</f>
        <v>0</v>
      </c>
      <c r="AW35" s="214">
        <f>IF('Indicator Date hidden'!AX36="x","x",$AW$2-'Indicator Date hidden'!AX36)</f>
        <v>0</v>
      </c>
      <c r="AX35" s="214">
        <f>IF('Indicator Date hidden'!AY36="x","x",$AX$2-'Indicator Date hidden'!AY36)</f>
        <v>0</v>
      </c>
      <c r="AY35" s="214">
        <f>IF('Indicator Date hidden'!AZ36="x","x",$AY$2-'Indicator Date hidden'!AZ36)</f>
        <v>0</v>
      </c>
      <c r="AZ35" s="214">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91">
        <f t="shared" ref="BE35:BE66" si="9">MEDIAN(B35:AZ35)</f>
        <v>0</v>
      </c>
    </row>
    <row r="36" spans="1:57" x14ac:dyDescent="0.25">
      <c r="A36" t="s">
        <v>7895</v>
      </c>
      <c r="B36" s="214">
        <f>IF('Indicator Date hidden'!C37="x","x",$B$2-'Indicator Date hidden'!C37)</f>
        <v>0</v>
      </c>
      <c r="C36" s="214">
        <f>IF('Indicator Date hidden'!D37="x","x",$C$2-'Indicator Date hidden'!D37)</f>
        <v>0</v>
      </c>
      <c r="D36" s="214">
        <f>IF('Indicator Date hidden'!E37="x","x",$D$2-'Indicator Date hidden'!E37)</f>
        <v>0</v>
      </c>
      <c r="E36" s="214">
        <f>IF('Indicator Date hidden'!F37="x","x",$E$2-'Indicator Date hidden'!F37)</f>
        <v>0</v>
      </c>
      <c r="F36" s="214">
        <f>IF('Indicator Date hidden'!G37="x","x",$F$2-'Indicator Date hidden'!G37)</f>
        <v>0</v>
      </c>
      <c r="G36" s="214">
        <f>IF('Indicator Date hidden'!H37="x","x",$G$2-'Indicator Date hidden'!H37)</f>
        <v>0</v>
      </c>
      <c r="H36" s="214">
        <f>IF('Indicator Date hidden'!I37="x","x",$H$2-'Indicator Date hidden'!I37)</f>
        <v>0</v>
      </c>
      <c r="I36" s="214">
        <f>IF('Indicator Date hidden'!J37="x","x",$I$2-'Indicator Date hidden'!J37)</f>
        <v>0</v>
      </c>
      <c r="J36" s="214">
        <f>IF('Indicator Date hidden'!K37="x","x",$J$2-'Indicator Date hidden'!K37)</f>
        <v>0</v>
      </c>
      <c r="K36" s="214">
        <f>IF('Indicator Date hidden'!L37="x","x",$K$2-'Indicator Date hidden'!L37)</f>
        <v>0</v>
      </c>
      <c r="L36" s="214">
        <f>IF('Indicator Date hidden'!M37="x","x",$L$2-'Indicator Date hidden'!M37)</f>
        <v>0</v>
      </c>
      <c r="M36" s="214">
        <f>IF('Indicator Date hidden'!N37="x","x",$M$2-'Indicator Date hidden'!N37)</f>
        <v>0</v>
      </c>
      <c r="N36" s="214">
        <f>IF('Indicator Date hidden'!O37="x","x",$N$2-'Indicator Date hidden'!O37)</f>
        <v>0</v>
      </c>
      <c r="O36" s="214">
        <f>IF('Indicator Date hidden'!P37="x","x",$O$2-'Indicator Date hidden'!P37)</f>
        <v>0</v>
      </c>
      <c r="P36" s="214">
        <f>IF('Indicator Date hidden'!Q37="x","x",$P$2-'Indicator Date hidden'!Q37)</f>
        <v>0</v>
      </c>
      <c r="Q36" s="214" t="str">
        <f>IF('Indicator Date hidden'!R37="x","x",$Q$2-'Indicator Date hidden'!R37)</f>
        <v>x</v>
      </c>
      <c r="R36" s="214">
        <f>IF('Indicator Date hidden'!S37="x","x",$R$2-'Indicator Date hidden'!S37)</f>
        <v>0</v>
      </c>
      <c r="S36" s="214">
        <f>IF('Indicator Date hidden'!T37="x","x",$S$2-'Indicator Date hidden'!T37)</f>
        <v>0</v>
      </c>
      <c r="T36" s="214">
        <f>IF('Indicator Date hidden'!U37="x","x",$T$2-'Indicator Date hidden'!U37)</f>
        <v>0</v>
      </c>
      <c r="U36" s="214">
        <f>IF('Indicator Date hidden'!V37="x","x",$U$2-'Indicator Date hidden'!V37)</f>
        <v>0</v>
      </c>
      <c r="V36" s="214">
        <f>IF('Indicator Date hidden'!W37="x","x",$V$2-'Indicator Date hidden'!W37)</f>
        <v>0</v>
      </c>
      <c r="W36" s="214">
        <f>IF('Indicator Date hidden'!X37="x","x",$W$2-'Indicator Date hidden'!X37)</f>
        <v>0</v>
      </c>
      <c r="X36" s="214">
        <f>IF('Indicator Date hidden'!Y37="x","x",$X$2-'Indicator Date hidden'!Y37)</f>
        <v>4</v>
      </c>
      <c r="Y36" s="214">
        <f>IF('Indicator Date hidden'!Z37="x","x",$Y$2-'Indicator Date hidden'!Z37)</f>
        <v>0</v>
      </c>
      <c r="Z36" s="214">
        <f>IF('Indicator Date hidden'!AA37="x","x",$Z$2-'Indicator Date hidden'!AA37)</f>
        <v>0</v>
      </c>
      <c r="AA36" s="214">
        <f>IF('Indicator Date hidden'!AB37="x","x",$AA$2-'Indicator Date hidden'!AB37)</f>
        <v>0</v>
      </c>
      <c r="AB36" s="214">
        <f>IF('Indicator Date hidden'!AC37="x","x",$AB$2-'Indicator Date hidden'!AC37)</f>
        <v>0</v>
      </c>
      <c r="AC36" s="214">
        <f>IF('Indicator Date hidden'!AD37="x","x",$AC$2-'Indicator Date hidden'!AD37)</f>
        <v>0</v>
      </c>
      <c r="AD36" s="214" t="str">
        <f>IF('Indicator Date hidden'!AE37="x","x",$AD$2-'Indicator Date hidden'!AE37)</f>
        <v>x</v>
      </c>
      <c r="AE36" s="214">
        <f>IF('Indicator Date hidden'!AF37="x","x",$AE$2-'Indicator Date hidden'!AF37)</f>
        <v>0</v>
      </c>
      <c r="AF36" s="214">
        <f>IF('Indicator Date hidden'!AG37="x","x",$AF$2-'Indicator Date hidden'!AG37)</f>
        <v>0</v>
      </c>
      <c r="AG36" s="214">
        <f>IF('Indicator Date hidden'!AH37="x","x",$AG$2-'Indicator Date hidden'!AH37)</f>
        <v>0</v>
      </c>
      <c r="AH36" s="214">
        <f>IF('Indicator Date hidden'!AI37="x","x",$AH$2-'Indicator Date hidden'!AI37)</f>
        <v>0</v>
      </c>
      <c r="AI36" s="214">
        <f>IF('Indicator Date hidden'!AJ37="x","x",$AI$2-'Indicator Date hidden'!AJ37)</f>
        <v>0</v>
      </c>
      <c r="AJ36" s="214" t="str">
        <f>IF('Indicator Date hidden'!AK37="x","x",$AJ$2-'Indicator Date hidden'!AK37)</f>
        <v>x</v>
      </c>
      <c r="AK36" s="214">
        <f>IF('Indicator Date hidden'!AL37="x","x",$AK$2-'Indicator Date hidden'!AL37)</f>
        <v>1</v>
      </c>
      <c r="AL36" s="214">
        <f>IF('Indicator Date hidden'!AM37="x","x",$AL$2-'Indicator Date hidden'!AM37)</f>
        <v>0</v>
      </c>
      <c r="AM36" s="214">
        <f>IF('Indicator Date hidden'!AN37="x","x",$AM$2-'Indicator Date hidden'!AN37)</f>
        <v>0</v>
      </c>
      <c r="AN36" s="214">
        <f>IF('Indicator Date hidden'!AO37="x","x",$AN$2-'Indicator Date hidden'!AO37)</f>
        <v>0</v>
      </c>
      <c r="AO36" s="214">
        <f>IF('Indicator Date hidden'!AP37="x","x",$AO$2-'Indicator Date hidden'!AP37)</f>
        <v>0</v>
      </c>
      <c r="AP36" s="214">
        <f>IF('Indicator Date hidden'!AQ37="x","x",$AP$2-'Indicator Date hidden'!AQ37)</f>
        <v>0</v>
      </c>
      <c r="AQ36" s="214">
        <f>IF('Indicator Date hidden'!AR37="x","x",$AQ$2-'Indicator Date hidden'!AR37)</f>
        <v>4</v>
      </c>
      <c r="AR36" s="214">
        <f>IF('Indicator Date hidden'!AS37="x","x",$AR$2-'Indicator Date hidden'!AS37)</f>
        <v>0</v>
      </c>
      <c r="AS36" s="214">
        <f>IF('Indicator Date hidden'!AT37="x","x",$AS$2-'Indicator Date hidden'!AT37)</f>
        <v>0</v>
      </c>
      <c r="AT36" s="214">
        <f>IF('Indicator Date hidden'!AU37="x","x",$AT$2-'Indicator Date hidden'!AU37)</f>
        <v>0</v>
      </c>
      <c r="AU36" s="214">
        <f>IF('Indicator Date hidden'!AV37="x","x",$AU$2-'Indicator Date hidden'!AV37)</f>
        <v>3</v>
      </c>
      <c r="AV36" s="214">
        <f>IF('Indicator Date hidden'!AW37="x","x",$AV$2-'Indicator Date hidden'!AW37)</f>
        <v>0</v>
      </c>
      <c r="AW36" s="214">
        <f>IF('Indicator Date hidden'!AX37="x","x",$AW$2-'Indicator Date hidden'!AX37)</f>
        <v>0</v>
      </c>
      <c r="AX36" s="214">
        <f>IF('Indicator Date hidden'!AY37="x","x",$AX$2-'Indicator Date hidden'!AY37)</f>
        <v>0</v>
      </c>
      <c r="AY36" s="214">
        <f>IF('Indicator Date hidden'!AZ37="x","x",$AY$2-'Indicator Date hidden'!AZ37)</f>
        <v>0</v>
      </c>
      <c r="AZ36" s="214">
        <f>IF('Indicator Date hidden'!BA37="x","x",$AZ$2-'Indicator Date hidden'!BA37)</f>
        <v>0</v>
      </c>
      <c r="BA36">
        <f t="shared" si="5"/>
        <v>12</v>
      </c>
      <c r="BB36" s="21">
        <f t="shared" si="6"/>
        <v>0.25</v>
      </c>
      <c r="BC36">
        <f t="shared" si="7"/>
        <v>4</v>
      </c>
      <c r="BD36" s="21">
        <f t="shared" si="8"/>
        <v>0.90138781886599728</v>
      </c>
      <c r="BE36" s="291">
        <f t="shared" si="9"/>
        <v>0</v>
      </c>
    </row>
    <row r="37" spans="1:57" x14ac:dyDescent="0.25">
      <c r="A37" t="s">
        <v>7897</v>
      </c>
      <c r="B37" s="214">
        <f>IF('Indicator Date hidden'!C38="x","x",$B$2-'Indicator Date hidden'!C38)</f>
        <v>0</v>
      </c>
      <c r="C37" s="214">
        <f>IF('Indicator Date hidden'!D38="x","x",$C$2-'Indicator Date hidden'!D38)</f>
        <v>0</v>
      </c>
      <c r="D37" s="214">
        <f>IF('Indicator Date hidden'!E38="x","x",$D$2-'Indicator Date hidden'!E38)</f>
        <v>0</v>
      </c>
      <c r="E37" s="214">
        <f>IF('Indicator Date hidden'!F38="x","x",$E$2-'Indicator Date hidden'!F38)</f>
        <v>0</v>
      </c>
      <c r="F37" s="214">
        <f>IF('Indicator Date hidden'!G38="x","x",$F$2-'Indicator Date hidden'!G38)</f>
        <v>0</v>
      </c>
      <c r="G37" s="214">
        <f>IF('Indicator Date hidden'!H38="x","x",$G$2-'Indicator Date hidden'!H38)</f>
        <v>0</v>
      </c>
      <c r="H37" s="214">
        <f>IF('Indicator Date hidden'!I38="x","x",$H$2-'Indicator Date hidden'!I38)</f>
        <v>0</v>
      </c>
      <c r="I37" s="214">
        <f>IF('Indicator Date hidden'!J38="x","x",$I$2-'Indicator Date hidden'!J38)</f>
        <v>0</v>
      </c>
      <c r="J37" s="214">
        <f>IF('Indicator Date hidden'!K38="x","x",$J$2-'Indicator Date hidden'!K38)</f>
        <v>0</v>
      </c>
      <c r="K37" s="214">
        <f>IF('Indicator Date hidden'!L38="x","x",$K$2-'Indicator Date hidden'!L38)</f>
        <v>0</v>
      </c>
      <c r="L37" s="214">
        <f>IF('Indicator Date hidden'!M38="x","x",$L$2-'Indicator Date hidden'!M38)</f>
        <v>0</v>
      </c>
      <c r="M37" s="214">
        <f>IF('Indicator Date hidden'!N38="x","x",$M$2-'Indicator Date hidden'!N38)</f>
        <v>0</v>
      </c>
      <c r="N37" s="214">
        <f>IF('Indicator Date hidden'!O38="x","x",$N$2-'Indicator Date hidden'!O38)</f>
        <v>0</v>
      </c>
      <c r="O37" s="214">
        <f>IF('Indicator Date hidden'!P38="x","x",$O$2-'Indicator Date hidden'!P38)</f>
        <v>0</v>
      </c>
      <c r="P37" s="214">
        <f>IF('Indicator Date hidden'!Q38="x","x",$P$2-'Indicator Date hidden'!Q38)</f>
        <v>0</v>
      </c>
      <c r="Q37" s="214">
        <f>IF('Indicator Date hidden'!R38="x","x",$Q$2-'Indicator Date hidden'!R38)</f>
        <v>2</v>
      </c>
      <c r="R37" s="214">
        <f>IF('Indicator Date hidden'!S38="x","x",$R$2-'Indicator Date hidden'!S38)</f>
        <v>0</v>
      </c>
      <c r="S37" s="214">
        <f>IF('Indicator Date hidden'!T38="x","x",$S$2-'Indicator Date hidden'!T38)</f>
        <v>0</v>
      </c>
      <c r="T37" s="214">
        <f>IF('Indicator Date hidden'!U38="x","x",$T$2-'Indicator Date hidden'!U38)</f>
        <v>0</v>
      </c>
      <c r="U37" s="214">
        <f>IF('Indicator Date hidden'!V38="x","x",$U$2-'Indicator Date hidden'!V38)</f>
        <v>0</v>
      </c>
      <c r="V37" s="214">
        <f>IF('Indicator Date hidden'!W38="x","x",$V$2-'Indicator Date hidden'!W38)</f>
        <v>0</v>
      </c>
      <c r="W37" s="214">
        <f>IF('Indicator Date hidden'!X38="x","x",$W$2-'Indicator Date hidden'!X38)</f>
        <v>4</v>
      </c>
      <c r="X37" s="214">
        <f>IF('Indicator Date hidden'!Y38="x","x",$X$2-'Indicator Date hidden'!Y38)</f>
        <v>2</v>
      </c>
      <c r="Y37" s="214">
        <f>IF('Indicator Date hidden'!Z38="x","x",$Y$2-'Indicator Date hidden'!Z38)</f>
        <v>0</v>
      </c>
      <c r="Z37" s="214">
        <f>IF('Indicator Date hidden'!AA38="x","x",$Z$2-'Indicator Date hidden'!AA38)</f>
        <v>0</v>
      </c>
      <c r="AA37" s="214">
        <f>IF('Indicator Date hidden'!AB38="x","x",$AA$2-'Indicator Date hidden'!AB38)</f>
        <v>3</v>
      </c>
      <c r="AB37" s="214">
        <f>IF('Indicator Date hidden'!AC38="x","x",$AB$2-'Indicator Date hidden'!AC38)</f>
        <v>0</v>
      </c>
      <c r="AC37" s="214">
        <f>IF('Indicator Date hidden'!AD38="x","x",$AC$2-'Indicator Date hidden'!AD38)</f>
        <v>0</v>
      </c>
      <c r="AD37" s="214">
        <f>IF('Indicator Date hidden'!AE38="x","x",$AD$2-'Indicator Date hidden'!AE38)</f>
        <v>0</v>
      </c>
      <c r="AE37" s="214">
        <f>IF('Indicator Date hidden'!AF38="x","x",$AE$2-'Indicator Date hidden'!AF38)</f>
        <v>0</v>
      </c>
      <c r="AF37" s="214">
        <f>IF('Indicator Date hidden'!AG38="x","x",$AF$2-'Indicator Date hidden'!AG38)</f>
        <v>2</v>
      </c>
      <c r="AG37" s="214">
        <f>IF('Indicator Date hidden'!AH38="x","x",$AG$2-'Indicator Date hidden'!AH38)</f>
        <v>0</v>
      </c>
      <c r="AH37" s="214">
        <f>IF('Indicator Date hidden'!AI38="x","x",$AH$2-'Indicator Date hidden'!AI38)</f>
        <v>0</v>
      </c>
      <c r="AI37" s="214">
        <f>IF('Indicator Date hidden'!AJ38="x","x",$AI$2-'Indicator Date hidden'!AJ38)</f>
        <v>0</v>
      </c>
      <c r="AJ37" s="214" t="str">
        <f>IF('Indicator Date hidden'!AK38="x","x",$AJ$2-'Indicator Date hidden'!AK38)</f>
        <v>x</v>
      </c>
      <c r="AK37" s="214">
        <f>IF('Indicator Date hidden'!AL38="x","x",$AK$2-'Indicator Date hidden'!AL38)</f>
        <v>1</v>
      </c>
      <c r="AL37" s="214">
        <f>IF('Indicator Date hidden'!AM38="x","x",$AL$2-'Indicator Date hidden'!AM38)</f>
        <v>0</v>
      </c>
      <c r="AM37" s="214">
        <f>IF('Indicator Date hidden'!AN38="x","x",$AM$2-'Indicator Date hidden'!AN38)</f>
        <v>0</v>
      </c>
      <c r="AN37" s="214">
        <f>IF('Indicator Date hidden'!AO38="x","x",$AN$2-'Indicator Date hidden'!AO38)</f>
        <v>0</v>
      </c>
      <c r="AO37" s="214">
        <f>IF('Indicator Date hidden'!AP38="x","x",$AO$2-'Indicator Date hidden'!AP38)</f>
        <v>0</v>
      </c>
      <c r="AP37" s="214">
        <f>IF('Indicator Date hidden'!AQ38="x","x",$AP$2-'Indicator Date hidden'!AQ38)</f>
        <v>0</v>
      </c>
      <c r="AQ37" s="214">
        <f>IF('Indicator Date hidden'!AR38="x","x",$AQ$2-'Indicator Date hidden'!AR38)</f>
        <v>4</v>
      </c>
      <c r="AR37" s="214">
        <f>IF('Indicator Date hidden'!AS38="x","x",$AR$2-'Indicator Date hidden'!AS38)</f>
        <v>0</v>
      </c>
      <c r="AS37" s="214">
        <f>IF('Indicator Date hidden'!AT38="x","x",$AS$2-'Indicator Date hidden'!AT38)</f>
        <v>0</v>
      </c>
      <c r="AT37" s="214">
        <f>IF('Indicator Date hidden'!AU38="x","x",$AT$2-'Indicator Date hidden'!AU38)</f>
        <v>0</v>
      </c>
      <c r="AU37" s="214">
        <f>IF('Indicator Date hidden'!AV38="x","x",$AU$2-'Indicator Date hidden'!AV38)</f>
        <v>4</v>
      </c>
      <c r="AV37" s="214">
        <f>IF('Indicator Date hidden'!AW38="x","x",$AV$2-'Indicator Date hidden'!AW38)</f>
        <v>0</v>
      </c>
      <c r="AW37" s="214">
        <f>IF('Indicator Date hidden'!AX38="x","x",$AW$2-'Indicator Date hidden'!AX38)</f>
        <v>0</v>
      </c>
      <c r="AX37" s="214">
        <f>IF('Indicator Date hidden'!AY38="x","x",$AX$2-'Indicator Date hidden'!AY38)</f>
        <v>0</v>
      </c>
      <c r="AY37" s="214">
        <f>IF('Indicator Date hidden'!AZ38="x","x",$AY$2-'Indicator Date hidden'!AZ38)</f>
        <v>0</v>
      </c>
      <c r="AZ37" s="214">
        <f>IF('Indicator Date hidden'!BA38="x","x",$AZ$2-'Indicator Date hidden'!BA38)</f>
        <v>0</v>
      </c>
      <c r="BA37">
        <f t="shared" si="5"/>
        <v>22</v>
      </c>
      <c r="BB37" s="21">
        <f t="shared" si="6"/>
        <v>0.44</v>
      </c>
      <c r="BC37">
        <f t="shared" si="7"/>
        <v>8</v>
      </c>
      <c r="BD37" s="21">
        <f t="shared" si="8"/>
        <v>1.0983624174196784</v>
      </c>
      <c r="BE37" s="291">
        <f t="shared" si="9"/>
        <v>0</v>
      </c>
    </row>
    <row r="38" spans="1:57" x14ac:dyDescent="0.25">
      <c r="A38" t="s">
        <v>7903</v>
      </c>
      <c r="B38" s="214">
        <f>IF('Indicator Date hidden'!C39="x","x",$B$2-'Indicator Date hidden'!C39)</f>
        <v>0</v>
      </c>
      <c r="C38" s="214">
        <f>IF('Indicator Date hidden'!D39="x","x",$C$2-'Indicator Date hidden'!D39)</f>
        <v>0</v>
      </c>
      <c r="D38" s="214">
        <f>IF('Indicator Date hidden'!E39="x","x",$D$2-'Indicator Date hidden'!E39)</f>
        <v>0</v>
      </c>
      <c r="E38" s="214">
        <f>IF('Indicator Date hidden'!F39="x","x",$E$2-'Indicator Date hidden'!F39)</f>
        <v>0</v>
      </c>
      <c r="F38" s="214">
        <f>IF('Indicator Date hidden'!G39="x","x",$F$2-'Indicator Date hidden'!G39)</f>
        <v>0</v>
      </c>
      <c r="G38" s="214">
        <f>IF('Indicator Date hidden'!H39="x","x",$G$2-'Indicator Date hidden'!H39)</f>
        <v>0</v>
      </c>
      <c r="H38" s="214">
        <f>IF('Indicator Date hidden'!I39="x","x",$H$2-'Indicator Date hidden'!I39)</f>
        <v>0</v>
      </c>
      <c r="I38" s="214">
        <f>IF('Indicator Date hidden'!J39="x","x",$I$2-'Indicator Date hidden'!J39)</f>
        <v>0</v>
      </c>
      <c r="J38" s="214">
        <f>IF('Indicator Date hidden'!K39="x","x",$J$2-'Indicator Date hidden'!K39)</f>
        <v>0</v>
      </c>
      <c r="K38" s="214">
        <f>IF('Indicator Date hidden'!L39="x","x",$K$2-'Indicator Date hidden'!L39)</f>
        <v>0</v>
      </c>
      <c r="L38" s="214">
        <f>IF('Indicator Date hidden'!M39="x","x",$L$2-'Indicator Date hidden'!M39)</f>
        <v>0</v>
      </c>
      <c r="M38" s="214">
        <f>IF('Indicator Date hidden'!N39="x","x",$M$2-'Indicator Date hidden'!N39)</f>
        <v>0</v>
      </c>
      <c r="N38" s="214">
        <f>IF('Indicator Date hidden'!O39="x","x",$N$2-'Indicator Date hidden'!O39)</f>
        <v>0</v>
      </c>
      <c r="O38" s="214">
        <f>IF('Indicator Date hidden'!P39="x","x",$O$2-'Indicator Date hidden'!P39)</f>
        <v>0</v>
      </c>
      <c r="P38" s="214">
        <f>IF('Indicator Date hidden'!Q39="x","x",$P$2-'Indicator Date hidden'!Q39)</f>
        <v>0</v>
      </c>
      <c r="Q38" s="214">
        <f>IF('Indicator Date hidden'!R39="x","x",$Q$2-'Indicator Date hidden'!R39)</f>
        <v>4</v>
      </c>
      <c r="R38" s="214">
        <f>IF('Indicator Date hidden'!S39="x","x",$R$2-'Indicator Date hidden'!S39)</f>
        <v>0</v>
      </c>
      <c r="S38" s="214">
        <f>IF('Indicator Date hidden'!T39="x","x",$S$2-'Indicator Date hidden'!T39)</f>
        <v>0</v>
      </c>
      <c r="T38" s="214">
        <f>IF('Indicator Date hidden'!U39="x","x",$T$2-'Indicator Date hidden'!U39)</f>
        <v>0</v>
      </c>
      <c r="U38" s="214">
        <f>IF('Indicator Date hidden'!V39="x","x",$U$2-'Indicator Date hidden'!V39)</f>
        <v>0</v>
      </c>
      <c r="V38" s="214">
        <f>IF('Indicator Date hidden'!W39="x","x",$V$2-'Indicator Date hidden'!W39)</f>
        <v>0</v>
      </c>
      <c r="W38" s="214">
        <f>IF('Indicator Date hidden'!X39="x","x",$W$2-'Indicator Date hidden'!X39)</f>
        <v>4</v>
      </c>
      <c r="X38" s="214">
        <f>IF('Indicator Date hidden'!Y39="x","x",$X$2-'Indicator Date hidden'!Y39)</f>
        <v>4</v>
      </c>
      <c r="Y38" s="214">
        <f>IF('Indicator Date hidden'!Z39="x","x",$Y$2-'Indicator Date hidden'!Z39)</f>
        <v>0</v>
      </c>
      <c r="Z38" s="214">
        <f>IF('Indicator Date hidden'!AA39="x","x",$Z$2-'Indicator Date hidden'!AA39)</f>
        <v>0</v>
      </c>
      <c r="AA38" s="214">
        <f>IF('Indicator Date hidden'!AB39="x","x",$AA$2-'Indicator Date hidden'!AB39)</f>
        <v>0</v>
      </c>
      <c r="AB38" s="214">
        <f>IF('Indicator Date hidden'!AC39="x","x",$AB$2-'Indicator Date hidden'!AC39)</f>
        <v>0</v>
      </c>
      <c r="AC38" s="214">
        <f>IF('Indicator Date hidden'!AD39="x","x",$AC$2-'Indicator Date hidden'!AD39)</f>
        <v>0</v>
      </c>
      <c r="AD38" s="214">
        <f>IF('Indicator Date hidden'!AE39="x","x",$AD$2-'Indicator Date hidden'!AE39)</f>
        <v>0</v>
      </c>
      <c r="AE38" s="214">
        <f>IF('Indicator Date hidden'!AF39="x","x",$AE$2-'Indicator Date hidden'!AF39)</f>
        <v>0</v>
      </c>
      <c r="AF38" s="214">
        <f>IF('Indicator Date hidden'!AG39="x","x",$AF$2-'Indicator Date hidden'!AG39)</f>
        <v>0</v>
      </c>
      <c r="AG38" s="214">
        <f>IF('Indicator Date hidden'!AH39="x","x",$AG$2-'Indicator Date hidden'!AH39)</f>
        <v>0</v>
      </c>
      <c r="AH38" s="214">
        <f>IF('Indicator Date hidden'!AI39="x","x",$AH$2-'Indicator Date hidden'!AI39)</f>
        <v>0</v>
      </c>
      <c r="AI38" s="214">
        <f>IF('Indicator Date hidden'!AJ39="x","x",$AI$2-'Indicator Date hidden'!AJ39)</f>
        <v>0</v>
      </c>
      <c r="AJ38" s="214">
        <f>IF('Indicator Date hidden'!AK39="x","x",$AJ$2-'Indicator Date hidden'!AK39)</f>
        <v>1</v>
      </c>
      <c r="AK38" s="214">
        <f>IF('Indicator Date hidden'!AL39="x","x",$AK$2-'Indicator Date hidden'!AL39)</f>
        <v>1</v>
      </c>
      <c r="AL38" s="214">
        <f>IF('Indicator Date hidden'!AM39="x","x",$AL$2-'Indicator Date hidden'!AM39)</f>
        <v>0</v>
      </c>
      <c r="AM38" s="214">
        <f>IF('Indicator Date hidden'!AN39="x","x",$AM$2-'Indicator Date hidden'!AN39)</f>
        <v>0</v>
      </c>
      <c r="AN38" s="214">
        <f>IF('Indicator Date hidden'!AO39="x","x",$AN$2-'Indicator Date hidden'!AO39)</f>
        <v>0</v>
      </c>
      <c r="AO38" s="214">
        <f>IF('Indicator Date hidden'!AP39="x","x",$AO$2-'Indicator Date hidden'!AP39)</f>
        <v>0</v>
      </c>
      <c r="AP38" s="214">
        <f>IF('Indicator Date hidden'!AQ39="x","x",$AP$2-'Indicator Date hidden'!AQ39)</f>
        <v>0</v>
      </c>
      <c r="AQ38" s="214">
        <f>IF('Indicator Date hidden'!AR39="x","x",$AQ$2-'Indicator Date hidden'!AR39)</f>
        <v>0</v>
      </c>
      <c r="AR38" s="214">
        <f>IF('Indicator Date hidden'!AS39="x","x",$AR$2-'Indicator Date hidden'!AS39)</f>
        <v>0</v>
      </c>
      <c r="AS38" s="214">
        <f>IF('Indicator Date hidden'!AT39="x","x",$AS$2-'Indicator Date hidden'!AT39)</f>
        <v>0</v>
      </c>
      <c r="AT38" s="214">
        <f>IF('Indicator Date hidden'!AU39="x","x",$AT$2-'Indicator Date hidden'!AU39)</f>
        <v>0</v>
      </c>
      <c r="AU38" s="214">
        <f>IF('Indicator Date hidden'!AV39="x","x",$AU$2-'Indicator Date hidden'!AV39)</f>
        <v>3</v>
      </c>
      <c r="AV38" s="214">
        <f>IF('Indicator Date hidden'!AW39="x","x",$AV$2-'Indicator Date hidden'!AW39)</f>
        <v>0</v>
      </c>
      <c r="AW38" s="214">
        <f>IF('Indicator Date hidden'!AX39="x","x",$AW$2-'Indicator Date hidden'!AX39)</f>
        <v>0</v>
      </c>
      <c r="AX38" s="214">
        <f>IF('Indicator Date hidden'!AY39="x","x",$AX$2-'Indicator Date hidden'!AY39)</f>
        <v>0</v>
      </c>
      <c r="AY38" s="214">
        <f>IF('Indicator Date hidden'!AZ39="x","x",$AY$2-'Indicator Date hidden'!AZ39)</f>
        <v>0</v>
      </c>
      <c r="AZ38" s="214">
        <f>IF('Indicator Date hidden'!BA39="x","x",$AZ$2-'Indicator Date hidden'!BA39)</f>
        <v>0</v>
      </c>
      <c r="BA38">
        <f t="shared" si="5"/>
        <v>17</v>
      </c>
      <c r="BB38" s="21">
        <f t="shared" si="6"/>
        <v>0.33333333333333331</v>
      </c>
      <c r="BC38">
        <f t="shared" si="7"/>
        <v>6</v>
      </c>
      <c r="BD38" s="21">
        <f t="shared" si="8"/>
        <v>1.0226199851298272</v>
      </c>
      <c r="BE38" s="291">
        <f t="shared" si="9"/>
        <v>0</v>
      </c>
    </row>
    <row r="39" spans="1:57" x14ac:dyDescent="0.25">
      <c r="A39" t="s">
        <v>7905</v>
      </c>
      <c r="B39" s="214">
        <f>IF('Indicator Date hidden'!C40="x","x",$B$2-'Indicator Date hidden'!C40)</f>
        <v>0</v>
      </c>
      <c r="C39" s="214">
        <f>IF('Indicator Date hidden'!D40="x","x",$C$2-'Indicator Date hidden'!D40)</f>
        <v>0</v>
      </c>
      <c r="D39" s="214">
        <f>IF('Indicator Date hidden'!E40="x","x",$D$2-'Indicator Date hidden'!E40)</f>
        <v>0</v>
      </c>
      <c r="E39" s="214">
        <f>IF('Indicator Date hidden'!F40="x","x",$E$2-'Indicator Date hidden'!F40)</f>
        <v>0</v>
      </c>
      <c r="F39" s="214">
        <f>IF('Indicator Date hidden'!G40="x","x",$F$2-'Indicator Date hidden'!G40)</f>
        <v>0</v>
      </c>
      <c r="G39" s="214">
        <f>IF('Indicator Date hidden'!H40="x","x",$G$2-'Indicator Date hidden'!H40)</f>
        <v>0</v>
      </c>
      <c r="H39" s="214">
        <f>IF('Indicator Date hidden'!I40="x","x",$H$2-'Indicator Date hidden'!I40)</f>
        <v>0</v>
      </c>
      <c r="I39" s="214">
        <f>IF('Indicator Date hidden'!J40="x","x",$I$2-'Indicator Date hidden'!J40)</f>
        <v>0</v>
      </c>
      <c r="J39" s="214">
        <f>IF('Indicator Date hidden'!K40="x","x",$J$2-'Indicator Date hidden'!K40)</f>
        <v>0</v>
      </c>
      <c r="K39" s="214">
        <f>IF('Indicator Date hidden'!L40="x","x",$K$2-'Indicator Date hidden'!L40)</f>
        <v>0</v>
      </c>
      <c r="L39" s="214">
        <f>IF('Indicator Date hidden'!M40="x","x",$L$2-'Indicator Date hidden'!M40)</f>
        <v>0</v>
      </c>
      <c r="M39" s="214">
        <f>IF('Indicator Date hidden'!N40="x","x",$M$2-'Indicator Date hidden'!N40)</f>
        <v>0</v>
      </c>
      <c r="N39" s="214">
        <f>IF('Indicator Date hidden'!O40="x","x",$N$2-'Indicator Date hidden'!O40)</f>
        <v>0</v>
      </c>
      <c r="O39" s="214">
        <f>IF('Indicator Date hidden'!P40="x","x",$O$2-'Indicator Date hidden'!P40)</f>
        <v>0</v>
      </c>
      <c r="P39" s="214">
        <f>IF('Indicator Date hidden'!Q40="x","x",$P$2-'Indicator Date hidden'!Q40)</f>
        <v>0</v>
      </c>
      <c r="Q39" s="214">
        <f>IF('Indicator Date hidden'!R40="x","x",$Q$2-'Indicator Date hidden'!R40)</f>
        <v>2</v>
      </c>
      <c r="R39" s="214">
        <f>IF('Indicator Date hidden'!S40="x","x",$R$2-'Indicator Date hidden'!S40)</f>
        <v>0</v>
      </c>
      <c r="S39" s="214">
        <f>IF('Indicator Date hidden'!T40="x","x",$S$2-'Indicator Date hidden'!T40)</f>
        <v>0</v>
      </c>
      <c r="T39" s="214">
        <f>IF('Indicator Date hidden'!U40="x","x",$T$2-'Indicator Date hidden'!U40)</f>
        <v>0</v>
      </c>
      <c r="U39" s="214">
        <f>IF('Indicator Date hidden'!V40="x","x",$U$2-'Indicator Date hidden'!V40)</f>
        <v>0</v>
      </c>
      <c r="V39" s="214">
        <f>IF('Indicator Date hidden'!W40="x","x",$V$2-'Indicator Date hidden'!W40)</f>
        <v>0</v>
      </c>
      <c r="W39" s="214">
        <f>IF('Indicator Date hidden'!X40="x","x",$W$2-'Indicator Date hidden'!X40)</f>
        <v>2</v>
      </c>
      <c r="X39" s="214" t="str">
        <f>IF('Indicator Date hidden'!Y40="x","x",$X$2-'Indicator Date hidden'!Y40)</f>
        <v>x</v>
      </c>
      <c r="Y39" s="214">
        <f>IF('Indicator Date hidden'!Z40="x","x",$Y$2-'Indicator Date hidden'!Z40)</f>
        <v>0</v>
      </c>
      <c r="Z39" s="214">
        <f>IF('Indicator Date hidden'!AA40="x","x",$Z$2-'Indicator Date hidden'!AA40)</f>
        <v>0</v>
      </c>
      <c r="AA39" s="214" t="str">
        <f>IF('Indicator Date hidden'!AB40="x","x",$AA$2-'Indicator Date hidden'!AB40)</f>
        <v>x</v>
      </c>
      <c r="AB39" s="214">
        <f>IF('Indicator Date hidden'!AC40="x","x",$AB$2-'Indicator Date hidden'!AC40)</f>
        <v>0</v>
      </c>
      <c r="AC39" s="214">
        <f>IF('Indicator Date hidden'!AD40="x","x",$AC$2-'Indicator Date hidden'!AD40)</f>
        <v>0</v>
      </c>
      <c r="AD39" s="214">
        <f>IF('Indicator Date hidden'!AE40="x","x",$AD$2-'Indicator Date hidden'!AE40)</f>
        <v>0</v>
      </c>
      <c r="AE39" s="214" t="str">
        <f>IF('Indicator Date hidden'!AF40="x","x",$AE$2-'Indicator Date hidden'!AF40)</f>
        <v>x</v>
      </c>
      <c r="AF39" s="214">
        <f>IF('Indicator Date hidden'!AG40="x","x",$AF$2-'Indicator Date hidden'!AG40)</f>
        <v>9</v>
      </c>
      <c r="AG39" s="214">
        <f>IF('Indicator Date hidden'!AH40="x","x",$AG$2-'Indicator Date hidden'!AH40)</f>
        <v>0</v>
      </c>
      <c r="AH39" s="214">
        <f>IF('Indicator Date hidden'!AI40="x","x",$AH$2-'Indicator Date hidden'!AI40)</f>
        <v>0</v>
      </c>
      <c r="AI39" s="214">
        <f>IF('Indicator Date hidden'!AJ40="x","x",$AI$2-'Indicator Date hidden'!AJ40)</f>
        <v>0</v>
      </c>
      <c r="AJ39" s="214" t="str">
        <f>IF('Indicator Date hidden'!AK40="x","x",$AJ$2-'Indicator Date hidden'!AK40)</f>
        <v>x</v>
      </c>
      <c r="AK39" s="214">
        <f>IF('Indicator Date hidden'!AL40="x","x",$AK$2-'Indicator Date hidden'!AL40)</f>
        <v>1</v>
      </c>
      <c r="AL39" s="214">
        <f>IF('Indicator Date hidden'!AM40="x","x",$AL$2-'Indicator Date hidden'!AM40)</f>
        <v>0</v>
      </c>
      <c r="AM39" s="214">
        <f>IF('Indicator Date hidden'!AN40="x","x",$AM$2-'Indicator Date hidden'!AN40)</f>
        <v>0</v>
      </c>
      <c r="AN39" s="214">
        <f>IF('Indicator Date hidden'!AO40="x","x",$AN$2-'Indicator Date hidden'!AO40)</f>
        <v>0</v>
      </c>
      <c r="AO39" s="214" t="str">
        <f>IF('Indicator Date hidden'!AP40="x","x",$AO$2-'Indicator Date hidden'!AP40)</f>
        <v>x</v>
      </c>
      <c r="AP39" s="214" t="str">
        <f>IF('Indicator Date hidden'!AQ40="x","x",$AP$2-'Indicator Date hidden'!AQ40)</f>
        <v>x</v>
      </c>
      <c r="AQ39" s="214">
        <f>IF('Indicator Date hidden'!AR40="x","x",$AQ$2-'Indicator Date hidden'!AR40)</f>
        <v>6</v>
      </c>
      <c r="AR39" s="214">
        <f>IF('Indicator Date hidden'!AS40="x","x",$AR$2-'Indicator Date hidden'!AS40)</f>
        <v>0</v>
      </c>
      <c r="AS39" s="214">
        <f>IF('Indicator Date hidden'!AT40="x","x",$AS$2-'Indicator Date hidden'!AT40)</f>
        <v>0</v>
      </c>
      <c r="AT39" s="214">
        <f>IF('Indicator Date hidden'!AU40="x","x",$AT$2-'Indicator Date hidden'!AU40)</f>
        <v>0</v>
      </c>
      <c r="AU39" s="214">
        <f>IF('Indicator Date hidden'!AV40="x","x",$AU$2-'Indicator Date hidden'!AV40)</f>
        <v>1</v>
      </c>
      <c r="AV39" s="214">
        <f>IF('Indicator Date hidden'!AW40="x","x",$AV$2-'Indicator Date hidden'!AW40)</f>
        <v>0</v>
      </c>
      <c r="AW39" s="214">
        <f>IF('Indicator Date hidden'!AX40="x","x",$AW$2-'Indicator Date hidden'!AX40)</f>
        <v>0</v>
      </c>
      <c r="AX39" s="214">
        <f>IF('Indicator Date hidden'!AY40="x","x",$AX$2-'Indicator Date hidden'!AY40)</f>
        <v>0</v>
      </c>
      <c r="AY39" s="214">
        <f>IF('Indicator Date hidden'!AZ40="x","x",$AY$2-'Indicator Date hidden'!AZ40)</f>
        <v>0</v>
      </c>
      <c r="AZ39" s="214">
        <f>IF('Indicator Date hidden'!BA40="x","x",$AZ$2-'Indicator Date hidden'!BA40)</f>
        <v>0</v>
      </c>
      <c r="BA39">
        <f t="shared" si="5"/>
        <v>21</v>
      </c>
      <c r="BB39" s="21">
        <f t="shared" si="6"/>
        <v>0.46666666666666667</v>
      </c>
      <c r="BC39">
        <f t="shared" si="7"/>
        <v>6</v>
      </c>
      <c r="BD39" s="21">
        <f t="shared" si="8"/>
        <v>1.6138291249213605</v>
      </c>
      <c r="BE39" s="291">
        <f t="shared" si="9"/>
        <v>0</v>
      </c>
    </row>
    <row r="40" spans="1:57" x14ac:dyDescent="0.25">
      <c r="A40" t="s">
        <v>7902</v>
      </c>
      <c r="B40" s="214">
        <f>IF('Indicator Date hidden'!C41="x","x",$B$2-'Indicator Date hidden'!C41)</f>
        <v>0</v>
      </c>
      <c r="C40" s="214">
        <f>IF('Indicator Date hidden'!D41="x","x",$C$2-'Indicator Date hidden'!D41)</f>
        <v>0</v>
      </c>
      <c r="D40" s="214">
        <f>IF('Indicator Date hidden'!E41="x","x",$D$2-'Indicator Date hidden'!E41)</f>
        <v>0</v>
      </c>
      <c r="E40" s="214">
        <f>IF('Indicator Date hidden'!F41="x","x",$E$2-'Indicator Date hidden'!F41)</f>
        <v>0</v>
      </c>
      <c r="F40" s="214">
        <f>IF('Indicator Date hidden'!G41="x","x",$F$2-'Indicator Date hidden'!G41)</f>
        <v>0</v>
      </c>
      <c r="G40" s="214">
        <f>IF('Indicator Date hidden'!H41="x","x",$G$2-'Indicator Date hidden'!H41)</f>
        <v>0</v>
      </c>
      <c r="H40" s="214">
        <f>IF('Indicator Date hidden'!I41="x","x",$H$2-'Indicator Date hidden'!I41)</f>
        <v>0</v>
      </c>
      <c r="I40" s="214">
        <f>IF('Indicator Date hidden'!J41="x","x",$I$2-'Indicator Date hidden'!J41)</f>
        <v>0</v>
      </c>
      <c r="J40" s="214">
        <f>IF('Indicator Date hidden'!K41="x","x",$J$2-'Indicator Date hidden'!K41)</f>
        <v>0</v>
      </c>
      <c r="K40" s="214">
        <f>IF('Indicator Date hidden'!L41="x","x",$K$2-'Indicator Date hidden'!L41)</f>
        <v>0</v>
      </c>
      <c r="L40" s="214">
        <f>IF('Indicator Date hidden'!M41="x","x",$L$2-'Indicator Date hidden'!M41)</f>
        <v>0</v>
      </c>
      <c r="M40" s="214">
        <f>IF('Indicator Date hidden'!N41="x","x",$M$2-'Indicator Date hidden'!N41)</f>
        <v>0</v>
      </c>
      <c r="N40" s="214">
        <f>IF('Indicator Date hidden'!O41="x","x",$N$2-'Indicator Date hidden'!O41)</f>
        <v>0</v>
      </c>
      <c r="O40" s="214">
        <f>IF('Indicator Date hidden'!P41="x","x",$O$2-'Indicator Date hidden'!P41)</f>
        <v>0</v>
      </c>
      <c r="P40" s="214">
        <f>IF('Indicator Date hidden'!Q41="x","x",$P$2-'Indicator Date hidden'!Q41)</f>
        <v>0</v>
      </c>
      <c r="Q40" s="214">
        <f>IF('Indicator Date hidden'!R41="x","x",$Q$2-'Indicator Date hidden'!R41)</f>
        <v>2</v>
      </c>
      <c r="R40" s="214">
        <f>IF('Indicator Date hidden'!S41="x","x",$R$2-'Indicator Date hidden'!S41)</f>
        <v>0</v>
      </c>
      <c r="S40" s="214">
        <f>IF('Indicator Date hidden'!T41="x","x",$S$2-'Indicator Date hidden'!T41)</f>
        <v>0</v>
      </c>
      <c r="T40" s="214">
        <f>IF('Indicator Date hidden'!U41="x","x",$T$2-'Indicator Date hidden'!U41)</f>
        <v>0</v>
      </c>
      <c r="U40" s="214">
        <f>IF('Indicator Date hidden'!V41="x","x",$U$2-'Indicator Date hidden'!V41)</f>
        <v>0</v>
      </c>
      <c r="V40" s="214">
        <f>IF('Indicator Date hidden'!W41="x","x",$V$2-'Indicator Date hidden'!W41)</f>
        <v>0</v>
      </c>
      <c r="W40" s="214">
        <f>IF('Indicator Date hidden'!X41="x","x",$W$2-'Indicator Date hidden'!X41)</f>
        <v>3</v>
      </c>
      <c r="X40" s="214">
        <f>IF('Indicator Date hidden'!Y41="x","x",$X$2-'Indicator Date hidden'!Y41)</f>
        <v>4</v>
      </c>
      <c r="Y40" s="214">
        <f>IF('Indicator Date hidden'!Z41="x","x",$Y$2-'Indicator Date hidden'!Z41)</f>
        <v>0</v>
      </c>
      <c r="Z40" s="214">
        <f>IF('Indicator Date hidden'!AA41="x","x",$Z$2-'Indicator Date hidden'!AA41)</f>
        <v>0</v>
      </c>
      <c r="AA40" s="214">
        <f>IF('Indicator Date hidden'!AB41="x","x",$AA$2-'Indicator Date hidden'!AB41)</f>
        <v>0</v>
      </c>
      <c r="AB40" s="214">
        <f>IF('Indicator Date hidden'!AC41="x","x",$AB$2-'Indicator Date hidden'!AC41)</f>
        <v>0</v>
      </c>
      <c r="AC40" s="214">
        <f>IF('Indicator Date hidden'!AD41="x","x",$AC$2-'Indicator Date hidden'!AD41)</f>
        <v>0</v>
      </c>
      <c r="AD40" s="214">
        <f>IF('Indicator Date hidden'!AE41="x","x",$AD$2-'Indicator Date hidden'!AE41)</f>
        <v>0</v>
      </c>
      <c r="AE40" s="214">
        <f>IF('Indicator Date hidden'!AF41="x","x",$AE$2-'Indicator Date hidden'!AF41)</f>
        <v>0</v>
      </c>
      <c r="AF40" s="214">
        <f>IF('Indicator Date hidden'!AG41="x","x",$AF$2-'Indicator Date hidden'!AG41)</f>
        <v>2</v>
      </c>
      <c r="AG40" s="214">
        <f>IF('Indicator Date hidden'!AH41="x","x",$AG$2-'Indicator Date hidden'!AH41)</f>
        <v>0</v>
      </c>
      <c r="AH40" s="214">
        <f>IF('Indicator Date hidden'!AI41="x","x",$AH$2-'Indicator Date hidden'!AI41)</f>
        <v>0</v>
      </c>
      <c r="AI40" s="214">
        <f>IF('Indicator Date hidden'!AJ41="x","x",$AI$2-'Indicator Date hidden'!AJ41)</f>
        <v>0</v>
      </c>
      <c r="AJ40" s="214">
        <f>IF('Indicator Date hidden'!AK41="x","x",$AJ$2-'Indicator Date hidden'!AK41)</f>
        <v>1</v>
      </c>
      <c r="AK40" s="214">
        <f>IF('Indicator Date hidden'!AL41="x","x",$AK$2-'Indicator Date hidden'!AL41)</f>
        <v>0</v>
      </c>
      <c r="AL40" s="214">
        <f>IF('Indicator Date hidden'!AM41="x","x",$AL$2-'Indicator Date hidden'!AM41)</f>
        <v>0</v>
      </c>
      <c r="AM40" s="214">
        <f>IF('Indicator Date hidden'!AN41="x","x",$AM$2-'Indicator Date hidden'!AN41)</f>
        <v>0</v>
      </c>
      <c r="AN40" s="214">
        <f>IF('Indicator Date hidden'!AO41="x","x",$AN$2-'Indicator Date hidden'!AO41)</f>
        <v>0</v>
      </c>
      <c r="AO40" s="214">
        <f>IF('Indicator Date hidden'!AP41="x","x",$AO$2-'Indicator Date hidden'!AP41)</f>
        <v>0</v>
      </c>
      <c r="AP40" s="214">
        <f>IF('Indicator Date hidden'!AQ41="x","x",$AP$2-'Indicator Date hidden'!AQ41)</f>
        <v>0</v>
      </c>
      <c r="AQ40" s="214" t="str">
        <f>IF('Indicator Date hidden'!AR41="x","x",$AQ$2-'Indicator Date hidden'!AR41)</f>
        <v>x</v>
      </c>
      <c r="AR40" s="214">
        <f>IF('Indicator Date hidden'!AS41="x","x",$AR$2-'Indicator Date hidden'!AS41)</f>
        <v>0</v>
      </c>
      <c r="AS40" s="214">
        <f>IF('Indicator Date hidden'!AT41="x","x",$AS$2-'Indicator Date hidden'!AT41)</f>
        <v>0</v>
      </c>
      <c r="AT40" s="214">
        <f>IF('Indicator Date hidden'!AU41="x","x",$AT$2-'Indicator Date hidden'!AU41)</f>
        <v>0</v>
      </c>
      <c r="AU40" s="214">
        <f>IF('Indicator Date hidden'!AV41="x","x",$AU$2-'Indicator Date hidden'!AV41)</f>
        <v>3</v>
      </c>
      <c r="AV40" s="214">
        <f>IF('Indicator Date hidden'!AW41="x","x",$AV$2-'Indicator Date hidden'!AW41)</f>
        <v>0</v>
      </c>
      <c r="AW40" s="214">
        <f>IF('Indicator Date hidden'!AX41="x","x",$AW$2-'Indicator Date hidden'!AX41)</f>
        <v>0</v>
      </c>
      <c r="AX40" s="214">
        <f>IF('Indicator Date hidden'!AY41="x","x",$AX$2-'Indicator Date hidden'!AY41)</f>
        <v>0</v>
      </c>
      <c r="AY40" s="214">
        <f>IF('Indicator Date hidden'!AZ41="x","x",$AY$2-'Indicator Date hidden'!AZ41)</f>
        <v>0</v>
      </c>
      <c r="AZ40" s="214">
        <f>IF('Indicator Date hidden'!BA41="x","x",$AZ$2-'Indicator Date hidden'!BA41)</f>
        <v>0</v>
      </c>
      <c r="BA40">
        <f t="shared" si="5"/>
        <v>15</v>
      </c>
      <c r="BB40" s="21">
        <f t="shared" si="6"/>
        <v>0.3</v>
      </c>
      <c r="BC40">
        <f t="shared" si="7"/>
        <v>6</v>
      </c>
      <c r="BD40" s="21">
        <f t="shared" si="8"/>
        <v>0.87749643873921224</v>
      </c>
      <c r="BE40" s="291">
        <f t="shared" si="9"/>
        <v>0</v>
      </c>
    </row>
    <row r="41" spans="1:57" x14ac:dyDescent="0.25">
      <c r="A41" t="s">
        <v>7901</v>
      </c>
      <c r="B41" s="214">
        <f>IF('Indicator Date hidden'!C42="x","x",$B$2-'Indicator Date hidden'!C42)</f>
        <v>0</v>
      </c>
      <c r="C41" s="214">
        <f>IF('Indicator Date hidden'!D42="x","x",$C$2-'Indicator Date hidden'!D42)</f>
        <v>0</v>
      </c>
      <c r="D41" s="214">
        <f>IF('Indicator Date hidden'!E42="x","x",$D$2-'Indicator Date hidden'!E42)</f>
        <v>0</v>
      </c>
      <c r="E41" s="214">
        <f>IF('Indicator Date hidden'!F42="x","x",$E$2-'Indicator Date hidden'!F42)</f>
        <v>0</v>
      </c>
      <c r="F41" s="214">
        <f>IF('Indicator Date hidden'!G42="x","x",$F$2-'Indicator Date hidden'!G42)</f>
        <v>0</v>
      </c>
      <c r="G41" s="214">
        <f>IF('Indicator Date hidden'!H42="x","x",$G$2-'Indicator Date hidden'!H42)</f>
        <v>0</v>
      </c>
      <c r="H41" s="214">
        <f>IF('Indicator Date hidden'!I42="x","x",$H$2-'Indicator Date hidden'!I42)</f>
        <v>0</v>
      </c>
      <c r="I41" s="214">
        <f>IF('Indicator Date hidden'!J42="x","x",$I$2-'Indicator Date hidden'!J42)</f>
        <v>0</v>
      </c>
      <c r="J41" s="214">
        <f>IF('Indicator Date hidden'!K42="x","x",$J$2-'Indicator Date hidden'!K42)</f>
        <v>0</v>
      </c>
      <c r="K41" s="214">
        <f>IF('Indicator Date hidden'!L42="x","x",$K$2-'Indicator Date hidden'!L42)</f>
        <v>0</v>
      </c>
      <c r="L41" s="214">
        <f>IF('Indicator Date hidden'!M42="x","x",$L$2-'Indicator Date hidden'!M42)</f>
        <v>0</v>
      </c>
      <c r="M41" s="214">
        <f>IF('Indicator Date hidden'!N42="x","x",$M$2-'Indicator Date hidden'!N42)</f>
        <v>0</v>
      </c>
      <c r="N41" s="214">
        <f>IF('Indicator Date hidden'!O42="x","x",$N$2-'Indicator Date hidden'!O42)</f>
        <v>0</v>
      </c>
      <c r="O41" s="214">
        <f>IF('Indicator Date hidden'!P42="x","x",$O$2-'Indicator Date hidden'!P42)</f>
        <v>0</v>
      </c>
      <c r="P41" s="214">
        <f>IF('Indicator Date hidden'!Q42="x","x",$P$2-'Indicator Date hidden'!Q42)</f>
        <v>0</v>
      </c>
      <c r="Q41" s="214">
        <f>IF('Indicator Date hidden'!R42="x","x",$Q$2-'Indicator Date hidden'!R42)</f>
        <v>0</v>
      </c>
      <c r="R41" s="214">
        <f>IF('Indicator Date hidden'!S42="x","x",$R$2-'Indicator Date hidden'!S42)</f>
        <v>0</v>
      </c>
      <c r="S41" s="214">
        <f>IF('Indicator Date hidden'!T42="x","x",$S$2-'Indicator Date hidden'!T42)</f>
        <v>0</v>
      </c>
      <c r="T41" s="214">
        <f>IF('Indicator Date hidden'!U42="x","x",$T$2-'Indicator Date hidden'!U42)</f>
        <v>0</v>
      </c>
      <c r="U41" s="214">
        <f>IF('Indicator Date hidden'!V42="x","x",$U$2-'Indicator Date hidden'!V42)</f>
        <v>0</v>
      </c>
      <c r="V41" s="214">
        <f>IF('Indicator Date hidden'!W42="x","x",$V$2-'Indicator Date hidden'!W42)</f>
        <v>0</v>
      </c>
      <c r="W41" s="214">
        <f>IF('Indicator Date hidden'!X42="x","x",$W$2-'Indicator Date hidden'!X42)</f>
        <v>1</v>
      </c>
      <c r="X41" s="214" t="str">
        <f>IF('Indicator Date hidden'!Y42="x","x",$X$2-'Indicator Date hidden'!Y42)</f>
        <v>x</v>
      </c>
      <c r="Y41" s="214">
        <f>IF('Indicator Date hidden'!Z42="x","x",$Y$2-'Indicator Date hidden'!Z42)</f>
        <v>0</v>
      </c>
      <c r="Z41" s="214">
        <f>IF('Indicator Date hidden'!AA42="x","x",$Z$2-'Indicator Date hidden'!AA42)</f>
        <v>0</v>
      </c>
      <c r="AA41" s="214">
        <f>IF('Indicator Date hidden'!AB42="x","x",$AA$2-'Indicator Date hidden'!AB42)</f>
        <v>0</v>
      </c>
      <c r="AB41" s="214">
        <f>IF('Indicator Date hidden'!AC42="x","x",$AB$2-'Indicator Date hidden'!AC42)</f>
        <v>0</v>
      </c>
      <c r="AC41" s="214">
        <f>IF('Indicator Date hidden'!AD42="x","x",$AC$2-'Indicator Date hidden'!AD42)</f>
        <v>0</v>
      </c>
      <c r="AD41" s="214">
        <f>IF('Indicator Date hidden'!AE42="x","x",$AD$2-'Indicator Date hidden'!AE42)</f>
        <v>0</v>
      </c>
      <c r="AE41" s="214">
        <f>IF('Indicator Date hidden'!AF42="x","x",$AE$2-'Indicator Date hidden'!AF42)</f>
        <v>0</v>
      </c>
      <c r="AF41" s="214">
        <f>IF('Indicator Date hidden'!AG42="x","x",$AF$2-'Indicator Date hidden'!AG42)</f>
        <v>1</v>
      </c>
      <c r="AG41" s="214">
        <f>IF('Indicator Date hidden'!AH42="x","x",$AG$2-'Indicator Date hidden'!AH42)</f>
        <v>0</v>
      </c>
      <c r="AH41" s="214">
        <f>IF('Indicator Date hidden'!AI42="x","x",$AH$2-'Indicator Date hidden'!AI42)</f>
        <v>0</v>
      </c>
      <c r="AI41" s="214">
        <f>IF('Indicator Date hidden'!AJ42="x","x",$AI$2-'Indicator Date hidden'!AJ42)</f>
        <v>0</v>
      </c>
      <c r="AJ41" s="214">
        <f>IF('Indicator Date hidden'!AK42="x","x",$AJ$2-'Indicator Date hidden'!AK42)</f>
        <v>1</v>
      </c>
      <c r="AK41" s="214">
        <f>IF('Indicator Date hidden'!AL42="x","x",$AK$2-'Indicator Date hidden'!AL42)</f>
        <v>0</v>
      </c>
      <c r="AL41" s="214">
        <f>IF('Indicator Date hidden'!AM42="x","x",$AL$2-'Indicator Date hidden'!AM42)</f>
        <v>0</v>
      </c>
      <c r="AM41" s="214">
        <f>IF('Indicator Date hidden'!AN42="x","x",$AM$2-'Indicator Date hidden'!AN42)</f>
        <v>0</v>
      </c>
      <c r="AN41" s="214">
        <f>IF('Indicator Date hidden'!AO42="x","x",$AN$2-'Indicator Date hidden'!AO42)</f>
        <v>0</v>
      </c>
      <c r="AO41" s="214" t="str">
        <f>IF('Indicator Date hidden'!AP42="x","x",$AO$2-'Indicator Date hidden'!AP42)</f>
        <v>x</v>
      </c>
      <c r="AP41" s="214" t="str">
        <f>IF('Indicator Date hidden'!AQ42="x","x",$AP$2-'Indicator Date hidden'!AQ42)</f>
        <v>x</v>
      </c>
      <c r="AQ41" s="214">
        <f>IF('Indicator Date hidden'!AR42="x","x",$AQ$2-'Indicator Date hidden'!AR42)</f>
        <v>0</v>
      </c>
      <c r="AR41" s="214">
        <f>IF('Indicator Date hidden'!AS42="x","x",$AR$2-'Indicator Date hidden'!AS42)</f>
        <v>0</v>
      </c>
      <c r="AS41" s="214">
        <f>IF('Indicator Date hidden'!AT42="x","x",$AS$2-'Indicator Date hidden'!AT42)</f>
        <v>0</v>
      </c>
      <c r="AT41" s="214">
        <f>IF('Indicator Date hidden'!AU42="x","x",$AT$2-'Indicator Date hidden'!AU42)</f>
        <v>0</v>
      </c>
      <c r="AU41" s="214">
        <f>IF('Indicator Date hidden'!AV42="x","x",$AU$2-'Indicator Date hidden'!AV42)</f>
        <v>2</v>
      </c>
      <c r="AV41" s="214">
        <f>IF('Indicator Date hidden'!AW42="x","x",$AV$2-'Indicator Date hidden'!AW42)</f>
        <v>0</v>
      </c>
      <c r="AW41" s="214">
        <f>IF('Indicator Date hidden'!AX42="x","x",$AW$2-'Indicator Date hidden'!AX42)</f>
        <v>0</v>
      </c>
      <c r="AX41" s="214">
        <f>IF('Indicator Date hidden'!AY42="x","x",$AX$2-'Indicator Date hidden'!AY42)</f>
        <v>0</v>
      </c>
      <c r="AY41" s="214">
        <f>IF('Indicator Date hidden'!AZ42="x","x",$AY$2-'Indicator Date hidden'!AZ42)</f>
        <v>0</v>
      </c>
      <c r="AZ41" s="214">
        <f>IF('Indicator Date hidden'!BA42="x","x",$AZ$2-'Indicator Date hidden'!BA42)</f>
        <v>0</v>
      </c>
      <c r="BA41">
        <f t="shared" si="5"/>
        <v>5</v>
      </c>
      <c r="BB41" s="21">
        <f t="shared" si="6"/>
        <v>0.10416666666666667</v>
      </c>
      <c r="BC41">
        <f t="shared" si="7"/>
        <v>4</v>
      </c>
      <c r="BD41" s="21">
        <f t="shared" si="8"/>
        <v>0.3673998351780916</v>
      </c>
      <c r="BE41" s="291">
        <f t="shared" si="9"/>
        <v>0</v>
      </c>
    </row>
    <row r="42" spans="1:57" x14ac:dyDescent="0.25">
      <c r="A42" t="s">
        <v>7908</v>
      </c>
      <c r="B42" s="214">
        <f>IF('Indicator Date hidden'!C43="x","x",$B$2-'Indicator Date hidden'!C43)</f>
        <v>0</v>
      </c>
      <c r="C42" s="214">
        <f>IF('Indicator Date hidden'!D43="x","x",$C$2-'Indicator Date hidden'!D43)</f>
        <v>0</v>
      </c>
      <c r="D42" s="214">
        <f>IF('Indicator Date hidden'!E43="x","x",$D$2-'Indicator Date hidden'!E43)</f>
        <v>0</v>
      </c>
      <c r="E42" s="214">
        <f>IF('Indicator Date hidden'!F43="x","x",$E$2-'Indicator Date hidden'!F43)</f>
        <v>0</v>
      </c>
      <c r="F42" s="214">
        <f>IF('Indicator Date hidden'!G43="x","x",$F$2-'Indicator Date hidden'!G43)</f>
        <v>0</v>
      </c>
      <c r="G42" s="214">
        <f>IF('Indicator Date hidden'!H43="x","x",$G$2-'Indicator Date hidden'!H43)</f>
        <v>0</v>
      </c>
      <c r="H42" s="214">
        <f>IF('Indicator Date hidden'!I43="x","x",$H$2-'Indicator Date hidden'!I43)</f>
        <v>0</v>
      </c>
      <c r="I42" s="214">
        <f>IF('Indicator Date hidden'!J43="x","x",$I$2-'Indicator Date hidden'!J43)</f>
        <v>0</v>
      </c>
      <c r="J42" s="214">
        <f>IF('Indicator Date hidden'!K43="x","x",$J$2-'Indicator Date hidden'!K43)</f>
        <v>0</v>
      </c>
      <c r="K42" s="214">
        <f>IF('Indicator Date hidden'!L43="x","x",$K$2-'Indicator Date hidden'!L43)</f>
        <v>0</v>
      </c>
      <c r="L42" s="214">
        <f>IF('Indicator Date hidden'!M43="x","x",$L$2-'Indicator Date hidden'!M43)</f>
        <v>0</v>
      </c>
      <c r="M42" s="214">
        <f>IF('Indicator Date hidden'!N43="x","x",$M$2-'Indicator Date hidden'!N43)</f>
        <v>0</v>
      </c>
      <c r="N42" s="214">
        <f>IF('Indicator Date hidden'!O43="x","x",$N$2-'Indicator Date hidden'!O43)</f>
        <v>0</v>
      </c>
      <c r="O42" s="214">
        <f>IF('Indicator Date hidden'!P43="x","x",$O$2-'Indicator Date hidden'!P43)</f>
        <v>0</v>
      </c>
      <c r="P42" s="214">
        <f>IF('Indicator Date hidden'!Q43="x","x",$P$2-'Indicator Date hidden'!Q43)</f>
        <v>0</v>
      </c>
      <c r="Q42" s="214" t="str">
        <f>IF('Indicator Date hidden'!R43="x","x",$Q$2-'Indicator Date hidden'!R43)</f>
        <v>x</v>
      </c>
      <c r="R42" s="214">
        <f>IF('Indicator Date hidden'!S43="x","x",$R$2-'Indicator Date hidden'!S43)</f>
        <v>0</v>
      </c>
      <c r="S42" s="214">
        <f>IF('Indicator Date hidden'!T43="x","x",$S$2-'Indicator Date hidden'!T43)</f>
        <v>0</v>
      </c>
      <c r="T42" s="214">
        <f>IF('Indicator Date hidden'!U43="x","x",$T$2-'Indicator Date hidden'!U43)</f>
        <v>0</v>
      </c>
      <c r="U42" s="214">
        <f>IF('Indicator Date hidden'!V43="x","x",$U$2-'Indicator Date hidden'!V43)</f>
        <v>0</v>
      </c>
      <c r="V42" s="214">
        <f>IF('Indicator Date hidden'!W43="x","x",$V$2-'Indicator Date hidden'!W43)</f>
        <v>0</v>
      </c>
      <c r="W42" s="214">
        <f>IF('Indicator Date hidden'!X43="x","x",$W$2-'Indicator Date hidden'!X43)</f>
        <v>6</v>
      </c>
      <c r="X42" s="214">
        <f>IF('Indicator Date hidden'!Y43="x","x",$X$2-'Indicator Date hidden'!Y43)</f>
        <v>1</v>
      </c>
      <c r="Y42" s="214">
        <f>IF('Indicator Date hidden'!Z43="x","x",$Y$2-'Indicator Date hidden'!Z43)</f>
        <v>0</v>
      </c>
      <c r="Z42" s="214">
        <f>IF('Indicator Date hidden'!AA43="x","x",$Z$2-'Indicator Date hidden'!AA43)</f>
        <v>0</v>
      </c>
      <c r="AA42" s="214">
        <f>IF('Indicator Date hidden'!AB43="x","x",$AA$2-'Indicator Date hidden'!AB43)</f>
        <v>0</v>
      </c>
      <c r="AB42" s="214">
        <f>IF('Indicator Date hidden'!AC43="x","x",$AB$2-'Indicator Date hidden'!AC43)</f>
        <v>0</v>
      </c>
      <c r="AC42" s="214">
        <f>IF('Indicator Date hidden'!AD43="x","x",$AC$2-'Indicator Date hidden'!AD43)</f>
        <v>0</v>
      </c>
      <c r="AD42" s="214">
        <f>IF('Indicator Date hidden'!AE43="x","x",$AD$2-'Indicator Date hidden'!AE43)</f>
        <v>0</v>
      </c>
      <c r="AE42" s="214">
        <f>IF('Indicator Date hidden'!AF43="x","x",$AE$2-'Indicator Date hidden'!AF43)</f>
        <v>0</v>
      </c>
      <c r="AF42" s="214">
        <f>IF('Indicator Date hidden'!AG43="x","x",$AF$2-'Indicator Date hidden'!AG43)</f>
        <v>0</v>
      </c>
      <c r="AG42" s="214">
        <f>IF('Indicator Date hidden'!AH43="x","x",$AG$2-'Indicator Date hidden'!AH43)</f>
        <v>0</v>
      </c>
      <c r="AH42" s="214">
        <f>IF('Indicator Date hidden'!AI43="x","x",$AH$2-'Indicator Date hidden'!AI43)</f>
        <v>0</v>
      </c>
      <c r="AI42" s="214">
        <f>IF('Indicator Date hidden'!AJ43="x","x",$AI$2-'Indicator Date hidden'!AJ43)</f>
        <v>0</v>
      </c>
      <c r="AJ42" s="214" t="str">
        <f>IF('Indicator Date hidden'!AK43="x","x",$AJ$2-'Indicator Date hidden'!AK43)</f>
        <v>x</v>
      </c>
      <c r="AK42" s="214">
        <f>IF('Indicator Date hidden'!AL43="x","x",$AK$2-'Indicator Date hidden'!AL43)</f>
        <v>1</v>
      </c>
      <c r="AL42" s="214">
        <f>IF('Indicator Date hidden'!AM43="x","x",$AL$2-'Indicator Date hidden'!AM43)</f>
        <v>0</v>
      </c>
      <c r="AM42" s="214">
        <f>IF('Indicator Date hidden'!AN43="x","x",$AM$2-'Indicator Date hidden'!AN43)</f>
        <v>0</v>
      </c>
      <c r="AN42" s="214">
        <f>IF('Indicator Date hidden'!AO43="x","x",$AN$2-'Indicator Date hidden'!AO43)</f>
        <v>0</v>
      </c>
      <c r="AO42" s="214">
        <f>IF('Indicator Date hidden'!AP43="x","x",$AO$2-'Indicator Date hidden'!AP43)</f>
        <v>0</v>
      </c>
      <c r="AP42" s="214">
        <f>IF('Indicator Date hidden'!AQ43="x","x",$AP$2-'Indicator Date hidden'!AQ43)</f>
        <v>0</v>
      </c>
      <c r="AQ42" s="214">
        <f>IF('Indicator Date hidden'!AR43="x","x",$AQ$2-'Indicator Date hidden'!AR43)</f>
        <v>4</v>
      </c>
      <c r="AR42" s="214">
        <f>IF('Indicator Date hidden'!AS43="x","x",$AR$2-'Indicator Date hidden'!AS43)</f>
        <v>0</v>
      </c>
      <c r="AS42" s="214">
        <f>IF('Indicator Date hidden'!AT43="x","x",$AS$2-'Indicator Date hidden'!AT43)</f>
        <v>0</v>
      </c>
      <c r="AT42" s="214">
        <f>IF('Indicator Date hidden'!AU43="x","x",$AT$2-'Indicator Date hidden'!AU43)</f>
        <v>0</v>
      </c>
      <c r="AU42" s="214">
        <f>IF('Indicator Date hidden'!AV43="x","x",$AU$2-'Indicator Date hidden'!AV43)</f>
        <v>3</v>
      </c>
      <c r="AV42" s="214">
        <f>IF('Indicator Date hidden'!AW43="x","x",$AV$2-'Indicator Date hidden'!AW43)</f>
        <v>0</v>
      </c>
      <c r="AW42" s="214">
        <f>IF('Indicator Date hidden'!AX43="x","x",$AW$2-'Indicator Date hidden'!AX43)</f>
        <v>0</v>
      </c>
      <c r="AX42" s="214">
        <f>IF('Indicator Date hidden'!AY43="x","x",$AX$2-'Indicator Date hidden'!AY43)</f>
        <v>0</v>
      </c>
      <c r="AY42" s="214">
        <f>IF('Indicator Date hidden'!AZ43="x","x",$AY$2-'Indicator Date hidden'!AZ43)</f>
        <v>0</v>
      </c>
      <c r="AZ42" s="214">
        <f>IF('Indicator Date hidden'!BA43="x","x",$AZ$2-'Indicator Date hidden'!BA43)</f>
        <v>0</v>
      </c>
      <c r="BA42">
        <f t="shared" si="5"/>
        <v>15</v>
      </c>
      <c r="BB42" s="21">
        <f t="shared" si="6"/>
        <v>0.30612244897959184</v>
      </c>
      <c r="BC42">
        <f t="shared" si="7"/>
        <v>5</v>
      </c>
      <c r="BD42" s="21">
        <f t="shared" si="8"/>
        <v>1.0917890510281842</v>
      </c>
      <c r="BE42" s="291">
        <f t="shared" si="9"/>
        <v>0</v>
      </c>
    </row>
    <row r="43" spans="1:57" x14ac:dyDescent="0.25">
      <c r="A43" t="s">
        <v>7899</v>
      </c>
      <c r="B43" s="214">
        <f>IF('Indicator Date hidden'!C44="x","x",$B$2-'Indicator Date hidden'!C44)</f>
        <v>0</v>
      </c>
      <c r="C43" s="214">
        <f>IF('Indicator Date hidden'!D44="x","x",$C$2-'Indicator Date hidden'!D44)</f>
        <v>0</v>
      </c>
      <c r="D43" s="214">
        <f>IF('Indicator Date hidden'!E44="x","x",$D$2-'Indicator Date hidden'!E44)</f>
        <v>0</v>
      </c>
      <c r="E43" s="214">
        <f>IF('Indicator Date hidden'!F44="x","x",$E$2-'Indicator Date hidden'!F44)</f>
        <v>0</v>
      </c>
      <c r="F43" s="214">
        <f>IF('Indicator Date hidden'!G44="x","x",$F$2-'Indicator Date hidden'!G44)</f>
        <v>0</v>
      </c>
      <c r="G43" s="214">
        <f>IF('Indicator Date hidden'!H44="x","x",$G$2-'Indicator Date hidden'!H44)</f>
        <v>0</v>
      </c>
      <c r="H43" s="214">
        <f>IF('Indicator Date hidden'!I44="x","x",$H$2-'Indicator Date hidden'!I44)</f>
        <v>0</v>
      </c>
      <c r="I43" s="214">
        <f>IF('Indicator Date hidden'!J44="x","x",$I$2-'Indicator Date hidden'!J44)</f>
        <v>0</v>
      </c>
      <c r="J43" s="214">
        <f>IF('Indicator Date hidden'!K44="x","x",$J$2-'Indicator Date hidden'!K44)</f>
        <v>0</v>
      </c>
      <c r="K43" s="214">
        <f>IF('Indicator Date hidden'!L44="x","x",$K$2-'Indicator Date hidden'!L44)</f>
        <v>0</v>
      </c>
      <c r="L43" s="214">
        <f>IF('Indicator Date hidden'!M44="x","x",$L$2-'Indicator Date hidden'!M44)</f>
        <v>0</v>
      </c>
      <c r="M43" s="214">
        <f>IF('Indicator Date hidden'!N44="x","x",$M$2-'Indicator Date hidden'!N44)</f>
        <v>0</v>
      </c>
      <c r="N43" s="214">
        <f>IF('Indicator Date hidden'!O44="x","x",$N$2-'Indicator Date hidden'!O44)</f>
        <v>0</v>
      </c>
      <c r="O43" s="214">
        <f>IF('Indicator Date hidden'!P44="x","x",$O$2-'Indicator Date hidden'!P44)</f>
        <v>0</v>
      </c>
      <c r="P43" s="214">
        <f>IF('Indicator Date hidden'!Q44="x","x",$P$2-'Indicator Date hidden'!Q44)</f>
        <v>0</v>
      </c>
      <c r="Q43" s="214">
        <f>IF('Indicator Date hidden'!R44="x","x",$Q$2-'Indicator Date hidden'!R44)</f>
        <v>2</v>
      </c>
      <c r="R43" s="214">
        <f>IF('Indicator Date hidden'!S44="x","x",$R$2-'Indicator Date hidden'!S44)</f>
        <v>0</v>
      </c>
      <c r="S43" s="214">
        <f>IF('Indicator Date hidden'!T44="x","x",$S$2-'Indicator Date hidden'!T44)</f>
        <v>0</v>
      </c>
      <c r="T43" s="214">
        <f>IF('Indicator Date hidden'!U44="x","x",$T$2-'Indicator Date hidden'!U44)</f>
        <v>0</v>
      </c>
      <c r="U43" s="214">
        <f>IF('Indicator Date hidden'!V44="x","x",$U$2-'Indicator Date hidden'!V44)</f>
        <v>0</v>
      </c>
      <c r="V43" s="214">
        <f>IF('Indicator Date hidden'!W44="x","x",$V$2-'Indicator Date hidden'!W44)</f>
        <v>0</v>
      </c>
      <c r="W43" s="214">
        <f>IF('Indicator Date hidden'!X44="x","x",$W$2-'Indicator Date hidden'!X44)</f>
        <v>2</v>
      </c>
      <c r="X43" s="214">
        <f>IF('Indicator Date hidden'!Y44="x","x",$X$2-'Indicator Date hidden'!Y44)</f>
        <v>4</v>
      </c>
      <c r="Y43" s="214">
        <f>IF('Indicator Date hidden'!Z44="x","x",$Y$2-'Indicator Date hidden'!Z44)</f>
        <v>0</v>
      </c>
      <c r="Z43" s="214">
        <f>IF('Indicator Date hidden'!AA44="x","x",$Z$2-'Indicator Date hidden'!AA44)</f>
        <v>0</v>
      </c>
      <c r="AA43" s="214">
        <f>IF('Indicator Date hidden'!AB44="x","x",$AA$2-'Indicator Date hidden'!AB44)</f>
        <v>0</v>
      </c>
      <c r="AB43" s="214">
        <f>IF('Indicator Date hidden'!AC44="x","x",$AB$2-'Indicator Date hidden'!AC44)</f>
        <v>0</v>
      </c>
      <c r="AC43" s="214">
        <f>IF('Indicator Date hidden'!AD44="x","x",$AC$2-'Indicator Date hidden'!AD44)</f>
        <v>0</v>
      </c>
      <c r="AD43" s="214">
        <f>IF('Indicator Date hidden'!AE44="x","x",$AD$2-'Indicator Date hidden'!AE44)</f>
        <v>0</v>
      </c>
      <c r="AE43" s="214">
        <f>IF('Indicator Date hidden'!AF44="x","x",$AE$2-'Indicator Date hidden'!AF44)</f>
        <v>0</v>
      </c>
      <c r="AF43" s="214">
        <f>IF('Indicator Date hidden'!AG44="x","x",$AF$2-'Indicator Date hidden'!AG44)</f>
        <v>5</v>
      </c>
      <c r="AG43" s="214">
        <f>IF('Indicator Date hidden'!AH44="x","x",$AG$2-'Indicator Date hidden'!AH44)</f>
        <v>0</v>
      </c>
      <c r="AH43" s="214">
        <f>IF('Indicator Date hidden'!AI44="x","x",$AH$2-'Indicator Date hidden'!AI44)</f>
        <v>0</v>
      </c>
      <c r="AI43" s="214">
        <f>IF('Indicator Date hidden'!AJ44="x","x",$AI$2-'Indicator Date hidden'!AJ44)</f>
        <v>0</v>
      </c>
      <c r="AJ43" s="214">
        <f>IF('Indicator Date hidden'!AK44="x","x",$AJ$2-'Indicator Date hidden'!AK44)</f>
        <v>1</v>
      </c>
      <c r="AK43" s="214">
        <f>IF('Indicator Date hidden'!AL44="x","x",$AK$2-'Indicator Date hidden'!AL44)</f>
        <v>1</v>
      </c>
      <c r="AL43" s="214">
        <f>IF('Indicator Date hidden'!AM44="x","x",$AL$2-'Indicator Date hidden'!AM44)</f>
        <v>0</v>
      </c>
      <c r="AM43" s="214">
        <f>IF('Indicator Date hidden'!AN44="x","x",$AM$2-'Indicator Date hidden'!AN44)</f>
        <v>0</v>
      </c>
      <c r="AN43" s="214">
        <f>IF('Indicator Date hidden'!AO44="x","x",$AN$2-'Indicator Date hidden'!AO44)</f>
        <v>0</v>
      </c>
      <c r="AO43" s="214">
        <f>IF('Indicator Date hidden'!AP44="x","x",$AO$2-'Indicator Date hidden'!AP44)</f>
        <v>0</v>
      </c>
      <c r="AP43" s="214">
        <f>IF('Indicator Date hidden'!AQ44="x","x",$AP$2-'Indicator Date hidden'!AQ44)</f>
        <v>0</v>
      </c>
      <c r="AQ43" s="214">
        <f>IF('Indicator Date hidden'!AR44="x","x",$AQ$2-'Indicator Date hidden'!AR44)</f>
        <v>0</v>
      </c>
      <c r="AR43" s="214">
        <f>IF('Indicator Date hidden'!AS44="x","x",$AR$2-'Indicator Date hidden'!AS44)</f>
        <v>0</v>
      </c>
      <c r="AS43" s="214">
        <f>IF('Indicator Date hidden'!AT44="x","x",$AS$2-'Indicator Date hidden'!AT44)</f>
        <v>0</v>
      </c>
      <c r="AT43" s="214">
        <f>IF('Indicator Date hidden'!AU44="x","x",$AT$2-'Indicator Date hidden'!AU44)</f>
        <v>0</v>
      </c>
      <c r="AU43" s="214">
        <f>IF('Indicator Date hidden'!AV44="x","x",$AU$2-'Indicator Date hidden'!AV44)</f>
        <v>2</v>
      </c>
      <c r="AV43" s="214">
        <f>IF('Indicator Date hidden'!AW44="x","x",$AV$2-'Indicator Date hidden'!AW44)</f>
        <v>0</v>
      </c>
      <c r="AW43" s="214">
        <f>IF('Indicator Date hidden'!AX44="x","x",$AW$2-'Indicator Date hidden'!AX44)</f>
        <v>0</v>
      </c>
      <c r="AX43" s="214">
        <f>IF('Indicator Date hidden'!AY44="x","x",$AX$2-'Indicator Date hidden'!AY44)</f>
        <v>0</v>
      </c>
      <c r="AY43" s="214">
        <f>IF('Indicator Date hidden'!AZ44="x","x",$AY$2-'Indicator Date hidden'!AZ44)</f>
        <v>0</v>
      </c>
      <c r="AZ43" s="214">
        <f>IF('Indicator Date hidden'!BA44="x","x",$AZ$2-'Indicator Date hidden'!BA44)</f>
        <v>0</v>
      </c>
      <c r="BA43">
        <f t="shared" si="5"/>
        <v>17</v>
      </c>
      <c r="BB43" s="21">
        <f t="shared" si="6"/>
        <v>0.33333333333333331</v>
      </c>
      <c r="BC43">
        <f t="shared" si="7"/>
        <v>7</v>
      </c>
      <c r="BD43" s="21">
        <f t="shared" si="8"/>
        <v>0.98352440815564335</v>
      </c>
      <c r="BE43" s="291">
        <f t="shared" si="9"/>
        <v>0</v>
      </c>
    </row>
    <row r="44" spans="1:57" x14ac:dyDescent="0.25">
      <c r="A44" t="s">
        <v>7963</v>
      </c>
      <c r="B44" s="214">
        <f>IF('Indicator Date hidden'!C45="x","x",$B$2-'Indicator Date hidden'!C45)</f>
        <v>0</v>
      </c>
      <c r="C44" s="214">
        <f>IF('Indicator Date hidden'!D45="x","x",$C$2-'Indicator Date hidden'!D45)</f>
        <v>0</v>
      </c>
      <c r="D44" s="214">
        <f>IF('Indicator Date hidden'!E45="x","x",$D$2-'Indicator Date hidden'!E45)</f>
        <v>0</v>
      </c>
      <c r="E44" s="214">
        <f>IF('Indicator Date hidden'!F45="x","x",$E$2-'Indicator Date hidden'!F45)</f>
        <v>0</v>
      </c>
      <c r="F44" s="214">
        <f>IF('Indicator Date hidden'!G45="x","x",$F$2-'Indicator Date hidden'!G45)</f>
        <v>0</v>
      </c>
      <c r="G44" s="214">
        <f>IF('Indicator Date hidden'!H45="x","x",$G$2-'Indicator Date hidden'!H45)</f>
        <v>0</v>
      </c>
      <c r="H44" s="214">
        <f>IF('Indicator Date hidden'!I45="x","x",$H$2-'Indicator Date hidden'!I45)</f>
        <v>0</v>
      </c>
      <c r="I44" s="214">
        <f>IF('Indicator Date hidden'!J45="x","x",$I$2-'Indicator Date hidden'!J45)</f>
        <v>0</v>
      </c>
      <c r="J44" s="214">
        <f>IF('Indicator Date hidden'!K45="x","x",$J$2-'Indicator Date hidden'!K45)</f>
        <v>0</v>
      </c>
      <c r="K44" s="214">
        <f>IF('Indicator Date hidden'!L45="x","x",$K$2-'Indicator Date hidden'!L45)</f>
        <v>0</v>
      </c>
      <c r="L44" s="214">
        <f>IF('Indicator Date hidden'!M45="x","x",$L$2-'Indicator Date hidden'!M45)</f>
        <v>0</v>
      </c>
      <c r="M44" s="214">
        <f>IF('Indicator Date hidden'!N45="x","x",$M$2-'Indicator Date hidden'!N45)</f>
        <v>0</v>
      </c>
      <c r="N44" s="214">
        <f>IF('Indicator Date hidden'!O45="x","x",$N$2-'Indicator Date hidden'!O45)</f>
        <v>0</v>
      </c>
      <c r="O44" s="214">
        <f>IF('Indicator Date hidden'!P45="x","x",$O$2-'Indicator Date hidden'!P45)</f>
        <v>0</v>
      </c>
      <c r="P44" s="214">
        <f>IF('Indicator Date hidden'!Q45="x","x",$P$2-'Indicator Date hidden'!Q45)</f>
        <v>0</v>
      </c>
      <c r="Q44" s="214" t="str">
        <f>IF('Indicator Date hidden'!R45="x","x",$Q$2-'Indicator Date hidden'!R45)</f>
        <v>x</v>
      </c>
      <c r="R44" s="214">
        <f>IF('Indicator Date hidden'!S45="x","x",$R$2-'Indicator Date hidden'!S45)</f>
        <v>0</v>
      </c>
      <c r="S44" s="214">
        <f>IF('Indicator Date hidden'!T45="x","x",$S$2-'Indicator Date hidden'!T45)</f>
        <v>0</v>
      </c>
      <c r="T44" s="214">
        <f>IF('Indicator Date hidden'!U45="x","x",$T$2-'Indicator Date hidden'!U45)</f>
        <v>0</v>
      </c>
      <c r="U44" s="214" t="str">
        <f>IF('Indicator Date hidden'!V45="x","x",$U$2-'Indicator Date hidden'!V45)</f>
        <v>x</v>
      </c>
      <c r="V44" s="214">
        <f>IF('Indicator Date hidden'!W45="x","x",$V$2-'Indicator Date hidden'!W45)</f>
        <v>0</v>
      </c>
      <c r="W44" s="214" t="str">
        <f>IF('Indicator Date hidden'!X45="x","x",$W$2-'Indicator Date hidden'!X45)</f>
        <v>x</v>
      </c>
      <c r="X44" s="214">
        <f>IF('Indicator Date hidden'!Y45="x","x",$X$2-'Indicator Date hidden'!Y45)</f>
        <v>2</v>
      </c>
      <c r="Y44" s="214">
        <f>IF('Indicator Date hidden'!Z45="x","x",$Y$2-'Indicator Date hidden'!Z45)</f>
        <v>0</v>
      </c>
      <c r="Z44" s="214">
        <f>IF('Indicator Date hidden'!AA45="x","x",$Z$2-'Indicator Date hidden'!AA45)</f>
        <v>0</v>
      </c>
      <c r="AA44" s="214" t="str">
        <f>IF('Indicator Date hidden'!AB45="x","x",$AA$2-'Indicator Date hidden'!AB45)</f>
        <v>x</v>
      </c>
      <c r="AB44" s="214">
        <f>IF('Indicator Date hidden'!AC45="x","x",$AB$2-'Indicator Date hidden'!AC45)</f>
        <v>0</v>
      </c>
      <c r="AC44" s="214">
        <f>IF('Indicator Date hidden'!AD45="x","x",$AC$2-'Indicator Date hidden'!AD45)</f>
        <v>0</v>
      </c>
      <c r="AD44" s="214" t="str">
        <f>IF('Indicator Date hidden'!AE45="x","x",$AD$2-'Indicator Date hidden'!AE45)</f>
        <v>x</v>
      </c>
      <c r="AE44" s="214">
        <f>IF('Indicator Date hidden'!AF45="x","x",$AE$2-'Indicator Date hidden'!AF45)</f>
        <v>0</v>
      </c>
      <c r="AF44" s="214">
        <f>IF('Indicator Date hidden'!AG45="x","x",$AF$2-'Indicator Date hidden'!AG45)</f>
        <v>2</v>
      </c>
      <c r="AG44" s="214">
        <f>IF('Indicator Date hidden'!AH45="x","x",$AG$2-'Indicator Date hidden'!AH45)</f>
        <v>0</v>
      </c>
      <c r="AH44" s="214">
        <f>IF('Indicator Date hidden'!AI45="x","x",$AH$2-'Indicator Date hidden'!AI45)</f>
        <v>0</v>
      </c>
      <c r="AI44" s="214">
        <f>IF('Indicator Date hidden'!AJ45="x","x",$AI$2-'Indicator Date hidden'!AJ45)</f>
        <v>0</v>
      </c>
      <c r="AJ44" s="214" t="str">
        <f>IF('Indicator Date hidden'!AK45="x","x",$AJ$2-'Indicator Date hidden'!AK45)</f>
        <v>x</v>
      </c>
      <c r="AK44" s="214">
        <f>IF('Indicator Date hidden'!AL45="x","x",$AK$2-'Indicator Date hidden'!AL45)</f>
        <v>1</v>
      </c>
      <c r="AL44" s="214">
        <f>IF('Indicator Date hidden'!AM45="x","x",$AL$2-'Indicator Date hidden'!AM45)</f>
        <v>0</v>
      </c>
      <c r="AM44" s="214">
        <f>IF('Indicator Date hidden'!AN45="x","x",$AM$2-'Indicator Date hidden'!AN45)</f>
        <v>0</v>
      </c>
      <c r="AN44" s="214">
        <f>IF('Indicator Date hidden'!AO45="x","x",$AN$2-'Indicator Date hidden'!AO45)</f>
        <v>0</v>
      </c>
      <c r="AO44" s="214">
        <f>IF('Indicator Date hidden'!AP45="x","x",$AO$2-'Indicator Date hidden'!AP45)</f>
        <v>0</v>
      </c>
      <c r="AP44" s="214">
        <f>IF('Indicator Date hidden'!AQ45="x","x",$AP$2-'Indicator Date hidden'!AQ45)</f>
        <v>0</v>
      </c>
      <c r="AQ44" s="214">
        <f>IF('Indicator Date hidden'!AR45="x","x",$AQ$2-'Indicator Date hidden'!AR45)</f>
        <v>0</v>
      </c>
      <c r="AR44" s="214">
        <f>IF('Indicator Date hidden'!AS45="x","x",$AR$2-'Indicator Date hidden'!AS45)</f>
        <v>0</v>
      </c>
      <c r="AS44" s="214">
        <f>IF('Indicator Date hidden'!AT45="x","x",$AS$2-'Indicator Date hidden'!AT45)</f>
        <v>0</v>
      </c>
      <c r="AT44" s="214">
        <f>IF('Indicator Date hidden'!AU45="x","x",$AT$2-'Indicator Date hidden'!AU45)</f>
        <v>0</v>
      </c>
      <c r="AU44" s="214">
        <f>IF('Indicator Date hidden'!AV45="x","x",$AU$2-'Indicator Date hidden'!AV45)</f>
        <v>3</v>
      </c>
      <c r="AV44" s="214">
        <f>IF('Indicator Date hidden'!AW45="x","x",$AV$2-'Indicator Date hidden'!AW45)</f>
        <v>0</v>
      </c>
      <c r="AW44" s="214">
        <f>IF('Indicator Date hidden'!AX45="x","x",$AW$2-'Indicator Date hidden'!AX45)</f>
        <v>0</v>
      </c>
      <c r="AX44" s="214">
        <f>IF('Indicator Date hidden'!AY45="x","x",$AX$2-'Indicator Date hidden'!AY45)</f>
        <v>0</v>
      </c>
      <c r="AY44" s="214">
        <f>IF('Indicator Date hidden'!AZ45="x","x",$AY$2-'Indicator Date hidden'!AZ45)</f>
        <v>0</v>
      </c>
      <c r="AZ44" s="214">
        <f>IF('Indicator Date hidden'!BA45="x","x",$AZ$2-'Indicator Date hidden'!BA45)</f>
        <v>0</v>
      </c>
      <c r="BA44">
        <f t="shared" si="5"/>
        <v>8</v>
      </c>
      <c r="BB44" s="21">
        <f t="shared" si="6"/>
        <v>0.17777777777777778</v>
      </c>
      <c r="BC44">
        <f t="shared" si="7"/>
        <v>4</v>
      </c>
      <c r="BD44" s="21">
        <f t="shared" si="8"/>
        <v>0.60695556816656282</v>
      </c>
      <c r="BE44" s="291">
        <f t="shared" si="9"/>
        <v>0</v>
      </c>
    </row>
    <row r="45" spans="1:57" x14ac:dyDescent="0.25">
      <c r="A45" t="s">
        <v>7910</v>
      </c>
      <c r="B45" s="214">
        <f>IF('Indicator Date hidden'!C46="x","x",$B$2-'Indicator Date hidden'!C46)</f>
        <v>0</v>
      </c>
      <c r="C45" s="214">
        <f>IF('Indicator Date hidden'!D46="x","x",$C$2-'Indicator Date hidden'!D46)</f>
        <v>0</v>
      </c>
      <c r="D45" s="214">
        <f>IF('Indicator Date hidden'!E46="x","x",$D$2-'Indicator Date hidden'!E46)</f>
        <v>0</v>
      </c>
      <c r="E45" s="214">
        <f>IF('Indicator Date hidden'!F46="x","x",$E$2-'Indicator Date hidden'!F46)</f>
        <v>0</v>
      </c>
      <c r="F45" s="214">
        <f>IF('Indicator Date hidden'!G46="x","x",$F$2-'Indicator Date hidden'!G46)</f>
        <v>0</v>
      </c>
      <c r="G45" s="214">
        <f>IF('Indicator Date hidden'!H46="x","x",$G$2-'Indicator Date hidden'!H46)</f>
        <v>0</v>
      </c>
      <c r="H45" s="214">
        <f>IF('Indicator Date hidden'!I46="x","x",$H$2-'Indicator Date hidden'!I46)</f>
        <v>0</v>
      </c>
      <c r="I45" s="214">
        <f>IF('Indicator Date hidden'!J46="x","x",$I$2-'Indicator Date hidden'!J46)</f>
        <v>0</v>
      </c>
      <c r="J45" s="214">
        <f>IF('Indicator Date hidden'!K46="x","x",$J$2-'Indicator Date hidden'!K46)</f>
        <v>0</v>
      </c>
      <c r="K45" s="214">
        <f>IF('Indicator Date hidden'!L46="x","x",$K$2-'Indicator Date hidden'!L46)</f>
        <v>0</v>
      </c>
      <c r="L45" s="214">
        <f>IF('Indicator Date hidden'!M46="x","x",$L$2-'Indicator Date hidden'!M46)</f>
        <v>0</v>
      </c>
      <c r="M45" s="214">
        <f>IF('Indicator Date hidden'!N46="x","x",$M$2-'Indicator Date hidden'!N46)</f>
        <v>0</v>
      </c>
      <c r="N45" s="214">
        <f>IF('Indicator Date hidden'!O46="x","x",$N$2-'Indicator Date hidden'!O46)</f>
        <v>0</v>
      </c>
      <c r="O45" s="214">
        <f>IF('Indicator Date hidden'!P46="x","x",$O$2-'Indicator Date hidden'!P46)</f>
        <v>0</v>
      </c>
      <c r="P45" s="214">
        <f>IF('Indicator Date hidden'!Q46="x","x",$P$2-'Indicator Date hidden'!Q46)</f>
        <v>0</v>
      </c>
      <c r="Q45" s="214" t="str">
        <f>IF('Indicator Date hidden'!R46="x","x",$Q$2-'Indicator Date hidden'!R46)</f>
        <v>x</v>
      </c>
      <c r="R45" s="214">
        <f>IF('Indicator Date hidden'!S46="x","x",$R$2-'Indicator Date hidden'!S46)</f>
        <v>0</v>
      </c>
      <c r="S45" s="214">
        <f>IF('Indicator Date hidden'!T46="x","x",$S$2-'Indicator Date hidden'!T46)</f>
        <v>0</v>
      </c>
      <c r="T45" s="214">
        <f>IF('Indicator Date hidden'!U46="x","x",$T$2-'Indicator Date hidden'!U46)</f>
        <v>0</v>
      </c>
      <c r="U45" s="214" t="str">
        <f>IF('Indicator Date hidden'!V46="x","x",$U$2-'Indicator Date hidden'!V46)</f>
        <v>x</v>
      </c>
      <c r="V45" s="214">
        <f>IF('Indicator Date hidden'!W46="x","x",$V$2-'Indicator Date hidden'!W46)</f>
        <v>0</v>
      </c>
      <c r="W45" s="214" t="str">
        <f>IF('Indicator Date hidden'!X46="x","x",$W$2-'Indicator Date hidden'!X46)</f>
        <v>x</v>
      </c>
      <c r="X45" s="214">
        <f>IF('Indicator Date hidden'!Y46="x","x",$X$2-'Indicator Date hidden'!Y46)</f>
        <v>4</v>
      </c>
      <c r="Y45" s="214">
        <f>IF('Indicator Date hidden'!Z46="x","x",$Y$2-'Indicator Date hidden'!Z46)</f>
        <v>0</v>
      </c>
      <c r="Z45" s="214">
        <f>IF('Indicator Date hidden'!AA46="x","x",$Z$2-'Indicator Date hidden'!AA46)</f>
        <v>0</v>
      </c>
      <c r="AA45" s="214">
        <f>IF('Indicator Date hidden'!AB46="x","x",$AA$2-'Indicator Date hidden'!AB46)</f>
        <v>0</v>
      </c>
      <c r="AB45" s="214">
        <f>IF('Indicator Date hidden'!AC46="x","x",$AB$2-'Indicator Date hidden'!AC46)</f>
        <v>0</v>
      </c>
      <c r="AC45" s="214">
        <f>IF('Indicator Date hidden'!AD46="x","x",$AC$2-'Indicator Date hidden'!AD46)</f>
        <v>0</v>
      </c>
      <c r="AD45" s="214" t="str">
        <f>IF('Indicator Date hidden'!AE46="x","x",$AD$2-'Indicator Date hidden'!AE46)</f>
        <v>x</v>
      </c>
      <c r="AE45" s="214">
        <f>IF('Indicator Date hidden'!AF46="x","x",$AE$2-'Indicator Date hidden'!AF46)</f>
        <v>0</v>
      </c>
      <c r="AF45" s="214" t="str">
        <f>IF('Indicator Date hidden'!AG46="x","x",$AF$2-'Indicator Date hidden'!AG46)</f>
        <v>x</v>
      </c>
      <c r="AG45" s="214">
        <f>IF('Indicator Date hidden'!AH46="x","x",$AG$2-'Indicator Date hidden'!AH46)</f>
        <v>0</v>
      </c>
      <c r="AH45" s="214">
        <f>IF('Indicator Date hidden'!AI46="x","x",$AH$2-'Indicator Date hidden'!AI46)</f>
        <v>0</v>
      </c>
      <c r="AI45" s="214">
        <f>IF('Indicator Date hidden'!AJ46="x","x",$AI$2-'Indicator Date hidden'!AJ46)</f>
        <v>0</v>
      </c>
      <c r="AJ45" s="214" t="str">
        <f>IF('Indicator Date hidden'!AK46="x","x",$AJ$2-'Indicator Date hidden'!AK46)</f>
        <v>x</v>
      </c>
      <c r="AK45" s="214">
        <f>IF('Indicator Date hidden'!AL46="x","x",$AK$2-'Indicator Date hidden'!AL46)</f>
        <v>1</v>
      </c>
      <c r="AL45" s="214">
        <f>IF('Indicator Date hidden'!AM46="x","x",$AL$2-'Indicator Date hidden'!AM46)</f>
        <v>0</v>
      </c>
      <c r="AM45" s="214">
        <f>IF('Indicator Date hidden'!AN46="x","x",$AM$2-'Indicator Date hidden'!AN46)</f>
        <v>0</v>
      </c>
      <c r="AN45" s="214">
        <f>IF('Indicator Date hidden'!AO46="x","x",$AN$2-'Indicator Date hidden'!AO46)</f>
        <v>0</v>
      </c>
      <c r="AO45" s="214" t="str">
        <f>IF('Indicator Date hidden'!AP46="x","x",$AO$2-'Indicator Date hidden'!AP46)</f>
        <v>x</v>
      </c>
      <c r="AP45" s="214" t="str">
        <f>IF('Indicator Date hidden'!AQ46="x","x",$AP$2-'Indicator Date hidden'!AQ46)</f>
        <v>x</v>
      </c>
      <c r="AQ45" s="214">
        <f>IF('Indicator Date hidden'!AR46="x","x",$AQ$2-'Indicator Date hidden'!AR46)</f>
        <v>4</v>
      </c>
      <c r="AR45" s="214">
        <f>IF('Indicator Date hidden'!AS46="x","x",$AR$2-'Indicator Date hidden'!AS46)</f>
        <v>0</v>
      </c>
      <c r="AS45" s="214">
        <f>IF('Indicator Date hidden'!AT46="x","x",$AS$2-'Indicator Date hidden'!AT46)</f>
        <v>0</v>
      </c>
      <c r="AT45" s="214">
        <f>IF('Indicator Date hidden'!AU46="x","x",$AT$2-'Indicator Date hidden'!AU46)</f>
        <v>0</v>
      </c>
      <c r="AU45" s="214">
        <f>IF('Indicator Date hidden'!AV46="x","x",$AU$2-'Indicator Date hidden'!AV46)</f>
        <v>2</v>
      </c>
      <c r="AV45" s="214">
        <f>IF('Indicator Date hidden'!AW46="x","x",$AV$2-'Indicator Date hidden'!AW46)</f>
        <v>0</v>
      </c>
      <c r="AW45" s="214">
        <f>IF('Indicator Date hidden'!AX46="x","x",$AW$2-'Indicator Date hidden'!AX46)</f>
        <v>0</v>
      </c>
      <c r="AX45" s="214">
        <f>IF('Indicator Date hidden'!AY46="x","x",$AX$2-'Indicator Date hidden'!AY46)</f>
        <v>0</v>
      </c>
      <c r="AY45" s="214">
        <f>IF('Indicator Date hidden'!AZ46="x","x",$AY$2-'Indicator Date hidden'!AZ46)</f>
        <v>0</v>
      </c>
      <c r="AZ45" s="214">
        <f>IF('Indicator Date hidden'!BA46="x","x",$AZ$2-'Indicator Date hidden'!BA46)</f>
        <v>0</v>
      </c>
      <c r="BA45">
        <f t="shared" si="5"/>
        <v>11</v>
      </c>
      <c r="BB45" s="21">
        <f t="shared" si="6"/>
        <v>0.2558139534883721</v>
      </c>
      <c r="BC45">
        <f t="shared" si="7"/>
        <v>4</v>
      </c>
      <c r="BD45" s="21">
        <f t="shared" si="8"/>
        <v>0.89164137268282861</v>
      </c>
      <c r="BE45" s="291">
        <f t="shared" si="9"/>
        <v>0</v>
      </c>
    </row>
    <row r="46" spans="1:57" x14ac:dyDescent="0.25">
      <c r="A46" t="s">
        <v>7912</v>
      </c>
      <c r="B46" s="214">
        <f>IF('Indicator Date hidden'!C47="x","x",$B$2-'Indicator Date hidden'!C47)</f>
        <v>0</v>
      </c>
      <c r="C46" s="214">
        <f>IF('Indicator Date hidden'!D47="x","x",$C$2-'Indicator Date hidden'!D47)</f>
        <v>0</v>
      </c>
      <c r="D46" s="214">
        <f>IF('Indicator Date hidden'!E47="x","x",$D$2-'Indicator Date hidden'!E47)</f>
        <v>0</v>
      </c>
      <c r="E46" s="214">
        <f>IF('Indicator Date hidden'!F47="x","x",$E$2-'Indicator Date hidden'!F47)</f>
        <v>0</v>
      </c>
      <c r="F46" s="214">
        <f>IF('Indicator Date hidden'!G47="x","x",$F$2-'Indicator Date hidden'!G47)</f>
        <v>0</v>
      </c>
      <c r="G46" s="214">
        <f>IF('Indicator Date hidden'!H47="x","x",$G$2-'Indicator Date hidden'!H47)</f>
        <v>0</v>
      </c>
      <c r="H46" s="214">
        <f>IF('Indicator Date hidden'!I47="x","x",$H$2-'Indicator Date hidden'!I47)</f>
        <v>0</v>
      </c>
      <c r="I46" s="214">
        <f>IF('Indicator Date hidden'!J47="x","x",$I$2-'Indicator Date hidden'!J47)</f>
        <v>0</v>
      </c>
      <c r="J46" s="214">
        <f>IF('Indicator Date hidden'!K47="x","x",$J$2-'Indicator Date hidden'!K47)</f>
        <v>0</v>
      </c>
      <c r="K46" s="214">
        <f>IF('Indicator Date hidden'!L47="x","x",$K$2-'Indicator Date hidden'!L47)</f>
        <v>0</v>
      </c>
      <c r="L46" s="214">
        <f>IF('Indicator Date hidden'!M47="x","x",$L$2-'Indicator Date hidden'!M47)</f>
        <v>0</v>
      </c>
      <c r="M46" s="214">
        <f>IF('Indicator Date hidden'!N47="x","x",$M$2-'Indicator Date hidden'!N47)</f>
        <v>0</v>
      </c>
      <c r="N46" s="214">
        <f>IF('Indicator Date hidden'!O47="x","x",$N$2-'Indicator Date hidden'!O47)</f>
        <v>0</v>
      </c>
      <c r="O46" s="214">
        <f>IF('Indicator Date hidden'!P47="x","x",$O$2-'Indicator Date hidden'!P47)</f>
        <v>0</v>
      </c>
      <c r="P46" s="214">
        <f>IF('Indicator Date hidden'!Q47="x","x",$P$2-'Indicator Date hidden'!Q47)</f>
        <v>0</v>
      </c>
      <c r="Q46" s="214" t="str">
        <f>IF('Indicator Date hidden'!R47="x","x",$Q$2-'Indicator Date hidden'!R47)</f>
        <v>x</v>
      </c>
      <c r="R46" s="214">
        <f>IF('Indicator Date hidden'!S47="x","x",$R$2-'Indicator Date hidden'!S47)</f>
        <v>0</v>
      </c>
      <c r="S46" s="214">
        <f>IF('Indicator Date hidden'!T47="x","x",$S$2-'Indicator Date hidden'!T47)</f>
        <v>0</v>
      </c>
      <c r="T46" s="214">
        <f>IF('Indicator Date hidden'!U47="x","x",$T$2-'Indicator Date hidden'!U47)</f>
        <v>0</v>
      </c>
      <c r="U46" s="214" t="str">
        <f>IF('Indicator Date hidden'!V47="x","x",$U$2-'Indicator Date hidden'!V47)</f>
        <v>x</v>
      </c>
      <c r="V46" s="214">
        <f>IF('Indicator Date hidden'!W47="x","x",$V$2-'Indicator Date hidden'!W47)</f>
        <v>0</v>
      </c>
      <c r="W46" s="214" t="str">
        <f>IF('Indicator Date hidden'!X47="x","x",$W$2-'Indicator Date hidden'!X47)</f>
        <v>x</v>
      </c>
      <c r="X46" s="214">
        <f>IF('Indicator Date hidden'!Y47="x","x",$X$2-'Indicator Date hidden'!Y47)</f>
        <v>2</v>
      </c>
      <c r="Y46" s="214">
        <f>IF('Indicator Date hidden'!Z47="x","x",$Y$2-'Indicator Date hidden'!Z47)</f>
        <v>0</v>
      </c>
      <c r="Z46" s="214">
        <f>IF('Indicator Date hidden'!AA47="x","x",$Z$2-'Indicator Date hidden'!AA47)</f>
        <v>0</v>
      </c>
      <c r="AA46" s="214">
        <f>IF('Indicator Date hidden'!AB47="x","x",$AA$2-'Indicator Date hidden'!AB47)</f>
        <v>1</v>
      </c>
      <c r="AB46" s="214">
        <f>IF('Indicator Date hidden'!AC47="x","x",$AB$2-'Indicator Date hidden'!AC47)</f>
        <v>0</v>
      </c>
      <c r="AC46" s="214">
        <f>IF('Indicator Date hidden'!AD47="x","x",$AC$2-'Indicator Date hidden'!AD47)</f>
        <v>0</v>
      </c>
      <c r="AD46" s="214" t="str">
        <f>IF('Indicator Date hidden'!AE47="x","x",$AD$2-'Indicator Date hidden'!AE47)</f>
        <v>x</v>
      </c>
      <c r="AE46" s="214">
        <f>IF('Indicator Date hidden'!AF47="x","x",$AE$2-'Indicator Date hidden'!AF47)</f>
        <v>0</v>
      </c>
      <c r="AF46" s="214">
        <f>IF('Indicator Date hidden'!AG47="x","x",$AF$2-'Indicator Date hidden'!AG47)</f>
        <v>1</v>
      </c>
      <c r="AG46" s="214">
        <f>IF('Indicator Date hidden'!AH47="x","x",$AG$2-'Indicator Date hidden'!AH47)</f>
        <v>0</v>
      </c>
      <c r="AH46" s="214">
        <f>IF('Indicator Date hidden'!AI47="x","x",$AH$2-'Indicator Date hidden'!AI47)</f>
        <v>0</v>
      </c>
      <c r="AI46" s="214">
        <f>IF('Indicator Date hidden'!AJ47="x","x",$AI$2-'Indicator Date hidden'!AJ47)</f>
        <v>0</v>
      </c>
      <c r="AJ46" s="214">
        <f>IF('Indicator Date hidden'!AK47="x","x",$AJ$2-'Indicator Date hidden'!AK47)</f>
        <v>1</v>
      </c>
      <c r="AK46" s="214">
        <f>IF('Indicator Date hidden'!AL47="x","x",$AK$2-'Indicator Date hidden'!AL47)</f>
        <v>1</v>
      </c>
      <c r="AL46" s="214">
        <f>IF('Indicator Date hidden'!AM47="x","x",$AL$2-'Indicator Date hidden'!AM47)</f>
        <v>0</v>
      </c>
      <c r="AM46" s="214">
        <f>IF('Indicator Date hidden'!AN47="x","x",$AM$2-'Indicator Date hidden'!AN47)</f>
        <v>0</v>
      </c>
      <c r="AN46" s="214">
        <f>IF('Indicator Date hidden'!AO47="x","x",$AN$2-'Indicator Date hidden'!AO47)</f>
        <v>0</v>
      </c>
      <c r="AO46" s="214">
        <f>IF('Indicator Date hidden'!AP47="x","x",$AO$2-'Indicator Date hidden'!AP47)</f>
        <v>0</v>
      </c>
      <c r="AP46" s="214">
        <f>IF('Indicator Date hidden'!AQ47="x","x",$AP$2-'Indicator Date hidden'!AQ47)</f>
        <v>0</v>
      </c>
      <c r="AQ46" s="214" t="str">
        <f>IF('Indicator Date hidden'!AR47="x","x",$AQ$2-'Indicator Date hidden'!AR47)</f>
        <v>x</v>
      </c>
      <c r="AR46" s="214">
        <f>IF('Indicator Date hidden'!AS47="x","x",$AR$2-'Indicator Date hidden'!AS47)</f>
        <v>0</v>
      </c>
      <c r="AS46" s="214">
        <f>IF('Indicator Date hidden'!AT47="x","x",$AS$2-'Indicator Date hidden'!AT47)</f>
        <v>0</v>
      </c>
      <c r="AT46" s="214">
        <f>IF('Indicator Date hidden'!AU47="x","x",$AT$2-'Indicator Date hidden'!AU47)</f>
        <v>0</v>
      </c>
      <c r="AU46" s="214">
        <f>IF('Indicator Date hidden'!AV47="x","x",$AU$2-'Indicator Date hidden'!AV47)</f>
        <v>3</v>
      </c>
      <c r="AV46" s="214">
        <f>IF('Indicator Date hidden'!AW47="x","x",$AV$2-'Indicator Date hidden'!AW47)</f>
        <v>0</v>
      </c>
      <c r="AW46" s="214">
        <f>IF('Indicator Date hidden'!AX47="x","x",$AW$2-'Indicator Date hidden'!AX47)</f>
        <v>0</v>
      </c>
      <c r="AX46" s="214">
        <f>IF('Indicator Date hidden'!AY47="x","x",$AX$2-'Indicator Date hidden'!AY47)</f>
        <v>0</v>
      </c>
      <c r="AY46" s="214">
        <f>IF('Indicator Date hidden'!AZ47="x","x",$AY$2-'Indicator Date hidden'!AZ47)</f>
        <v>0</v>
      </c>
      <c r="AZ46" s="214">
        <f>IF('Indicator Date hidden'!BA47="x","x",$AZ$2-'Indicator Date hidden'!BA47)</f>
        <v>0</v>
      </c>
      <c r="BA46">
        <f t="shared" si="5"/>
        <v>9</v>
      </c>
      <c r="BB46" s="21">
        <f t="shared" si="6"/>
        <v>0.19565217391304349</v>
      </c>
      <c r="BC46">
        <f t="shared" si="7"/>
        <v>6</v>
      </c>
      <c r="BD46" s="21">
        <f t="shared" si="8"/>
        <v>0.57557401282059684</v>
      </c>
      <c r="BE46" s="291">
        <f t="shared" si="9"/>
        <v>0</v>
      </c>
    </row>
    <row r="47" spans="1:57" x14ac:dyDescent="0.25">
      <c r="A47" t="s">
        <v>7914</v>
      </c>
      <c r="B47" s="214">
        <f>IF('Indicator Date hidden'!C48="x","x",$B$2-'Indicator Date hidden'!C48)</f>
        <v>0</v>
      </c>
      <c r="C47" s="214">
        <f>IF('Indicator Date hidden'!D48="x","x",$C$2-'Indicator Date hidden'!D48)</f>
        <v>0</v>
      </c>
      <c r="D47" s="214">
        <f>IF('Indicator Date hidden'!E48="x","x",$D$2-'Indicator Date hidden'!E48)</f>
        <v>0</v>
      </c>
      <c r="E47" s="214">
        <f>IF('Indicator Date hidden'!F48="x","x",$E$2-'Indicator Date hidden'!F48)</f>
        <v>0</v>
      </c>
      <c r="F47" s="214">
        <f>IF('Indicator Date hidden'!G48="x","x",$F$2-'Indicator Date hidden'!G48)</f>
        <v>0</v>
      </c>
      <c r="G47" s="214">
        <f>IF('Indicator Date hidden'!H48="x","x",$G$2-'Indicator Date hidden'!H48)</f>
        <v>0</v>
      </c>
      <c r="H47" s="214">
        <f>IF('Indicator Date hidden'!I48="x","x",$H$2-'Indicator Date hidden'!I48)</f>
        <v>0</v>
      </c>
      <c r="I47" s="214">
        <f>IF('Indicator Date hidden'!J48="x","x",$I$2-'Indicator Date hidden'!J48)</f>
        <v>0</v>
      </c>
      <c r="J47" s="214">
        <f>IF('Indicator Date hidden'!K48="x","x",$J$2-'Indicator Date hidden'!K48)</f>
        <v>0</v>
      </c>
      <c r="K47" s="214">
        <f>IF('Indicator Date hidden'!L48="x","x",$K$2-'Indicator Date hidden'!L48)</f>
        <v>0</v>
      </c>
      <c r="L47" s="214">
        <f>IF('Indicator Date hidden'!M48="x","x",$L$2-'Indicator Date hidden'!M48)</f>
        <v>0</v>
      </c>
      <c r="M47" s="214">
        <f>IF('Indicator Date hidden'!N48="x","x",$M$2-'Indicator Date hidden'!N48)</f>
        <v>0</v>
      </c>
      <c r="N47" s="214">
        <f>IF('Indicator Date hidden'!O48="x","x",$N$2-'Indicator Date hidden'!O48)</f>
        <v>0</v>
      </c>
      <c r="O47" s="214">
        <f>IF('Indicator Date hidden'!P48="x","x",$O$2-'Indicator Date hidden'!P48)</f>
        <v>0</v>
      </c>
      <c r="P47" s="214">
        <f>IF('Indicator Date hidden'!Q48="x","x",$P$2-'Indicator Date hidden'!Q48)</f>
        <v>0</v>
      </c>
      <c r="Q47" s="214" t="str">
        <f>IF('Indicator Date hidden'!R48="x","x",$Q$2-'Indicator Date hidden'!R48)</f>
        <v>x</v>
      </c>
      <c r="R47" s="214">
        <f>IF('Indicator Date hidden'!S48="x","x",$R$2-'Indicator Date hidden'!S48)</f>
        <v>0</v>
      </c>
      <c r="S47" s="214">
        <f>IF('Indicator Date hidden'!T48="x","x",$S$2-'Indicator Date hidden'!T48)</f>
        <v>0</v>
      </c>
      <c r="T47" s="214">
        <f>IF('Indicator Date hidden'!U48="x","x",$T$2-'Indicator Date hidden'!U48)</f>
        <v>0</v>
      </c>
      <c r="U47" s="214" t="str">
        <f>IF('Indicator Date hidden'!V48="x","x",$U$2-'Indicator Date hidden'!V48)</f>
        <v>x</v>
      </c>
      <c r="V47" s="214">
        <f>IF('Indicator Date hidden'!W48="x","x",$V$2-'Indicator Date hidden'!W48)</f>
        <v>0</v>
      </c>
      <c r="W47" s="214" t="str">
        <f>IF('Indicator Date hidden'!X48="x","x",$W$2-'Indicator Date hidden'!X48)</f>
        <v>x</v>
      </c>
      <c r="X47" s="214">
        <f>IF('Indicator Date hidden'!Y48="x","x",$X$2-'Indicator Date hidden'!Y48)</f>
        <v>3</v>
      </c>
      <c r="Y47" s="214">
        <f>IF('Indicator Date hidden'!Z48="x","x",$Y$2-'Indicator Date hidden'!Z48)</f>
        <v>0</v>
      </c>
      <c r="Z47" s="214">
        <f>IF('Indicator Date hidden'!AA48="x","x",$Z$2-'Indicator Date hidden'!AA48)</f>
        <v>0</v>
      </c>
      <c r="AA47" s="214">
        <f>IF('Indicator Date hidden'!AB48="x","x",$AA$2-'Indicator Date hidden'!AB48)</f>
        <v>1</v>
      </c>
      <c r="AB47" s="214">
        <f>IF('Indicator Date hidden'!AC48="x","x",$AB$2-'Indicator Date hidden'!AC48)</f>
        <v>0</v>
      </c>
      <c r="AC47" s="214">
        <f>IF('Indicator Date hidden'!AD48="x","x",$AC$2-'Indicator Date hidden'!AD48)</f>
        <v>0</v>
      </c>
      <c r="AD47" s="214" t="str">
        <f>IF('Indicator Date hidden'!AE48="x","x",$AD$2-'Indicator Date hidden'!AE48)</f>
        <v>x</v>
      </c>
      <c r="AE47" s="214">
        <f>IF('Indicator Date hidden'!AF48="x","x",$AE$2-'Indicator Date hidden'!AF48)</f>
        <v>0</v>
      </c>
      <c r="AF47" s="214">
        <f>IF('Indicator Date hidden'!AG48="x","x",$AF$2-'Indicator Date hidden'!AG48)</f>
        <v>1</v>
      </c>
      <c r="AG47" s="214">
        <f>IF('Indicator Date hidden'!AH48="x","x",$AG$2-'Indicator Date hidden'!AH48)</f>
        <v>0</v>
      </c>
      <c r="AH47" s="214">
        <f>IF('Indicator Date hidden'!AI48="x","x",$AH$2-'Indicator Date hidden'!AI48)</f>
        <v>0</v>
      </c>
      <c r="AI47" s="214">
        <f>IF('Indicator Date hidden'!AJ48="x","x",$AI$2-'Indicator Date hidden'!AJ48)</f>
        <v>0</v>
      </c>
      <c r="AJ47" s="214" t="str">
        <f>IF('Indicator Date hidden'!AK48="x","x",$AJ$2-'Indicator Date hidden'!AK48)</f>
        <v>x</v>
      </c>
      <c r="AK47" s="214">
        <f>IF('Indicator Date hidden'!AL48="x","x",$AK$2-'Indicator Date hidden'!AL48)</f>
        <v>1</v>
      </c>
      <c r="AL47" s="214">
        <f>IF('Indicator Date hidden'!AM48="x","x",$AL$2-'Indicator Date hidden'!AM48)</f>
        <v>0</v>
      </c>
      <c r="AM47" s="214">
        <f>IF('Indicator Date hidden'!AN48="x","x",$AM$2-'Indicator Date hidden'!AN48)</f>
        <v>0</v>
      </c>
      <c r="AN47" s="214">
        <f>IF('Indicator Date hidden'!AO48="x","x",$AN$2-'Indicator Date hidden'!AO48)</f>
        <v>0</v>
      </c>
      <c r="AO47" s="214">
        <f>IF('Indicator Date hidden'!AP48="x","x",$AO$2-'Indicator Date hidden'!AP48)</f>
        <v>0</v>
      </c>
      <c r="AP47" s="214">
        <f>IF('Indicator Date hidden'!AQ48="x","x",$AP$2-'Indicator Date hidden'!AQ48)</f>
        <v>0</v>
      </c>
      <c r="AQ47" s="214">
        <f>IF('Indicator Date hidden'!AR48="x","x",$AQ$2-'Indicator Date hidden'!AR48)</f>
        <v>0</v>
      </c>
      <c r="AR47" s="214">
        <f>IF('Indicator Date hidden'!AS48="x","x",$AR$2-'Indicator Date hidden'!AS48)</f>
        <v>0</v>
      </c>
      <c r="AS47" s="214">
        <f>IF('Indicator Date hidden'!AT48="x","x",$AS$2-'Indicator Date hidden'!AT48)</f>
        <v>0</v>
      </c>
      <c r="AT47" s="214">
        <f>IF('Indicator Date hidden'!AU48="x","x",$AT$2-'Indicator Date hidden'!AU48)</f>
        <v>0</v>
      </c>
      <c r="AU47" s="214" t="str">
        <f>IF('Indicator Date hidden'!AV48="x","x",$AU$2-'Indicator Date hidden'!AV48)</f>
        <v>x</v>
      </c>
      <c r="AV47" s="214">
        <f>IF('Indicator Date hidden'!AW48="x","x",$AV$2-'Indicator Date hidden'!AW48)</f>
        <v>0</v>
      </c>
      <c r="AW47" s="214">
        <f>IF('Indicator Date hidden'!AX48="x","x",$AW$2-'Indicator Date hidden'!AX48)</f>
        <v>0</v>
      </c>
      <c r="AX47" s="214">
        <f>IF('Indicator Date hidden'!AY48="x","x",$AX$2-'Indicator Date hidden'!AY48)</f>
        <v>0</v>
      </c>
      <c r="AY47" s="214">
        <f>IF('Indicator Date hidden'!AZ48="x","x",$AY$2-'Indicator Date hidden'!AZ48)</f>
        <v>0</v>
      </c>
      <c r="AZ47" s="214">
        <f>IF('Indicator Date hidden'!BA48="x","x",$AZ$2-'Indicator Date hidden'!BA48)</f>
        <v>0</v>
      </c>
      <c r="BA47">
        <f t="shared" si="5"/>
        <v>6</v>
      </c>
      <c r="BB47" s="21">
        <f t="shared" si="6"/>
        <v>0.13333333333333333</v>
      </c>
      <c r="BC47">
        <f t="shared" si="7"/>
        <v>4</v>
      </c>
      <c r="BD47" s="21">
        <f t="shared" si="8"/>
        <v>0.49888765156985887</v>
      </c>
      <c r="BE47" s="291">
        <f t="shared" si="9"/>
        <v>0</v>
      </c>
    </row>
    <row r="48" spans="1:57" x14ac:dyDescent="0.25">
      <c r="A48" t="s">
        <v>7921</v>
      </c>
      <c r="B48" s="214">
        <f>IF('Indicator Date hidden'!C49="x","x",$B$2-'Indicator Date hidden'!C49)</f>
        <v>0</v>
      </c>
      <c r="C48" s="214">
        <f>IF('Indicator Date hidden'!D49="x","x",$C$2-'Indicator Date hidden'!D49)</f>
        <v>0</v>
      </c>
      <c r="D48" s="214">
        <f>IF('Indicator Date hidden'!E49="x","x",$D$2-'Indicator Date hidden'!E49)</f>
        <v>0</v>
      </c>
      <c r="E48" s="214">
        <f>IF('Indicator Date hidden'!F49="x","x",$E$2-'Indicator Date hidden'!F49)</f>
        <v>0</v>
      </c>
      <c r="F48" s="214">
        <f>IF('Indicator Date hidden'!G49="x","x",$F$2-'Indicator Date hidden'!G49)</f>
        <v>0</v>
      </c>
      <c r="G48" s="214">
        <f>IF('Indicator Date hidden'!H49="x","x",$G$2-'Indicator Date hidden'!H49)</f>
        <v>0</v>
      </c>
      <c r="H48" s="214">
        <f>IF('Indicator Date hidden'!I49="x","x",$H$2-'Indicator Date hidden'!I49)</f>
        <v>0</v>
      </c>
      <c r="I48" s="214">
        <f>IF('Indicator Date hidden'!J49="x","x",$I$2-'Indicator Date hidden'!J49)</f>
        <v>0</v>
      </c>
      <c r="J48" s="214">
        <f>IF('Indicator Date hidden'!K49="x","x",$J$2-'Indicator Date hidden'!K49)</f>
        <v>0</v>
      </c>
      <c r="K48" s="214">
        <f>IF('Indicator Date hidden'!L49="x","x",$K$2-'Indicator Date hidden'!L49)</f>
        <v>0</v>
      </c>
      <c r="L48" s="214">
        <f>IF('Indicator Date hidden'!M49="x","x",$L$2-'Indicator Date hidden'!M49)</f>
        <v>0</v>
      </c>
      <c r="M48" s="214">
        <f>IF('Indicator Date hidden'!N49="x","x",$M$2-'Indicator Date hidden'!N49)</f>
        <v>0</v>
      </c>
      <c r="N48" s="214">
        <f>IF('Indicator Date hidden'!O49="x","x",$N$2-'Indicator Date hidden'!O49)</f>
        <v>0</v>
      </c>
      <c r="O48" s="214">
        <f>IF('Indicator Date hidden'!P49="x","x",$O$2-'Indicator Date hidden'!P49)</f>
        <v>0</v>
      </c>
      <c r="P48" s="214">
        <f>IF('Indicator Date hidden'!Q49="x","x",$P$2-'Indicator Date hidden'!Q49)</f>
        <v>0</v>
      </c>
      <c r="Q48" s="214" t="str">
        <f>IF('Indicator Date hidden'!R49="x","x",$Q$2-'Indicator Date hidden'!R49)</f>
        <v>x</v>
      </c>
      <c r="R48" s="214">
        <f>IF('Indicator Date hidden'!S49="x","x",$R$2-'Indicator Date hidden'!S49)</f>
        <v>0</v>
      </c>
      <c r="S48" s="214">
        <f>IF('Indicator Date hidden'!T49="x","x",$S$2-'Indicator Date hidden'!T49)</f>
        <v>0</v>
      </c>
      <c r="T48" s="214">
        <f>IF('Indicator Date hidden'!U49="x","x",$T$2-'Indicator Date hidden'!U49)</f>
        <v>0</v>
      </c>
      <c r="U48" s="214" t="str">
        <f>IF('Indicator Date hidden'!V49="x","x",$U$2-'Indicator Date hidden'!V49)</f>
        <v>x</v>
      </c>
      <c r="V48" s="214">
        <f>IF('Indicator Date hidden'!W49="x","x",$V$2-'Indicator Date hidden'!W49)</f>
        <v>0</v>
      </c>
      <c r="W48" s="214" t="str">
        <f>IF('Indicator Date hidden'!X49="x","x",$W$2-'Indicator Date hidden'!X49)</f>
        <v>x</v>
      </c>
      <c r="X48" s="214">
        <f>IF('Indicator Date hidden'!Y49="x","x",$X$2-'Indicator Date hidden'!Y49)</f>
        <v>4</v>
      </c>
      <c r="Y48" s="214">
        <f>IF('Indicator Date hidden'!Z49="x","x",$Y$2-'Indicator Date hidden'!Z49)</f>
        <v>0</v>
      </c>
      <c r="Z48" s="214">
        <f>IF('Indicator Date hidden'!AA49="x","x",$Z$2-'Indicator Date hidden'!AA49)</f>
        <v>0</v>
      </c>
      <c r="AA48" s="214">
        <f>IF('Indicator Date hidden'!AB49="x","x",$AA$2-'Indicator Date hidden'!AB49)</f>
        <v>0</v>
      </c>
      <c r="AB48" s="214">
        <f>IF('Indicator Date hidden'!AC49="x","x",$AB$2-'Indicator Date hidden'!AC49)</f>
        <v>0</v>
      </c>
      <c r="AC48" s="214">
        <f>IF('Indicator Date hidden'!AD49="x","x",$AC$2-'Indicator Date hidden'!AD49)</f>
        <v>0</v>
      </c>
      <c r="AD48" s="214" t="str">
        <f>IF('Indicator Date hidden'!AE49="x","x",$AD$2-'Indicator Date hidden'!AE49)</f>
        <v>x</v>
      </c>
      <c r="AE48" s="214">
        <f>IF('Indicator Date hidden'!AF49="x","x",$AE$2-'Indicator Date hidden'!AF49)</f>
        <v>0</v>
      </c>
      <c r="AF48" s="214">
        <f>IF('Indicator Date hidden'!AG49="x","x",$AF$2-'Indicator Date hidden'!AG49)</f>
        <v>1</v>
      </c>
      <c r="AG48" s="214">
        <f>IF('Indicator Date hidden'!AH49="x","x",$AG$2-'Indicator Date hidden'!AH49)</f>
        <v>0</v>
      </c>
      <c r="AH48" s="214">
        <f>IF('Indicator Date hidden'!AI49="x","x",$AH$2-'Indicator Date hidden'!AI49)</f>
        <v>0</v>
      </c>
      <c r="AI48" s="214">
        <f>IF('Indicator Date hidden'!AJ49="x","x",$AI$2-'Indicator Date hidden'!AJ49)</f>
        <v>0</v>
      </c>
      <c r="AJ48" s="214" t="str">
        <f>IF('Indicator Date hidden'!AK49="x","x",$AJ$2-'Indicator Date hidden'!AK49)</f>
        <v>x</v>
      </c>
      <c r="AK48" s="214">
        <f>IF('Indicator Date hidden'!AL49="x","x",$AK$2-'Indicator Date hidden'!AL49)</f>
        <v>1</v>
      </c>
      <c r="AL48" s="214">
        <f>IF('Indicator Date hidden'!AM49="x","x",$AL$2-'Indicator Date hidden'!AM49)</f>
        <v>0</v>
      </c>
      <c r="AM48" s="214">
        <f>IF('Indicator Date hidden'!AN49="x","x",$AM$2-'Indicator Date hidden'!AN49)</f>
        <v>0</v>
      </c>
      <c r="AN48" s="214">
        <f>IF('Indicator Date hidden'!AO49="x","x",$AN$2-'Indicator Date hidden'!AO49)</f>
        <v>0</v>
      </c>
      <c r="AO48" s="214">
        <f>IF('Indicator Date hidden'!AP49="x","x",$AO$2-'Indicator Date hidden'!AP49)</f>
        <v>0</v>
      </c>
      <c r="AP48" s="214">
        <f>IF('Indicator Date hidden'!AQ49="x","x",$AP$2-'Indicator Date hidden'!AQ49)</f>
        <v>0</v>
      </c>
      <c r="AQ48" s="214">
        <f>IF('Indicator Date hidden'!AR49="x","x",$AQ$2-'Indicator Date hidden'!AR49)</f>
        <v>0</v>
      </c>
      <c r="AR48" s="214">
        <f>IF('Indicator Date hidden'!AS49="x","x",$AR$2-'Indicator Date hidden'!AS49)</f>
        <v>0</v>
      </c>
      <c r="AS48" s="214">
        <f>IF('Indicator Date hidden'!AT49="x","x",$AS$2-'Indicator Date hidden'!AT49)</f>
        <v>0</v>
      </c>
      <c r="AT48" s="214">
        <f>IF('Indicator Date hidden'!AU49="x","x",$AT$2-'Indicator Date hidden'!AU49)</f>
        <v>0</v>
      </c>
      <c r="AU48" s="214" t="str">
        <f>IF('Indicator Date hidden'!AV49="x","x",$AU$2-'Indicator Date hidden'!AV49)</f>
        <v>x</v>
      </c>
      <c r="AV48" s="214">
        <f>IF('Indicator Date hidden'!AW49="x","x",$AV$2-'Indicator Date hidden'!AW49)</f>
        <v>0</v>
      </c>
      <c r="AW48" s="214">
        <f>IF('Indicator Date hidden'!AX49="x","x",$AW$2-'Indicator Date hidden'!AX49)</f>
        <v>0</v>
      </c>
      <c r="AX48" s="214">
        <f>IF('Indicator Date hidden'!AY49="x","x",$AX$2-'Indicator Date hidden'!AY49)</f>
        <v>0</v>
      </c>
      <c r="AY48" s="214">
        <f>IF('Indicator Date hidden'!AZ49="x","x",$AY$2-'Indicator Date hidden'!AZ49)</f>
        <v>0</v>
      </c>
      <c r="AZ48" s="214">
        <f>IF('Indicator Date hidden'!BA49="x","x",$AZ$2-'Indicator Date hidden'!BA49)</f>
        <v>0</v>
      </c>
      <c r="BA48">
        <f t="shared" si="5"/>
        <v>6</v>
      </c>
      <c r="BB48" s="21">
        <f t="shared" si="6"/>
        <v>0.13333333333333333</v>
      </c>
      <c r="BC48">
        <f t="shared" si="7"/>
        <v>3</v>
      </c>
      <c r="BD48" s="21">
        <f t="shared" si="8"/>
        <v>0.6182412330330469</v>
      </c>
      <c r="BE48" s="291">
        <f t="shared" si="9"/>
        <v>0</v>
      </c>
    </row>
    <row r="49" spans="1:57" x14ac:dyDescent="0.25">
      <c r="A49" t="s">
        <v>7917</v>
      </c>
      <c r="B49" s="214">
        <f>IF('Indicator Date hidden'!C50="x","x",$B$2-'Indicator Date hidden'!C50)</f>
        <v>0</v>
      </c>
      <c r="C49" s="214">
        <f>IF('Indicator Date hidden'!D50="x","x",$C$2-'Indicator Date hidden'!D50)</f>
        <v>0</v>
      </c>
      <c r="D49" s="214">
        <f>IF('Indicator Date hidden'!E50="x","x",$D$2-'Indicator Date hidden'!E50)</f>
        <v>0</v>
      </c>
      <c r="E49" s="214">
        <f>IF('Indicator Date hidden'!F50="x","x",$E$2-'Indicator Date hidden'!F50)</f>
        <v>0</v>
      </c>
      <c r="F49" s="214">
        <f>IF('Indicator Date hidden'!G50="x","x",$F$2-'Indicator Date hidden'!G50)</f>
        <v>0</v>
      </c>
      <c r="G49" s="214">
        <f>IF('Indicator Date hidden'!H50="x","x",$G$2-'Indicator Date hidden'!H50)</f>
        <v>0</v>
      </c>
      <c r="H49" s="214">
        <f>IF('Indicator Date hidden'!I50="x","x",$H$2-'Indicator Date hidden'!I50)</f>
        <v>0</v>
      </c>
      <c r="I49" s="214">
        <f>IF('Indicator Date hidden'!J50="x","x",$I$2-'Indicator Date hidden'!J50)</f>
        <v>0</v>
      </c>
      <c r="J49" s="214">
        <f>IF('Indicator Date hidden'!K50="x","x",$J$2-'Indicator Date hidden'!K50)</f>
        <v>0</v>
      </c>
      <c r="K49" s="214">
        <f>IF('Indicator Date hidden'!L50="x","x",$K$2-'Indicator Date hidden'!L50)</f>
        <v>0</v>
      </c>
      <c r="L49" s="214">
        <f>IF('Indicator Date hidden'!M50="x","x",$L$2-'Indicator Date hidden'!M50)</f>
        <v>0</v>
      </c>
      <c r="M49" s="214">
        <f>IF('Indicator Date hidden'!N50="x","x",$M$2-'Indicator Date hidden'!N50)</f>
        <v>0</v>
      </c>
      <c r="N49" s="214">
        <f>IF('Indicator Date hidden'!O50="x","x",$N$2-'Indicator Date hidden'!O50)</f>
        <v>0</v>
      </c>
      <c r="O49" s="214">
        <f>IF('Indicator Date hidden'!P50="x","x",$O$2-'Indicator Date hidden'!P50)</f>
        <v>0</v>
      </c>
      <c r="P49" s="214">
        <f>IF('Indicator Date hidden'!Q50="x","x",$P$2-'Indicator Date hidden'!Q50)</f>
        <v>0</v>
      </c>
      <c r="Q49" s="214">
        <f>IF('Indicator Date hidden'!R50="x","x",$Q$2-'Indicator Date hidden'!R50)</f>
        <v>8</v>
      </c>
      <c r="R49" s="214">
        <f>IF('Indicator Date hidden'!S50="x","x",$R$2-'Indicator Date hidden'!S50)</f>
        <v>0</v>
      </c>
      <c r="S49" s="214">
        <f>IF('Indicator Date hidden'!T50="x","x",$S$2-'Indicator Date hidden'!T50)</f>
        <v>0</v>
      </c>
      <c r="T49" s="214">
        <f>IF('Indicator Date hidden'!U50="x","x",$T$2-'Indicator Date hidden'!U50)</f>
        <v>0</v>
      </c>
      <c r="U49" s="214" t="str">
        <f>IF('Indicator Date hidden'!V50="x","x",$U$2-'Indicator Date hidden'!V50)</f>
        <v>x</v>
      </c>
      <c r="V49" s="214">
        <f>IF('Indicator Date hidden'!W50="x","x",$V$2-'Indicator Date hidden'!W50)</f>
        <v>0</v>
      </c>
      <c r="W49" s="214">
        <f>IF('Indicator Date hidden'!X50="x","x",$W$2-'Indicator Date hidden'!X50)</f>
        <v>2</v>
      </c>
      <c r="X49" s="214">
        <f>IF('Indicator Date hidden'!Y50="x","x",$X$2-'Indicator Date hidden'!Y50)</f>
        <v>4</v>
      </c>
      <c r="Y49" s="214">
        <f>IF('Indicator Date hidden'!Z50="x","x",$Y$2-'Indicator Date hidden'!Z50)</f>
        <v>0</v>
      </c>
      <c r="Z49" s="214">
        <f>IF('Indicator Date hidden'!AA50="x","x",$Z$2-'Indicator Date hidden'!AA50)</f>
        <v>0</v>
      </c>
      <c r="AA49" s="214">
        <f>IF('Indicator Date hidden'!AB50="x","x",$AA$2-'Indicator Date hidden'!AB50)</f>
        <v>0</v>
      </c>
      <c r="AB49" s="214">
        <f>IF('Indicator Date hidden'!AC50="x","x",$AB$2-'Indicator Date hidden'!AC50)</f>
        <v>0</v>
      </c>
      <c r="AC49" s="214">
        <f>IF('Indicator Date hidden'!AD50="x","x",$AC$2-'Indicator Date hidden'!AD50)</f>
        <v>0</v>
      </c>
      <c r="AD49" s="214">
        <f>IF('Indicator Date hidden'!AE50="x","x",$AD$2-'Indicator Date hidden'!AE50)</f>
        <v>0</v>
      </c>
      <c r="AE49" s="214" t="str">
        <f>IF('Indicator Date hidden'!AF50="x","x",$AE$2-'Indicator Date hidden'!AF50)</f>
        <v>x</v>
      </c>
      <c r="AF49" s="214">
        <f>IF('Indicator Date hidden'!AG50="x","x",$AF$2-'Indicator Date hidden'!AG50)</f>
        <v>1</v>
      </c>
      <c r="AG49" s="214">
        <f>IF('Indicator Date hidden'!AH50="x","x",$AG$2-'Indicator Date hidden'!AH50)</f>
        <v>0</v>
      </c>
      <c r="AH49" s="214">
        <f>IF('Indicator Date hidden'!AI50="x","x",$AH$2-'Indicator Date hidden'!AI50)</f>
        <v>0</v>
      </c>
      <c r="AI49" s="214">
        <f>IF('Indicator Date hidden'!AJ50="x","x",$AI$2-'Indicator Date hidden'!AJ50)</f>
        <v>0</v>
      </c>
      <c r="AJ49" s="214" t="str">
        <f>IF('Indicator Date hidden'!AK50="x","x",$AJ$2-'Indicator Date hidden'!AK50)</f>
        <v>x</v>
      </c>
      <c r="AK49" s="214">
        <f>IF('Indicator Date hidden'!AL50="x","x",$AK$2-'Indicator Date hidden'!AL50)</f>
        <v>0</v>
      </c>
      <c r="AL49" s="214">
        <f>IF('Indicator Date hidden'!AM50="x","x",$AL$2-'Indicator Date hidden'!AM50)</f>
        <v>0</v>
      </c>
      <c r="AM49" s="214">
        <f>IF('Indicator Date hidden'!AN50="x","x",$AM$2-'Indicator Date hidden'!AN50)</f>
        <v>0</v>
      </c>
      <c r="AN49" s="214">
        <f>IF('Indicator Date hidden'!AO50="x","x",$AN$2-'Indicator Date hidden'!AO50)</f>
        <v>0</v>
      </c>
      <c r="AO49" s="214" t="str">
        <f>IF('Indicator Date hidden'!AP50="x","x",$AO$2-'Indicator Date hidden'!AP50)</f>
        <v>x</v>
      </c>
      <c r="AP49" s="214" t="str">
        <f>IF('Indicator Date hidden'!AQ50="x","x",$AP$2-'Indicator Date hidden'!AQ50)</f>
        <v>x</v>
      </c>
      <c r="AQ49" s="214">
        <f>IF('Indicator Date hidden'!AR50="x","x",$AQ$2-'Indicator Date hidden'!AR50)</f>
        <v>4</v>
      </c>
      <c r="AR49" s="214">
        <f>IF('Indicator Date hidden'!AS50="x","x",$AR$2-'Indicator Date hidden'!AS50)</f>
        <v>0</v>
      </c>
      <c r="AS49" s="214">
        <f>IF('Indicator Date hidden'!AT50="x","x",$AS$2-'Indicator Date hidden'!AT50)</f>
        <v>0</v>
      </c>
      <c r="AT49" s="214">
        <f>IF('Indicator Date hidden'!AU50="x","x",$AT$2-'Indicator Date hidden'!AU50)</f>
        <v>0</v>
      </c>
      <c r="AU49" s="214" t="str">
        <f>IF('Indicator Date hidden'!AV50="x","x",$AU$2-'Indicator Date hidden'!AV50)</f>
        <v>x</v>
      </c>
      <c r="AV49" s="214">
        <f>IF('Indicator Date hidden'!AW50="x","x",$AV$2-'Indicator Date hidden'!AW50)</f>
        <v>0</v>
      </c>
      <c r="AW49" s="214">
        <f>IF('Indicator Date hidden'!AX50="x","x",$AW$2-'Indicator Date hidden'!AX50)</f>
        <v>0</v>
      </c>
      <c r="AX49" s="214">
        <f>IF('Indicator Date hidden'!AY50="x","x",$AX$2-'Indicator Date hidden'!AY50)</f>
        <v>0</v>
      </c>
      <c r="AY49" s="214">
        <f>IF('Indicator Date hidden'!AZ50="x","x",$AY$2-'Indicator Date hidden'!AZ50)</f>
        <v>0</v>
      </c>
      <c r="AZ49" s="214">
        <f>IF('Indicator Date hidden'!BA50="x","x",$AZ$2-'Indicator Date hidden'!BA50)</f>
        <v>0</v>
      </c>
      <c r="BA49">
        <f t="shared" si="5"/>
        <v>19</v>
      </c>
      <c r="BB49" s="21">
        <f t="shared" si="6"/>
        <v>0.42222222222222222</v>
      </c>
      <c r="BC49">
        <f t="shared" si="7"/>
        <v>5</v>
      </c>
      <c r="BD49" s="21">
        <f t="shared" si="8"/>
        <v>1.4374188114485538</v>
      </c>
      <c r="BE49" s="291">
        <f t="shared" si="9"/>
        <v>0</v>
      </c>
    </row>
    <row r="50" spans="1:57" x14ac:dyDescent="0.25">
      <c r="A50" t="s">
        <v>7919</v>
      </c>
      <c r="B50" s="214">
        <f>IF('Indicator Date hidden'!C51="x","x",$B$2-'Indicator Date hidden'!C51)</f>
        <v>0</v>
      </c>
      <c r="C50" s="214">
        <f>IF('Indicator Date hidden'!D51="x","x",$C$2-'Indicator Date hidden'!D51)</f>
        <v>0</v>
      </c>
      <c r="D50" s="214">
        <f>IF('Indicator Date hidden'!E51="x","x",$D$2-'Indicator Date hidden'!E51)</f>
        <v>0</v>
      </c>
      <c r="E50" s="214">
        <f>IF('Indicator Date hidden'!F51="x","x",$E$2-'Indicator Date hidden'!F51)</f>
        <v>0</v>
      </c>
      <c r="F50" s="214">
        <f>IF('Indicator Date hidden'!G51="x","x",$F$2-'Indicator Date hidden'!G51)</f>
        <v>0</v>
      </c>
      <c r="G50" s="214">
        <f>IF('Indicator Date hidden'!H51="x","x",$G$2-'Indicator Date hidden'!H51)</f>
        <v>0</v>
      </c>
      <c r="H50" s="214">
        <f>IF('Indicator Date hidden'!I51="x","x",$H$2-'Indicator Date hidden'!I51)</f>
        <v>0</v>
      </c>
      <c r="I50" s="214">
        <f>IF('Indicator Date hidden'!J51="x","x",$I$2-'Indicator Date hidden'!J51)</f>
        <v>0</v>
      </c>
      <c r="J50" s="214">
        <f>IF('Indicator Date hidden'!K51="x","x",$J$2-'Indicator Date hidden'!K51)</f>
        <v>0</v>
      </c>
      <c r="K50" s="214">
        <f>IF('Indicator Date hidden'!L51="x","x",$K$2-'Indicator Date hidden'!L51)</f>
        <v>0</v>
      </c>
      <c r="L50" s="214">
        <f>IF('Indicator Date hidden'!M51="x","x",$L$2-'Indicator Date hidden'!M51)</f>
        <v>0</v>
      </c>
      <c r="M50" s="214">
        <f>IF('Indicator Date hidden'!N51="x","x",$M$2-'Indicator Date hidden'!N51)</f>
        <v>0</v>
      </c>
      <c r="N50" s="214">
        <f>IF('Indicator Date hidden'!O51="x","x",$N$2-'Indicator Date hidden'!O51)</f>
        <v>0</v>
      </c>
      <c r="O50" s="214">
        <f>IF('Indicator Date hidden'!P51="x","x",$O$2-'Indicator Date hidden'!P51)</f>
        <v>0</v>
      </c>
      <c r="P50" s="214">
        <f>IF('Indicator Date hidden'!Q51="x","x",$P$2-'Indicator Date hidden'!Q51)</f>
        <v>0</v>
      </c>
      <c r="Q50" s="214" t="str">
        <f>IF('Indicator Date hidden'!R51="x","x",$Q$2-'Indicator Date hidden'!R51)</f>
        <v>x</v>
      </c>
      <c r="R50" s="214">
        <f>IF('Indicator Date hidden'!S51="x","x",$R$2-'Indicator Date hidden'!S51)</f>
        <v>0</v>
      </c>
      <c r="S50" s="214">
        <f>IF('Indicator Date hidden'!T51="x","x",$S$2-'Indicator Date hidden'!T51)</f>
        <v>0</v>
      </c>
      <c r="T50" s="214">
        <f>IF('Indicator Date hidden'!U51="x","x",$T$2-'Indicator Date hidden'!U51)</f>
        <v>0</v>
      </c>
      <c r="U50" s="214">
        <f>IF('Indicator Date hidden'!V51="x","x",$U$2-'Indicator Date hidden'!V51)</f>
        <v>0</v>
      </c>
      <c r="V50" s="214">
        <f>IF('Indicator Date hidden'!W51="x","x",$V$2-'Indicator Date hidden'!W51)</f>
        <v>0</v>
      </c>
      <c r="W50" s="214" t="str">
        <f>IF('Indicator Date hidden'!X51="x","x",$W$2-'Indicator Date hidden'!X51)</f>
        <v>x</v>
      </c>
      <c r="X50" s="214">
        <f>IF('Indicator Date hidden'!Y51="x","x",$X$2-'Indicator Date hidden'!Y51)</f>
        <v>3</v>
      </c>
      <c r="Y50" s="214">
        <f>IF('Indicator Date hidden'!Z51="x","x",$Y$2-'Indicator Date hidden'!Z51)</f>
        <v>0</v>
      </c>
      <c r="Z50" s="214">
        <f>IF('Indicator Date hidden'!AA51="x","x",$Z$2-'Indicator Date hidden'!AA51)</f>
        <v>0</v>
      </c>
      <c r="AA50" s="214" t="str">
        <f>IF('Indicator Date hidden'!AB51="x","x",$AA$2-'Indicator Date hidden'!AB51)</f>
        <v>x</v>
      </c>
      <c r="AB50" s="214">
        <f>IF('Indicator Date hidden'!AC51="x","x",$AB$2-'Indicator Date hidden'!AC51)</f>
        <v>0</v>
      </c>
      <c r="AC50" s="214">
        <f>IF('Indicator Date hidden'!AD51="x","x",$AC$2-'Indicator Date hidden'!AD51)</f>
        <v>0</v>
      </c>
      <c r="AD50" s="214" t="str">
        <f>IF('Indicator Date hidden'!AE51="x","x",$AD$2-'Indicator Date hidden'!AE51)</f>
        <v>x</v>
      </c>
      <c r="AE50" s="214" t="str">
        <f>IF('Indicator Date hidden'!AF51="x","x",$AE$2-'Indicator Date hidden'!AF51)</f>
        <v>x</v>
      </c>
      <c r="AF50" s="214" t="str">
        <f>IF('Indicator Date hidden'!AG51="x","x",$AF$2-'Indicator Date hidden'!AG51)</f>
        <v>x</v>
      </c>
      <c r="AG50" s="214">
        <f>IF('Indicator Date hidden'!AH51="x","x",$AG$2-'Indicator Date hidden'!AH51)</f>
        <v>0</v>
      </c>
      <c r="AH50" s="214">
        <f>IF('Indicator Date hidden'!AI51="x","x",$AH$2-'Indicator Date hidden'!AI51)</f>
        <v>0</v>
      </c>
      <c r="AI50" s="214">
        <f>IF('Indicator Date hidden'!AJ51="x","x",$AI$2-'Indicator Date hidden'!AJ51)</f>
        <v>0</v>
      </c>
      <c r="AJ50" s="214" t="str">
        <f>IF('Indicator Date hidden'!AK51="x","x",$AJ$2-'Indicator Date hidden'!AK51)</f>
        <v>x</v>
      </c>
      <c r="AK50" s="214">
        <f>IF('Indicator Date hidden'!AL51="x","x",$AK$2-'Indicator Date hidden'!AL51)</f>
        <v>1</v>
      </c>
      <c r="AL50" s="214">
        <f>IF('Indicator Date hidden'!AM51="x","x",$AL$2-'Indicator Date hidden'!AM51)</f>
        <v>0</v>
      </c>
      <c r="AM50" s="214">
        <f>IF('Indicator Date hidden'!AN51="x","x",$AM$2-'Indicator Date hidden'!AN51)</f>
        <v>0</v>
      </c>
      <c r="AN50" s="214">
        <f>IF('Indicator Date hidden'!AO51="x","x",$AN$2-'Indicator Date hidden'!AO51)</f>
        <v>0</v>
      </c>
      <c r="AO50" s="214" t="str">
        <f>IF('Indicator Date hidden'!AP51="x","x",$AO$2-'Indicator Date hidden'!AP51)</f>
        <v>x</v>
      </c>
      <c r="AP50" s="214" t="str">
        <f>IF('Indicator Date hidden'!AQ51="x","x",$AP$2-'Indicator Date hidden'!AQ51)</f>
        <v>x</v>
      </c>
      <c r="AQ50" s="214" t="str">
        <f>IF('Indicator Date hidden'!AR51="x","x",$AQ$2-'Indicator Date hidden'!AR51)</f>
        <v>x</v>
      </c>
      <c r="AR50" s="214">
        <f>IF('Indicator Date hidden'!AS51="x","x",$AR$2-'Indicator Date hidden'!AS51)</f>
        <v>0</v>
      </c>
      <c r="AS50" s="214">
        <f>IF('Indicator Date hidden'!AT51="x","x",$AS$2-'Indicator Date hidden'!AT51)</f>
        <v>0</v>
      </c>
      <c r="AT50" s="214">
        <f>IF('Indicator Date hidden'!AU51="x","x",$AT$2-'Indicator Date hidden'!AU51)</f>
        <v>0</v>
      </c>
      <c r="AU50" s="214" t="str">
        <f>IF('Indicator Date hidden'!AV51="x","x",$AU$2-'Indicator Date hidden'!AV51)</f>
        <v>x</v>
      </c>
      <c r="AV50" s="214">
        <f>IF('Indicator Date hidden'!AW51="x","x",$AV$2-'Indicator Date hidden'!AW51)</f>
        <v>0</v>
      </c>
      <c r="AW50" s="214">
        <f>IF('Indicator Date hidden'!AX51="x","x",$AW$2-'Indicator Date hidden'!AX51)</f>
        <v>0</v>
      </c>
      <c r="AX50" s="214">
        <f>IF('Indicator Date hidden'!AY51="x","x",$AX$2-'Indicator Date hidden'!AY51)</f>
        <v>0</v>
      </c>
      <c r="AY50" s="214">
        <f>IF('Indicator Date hidden'!AZ51="x","x",$AY$2-'Indicator Date hidden'!AZ51)</f>
        <v>8</v>
      </c>
      <c r="AZ50" s="214">
        <f>IF('Indicator Date hidden'!BA51="x","x",$AZ$2-'Indicator Date hidden'!BA51)</f>
        <v>8</v>
      </c>
      <c r="BA50">
        <f t="shared" si="5"/>
        <v>20</v>
      </c>
      <c r="BB50" s="21">
        <f t="shared" si="6"/>
        <v>0.5</v>
      </c>
      <c r="BC50">
        <f t="shared" si="7"/>
        <v>4</v>
      </c>
      <c r="BD50" s="21">
        <f t="shared" si="8"/>
        <v>1.7888543819998317</v>
      </c>
      <c r="BE50" s="291">
        <f t="shared" si="9"/>
        <v>0</v>
      </c>
    </row>
    <row r="51" spans="1:57" x14ac:dyDescent="0.25">
      <c r="A51" t="s">
        <v>7922</v>
      </c>
      <c r="B51" s="214">
        <f>IF('Indicator Date hidden'!C52="x","x",$B$2-'Indicator Date hidden'!C52)</f>
        <v>0</v>
      </c>
      <c r="C51" s="214">
        <f>IF('Indicator Date hidden'!D52="x","x",$C$2-'Indicator Date hidden'!D52)</f>
        <v>0</v>
      </c>
      <c r="D51" s="214">
        <f>IF('Indicator Date hidden'!E52="x","x",$D$2-'Indicator Date hidden'!E52)</f>
        <v>0</v>
      </c>
      <c r="E51" s="214">
        <f>IF('Indicator Date hidden'!F52="x","x",$E$2-'Indicator Date hidden'!F52)</f>
        <v>0</v>
      </c>
      <c r="F51" s="214">
        <f>IF('Indicator Date hidden'!G52="x","x",$F$2-'Indicator Date hidden'!G52)</f>
        <v>0</v>
      </c>
      <c r="G51" s="214">
        <f>IF('Indicator Date hidden'!H52="x","x",$G$2-'Indicator Date hidden'!H52)</f>
        <v>0</v>
      </c>
      <c r="H51" s="214">
        <f>IF('Indicator Date hidden'!I52="x","x",$H$2-'Indicator Date hidden'!I52)</f>
        <v>0</v>
      </c>
      <c r="I51" s="214">
        <f>IF('Indicator Date hidden'!J52="x","x",$I$2-'Indicator Date hidden'!J52)</f>
        <v>0</v>
      </c>
      <c r="J51" s="214">
        <f>IF('Indicator Date hidden'!K52="x","x",$J$2-'Indicator Date hidden'!K52)</f>
        <v>0</v>
      </c>
      <c r="K51" s="214">
        <f>IF('Indicator Date hidden'!L52="x","x",$K$2-'Indicator Date hidden'!L52)</f>
        <v>0</v>
      </c>
      <c r="L51" s="214">
        <f>IF('Indicator Date hidden'!M52="x","x",$L$2-'Indicator Date hidden'!M52)</f>
        <v>0</v>
      </c>
      <c r="M51" s="214">
        <f>IF('Indicator Date hidden'!N52="x","x",$M$2-'Indicator Date hidden'!N52)</f>
        <v>0</v>
      </c>
      <c r="N51" s="214">
        <f>IF('Indicator Date hidden'!O52="x","x",$N$2-'Indicator Date hidden'!O52)</f>
        <v>0</v>
      </c>
      <c r="O51" s="214">
        <f>IF('Indicator Date hidden'!P52="x","x",$O$2-'Indicator Date hidden'!P52)</f>
        <v>0</v>
      </c>
      <c r="P51" s="214">
        <f>IF('Indicator Date hidden'!Q52="x","x",$P$2-'Indicator Date hidden'!Q52)</f>
        <v>0</v>
      </c>
      <c r="Q51" s="214">
        <f>IF('Indicator Date hidden'!R52="x","x",$Q$2-'Indicator Date hidden'!R52)</f>
        <v>1</v>
      </c>
      <c r="R51" s="214">
        <f>IF('Indicator Date hidden'!S52="x","x",$R$2-'Indicator Date hidden'!S52)</f>
        <v>0</v>
      </c>
      <c r="S51" s="214">
        <f>IF('Indicator Date hidden'!T52="x","x",$S$2-'Indicator Date hidden'!T52)</f>
        <v>0</v>
      </c>
      <c r="T51" s="214">
        <f>IF('Indicator Date hidden'!U52="x","x",$T$2-'Indicator Date hidden'!U52)</f>
        <v>0</v>
      </c>
      <c r="U51" s="214">
        <f>IF('Indicator Date hidden'!V52="x","x",$U$2-'Indicator Date hidden'!V52)</f>
        <v>0</v>
      </c>
      <c r="V51" s="214">
        <f>IF('Indicator Date hidden'!W52="x","x",$V$2-'Indicator Date hidden'!W52)</f>
        <v>0</v>
      </c>
      <c r="W51" s="214">
        <f>IF('Indicator Date hidden'!X52="x","x",$W$2-'Indicator Date hidden'!X52)</f>
        <v>1</v>
      </c>
      <c r="X51" s="214">
        <f>IF('Indicator Date hidden'!Y52="x","x",$X$2-'Indicator Date hidden'!Y52)</f>
        <v>2</v>
      </c>
      <c r="Y51" s="214">
        <f>IF('Indicator Date hidden'!Z52="x","x",$Y$2-'Indicator Date hidden'!Z52)</f>
        <v>0</v>
      </c>
      <c r="Z51" s="214">
        <f>IF('Indicator Date hidden'!AA52="x","x",$Z$2-'Indicator Date hidden'!AA52)</f>
        <v>0</v>
      </c>
      <c r="AA51" s="214">
        <f>IF('Indicator Date hidden'!AB52="x","x",$AA$2-'Indicator Date hidden'!AB52)</f>
        <v>0</v>
      </c>
      <c r="AB51" s="214">
        <f>IF('Indicator Date hidden'!AC52="x","x",$AB$2-'Indicator Date hidden'!AC52)</f>
        <v>0</v>
      </c>
      <c r="AC51" s="214">
        <f>IF('Indicator Date hidden'!AD52="x","x",$AC$2-'Indicator Date hidden'!AD52)</f>
        <v>0</v>
      </c>
      <c r="AD51" s="214">
        <f>IF('Indicator Date hidden'!AE52="x","x",$AD$2-'Indicator Date hidden'!AE52)</f>
        <v>0</v>
      </c>
      <c r="AE51" s="214">
        <f>IF('Indicator Date hidden'!AF52="x","x",$AE$2-'Indicator Date hidden'!AF52)</f>
        <v>0</v>
      </c>
      <c r="AF51" s="214">
        <f>IF('Indicator Date hidden'!AG52="x","x",$AF$2-'Indicator Date hidden'!AG52)</f>
        <v>0</v>
      </c>
      <c r="AG51" s="214">
        <f>IF('Indicator Date hidden'!AH52="x","x",$AG$2-'Indicator Date hidden'!AH52)</f>
        <v>0</v>
      </c>
      <c r="AH51" s="214">
        <f>IF('Indicator Date hidden'!AI52="x","x",$AH$2-'Indicator Date hidden'!AI52)</f>
        <v>0</v>
      </c>
      <c r="AI51" s="214">
        <f>IF('Indicator Date hidden'!AJ52="x","x",$AI$2-'Indicator Date hidden'!AJ52)</f>
        <v>0</v>
      </c>
      <c r="AJ51" s="214" t="str">
        <f>IF('Indicator Date hidden'!AK52="x","x",$AJ$2-'Indicator Date hidden'!AK52)</f>
        <v>x</v>
      </c>
      <c r="AK51" s="214">
        <f>IF('Indicator Date hidden'!AL52="x","x",$AK$2-'Indicator Date hidden'!AL52)</f>
        <v>1</v>
      </c>
      <c r="AL51" s="214">
        <f>IF('Indicator Date hidden'!AM52="x","x",$AL$2-'Indicator Date hidden'!AM52)</f>
        <v>0</v>
      </c>
      <c r="AM51" s="214">
        <f>IF('Indicator Date hidden'!AN52="x","x",$AM$2-'Indicator Date hidden'!AN52)</f>
        <v>0</v>
      </c>
      <c r="AN51" s="214">
        <f>IF('Indicator Date hidden'!AO52="x","x",$AN$2-'Indicator Date hidden'!AO52)</f>
        <v>0</v>
      </c>
      <c r="AO51" s="214">
        <f>IF('Indicator Date hidden'!AP52="x","x",$AO$2-'Indicator Date hidden'!AP52)</f>
        <v>0</v>
      </c>
      <c r="AP51" s="214">
        <f>IF('Indicator Date hidden'!AQ52="x","x",$AP$2-'Indicator Date hidden'!AQ52)</f>
        <v>0</v>
      </c>
      <c r="AQ51" s="214">
        <f>IF('Indicator Date hidden'!AR52="x","x",$AQ$2-'Indicator Date hidden'!AR52)</f>
        <v>0</v>
      </c>
      <c r="AR51" s="214">
        <f>IF('Indicator Date hidden'!AS52="x","x",$AR$2-'Indicator Date hidden'!AS52)</f>
        <v>0</v>
      </c>
      <c r="AS51" s="214">
        <f>IF('Indicator Date hidden'!AT52="x","x",$AS$2-'Indicator Date hidden'!AT52)</f>
        <v>0</v>
      </c>
      <c r="AT51" s="214">
        <f>IF('Indicator Date hidden'!AU52="x","x",$AT$2-'Indicator Date hidden'!AU52)</f>
        <v>0</v>
      </c>
      <c r="AU51" s="214">
        <f>IF('Indicator Date hidden'!AV52="x","x",$AU$2-'Indicator Date hidden'!AV52)</f>
        <v>1</v>
      </c>
      <c r="AV51" s="214">
        <f>IF('Indicator Date hidden'!AW52="x","x",$AV$2-'Indicator Date hidden'!AW52)</f>
        <v>0</v>
      </c>
      <c r="AW51" s="214">
        <f>IF('Indicator Date hidden'!AX52="x","x",$AW$2-'Indicator Date hidden'!AX52)</f>
        <v>0</v>
      </c>
      <c r="AX51" s="214">
        <f>IF('Indicator Date hidden'!AY52="x","x",$AX$2-'Indicator Date hidden'!AY52)</f>
        <v>0</v>
      </c>
      <c r="AY51" s="214">
        <f>IF('Indicator Date hidden'!AZ52="x","x",$AY$2-'Indicator Date hidden'!AZ52)</f>
        <v>0</v>
      </c>
      <c r="AZ51" s="214">
        <f>IF('Indicator Date hidden'!BA52="x","x",$AZ$2-'Indicator Date hidden'!BA52)</f>
        <v>0</v>
      </c>
      <c r="BA51">
        <f t="shared" si="5"/>
        <v>6</v>
      </c>
      <c r="BB51" s="21">
        <f t="shared" si="6"/>
        <v>0.12</v>
      </c>
      <c r="BC51">
        <f t="shared" si="7"/>
        <v>5</v>
      </c>
      <c r="BD51" s="21">
        <f t="shared" si="8"/>
        <v>0.38157568056677826</v>
      </c>
      <c r="BE51" s="291">
        <f t="shared" si="9"/>
        <v>0</v>
      </c>
    </row>
    <row r="52" spans="1:57" x14ac:dyDescent="0.25">
      <c r="A52" t="s">
        <v>7924</v>
      </c>
      <c r="B52" s="214">
        <f>IF('Indicator Date hidden'!C53="x","x",$B$2-'Indicator Date hidden'!C53)</f>
        <v>0</v>
      </c>
      <c r="C52" s="214">
        <f>IF('Indicator Date hidden'!D53="x","x",$C$2-'Indicator Date hidden'!D53)</f>
        <v>0</v>
      </c>
      <c r="D52" s="214">
        <f>IF('Indicator Date hidden'!E53="x","x",$D$2-'Indicator Date hidden'!E53)</f>
        <v>0</v>
      </c>
      <c r="E52" s="214">
        <f>IF('Indicator Date hidden'!F53="x","x",$E$2-'Indicator Date hidden'!F53)</f>
        <v>0</v>
      </c>
      <c r="F52" s="214">
        <f>IF('Indicator Date hidden'!G53="x","x",$F$2-'Indicator Date hidden'!G53)</f>
        <v>0</v>
      </c>
      <c r="G52" s="214">
        <f>IF('Indicator Date hidden'!H53="x","x",$G$2-'Indicator Date hidden'!H53)</f>
        <v>0</v>
      </c>
      <c r="H52" s="214">
        <f>IF('Indicator Date hidden'!I53="x","x",$H$2-'Indicator Date hidden'!I53)</f>
        <v>0</v>
      </c>
      <c r="I52" s="214">
        <f>IF('Indicator Date hidden'!J53="x","x",$I$2-'Indicator Date hidden'!J53)</f>
        <v>0</v>
      </c>
      <c r="J52" s="214">
        <f>IF('Indicator Date hidden'!K53="x","x",$J$2-'Indicator Date hidden'!K53)</f>
        <v>0</v>
      </c>
      <c r="K52" s="214">
        <f>IF('Indicator Date hidden'!L53="x","x",$K$2-'Indicator Date hidden'!L53)</f>
        <v>0</v>
      </c>
      <c r="L52" s="214">
        <f>IF('Indicator Date hidden'!M53="x","x",$L$2-'Indicator Date hidden'!M53)</f>
        <v>0</v>
      </c>
      <c r="M52" s="214">
        <f>IF('Indicator Date hidden'!N53="x","x",$M$2-'Indicator Date hidden'!N53)</f>
        <v>0</v>
      </c>
      <c r="N52" s="214">
        <f>IF('Indicator Date hidden'!O53="x","x",$N$2-'Indicator Date hidden'!O53)</f>
        <v>0</v>
      </c>
      <c r="O52" s="214">
        <f>IF('Indicator Date hidden'!P53="x","x",$O$2-'Indicator Date hidden'!P53)</f>
        <v>0</v>
      </c>
      <c r="P52" s="214">
        <f>IF('Indicator Date hidden'!Q53="x","x",$P$2-'Indicator Date hidden'!Q53)</f>
        <v>0</v>
      </c>
      <c r="Q52" s="214">
        <f>IF('Indicator Date hidden'!R53="x","x",$Q$2-'Indicator Date hidden'!R53)</f>
        <v>0</v>
      </c>
      <c r="R52" s="214">
        <f>IF('Indicator Date hidden'!S53="x","x",$R$2-'Indicator Date hidden'!S53)</f>
        <v>0</v>
      </c>
      <c r="S52" s="214">
        <f>IF('Indicator Date hidden'!T53="x","x",$S$2-'Indicator Date hidden'!T53)</f>
        <v>0</v>
      </c>
      <c r="T52" s="214">
        <f>IF('Indicator Date hidden'!U53="x","x",$T$2-'Indicator Date hidden'!U53)</f>
        <v>0</v>
      </c>
      <c r="U52" s="214">
        <f>IF('Indicator Date hidden'!V53="x","x",$U$2-'Indicator Date hidden'!V53)</f>
        <v>0</v>
      </c>
      <c r="V52" s="214">
        <f>IF('Indicator Date hidden'!W53="x","x",$V$2-'Indicator Date hidden'!W53)</f>
        <v>0</v>
      </c>
      <c r="W52" s="214">
        <f>IF('Indicator Date hidden'!X53="x","x",$W$2-'Indicator Date hidden'!X53)</f>
        <v>2</v>
      </c>
      <c r="X52" s="214">
        <f>IF('Indicator Date hidden'!Y53="x","x",$X$2-'Indicator Date hidden'!Y53)</f>
        <v>3</v>
      </c>
      <c r="Y52" s="214">
        <f>IF('Indicator Date hidden'!Z53="x","x",$Y$2-'Indicator Date hidden'!Z53)</f>
        <v>0</v>
      </c>
      <c r="Z52" s="214">
        <f>IF('Indicator Date hidden'!AA53="x","x",$Z$2-'Indicator Date hidden'!AA53)</f>
        <v>0</v>
      </c>
      <c r="AA52" s="214">
        <f>IF('Indicator Date hidden'!AB53="x","x",$AA$2-'Indicator Date hidden'!AB53)</f>
        <v>0</v>
      </c>
      <c r="AB52" s="214">
        <f>IF('Indicator Date hidden'!AC53="x","x",$AB$2-'Indicator Date hidden'!AC53)</f>
        <v>0</v>
      </c>
      <c r="AC52" s="214">
        <f>IF('Indicator Date hidden'!AD53="x","x",$AC$2-'Indicator Date hidden'!AD53)</f>
        <v>0</v>
      </c>
      <c r="AD52" s="214">
        <f>IF('Indicator Date hidden'!AE53="x","x",$AD$2-'Indicator Date hidden'!AE53)</f>
        <v>0</v>
      </c>
      <c r="AE52" s="214">
        <f>IF('Indicator Date hidden'!AF53="x","x",$AE$2-'Indicator Date hidden'!AF53)</f>
        <v>0</v>
      </c>
      <c r="AF52" s="214">
        <f>IF('Indicator Date hidden'!AG53="x","x",$AF$2-'Indicator Date hidden'!AG53)</f>
        <v>0</v>
      </c>
      <c r="AG52" s="214">
        <f>IF('Indicator Date hidden'!AH53="x","x",$AG$2-'Indicator Date hidden'!AH53)</f>
        <v>0</v>
      </c>
      <c r="AH52" s="214">
        <f>IF('Indicator Date hidden'!AI53="x","x",$AH$2-'Indicator Date hidden'!AI53)</f>
        <v>0</v>
      </c>
      <c r="AI52" s="214">
        <f>IF('Indicator Date hidden'!AJ53="x","x",$AI$2-'Indicator Date hidden'!AJ53)</f>
        <v>0</v>
      </c>
      <c r="AJ52" s="214" t="str">
        <f>IF('Indicator Date hidden'!AK53="x","x",$AJ$2-'Indicator Date hidden'!AK53)</f>
        <v>x</v>
      </c>
      <c r="AK52" s="214">
        <f>IF('Indicator Date hidden'!AL53="x","x",$AK$2-'Indicator Date hidden'!AL53)</f>
        <v>1</v>
      </c>
      <c r="AL52" s="214">
        <f>IF('Indicator Date hidden'!AM53="x","x",$AL$2-'Indicator Date hidden'!AM53)</f>
        <v>0</v>
      </c>
      <c r="AM52" s="214">
        <f>IF('Indicator Date hidden'!AN53="x","x",$AM$2-'Indicator Date hidden'!AN53)</f>
        <v>0</v>
      </c>
      <c r="AN52" s="214">
        <f>IF('Indicator Date hidden'!AO53="x","x",$AN$2-'Indicator Date hidden'!AO53)</f>
        <v>0</v>
      </c>
      <c r="AO52" s="214">
        <f>IF('Indicator Date hidden'!AP53="x","x",$AO$2-'Indicator Date hidden'!AP53)</f>
        <v>0</v>
      </c>
      <c r="AP52" s="214">
        <f>IF('Indicator Date hidden'!AQ53="x","x",$AP$2-'Indicator Date hidden'!AQ53)</f>
        <v>0</v>
      </c>
      <c r="AQ52" s="214">
        <f>IF('Indicator Date hidden'!AR53="x","x",$AQ$2-'Indicator Date hidden'!AR53)</f>
        <v>0</v>
      </c>
      <c r="AR52" s="214">
        <f>IF('Indicator Date hidden'!AS53="x","x",$AR$2-'Indicator Date hidden'!AS53)</f>
        <v>0</v>
      </c>
      <c r="AS52" s="214">
        <f>IF('Indicator Date hidden'!AT53="x","x",$AS$2-'Indicator Date hidden'!AT53)</f>
        <v>0</v>
      </c>
      <c r="AT52" s="214">
        <f>IF('Indicator Date hidden'!AU53="x","x",$AT$2-'Indicator Date hidden'!AU53)</f>
        <v>0</v>
      </c>
      <c r="AU52" s="214">
        <f>IF('Indicator Date hidden'!AV53="x","x",$AU$2-'Indicator Date hidden'!AV53)</f>
        <v>1</v>
      </c>
      <c r="AV52" s="214">
        <f>IF('Indicator Date hidden'!AW53="x","x",$AV$2-'Indicator Date hidden'!AW53)</f>
        <v>0</v>
      </c>
      <c r="AW52" s="214">
        <f>IF('Indicator Date hidden'!AX53="x","x",$AW$2-'Indicator Date hidden'!AX53)</f>
        <v>0</v>
      </c>
      <c r="AX52" s="214">
        <f>IF('Indicator Date hidden'!AY53="x","x",$AX$2-'Indicator Date hidden'!AY53)</f>
        <v>0</v>
      </c>
      <c r="AY52" s="214">
        <f>IF('Indicator Date hidden'!AZ53="x","x",$AY$2-'Indicator Date hidden'!AZ53)</f>
        <v>0</v>
      </c>
      <c r="AZ52" s="214">
        <f>IF('Indicator Date hidden'!BA53="x","x",$AZ$2-'Indicator Date hidden'!BA53)</f>
        <v>0</v>
      </c>
      <c r="BA52">
        <f t="shared" si="5"/>
        <v>7</v>
      </c>
      <c r="BB52" s="21">
        <f t="shared" si="6"/>
        <v>0.14000000000000001</v>
      </c>
      <c r="BC52">
        <f t="shared" si="7"/>
        <v>4</v>
      </c>
      <c r="BD52" s="21">
        <f t="shared" si="8"/>
        <v>0.52952809179494909</v>
      </c>
      <c r="BE52" s="291">
        <f t="shared" si="9"/>
        <v>0</v>
      </c>
    </row>
    <row r="53" spans="1:57" x14ac:dyDescent="0.25">
      <c r="A53" t="s">
        <v>7925</v>
      </c>
      <c r="B53" s="214">
        <f>IF('Indicator Date hidden'!C54="x","x",$B$2-'Indicator Date hidden'!C54)</f>
        <v>0</v>
      </c>
      <c r="C53" s="214">
        <f>IF('Indicator Date hidden'!D54="x","x",$C$2-'Indicator Date hidden'!D54)</f>
        <v>0</v>
      </c>
      <c r="D53" s="214">
        <f>IF('Indicator Date hidden'!E54="x","x",$D$2-'Indicator Date hidden'!E54)</f>
        <v>0</v>
      </c>
      <c r="E53" s="214">
        <f>IF('Indicator Date hidden'!F54="x","x",$E$2-'Indicator Date hidden'!F54)</f>
        <v>0</v>
      </c>
      <c r="F53" s="214">
        <f>IF('Indicator Date hidden'!G54="x","x",$F$2-'Indicator Date hidden'!G54)</f>
        <v>0</v>
      </c>
      <c r="G53" s="214">
        <f>IF('Indicator Date hidden'!H54="x","x",$G$2-'Indicator Date hidden'!H54)</f>
        <v>0</v>
      </c>
      <c r="H53" s="214">
        <f>IF('Indicator Date hidden'!I54="x","x",$H$2-'Indicator Date hidden'!I54)</f>
        <v>0</v>
      </c>
      <c r="I53" s="214">
        <f>IF('Indicator Date hidden'!J54="x","x",$I$2-'Indicator Date hidden'!J54)</f>
        <v>0</v>
      </c>
      <c r="J53" s="214">
        <f>IF('Indicator Date hidden'!K54="x","x",$J$2-'Indicator Date hidden'!K54)</f>
        <v>0</v>
      </c>
      <c r="K53" s="214">
        <f>IF('Indicator Date hidden'!L54="x","x",$K$2-'Indicator Date hidden'!L54)</f>
        <v>0</v>
      </c>
      <c r="L53" s="214">
        <f>IF('Indicator Date hidden'!M54="x","x",$L$2-'Indicator Date hidden'!M54)</f>
        <v>0</v>
      </c>
      <c r="M53" s="214">
        <f>IF('Indicator Date hidden'!N54="x","x",$M$2-'Indicator Date hidden'!N54)</f>
        <v>0</v>
      </c>
      <c r="N53" s="214">
        <f>IF('Indicator Date hidden'!O54="x","x",$N$2-'Indicator Date hidden'!O54)</f>
        <v>0</v>
      </c>
      <c r="O53" s="214">
        <f>IF('Indicator Date hidden'!P54="x","x",$O$2-'Indicator Date hidden'!P54)</f>
        <v>0</v>
      </c>
      <c r="P53" s="214">
        <f>IF('Indicator Date hidden'!Q54="x","x",$P$2-'Indicator Date hidden'!Q54)</f>
        <v>0</v>
      </c>
      <c r="Q53" s="214">
        <f>IF('Indicator Date hidden'!R54="x","x",$Q$2-'Indicator Date hidden'!R54)</f>
        <v>0</v>
      </c>
      <c r="R53" s="214">
        <f>IF('Indicator Date hidden'!S54="x","x",$R$2-'Indicator Date hidden'!S54)</f>
        <v>0</v>
      </c>
      <c r="S53" s="214">
        <f>IF('Indicator Date hidden'!T54="x","x",$S$2-'Indicator Date hidden'!T54)</f>
        <v>0</v>
      </c>
      <c r="T53" s="214">
        <f>IF('Indicator Date hidden'!U54="x","x",$T$2-'Indicator Date hidden'!U54)</f>
        <v>0</v>
      </c>
      <c r="U53" s="214">
        <f>IF('Indicator Date hidden'!V54="x","x",$U$2-'Indicator Date hidden'!V54)</f>
        <v>0</v>
      </c>
      <c r="V53" s="214">
        <f>IF('Indicator Date hidden'!W54="x","x",$V$2-'Indicator Date hidden'!W54)</f>
        <v>0</v>
      </c>
      <c r="W53" s="214">
        <f>IF('Indicator Date hidden'!X54="x","x",$W$2-'Indicator Date hidden'!X54)</f>
        <v>0</v>
      </c>
      <c r="X53" s="214">
        <f>IF('Indicator Date hidden'!Y54="x","x",$X$2-'Indicator Date hidden'!Y54)</f>
        <v>4</v>
      </c>
      <c r="Y53" s="214">
        <f>IF('Indicator Date hidden'!Z54="x","x",$Y$2-'Indicator Date hidden'!Z54)</f>
        <v>0</v>
      </c>
      <c r="Z53" s="214">
        <f>IF('Indicator Date hidden'!AA54="x","x",$Z$2-'Indicator Date hidden'!AA54)</f>
        <v>0</v>
      </c>
      <c r="AA53" s="214">
        <f>IF('Indicator Date hidden'!AB54="x","x",$AA$2-'Indicator Date hidden'!AB54)</f>
        <v>0</v>
      </c>
      <c r="AB53" s="214">
        <f>IF('Indicator Date hidden'!AC54="x","x",$AB$2-'Indicator Date hidden'!AC54)</f>
        <v>0</v>
      </c>
      <c r="AC53" s="214">
        <f>IF('Indicator Date hidden'!AD54="x","x",$AC$2-'Indicator Date hidden'!AD54)</f>
        <v>0</v>
      </c>
      <c r="AD53" s="214" t="str">
        <f>IF('Indicator Date hidden'!AE54="x","x",$AD$2-'Indicator Date hidden'!AE54)</f>
        <v>x</v>
      </c>
      <c r="AE53" s="214">
        <f>IF('Indicator Date hidden'!AF54="x","x",$AE$2-'Indicator Date hidden'!AF54)</f>
        <v>0</v>
      </c>
      <c r="AF53" s="214">
        <f>IF('Indicator Date hidden'!AG54="x","x",$AF$2-'Indicator Date hidden'!AG54)</f>
        <v>5</v>
      </c>
      <c r="AG53" s="214">
        <f>IF('Indicator Date hidden'!AH54="x","x",$AG$2-'Indicator Date hidden'!AH54)</f>
        <v>0</v>
      </c>
      <c r="AH53" s="214">
        <f>IF('Indicator Date hidden'!AI54="x","x",$AH$2-'Indicator Date hidden'!AI54)</f>
        <v>0</v>
      </c>
      <c r="AI53" s="214">
        <f>IF('Indicator Date hidden'!AJ54="x","x",$AI$2-'Indicator Date hidden'!AJ54)</f>
        <v>0</v>
      </c>
      <c r="AJ53" s="214">
        <f>IF('Indicator Date hidden'!AK54="x","x",$AJ$2-'Indicator Date hidden'!AK54)</f>
        <v>1</v>
      </c>
      <c r="AK53" s="214">
        <f>IF('Indicator Date hidden'!AL54="x","x",$AK$2-'Indicator Date hidden'!AL54)</f>
        <v>0</v>
      </c>
      <c r="AL53" s="214">
        <f>IF('Indicator Date hidden'!AM54="x","x",$AL$2-'Indicator Date hidden'!AM54)</f>
        <v>0</v>
      </c>
      <c r="AM53" s="214">
        <f>IF('Indicator Date hidden'!AN54="x","x",$AM$2-'Indicator Date hidden'!AN54)</f>
        <v>0</v>
      </c>
      <c r="AN53" s="214">
        <f>IF('Indicator Date hidden'!AO54="x","x",$AN$2-'Indicator Date hidden'!AO54)</f>
        <v>0</v>
      </c>
      <c r="AO53" s="214">
        <f>IF('Indicator Date hidden'!AP54="x","x",$AO$2-'Indicator Date hidden'!AP54)</f>
        <v>0</v>
      </c>
      <c r="AP53" s="214">
        <f>IF('Indicator Date hidden'!AQ54="x","x",$AP$2-'Indicator Date hidden'!AQ54)</f>
        <v>0</v>
      </c>
      <c r="AQ53" s="214">
        <f>IF('Indicator Date hidden'!AR54="x","x",$AQ$2-'Indicator Date hidden'!AR54)</f>
        <v>0</v>
      </c>
      <c r="AR53" s="214">
        <f>IF('Indicator Date hidden'!AS54="x","x",$AR$2-'Indicator Date hidden'!AS54)</f>
        <v>0</v>
      </c>
      <c r="AS53" s="214">
        <f>IF('Indicator Date hidden'!AT54="x","x",$AS$2-'Indicator Date hidden'!AT54)</f>
        <v>0</v>
      </c>
      <c r="AT53" s="214">
        <f>IF('Indicator Date hidden'!AU54="x","x",$AT$2-'Indicator Date hidden'!AU54)</f>
        <v>0</v>
      </c>
      <c r="AU53" s="214">
        <f>IF('Indicator Date hidden'!AV54="x","x",$AU$2-'Indicator Date hidden'!AV54)</f>
        <v>1</v>
      </c>
      <c r="AV53" s="214">
        <f>IF('Indicator Date hidden'!AW54="x","x",$AV$2-'Indicator Date hidden'!AW54)</f>
        <v>0</v>
      </c>
      <c r="AW53" s="214">
        <f>IF('Indicator Date hidden'!AX54="x","x",$AW$2-'Indicator Date hidden'!AX54)</f>
        <v>0</v>
      </c>
      <c r="AX53" s="214">
        <f>IF('Indicator Date hidden'!AY54="x","x",$AX$2-'Indicator Date hidden'!AY54)</f>
        <v>0</v>
      </c>
      <c r="AY53" s="214">
        <f>IF('Indicator Date hidden'!AZ54="x","x",$AY$2-'Indicator Date hidden'!AZ54)</f>
        <v>0</v>
      </c>
      <c r="AZ53" s="214">
        <f>IF('Indicator Date hidden'!BA54="x","x",$AZ$2-'Indicator Date hidden'!BA54)</f>
        <v>0</v>
      </c>
      <c r="BA53">
        <f t="shared" si="5"/>
        <v>11</v>
      </c>
      <c r="BB53" s="21">
        <f t="shared" si="6"/>
        <v>0.22</v>
      </c>
      <c r="BC53">
        <f t="shared" si="7"/>
        <v>4</v>
      </c>
      <c r="BD53" s="21">
        <f t="shared" si="8"/>
        <v>0.90088845036441667</v>
      </c>
      <c r="BE53" s="291">
        <f t="shared" si="9"/>
        <v>0</v>
      </c>
    </row>
    <row r="54" spans="1:57" x14ac:dyDescent="0.25">
      <c r="A54" t="s">
        <v>8089</v>
      </c>
      <c r="B54" s="214">
        <f>IF('Indicator Date hidden'!C55="x","x",$B$2-'Indicator Date hidden'!C55)</f>
        <v>0</v>
      </c>
      <c r="C54" s="214">
        <f>IF('Indicator Date hidden'!D55="x","x",$C$2-'Indicator Date hidden'!D55)</f>
        <v>0</v>
      </c>
      <c r="D54" s="214">
        <f>IF('Indicator Date hidden'!E55="x","x",$D$2-'Indicator Date hidden'!E55)</f>
        <v>0</v>
      </c>
      <c r="E54" s="214">
        <f>IF('Indicator Date hidden'!F55="x","x",$E$2-'Indicator Date hidden'!F55)</f>
        <v>0</v>
      </c>
      <c r="F54" s="214">
        <f>IF('Indicator Date hidden'!G55="x","x",$F$2-'Indicator Date hidden'!G55)</f>
        <v>0</v>
      </c>
      <c r="G54" s="214">
        <f>IF('Indicator Date hidden'!H55="x","x",$G$2-'Indicator Date hidden'!H55)</f>
        <v>0</v>
      </c>
      <c r="H54" s="214">
        <f>IF('Indicator Date hidden'!I55="x","x",$H$2-'Indicator Date hidden'!I55)</f>
        <v>0</v>
      </c>
      <c r="I54" s="214">
        <f>IF('Indicator Date hidden'!J55="x","x",$I$2-'Indicator Date hidden'!J55)</f>
        <v>0</v>
      </c>
      <c r="J54" s="214">
        <f>IF('Indicator Date hidden'!K55="x","x",$J$2-'Indicator Date hidden'!K55)</f>
        <v>0</v>
      </c>
      <c r="K54" s="214">
        <f>IF('Indicator Date hidden'!L55="x","x",$K$2-'Indicator Date hidden'!L55)</f>
        <v>0</v>
      </c>
      <c r="L54" s="214">
        <f>IF('Indicator Date hidden'!M55="x","x",$L$2-'Indicator Date hidden'!M55)</f>
        <v>0</v>
      </c>
      <c r="M54" s="214">
        <f>IF('Indicator Date hidden'!N55="x","x",$M$2-'Indicator Date hidden'!N55)</f>
        <v>0</v>
      </c>
      <c r="N54" s="214">
        <f>IF('Indicator Date hidden'!O55="x","x",$N$2-'Indicator Date hidden'!O55)</f>
        <v>0</v>
      </c>
      <c r="O54" s="214">
        <f>IF('Indicator Date hidden'!P55="x","x",$O$2-'Indicator Date hidden'!P55)</f>
        <v>0</v>
      </c>
      <c r="P54" s="214">
        <f>IF('Indicator Date hidden'!Q55="x","x",$P$2-'Indicator Date hidden'!Q55)</f>
        <v>0</v>
      </c>
      <c r="Q54" s="214" t="str">
        <f>IF('Indicator Date hidden'!R55="x","x",$Q$2-'Indicator Date hidden'!R55)</f>
        <v>x</v>
      </c>
      <c r="R54" s="214">
        <f>IF('Indicator Date hidden'!S55="x","x",$R$2-'Indicator Date hidden'!S55)</f>
        <v>0</v>
      </c>
      <c r="S54" s="214">
        <f>IF('Indicator Date hidden'!T55="x","x",$S$2-'Indicator Date hidden'!T55)</f>
        <v>0</v>
      </c>
      <c r="T54" s="214">
        <f>IF('Indicator Date hidden'!U55="x","x",$T$2-'Indicator Date hidden'!U55)</f>
        <v>0</v>
      </c>
      <c r="U54" s="214">
        <f>IF('Indicator Date hidden'!V55="x","x",$U$2-'Indicator Date hidden'!V55)</f>
        <v>0</v>
      </c>
      <c r="V54" s="214">
        <f>IF('Indicator Date hidden'!W55="x","x",$V$2-'Indicator Date hidden'!W55)</f>
        <v>0</v>
      </c>
      <c r="W54" s="214">
        <f>IF('Indicator Date hidden'!X55="x","x",$W$2-'Indicator Date hidden'!X55)</f>
        <v>6</v>
      </c>
      <c r="X54" s="214">
        <f>IF('Indicator Date hidden'!Y55="x","x",$X$2-'Indicator Date hidden'!Y55)</f>
        <v>4</v>
      </c>
      <c r="Y54" s="214">
        <f>IF('Indicator Date hidden'!Z55="x","x",$Y$2-'Indicator Date hidden'!Z55)</f>
        <v>0</v>
      </c>
      <c r="Z54" s="214">
        <f>IF('Indicator Date hidden'!AA55="x","x",$Z$2-'Indicator Date hidden'!AA55)</f>
        <v>0</v>
      </c>
      <c r="AA54" s="214">
        <f>IF('Indicator Date hidden'!AB55="x","x",$AA$2-'Indicator Date hidden'!AB55)</f>
        <v>0</v>
      </c>
      <c r="AB54" s="214">
        <f>IF('Indicator Date hidden'!AC55="x","x",$AB$2-'Indicator Date hidden'!AC55)</f>
        <v>0</v>
      </c>
      <c r="AC54" s="214">
        <f>IF('Indicator Date hidden'!AD55="x","x",$AC$2-'Indicator Date hidden'!AD55)</f>
        <v>0</v>
      </c>
      <c r="AD54" s="214">
        <f>IF('Indicator Date hidden'!AE55="x","x",$AD$2-'Indicator Date hidden'!AE55)</f>
        <v>0</v>
      </c>
      <c r="AE54" s="214">
        <f>IF('Indicator Date hidden'!AF55="x","x",$AE$2-'Indicator Date hidden'!AF55)</f>
        <v>0</v>
      </c>
      <c r="AF54" s="214">
        <f>IF('Indicator Date hidden'!AG55="x","x",$AF$2-'Indicator Date hidden'!AG55)</f>
        <v>0</v>
      </c>
      <c r="AG54" s="214">
        <f>IF('Indicator Date hidden'!AH55="x","x",$AG$2-'Indicator Date hidden'!AH55)</f>
        <v>0</v>
      </c>
      <c r="AH54" s="214">
        <f>IF('Indicator Date hidden'!AI55="x","x",$AH$2-'Indicator Date hidden'!AI55)</f>
        <v>0</v>
      </c>
      <c r="AI54" s="214">
        <f>IF('Indicator Date hidden'!AJ55="x","x",$AI$2-'Indicator Date hidden'!AJ55)</f>
        <v>0</v>
      </c>
      <c r="AJ54" s="214">
        <f>IF('Indicator Date hidden'!AK55="x","x",$AJ$2-'Indicator Date hidden'!AK55)</f>
        <v>1</v>
      </c>
      <c r="AK54" s="214">
        <f>IF('Indicator Date hidden'!AL55="x","x",$AK$2-'Indicator Date hidden'!AL55)</f>
        <v>1</v>
      </c>
      <c r="AL54" s="214">
        <f>IF('Indicator Date hidden'!AM55="x","x",$AL$2-'Indicator Date hidden'!AM55)</f>
        <v>0</v>
      </c>
      <c r="AM54" s="214">
        <f>IF('Indicator Date hidden'!AN55="x","x",$AM$2-'Indicator Date hidden'!AN55)</f>
        <v>0</v>
      </c>
      <c r="AN54" s="214">
        <f>IF('Indicator Date hidden'!AO55="x","x",$AN$2-'Indicator Date hidden'!AO55)</f>
        <v>0</v>
      </c>
      <c r="AO54" s="214">
        <f>IF('Indicator Date hidden'!AP55="x","x",$AO$2-'Indicator Date hidden'!AP55)</f>
        <v>0</v>
      </c>
      <c r="AP54" s="214">
        <f>IF('Indicator Date hidden'!AQ55="x","x",$AP$2-'Indicator Date hidden'!AQ55)</f>
        <v>0</v>
      </c>
      <c r="AQ54" s="214">
        <f>IF('Indicator Date hidden'!AR55="x","x",$AQ$2-'Indicator Date hidden'!AR55)</f>
        <v>6</v>
      </c>
      <c r="AR54" s="214">
        <f>IF('Indicator Date hidden'!AS55="x","x",$AR$2-'Indicator Date hidden'!AS55)</f>
        <v>0</v>
      </c>
      <c r="AS54" s="214">
        <f>IF('Indicator Date hidden'!AT55="x","x",$AS$2-'Indicator Date hidden'!AT55)</f>
        <v>0</v>
      </c>
      <c r="AT54" s="214">
        <f>IF('Indicator Date hidden'!AU55="x","x",$AT$2-'Indicator Date hidden'!AU55)</f>
        <v>0</v>
      </c>
      <c r="AU54" s="214">
        <f>IF('Indicator Date hidden'!AV55="x","x",$AU$2-'Indicator Date hidden'!AV55)</f>
        <v>1</v>
      </c>
      <c r="AV54" s="214">
        <f>IF('Indicator Date hidden'!AW55="x","x",$AV$2-'Indicator Date hidden'!AW55)</f>
        <v>0</v>
      </c>
      <c r="AW54" s="214">
        <f>IF('Indicator Date hidden'!AX55="x","x",$AW$2-'Indicator Date hidden'!AX55)</f>
        <v>0</v>
      </c>
      <c r="AX54" s="214">
        <f>IF('Indicator Date hidden'!AY55="x","x",$AX$2-'Indicator Date hidden'!AY55)</f>
        <v>0</v>
      </c>
      <c r="AY54" s="214">
        <f>IF('Indicator Date hidden'!AZ55="x","x",$AY$2-'Indicator Date hidden'!AZ55)</f>
        <v>0</v>
      </c>
      <c r="AZ54" s="214">
        <f>IF('Indicator Date hidden'!BA55="x","x",$AZ$2-'Indicator Date hidden'!BA55)</f>
        <v>0</v>
      </c>
      <c r="BA54">
        <f t="shared" si="5"/>
        <v>19</v>
      </c>
      <c r="BB54" s="21">
        <f t="shared" si="6"/>
        <v>0.38</v>
      </c>
      <c r="BC54">
        <f t="shared" si="7"/>
        <v>6</v>
      </c>
      <c r="BD54" s="21">
        <f t="shared" si="8"/>
        <v>1.2944496900227525</v>
      </c>
      <c r="BE54" s="291">
        <f t="shared" si="9"/>
        <v>0</v>
      </c>
    </row>
    <row r="55" spans="1:57" x14ac:dyDescent="0.25">
      <c r="A55" t="s">
        <v>7954</v>
      </c>
      <c r="B55" s="214">
        <f>IF('Indicator Date hidden'!C56="x","x",$B$2-'Indicator Date hidden'!C56)</f>
        <v>0</v>
      </c>
      <c r="C55" s="214">
        <f>IF('Indicator Date hidden'!D56="x","x",$C$2-'Indicator Date hidden'!D56)</f>
        <v>0</v>
      </c>
      <c r="D55" s="214">
        <f>IF('Indicator Date hidden'!E56="x","x",$D$2-'Indicator Date hidden'!E56)</f>
        <v>0</v>
      </c>
      <c r="E55" s="214">
        <f>IF('Indicator Date hidden'!F56="x","x",$E$2-'Indicator Date hidden'!F56)</f>
        <v>0</v>
      </c>
      <c r="F55" s="214">
        <f>IF('Indicator Date hidden'!G56="x","x",$F$2-'Indicator Date hidden'!G56)</f>
        <v>0</v>
      </c>
      <c r="G55" s="214">
        <f>IF('Indicator Date hidden'!H56="x","x",$G$2-'Indicator Date hidden'!H56)</f>
        <v>0</v>
      </c>
      <c r="H55" s="214">
        <f>IF('Indicator Date hidden'!I56="x","x",$H$2-'Indicator Date hidden'!I56)</f>
        <v>0</v>
      </c>
      <c r="I55" s="214">
        <f>IF('Indicator Date hidden'!J56="x","x",$I$2-'Indicator Date hidden'!J56)</f>
        <v>0</v>
      </c>
      <c r="J55" s="214">
        <f>IF('Indicator Date hidden'!K56="x","x",$J$2-'Indicator Date hidden'!K56)</f>
        <v>0</v>
      </c>
      <c r="K55" s="214">
        <f>IF('Indicator Date hidden'!L56="x","x",$K$2-'Indicator Date hidden'!L56)</f>
        <v>0</v>
      </c>
      <c r="L55" s="214">
        <f>IF('Indicator Date hidden'!M56="x","x",$L$2-'Indicator Date hidden'!M56)</f>
        <v>0</v>
      </c>
      <c r="M55" s="214">
        <f>IF('Indicator Date hidden'!N56="x","x",$M$2-'Indicator Date hidden'!N56)</f>
        <v>0</v>
      </c>
      <c r="N55" s="214">
        <f>IF('Indicator Date hidden'!O56="x","x",$N$2-'Indicator Date hidden'!O56)</f>
        <v>0</v>
      </c>
      <c r="O55" s="214">
        <f>IF('Indicator Date hidden'!P56="x","x",$O$2-'Indicator Date hidden'!P56)</f>
        <v>0</v>
      </c>
      <c r="P55" s="214">
        <f>IF('Indicator Date hidden'!Q56="x","x",$P$2-'Indicator Date hidden'!Q56)</f>
        <v>0</v>
      </c>
      <c r="Q55" s="214" t="str">
        <f>IF('Indicator Date hidden'!R56="x","x",$Q$2-'Indicator Date hidden'!R56)</f>
        <v>x</v>
      </c>
      <c r="R55" s="214">
        <f>IF('Indicator Date hidden'!S56="x","x",$R$2-'Indicator Date hidden'!S56)</f>
        <v>0</v>
      </c>
      <c r="S55" s="214">
        <f>IF('Indicator Date hidden'!T56="x","x",$S$2-'Indicator Date hidden'!T56)</f>
        <v>0</v>
      </c>
      <c r="T55" s="214">
        <f>IF('Indicator Date hidden'!U56="x","x",$T$2-'Indicator Date hidden'!U56)</f>
        <v>0</v>
      </c>
      <c r="U55" s="214">
        <f>IF('Indicator Date hidden'!V56="x","x",$U$2-'Indicator Date hidden'!V56)</f>
        <v>0</v>
      </c>
      <c r="V55" s="214">
        <f>IF('Indicator Date hidden'!W56="x","x",$V$2-'Indicator Date hidden'!W56)</f>
        <v>0</v>
      </c>
      <c r="W55" s="214">
        <f>IF('Indicator Date hidden'!X56="x","x",$W$2-'Indicator Date hidden'!X56)</f>
        <v>4</v>
      </c>
      <c r="X55" s="214" t="str">
        <f>IF('Indicator Date hidden'!Y56="x","x",$X$2-'Indicator Date hidden'!Y56)</f>
        <v>x</v>
      </c>
      <c r="Y55" s="214">
        <f>IF('Indicator Date hidden'!Z56="x","x",$Y$2-'Indicator Date hidden'!Z56)</f>
        <v>0</v>
      </c>
      <c r="Z55" s="214">
        <f>IF('Indicator Date hidden'!AA56="x","x",$Z$2-'Indicator Date hidden'!AA56)</f>
        <v>0</v>
      </c>
      <c r="AA55" s="214">
        <f>IF('Indicator Date hidden'!AB56="x","x",$AA$2-'Indicator Date hidden'!AB56)</f>
        <v>0</v>
      </c>
      <c r="AB55" s="214">
        <f>IF('Indicator Date hidden'!AC56="x","x",$AB$2-'Indicator Date hidden'!AC56)</f>
        <v>0</v>
      </c>
      <c r="AC55" s="214">
        <f>IF('Indicator Date hidden'!AD56="x","x",$AC$2-'Indicator Date hidden'!AD56)</f>
        <v>0</v>
      </c>
      <c r="AD55" s="214">
        <f>IF('Indicator Date hidden'!AE56="x","x",$AD$2-'Indicator Date hidden'!AE56)</f>
        <v>0</v>
      </c>
      <c r="AE55" s="214" t="str">
        <f>IF('Indicator Date hidden'!AF56="x","x",$AE$2-'Indicator Date hidden'!AF56)</f>
        <v>x</v>
      </c>
      <c r="AF55" s="214" t="str">
        <f>IF('Indicator Date hidden'!AG56="x","x",$AF$2-'Indicator Date hidden'!AG56)</f>
        <v>x</v>
      </c>
      <c r="AG55" s="214">
        <f>IF('Indicator Date hidden'!AH56="x","x",$AG$2-'Indicator Date hidden'!AH56)</f>
        <v>0</v>
      </c>
      <c r="AH55" s="214">
        <f>IF('Indicator Date hidden'!AI56="x","x",$AH$2-'Indicator Date hidden'!AI56)</f>
        <v>0</v>
      </c>
      <c r="AI55" s="214">
        <f>IF('Indicator Date hidden'!AJ56="x","x",$AI$2-'Indicator Date hidden'!AJ56)</f>
        <v>0</v>
      </c>
      <c r="AJ55" s="214" t="str">
        <f>IF('Indicator Date hidden'!AK56="x","x",$AJ$2-'Indicator Date hidden'!AK56)</f>
        <v>x</v>
      </c>
      <c r="AK55" s="214">
        <f>IF('Indicator Date hidden'!AL56="x","x",$AK$2-'Indicator Date hidden'!AL56)</f>
        <v>1</v>
      </c>
      <c r="AL55" s="214">
        <f>IF('Indicator Date hidden'!AM56="x","x",$AL$2-'Indicator Date hidden'!AM56)</f>
        <v>0</v>
      </c>
      <c r="AM55" s="214">
        <f>IF('Indicator Date hidden'!AN56="x","x",$AM$2-'Indicator Date hidden'!AN56)</f>
        <v>0</v>
      </c>
      <c r="AN55" s="214">
        <f>IF('Indicator Date hidden'!AO56="x","x",$AN$2-'Indicator Date hidden'!AO56)</f>
        <v>0</v>
      </c>
      <c r="AO55" s="214" t="str">
        <f>IF('Indicator Date hidden'!AP56="x","x",$AO$2-'Indicator Date hidden'!AP56)</f>
        <v>x</v>
      </c>
      <c r="AP55" s="214" t="str">
        <f>IF('Indicator Date hidden'!AQ56="x","x",$AP$2-'Indicator Date hidden'!AQ56)</f>
        <v>x</v>
      </c>
      <c r="AQ55" s="214" t="str">
        <f>IF('Indicator Date hidden'!AR56="x","x",$AQ$2-'Indicator Date hidden'!AR56)</f>
        <v>x</v>
      </c>
      <c r="AR55" s="214">
        <f>IF('Indicator Date hidden'!AS56="x","x",$AR$2-'Indicator Date hidden'!AS56)</f>
        <v>0</v>
      </c>
      <c r="AS55" s="214">
        <f>IF('Indicator Date hidden'!AT56="x","x",$AS$2-'Indicator Date hidden'!AT56)</f>
        <v>2</v>
      </c>
      <c r="AT55" s="214">
        <f>IF('Indicator Date hidden'!AU56="x","x",$AT$2-'Indicator Date hidden'!AU56)</f>
        <v>0</v>
      </c>
      <c r="AU55" s="214">
        <f>IF('Indicator Date hidden'!AV56="x","x",$AU$2-'Indicator Date hidden'!AV56)</f>
        <v>1</v>
      </c>
      <c r="AV55" s="214">
        <f>IF('Indicator Date hidden'!AW56="x","x",$AV$2-'Indicator Date hidden'!AW56)</f>
        <v>0</v>
      </c>
      <c r="AW55" s="214">
        <f>IF('Indicator Date hidden'!AX56="x","x",$AW$2-'Indicator Date hidden'!AX56)</f>
        <v>0</v>
      </c>
      <c r="AX55" s="214">
        <f>IF('Indicator Date hidden'!AY56="x","x",$AX$2-'Indicator Date hidden'!AY56)</f>
        <v>0</v>
      </c>
      <c r="AY55" s="214">
        <f>IF('Indicator Date hidden'!AZ56="x","x",$AY$2-'Indicator Date hidden'!AZ56)</f>
        <v>0</v>
      </c>
      <c r="AZ55" s="214">
        <f>IF('Indicator Date hidden'!BA56="x","x",$AZ$2-'Indicator Date hidden'!BA56)</f>
        <v>0</v>
      </c>
      <c r="BA55">
        <f t="shared" si="5"/>
        <v>8</v>
      </c>
      <c r="BB55" s="21">
        <f t="shared" si="6"/>
        <v>0.18604651162790697</v>
      </c>
      <c r="BC55">
        <f t="shared" si="7"/>
        <v>4</v>
      </c>
      <c r="BD55" s="21">
        <f t="shared" si="8"/>
        <v>0.69066243743802314</v>
      </c>
      <c r="BE55" s="291">
        <f t="shared" si="9"/>
        <v>0</v>
      </c>
    </row>
    <row r="56" spans="1:57" x14ac:dyDescent="0.25">
      <c r="A56" t="s">
        <v>7926</v>
      </c>
      <c r="B56" s="214">
        <f>IF('Indicator Date hidden'!C57="x","x",$B$2-'Indicator Date hidden'!C57)</f>
        <v>0</v>
      </c>
      <c r="C56" s="214">
        <f>IF('Indicator Date hidden'!D57="x","x",$C$2-'Indicator Date hidden'!D57)</f>
        <v>0</v>
      </c>
      <c r="D56" s="214">
        <f>IF('Indicator Date hidden'!E57="x","x",$D$2-'Indicator Date hidden'!E57)</f>
        <v>0</v>
      </c>
      <c r="E56" s="214">
        <f>IF('Indicator Date hidden'!F57="x","x",$E$2-'Indicator Date hidden'!F57)</f>
        <v>0</v>
      </c>
      <c r="F56" s="214">
        <f>IF('Indicator Date hidden'!G57="x","x",$F$2-'Indicator Date hidden'!G57)</f>
        <v>0</v>
      </c>
      <c r="G56" s="214">
        <f>IF('Indicator Date hidden'!H57="x","x",$G$2-'Indicator Date hidden'!H57)</f>
        <v>0</v>
      </c>
      <c r="H56" s="214">
        <f>IF('Indicator Date hidden'!I57="x","x",$H$2-'Indicator Date hidden'!I57)</f>
        <v>0</v>
      </c>
      <c r="I56" s="214">
        <f>IF('Indicator Date hidden'!J57="x","x",$I$2-'Indicator Date hidden'!J57)</f>
        <v>0</v>
      </c>
      <c r="J56" s="214">
        <f>IF('Indicator Date hidden'!K57="x","x",$J$2-'Indicator Date hidden'!K57)</f>
        <v>0</v>
      </c>
      <c r="K56" s="214">
        <f>IF('Indicator Date hidden'!L57="x","x",$K$2-'Indicator Date hidden'!L57)</f>
        <v>0</v>
      </c>
      <c r="L56" s="214">
        <f>IF('Indicator Date hidden'!M57="x","x",$L$2-'Indicator Date hidden'!M57)</f>
        <v>0</v>
      </c>
      <c r="M56" s="214">
        <f>IF('Indicator Date hidden'!N57="x","x",$M$2-'Indicator Date hidden'!N57)</f>
        <v>0</v>
      </c>
      <c r="N56" s="214">
        <f>IF('Indicator Date hidden'!O57="x","x",$N$2-'Indicator Date hidden'!O57)</f>
        <v>0</v>
      </c>
      <c r="O56" s="214">
        <f>IF('Indicator Date hidden'!P57="x","x",$O$2-'Indicator Date hidden'!P57)</f>
        <v>0</v>
      </c>
      <c r="P56" s="214">
        <f>IF('Indicator Date hidden'!Q57="x","x",$P$2-'Indicator Date hidden'!Q57)</f>
        <v>0</v>
      </c>
      <c r="Q56" s="214" t="str">
        <f>IF('Indicator Date hidden'!R57="x","x",$Q$2-'Indicator Date hidden'!R57)</f>
        <v>x</v>
      </c>
      <c r="R56" s="214">
        <f>IF('Indicator Date hidden'!S57="x","x",$R$2-'Indicator Date hidden'!S57)</f>
        <v>0</v>
      </c>
      <c r="S56" s="214">
        <f>IF('Indicator Date hidden'!T57="x","x",$S$2-'Indicator Date hidden'!T57)</f>
        <v>0</v>
      </c>
      <c r="T56" s="214">
        <f>IF('Indicator Date hidden'!U57="x","x",$T$2-'Indicator Date hidden'!U57)</f>
        <v>0</v>
      </c>
      <c r="U56" s="214" t="str">
        <f>IF('Indicator Date hidden'!V57="x","x",$U$2-'Indicator Date hidden'!V57)</f>
        <v>x</v>
      </c>
      <c r="V56" s="214">
        <f>IF('Indicator Date hidden'!W57="x","x",$V$2-'Indicator Date hidden'!W57)</f>
        <v>0</v>
      </c>
      <c r="W56" s="214">
        <f>IF('Indicator Date hidden'!X57="x","x",$W$2-'Indicator Date hidden'!X57)</f>
        <v>4</v>
      </c>
      <c r="X56" s="214" t="str">
        <f>IF('Indicator Date hidden'!Y57="x","x",$X$2-'Indicator Date hidden'!Y57)</f>
        <v>x</v>
      </c>
      <c r="Y56" s="214">
        <f>IF('Indicator Date hidden'!Z57="x","x",$Y$2-'Indicator Date hidden'!Z57)</f>
        <v>0</v>
      </c>
      <c r="Z56" s="214">
        <f>IF('Indicator Date hidden'!AA57="x","x",$Z$2-'Indicator Date hidden'!AA57)</f>
        <v>0</v>
      </c>
      <c r="AA56" s="214">
        <f>IF('Indicator Date hidden'!AB57="x","x",$AA$2-'Indicator Date hidden'!AB57)</f>
        <v>0</v>
      </c>
      <c r="AB56" s="214">
        <f>IF('Indicator Date hidden'!AC57="x","x",$AB$2-'Indicator Date hidden'!AC57)</f>
        <v>0</v>
      </c>
      <c r="AC56" s="214">
        <f>IF('Indicator Date hidden'!AD57="x","x",$AC$2-'Indicator Date hidden'!AD57)</f>
        <v>0</v>
      </c>
      <c r="AD56" s="214">
        <f>IF('Indicator Date hidden'!AE57="x","x",$AD$2-'Indicator Date hidden'!AE57)</f>
        <v>0</v>
      </c>
      <c r="AE56" s="214" t="str">
        <f>IF('Indicator Date hidden'!AF57="x","x",$AE$2-'Indicator Date hidden'!AF57)</f>
        <v>x</v>
      </c>
      <c r="AF56" s="214" t="str">
        <f>IF('Indicator Date hidden'!AG57="x","x",$AF$2-'Indicator Date hidden'!AG57)</f>
        <v>x</v>
      </c>
      <c r="AG56" s="214">
        <f>IF('Indicator Date hidden'!AH57="x","x",$AG$2-'Indicator Date hidden'!AH57)</f>
        <v>0</v>
      </c>
      <c r="AH56" s="214">
        <f>IF('Indicator Date hidden'!AI57="x","x",$AH$2-'Indicator Date hidden'!AI57)</f>
        <v>0</v>
      </c>
      <c r="AI56" s="214">
        <f>IF('Indicator Date hidden'!AJ57="x","x",$AI$2-'Indicator Date hidden'!AJ57)</f>
        <v>0</v>
      </c>
      <c r="AJ56" s="214" t="str">
        <f>IF('Indicator Date hidden'!AK57="x","x",$AJ$2-'Indicator Date hidden'!AK57)</f>
        <v>x</v>
      </c>
      <c r="AK56" s="214">
        <f>IF('Indicator Date hidden'!AL57="x","x",$AK$2-'Indicator Date hidden'!AL57)</f>
        <v>1</v>
      </c>
      <c r="AL56" s="214">
        <f>IF('Indicator Date hidden'!AM57="x","x",$AL$2-'Indicator Date hidden'!AM57)</f>
        <v>0</v>
      </c>
      <c r="AM56" s="214">
        <f>IF('Indicator Date hidden'!AN57="x","x",$AM$2-'Indicator Date hidden'!AN57)</f>
        <v>0</v>
      </c>
      <c r="AN56" s="214">
        <f>IF('Indicator Date hidden'!AO57="x","x",$AN$2-'Indicator Date hidden'!AO57)</f>
        <v>0</v>
      </c>
      <c r="AO56" s="214" t="str">
        <f>IF('Indicator Date hidden'!AP57="x","x",$AO$2-'Indicator Date hidden'!AP57)</f>
        <v>x</v>
      </c>
      <c r="AP56" s="214" t="str">
        <f>IF('Indicator Date hidden'!AQ57="x","x",$AP$2-'Indicator Date hidden'!AQ57)</f>
        <v>x</v>
      </c>
      <c r="AQ56" s="214" t="str">
        <f>IF('Indicator Date hidden'!AR57="x","x",$AQ$2-'Indicator Date hidden'!AR57)</f>
        <v>x</v>
      </c>
      <c r="AR56" s="214">
        <f>IF('Indicator Date hidden'!AS57="x","x",$AR$2-'Indicator Date hidden'!AS57)</f>
        <v>0</v>
      </c>
      <c r="AS56" s="214">
        <f>IF('Indicator Date hidden'!AT57="x","x",$AS$2-'Indicator Date hidden'!AT57)</f>
        <v>0</v>
      </c>
      <c r="AT56" s="214">
        <f>IF('Indicator Date hidden'!AU57="x","x",$AT$2-'Indicator Date hidden'!AU57)</f>
        <v>0</v>
      </c>
      <c r="AU56" s="214">
        <f>IF('Indicator Date hidden'!AV57="x","x",$AU$2-'Indicator Date hidden'!AV57)</f>
        <v>1</v>
      </c>
      <c r="AV56" s="214">
        <f>IF('Indicator Date hidden'!AW57="x","x",$AV$2-'Indicator Date hidden'!AW57)</f>
        <v>0</v>
      </c>
      <c r="AW56" s="214">
        <f>IF('Indicator Date hidden'!AX57="x","x",$AW$2-'Indicator Date hidden'!AX57)</f>
        <v>0</v>
      </c>
      <c r="AX56" s="214">
        <f>IF('Indicator Date hidden'!AY57="x","x",$AX$2-'Indicator Date hidden'!AY57)</f>
        <v>0</v>
      </c>
      <c r="AY56" s="214">
        <f>IF('Indicator Date hidden'!AZ57="x","x",$AY$2-'Indicator Date hidden'!AZ57)</f>
        <v>0</v>
      </c>
      <c r="AZ56" s="214">
        <f>IF('Indicator Date hidden'!BA57="x","x",$AZ$2-'Indicator Date hidden'!BA57)</f>
        <v>0</v>
      </c>
      <c r="BA56">
        <f t="shared" si="5"/>
        <v>6</v>
      </c>
      <c r="BB56" s="21">
        <f t="shared" si="6"/>
        <v>0.14285714285714285</v>
      </c>
      <c r="BC56">
        <f t="shared" si="7"/>
        <v>3</v>
      </c>
      <c r="BD56" s="21">
        <f t="shared" si="8"/>
        <v>0.63887656499993994</v>
      </c>
      <c r="BE56" s="291">
        <f t="shared" si="9"/>
        <v>0</v>
      </c>
    </row>
    <row r="57" spans="1:57" x14ac:dyDescent="0.25">
      <c r="A57" t="s">
        <v>7929</v>
      </c>
      <c r="B57" s="214">
        <f>IF('Indicator Date hidden'!C58="x","x",$B$2-'Indicator Date hidden'!C58)</f>
        <v>0</v>
      </c>
      <c r="C57" s="214">
        <f>IF('Indicator Date hidden'!D58="x","x",$C$2-'Indicator Date hidden'!D58)</f>
        <v>0</v>
      </c>
      <c r="D57" s="214">
        <f>IF('Indicator Date hidden'!E58="x","x",$D$2-'Indicator Date hidden'!E58)</f>
        <v>0</v>
      </c>
      <c r="E57" s="214">
        <f>IF('Indicator Date hidden'!F58="x","x",$E$2-'Indicator Date hidden'!F58)</f>
        <v>0</v>
      </c>
      <c r="F57" s="214">
        <f>IF('Indicator Date hidden'!G58="x","x",$F$2-'Indicator Date hidden'!G58)</f>
        <v>0</v>
      </c>
      <c r="G57" s="214">
        <f>IF('Indicator Date hidden'!H58="x","x",$G$2-'Indicator Date hidden'!H58)</f>
        <v>0</v>
      </c>
      <c r="H57" s="214">
        <f>IF('Indicator Date hidden'!I58="x","x",$H$2-'Indicator Date hidden'!I58)</f>
        <v>0</v>
      </c>
      <c r="I57" s="214">
        <f>IF('Indicator Date hidden'!J58="x","x",$I$2-'Indicator Date hidden'!J58)</f>
        <v>0</v>
      </c>
      <c r="J57" s="214">
        <f>IF('Indicator Date hidden'!K58="x","x",$J$2-'Indicator Date hidden'!K58)</f>
        <v>0</v>
      </c>
      <c r="K57" s="214">
        <f>IF('Indicator Date hidden'!L58="x","x",$K$2-'Indicator Date hidden'!L58)</f>
        <v>0</v>
      </c>
      <c r="L57" s="214">
        <f>IF('Indicator Date hidden'!M58="x","x",$L$2-'Indicator Date hidden'!M58)</f>
        <v>0</v>
      </c>
      <c r="M57" s="214">
        <f>IF('Indicator Date hidden'!N58="x","x",$M$2-'Indicator Date hidden'!N58)</f>
        <v>0</v>
      </c>
      <c r="N57" s="214">
        <f>IF('Indicator Date hidden'!O58="x","x",$N$2-'Indicator Date hidden'!O58)</f>
        <v>0</v>
      </c>
      <c r="O57" s="214">
        <f>IF('Indicator Date hidden'!P58="x","x",$O$2-'Indicator Date hidden'!P58)</f>
        <v>0</v>
      </c>
      <c r="P57" s="214">
        <f>IF('Indicator Date hidden'!Q58="x","x",$P$2-'Indicator Date hidden'!Q58)</f>
        <v>0</v>
      </c>
      <c r="Q57" s="214" t="str">
        <f>IF('Indicator Date hidden'!R58="x","x",$Q$2-'Indicator Date hidden'!R58)</f>
        <v>x</v>
      </c>
      <c r="R57" s="214">
        <f>IF('Indicator Date hidden'!S58="x","x",$R$2-'Indicator Date hidden'!S58)</f>
        <v>0</v>
      </c>
      <c r="S57" s="214">
        <f>IF('Indicator Date hidden'!T58="x","x",$S$2-'Indicator Date hidden'!T58)</f>
        <v>0</v>
      </c>
      <c r="T57" s="214">
        <f>IF('Indicator Date hidden'!U58="x","x",$T$2-'Indicator Date hidden'!U58)</f>
        <v>0</v>
      </c>
      <c r="U57" s="214" t="str">
        <f>IF('Indicator Date hidden'!V58="x","x",$U$2-'Indicator Date hidden'!V58)</f>
        <v>x</v>
      </c>
      <c r="V57" s="214">
        <f>IF('Indicator Date hidden'!W58="x","x",$V$2-'Indicator Date hidden'!W58)</f>
        <v>0</v>
      </c>
      <c r="W57" s="214" t="str">
        <f>IF('Indicator Date hidden'!X58="x","x",$W$2-'Indicator Date hidden'!X58)</f>
        <v>x</v>
      </c>
      <c r="X57" s="214">
        <f>IF('Indicator Date hidden'!Y58="x","x",$X$2-'Indicator Date hidden'!Y58)</f>
        <v>2</v>
      </c>
      <c r="Y57" s="214">
        <f>IF('Indicator Date hidden'!Z58="x","x",$Y$2-'Indicator Date hidden'!Z58)</f>
        <v>0</v>
      </c>
      <c r="Z57" s="214">
        <f>IF('Indicator Date hidden'!AA58="x","x",$Z$2-'Indicator Date hidden'!AA58)</f>
        <v>0</v>
      </c>
      <c r="AA57" s="214">
        <f>IF('Indicator Date hidden'!AB58="x","x",$AA$2-'Indicator Date hidden'!AB58)</f>
        <v>1</v>
      </c>
      <c r="AB57" s="214">
        <f>IF('Indicator Date hidden'!AC58="x","x",$AB$2-'Indicator Date hidden'!AC58)</f>
        <v>0</v>
      </c>
      <c r="AC57" s="214">
        <f>IF('Indicator Date hidden'!AD58="x","x",$AC$2-'Indicator Date hidden'!AD58)</f>
        <v>0</v>
      </c>
      <c r="AD57" s="214" t="str">
        <f>IF('Indicator Date hidden'!AE58="x","x",$AD$2-'Indicator Date hidden'!AE58)</f>
        <v>x</v>
      </c>
      <c r="AE57" s="214">
        <f>IF('Indicator Date hidden'!AF58="x","x",$AE$2-'Indicator Date hidden'!AF58)</f>
        <v>0</v>
      </c>
      <c r="AF57" s="214">
        <f>IF('Indicator Date hidden'!AG58="x","x",$AF$2-'Indicator Date hidden'!AG58)</f>
        <v>1</v>
      </c>
      <c r="AG57" s="214">
        <f>IF('Indicator Date hidden'!AH58="x","x",$AG$2-'Indicator Date hidden'!AH58)</f>
        <v>0</v>
      </c>
      <c r="AH57" s="214">
        <f>IF('Indicator Date hidden'!AI58="x","x",$AH$2-'Indicator Date hidden'!AI58)</f>
        <v>0</v>
      </c>
      <c r="AI57" s="214">
        <f>IF('Indicator Date hidden'!AJ58="x","x",$AI$2-'Indicator Date hidden'!AJ58)</f>
        <v>0</v>
      </c>
      <c r="AJ57" s="214" t="str">
        <f>IF('Indicator Date hidden'!AK58="x","x",$AJ$2-'Indicator Date hidden'!AK58)</f>
        <v>x</v>
      </c>
      <c r="AK57" s="214">
        <f>IF('Indicator Date hidden'!AL58="x","x",$AK$2-'Indicator Date hidden'!AL58)</f>
        <v>1</v>
      </c>
      <c r="AL57" s="214">
        <f>IF('Indicator Date hidden'!AM58="x","x",$AL$2-'Indicator Date hidden'!AM58)</f>
        <v>0</v>
      </c>
      <c r="AM57" s="214">
        <f>IF('Indicator Date hidden'!AN58="x","x",$AM$2-'Indicator Date hidden'!AN58)</f>
        <v>0</v>
      </c>
      <c r="AN57" s="214">
        <f>IF('Indicator Date hidden'!AO58="x","x",$AN$2-'Indicator Date hidden'!AO58)</f>
        <v>0</v>
      </c>
      <c r="AO57" s="214">
        <f>IF('Indicator Date hidden'!AP58="x","x",$AO$2-'Indicator Date hidden'!AP58)</f>
        <v>0</v>
      </c>
      <c r="AP57" s="214">
        <f>IF('Indicator Date hidden'!AQ58="x","x",$AP$2-'Indicator Date hidden'!AQ58)</f>
        <v>0</v>
      </c>
      <c r="AQ57" s="214" t="str">
        <f>IF('Indicator Date hidden'!AR58="x","x",$AQ$2-'Indicator Date hidden'!AR58)</f>
        <v>x</v>
      </c>
      <c r="AR57" s="214">
        <f>IF('Indicator Date hidden'!AS58="x","x",$AR$2-'Indicator Date hidden'!AS58)</f>
        <v>0</v>
      </c>
      <c r="AS57" s="214">
        <f>IF('Indicator Date hidden'!AT58="x","x",$AS$2-'Indicator Date hidden'!AT58)</f>
        <v>0</v>
      </c>
      <c r="AT57" s="214">
        <f>IF('Indicator Date hidden'!AU58="x","x",$AT$2-'Indicator Date hidden'!AU58)</f>
        <v>0</v>
      </c>
      <c r="AU57" s="214">
        <f>IF('Indicator Date hidden'!AV58="x","x",$AU$2-'Indicator Date hidden'!AV58)</f>
        <v>3</v>
      </c>
      <c r="AV57" s="214">
        <f>IF('Indicator Date hidden'!AW58="x","x",$AV$2-'Indicator Date hidden'!AW58)</f>
        <v>0</v>
      </c>
      <c r="AW57" s="214">
        <f>IF('Indicator Date hidden'!AX58="x","x",$AW$2-'Indicator Date hidden'!AX58)</f>
        <v>0</v>
      </c>
      <c r="AX57" s="214">
        <f>IF('Indicator Date hidden'!AY58="x","x",$AX$2-'Indicator Date hidden'!AY58)</f>
        <v>0</v>
      </c>
      <c r="AY57" s="214">
        <f>IF('Indicator Date hidden'!AZ58="x","x",$AY$2-'Indicator Date hidden'!AZ58)</f>
        <v>0</v>
      </c>
      <c r="AZ57" s="214">
        <f>IF('Indicator Date hidden'!BA58="x","x",$AZ$2-'Indicator Date hidden'!BA58)</f>
        <v>0</v>
      </c>
      <c r="BA57">
        <f t="shared" si="5"/>
        <v>8</v>
      </c>
      <c r="BB57" s="21">
        <f t="shared" si="6"/>
        <v>0.17777777777777778</v>
      </c>
      <c r="BC57">
        <f t="shared" si="7"/>
        <v>5</v>
      </c>
      <c r="BD57" s="21">
        <f t="shared" si="8"/>
        <v>0.56916659888291987</v>
      </c>
      <c r="BE57" s="291">
        <f t="shared" si="9"/>
        <v>0</v>
      </c>
    </row>
    <row r="58" spans="1:57" x14ac:dyDescent="0.25">
      <c r="A58" t="s">
        <v>7930</v>
      </c>
      <c r="B58" s="214">
        <f>IF('Indicator Date hidden'!C59="x","x",$B$2-'Indicator Date hidden'!C59)</f>
        <v>0</v>
      </c>
      <c r="C58" s="214">
        <f>IF('Indicator Date hidden'!D59="x","x",$C$2-'Indicator Date hidden'!D59)</f>
        <v>0</v>
      </c>
      <c r="D58" s="214">
        <f>IF('Indicator Date hidden'!E59="x","x",$D$2-'Indicator Date hidden'!E59)</f>
        <v>0</v>
      </c>
      <c r="E58" s="214">
        <f>IF('Indicator Date hidden'!F59="x","x",$E$2-'Indicator Date hidden'!F59)</f>
        <v>0</v>
      </c>
      <c r="F58" s="214">
        <f>IF('Indicator Date hidden'!G59="x","x",$F$2-'Indicator Date hidden'!G59)</f>
        <v>0</v>
      </c>
      <c r="G58" s="214">
        <f>IF('Indicator Date hidden'!H59="x","x",$G$2-'Indicator Date hidden'!H59)</f>
        <v>0</v>
      </c>
      <c r="H58" s="214">
        <f>IF('Indicator Date hidden'!I59="x","x",$H$2-'Indicator Date hidden'!I59)</f>
        <v>0</v>
      </c>
      <c r="I58" s="214">
        <f>IF('Indicator Date hidden'!J59="x","x",$I$2-'Indicator Date hidden'!J59)</f>
        <v>0</v>
      </c>
      <c r="J58" s="214">
        <f>IF('Indicator Date hidden'!K59="x","x",$J$2-'Indicator Date hidden'!K59)</f>
        <v>0</v>
      </c>
      <c r="K58" s="214">
        <f>IF('Indicator Date hidden'!L59="x","x",$K$2-'Indicator Date hidden'!L59)</f>
        <v>0</v>
      </c>
      <c r="L58" s="214">
        <f>IF('Indicator Date hidden'!M59="x","x",$L$2-'Indicator Date hidden'!M59)</f>
        <v>0</v>
      </c>
      <c r="M58" s="214">
        <f>IF('Indicator Date hidden'!N59="x","x",$M$2-'Indicator Date hidden'!N59)</f>
        <v>0</v>
      </c>
      <c r="N58" s="214">
        <f>IF('Indicator Date hidden'!O59="x","x",$N$2-'Indicator Date hidden'!O59)</f>
        <v>0</v>
      </c>
      <c r="O58" s="214">
        <f>IF('Indicator Date hidden'!P59="x","x",$O$2-'Indicator Date hidden'!P59)</f>
        <v>0</v>
      </c>
      <c r="P58" s="214">
        <f>IF('Indicator Date hidden'!Q59="x","x",$P$2-'Indicator Date hidden'!Q59)</f>
        <v>0</v>
      </c>
      <c r="Q58" s="214">
        <f>IF('Indicator Date hidden'!R59="x","x",$Q$2-'Indicator Date hidden'!R59)</f>
        <v>3</v>
      </c>
      <c r="R58" s="214">
        <f>IF('Indicator Date hidden'!S59="x","x",$R$2-'Indicator Date hidden'!S59)</f>
        <v>0</v>
      </c>
      <c r="S58" s="214">
        <f>IF('Indicator Date hidden'!T59="x","x",$S$2-'Indicator Date hidden'!T59)</f>
        <v>0</v>
      </c>
      <c r="T58" s="214">
        <f>IF('Indicator Date hidden'!U59="x","x",$T$2-'Indicator Date hidden'!U59)</f>
        <v>0</v>
      </c>
      <c r="U58" s="214">
        <f>IF('Indicator Date hidden'!V59="x","x",$U$2-'Indicator Date hidden'!V59)</f>
        <v>0</v>
      </c>
      <c r="V58" s="214">
        <f>IF('Indicator Date hidden'!W59="x","x",$V$2-'Indicator Date hidden'!W59)</f>
        <v>0</v>
      </c>
      <c r="W58" s="214">
        <f>IF('Indicator Date hidden'!X59="x","x",$W$2-'Indicator Date hidden'!X59)</f>
        <v>0</v>
      </c>
      <c r="X58" s="214">
        <f>IF('Indicator Date hidden'!Y59="x","x",$X$2-'Indicator Date hidden'!Y59)</f>
        <v>4</v>
      </c>
      <c r="Y58" s="214">
        <f>IF('Indicator Date hidden'!Z59="x","x",$Y$2-'Indicator Date hidden'!Z59)</f>
        <v>0</v>
      </c>
      <c r="Z58" s="214">
        <f>IF('Indicator Date hidden'!AA59="x","x",$Z$2-'Indicator Date hidden'!AA59)</f>
        <v>0</v>
      </c>
      <c r="AA58" s="214">
        <f>IF('Indicator Date hidden'!AB59="x","x",$AA$2-'Indicator Date hidden'!AB59)</f>
        <v>0</v>
      </c>
      <c r="AB58" s="214">
        <f>IF('Indicator Date hidden'!AC59="x","x",$AB$2-'Indicator Date hidden'!AC59)</f>
        <v>0</v>
      </c>
      <c r="AC58" s="214">
        <f>IF('Indicator Date hidden'!AD59="x","x",$AC$2-'Indicator Date hidden'!AD59)</f>
        <v>0</v>
      </c>
      <c r="AD58" s="214">
        <f>IF('Indicator Date hidden'!AE59="x","x",$AD$2-'Indicator Date hidden'!AE59)</f>
        <v>0</v>
      </c>
      <c r="AE58" s="214">
        <f>IF('Indicator Date hidden'!AF59="x","x",$AE$2-'Indicator Date hidden'!AF59)</f>
        <v>0</v>
      </c>
      <c r="AF58" s="214">
        <f>IF('Indicator Date hidden'!AG59="x","x",$AF$2-'Indicator Date hidden'!AG59)</f>
        <v>3</v>
      </c>
      <c r="AG58" s="214">
        <f>IF('Indicator Date hidden'!AH59="x","x",$AG$2-'Indicator Date hidden'!AH59)</f>
        <v>0</v>
      </c>
      <c r="AH58" s="214">
        <f>IF('Indicator Date hidden'!AI59="x","x",$AH$2-'Indicator Date hidden'!AI59)</f>
        <v>0</v>
      </c>
      <c r="AI58" s="214">
        <f>IF('Indicator Date hidden'!AJ59="x","x",$AI$2-'Indicator Date hidden'!AJ59)</f>
        <v>0</v>
      </c>
      <c r="AJ58" s="214">
        <f>IF('Indicator Date hidden'!AK59="x","x",$AJ$2-'Indicator Date hidden'!AK59)</f>
        <v>1</v>
      </c>
      <c r="AK58" s="214">
        <f>IF('Indicator Date hidden'!AL59="x","x",$AK$2-'Indicator Date hidden'!AL59)</f>
        <v>0</v>
      </c>
      <c r="AL58" s="214">
        <f>IF('Indicator Date hidden'!AM59="x","x",$AL$2-'Indicator Date hidden'!AM59)</f>
        <v>0</v>
      </c>
      <c r="AM58" s="214">
        <f>IF('Indicator Date hidden'!AN59="x","x",$AM$2-'Indicator Date hidden'!AN59)</f>
        <v>0</v>
      </c>
      <c r="AN58" s="214">
        <f>IF('Indicator Date hidden'!AO59="x","x",$AN$2-'Indicator Date hidden'!AO59)</f>
        <v>0</v>
      </c>
      <c r="AO58" s="214">
        <f>IF('Indicator Date hidden'!AP59="x","x",$AO$2-'Indicator Date hidden'!AP59)</f>
        <v>0</v>
      </c>
      <c r="AP58" s="214">
        <f>IF('Indicator Date hidden'!AQ59="x","x",$AP$2-'Indicator Date hidden'!AQ59)</f>
        <v>0</v>
      </c>
      <c r="AQ58" s="214">
        <f>IF('Indicator Date hidden'!AR59="x","x",$AQ$2-'Indicator Date hidden'!AR59)</f>
        <v>0</v>
      </c>
      <c r="AR58" s="214">
        <f>IF('Indicator Date hidden'!AS59="x","x",$AR$2-'Indicator Date hidden'!AS59)</f>
        <v>0</v>
      </c>
      <c r="AS58" s="214">
        <f>IF('Indicator Date hidden'!AT59="x","x",$AS$2-'Indicator Date hidden'!AT59)</f>
        <v>0</v>
      </c>
      <c r="AT58" s="214">
        <f>IF('Indicator Date hidden'!AU59="x","x",$AT$2-'Indicator Date hidden'!AU59)</f>
        <v>0</v>
      </c>
      <c r="AU58" s="214">
        <f>IF('Indicator Date hidden'!AV59="x","x",$AU$2-'Indicator Date hidden'!AV59)</f>
        <v>7</v>
      </c>
      <c r="AV58" s="214">
        <f>IF('Indicator Date hidden'!AW59="x","x",$AV$2-'Indicator Date hidden'!AW59)</f>
        <v>0</v>
      </c>
      <c r="AW58" s="214">
        <f>IF('Indicator Date hidden'!AX59="x","x",$AW$2-'Indicator Date hidden'!AX59)</f>
        <v>0</v>
      </c>
      <c r="AX58" s="214">
        <f>IF('Indicator Date hidden'!AY59="x","x",$AX$2-'Indicator Date hidden'!AY59)</f>
        <v>0</v>
      </c>
      <c r="AY58" s="214">
        <f>IF('Indicator Date hidden'!AZ59="x","x",$AY$2-'Indicator Date hidden'!AZ59)</f>
        <v>0</v>
      </c>
      <c r="AZ58" s="214">
        <f>IF('Indicator Date hidden'!BA59="x","x",$AZ$2-'Indicator Date hidden'!BA59)</f>
        <v>0</v>
      </c>
      <c r="BA58">
        <f t="shared" si="5"/>
        <v>18</v>
      </c>
      <c r="BB58" s="21">
        <f t="shared" si="6"/>
        <v>0.35294117647058826</v>
      </c>
      <c r="BC58">
        <f t="shared" si="7"/>
        <v>5</v>
      </c>
      <c r="BD58" s="21">
        <f t="shared" si="8"/>
        <v>1.2338927625531195</v>
      </c>
      <c r="BE58" s="291">
        <f t="shared" si="9"/>
        <v>0</v>
      </c>
    </row>
    <row r="59" spans="1:57" x14ac:dyDescent="0.25">
      <c r="A59" t="s">
        <v>7934</v>
      </c>
      <c r="B59" s="214">
        <f>IF('Indicator Date hidden'!C60="x","x",$B$2-'Indicator Date hidden'!C60)</f>
        <v>0</v>
      </c>
      <c r="C59" s="214">
        <f>IF('Indicator Date hidden'!D60="x","x",$C$2-'Indicator Date hidden'!D60)</f>
        <v>0</v>
      </c>
      <c r="D59" s="214">
        <f>IF('Indicator Date hidden'!E60="x","x",$D$2-'Indicator Date hidden'!E60)</f>
        <v>0</v>
      </c>
      <c r="E59" s="214">
        <f>IF('Indicator Date hidden'!F60="x","x",$E$2-'Indicator Date hidden'!F60)</f>
        <v>0</v>
      </c>
      <c r="F59" s="214">
        <f>IF('Indicator Date hidden'!G60="x","x",$F$2-'Indicator Date hidden'!G60)</f>
        <v>0</v>
      </c>
      <c r="G59" s="214">
        <f>IF('Indicator Date hidden'!H60="x","x",$G$2-'Indicator Date hidden'!H60)</f>
        <v>0</v>
      </c>
      <c r="H59" s="214">
        <f>IF('Indicator Date hidden'!I60="x","x",$H$2-'Indicator Date hidden'!I60)</f>
        <v>0</v>
      </c>
      <c r="I59" s="214">
        <f>IF('Indicator Date hidden'!J60="x","x",$I$2-'Indicator Date hidden'!J60)</f>
        <v>0</v>
      </c>
      <c r="J59" s="214">
        <f>IF('Indicator Date hidden'!K60="x","x",$J$2-'Indicator Date hidden'!K60)</f>
        <v>0</v>
      </c>
      <c r="K59" s="214">
        <f>IF('Indicator Date hidden'!L60="x","x",$K$2-'Indicator Date hidden'!L60)</f>
        <v>0</v>
      </c>
      <c r="L59" s="214">
        <f>IF('Indicator Date hidden'!M60="x","x",$L$2-'Indicator Date hidden'!M60)</f>
        <v>0</v>
      </c>
      <c r="M59" s="214">
        <f>IF('Indicator Date hidden'!N60="x","x",$M$2-'Indicator Date hidden'!N60)</f>
        <v>0</v>
      </c>
      <c r="N59" s="214">
        <f>IF('Indicator Date hidden'!O60="x","x",$N$2-'Indicator Date hidden'!O60)</f>
        <v>0</v>
      </c>
      <c r="O59" s="214">
        <f>IF('Indicator Date hidden'!P60="x","x",$O$2-'Indicator Date hidden'!P60)</f>
        <v>0</v>
      </c>
      <c r="P59" s="214">
        <f>IF('Indicator Date hidden'!Q60="x","x",$P$2-'Indicator Date hidden'!Q60)</f>
        <v>0</v>
      </c>
      <c r="Q59" s="214" t="str">
        <f>IF('Indicator Date hidden'!R60="x","x",$Q$2-'Indicator Date hidden'!R60)</f>
        <v>x</v>
      </c>
      <c r="R59" s="214">
        <f>IF('Indicator Date hidden'!S60="x","x",$R$2-'Indicator Date hidden'!S60)</f>
        <v>0</v>
      </c>
      <c r="S59" s="214">
        <f>IF('Indicator Date hidden'!T60="x","x",$S$2-'Indicator Date hidden'!T60)</f>
        <v>0</v>
      </c>
      <c r="T59" s="214">
        <f>IF('Indicator Date hidden'!U60="x","x",$T$2-'Indicator Date hidden'!U60)</f>
        <v>0</v>
      </c>
      <c r="U59" s="214">
        <f>IF('Indicator Date hidden'!V60="x","x",$U$2-'Indicator Date hidden'!V60)</f>
        <v>0</v>
      </c>
      <c r="V59" s="214">
        <f>IF('Indicator Date hidden'!W60="x","x",$V$2-'Indicator Date hidden'!W60)</f>
        <v>0</v>
      </c>
      <c r="W59" s="214">
        <f>IF('Indicator Date hidden'!X60="x","x",$W$2-'Indicator Date hidden'!X60)</f>
        <v>10</v>
      </c>
      <c r="X59" s="214">
        <f>IF('Indicator Date hidden'!Y60="x","x",$X$2-'Indicator Date hidden'!Y60)</f>
        <v>4</v>
      </c>
      <c r="Y59" s="214">
        <f>IF('Indicator Date hidden'!Z60="x","x",$Y$2-'Indicator Date hidden'!Z60)</f>
        <v>0</v>
      </c>
      <c r="Z59" s="214">
        <f>IF('Indicator Date hidden'!AA60="x","x",$Z$2-'Indicator Date hidden'!AA60)</f>
        <v>0</v>
      </c>
      <c r="AA59" s="214">
        <f>IF('Indicator Date hidden'!AB60="x","x",$AA$2-'Indicator Date hidden'!AB60)</f>
        <v>0</v>
      </c>
      <c r="AB59" s="214">
        <f>IF('Indicator Date hidden'!AC60="x","x",$AB$2-'Indicator Date hidden'!AC60)</f>
        <v>0</v>
      </c>
      <c r="AC59" s="214">
        <f>IF('Indicator Date hidden'!AD60="x","x",$AC$2-'Indicator Date hidden'!AD60)</f>
        <v>0</v>
      </c>
      <c r="AD59" s="214" t="str">
        <f>IF('Indicator Date hidden'!AE60="x","x",$AD$2-'Indicator Date hidden'!AE60)</f>
        <v>x</v>
      </c>
      <c r="AE59" s="214">
        <f>IF('Indicator Date hidden'!AF60="x","x",$AE$2-'Indicator Date hidden'!AF60)</f>
        <v>0</v>
      </c>
      <c r="AF59" s="214">
        <f>IF('Indicator Date hidden'!AG60="x","x",$AF$2-'Indicator Date hidden'!AG60)</f>
        <v>5</v>
      </c>
      <c r="AG59" s="214">
        <f>IF('Indicator Date hidden'!AH60="x","x",$AG$2-'Indicator Date hidden'!AH60)</f>
        <v>0</v>
      </c>
      <c r="AH59" s="214">
        <f>IF('Indicator Date hidden'!AI60="x","x",$AH$2-'Indicator Date hidden'!AI60)</f>
        <v>0</v>
      </c>
      <c r="AI59" s="214">
        <f>IF('Indicator Date hidden'!AJ60="x","x",$AI$2-'Indicator Date hidden'!AJ60)</f>
        <v>0</v>
      </c>
      <c r="AJ59" s="214" t="str">
        <f>IF('Indicator Date hidden'!AK60="x","x",$AJ$2-'Indicator Date hidden'!AK60)</f>
        <v>x</v>
      </c>
      <c r="AK59" s="214">
        <f>IF('Indicator Date hidden'!AL60="x","x",$AK$2-'Indicator Date hidden'!AL60)</f>
        <v>1</v>
      </c>
      <c r="AL59" s="214">
        <f>IF('Indicator Date hidden'!AM60="x","x",$AL$2-'Indicator Date hidden'!AM60)</f>
        <v>0</v>
      </c>
      <c r="AM59" s="214">
        <f>IF('Indicator Date hidden'!AN60="x","x",$AM$2-'Indicator Date hidden'!AN60)</f>
        <v>0</v>
      </c>
      <c r="AN59" s="214">
        <f>IF('Indicator Date hidden'!AO60="x","x",$AN$2-'Indicator Date hidden'!AO60)</f>
        <v>0</v>
      </c>
      <c r="AO59" s="214">
        <f>IF('Indicator Date hidden'!AP60="x","x",$AO$2-'Indicator Date hidden'!AP60)</f>
        <v>0</v>
      </c>
      <c r="AP59" s="214">
        <f>IF('Indicator Date hidden'!AQ60="x","x",$AP$2-'Indicator Date hidden'!AQ60)</f>
        <v>0</v>
      </c>
      <c r="AQ59" s="214">
        <f>IF('Indicator Date hidden'!AR60="x","x",$AQ$2-'Indicator Date hidden'!AR60)</f>
        <v>0</v>
      </c>
      <c r="AR59" s="214">
        <f>IF('Indicator Date hidden'!AS60="x","x",$AR$2-'Indicator Date hidden'!AS60)</f>
        <v>0</v>
      </c>
      <c r="AS59" s="214" t="str">
        <f>IF('Indicator Date hidden'!AT60="x","x",$AS$2-'Indicator Date hidden'!AT60)</f>
        <v>x</v>
      </c>
      <c r="AT59" s="214">
        <f>IF('Indicator Date hidden'!AU60="x","x",$AT$2-'Indicator Date hidden'!AU60)</f>
        <v>0</v>
      </c>
      <c r="AU59" s="214" t="str">
        <f>IF('Indicator Date hidden'!AV60="x","x",$AU$2-'Indicator Date hidden'!AV60)</f>
        <v>x</v>
      </c>
      <c r="AV59" s="214">
        <f>IF('Indicator Date hidden'!AW60="x","x",$AV$2-'Indicator Date hidden'!AW60)</f>
        <v>0</v>
      </c>
      <c r="AW59" s="214">
        <f>IF('Indicator Date hidden'!AX60="x","x",$AW$2-'Indicator Date hidden'!AX60)</f>
        <v>0</v>
      </c>
      <c r="AX59" s="214">
        <f>IF('Indicator Date hidden'!AY60="x","x",$AX$2-'Indicator Date hidden'!AY60)</f>
        <v>0</v>
      </c>
      <c r="AY59" s="214">
        <f>IF('Indicator Date hidden'!AZ60="x","x",$AY$2-'Indicator Date hidden'!AZ60)</f>
        <v>0</v>
      </c>
      <c r="AZ59" s="214">
        <f>IF('Indicator Date hidden'!BA60="x","x",$AZ$2-'Indicator Date hidden'!BA60)</f>
        <v>0</v>
      </c>
      <c r="BA59">
        <f t="shared" si="5"/>
        <v>20</v>
      </c>
      <c r="BB59" s="21">
        <f t="shared" si="6"/>
        <v>0.43478260869565216</v>
      </c>
      <c r="BC59">
        <f t="shared" si="7"/>
        <v>4</v>
      </c>
      <c r="BD59" s="21">
        <f t="shared" si="8"/>
        <v>1.702327995691469</v>
      </c>
      <c r="BE59" s="291">
        <f t="shared" si="9"/>
        <v>0</v>
      </c>
    </row>
    <row r="60" spans="1:57" x14ac:dyDescent="0.25">
      <c r="A60" t="s">
        <v>7932</v>
      </c>
      <c r="B60" s="214">
        <f>IF('Indicator Date hidden'!C61="x","x",$B$2-'Indicator Date hidden'!C61)</f>
        <v>0</v>
      </c>
      <c r="C60" s="214">
        <f>IF('Indicator Date hidden'!D61="x","x",$C$2-'Indicator Date hidden'!D61)</f>
        <v>0</v>
      </c>
      <c r="D60" s="214">
        <f>IF('Indicator Date hidden'!E61="x","x",$D$2-'Indicator Date hidden'!E61)</f>
        <v>0</v>
      </c>
      <c r="E60" s="214">
        <f>IF('Indicator Date hidden'!F61="x","x",$E$2-'Indicator Date hidden'!F61)</f>
        <v>0</v>
      </c>
      <c r="F60" s="214">
        <f>IF('Indicator Date hidden'!G61="x","x",$F$2-'Indicator Date hidden'!G61)</f>
        <v>0</v>
      </c>
      <c r="G60" s="214">
        <f>IF('Indicator Date hidden'!H61="x","x",$G$2-'Indicator Date hidden'!H61)</f>
        <v>0</v>
      </c>
      <c r="H60" s="214">
        <f>IF('Indicator Date hidden'!I61="x","x",$H$2-'Indicator Date hidden'!I61)</f>
        <v>0</v>
      </c>
      <c r="I60" s="214">
        <f>IF('Indicator Date hidden'!J61="x","x",$I$2-'Indicator Date hidden'!J61)</f>
        <v>0</v>
      </c>
      <c r="J60" s="214">
        <f>IF('Indicator Date hidden'!K61="x","x",$J$2-'Indicator Date hidden'!K61)</f>
        <v>0</v>
      </c>
      <c r="K60" s="214">
        <f>IF('Indicator Date hidden'!L61="x","x",$K$2-'Indicator Date hidden'!L61)</f>
        <v>0</v>
      </c>
      <c r="L60" s="214">
        <f>IF('Indicator Date hidden'!M61="x","x",$L$2-'Indicator Date hidden'!M61)</f>
        <v>0</v>
      </c>
      <c r="M60" s="214">
        <f>IF('Indicator Date hidden'!N61="x","x",$M$2-'Indicator Date hidden'!N61)</f>
        <v>0</v>
      </c>
      <c r="N60" s="214">
        <f>IF('Indicator Date hidden'!O61="x","x",$N$2-'Indicator Date hidden'!O61)</f>
        <v>0</v>
      </c>
      <c r="O60" s="214">
        <f>IF('Indicator Date hidden'!P61="x","x",$O$2-'Indicator Date hidden'!P61)</f>
        <v>0</v>
      </c>
      <c r="P60" s="214">
        <f>IF('Indicator Date hidden'!Q61="x","x",$P$2-'Indicator Date hidden'!Q61)</f>
        <v>0</v>
      </c>
      <c r="Q60" s="214" t="str">
        <f>IF('Indicator Date hidden'!R61="x","x",$Q$2-'Indicator Date hidden'!R61)</f>
        <v>x</v>
      </c>
      <c r="R60" s="214">
        <f>IF('Indicator Date hidden'!S61="x","x",$R$2-'Indicator Date hidden'!S61)</f>
        <v>0</v>
      </c>
      <c r="S60" s="214">
        <f>IF('Indicator Date hidden'!T61="x","x",$S$2-'Indicator Date hidden'!T61)</f>
        <v>0</v>
      </c>
      <c r="T60" s="214">
        <f>IF('Indicator Date hidden'!U61="x","x",$T$2-'Indicator Date hidden'!U61)</f>
        <v>0</v>
      </c>
      <c r="U60" s="214" t="str">
        <f>IF('Indicator Date hidden'!V61="x","x",$U$2-'Indicator Date hidden'!V61)</f>
        <v>x</v>
      </c>
      <c r="V60" s="214">
        <f>IF('Indicator Date hidden'!W61="x","x",$V$2-'Indicator Date hidden'!W61)</f>
        <v>0</v>
      </c>
      <c r="W60" s="214" t="str">
        <f>IF('Indicator Date hidden'!X61="x","x",$W$2-'Indicator Date hidden'!X61)</f>
        <v>x</v>
      </c>
      <c r="X60" s="214">
        <f>IF('Indicator Date hidden'!Y61="x","x",$X$2-'Indicator Date hidden'!Y61)</f>
        <v>4</v>
      </c>
      <c r="Y60" s="214">
        <f>IF('Indicator Date hidden'!Z61="x","x",$Y$2-'Indicator Date hidden'!Z61)</f>
        <v>0</v>
      </c>
      <c r="Z60" s="214">
        <f>IF('Indicator Date hidden'!AA61="x","x",$Z$2-'Indicator Date hidden'!AA61)</f>
        <v>0</v>
      </c>
      <c r="AA60" s="214" t="str">
        <f>IF('Indicator Date hidden'!AB61="x","x",$AA$2-'Indicator Date hidden'!AB61)</f>
        <v>x</v>
      </c>
      <c r="AB60" s="214">
        <f>IF('Indicator Date hidden'!AC61="x","x",$AB$2-'Indicator Date hidden'!AC61)</f>
        <v>0</v>
      </c>
      <c r="AC60" s="214">
        <f>IF('Indicator Date hidden'!AD61="x","x",$AC$2-'Indicator Date hidden'!AD61)</f>
        <v>0</v>
      </c>
      <c r="AD60" s="214" t="str">
        <f>IF('Indicator Date hidden'!AE61="x","x",$AD$2-'Indicator Date hidden'!AE61)</f>
        <v>x</v>
      </c>
      <c r="AE60" s="214">
        <f>IF('Indicator Date hidden'!AF61="x","x",$AE$2-'Indicator Date hidden'!AF61)</f>
        <v>0</v>
      </c>
      <c r="AF60" s="214">
        <f>IF('Indicator Date hidden'!AG61="x","x",$AF$2-'Indicator Date hidden'!AG61)</f>
        <v>1</v>
      </c>
      <c r="AG60" s="214">
        <f>IF('Indicator Date hidden'!AH61="x","x",$AG$2-'Indicator Date hidden'!AH61)</f>
        <v>0</v>
      </c>
      <c r="AH60" s="214">
        <f>IF('Indicator Date hidden'!AI61="x","x",$AH$2-'Indicator Date hidden'!AI61)</f>
        <v>0</v>
      </c>
      <c r="AI60" s="214">
        <f>IF('Indicator Date hidden'!AJ61="x","x",$AI$2-'Indicator Date hidden'!AJ61)</f>
        <v>0</v>
      </c>
      <c r="AJ60" s="214" t="str">
        <f>IF('Indicator Date hidden'!AK61="x","x",$AJ$2-'Indicator Date hidden'!AK61)</f>
        <v>x</v>
      </c>
      <c r="AK60" s="214">
        <f>IF('Indicator Date hidden'!AL61="x","x",$AK$2-'Indicator Date hidden'!AL61)</f>
        <v>1</v>
      </c>
      <c r="AL60" s="214">
        <f>IF('Indicator Date hidden'!AM61="x","x",$AL$2-'Indicator Date hidden'!AM61)</f>
        <v>0</v>
      </c>
      <c r="AM60" s="214">
        <f>IF('Indicator Date hidden'!AN61="x","x",$AM$2-'Indicator Date hidden'!AN61)</f>
        <v>0</v>
      </c>
      <c r="AN60" s="214">
        <f>IF('Indicator Date hidden'!AO61="x","x",$AN$2-'Indicator Date hidden'!AO61)</f>
        <v>0</v>
      </c>
      <c r="AO60" s="214">
        <f>IF('Indicator Date hidden'!AP61="x","x",$AO$2-'Indicator Date hidden'!AP61)</f>
        <v>0</v>
      </c>
      <c r="AP60" s="214">
        <f>IF('Indicator Date hidden'!AQ61="x","x",$AP$2-'Indicator Date hidden'!AQ61)</f>
        <v>0</v>
      </c>
      <c r="AQ60" s="214">
        <f>IF('Indicator Date hidden'!AR61="x","x",$AQ$2-'Indicator Date hidden'!AR61)</f>
        <v>0</v>
      </c>
      <c r="AR60" s="214">
        <f>IF('Indicator Date hidden'!AS61="x","x",$AR$2-'Indicator Date hidden'!AS61)</f>
        <v>0</v>
      </c>
      <c r="AS60" s="214">
        <f>IF('Indicator Date hidden'!AT61="x","x",$AS$2-'Indicator Date hidden'!AT61)</f>
        <v>0</v>
      </c>
      <c r="AT60" s="214">
        <f>IF('Indicator Date hidden'!AU61="x","x",$AT$2-'Indicator Date hidden'!AU61)</f>
        <v>0</v>
      </c>
      <c r="AU60" s="214" t="str">
        <f>IF('Indicator Date hidden'!AV61="x","x",$AU$2-'Indicator Date hidden'!AV61)</f>
        <v>x</v>
      </c>
      <c r="AV60" s="214">
        <f>IF('Indicator Date hidden'!AW61="x","x",$AV$2-'Indicator Date hidden'!AW61)</f>
        <v>0</v>
      </c>
      <c r="AW60" s="214">
        <f>IF('Indicator Date hidden'!AX61="x","x",$AW$2-'Indicator Date hidden'!AX61)</f>
        <v>0</v>
      </c>
      <c r="AX60" s="214">
        <f>IF('Indicator Date hidden'!AY61="x","x",$AX$2-'Indicator Date hidden'!AY61)</f>
        <v>0</v>
      </c>
      <c r="AY60" s="214">
        <f>IF('Indicator Date hidden'!AZ61="x","x",$AY$2-'Indicator Date hidden'!AZ61)</f>
        <v>0</v>
      </c>
      <c r="AZ60" s="214">
        <f>IF('Indicator Date hidden'!BA61="x","x",$AZ$2-'Indicator Date hidden'!BA61)</f>
        <v>0</v>
      </c>
      <c r="BA60">
        <f t="shared" si="5"/>
        <v>6</v>
      </c>
      <c r="BB60" s="21">
        <f t="shared" si="6"/>
        <v>0.13636363636363635</v>
      </c>
      <c r="BC60">
        <f t="shared" si="7"/>
        <v>3</v>
      </c>
      <c r="BD60" s="21">
        <f t="shared" si="8"/>
        <v>0.62489668567579637</v>
      </c>
      <c r="BE60" s="291">
        <f t="shared" si="9"/>
        <v>0</v>
      </c>
    </row>
    <row r="61" spans="1:57" x14ac:dyDescent="0.25">
      <c r="A61" t="s">
        <v>7936</v>
      </c>
      <c r="B61" s="214">
        <f>IF('Indicator Date hidden'!C62="x","x",$B$2-'Indicator Date hidden'!C62)</f>
        <v>0</v>
      </c>
      <c r="C61" s="214">
        <f>IF('Indicator Date hidden'!D62="x","x",$C$2-'Indicator Date hidden'!D62)</f>
        <v>0</v>
      </c>
      <c r="D61" s="214">
        <f>IF('Indicator Date hidden'!E62="x","x",$D$2-'Indicator Date hidden'!E62)</f>
        <v>0</v>
      </c>
      <c r="E61" s="214">
        <f>IF('Indicator Date hidden'!F62="x","x",$E$2-'Indicator Date hidden'!F62)</f>
        <v>0</v>
      </c>
      <c r="F61" s="214">
        <f>IF('Indicator Date hidden'!G62="x","x",$F$2-'Indicator Date hidden'!G62)</f>
        <v>0</v>
      </c>
      <c r="G61" s="214">
        <f>IF('Indicator Date hidden'!H62="x","x",$G$2-'Indicator Date hidden'!H62)</f>
        <v>0</v>
      </c>
      <c r="H61" s="214">
        <f>IF('Indicator Date hidden'!I62="x","x",$H$2-'Indicator Date hidden'!I62)</f>
        <v>0</v>
      </c>
      <c r="I61" s="214">
        <f>IF('Indicator Date hidden'!J62="x","x",$I$2-'Indicator Date hidden'!J62)</f>
        <v>0</v>
      </c>
      <c r="J61" s="214">
        <f>IF('Indicator Date hidden'!K62="x","x",$J$2-'Indicator Date hidden'!K62)</f>
        <v>0</v>
      </c>
      <c r="K61" s="214">
        <f>IF('Indicator Date hidden'!L62="x","x",$K$2-'Indicator Date hidden'!L62)</f>
        <v>0</v>
      </c>
      <c r="L61" s="214">
        <f>IF('Indicator Date hidden'!M62="x","x",$L$2-'Indicator Date hidden'!M62)</f>
        <v>0</v>
      </c>
      <c r="M61" s="214">
        <f>IF('Indicator Date hidden'!N62="x","x",$M$2-'Indicator Date hidden'!N62)</f>
        <v>0</v>
      </c>
      <c r="N61" s="214">
        <f>IF('Indicator Date hidden'!O62="x","x",$N$2-'Indicator Date hidden'!O62)</f>
        <v>0</v>
      </c>
      <c r="O61" s="214">
        <f>IF('Indicator Date hidden'!P62="x","x",$O$2-'Indicator Date hidden'!P62)</f>
        <v>0</v>
      </c>
      <c r="P61" s="214">
        <f>IF('Indicator Date hidden'!Q62="x","x",$P$2-'Indicator Date hidden'!Q62)</f>
        <v>0</v>
      </c>
      <c r="Q61" s="214" t="str">
        <f>IF('Indicator Date hidden'!R62="x","x",$Q$2-'Indicator Date hidden'!R62)</f>
        <v>x</v>
      </c>
      <c r="R61" s="214">
        <f>IF('Indicator Date hidden'!S62="x","x",$R$2-'Indicator Date hidden'!S62)</f>
        <v>0</v>
      </c>
      <c r="S61" s="214">
        <f>IF('Indicator Date hidden'!T62="x","x",$S$2-'Indicator Date hidden'!T62)</f>
        <v>0</v>
      </c>
      <c r="T61" s="214">
        <f>IF('Indicator Date hidden'!U62="x","x",$T$2-'Indicator Date hidden'!U62)</f>
        <v>0</v>
      </c>
      <c r="U61" s="214" t="str">
        <f>IF('Indicator Date hidden'!V62="x","x",$U$2-'Indicator Date hidden'!V62)</f>
        <v>x</v>
      </c>
      <c r="V61" s="214">
        <f>IF('Indicator Date hidden'!W62="x","x",$V$2-'Indicator Date hidden'!W62)</f>
        <v>0</v>
      </c>
      <c r="W61" s="214" t="str">
        <f>IF('Indicator Date hidden'!X62="x","x",$W$2-'Indicator Date hidden'!X62)</f>
        <v>x</v>
      </c>
      <c r="X61" s="214">
        <f>IF('Indicator Date hidden'!Y62="x","x",$X$2-'Indicator Date hidden'!Y62)</f>
        <v>1</v>
      </c>
      <c r="Y61" s="214">
        <f>IF('Indicator Date hidden'!Z62="x","x",$Y$2-'Indicator Date hidden'!Z62)</f>
        <v>0</v>
      </c>
      <c r="Z61" s="214">
        <f>IF('Indicator Date hidden'!AA62="x","x",$Z$2-'Indicator Date hidden'!AA62)</f>
        <v>0</v>
      </c>
      <c r="AA61" s="214" t="str">
        <f>IF('Indicator Date hidden'!AB62="x","x",$AA$2-'Indicator Date hidden'!AB62)</f>
        <v>x</v>
      </c>
      <c r="AB61" s="214">
        <f>IF('Indicator Date hidden'!AC62="x","x",$AB$2-'Indicator Date hidden'!AC62)</f>
        <v>0</v>
      </c>
      <c r="AC61" s="214">
        <f>IF('Indicator Date hidden'!AD62="x","x",$AC$2-'Indicator Date hidden'!AD62)</f>
        <v>0</v>
      </c>
      <c r="AD61" s="214" t="str">
        <f>IF('Indicator Date hidden'!AE62="x","x",$AD$2-'Indicator Date hidden'!AE62)</f>
        <v>x</v>
      </c>
      <c r="AE61" s="214">
        <f>IF('Indicator Date hidden'!AF62="x","x",$AE$2-'Indicator Date hidden'!AF62)</f>
        <v>0</v>
      </c>
      <c r="AF61" s="214">
        <f>IF('Indicator Date hidden'!AG62="x","x",$AF$2-'Indicator Date hidden'!AG62)</f>
        <v>1</v>
      </c>
      <c r="AG61" s="214">
        <f>IF('Indicator Date hidden'!AH62="x","x",$AG$2-'Indicator Date hidden'!AH62)</f>
        <v>0</v>
      </c>
      <c r="AH61" s="214">
        <f>IF('Indicator Date hidden'!AI62="x","x",$AH$2-'Indicator Date hidden'!AI62)</f>
        <v>0</v>
      </c>
      <c r="AI61" s="214">
        <f>IF('Indicator Date hidden'!AJ62="x","x",$AI$2-'Indicator Date hidden'!AJ62)</f>
        <v>0</v>
      </c>
      <c r="AJ61" s="214" t="str">
        <f>IF('Indicator Date hidden'!AK62="x","x",$AJ$2-'Indicator Date hidden'!AK62)</f>
        <v>x</v>
      </c>
      <c r="AK61" s="214">
        <f>IF('Indicator Date hidden'!AL62="x","x",$AK$2-'Indicator Date hidden'!AL62)</f>
        <v>1</v>
      </c>
      <c r="AL61" s="214">
        <f>IF('Indicator Date hidden'!AM62="x","x",$AL$2-'Indicator Date hidden'!AM62)</f>
        <v>0</v>
      </c>
      <c r="AM61" s="214">
        <f>IF('Indicator Date hidden'!AN62="x","x",$AM$2-'Indicator Date hidden'!AN62)</f>
        <v>0</v>
      </c>
      <c r="AN61" s="214">
        <f>IF('Indicator Date hidden'!AO62="x","x",$AN$2-'Indicator Date hidden'!AO62)</f>
        <v>0</v>
      </c>
      <c r="AO61" s="214">
        <f>IF('Indicator Date hidden'!AP62="x","x",$AO$2-'Indicator Date hidden'!AP62)</f>
        <v>0</v>
      </c>
      <c r="AP61" s="214">
        <f>IF('Indicator Date hidden'!AQ62="x","x",$AP$2-'Indicator Date hidden'!AQ62)</f>
        <v>0</v>
      </c>
      <c r="AQ61" s="214">
        <f>IF('Indicator Date hidden'!AR62="x","x",$AQ$2-'Indicator Date hidden'!AR62)</f>
        <v>0</v>
      </c>
      <c r="AR61" s="214">
        <f>IF('Indicator Date hidden'!AS62="x","x",$AR$2-'Indicator Date hidden'!AS62)</f>
        <v>0</v>
      </c>
      <c r="AS61" s="214">
        <f>IF('Indicator Date hidden'!AT62="x","x",$AS$2-'Indicator Date hidden'!AT62)</f>
        <v>0</v>
      </c>
      <c r="AT61" s="214">
        <f>IF('Indicator Date hidden'!AU62="x","x",$AT$2-'Indicator Date hidden'!AU62)</f>
        <v>0</v>
      </c>
      <c r="AU61" s="214" t="str">
        <f>IF('Indicator Date hidden'!AV62="x","x",$AU$2-'Indicator Date hidden'!AV62)</f>
        <v>x</v>
      </c>
      <c r="AV61" s="214">
        <f>IF('Indicator Date hidden'!AW62="x","x",$AV$2-'Indicator Date hidden'!AW62)</f>
        <v>0</v>
      </c>
      <c r="AW61" s="214">
        <f>IF('Indicator Date hidden'!AX62="x","x",$AW$2-'Indicator Date hidden'!AX62)</f>
        <v>0</v>
      </c>
      <c r="AX61" s="214">
        <f>IF('Indicator Date hidden'!AY62="x","x",$AX$2-'Indicator Date hidden'!AY62)</f>
        <v>0</v>
      </c>
      <c r="AY61" s="214">
        <f>IF('Indicator Date hidden'!AZ62="x","x",$AY$2-'Indicator Date hidden'!AZ62)</f>
        <v>0</v>
      </c>
      <c r="AZ61" s="214">
        <f>IF('Indicator Date hidden'!BA62="x","x",$AZ$2-'Indicator Date hidden'!BA62)</f>
        <v>0</v>
      </c>
      <c r="BA61">
        <f t="shared" si="5"/>
        <v>3</v>
      </c>
      <c r="BB61" s="21">
        <f t="shared" si="6"/>
        <v>6.8181818181818177E-2</v>
      </c>
      <c r="BC61">
        <f t="shared" si="7"/>
        <v>3</v>
      </c>
      <c r="BD61" s="21">
        <f t="shared" si="8"/>
        <v>0.25205764787294127</v>
      </c>
      <c r="BE61" s="291">
        <f t="shared" si="9"/>
        <v>0</v>
      </c>
    </row>
    <row r="62" spans="1:57" x14ac:dyDescent="0.25">
      <c r="A62" t="s">
        <v>7940</v>
      </c>
      <c r="B62" s="214">
        <f>IF('Indicator Date hidden'!C63="x","x",$B$2-'Indicator Date hidden'!C63)</f>
        <v>0</v>
      </c>
      <c r="C62" s="214">
        <f>IF('Indicator Date hidden'!D63="x","x",$C$2-'Indicator Date hidden'!D63)</f>
        <v>0</v>
      </c>
      <c r="D62" s="214">
        <f>IF('Indicator Date hidden'!E63="x","x",$D$2-'Indicator Date hidden'!E63)</f>
        <v>0</v>
      </c>
      <c r="E62" s="214">
        <f>IF('Indicator Date hidden'!F63="x","x",$E$2-'Indicator Date hidden'!F63)</f>
        <v>0</v>
      </c>
      <c r="F62" s="214">
        <f>IF('Indicator Date hidden'!G63="x","x",$F$2-'Indicator Date hidden'!G63)</f>
        <v>0</v>
      </c>
      <c r="G62" s="214">
        <f>IF('Indicator Date hidden'!H63="x","x",$G$2-'Indicator Date hidden'!H63)</f>
        <v>0</v>
      </c>
      <c r="H62" s="214">
        <f>IF('Indicator Date hidden'!I63="x","x",$H$2-'Indicator Date hidden'!I63)</f>
        <v>0</v>
      </c>
      <c r="I62" s="214">
        <f>IF('Indicator Date hidden'!J63="x","x",$I$2-'Indicator Date hidden'!J63)</f>
        <v>0</v>
      </c>
      <c r="J62" s="214">
        <f>IF('Indicator Date hidden'!K63="x","x",$J$2-'Indicator Date hidden'!K63)</f>
        <v>0</v>
      </c>
      <c r="K62" s="214">
        <f>IF('Indicator Date hidden'!L63="x","x",$K$2-'Indicator Date hidden'!L63)</f>
        <v>0</v>
      </c>
      <c r="L62" s="214">
        <f>IF('Indicator Date hidden'!M63="x","x",$L$2-'Indicator Date hidden'!M63)</f>
        <v>0</v>
      </c>
      <c r="M62" s="214">
        <f>IF('Indicator Date hidden'!N63="x","x",$M$2-'Indicator Date hidden'!N63)</f>
        <v>0</v>
      </c>
      <c r="N62" s="214">
        <f>IF('Indicator Date hidden'!O63="x","x",$N$2-'Indicator Date hidden'!O63)</f>
        <v>0</v>
      </c>
      <c r="O62" s="214">
        <f>IF('Indicator Date hidden'!P63="x","x",$O$2-'Indicator Date hidden'!P63)</f>
        <v>0</v>
      </c>
      <c r="P62" s="214">
        <f>IF('Indicator Date hidden'!Q63="x","x",$P$2-'Indicator Date hidden'!Q63)</f>
        <v>0</v>
      </c>
      <c r="Q62" s="214">
        <f>IF('Indicator Date hidden'!R63="x","x",$Q$2-'Indicator Date hidden'!R63)</f>
        <v>2</v>
      </c>
      <c r="R62" s="214">
        <f>IF('Indicator Date hidden'!S63="x","x",$R$2-'Indicator Date hidden'!S63)</f>
        <v>0</v>
      </c>
      <c r="S62" s="214">
        <f>IF('Indicator Date hidden'!T63="x","x",$S$2-'Indicator Date hidden'!T63)</f>
        <v>0</v>
      </c>
      <c r="T62" s="214">
        <f>IF('Indicator Date hidden'!U63="x","x",$T$2-'Indicator Date hidden'!U63)</f>
        <v>0</v>
      </c>
      <c r="U62" s="214">
        <f>IF('Indicator Date hidden'!V63="x","x",$U$2-'Indicator Date hidden'!V63)</f>
        <v>0</v>
      </c>
      <c r="V62" s="214">
        <f>IF('Indicator Date hidden'!W63="x","x",$V$2-'Indicator Date hidden'!W63)</f>
        <v>0</v>
      </c>
      <c r="W62" s="214">
        <f>IF('Indicator Date hidden'!X63="x","x",$W$2-'Indicator Date hidden'!X63)</f>
        <v>2</v>
      </c>
      <c r="X62" s="214" t="str">
        <f>IF('Indicator Date hidden'!Y63="x","x",$X$2-'Indicator Date hidden'!Y63)</f>
        <v>x</v>
      </c>
      <c r="Y62" s="214">
        <f>IF('Indicator Date hidden'!Z63="x","x",$Y$2-'Indicator Date hidden'!Z63)</f>
        <v>0</v>
      </c>
      <c r="Z62" s="214">
        <f>IF('Indicator Date hidden'!AA63="x","x",$Z$2-'Indicator Date hidden'!AA63)</f>
        <v>0</v>
      </c>
      <c r="AA62" s="214">
        <f>IF('Indicator Date hidden'!AB63="x","x",$AA$2-'Indicator Date hidden'!AB63)</f>
        <v>0</v>
      </c>
      <c r="AB62" s="214">
        <f>IF('Indicator Date hidden'!AC63="x","x",$AB$2-'Indicator Date hidden'!AC63)</f>
        <v>0</v>
      </c>
      <c r="AC62" s="214">
        <f>IF('Indicator Date hidden'!AD63="x","x",$AC$2-'Indicator Date hidden'!AD63)</f>
        <v>0</v>
      </c>
      <c r="AD62" s="214">
        <f>IF('Indicator Date hidden'!AE63="x","x",$AD$2-'Indicator Date hidden'!AE63)</f>
        <v>0</v>
      </c>
      <c r="AE62" s="214">
        <f>IF('Indicator Date hidden'!AF63="x","x",$AE$2-'Indicator Date hidden'!AF63)</f>
        <v>0</v>
      </c>
      <c r="AF62" s="214">
        <f>IF('Indicator Date hidden'!AG63="x","x",$AF$2-'Indicator Date hidden'!AG63)</f>
        <v>8</v>
      </c>
      <c r="AG62" s="214">
        <f>IF('Indicator Date hidden'!AH63="x","x",$AG$2-'Indicator Date hidden'!AH63)</f>
        <v>0</v>
      </c>
      <c r="AH62" s="214">
        <f>IF('Indicator Date hidden'!AI63="x","x",$AH$2-'Indicator Date hidden'!AI63)</f>
        <v>0</v>
      </c>
      <c r="AI62" s="214">
        <f>IF('Indicator Date hidden'!AJ63="x","x",$AI$2-'Indicator Date hidden'!AJ63)</f>
        <v>0</v>
      </c>
      <c r="AJ62" s="214" t="str">
        <f>IF('Indicator Date hidden'!AK63="x","x",$AJ$2-'Indicator Date hidden'!AK63)</f>
        <v>x</v>
      </c>
      <c r="AK62" s="214">
        <f>IF('Indicator Date hidden'!AL63="x","x",$AK$2-'Indicator Date hidden'!AL63)</f>
        <v>1</v>
      </c>
      <c r="AL62" s="214">
        <f>IF('Indicator Date hidden'!AM63="x","x",$AL$2-'Indicator Date hidden'!AM63)</f>
        <v>0</v>
      </c>
      <c r="AM62" s="214">
        <f>IF('Indicator Date hidden'!AN63="x","x",$AM$2-'Indicator Date hidden'!AN63)</f>
        <v>0</v>
      </c>
      <c r="AN62" s="214">
        <f>IF('Indicator Date hidden'!AO63="x","x",$AN$2-'Indicator Date hidden'!AO63)</f>
        <v>0</v>
      </c>
      <c r="AO62" s="214">
        <f>IF('Indicator Date hidden'!AP63="x","x",$AO$2-'Indicator Date hidden'!AP63)</f>
        <v>0</v>
      </c>
      <c r="AP62" s="214">
        <f>IF('Indicator Date hidden'!AQ63="x","x",$AP$2-'Indicator Date hidden'!AQ63)</f>
        <v>0</v>
      </c>
      <c r="AQ62" s="214">
        <f>IF('Indicator Date hidden'!AR63="x","x",$AQ$2-'Indicator Date hidden'!AR63)</f>
        <v>0</v>
      </c>
      <c r="AR62" s="214">
        <f>IF('Indicator Date hidden'!AS63="x","x",$AR$2-'Indicator Date hidden'!AS63)</f>
        <v>0</v>
      </c>
      <c r="AS62" s="214">
        <f>IF('Indicator Date hidden'!AT63="x","x",$AS$2-'Indicator Date hidden'!AT63)</f>
        <v>0</v>
      </c>
      <c r="AT62" s="214">
        <f>IF('Indicator Date hidden'!AU63="x","x",$AT$2-'Indicator Date hidden'!AU63)</f>
        <v>0</v>
      </c>
      <c r="AU62" s="214">
        <f>IF('Indicator Date hidden'!AV63="x","x",$AU$2-'Indicator Date hidden'!AV63)</f>
        <v>2</v>
      </c>
      <c r="AV62" s="214">
        <f>IF('Indicator Date hidden'!AW63="x","x",$AV$2-'Indicator Date hidden'!AW63)</f>
        <v>0</v>
      </c>
      <c r="AW62" s="214">
        <f>IF('Indicator Date hidden'!AX63="x","x",$AW$2-'Indicator Date hidden'!AX63)</f>
        <v>0</v>
      </c>
      <c r="AX62" s="214">
        <f>IF('Indicator Date hidden'!AY63="x","x",$AX$2-'Indicator Date hidden'!AY63)</f>
        <v>0</v>
      </c>
      <c r="AY62" s="214">
        <f>IF('Indicator Date hidden'!AZ63="x","x",$AY$2-'Indicator Date hidden'!AZ63)</f>
        <v>0</v>
      </c>
      <c r="AZ62" s="214">
        <f>IF('Indicator Date hidden'!BA63="x","x",$AZ$2-'Indicator Date hidden'!BA63)</f>
        <v>0</v>
      </c>
      <c r="BA62">
        <f t="shared" si="5"/>
        <v>15</v>
      </c>
      <c r="BB62" s="21">
        <f t="shared" si="6"/>
        <v>0.30612244897959184</v>
      </c>
      <c r="BC62">
        <f t="shared" si="7"/>
        <v>5</v>
      </c>
      <c r="BD62" s="21">
        <f t="shared" si="8"/>
        <v>1.2156140907620758</v>
      </c>
      <c r="BE62" s="291">
        <f t="shared" si="9"/>
        <v>0</v>
      </c>
    </row>
    <row r="63" spans="1:57" x14ac:dyDescent="0.25">
      <c r="A63" t="s">
        <v>7950</v>
      </c>
      <c r="B63" s="214">
        <f>IF('Indicator Date hidden'!C64="x","x",$B$2-'Indicator Date hidden'!C64)</f>
        <v>0</v>
      </c>
      <c r="C63" s="214">
        <f>IF('Indicator Date hidden'!D64="x","x",$C$2-'Indicator Date hidden'!D64)</f>
        <v>0</v>
      </c>
      <c r="D63" s="214">
        <f>IF('Indicator Date hidden'!E64="x","x",$D$2-'Indicator Date hidden'!E64)</f>
        <v>0</v>
      </c>
      <c r="E63" s="214">
        <f>IF('Indicator Date hidden'!F64="x","x",$E$2-'Indicator Date hidden'!F64)</f>
        <v>0</v>
      </c>
      <c r="F63" s="214">
        <f>IF('Indicator Date hidden'!G64="x","x",$F$2-'Indicator Date hidden'!G64)</f>
        <v>0</v>
      </c>
      <c r="G63" s="214">
        <f>IF('Indicator Date hidden'!H64="x","x",$G$2-'Indicator Date hidden'!H64)</f>
        <v>0</v>
      </c>
      <c r="H63" s="214">
        <f>IF('Indicator Date hidden'!I64="x","x",$H$2-'Indicator Date hidden'!I64)</f>
        <v>0</v>
      </c>
      <c r="I63" s="214">
        <f>IF('Indicator Date hidden'!J64="x","x",$I$2-'Indicator Date hidden'!J64)</f>
        <v>0</v>
      </c>
      <c r="J63" s="214">
        <f>IF('Indicator Date hidden'!K64="x","x",$J$2-'Indicator Date hidden'!K64)</f>
        <v>0</v>
      </c>
      <c r="K63" s="214">
        <f>IF('Indicator Date hidden'!L64="x","x",$K$2-'Indicator Date hidden'!L64)</f>
        <v>0</v>
      </c>
      <c r="L63" s="214">
        <f>IF('Indicator Date hidden'!M64="x","x",$L$2-'Indicator Date hidden'!M64)</f>
        <v>0</v>
      </c>
      <c r="M63" s="214">
        <f>IF('Indicator Date hidden'!N64="x","x",$M$2-'Indicator Date hidden'!N64)</f>
        <v>0</v>
      </c>
      <c r="N63" s="214">
        <f>IF('Indicator Date hidden'!O64="x","x",$N$2-'Indicator Date hidden'!O64)</f>
        <v>0</v>
      </c>
      <c r="O63" s="214">
        <f>IF('Indicator Date hidden'!P64="x","x",$O$2-'Indicator Date hidden'!P64)</f>
        <v>0</v>
      </c>
      <c r="P63" s="214">
        <f>IF('Indicator Date hidden'!Q64="x","x",$P$2-'Indicator Date hidden'!Q64)</f>
        <v>0</v>
      </c>
      <c r="Q63" s="214">
        <f>IF('Indicator Date hidden'!R64="x","x",$Q$2-'Indicator Date hidden'!R64)</f>
        <v>1</v>
      </c>
      <c r="R63" s="214">
        <f>IF('Indicator Date hidden'!S64="x","x",$R$2-'Indicator Date hidden'!S64)</f>
        <v>0</v>
      </c>
      <c r="S63" s="214">
        <f>IF('Indicator Date hidden'!T64="x","x",$S$2-'Indicator Date hidden'!T64)</f>
        <v>0</v>
      </c>
      <c r="T63" s="214">
        <f>IF('Indicator Date hidden'!U64="x","x",$T$2-'Indicator Date hidden'!U64)</f>
        <v>0</v>
      </c>
      <c r="U63" s="214">
        <f>IF('Indicator Date hidden'!V64="x","x",$U$2-'Indicator Date hidden'!V64)</f>
        <v>0</v>
      </c>
      <c r="V63" s="214">
        <f>IF('Indicator Date hidden'!W64="x","x",$V$2-'Indicator Date hidden'!W64)</f>
        <v>0</v>
      </c>
      <c r="W63" s="214">
        <f>IF('Indicator Date hidden'!X64="x","x",$W$2-'Indicator Date hidden'!X64)</f>
        <v>1</v>
      </c>
      <c r="X63" s="214">
        <f>IF('Indicator Date hidden'!Y64="x","x",$X$2-'Indicator Date hidden'!Y64)</f>
        <v>4</v>
      </c>
      <c r="Y63" s="214">
        <f>IF('Indicator Date hidden'!Z64="x","x",$Y$2-'Indicator Date hidden'!Z64)</f>
        <v>0</v>
      </c>
      <c r="Z63" s="214">
        <f>IF('Indicator Date hidden'!AA64="x","x",$Z$2-'Indicator Date hidden'!AA64)</f>
        <v>0</v>
      </c>
      <c r="AA63" s="214">
        <f>IF('Indicator Date hidden'!AB64="x","x",$AA$2-'Indicator Date hidden'!AB64)</f>
        <v>0</v>
      </c>
      <c r="AB63" s="214">
        <f>IF('Indicator Date hidden'!AC64="x","x",$AB$2-'Indicator Date hidden'!AC64)</f>
        <v>0</v>
      </c>
      <c r="AC63" s="214">
        <f>IF('Indicator Date hidden'!AD64="x","x",$AC$2-'Indicator Date hidden'!AD64)</f>
        <v>0</v>
      </c>
      <c r="AD63" s="214">
        <f>IF('Indicator Date hidden'!AE64="x","x",$AD$2-'Indicator Date hidden'!AE64)</f>
        <v>0</v>
      </c>
      <c r="AE63" s="214">
        <f>IF('Indicator Date hidden'!AF64="x","x",$AE$2-'Indicator Date hidden'!AF64)</f>
        <v>0</v>
      </c>
      <c r="AF63" s="214">
        <f>IF('Indicator Date hidden'!AG64="x","x",$AF$2-'Indicator Date hidden'!AG64)</f>
        <v>10</v>
      </c>
      <c r="AG63" s="214">
        <f>IF('Indicator Date hidden'!AH64="x","x",$AG$2-'Indicator Date hidden'!AH64)</f>
        <v>0</v>
      </c>
      <c r="AH63" s="214">
        <f>IF('Indicator Date hidden'!AI64="x","x",$AH$2-'Indicator Date hidden'!AI64)</f>
        <v>0</v>
      </c>
      <c r="AI63" s="214">
        <f>IF('Indicator Date hidden'!AJ64="x","x",$AI$2-'Indicator Date hidden'!AJ64)</f>
        <v>0</v>
      </c>
      <c r="AJ63" s="214" t="str">
        <f>IF('Indicator Date hidden'!AK64="x","x",$AJ$2-'Indicator Date hidden'!AK64)</f>
        <v>x</v>
      </c>
      <c r="AK63" s="214">
        <f>IF('Indicator Date hidden'!AL64="x","x",$AK$2-'Indicator Date hidden'!AL64)</f>
        <v>1</v>
      </c>
      <c r="AL63" s="214">
        <f>IF('Indicator Date hidden'!AM64="x","x",$AL$2-'Indicator Date hidden'!AM64)</f>
        <v>0</v>
      </c>
      <c r="AM63" s="214">
        <f>IF('Indicator Date hidden'!AN64="x","x",$AM$2-'Indicator Date hidden'!AN64)</f>
        <v>0</v>
      </c>
      <c r="AN63" s="214">
        <f>IF('Indicator Date hidden'!AO64="x","x",$AN$2-'Indicator Date hidden'!AO64)</f>
        <v>0</v>
      </c>
      <c r="AO63" s="214">
        <f>IF('Indicator Date hidden'!AP64="x","x",$AO$2-'Indicator Date hidden'!AP64)</f>
        <v>0</v>
      </c>
      <c r="AP63" s="214">
        <f>IF('Indicator Date hidden'!AQ64="x","x",$AP$2-'Indicator Date hidden'!AQ64)</f>
        <v>0</v>
      </c>
      <c r="AQ63" s="214">
        <f>IF('Indicator Date hidden'!AR64="x","x",$AQ$2-'Indicator Date hidden'!AR64)</f>
        <v>0</v>
      </c>
      <c r="AR63" s="214">
        <f>IF('Indicator Date hidden'!AS64="x","x",$AR$2-'Indicator Date hidden'!AS64)</f>
        <v>0</v>
      </c>
      <c r="AS63" s="214">
        <f>IF('Indicator Date hidden'!AT64="x","x",$AS$2-'Indicator Date hidden'!AT64)</f>
        <v>0</v>
      </c>
      <c r="AT63" s="214">
        <f>IF('Indicator Date hidden'!AU64="x","x",$AT$2-'Indicator Date hidden'!AU64)</f>
        <v>0</v>
      </c>
      <c r="AU63" s="214">
        <f>IF('Indicator Date hidden'!AV64="x","x",$AU$2-'Indicator Date hidden'!AV64)</f>
        <v>1</v>
      </c>
      <c r="AV63" s="214">
        <f>IF('Indicator Date hidden'!AW64="x","x",$AV$2-'Indicator Date hidden'!AW64)</f>
        <v>0</v>
      </c>
      <c r="AW63" s="214">
        <f>IF('Indicator Date hidden'!AX64="x","x",$AW$2-'Indicator Date hidden'!AX64)</f>
        <v>0</v>
      </c>
      <c r="AX63" s="214">
        <f>IF('Indicator Date hidden'!AY64="x","x",$AX$2-'Indicator Date hidden'!AY64)</f>
        <v>0</v>
      </c>
      <c r="AY63" s="214">
        <f>IF('Indicator Date hidden'!AZ64="x","x",$AY$2-'Indicator Date hidden'!AZ64)</f>
        <v>0</v>
      </c>
      <c r="AZ63" s="214">
        <f>IF('Indicator Date hidden'!BA64="x","x",$AZ$2-'Indicator Date hidden'!BA64)</f>
        <v>0</v>
      </c>
      <c r="BA63">
        <f t="shared" si="5"/>
        <v>18</v>
      </c>
      <c r="BB63" s="21">
        <f t="shared" si="6"/>
        <v>0.36</v>
      </c>
      <c r="BC63">
        <f t="shared" si="7"/>
        <v>6</v>
      </c>
      <c r="BD63" s="21">
        <f t="shared" si="8"/>
        <v>1.5067846561469891</v>
      </c>
      <c r="BE63" s="291">
        <f t="shared" si="9"/>
        <v>0</v>
      </c>
    </row>
    <row r="64" spans="1:57" x14ac:dyDescent="0.25">
      <c r="A64" t="s">
        <v>7944</v>
      </c>
      <c r="B64" s="214">
        <f>IF('Indicator Date hidden'!C65="x","x",$B$2-'Indicator Date hidden'!C65)</f>
        <v>0</v>
      </c>
      <c r="C64" s="214">
        <f>IF('Indicator Date hidden'!D65="x","x",$C$2-'Indicator Date hidden'!D65)</f>
        <v>0</v>
      </c>
      <c r="D64" s="214">
        <f>IF('Indicator Date hidden'!E65="x","x",$D$2-'Indicator Date hidden'!E65)</f>
        <v>0</v>
      </c>
      <c r="E64" s="214">
        <f>IF('Indicator Date hidden'!F65="x","x",$E$2-'Indicator Date hidden'!F65)</f>
        <v>0</v>
      </c>
      <c r="F64" s="214">
        <f>IF('Indicator Date hidden'!G65="x","x",$F$2-'Indicator Date hidden'!G65)</f>
        <v>0</v>
      </c>
      <c r="G64" s="214">
        <f>IF('Indicator Date hidden'!H65="x","x",$G$2-'Indicator Date hidden'!H65)</f>
        <v>0</v>
      </c>
      <c r="H64" s="214">
        <f>IF('Indicator Date hidden'!I65="x","x",$H$2-'Indicator Date hidden'!I65)</f>
        <v>0</v>
      </c>
      <c r="I64" s="214">
        <f>IF('Indicator Date hidden'!J65="x","x",$I$2-'Indicator Date hidden'!J65)</f>
        <v>0</v>
      </c>
      <c r="J64" s="214">
        <f>IF('Indicator Date hidden'!K65="x","x",$J$2-'Indicator Date hidden'!K65)</f>
        <v>0</v>
      </c>
      <c r="K64" s="214">
        <f>IF('Indicator Date hidden'!L65="x","x",$K$2-'Indicator Date hidden'!L65)</f>
        <v>0</v>
      </c>
      <c r="L64" s="214">
        <f>IF('Indicator Date hidden'!M65="x","x",$L$2-'Indicator Date hidden'!M65)</f>
        <v>0</v>
      </c>
      <c r="M64" s="214">
        <f>IF('Indicator Date hidden'!N65="x","x",$M$2-'Indicator Date hidden'!N65)</f>
        <v>0</v>
      </c>
      <c r="N64" s="214">
        <f>IF('Indicator Date hidden'!O65="x","x",$N$2-'Indicator Date hidden'!O65)</f>
        <v>0</v>
      </c>
      <c r="O64" s="214">
        <f>IF('Indicator Date hidden'!P65="x","x",$O$2-'Indicator Date hidden'!P65)</f>
        <v>0</v>
      </c>
      <c r="P64" s="214">
        <f>IF('Indicator Date hidden'!Q65="x","x",$P$2-'Indicator Date hidden'!Q65)</f>
        <v>0</v>
      </c>
      <c r="Q64" s="214">
        <f>IF('Indicator Date hidden'!R65="x","x",$Q$2-'Indicator Date hidden'!R65)</f>
        <v>9</v>
      </c>
      <c r="R64" s="214">
        <f>IF('Indicator Date hidden'!S65="x","x",$R$2-'Indicator Date hidden'!S65)</f>
        <v>0</v>
      </c>
      <c r="S64" s="214">
        <f>IF('Indicator Date hidden'!T65="x","x",$S$2-'Indicator Date hidden'!T65)</f>
        <v>0</v>
      </c>
      <c r="T64" s="214">
        <f>IF('Indicator Date hidden'!U65="x","x",$T$2-'Indicator Date hidden'!U65)</f>
        <v>0</v>
      </c>
      <c r="U64" s="214">
        <f>IF('Indicator Date hidden'!V65="x","x",$U$2-'Indicator Date hidden'!V65)</f>
        <v>0</v>
      </c>
      <c r="V64" s="214">
        <f>IF('Indicator Date hidden'!W65="x","x",$V$2-'Indicator Date hidden'!W65)</f>
        <v>0</v>
      </c>
      <c r="W64" s="214">
        <f>IF('Indicator Date hidden'!X65="x","x",$W$2-'Indicator Date hidden'!X65)</f>
        <v>5</v>
      </c>
      <c r="X64" s="214">
        <f>IF('Indicator Date hidden'!Y65="x","x",$X$2-'Indicator Date hidden'!Y65)</f>
        <v>1</v>
      </c>
      <c r="Y64" s="214">
        <f>IF('Indicator Date hidden'!Z65="x","x",$Y$2-'Indicator Date hidden'!Z65)</f>
        <v>0</v>
      </c>
      <c r="Z64" s="214">
        <f>IF('Indicator Date hidden'!AA65="x","x",$Z$2-'Indicator Date hidden'!AA65)</f>
        <v>0</v>
      </c>
      <c r="AA64" s="214">
        <f>IF('Indicator Date hidden'!AB65="x","x",$AA$2-'Indicator Date hidden'!AB65)</f>
        <v>0</v>
      </c>
      <c r="AB64" s="214">
        <f>IF('Indicator Date hidden'!AC65="x","x",$AB$2-'Indicator Date hidden'!AC65)</f>
        <v>0</v>
      </c>
      <c r="AC64" s="214">
        <f>IF('Indicator Date hidden'!AD65="x","x",$AC$2-'Indicator Date hidden'!AD65)</f>
        <v>0</v>
      </c>
      <c r="AD64" s="214">
        <f>IF('Indicator Date hidden'!AE65="x","x",$AD$2-'Indicator Date hidden'!AE65)</f>
        <v>0</v>
      </c>
      <c r="AE64" s="214">
        <f>IF('Indicator Date hidden'!AF65="x","x",$AE$2-'Indicator Date hidden'!AF65)</f>
        <v>0</v>
      </c>
      <c r="AF64" s="214">
        <f>IF('Indicator Date hidden'!AG65="x","x",$AF$2-'Indicator Date hidden'!AG65)</f>
        <v>0</v>
      </c>
      <c r="AG64" s="214">
        <f>IF('Indicator Date hidden'!AH65="x","x",$AG$2-'Indicator Date hidden'!AH65)</f>
        <v>0</v>
      </c>
      <c r="AH64" s="214">
        <f>IF('Indicator Date hidden'!AI65="x","x",$AH$2-'Indicator Date hidden'!AI65)</f>
        <v>0</v>
      </c>
      <c r="AI64" s="214">
        <f>IF('Indicator Date hidden'!AJ65="x","x",$AI$2-'Indicator Date hidden'!AJ65)</f>
        <v>0</v>
      </c>
      <c r="AJ64" s="214">
        <f>IF('Indicator Date hidden'!AK65="x","x",$AJ$2-'Indicator Date hidden'!AK65)</f>
        <v>1</v>
      </c>
      <c r="AK64" s="214">
        <f>IF('Indicator Date hidden'!AL65="x","x",$AK$2-'Indicator Date hidden'!AL65)</f>
        <v>1</v>
      </c>
      <c r="AL64" s="214">
        <f>IF('Indicator Date hidden'!AM65="x","x",$AL$2-'Indicator Date hidden'!AM65)</f>
        <v>0</v>
      </c>
      <c r="AM64" s="214">
        <f>IF('Indicator Date hidden'!AN65="x","x",$AM$2-'Indicator Date hidden'!AN65)</f>
        <v>0</v>
      </c>
      <c r="AN64" s="214">
        <f>IF('Indicator Date hidden'!AO65="x","x",$AN$2-'Indicator Date hidden'!AO65)</f>
        <v>0</v>
      </c>
      <c r="AO64" s="214" t="str">
        <f>IF('Indicator Date hidden'!AP65="x","x",$AO$2-'Indicator Date hidden'!AP65)</f>
        <v>x</v>
      </c>
      <c r="AP64" s="214" t="str">
        <f>IF('Indicator Date hidden'!AQ65="x","x",$AP$2-'Indicator Date hidden'!AQ65)</f>
        <v>x</v>
      </c>
      <c r="AQ64" s="214">
        <f>IF('Indicator Date hidden'!AR65="x","x",$AQ$2-'Indicator Date hidden'!AR65)</f>
        <v>0</v>
      </c>
      <c r="AR64" s="214">
        <f>IF('Indicator Date hidden'!AS65="x","x",$AR$2-'Indicator Date hidden'!AS65)</f>
        <v>0</v>
      </c>
      <c r="AS64" s="214">
        <f>IF('Indicator Date hidden'!AT65="x","x",$AS$2-'Indicator Date hidden'!AT65)</f>
        <v>0</v>
      </c>
      <c r="AT64" s="214">
        <f>IF('Indicator Date hidden'!AU65="x","x",$AT$2-'Indicator Date hidden'!AU65)</f>
        <v>0</v>
      </c>
      <c r="AU64" s="214">
        <f>IF('Indicator Date hidden'!AV65="x","x",$AU$2-'Indicator Date hidden'!AV65)</f>
        <v>1</v>
      </c>
      <c r="AV64" s="214">
        <f>IF('Indicator Date hidden'!AW65="x","x",$AV$2-'Indicator Date hidden'!AW65)</f>
        <v>0</v>
      </c>
      <c r="AW64" s="214">
        <f>IF('Indicator Date hidden'!AX65="x","x",$AW$2-'Indicator Date hidden'!AX65)</f>
        <v>0</v>
      </c>
      <c r="AX64" s="214">
        <f>IF('Indicator Date hidden'!AY65="x","x",$AX$2-'Indicator Date hidden'!AY65)</f>
        <v>0</v>
      </c>
      <c r="AY64" s="214">
        <f>IF('Indicator Date hidden'!AZ65="x","x",$AY$2-'Indicator Date hidden'!AZ65)</f>
        <v>0</v>
      </c>
      <c r="AZ64" s="214">
        <f>IF('Indicator Date hidden'!BA65="x","x",$AZ$2-'Indicator Date hidden'!BA65)</f>
        <v>0</v>
      </c>
      <c r="BA64">
        <f t="shared" si="5"/>
        <v>18</v>
      </c>
      <c r="BB64" s="21">
        <f t="shared" si="6"/>
        <v>0.36734693877551022</v>
      </c>
      <c r="BC64">
        <f t="shared" si="7"/>
        <v>6</v>
      </c>
      <c r="BD64" s="21">
        <f t="shared" si="8"/>
        <v>1.4525681346346322</v>
      </c>
      <c r="BE64" s="291">
        <f t="shared" si="9"/>
        <v>0</v>
      </c>
    </row>
    <row r="65" spans="1:57" x14ac:dyDescent="0.25">
      <c r="A65" t="s">
        <v>7916</v>
      </c>
      <c r="B65" s="214">
        <f>IF('Indicator Date hidden'!C66="x","x",$B$2-'Indicator Date hidden'!C66)</f>
        <v>0</v>
      </c>
      <c r="C65" s="214">
        <f>IF('Indicator Date hidden'!D66="x","x",$C$2-'Indicator Date hidden'!D66)</f>
        <v>0</v>
      </c>
      <c r="D65" s="214">
        <f>IF('Indicator Date hidden'!E66="x","x",$D$2-'Indicator Date hidden'!E66)</f>
        <v>0</v>
      </c>
      <c r="E65" s="214">
        <f>IF('Indicator Date hidden'!F66="x","x",$E$2-'Indicator Date hidden'!F66)</f>
        <v>0</v>
      </c>
      <c r="F65" s="214">
        <f>IF('Indicator Date hidden'!G66="x","x",$F$2-'Indicator Date hidden'!G66)</f>
        <v>0</v>
      </c>
      <c r="G65" s="214">
        <f>IF('Indicator Date hidden'!H66="x","x",$G$2-'Indicator Date hidden'!H66)</f>
        <v>0</v>
      </c>
      <c r="H65" s="214">
        <f>IF('Indicator Date hidden'!I66="x","x",$H$2-'Indicator Date hidden'!I66)</f>
        <v>0</v>
      </c>
      <c r="I65" s="214">
        <f>IF('Indicator Date hidden'!J66="x","x",$I$2-'Indicator Date hidden'!J66)</f>
        <v>0</v>
      </c>
      <c r="J65" s="214">
        <f>IF('Indicator Date hidden'!K66="x","x",$J$2-'Indicator Date hidden'!K66)</f>
        <v>0</v>
      </c>
      <c r="K65" s="214">
        <f>IF('Indicator Date hidden'!L66="x","x",$K$2-'Indicator Date hidden'!L66)</f>
        <v>0</v>
      </c>
      <c r="L65" s="214">
        <f>IF('Indicator Date hidden'!M66="x","x",$L$2-'Indicator Date hidden'!M66)</f>
        <v>0</v>
      </c>
      <c r="M65" s="214">
        <f>IF('Indicator Date hidden'!N66="x","x",$M$2-'Indicator Date hidden'!N66)</f>
        <v>0</v>
      </c>
      <c r="N65" s="214">
        <f>IF('Indicator Date hidden'!O66="x","x",$N$2-'Indicator Date hidden'!O66)</f>
        <v>0</v>
      </c>
      <c r="O65" s="214">
        <f>IF('Indicator Date hidden'!P66="x","x",$O$2-'Indicator Date hidden'!P66)</f>
        <v>0</v>
      </c>
      <c r="P65" s="214">
        <f>IF('Indicator Date hidden'!Q66="x","x",$P$2-'Indicator Date hidden'!Q66)</f>
        <v>0</v>
      </c>
      <c r="Q65" s="214" t="str">
        <f>IF('Indicator Date hidden'!R66="x","x",$Q$2-'Indicator Date hidden'!R66)</f>
        <v>x</v>
      </c>
      <c r="R65" s="214">
        <f>IF('Indicator Date hidden'!S66="x","x",$R$2-'Indicator Date hidden'!S66)</f>
        <v>0</v>
      </c>
      <c r="S65" s="214">
        <f>IF('Indicator Date hidden'!T66="x","x",$S$2-'Indicator Date hidden'!T66)</f>
        <v>0</v>
      </c>
      <c r="T65" s="214">
        <f>IF('Indicator Date hidden'!U66="x","x",$T$2-'Indicator Date hidden'!U66)</f>
        <v>0</v>
      </c>
      <c r="U65" s="214" t="str">
        <f>IF('Indicator Date hidden'!V66="x","x",$U$2-'Indicator Date hidden'!V66)</f>
        <v>x</v>
      </c>
      <c r="V65" s="214">
        <f>IF('Indicator Date hidden'!W66="x","x",$V$2-'Indicator Date hidden'!W66)</f>
        <v>0</v>
      </c>
      <c r="W65" s="214">
        <f>IF('Indicator Date hidden'!X66="x","x",$W$2-'Indicator Date hidden'!X66)</f>
        <v>9</v>
      </c>
      <c r="X65" s="214">
        <f>IF('Indicator Date hidden'!Y66="x","x",$X$2-'Indicator Date hidden'!Y66)</f>
        <v>2</v>
      </c>
      <c r="Y65" s="214">
        <f>IF('Indicator Date hidden'!Z66="x","x",$Y$2-'Indicator Date hidden'!Z66)</f>
        <v>0</v>
      </c>
      <c r="Z65" s="214">
        <f>IF('Indicator Date hidden'!AA66="x","x",$Z$2-'Indicator Date hidden'!AA66)</f>
        <v>0</v>
      </c>
      <c r="AA65" s="214" t="str">
        <f>IF('Indicator Date hidden'!AB66="x","x",$AA$2-'Indicator Date hidden'!AB66)</f>
        <v>x</v>
      </c>
      <c r="AB65" s="214">
        <f>IF('Indicator Date hidden'!AC66="x","x",$AB$2-'Indicator Date hidden'!AC66)</f>
        <v>0</v>
      </c>
      <c r="AC65" s="214">
        <f>IF('Indicator Date hidden'!AD66="x","x",$AC$2-'Indicator Date hidden'!AD66)</f>
        <v>0</v>
      </c>
      <c r="AD65" s="214" t="str">
        <f>IF('Indicator Date hidden'!AE66="x","x",$AD$2-'Indicator Date hidden'!AE66)</f>
        <v>x</v>
      </c>
      <c r="AE65" s="214">
        <f>IF('Indicator Date hidden'!AF66="x","x",$AE$2-'Indicator Date hidden'!AF66)</f>
        <v>0</v>
      </c>
      <c r="AF65" s="214">
        <f>IF('Indicator Date hidden'!AG66="x","x",$AF$2-'Indicator Date hidden'!AG66)</f>
        <v>2</v>
      </c>
      <c r="AG65" s="214">
        <f>IF('Indicator Date hidden'!AH66="x","x",$AG$2-'Indicator Date hidden'!AH66)</f>
        <v>0</v>
      </c>
      <c r="AH65" s="214">
        <f>IF('Indicator Date hidden'!AI66="x","x",$AH$2-'Indicator Date hidden'!AI66)</f>
        <v>0</v>
      </c>
      <c r="AI65" s="214">
        <f>IF('Indicator Date hidden'!AJ66="x","x",$AI$2-'Indicator Date hidden'!AJ66)</f>
        <v>0</v>
      </c>
      <c r="AJ65" s="214" t="str">
        <f>IF('Indicator Date hidden'!AK66="x","x",$AJ$2-'Indicator Date hidden'!AK66)</f>
        <v>x</v>
      </c>
      <c r="AK65" s="214">
        <f>IF('Indicator Date hidden'!AL66="x","x",$AK$2-'Indicator Date hidden'!AL66)</f>
        <v>1</v>
      </c>
      <c r="AL65" s="214">
        <f>IF('Indicator Date hidden'!AM66="x","x",$AL$2-'Indicator Date hidden'!AM66)</f>
        <v>0</v>
      </c>
      <c r="AM65" s="214">
        <f>IF('Indicator Date hidden'!AN66="x","x",$AM$2-'Indicator Date hidden'!AN66)</f>
        <v>0</v>
      </c>
      <c r="AN65" s="214">
        <f>IF('Indicator Date hidden'!AO66="x","x",$AN$2-'Indicator Date hidden'!AO66)</f>
        <v>0</v>
      </c>
      <c r="AO65" s="214">
        <f>IF('Indicator Date hidden'!AP66="x","x",$AO$2-'Indicator Date hidden'!AP66)</f>
        <v>0</v>
      </c>
      <c r="AP65" s="214">
        <f>IF('Indicator Date hidden'!AQ66="x","x",$AP$2-'Indicator Date hidden'!AQ66)</f>
        <v>0</v>
      </c>
      <c r="AQ65" s="214">
        <f>IF('Indicator Date hidden'!AR66="x","x",$AQ$2-'Indicator Date hidden'!AR66)</f>
        <v>0</v>
      </c>
      <c r="AR65" s="214">
        <f>IF('Indicator Date hidden'!AS66="x","x",$AR$2-'Indicator Date hidden'!AS66)</f>
        <v>0</v>
      </c>
      <c r="AS65" s="214">
        <f>IF('Indicator Date hidden'!AT66="x","x",$AS$2-'Indicator Date hidden'!AT66)</f>
        <v>0</v>
      </c>
      <c r="AT65" s="214">
        <f>IF('Indicator Date hidden'!AU66="x","x",$AT$2-'Indicator Date hidden'!AU66)</f>
        <v>0</v>
      </c>
      <c r="AU65" s="214" t="str">
        <f>IF('Indicator Date hidden'!AV66="x","x",$AU$2-'Indicator Date hidden'!AV66)</f>
        <v>x</v>
      </c>
      <c r="AV65" s="214">
        <f>IF('Indicator Date hidden'!AW66="x","x",$AV$2-'Indicator Date hidden'!AW66)</f>
        <v>0</v>
      </c>
      <c r="AW65" s="214">
        <f>IF('Indicator Date hidden'!AX66="x","x",$AW$2-'Indicator Date hidden'!AX66)</f>
        <v>0</v>
      </c>
      <c r="AX65" s="214">
        <f>IF('Indicator Date hidden'!AY66="x","x",$AX$2-'Indicator Date hidden'!AY66)</f>
        <v>0</v>
      </c>
      <c r="AY65" s="214">
        <f>IF('Indicator Date hidden'!AZ66="x","x",$AY$2-'Indicator Date hidden'!AZ66)</f>
        <v>0</v>
      </c>
      <c r="AZ65" s="214">
        <f>IF('Indicator Date hidden'!BA66="x","x",$AZ$2-'Indicator Date hidden'!BA66)</f>
        <v>0</v>
      </c>
      <c r="BA65">
        <f t="shared" si="5"/>
        <v>14</v>
      </c>
      <c r="BB65" s="21">
        <f t="shared" si="6"/>
        <v>0.31111111111111112</v>
      </c>
      <c r="BC65">
        <f t="shared" si="7"/>
        <v>4</v>
      </c>
      <c r="BD65" s="21">
        <f t="shared" si="8"/>
        <v>1.3795687284594451</v>
      </c>
      <c r="BE65" s="291">
        <f t="shared" si="9"/>
        <v>0</v>
      </c>
    </row>
    <row r="66" spans="1:57" x14ac:dyDescent="0.25">
      <c r="A66" t="s">
        <v>7946</v>
      </c>
      <c r="B66" s="214">
        <f>IF('Indicator Date hidden'!C67="x","x",$B$2-'Indicator Date hidden'!C67)</f>
        <v>0</v>
      </c>
      <c r="C66" s="214">
        <f>IF('Indicator Date hidden'!D67="x","x",$C$2-'Indicator Date hidden'!D67)</f>
        <v>0</v>
      </c>
      <c r="D66" s="214">
        <f>IF('Indicator Date hidden'!E67="x","x",$D$2-'Indicator Date hidden'!E67)</f>
        <v>0</v>
      </c>
      <c r="E66" s="214">
        <f>IF('Indicator Date hidden'!F67="x","x",$E$2-'Indicator Date hidden'!F67)</f>
        <v>0</v>
      </c>
      <c r="F66" s="214">
        <f>IF('Indicator Date hidden'!G67="x","x",$F$2-'Indicator Date hidden'!G67)</f>
        <v>0</v>
      </c>
      <c r="G66" s="214">
        <f>IF('Indicator Date hidden'!H67="x","x",$G$2-'Indicator Date hidden'!H67)</f>
        <v>0</v>
      </c>
      <c r="H66" s="214">
        <f>IF('Indicator Date hidden'!I67="x","x",$H$2-'Indicator Date hidden'!I67)</f>
        <v>0</v>
      </c>
      <c r="I66" s="214">
        <f>IF('Indicator Date hidden'!J67="x","x",$I$2-'Indicator Date hidden'!J67)</f>
        <v>0</v>
      </c>
      <c r="J66" s="214">
        <f>IF('Indicator Date hidden'!K67="x","x",$J$2-'Indicator Date hidden'!K67)</f>
        <v>0</v>
      </c>
      <c r="K66" s="214">
        <f>IF('Indicator Date hidden'!L67="x","x",$K$2-'Indicator Date hidden'!L67)</f>
        <v>0</v>
      </c>
      <c r="L66" s="214">
        <f>IF('Indicator Date hidden'!M67="x","x",$L$2-'Indicator Date hidden'!M67)</f>
        <v>0</v>
      </c>
      <c r="M66" s="214">
        <f>IF('Indicator Date hidden'!N67="x","x",$M$2-'Indicator Date hidden'!N67)</f>
        <v>0</v>
      </c>
      <c r="N66" s="214">
        <f>IF('Indicator Date hidden'!O67="x","x",$N$2-'Indicator Date hidden'!O67)</f>
        <v>0</v>
      </c>
      <c r="O66" s="214">
        <f>IF('Indicator Date hidden'!P67="x","x",$O$2-'Indicator Date hidden'!P67)</f>
        <v>0</v>
      </c>
      <c r="P66" s="214">
        <f>IF('Indicator Date hidden'!Q67="x","x",$P$2-'Indicator Date hidden'!Q67)</f>
        <v>0</v>
      </c>
      <c r="Q66" s="214">
        <f>IF('Indicator Date hidden'!R67="x","x",$Q$2-'Indicator Date hidden'!R67)</f>
        <v>3</v>
      </c>
      <c r="R66" s="214">
        <f>IF('Indicator Date hidden'!S67="x","x",$R$2-'Indicator Date hidden'!S67)</f>
        <v>0</v>
      </c>
      <c r="S66" s="214">
        <f>IF('Indicator Date hidden'!T67="x","x",$S$2-'Indicator Date hidden'!T67)</f>
        <v>0</v>
      </c>
      <c r="T66" s="214">
        <f>IF('Indicator Date hidden'!U67="x","x",$T$2-'Indicator Date hidden'!U67)</f>
        <v>0</v>
      </c>
      <c r="U66" s="214">
        <f>IF('Indicator Date hidden'!V67="x","x",$U$2-'Indicator Date hidden'!V67)</f>
        <v>0</v>
      </c>
      <c r="V66" s="214">
        <f>IF('Indicator Date hidden'!W67="x","x",$V$2-'Indicator Date hidden'!W67)</f>
        <v>0</v>
      </c>
      <c r="W66" s="214">
        <f>IF('Indicator Date hidden'!X67="x","x",$W$2-'Indicator Date hidden'!X67)</f>
        <v>0</v>
      </c>
      <c r="X66" s="214">
        <f>IF('Indicator Date hidden'!Y67="x","x",$X$2-'Indicator Date hidden'!Y67)</f>
        <v>4</v>
      </c>
      <c r="Y66" s="214">
        <f>IF('Indicator Date hidden'!Z67="x","x",$Y$2-'Indicator Date hidden'!Z67)</f>
        <v>0</v>
      </c>
      <c r="Z66" s="214">
        <f>IF('Indicator Date hidden'!AA67="x","x",$Z$2-'Indicator Date hidden'!AA67)</f>
        <v>0</v>
      </c>
      <c r="AA66" s="214">
        <f>IF('Indicator Date hidden'!AB67="x","x",$AA$2-'Indicator Date hidden'!AB67)</f>
        <v>0</v>
      </c>
      <c r="AB66" s="214">
        <f>IF('Indicator Date hidden'!AC67="x","x",$AB$2-'Indicator Date hidden'!AC67)</f>
        <v>0</v>
      </c>
      <c r="AC66" s="214">
        <f>IF('Indicator Date hidden'!AD67="x","x",$AC$2-'Indicator Date hidden'!AD67)</f>
        <v>0</v>
      </c>
      <c r="AD66" s="214">
        <f>IF('Indicator Date hidden'!AE67="x","x",$AD$2-'Indicator Date hidden'!AE67)</f>
        <v>0</v>
      </c>
      <c r="AE66" s="214">
        <f>IF('Indicator Date hidden'!AF67="x","x",$AE$2-'Indicator Date hidden'!AF67)</f>
        <v>0</v>
      </c>
      <c r="AF66" s="214">
        <f>IF('Indicator Date hidden'!AG67="x","x",$AF$2-'Indicator Date hidden'!AG67)</f>
        <v>8</v>
      </c>
      <c r="AG66" s="214">
        <f>IF('Indicator Date hidden'!AH67="x","x",$AG$2-'Indicator Date hidden'!AH67)</f>
        <v>0</v>
      </c>
      <c r="AH66" s="214">
        <f>IF('Indicator Date hidden'!AI67="x","x",$AH$2-'Indicator Date hidden'!AI67)</f>
        <v>0</v>
      </c>
      <c r="AI66" s="214">
        <f>IF('Indicator Date hidden'!AJ67="x","x",$AI$2-'Indicator Date hidden'!AJ67)</f>
        <v>0</v>
      </c>
      <c r="AJ66" s="214" t="str">
        <f>IF('Indicator Date hidden'!AK67="x","x",$AJ$2-'Indicator Date hidden'!AK67)</f>
        <v>x</v>
      </c>
      <c r="AK66" s="214">
        <f>IF('Indicator Date hidden'!AL67="x","x",$AK$2-'Indicator Date hidden'!AL67)</f>
        <v>1</v>
      </c>
      <c r="AL66" s="214">
        <f>IF('Indicator Date hidden'!AM67="x","x",$AL$2-'Indicator Date hidden'!AM67)</f>
        <v>0</v>
      </c>
      <c r="AM66" s="214">
        <f>IF('Indicator Date hidden'!AN67="x","x",$AM$2-'Indicator Date hidden'!AN67)</f>
        <v>0</v>
      </c>
      <c r="AN66" s="214">
        <f>IF('Indicator Date hidden'!AO67="x","x",$AN$2-'Indicator Date hidden'!AO67)</f>
        <v>0</v>
      </c>
      <c r="AO66" s="214">
        <f>IF('Indicator Date hidden'!AP67="x","x",$AO$2-'Indicator Date hidden'!AP67)</f>
        <v>0</v>
      </c>
      <c r="AP66" s="214">
        <f>IF('Indicator Date hidden'!AQ67="x","x",$AP$2-'Indicator Date hidden'!AQ67)</f>
        <v>0</v>
      </c>
      <c r="AQ66" s="214">
        <f>IF('Indicator Date hidden'!AR67="x","x",$AQ$2-'Indicator Date hidden'!AR67)</f>
        <v>0</v>
      </c>
      <c r="AR66" s="214">
        <f>IF('Indicator Date hidden'!AS67="x","x",$AR$2-'Indicator Date hidden'!AS67)</f>
        <v>0</v>
      </c>
      <c r="AS66" s="214">
        <f>IF('Indicator Date hidden'!AT67="x","x",$AS$2-'Indicator Date hidden'!AT67)</f>
        <v>0</v>
      </c>
      <c r="AT66" s="214">
        <f>IF('Indicator Date hidden'!AU67="x","x",$AT$2-'Indicator Date hidden'!AU67)</f>
        <v>0</v>
      </c>
      <c r="AU66" s="214">
        <f>IF('Indicator Date hidden'!AV67="x","x",$AU$2-'Indicator Date hidden'!AV67)</f>
        <v>4</v>
      </c>
      <c r="AV66" s="214">
        <f>IF('Indicator Date hidden'!AW67="x","x",$AV$2-'Indicator Date hidden'!AW67)</f>
        <v>0</v>
      </c>
      <c r="AW66" s="214">
        <f>IF('Indicator Date hidden'!AX67="x","x",$AW$2-'Indicator Date hidden'!AX67)</f>
        <v>0</v>
      </c>
      <c r="AX66" s="214">
        <f>IF('Indicator Date hidden'!AY67="x","x",$AX$2-'Indicator Date hidden'!AY67)</f>
        <v>0</v>
      </c>
      <c r="AY66" s="214">
        <f>IF('Indicator Date hidden'!AZ67="x","x",$AY$2-'Indicator Date hidden'!AZ67)</f>
        <v>0</v>
      </c>
      <c r="AZ66" s="214">
        <f>IF('Indicator Date hidden'!BA67="x","x",$AZ$2-'Indicator Date hidden'!BA67)</f>
        <v>0</v>
      </c>
      <c r="BA66">
        <f t="shared" si="5"/>
        <v>20</v>
      </c>
      <c r="BB66" s="21">
        <f t="shared" si="6"/>
        <v>0.4</v>
      </c>
      <c r="BC66">
        <f t="shared" si="7"/>
        <v>5</v>
      </c>
      <c r="BD66" s="21">
        <f t="shared" si="8"/>
        <v>1.4</v>
      </c>
      <c r="BE66" s="291">
        <f t="shared" si="9"/>
        <v>0</v>
      </c>
    </row>
    <row r="67" spans="1:57" x14ac:dyDescent="0.25">
      <c r="A67" t="s">
        <v>7955</v>
      </c>
      <c r="B67" s="214">
        <f>IF('Indicator Date hidden'!C68="x","x",$B$2-'Indicator Date hidden'!C68)</f>
        <v>0</v>
      </c>
      <c r="C67" s="214">
        <f>IF('Indicator Date hidden'!D68="x","x",$C$2-'Indicator Date hidden'!D68)</f>
        <v>0</v>
      </c>
      <c r="D67" s="214">
        <f>IF('Indicator Date hidden'!E68="x","x",$D$2-'Indicator Date hidden'!E68)</f>
        <v>0</v>
      </c>
      <c r="E67" s="214">
        <f>IF('Indicator Date hidden'!F68="x","x",$E$2-'Indicator Date hidden'!F68)</f>
        <v>0</v>
      </c>
      <c r="F67" s="214">
        <f>IF('Indicator Date hidden'!G68="x","x",$F$2-'Indicator Date hidden'!G68)</f>
        <v>0</v>
      </c>
      <c r="G67" s="214">
        <f>IF('Indicator Date hidden'!H68="x","x",$G$2-'Indicator Date hidden'!H68)</f>
        <v>0</v>
      </c>
      <c r="H67" s="214">
        <f>IF('Indicator Date hidden'!I68="x","x",$H$2-'Indicator Date hidden'!I68)</f>
        <v>0</v>
      </c>
      <c r="I67" s="214">
        <f>IF('Indicator Date hidden'!J68="x","x",$I$2-'Indicator Date hidden'!J68)</f>
        <v>0</v>
      </c>
      <c r="J67" s="214">
        <f>IF('Indicator Date hidden'!K68="x","x",$J$2-'Indicator Date hidden'!K68)</f>
        <v>0</v>
      </c>
      <c r="K67" s="214">
        <f>IF('Indicator Date hidden'!L68="x","x",$K$2-'Indicator Date hidden'!L68)</f>
        <v>0</v>
      </c>
      <c r="L67" s="214">
        <f>IF('Indicator Date hidden'!M68="x","x",$L$2-'Indicator Date hidden'!M68)</f>
        <v>0</v>
      </c>
      <c r="M67" s="214">
        <f>IF('Indicator Date hidden'!N68="x","x",$M$2-'Indicator Date hidden'!N68)</f>
        <v>0</v>
      </c>
      <c r="N67" s="214">
        <f>IF('Indicator Date hidden'!O68="x","x",$N$2-'Indicator Date hidden'!O68)</f>
        <v>0</v>
      </c>
      <c r="O67" s="214">
        <f>IF('Indicator Date hidden'!P68="x","x",$O$2-'Indicator Date hidden'!P68)</f>
        <v>0</v>
      </c>
      <c r="P67" s="214">
        <f>IF('Indicator Date hidden'!Q68="x","x",$P$2-'Indicator Date hidden'!Q68)</f>
        <v>0</v>
      </c>
      <c r="Q67" s="214" t="str">
        <f>IF('Indicator Date hidden'!R68="x","x",$Q$2-'Indicator Date hidden'!R68)</f>
        <v>x</v>
      </c>
      <c r="R67" s="214">
        <f>IF('Indicator Date hidden'!S68="x","x",$R$2-'Indicator Date hidden'!S68)</f>
        <v>0</v>
      </c>
      <c r="S67" s="214">
        <f>IF('Indicator Date hidden'!T68="x","x",$S$2-'Indicator Date hidden'!T68)</f>
        <v>0</v>
      </c>
      <c r="T67" s="214">
        <f>IF('Indicator Date hidden'!U68="x","x",$T$2-'Indicator Date hidden'!U68)</f>
        <v>0</v>
      </c>
      <c r="U67" s="214" t="str">
        <f>IF('Indicator Date hidden'!V68="x","x",$U$2-'Indicator Date hidden'!V68)</f>
        <v>x</v>
      </c>
      <c r="V67" s="214">
        <f>IF('Indicator Date hidden'!W68="x","x",$V$2-'Indicator Date hidden'!W68)</f>
        <v>0</v>
      </c>
      <c r="W67" s="214" t="str">
        <f>IF('Indicator Date hidden'!X68="x","x",$W$2-'Indicator Date hidden'!X68)</f>
        <v>x</v>
      </c>
      <c r="X67" s="214">
        <f>IF('Indicator Date hidden'!Y68="x","x",$X$2-'Indicator Date hidden'!Y68)</f>
        <v>4</v>
      </c>
      <c r="Y67" s="214">
        <f>IF('Indicator Date hidden'!Z68="x","x",$Y$2-'Indicator Date hidden'!Z68)</f>
        <v>0</v>
      </c>
      <c r="Z67" s="214">
        <f>IF('Indicator Date hidden'!AA68="x","x",$Z$2-'Indicator Date hidden'!AA68)</f>
        <v>0</v>
      </c>
      <c r="AA67" s="214" t="str">
        <f>IF('Indicator Date hidden'!AB68="x","x",$AA$2-'Indicator Date hidden'!AB68)</f>
        <v>x</v>
      </c>
      <c r="AB67" s="214">
        <f>IF('Indicator Date hidden'!AC68="x","x",$AB$2-'Indicator Date hidden'!AC68)</f>
        <v>0</v>
      </c>
      <c r="AC67" s="214">
        <f>IF('Indicator Date hidden'!AD68="x","x",$AC$2-'Indicator Date hidden'!AD68)</f>
        <v>0</v>
      </c>
      <c r="AD67" s="214" t="str">
        <f>IF('Indicator Date hidden'!AE68="x","x",$AD$2-'Indicator Date hidden'!AE68)</f>
        <v>x</v>
      </c>
      <c r="AE67" s="214">
        <f>IF('Indicator Date hidden'!AF68="x","x",$AE$2-'Indicator Date hidden'!AF68)</f>
        <v>0</v>
      </c>
      <c r="AF67" s="214">
        <f>IF('Indicator Date hidden'!AG68="x","x",$AF$2-'Indicator Date hidden'!AG68)</f>
        <v>1</v>
      </c>
      <c r="AG67" s="214">
        <f>IF('Indicator Date hidden'!AH68="x","x",$AG$2-'Indicator Date hidden'!AH68)</f>
        <v>0</v>
      </c>
      <c r="AH67" s="214">
        <f>IF('Indicator Date hidden'!AI68="x","x",$AH$2-'Indicator Date hidden'!AI68)</f>
        <v>0</v>
      </c>
      <c r="AI67" s="214">
        <f>IF('Indicator Date hidden'!AJ68="x","x",$AI$2-'Indicator Date hidden'!AJ68)</f>
        <v>0</v>
      </c>
      <c r="AJ67" s="214" t="str">
        <f>IF('Indicator Date hidden'!AK68="x","x",$AJ$2-'Indicator Date hidden'!AK68)</f>
        <v>x</v>
      </c>
      <c r="AK67" s="214">
        <f>IF('Indicator Date hidden'!AL68="x","x",$AK$2-'Indicator Date hidden'!AL68)</f>
        <v>1</v>
      </c>
      <c r="AL67" s="214">
        <f>IF('Indicator Date hidden'!AM68="x","x",$AL$2-'Indicator Date hidden'!AM68)</f>
        <v>0</v>
      </c>
      <c r="AM67" s="214">
        <f>IF('Indicator Date hidden'!AN68="x","x",$AM$2-'Indicator Date hidden'!AN68)</f>
        <v>0</v>
      </c>
      <c r="AN67" s="214">
        <f>IF('Indicator Date hidden'!AO68="x","x",$AN$2-'Indicator Date hidden'!AO68)</f>
        <v>0</v>
      </c>
      <c r="AO67" s="214">
        <f>IF('Indicator Date hidden'!AP68="x","x",$AO$2-'Indicator Date hidden'!AP68)</f>
        <v>0</v>
      </c>
      <c r="AP67" s="214">
        <f>IF('Indicator Date hidden'!AQ68="x","x",$AP$2-'Indicator Date hidden'!AQ68)</f>
        <v>0</v>
      </c>
      <c r="AQ67" s="214">
        <f>IF('Indicator Date hidden'!AR68="x","x",$AQ$2-'Indicator Date hidden'!AR68)</f>
        <v>0</v>
      </c>
      <c r="AR67" s="214">
        <f>IF('Indicator Date hidden'!AS68="x","x",$AR$2-'Indicator Date hidden'!AS68)</f>
        <v>0</v>
      </c>
      <c r="AS67" s="214">
        <f>IF('Indicator Date hidden'!AT68="x","x",$AS$2-'Indicator Date hidden'!AT68)</f>
        <v>0</v>
      </c>
      <c r="AT67" s="214">
        <f>IF('Indicator Date hidden'!AU68="x","x",$AT$2-'Indicator Date hidden'!AU68)</f>
        <v>0</v>
      </c>
      <c r="AU67" s="214">
        <f>IF('Indicator Date hidden'!AV68="x","x",$AU$2-'Indicator Date hidden'!AV68)</f>
        <v>1</v>
      </c>
      <c r="AV67" s="214">
        <f>IF('Indicator Date hidden'!AW68="x","x",$AV$2-'Indicator Date hidden'!AW68)</f>
        <v>0</v>
      </c>
      <c r="AW67" s="214">
        <f>IF('Indicator Date hidden'!AX68="x","x",$AW$2-'Indicator Date hidden'!AX68)</f>
        <v>0</v>
      </c>
      <c r="AX67" s="214">
        <f>IF('Indicator Date hidden'!AY68="x","x",$AX$2-'Indicator Date hidden'!AY68)</f>
        <v>0</v>
      </c>
      <c r="AY67" s="214">
        <f>IF('Indicator Date hidden'!AZ68="x","x",$AY$2-'Indicator Date hidden'!AZ68)</f>
        <v>0</v>
      </c>
      <c r="AZ67" s="214">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91">
        <f t="shared" ref="BE67:BE98" si="14">MEDIAN(B67:AZ67)</f>
        <v>0</v>
      </c>
    </row>
    <row r="68" spans="1:57" x14ac:dyDescent="0.25">
      <c r="A68" t="s">
        <v>7957</v>
      </c>
      <c r="B68" s="214">
        <f>IF('Indicator Date hidden'!C69="x","x",$B$2-'Indicator Date hidden'!C69)</f>
        <v>0</v>
      </c>
      <c r="C68" s="214">
        <f>IF('Indicator Date hidden'!D69="x","x",$C$2-'Indicator Date hidden'!D69)</f>
        <v>0</v>
      </c>
      <c r="D68" s="214">
        <f>IF('Indicator Date hidden'!E69="x","x",$D$2-'Indicator Date hidden'!E69)</f>
        <v>0</v>
      </c>
      <c r="E68" s="214">
        <f>IF('Indicator Date hidden'!F69="x","x",$E$2-'Indicator Date hidden'!F69)</f>
        <v>0</v>
      </c>
      <c r="F68" s="214">
        <f>IF('Indicator Date hidden'!G69="x","x",$F$2-'Indicator Date hidden'!G69)</f>
        <v>0</v>
      </c>
      <c r="G68" s="214">
        <f>IF('Indicator Date hidden'!H69="x","x",$G$2-'Indicator Date hidden'!H69)</f>
        <v>0</v>
      </c>
      <c r="H68" s="214">
        <f>IF('Indicator Date hidden'!I69="x","x",$H$2-'Indicator Date hidden'!I69)</f>
        <v>0</v>
      </c>
      <c r="I68" s="214">
        <f>IF('Indicator Date hidden'!J69="x","x",$I$2-'Indicator Date hidden'!J69)</f>
        <v>0</v>
      </c>
      <c r="J68" s="214">
        <f>IF('Indicator Date hidden'!K69="x","x",$J$2-'Indicator Date hidden'!K69)</f>
        <v>0</v>
      </c>
      <c r="K68" s="214">
        <f>IF('Indicator Date hidden'!L69="x","x",$K$2-'Indicator Date hidden'!L69)</f>
        <v>0</v>
      </c>
      <c r="L68" s="214">
        <f>IF('Indicator Date hidden'!M69="x","x",$L$2-'Indicator Date hidden'!M69)</f>
        <v>0</v>
      </c>
      <c r="M68" s="214">
        <f>IF('Indicator Date hidden'!N69="x","x",$M$2-'Indicator Date hidden'!N69)</f>
        <v>0</v>
      </c>
      <c r="N68" s="214">
        <f>IF('Indicator Date hidden'!O69="x","x",$N$2-'Indicator Date hidden'!O69)</f>
        <v>0</v>
      </c>
      <c r="O68" s="214">
        <f>IF('Indicator Date hidden'!P69="x","x",$O$2-'Indicator Date hidden'!P69)</f>
        <v>0</v>
      </c>
      <c r="P68" s="214">
        <f>IF('Indicator Date hidden'!Q69="x","x",$P$2-'Indicator Date hidden'!Q69)</f>
        <v>0</v>
      </c>
      <c r="Q68" s="214" t="str">
        <f>IF('Indicator Date hidden'!R69="x","x",$Q$2-'Indicator Date hidden'!R69)</f>
        <v>x</v>
      </c>
      <c r="R68" s="214">
        <f>IF('Indicator Date hidden'!S69="x","x",$R$2-'Indicator Date hidden'!S69)</f>
        <v>0</v>
      </c>
      <c r="S68" s="214">
        <f>IF('Indicator Date hidden'!T69="x","x",$S$2-'Indicator Date hidden'!T69)</f>
        <v>0</v>
      </c>
      <c r="T68" s="214">
        <f>IF('Indicator Date hidden'!U69="x","x",$T$2-'Indicator Date hidden'!U69)</f>
        <v>0</v>
      </c>
      <c r="U68" s="214">
        <f>IF('Indicator Date hidden'!V69="x","x",$U$2-'Indicator Date hidden'!V69)</f>
        <v>0</v>
      </c>
      <c r="V68" s="214">
        <f>IF('Indicator Date hidden'!W69="x","x",$V$2-'Indicator Date hidden'!W69)</f>
        <v>0</v>
      </c>
      <c r="W68" s="214" t="str">
        <f>IF('Indicator Date hidden'!X69="x","x",$W$2-'Indicator Date hidden'!X69)</f>
        <v>x</v>
      </c>
      <c r="X68" s="214" t="str">
        <f>IF('Indicator Date hidden'!Y69="x","x",$X$2-'Indicator Date hidden'!Y69)</f>
        <v>x</v>
      </c>
      <c r="Y68" s="214">
        <f>IF('Indicator Date hidden'!Z69="x","x",$Y$2-'Indicator Date hidden'!Z69)</f>
        <v>0</v>
      </c>
      <c r="Z68" s="214">
        <f>IF('Indicator Date hidden'!AA69="x","x",$Z$2-'Indicator Date hidden'!AA69)</f>
        <v>0</v>
      </c>
      <c r="AA68" s="214" t="str">
        <f>IF('Indicator Date hidden'!AB69="x","x",$AA$2-'Indicator Date hidden'!AB69)</f>
        <v>x</v>
      </c>
      <c r="AB68" s="214">
        <f>IF('Indicator Date hidden'!AC69="x","x",$AB$2-'Indicator Date hidden'!AC69)</f>
        <v>0</v>
      </c>
      <c r="AC68" s="214">
        <f>IF('Indicator Date hidden'!AD69="x","x",$AC$2-'Indicator Date hidden'!AD69)</f>
        <v>0</v>
      </c>
      <c r="AD68" s="214" t="str">
        <f>IF('Indicator Date hidden'!AE69="x","x",$AD$2-'Indicator Date hidden'!AE69)</f>
        <v>x</v>
      </c>
      <c r="AE68" s="214" t="str">
        <f>IF('Indicator Date hidden'!AF69="x","x",$AE$2-'Indicator Date hidden'!AF69)</f>
        <v>x</v>
      </c>
      <c r="AF68" s="214" t="str">
        <f>IF('Indicator Date hidden'!AG69="x","x",$AF$2-'Indicator Date hidden'!AG69)</f>
        <v>x</v>
      </c>
      <c r="AG68" s="214">
        <f>IF('Indicator Date hidden'!AH69="x","x",$AG$2-'Indicator Date hidden'!AH69)</f>
        <v>0</v>
      </c>
      <c r="AH68" s="214">
        <f>IF('Indicator Date hidden'!AI69="x","x",$AH$2-'Indicator Date hidden'!AI69)</f>
        <v>0</v>
      </c>
      <c r="AI68" s="214">
        <f>IF('Indicator Date hidden'!AJ69="x","x",$AI$2-'Indicator Date hidden'!AJ69)</f>
        <v>0</v>
      </c>
      <c r="AJ68" s="214" t="str">
        <f>IF('Indicator Date hidden'!AK69="x","x",$AJ$2-'Indicator Date hidden'!AK69)</f>
        <v>x</v>
      </c>
      <c r="AK68" s="214">
        <f>IF('Indicator Date hidden'!AL69="x","x",$AK$2-'Indicator Date hidden'!AL69)</f>
        <v>1</v>
      </c>
      <c r="AL68" s="214">
        <f>IF('Indicator Date hidden'!AM69="x","x",$AL$2-'Indicator Date hidden'!AM69)</f>
        <v>0</v>
      </c>
      <c r="AM68" s="214">
        <f>IF('Indicator Date hidden'!AN69="x","x",$AM$2-'Indicator Date hidden'!AN69)</f>
        <v>0</v>
      </c>
      <c r="AN68" s="214">
        <f>IF('Indicator Date hidden'!AO69="x","x",$AN$2-'Indicator Date hidden'!AO69)</f>
        <v>0</v>
      </c>
      <c r="AO68" s="214">
        <f>IF('Indicator Date hidden'!AP69="x","x",$AO$2-'Indicator Date hidden'!AP69)</f>
        <v>0</v>
      </c>
      <c r="AP68" s="214" t="str">
        <f>IF('Indicator Date hidden'!AQ69="x","x",$AP$2-'Indicator Date hidden'!AQ69)</f>
        <v>x</v>
      </c>
      <c r="AQ68" s="214">
        <f>IF('Indicator Date hidden'!AR69="x","x",$AQ$2-'Indicator Date hidden'!AR69)</f>
        <v>4</v>
      </c>
      <c r="AR68" s="214">
        <f>IF('Indicator Date hidden'!AS69="x","x",$AR$2-'Indicator Date hidden'!AS69)</f>
        <v>0</v>
      </c>
      <c r="AS68" s="214" t="str">
        <f>IF('Indicator Date hidden'!AT69="x","x",$AS$2-'Indicator Date hidden'!AT69)</f>
        <v>x</v>
      </c>
      <c r="AT68" s="214">
        <f>IF('Indicator Date hidden'!AU69="x","x",$AT$2-'Indicator Date hidden'!AU69)</f>
        <v>0</v>
      </c>
      <c r="AU68" s="214" t="str">
        <f>IF('Indicator Date hidden'!AV69="x","x",$AU$2-'Indicator Date hidden'!AV69)</f>
        <v>x</v>
      </c>
      <c r="AV68" s="214">
        <f>IF('Indicator Date hidden'!AW69="x","x",$AV$2-'Indicator Date hidden'!AW69)</f>
        <v>0</v>
      </c>
      <c r="AW68" s="214">
        <f>IF('Indicator Date hidden'!AX69="x","x",$AW$2-'Indicator Date hidden'!AX69)</f>
        <v>0</v>
      </c>
      <c r="AX68" s="214">
        <f>IF('Indicator Date hidden'!AY69="x","x",$AX$2-'Indicator Date hidden'!AY69)</f>
        <v>0</v>
      </c>
      <c r="AY68" s="214">
        <f>IF('Indicator Date hidden'!AZ69="x","x",$AY$2-'Indicator Date hidden'!AZ69)</f>
        <v>0</v>
      </c>
      <c r="AZ68" s="214">
        <f>IF('Indicator Date hidden'!BA69="x","x",$AZ$2-'Indicator Date hidden'!BA69)</f>
        <v>0</v>
      </c>
      <c r="BA68">
        <f t="shared" si="10"/>
        <v>5</v>
      </c>
      <c r="BB68" s="21">
        <f t="shared" si="11"/>
        <v>0.125</v>
      </c>
      <c r="BC68">
        <f t="shared" si="12"/>
        <v>2</v>
      </c>
      <c r="BD68" s="21">
        <f t="shared" si="13"/>
        <v>0.63982419460348638</v>
      </c>
      <c r="BE68" s="291">
        <f t="shared" si="14"/>
        <v>0</v>
      </c>
    </row>
    <row r="69" spans="1:57" x14ac:dyDescent="0.25">
      <c r="A69" t="s">
        <v>7958</v>
      </c>
      <c r="B69" s="214">
        <f>IF('Indicator Date hidden'!C70="x","x",$B$2-'Indicator Date hidden'!C70)</f>
        <v>0</v>
      </c>
      <c r="C69" s="214">
        <f>IF('Indicator Date hidden'!D70="x","x",$C$2-'Indicator Date hidden'!D70)</f>
        <v>0</v>
      </c>
      <c r="D69" s="214">
        <f>IF('Indicator Date hidden'!E70="x","x",$D$2-'Indicator Date hidden'!E70)</f>
        <v>0</v>
      </c>
      <c r="E69" s="214">
        <f>IF('Indicator Date hidden'!F70="x","x",$E$2-'Indicator Date hidden'!F70)</f>
        <v>0</v>
      </c>
      <c r="F69" s="214">
        <f>IF('Indicator Date hidden'!G70="x","x",$F$2-'Indicator Date hidden'!G70)</f>
        <v>0</v>
      </c>
      <c r="G69" s="214">
        <f>IF('Indicator Date hidden'!H70="x","x",$G$2-'Indicator Date hidden'!H70)</f>
        <v>0</v>
      </c>
      <c r="H69" s="214">
        <f>IF('Indicator Date hidden'!I70="x","x",$H$2-'Indicator Date hidden'!I70)</f>
        <v>0</v>
      </c>
      <c r="I69" s="214">
        <f>IF('Indicator Date hidden'!J70="x","x",$I$2-'Indicator Date hidden'!J70)</f>
        <v>0</v>
      </c>
      <c r="J69" s="214">
        <f>IF('Indicator Date hidden'!K70="x","x",$J$2-'Indicator Date hidden'!K70)</f>
        <v>0</v>
      </c>
      <c r="K69" s="214">
        <f>IF('Indicator Date hidden'!L70="x","x",$K$2-'Indicator Date hidden'!L70)</f>
        <v>0</v>
      </c>
      <c r="L69" s="214">
        <f>IF('Indicator Date hidden'!M70="x","x",$L$2-'Indicator Date hidden'!M70)</f>
        <v>0</v>
      </c>
      <c r="M69" s="214">
        <f>IF('Indicator Date hidden'!N70="x","x",$M$2-'Indicator Date hidden'!N70)</f>
        <v>0</v>
      </c>
      <c r="N69" s="214">
        <f>IF('Indicator Date hidden'!O70="x","x",$N$2-'Indicator Date hidden'!O70)</f>
        <v>0</v>
      </c>
      <c r="O69" s="214">
        <f>IF('Indicator Date hidden'!P70="x","x",$O$2-'Indicator Date hidden'!P70)</f>
        <v>0</v>
      </c>
      <c r="P69" s="214">
        <f>IF('Indicator Date hidden'!Q70="x","x",$P$2-'Indicator Date hidden'!Q70)</f>
        <v>0</v>
      </c>
      <c r="Q69" s="214" t="str">
        <f>IF('Indicator Date hidden'!R70="x","x",$Q$2-'Indicator Date hidden'!R70)</f>
        <v>x</v>
      </c>
      <c r="R69" s="214">
        <f>IF('Indicator Date hidden'!S70="x","x",$R$2-'Indicator Date hidden'!S70)</f>
        <v>0</v>
      </c>
      <c r="S69" s="214">
        <f>IF('Indicator Date hidden'!T70="x","x",$S$2-'Indicator Date hidden'!T70)</f>
        <v>0</v>
      </c>
      <c r="T69" s="214">
        <f>IF('Indicator Date hidden'!U70="x","x",$T$2-'Indicator Date hidden'!U70)</f>
        <v>0</v>
      </c>
      <c r="U69" s="214">
        <f>IF('Indicator Date hidden'!V70="x","x",$U$2-'Indicator Date hidden'!V70)</f>
        <v>0</v>
      </c>
      <c r="V69" s="214">
        <f>IF('Indicator Date hidden'!W70="x","x",$V$2-'Indicator Date hidden'!W70)</f>
        <v>0</v>
      </c>
      <c r="W69" s="214">
        <f>IF('Indicator Date hidden'!X70="x","x",$W$2-'Indicator Date hidden'!X70)</f>
        <v>5</v>
      </c>
      <c r="X69" s="214">
        <f>IF('Indicator Date hidden'!Y70="x","x",$X$2-'Indicator Date hidden'!Y70)</f>
        <v>5</v>
      </c>
      <c r="Y69" s="214">
        <f>IF('Indicator Date hidden'!Z70="x","x",$Y$2-'Indicator Date hidden'!Z70)</f>
        <v>0</v>
      </c>
      <c r="Z69" s="214">
        <f>IF('Indicator Date hidden'!AA70="x","x",$Z$2-'Indicator Date hidden'!AA70)</f>
        <v>0</v>
      </c>
      <c r="AA69" s="214">
        <f>IF('Indicator Date hidden'!AB70="x","x",$AA$2-'Indicator Date hidden'!AB70)</f>
        <v>0</v>
      </c>
      <c r="AB69" s="214">
        <f>IF('Indicator Date hidden'!AC70="x","x",$AB$2-'Indicator Date hidden'!AC70)</f>
        <v>0</v>
      </c>
      <c r="AC69" s="214">
        <f>IF('Indicator Date hidden'!AD70="x","x",$AC$2-'Indicator Date hidden'!AD70)</f>
        <v>0</v>
      </c>
      <c r="AD69" s="214">
        <f>IF('Indicator Date hidden'!AE70="x","x",$AD$2-'Indicator Date hidden'!AE70)</f>
        <v>0</v>
      </c>
      <c r="AE69" s="214">
        <f>IF('Indicator Date hidden'!AF70="x","x",$AE$2-'Indicator Date hidden'!AF70)</f>
        <v>0</v>
      </c>
      <c r="AF69" s="214">
        <f>IF('Indicator Date hidden'!AG70="x","x",$AF$2-'Indicator Date hidden'!AG70)</f>
        <v>2</v>
      </c>
      <c r="AG69" s="214">
        <f>IF('Indicator Date hidden'!AH70="x","x",$AG$2-'Indicator Date hidden'!AH70)</f>
        <v>0</v>
      </c>
      <c r="AH69" s="214">
        <f>IF('Indicator Date hidden'!AI70="x","x",$AH$2-'Indicator Date hidden'!AI70)</f>
        <v>0</v>
      </c>
      <c r="AI69" s="214">
        <f>IF('Indicator Date hidden'!AJ70="x","x",$AI$2-'Indicator Date hidden'!AJ70)</f>
        <v>0</v>
      </c>
      <c r="AJ69" s="214">
        <f>IF('Indicator Date hidden'!AK70="x","x",$AJ$2-'Indicator Date hidden'!AK70)</f>
        <v>1</v>
      </c>
      <c r="AK69" s="214">
        <f>IF('Indicator Date hidden'!AL70="x","x",$AK$2-'Indicator Date hidden'!AL70)</f>
        <v>1</v>
      </c>
      <c r="AL69" s="214">
        <f>IF('Indicator Date hidden'!AM70="x","x",$AL$2-'Indicator Date hidden'!AM70)</f>
        <v>0</v>
      </c>
      <c r="AM69" s="214">
        <f>IF('Indicator Date hidden'!AN70="x","x",$AM$2-'Indicator Date hidden'!AN70)</f>
        <v>0</v>
      </c>
      <c r="AN69" s="214">
        <f>IF('Indicator Date hidden'!AO70="x","x",$AN$2-'Indicator Date hidden'!AO70)</f>
        <v>0</v>
      </c>
      <c r="AO69" s="214">
        <f>IF('Indicator Date hidden'!AP70="x","x",$AO$2-'Indicator Date hidden'!AP70)</f>
        <v>0</v>
      </c>
      <c r="AP69" s="214">
        <f>IF('Indicator Date hidden'!AQ70="x","x",$AP$2-'Indicator Date hidden'!AQ70)</f>
        <v>0</v>
      </c>
      <c r="AQ69" s="214">
        <f>IF('Indicator Date hidden'!AR70="x","x",$AQ$2-'Indicator Date hidden'!AR70)</f>
        <v>0</v>
      </c>
      <c r="AR69" s="214">
        <f>IF('Indicator Date hidden'!AS70="x","x",$AR$2-'Indicator Date hidden'!AS70)</f>
        <v>0</v>
      </c>
      <c r="AS69" s="214">
        <f>IF('Indicator Date hidden'!AT70="x","x",$AS$2-'Indicator Date hidden'!AT70)</f>
        <v>0</v>
      </c>
      <c r="AT69" s="214">
        <f>IF('Indicator Date hidden'!AU70="x","x",$AT$2-'Indicator Date hidden'!AU70)</f>
        <v>0</v>
      </c>
      <c r="AU69" s="214">
        <f>IF('Indicator Date hidden'!AV70="x","x",$AU$2-'Indicator Date hidden'!AV70)</f>
        <v>1</v>
      </c>
      <c r="AV69" s="214">
        <f>IF('Indicator Date hidden'!AW70="x","x",$AV$2-'Indicator Date hidden'!AW70)</f>
        <v>0</v>
      </c>
      <c r="AW69" s="214">
        <f>IF('Indicator Date hidden'!AX70="x","x",$AW$2-'Indicator Date hidden'!AX70)</f>
        <v>0</v>
      </c>
      <c r="AX69" s="214">
        <f>IF('Indicator Date hidden'!AY70="x","x",$AX$2-'Indicator Date hidden'!AY70)</f>
        <v>0</v>
      </c>
      <c r="AY69" s="214">
        <f>IF('Indicator Date hidden'!AZ70="x","x",$AY$2-'Indicator Date hidden'!AZ70)</f>
        <v>0</v>
      </c>
      <c r="AZ69" s="214">
        <f>IF('Indicator Date hidden'!BA70="x","x",$AZ$2-'Indicator Date hidden'!BA70)</f>
        <v>0</v>
      </c>
      <c r="BA69">
        <f t="shared" si="10"/>
        <v>15</v>
      </c>
      <c r="BB69" s="21">
        <f t="shared" si="11"/>
        <v>0.3</v>
      </c>
      <c r="BC69">
        <f t="shared" si="12"/>
        <v>6</v>
      </c>
      <c r="BD69" s="21">
        <f t="shared" si="13"/>
        <v>1.0246950765959599</v>
      </c>
      <c r="BE69" s="291">
        <f t="shared" si="14"/>
        <v>0</v>
      </c>
    </row>
    <row r="70" spans="1:57" x14ac:dyDescent="0.25">
      <c r="A70" t="s">
        <v>7948</v>
      </c>
      <c r="B70" s="214">
        <f>IF('Indicator Date hidden'!C71="x","x",$B$2-'Indicator Date hidden'!C71)</f>
        <v>0</v>
      </c>
      <c r="C70" s="214">
        <f>IF('Indicator Date hidden'!D71="x","x",$C$2-'Indicator Date hidden'!D71)</f>
        <v>0</v>
      </c>
      <c r="D70" s="214">
        <f>IF('Indicator Date hidden'!E71="x","x",$D$2-'Indicator Date hidden'!E71)</f>
        <v>0</v>
      </c>
      <c r="E70" s="214">
        <f>IF('Indicator Date hidden'!F71="x","x",$E$2-'Indicator Date hidden'!F71)</f>
        <v>0</v>
      </c>
      <c r="F70" s="214">
        <f>IF('Indicator Date hidden'!G71="x","x",$F$2-'Indicator Date hidden'!G71)</f>
        <v>0</v>
      </c>
      <c r="G70" s="214">
        <f>IF('Indicator Date hidden'!H71="x","x",$G$2-'Indicator Date hidden'!H71)</f>
        <v>0</v>
      </c>
      <c r="H70" s="214">
        <f>IF('Indicator Date hidden'!I71="x","x",$H$2-'Indicator Date hidden'!I71)</f>
        <v>0</v>
      </c>
      <c r="I70" s="214">
        <f>IF('Indicator Date hidden'!J71="x","x",$I$2-'Indicator Date hidden'!J71)</f>
        <v>0</v>
      </c>
      <c r="J70" s="214">
        <f>IF('Indicator Date hidden'!K71="x","x",$J$2-'Indicator Date hidden'!K71)</f>
        <v>0</v>
      </c>
      <c r="K70" s="214">
        <f>IF('Indicator Date hidden'!L71="x","x",$K$2-'Indicator Date hidden'!L71)</f>
        <v>0</v>
      </c>
      <c r="L70" s="214">
        <f>IF('Indicator Date hidden'!M71="x","x",$L$2-'Indicator Date hidden'!M71)</f>
        <v>0</v>
      </c>
      <c r="M70" s="214">
        <f>IF('Indicator Date hidden'!N71="x","x",$M$2-'Indicator Date hidden'!N71)</f>
        <v>0</v>
      </c>
      <c r="N70" s="214">
        <f>IF('Indicator Date hidden'!O71="x","x",$N$2-'Indicator Date hidden'!O71)</f>
        <v>0</v>
      </c>
      <c r="O70" s="214">
        <f>IF('Indicator Date hidden'!P71="x","x",$O$2-'Indicator Date hidden'!P71)</f>
        <v>0</v>
      </c>
      <c r="P70" s="214">
        <f>IF('Indicator Date hidden'!Q71="x","x",$P$2-'Indicator Date hidden'!Q71)</f>
        <v>0</v>
      </c>
      <c r="Q70" s="214">
        <f>IF('Indicator Date hidden'!R71="x","x",$Q$2-'Indicator Date hidden'!R71)</f>
        <v>2</v>
      </c>
      <c r="R70" s="214">
        <f>IF('Indicator Date hidden'!S71="x","x",$R$2-'Indicator Date hidden'!S71)</f>
        <v>0</v>
      </c>
      <c r="S70" s="214">
        <f>IF('Indicator Date hidden'!T71="x","x",$S$2-'Indicator Date hidden'!T71)</f>
        <v>0</v>
      </c>
      <c r="T70" s="214">
        <f>IF('Indicator Date hidden'!U71="x","x",$T$2-'Indicator Date hidden'!U71)</f>
        <v>0</v>
      </c>
      <c r="U70" s="214">
        <f>IF('Indicator Date hidden'!V71="x","x",$U$2-'Indicator Date hidden'!V71)</f>
        <v>0</v>
      </c>
      <c r="V70" s="214">
        <f>IF('Indicator Date hidden'!W71="x","x",$V$2-'Indicator Date hidden'!W71)</f>
        <v>0</v>
      </c>
      <c r="W70" s="214">
        <f>IF('Indicator Date hidden'!X71="x","x",$W$2-'Indicator Date hidden'!X71)</f>
        <v>2</v>
      </c>
      <c r="X70" s="214">
        <f>IF('Indicator Date hidden'!Y71="x","x",$X$2-'Indicator Date hidden'!Y71)</f>
        <v>4</v>
      </c>
      <c r="Y70" s="214">
        <f>IF('Indicator Date hidden'!Z71="x","x",$Y$2-'Indicator Date hidden'!Z71)</f>
        <v>0</v>
      </c>
      <c r="Z70" s="214">
        <f>IF('Indicator Date hidden'!AA71="x","x",$Z$2-'Indicator Date hidden'!AA71)</f>
        <v>0</v>
      </c>
      <c r="AA70" s="214">
        <f>IF('Indicator Date hidden'!AB71="x","x",$AA$2-'Indicator Date hidden'!AB71)</f>
        <v>0</v>
      </c>
      <c r="AB70" s="214">
        <f>IF('Indicator Date hidden'!AC71="x","x",$AB$2-'Indicator Date hidden'!AC71)</f>
        <v>0</v>
      </c>
      <c r="AC70" s="214">
        <f>IF('Indicator Date hidden'!AD71="x","x",$AC$2-'Indicator Date hidden'!AD71)</f>
        <v>0</v>
      </c>
      <c r="AD70" s="214">
        <f>IF('Indicator Date hidden'!AE71="x","x",$AD$2-'Indicator Date hidden'!AE71)</f>
        <v>0</v>
      </c>
      <c r="AE70" s="214" t="str">
        <f>IF('Indicator Date hidden'!AF71="x","x",$AE$2-'Indicator Date hidden'!AF71)</f>
        <v>x</v>
      </c>
      <c r="AF70" s="214">
        <f>IF('Indicator Date hidden'!AG71="x","x",$AF$2-'Indicator Date hidden'!AG71)</f>
        <v>1</v>
      </c>
      <c r="AG70" s="214">
        <f>IF('Indicator Date hidden'!AH71="x","x",$AG$2-'Indicator Date hidden'!AH71)</f>
        <v>0</v>
      </c>
      <c r="AH70" s="214">
        <f>IF('Indicator Date hidden'!AI71="x","x",$AH$2-'Indicator Date hidden'!AI71)</f>
        <v>0</v>
      </c>
      <c r="AI70" s="214">
        <f>IF('Indicator Date hidden'!AJ71="x","x",$AI$2-'Indicator Date hidden'!AJ71)</f>
        <v>0</v>
      </c>
      <c r="AJ70" s="214" t="str">
        <f>IF('Indicator Date hidden'!AK71="x","x",$AJ$2-'Indicator Date hidden'!AK71)</f>
        <v>x</v>
      </c>
      <c r="AK70" s="214">
        <f>IF('Indicator Date hidden'!AL71="x","x",$AK$2-'Indicator Date hidden'!AL71)</f>
        <v>1</v>
      </c>
      <c r="AL70" s="214">
        <f>IF('Indicator Date hidden'!AM71="x","x",$AL$2-'Indicator Date hidden'!AM71)</f>
        <v>0</v>
      </c>
      <c r="AM70" s="214">
        <f>IF('Indicator Date hidden'!AN71="x","x",$AM$2-'Indicator Date hidden'!AN71)</f>
        <v>0</v>
      </c>
      <c r="AN70" s="214">
        <f>IF('Indicator Date hidden'!AO71="x","x",$AN$2-'Indicator Date hidden'!AO71)</f>
        <v>0</v>
      </c>
      <c r="AO70" s="214">
        <f>IF('Indicator Date hidden'!AP71="x","x",$AO$2-'Indicator Date hidden'!AP71)</f>
        <v>1</v>
      </c>
      <c r="AP70" s="214">
        <f>IF('Indicator Date hidden'!AQ71="x","x",$AP$2-'Indicator Date hidden'!AQ71)</f>
        <v>1</v>
      </c>
      <c r="AQ70" s="214">
        <f>IF('Indicator Date hidden'!AR71="x","x",$AQ$2-'Indicator Date hidden'!AR71)</f>
        <v>0</v>
      </c>
      <c r="AR70" s="214">
        <f>IF('Indicator Date hidden'!AS71="x","x",$AR$2-'Indicator Date hidden'!AS71)</f>
        <v>0</v>
      </c>
      <c r="AS70" s="214">
        <f>IF('Indicator Date hidden'!AT71="x","x",$AS$2-'Indicator Date hidden'!AT71)</f>
        <v>0</v>
      </c>
      <c r="AT70" s="214">
        <f>IF('Indicator Date hidden'!AU71="x","x",$AT$2-'Indicator Date hidden'!AU71)</f>
        <v>0</v>
      </c>
      <c r="AU70" s="214">
        <f>IF('Indicator Date hidden'!AV71="x","x",$AU$2-'Indicator Date hidden'!AV71)</f>
        <v>4</v>
      </c>
      <c r="AV70" s="214">
        <f>IF('Indicator Date hidden'!AW71="x","x",$AV$2-'Indicator Date hidden'!AW71)</f>
        <v>0</v>
      </c>
      <c r="AW70" s="214">
        <f>IF('Indicator Date hidden'!AX71="x","x",$AW$2-'Indicator Date hidden'!AX71)</f>
        <v>0</v>
      </c>
      <c r="AX70" s="214">
        <f>IF('Indicator Date hidden'!AY71="x","x",$AX$2-'Indicator Date hidden'!AY71)</f>
        <v>0</v>
      </c>
      <c r="AY70" s="214">
        <f>IF('Indicator Date hidden'!AZ71="x","x",$AY$2-'Indicator Date hidden'!AZ71)</f>
        <v>0</v>
      </c>
      <c r="AZ70" s="214">
        <f>IF('Indicator Date hidden'!BA71="x","x",$AZ$2-'Indicator Date hidden'!BA71)</f>
        <v>0</v>
      </c>
      <c r="BA70">
        <f t="shared" si="10"/>
        <v>16</v>
      </c>
      <c r="BB70" s="21">
        <f t="shared" si="11"/>
        <v>0.32653061224489793</v>
      </c>
      <c r="BC70">
        <f t="shared" si="12"/>
        <v>8</v>
      </c>
      <c r="BD70" s="21">
        <f t="shared" si="13"/>
        <v>0.88957121296748443</v>
      </c>
      <c r="BE70" s="291">
        <f t="shared" si="14"/>
        <v>0</v>
      </c>
    </row>
    <row r="71" spans="1:57" x14ac:dyDescent="0.25">
      <c r="A71" t="s">
        <v>7952</v>
      </c>
      <c r="B71" s="214">
        <f>IF('Indicator Date hidden'!C72="x","x",$B$2-'Indicator Date hidden'!C72)</f>
        <v>0</v>
      </c>
      <c r="C71" s="214">
        <f>IF('Indicator Date hidden'!D72="x","x",$C$2-'Indicator Date hidden'!D72)</f>
        <v>0</v>
      </c>
      <c r="D71" s="214">
        <f>IF('Indicator Date hidden'!E72="x","x",$D$2-'Indicator Date hidden'!E72)</f>
        <v>0</v>
      </c>
      <c r="E71" s="214">
        <f>IF('Indicator Date hidden'!F72="x","x",$E$2-'Indicator Date hidden'!F72)</f>
        <v>0</v>
      </c>
      <c r="F71" s="214">
        <f>IF('Indicator Date hidden'!G72="x","x",$F$2-'Indicator Date hidden'!G72)</f>
        <v>0</v>
      </c>
      <c r="G71" s="214">
        <f>IF('Indicator Date hidden'!H72="x","x",$G$2-'Indicator Date hidden'!H72)</f>
        <v>0</v>
      </c>
      <c r="H71" s="214">
        <f>IF('Indicator Date hidden'!I72="x","x",$H$2-'Indicator Date hidden'!I72)</f>
        <v>0</v>
      </c>
      <c r="I71" s="214">
        <f>IF('Indicator Date hidden'!J72="x","x",$I$2-'Indicator Date hidden'!J72)</f>
        <v>0</v>
      </c>
      <c r="J71" s="214">
        <f>IF('Indicator Date hidden'!K72="x","x",$J$2-'Indicator Date hidden'!K72)</f>
        <v>0</v>
      </c>
      <c r="K71" s="214">
        <f>IF('Indicator Date hidden'!L72="x","x",$K$2-'Indicator Date hidden'!L72)</f>
        <v>0</v>
      </c>
      <c r="L71" s="214">
        <f>IF('Indicator Date hidden'!M72="x","x",$L$2-'Indicator Date hidden'!M72)</f>
        <v>0</v>
      </c>
      <c r="M71" s="214">
        <f>IF('Indicator Date hidden'!N72="x","x",$M$2-'Indicator Date hidden'!N72)</f>
        <v>0</v>
      </c>
      <c r="N71" s="214">
        <f>IF('Indicator Date hidden'!O72="x","x",$N$2-'Indicator Date hidden'!O72)</f>
        <v>0</v>
      </c>
      <c r="O71" s="214">
        <f>IF('Indicator Date hidden'!P72="x","x",$O$2-'Indicator Date hidden'!P72)</f>
        <v>0</v>
      </c>
      <c r="P71" s="214">
        <f>IF('Indicator Date hidden'!Q72="x","x",$P$2-'Indicator Date hidden'!Q72)</f>
        <v>0</v>
      </c>
      <c r="Q71" s="214">
        <f>IF('Indicator Date hidden'!R72="x","x",$Q$2-'Indicator Date hidden'!R72)</f>
        <v>8</v>
      </c>
      <c r="R71" s="214">
        <f>IF('Indicator Date hidden'!S72="x","x",$R$2-'Indicator Date hidden'!S72)</f>
        <v>0</v>
      </c>
      <c r="S71" s="214">
        <f>IF('Indicator Date hidden'!T72="x","x",$S$2-'Indicator Date hidden'!T72)</f>
        <v>0</v>
      </c>
      <c r="T71" s="214">
        <f>IF('Indicator Date hidden'!U72="x","x",$T$2-'Indicator Date hidden'!U72)</f>
        <v>0</v>
      </c>
      <c r="U71" s="214">
        <f>IF('Indicator Date hidden'!V72="x","x",$U$2-'Indicator Date hidden'!V72)</f>
        <v>0</v>
      </c>
      <c r="V71" s="214">
        <f>IF('Indicator Date hidden'!W72="x","x",$V$2-'Indicator Date hidden'!W72)</f>
        <v>0</v>
      </c>
      <c r="W71" s="214">
        <f>IF('Indicator Date hidden'!X72="x","x",$W$2-'Indicator Date hidden'!X72)</f>
        <v>0</v>
      </c>
      <c r="X71" s="214">
        <f>IF('Indicator Date hidden'!Y72="x","x",$X$2-'Indicator Date hidden'!Y72)</f>
        <v>4</v>
      </c>
      <c r="Y71" s="214">
        <f>IF('Indicator Date hidden'!Z72="x","x",$Y$2-'Indicator Date hidden'!Z72)</f>
        <v>0</v>
      </c>
      <c r="Z71" s="214">
        <f>IF('Indicator Date hidden'!AA72="x","x",$Z$2-'Indicator Date hidden'!AA72)</f>
        <v>0</v>
      </c>
      <c r="AA71" s="214">
        <f>IF('Indicator Date hidden'!AB72="x","x",$AA$2-'Indicator Date hidden'!AB72)</f>
        <v>0</v>
      </c>
      <c r="AB71" s="214">
        <f>IF('Indicator Date hidden'!AC72="x","x",$AB$2-'Indicator Date hidden'!AC72)</f>
        <v>0</v>
      </c>
      <c r="AC71" s="214">
        <f>IF('Indicator Date hidden'!AD72="x","x",$AC$2-'Indicator Date hidden'!AD72)</f>
        <v>0</v>
      </c>
      <c r="AD71" s="214">
        <f>IF('Indicator Date hidden'!AE72="x","x",$AD$2-'Indicator Date hidden'!AE72)</f>
        <v>0</v>
      </c>
      <c r="AE71" s="214" t="str">
        <f>IF('Indicator Date hidden'!AF72="x","x",$AE$2-'Indicator Date hidden'!AF72)</f>
        <v>x</v>
      </c>
      <c r="AF71" s="214">
        <f>IF('Indicator Date hidden'!AG72="x","x",$AF$2-'Indicator Date hidden'!AG72)</f>
        <v>3</v>
      </c>
      <c r="AG71" s="214">
        <f>IF('Indicator Date hidden'!AH72="x","x",$AG$2-'Indicator Date hidden'!AH72)</f>
        <v>0</v>
      </c>
      <c r="AH71" s="214">
        <f>IF('Indicator Date hidden'!AI72="x","x",$AH$2-'Indicator Date hidden'!AI72)</f>
        <v>0</v>
      </c>
      <c r="AI71" s="214">
        <f>IF('Indicator Date hidden'!AJ72="x","x",$AI$2-'Indicator Date hidden'!AJ72)</f>
        <v>0</v>
      </c>
      <c r="AJ71" s="214" t="str">
        <f>IF('Indicator Date hidden'!AK72="x","x",$AJ$2-'Indicator Date hidden'!AK72)</f>
        <v>x</v>
      </c>
      <c r="AK71" s="214">
        <f>IF('Indicator Date hidden'!AL72="x","x",$AK$2-'Indicator Date hidden'!AL72)</f>
        <v>1</v>
      </c>
      <c r="AL71" s="214">
        <f>IF('Indicator Date hidden'!AM72="x","x",$AL$2-'Indicator Date hidden'!AM72)</f>
        <v>0</v>
      </c>
      <c r="AM71" s="214">
        <f>IF('Indicator Date hidden'!AN72="x","x",$AM$2-'Indicator Date hidden'!AN72)</f>
        <v>0</v>
      </c>
      <c r="AN71" s="214">
        <f>IF('Indicator Date hidden'!AO72="x","x",$AN$2-'Indicator Date hidden'!AO72)</f>
        <v>0</v>
      </c>
      <c r="AO71" s="214" t="str">
        <f>IF('Indicator Date hidden'!AP72="x","x",$AO$2-'Indicator Date hidden'!AP72)</f>
        <v>x</v>
      </c>
      <c r="AP71" s="214" t="str">
        <f>IF('Indicator Date hidden'!AQ72="x","x",$AP$2-'Indicator Date hidden'!AQ72)</f>
        <v>x</v>
      </c>
      <c r="AQ71" s="214">
        <f>IF('Indicator Date hidden'!AR72="x","x",$AQ$2-'Indicator Date hidden'!AR72)</f>
        <v>0</v>
      </c>
      <c r="AR71" s="214">
        <f>IF('Indicator Date hidden'!AS72="x","x",$AR$2-'Indicator Date hidden'!AS72)</f>
        <v>0</v>
      </c>
      <c r="AS71" s="214">
        <f>IF('Indicator Date hidden'!AT72="x","x",$AS$2-'Indicator Date hidden'!AT72)</f>
        <v>0</v>
      </c>
      <c r="AT71" s="214">
        <f>IF('Indicator Date hidden'!AU72="x","x",$AT$2-'Indicator Date hidden'!AU72)</f>
        <v>0</v>
      </c>
      <c r="AU71" s="214">
        <f>IF('Indicator Date hidden'!AV72="x","x",$AU$2-'Indicator Date hidden'!AV72)</f>
        <v>1</v>
      </c>
      <c r="AV71" s="214">
        <f>IF('Indicator Date hidden'!AW72="x","x",$AV$2-'Indicator Date hidden'!AW72)</f>
        <v>0</v>
      </c>
      <c r="AW71" s="214">
        <f>IF('Indicator Date hidden'!AX72="x","x",$AW$2-'Indicator Date hidden'!AX72)</f>
        <v>0</v>
      </c>
      <c r="AX71" s="214">
        <f>IF('Indicator Date hidden'!AY72="x","x",$AX$2-'Indicator Date hidden'!AY72)</f>
        <v>0</v>
      </c>
      <c r="AY71" s="214">
        <f>IF('Indicator Date hidden'!AZ72="x","x",$AY$2-'Indicator Date hidden'!AZ72)</f>
        <v>0</v>
      </c>
      <c r="AZ71" s="214">
        <f>IF('Indicator Date hidden'!BA72="x","x",$AZ$2-'Indicator Date hidden'!BA72)</f>
        <v>0</v>
      </c>
      <c r="BA71">
        <f t="shared" si="10"/>
        <v>17</v>
      </c>
      <c r="BB71" s="21">
        <f t="shared" si="11"/>
        <v>0.36170212765957449</v>
      </c>
      <c r="BC71">
        <f t="shared" si="12"/>
        <v>5</v>
      </c>
      <c r="BD71" s="21">
        <f t="shared" si="13"/>
        <v>1.3436300769231442</v>
      </c>
      <c r="BE71" s="291">
        <f t="shared" si="14"/>
        <v>0</v>
      </c>
    </row>
    <row r="72" spans="1:57" x14ac:dyDescent="0.25">
      <c r="A72" t="s">
        <v>7960</v>
      </c>
      <c r="B72" s="214">
        <f>IF('Indicator Date hidden'!C73="x","x",$B$2-'Indicator Date hidden'!C73)</f>
        <v>0</v>
      </c>
      <c r="C72" s="214">
        <f>IF('Indicator Date hidden'!D73="x","x",$C$2-'Indicator Date hidden'!D73)</f>
        <v>0</v>
      </c>
      <c r="D72" s="214">
        <f>IF('Indicator Date hidden'!E73="x","x",$D$2-'Indicator Date hidden'!E73)</f>
        <v>0</v>
      </c>
      <c r="E72" s="214">
        <f>IF('Indicator Date hidden'!F73="x","x",$E$2-'Indicator Date hidden'!F73)</f>
        <v>0</v>
      </c>
      <c r="F72" s="214">
        <f>IF('Indicator Date hidden'!G73="x","x",$F$2-'Indicator Date hidden'!G73)</f>
        <v>0</v>
      </c>
      <c r="G72" s="214">
        <f>IF('Indicator Date hidden'!H73="x","x",$G$2-'Indicator Date hidden'!H73)</f>
        <v>0</v>
      </c>
      <c r="H72" s="214">
        <f>IF('Indicator Date hidden'!I73="x","x",$H$2-'Indicator Date hidden'!I73)</f>
        <v>0</v>
      </c>
      <c r="I72" s="214">
        <f>IF('Indicator Date hidden'!J73="x","x",$I$2-'Indicator Date hidden'!J73)</f>
        <v>0</v>
      </c>
      <c r="J72" s="214">
        <f>IF('Indicator Date hidden'!K73="x","x",$J$2-'Indicator Date hidden'!K73)</f>
        <v>0</v>
      </c>
      <c r="K72" s="214">
        <f>IF('Indicator Date hidden'!L73="x","x",$K$2-'Indicator Date hidden'!L73)</f>
        <v>0</v>
      </c>
      <c r="L72" s="214">
        <f>IF('Indicator Date hidden'!M73="x","x",$L$2-'Indicator Date hidden'!M73)</f>
        <v>0</v>
      </c>
      <c r="M72" s="214">
        <f>IF('Indicator Date hidden'!N73="x","x",$M$2-'Indicator Date hidden'!N73)</f>
        <v>0</v>
      </c>
      <c r="N72" s="214">
        <f>IF('Indicator Date hidden'!O73="x","x",$N$2-'Indicator Date hidden'!O73)</f>
        <v>0</v>
      </c>
      <c r="O72" s="214">
        <f>IF('Indicator Date hidden'!P73="x","x",$O$2-'Indicator Date hidden'!P73)</f>
        <v>0</v>
      </c>
      <c r="P72" s="214">
        <f>IF('Indicator Date hidden'!Q73="x","x",$P$2-'Indicator Date hidden'!Q73)</f>
        <v>0</v>
      </c>
      <c r="Q72" s="214">
        <f>IF('Indicator Date hidden'!R73="x","x",$Q$2-'Indicator Date hidden'!R73)</f>
        <v>5</v>
      </c>
      <c r="R72" s="214">
        <f>IF('Indicator Date hidden'!S73="x","x",$R$2-'Indicator Date hidden'!S73)</f>
        <v>0</v>
      </c>
      <c r="S72" s="214">
        <f>IF('Indicator Date hidden'!T73="x","x",$S$2-'Indicator Date hidden'!T73)</f>
        <v>0</v>
      </c>
      <c r="T72" s="214">
        <f>IF('Indicator Date hidden'!U73="x","x",$T$2-'Indicator Date hidden'!U73)</f>
        <v>0</v>
      </c>
      <c r="U72" s="214">
        <f>IF('Indicator Date hidden'!V73="x","x",$U$2-'Indicator Date hidden'!V73)</f>
        <v>0</v>
      </c>
      <c r="V72" s="214">
        <f>IF('Indicator Date hidden'!W73="x","x",$V$2-'Indicator Date hidden'!W73)</f>
        <v>0</v>
      </c>
      <c r="W72" s="214">
        <f>IF('Indicator Date hidden'!X73="x","x",$W$2-'Indicator Date hidden'!X73)</f>
        <v>0</v>
      </c>
      <c r="X72" s="214">
        <f>IF('Indicator Date hidden'!Y73="x","x",$X$2-'Indicator Date hidden'!Y73)</f>
        <v>4</v>
      </c>
      <c r="Y72" s="214">
        <f>IF('Indicator Date hidden'!Z73="x","x",$Y$2-'Indicator Date hidden'!Z73)</f>
        <v>0</v>
      </c>
      <c r="Z72" s="214">
        <f>IF('Indicator Date hidden'!AA73="x","x",$Z$2-'Indicator Date hidden'!AA73)</f>
        <v>0</v>
      </c>
      <c r="AA72" s="214">
        <f>IF('Indicator Date hidden'!AB73="x","x",$AA$2-'Indicator Date hidden'!AB73)</f>
        <v>0</v>
      </c>
      <c r="AB72" s="214">
        <f>IF('Indicator Date hidden'!AC73="x","x",$AB$2-'Indicator Date hidden'!AC73)</f>
        <v>0</v>
      </c>
      <c r="AC72" s="214">
        <f>IF('Indicator Date hidden'!AD73="x","x",$AC$2-'Indicator Date hidden'!AD73)</f>
        <v>0</v>
      </c>
      <c r="AD72" s="214">
        <f>IF('Indicator Date hidden'!AE73="x","x",$AD$2-'Indicator Date hidden'!AE73)</f>
        <v>0</v>
      </c>
      <c r="AE72" s="214">
        <f>IF('Indicator Date hidden'!AF73="x","x",$AE$2-'Indicator Date hidden'!AF73)</f>
        <v>0</v>
      </c>
      <c r="AF72" s="214" t="str">
        <f>IF('Indicator Date hidden'!AG73="x","x",$AF$2-'Indicator Date hidden'!AG73)</f>
        <v>x</v>
      </c>
      <c r="AG72" s="214">
        <f>IF('Indicator Date hidden'!AH73="x","x",$AG$2-'Indicator Date hidden'!AH73)</f>
        <v>0</v>
      </c>
      <c r="AH72" s="214">
        <f>IF('Indicator Date hidden'!AI73="x","x",$AH$2-'Indicator Date hidden'!AI73)</f>
        <v>0</v>
      </c>
      <c r="AI72" s="214">
        <f>IF('Indicator Date hidden'!AJ73="x","x",$AI$2-'Indicator Date hidden'!AJ73)</f>
        <v>0</v>
      </c>
      <c r="AJ72" s="214" t="str">
        <f>IF('Indicator Date hidden'!AK73="x","x",$AJ$2-'Indicator Date hidden'!AK73)</f>
        <v>x</v>
      </c>
      <c r="AK72" s="214">
        <f>IF('Indicator Date hidden'!AL73="x","x",$AK$2-'Indicator Date hidden'!AL73)</f>
        <v>1</v>
      </c>
      <c r="AL72" s="214">
        <f>IF('Indicator Date hidden'!AM73="x","x",$AL$2-'Indicator Date hidden'!AM73)</f>
        <v>0</v>
      </c>
      <c r="AM72" s="214">
        <f>IF('Indicator Date hidden'!AN73="x","x",$AM$2-'Indicator Date hidden'!AN73)</f>
        <v>0</v>
      </c>
      <c r="AN72" s="214">
        <f>IF('Indicator Date hidden'!AO73="x","x",$AN$2-'Indicator Date hidden'!AO73)</f>
        <v>0</v>
      </c>
      <c r="AO72" s="214" t="str">
        <f>IF('Indicator Date hidden'!AP73="x","x",$AO$2-'Indicator Date hidden'!AP73)</f>
        <v>x</v>
      </c>
      <c r="AP72" s="214" t="str">
        <f>IF('Indicator Date hidden'!AQ73="x","x",$AP$2-'Indicator Date hidden'!AQ73)</f>
        <v>x</v>
      </c>
      <c r="AQ72" s="214" t="str">
        <f>IF('Indicator Date hidden'!AR73="x","x",$AQ$2-'Indicator Date hidden'!AR73)</f>
        <v>x</v>
      </c>
      <c r="AR72" s="214">
        <f>IF('Indicator Date hidden'!AS73="x","x",$AR$2-'Indicator Date hidden'!AS73)</f>
        <v>0</v>
      </c>
      <c r="AS72" s="214">
        <f>IF('Indicator Date hidden'!AT73="x","x",$AS$2-'Indicator Date hidden'!AT73)</f>
        <v>0</v>
      </c>
      <c r="AT72" s="214">
        <f>IF('Indicator Date hidden'!AU73="x","x",$AT$2-'Indicator Date hidden'!AU73)</f>
        <v>0</v>
      </c>
      <c r="AU72" s="214">
        <f>IF('Indicator Date hidden'!AV73="x","x",$AU$2-'Indicator Date hidden'!AV73)</f>
        <v>5</v>
      </c>
      <c r="AV72" s="214">
        <f>IF('Indicator Date hidden'!AW73="x","x",$AV$2-'Indicator Date hidden'!AW73)</f>
        <v>0</v>
      </c>
      <c r="AW72" s="214">
        <f>IF('Indicator Date hidden'!AX73="x","x",$AW$2-'Indicator Date hidden'!AX73)</f>
        <v>0</v>
      </c>
      <c r="AX72" s="214">
        <f>IF('Indicator Date hidden'!AY73="x","x",$AX$2-'Indicator Date hidden'!AY73)</f>
        <v>0</v>
      </c>
      <c r="AY72" s="214">
        <f>IF('Indicator Date hidden'!AZ73="x","x",$AY$2-'Indicator Date hidden'!AZ73)</f>
        <v>0</v>
      </c>
      <c r="AZ72" s="214">
        <f>IF('Indicator Date hidden'!BA73="x","x",$AZ$2-'Indicator Date hidden'!BA73)</f>
        <v>0</v>
      </c>
      <c r="BA72">
        <f t="shared" si="10"/>
        <v>15</v>
      </c>
      <c r="BB72" s="21">
        <f t="shared" si="11"/>
        <v>0.32608695652173914</v>
      </c>
      <c r="BC72">
        <f t="shared" si="12"/>
        <v>4</v>
      </c>
      <c r="BD72" s="21">
        <f t="shared" si="13"/>
        <v>1.1619763491211101</v>
      </c>
      <c r="BE72" s="291">
        <f t="shared" si="14"/>
        <v>0</v>
      </c>
    </row>
    <row r="73" spans="1:57" x14ac:dyDescent="0.25">
      <c r="A73" t="s">
        <v>7964</v>
      </c>
      <c r="B73" s="214">
        <f>IF('Indicator Date hidden'!C74="x","x",$B$2-'Indicator Date hidden'!C74)</f>
        <v>0</v>
      </c>
      <c r="C73" s="214">
        <f>IF('Indicator Date hidden'!D74="x","x",$C$2-'Indicator Date hidden'!D74)</f>
        <v>0</v>
      </c>
      <c r="D73" s="214">
        <f>IF('Indicator Date hidden'!E74="x","x",$D$2-'Indicator Date hidden'!E74)</f>
        <v>0</v>
      </c>
      <c r="E73" s="214">
        <f>IF('Indicator Date hidden'!F74="x","x",$E$2-'Indicator Date hidden'!F74)</f>
        <v>0</v>
      </c>
      <c r="F73" s="214">
        <f>IF('Indicator Date hidden'!G74="x","x",$F$2-'Indicator Date hidden'!G74)</f>
        <v>0</v>
      </c>
      <c r="G73" s="214">
        <f>IF('Indicator Date hidden'!H74="x","x",$G$2-'Indicator Date hidden'!H74)</f>
        <v>0</v>
      </c>
      <c r="H73" s="214">
        <f>IF('Indicator Date hidden'!I74="x","x",$H$2-'Indicator Date hidden'!I74)</f>
        <v>0</v>
      </c>
      <c r="I73" s="214">
        <f>IF('Indicator Date hidden'!J74="x","x",$I$2-'Indicator Date hidden'!J74)</f>
        <v>0</v>
      </c>
      <c r="J73" s="214">
        <f>IF('Indicator Date hidden'!K74="x","x",$J$2-'Indicator Date hidden'!K74)</f>
        <v>0</v>
      </c>
      <c r="K73" s="214">
        <f>IF('Indicator Date hidden'!L74="x","x",$K$2-'Indicator Date hidden'!L74)</f>
        <v>0</v>
      </c>
      <c r="L73" s="214">
        <f>IF('Indicator Date hidden'!M74="x","x",$L$2-'Indicator Date hidden'!M74)</f>
        <v>0</v>
      </c>
      <c r="M73" s="214">
        <f>IF('Indicator Date hidden'!N74="x","x",$M$2-'Indicator Date hidden'!N74)</f>
        <v>0</v>
      </c>
      <c r="N73" s="214">
        <f>IF('Indicator Date hidden'!O74="x","x",$N$2-'Indicator Date hidden'!O74)</f>
        <v>0</v>
      </c>
      <c r="O73" s="214">
        <f>IF('Indicator Date hidden'!P74="x","x",$O$2-'Indicator Date hidden'!P74)</f>
        <v>0</v>
      </c>
      <c r="P73" s="214">
        <f>IF('Indicator Date hidden'!Q74="x","x",$P$2-'Indicator Date hidden'!Q74)</f>
        <v>0</v>
      </c>
      <c r="Q73" s="214">
        <f>IF('Indicator Date hidden'!R74="x","x",$Q$2-'Indicator Date hidden'!R74)</f>
        <v>2</v>
      </c>
      <c r="R73" s="214">
        <f>IF('Indicator Date hidden'!S74="x","x",$R$2-'Indicator Date hidden'!S74)</f>
        <v>0</v>
      </c>
      <c r="S73" s="214">
        <f>IF('Indicator Date hidden'!T74="x","x",$S$2-'Indicator Date hidden'!T74)</f>
        <v>0</v>
      </c>
      <c r="T73" s="214">
        <f>IF('Indicator Date hidden'!U74="x","x",$T$2-'Indicator Date hidden'!U74)</f>
        <v>0</v>
      </c>
      <c r="U73" s="214">
        <f>IF('Indicator Date hidden'!V74="x","x",$U$2-'Indicator Date hidden'!V74)</f>
        <v>0</v>
      </c>
      <c r="V73" s="214">
        <f>IF('Indicator Date hidden'!W74="x","x",$V$2-'Indicator Date hidden'!W74)</f>
        <v>0</v>
      </c>
      <c r="W73" s="214">
        <f>IF('Indicator Date hidden'!X74="x","x",$W$2-'Indicator Date hidden'!X74)</f>
        <v>2</v>
      </c>
      <c r="X73" s="214">
        <f>IF('Indicator Date hidden'!Y74="x","x",$X$2-'Indicator Date hidden'!Y74)</f>
        <v>0</v>
      </c>
      <c r="Y73" s="214">
        <f>IF('Indicator Date hidden'!Z74="x","x",$Y$2-'Indicator Date hidden'!Z74)</f>
        <v>0</v>
      </c>
      <c r="Z73" s="214">
        <f>IF('Indicator Date hidden'!AA74="x","x",$Z$2-'Indicator Date hidden'!AA74)</f>
        <v>0</v>
      </c>
      <c r="AA73" s="214">
        <f>IF('Indicator Date hidden'!AB74="x","x",$AA$2-'Indicator Date hidden'!AB74)</f>
        <v>0</v>
      </c>
      <c r="AB73" s="214">
        <f>IF('Indicator Date hidden'!AC74="x","x",$AB$2-'Indicator Date hidden'!AC74)</f>
        <v>0</v>
      </c>
      <c r="AC73" s="214">
        <f>IF('Indicator Date hidden'!AD74="x","x",$AC$2-'Indicator Date hidden'!AD74)</f>
        <v>0</v>
      </c>
      <c r="AD73" s="214">
        <f>IF('Indicator Date hidden'!AE74="x","x",$AD$2-'Indicator Date hidden'!AE74)</f>
        <v>0</v>
      </c>
      <c r="AE73" s="214">
        <f>IF('Indicator Date hidden'!AF74="x","x",$AE$2-'Indicator Date hidden'!AF74)</f>
        <v>0</v>
      </c>
      <c r="AF73" s="214">
        <f>IF('Indicator Date hidden'!AG74="x","x",$AF$2-'Indicator Date hidden'!AG74)</f>
        <v>1</v>
      </c>
      <c r="AG73" s="214">
        <f>IF('Indicator Date hidden'!AH74="x","x",$AG$2-'Indicator Date hidden'!AH74)</f>
        <v>0</v>
      </c>
      <c r="AH73" s="214">
        <f>IF('Indicator Date hidden'!AI74="x","x",$AH$2-'Indicator Date hidden'!AI74)</f>
        <v>0</v>
      </c>
      <c r="AI73" s="214">
        <f>IF('Indicator Date hidden'!AJ74="x","x",$AI$2-'Indicator Date hidden'!AJ74)</f>
        <v>0</v>
      </c>
      <c r="AJ73" s="214">
        <f>IF('Indicator Date hidden'!AK74="x","x",$AJ$2-'Indicator Date hidden'!AK74)</f>
        <v>0</v>
      </c>
      <c r="AK73" s="214">
        <f>IF('Indicator Date hidden'!AL74="x","x",$AK$2-'Indicator Date hidden'!AL74)</f>
        <v>1</v>
      </c>
      <c r="AL73" s="214">
        <f>IF('Indicator Date hidden'!AM74="x","x",$AL$2-'Indicator Date hidden'!AM74)</f>
        <v>0</v>
      </c>
      <c r="AM73" s="214">
        <f>IF('Indicator Date hidden'!AN74="x","x",$AM$2-'Indicator Date hidden'!AN74)</f>
        <v>0</v>
      </c>
      <c r="AN73" s="214">
        <f>IF('Indicator Date hidden'!AO74="x","x",$AN$2-'Indicator Date hidden'!AO74)</f>
        <v>0</v>
      </c>
      <c r="AO73" s="214">
        <f>IF('Indicator Date hidden'!AP74="x","x",$AO$2-'Indicator Date hidden'!AP74)</f>
        <v>0</v>
      </c>
      <c r="AP73" s="214">
        <f>IF('Indicator Date hidden'!AQ74="x","x",$AP$2-'Indicator Date hidden'!AQ74)</f>
        <v>0</v>
      </c>
      <c r="AQ73" s="214">
        <f>IF('Indicator Date hidden'!AR74="x","x",$AQ$2-'Indicator Date hidden'!AR74)</f>
        <v>4</v>
      </c>
      <c r="AR73" s="214">
        <f>IF('Indicator Date hidden'!AS74="x","x",$AR$2-'Indicator Date hidden'!AS74)</f>
        <v>0</v>
      </c>
      <c r="AS73" s="214">
        <f>IF('Indicator Date hidden'!AT74="x","x",$AS$2-'Indicator Date hidden'!AT74)</f>
        <v>0</v>
      </c>
      <c r="AT73" s="214">
        <f>IF('Indicator Date hidden'!AU74="x","x",$AT$2-'Indicator Date hidden'!AU74)</f>
        <v>0</v>
      </c>
      <c r="AU73" s="214">
        <f>IF('Indicator Date hidden'!AV74="x","x",$AU$2-'Indicator Date hidden'!AV74)</f>
        <v>8</v>
      </c>
      <c r="AV73" s="214">
        <f>IF('Indicator Date hidden'!AW74="x","x",$AV$2-'Indicator Date hidden'!AW74)</f>
        <v>0</v>
      </c>
      <c r="AW73" s="214">
        <f>IF('Indicator Date hidden'!AX74="x","x",$AW$2-'Indicator Date hidden'!AX74)</f>
        <v>0</v>
      </c>
      <c r="AX73" s="214">
        <f>IF('Indicator Date hidden'!AY74="x","x",$AX$2-'Indicator Date hidden'!AY74)</f>
        <v>0</v>
      </c>
      <c r="AY73" s="214">
        <f>IF('Indicator Date hidden'!AZ74="x","x",$AY$2-'Indicator Date hidden'!AZ74)</f>
        <v>0</v>
      </c>
      <c r="AZ73" s="214">
        <f>IF('Indicator Date hidden'!BA74="x","x",$AZ$2-'Indicator Date hidden'!BA74)</f>
        <v>0</v>
      </c>
      <c r="BA73">
        <f t="shared" si="10"/>
        <v>18</v>
      </c>
      <c r="BB73" s="21">
        <f t="shared" si="11"/>
        <v>0.35294117647058826</v>
      </c>
      <c r="BC73">
        <f t="shared" si="12"/>
        <v>6</v>
      </c>
      <c r="BD73" s="21">
        <f t="shared" si="13"/>
        <v>1.2806788857104259</v>
      </c>
      <c r="BE73" s="291">
        <f t="shared" si="14"/>
        <v>0</v>
      </c>
    </row>
    <row r="74" spans="1:57" x14ac:dyDescent="0.25">
      <c r="A74" t="s">
        <v>7961</v>
      </c>
      <c r="B74" s="214">
        <f>IF('Indicator Date hidden'!C75="x","x",$B$2-'Indicator Date hidden'!C75)</f>
        <v>0</v>
      </c>
      <c r="C74" s="214">
        <f>IF('Indicator Date hidden'!D75="x","x",$C$2-'Indicator Date hidden'!D75)</f>
        <v>0</v>
      </c>
      <c r="D74" s="214">
        <f>IF('Indicator Date hidden'!E75="x","x",$D$2-'Indicator Date hidden'!E75)</f>
        <v>0</v>
      </c>
      <c r="E74" s="214">
        <f>IF('Indicator Date hidden'!F75="x","x",$E$2-'Indicator Date hidden'!F75)</f>
        <v>0</v>
      </c>
      <c r="F74" s="214">
        <f>IF('Indicator Date hidden'!G75="x","x",$F$2-'Indicator Date hidden'!G75)</f>
        <v>0</v>
      </c>
      <c r="G74" s="214">
        <f>IF('Indicator Date hidden'!H75="x","x",$G$2-'Indicator Date hidden'!H75)</f>
        <v>0</v>
      </c>
      <c r="H74" s="214">
        <f>IF('Indicator Date hidden'!I75="x","x",$H$2-'Indicator Date hidden'!I75)</f>
        <v>0</v>
      </c>
      <c r="I74" s="214">
        <f>IF('Indicator Date hidden'!J75="x","x",$I$2-'Indicator Date hidden'!J75)</f>
        <v>0</v>
      </c>
      <c r="J74" s="214">
        <f>IF('Indicator Date hidden'!K75="x","x",$J$2-'Indicator Date hidden'!K75)</f>
        <v>0</v>
      </c>
      <c r="K74" s="214">
        <f>IF('Indicator Date hidden'!L75="x","x",$K$2-'Indicator Date hidden'!L75)</f>
        <v>0</v>
      </c>
      <c r="L74" s="214">
        <f>IF('Indicator Date hidden'!M75="x","x",$L$2-'Indicator Date hidden'!M75)</f>
        <v>0</v>
      </c>
      <c r="M74" s="214">
        <f>IF('Indicator Date hidden'!N75="x","x",$M$2-'Indicator Date hidden'!N75)</f>
        <v>0</v>
      </c>
      <c r="N74" s="214">
        <f>IF('Indicator Date hidden'!O75="x","x",$N$2-'Indicator Date hidden'!O75)</f>
        <v>0</v>
      </c>
      <c r="O74" s="214">
        <f>IF('Indicator Date hidden'!P75="x","x",$O$2-'Indicator Date hidden'!P75)</f>
        <v>0</v>
      </c>
      <c r="P74" s="214">
        <f>IF('Indicator Date hidden'!Q75="x","x",$P$2-'Indicator Date hidden'!Q75)</f>
        <v>0</v>
      </c>
      <c r="Q74" s="214">
        <f>IF('Indicator Date hidden'!R75="x","x",$Q$2-'Indicator Date hidden'!R75)</f>
        <v>2</v>
      </c>
      <c r="R74" s="214">
        <f>IF('Indicator Date hidden'!S75="x","x",$R$2-'Indicator Date hidden'!S75)</f>
        <v>0</v>
      </c>
      <c r="S74" s="214">
        <f>IF('Indicator Date hidden'!T75="x","x",$S$2-'Indicator Date hidden'!T75)</f>
        <v>0</v>
      </c>
      <c r="T74" s="214">
        <f>IF('Indicator Date hidden'!U75="x","x",$T$2-'Indicator Date hidden'!U75)</f>
        <v>0</v>
      </c>
      <c r="U74" s="214">
        <f>IF('Indicator Date hidden'!V75="x","x",$U$2-'Indicator Date hidden'!V75)</f>
        <v>0</v>
      </c>
      <c r="V74" s="214">
        <f>IF('Indicator Date hidden'!W75="x","x",$V$2-'Indicator Date hidden'!W75)</f>
        <v>0</v>
      </c>
      <c r="W74" s="214">
        <f>IF('Indicator Date hidden'!X75="x","x",$W$2-'Indicator Date hidden'!X75)</f>
        <v>2</v>
      </c>
      <c r="X74" s="214" t="str">
        <f>IF('Indicator Date hidden'!Y75="x","x",$X$2-'Indicator Date hidden'!Y75)</f>
        <v>x</v>
      </c>
      <c r="Y74" s="214">
        <f>IF('Indicator Date hidden'!Z75="x","x",$Y$2-'Indicator Date hidden'!Z75)</f>
        <v>0</v>
      </c>
      <c r="Z74" s="214">
        <f>IF('Indicator Date hidden'!AA75="x","x",$Z$2-'Indicator Date hidden'!AA75)</f>
        <v>0</v>
      </c>
      <c r="AA74" s="214">
        <f>IF('Indicator Date hidden'!AB75="x","x",$AA$2-'Indicator Date hidden'!AB75)</f>
        <v>0</v>
      </c>
      <c r="AB74" s="214">
        <f>IF('Indicator Date hidden'!AC75="x","x",$AB$2-'Indicator Date hidden'!AC75)</f>
        <v>0</v>
      </c>
      <c r="AC74" s="214">
        <f>IF('Indicator Date hidden'!AD75="x","x",$AC$2-'Indicator Date hidden'!AD75)</f>
        <v>0</v>
      </c>
      <c r="AD74" s="214">
        <f>IF('Indicator Date hidden'!AE75="x","x",$AD$2-'Indicator Date hidden'!AE75)</f>
        <v>0</v>
      </c>
      <c r="AE74" s="214">
        <f>IF('Indicator Date hidden'!AF75="x","x",$AE$2-'Indicator Date hidden'!AF75)</f>
        <v>0</v>
      </c>
      <c r="AF74" s="214">
        <f>IF('Indicator Date hidden'!AG75="x","x",$AF$2-'Indicator Date hidden'!AG75)</f>
        <v>0</v>
      </c>
      <c r="AG74" s="214">
        <f>IF('Indicator Date hidden'!AH75="x","x",$AG$2-'Indicator Date hidden'!AH75)</f>
        <v>0</v>
      </c>
      <c r="AH74" s="214">
        <f>IF('Indicator Date hidden'!AI75="x","x",$AH$2-'Indicator Date hidden'!AI75)</f>
        <v>0</v>
      </c>
      <c r="AI74" s="214">
        <f>IF('Indicator Date hidden'!AJ75="x","x",$AI$2-'Indicator Date hidden'!AJ75)</f>
        <v>0</v>
      </c>
      <c r="AJ74" s="214">
        <f>IF('Indicator Date hidden'!AK75="x","x",$AJ$2-'Indicator Date hidden'!AK75)</f>
        <v>1</v>
      </c>
      <c r="AK74" s="214">
        <f>IF('Indicator Date hidden'!AL75="x","x",$AK$2-'Indicator Date hidden'!AL75)</f>
        <v>1</v>
      </c>
      <c r="AL74" s="214">
        <f>IF('Indicator Date hidden'!AM75="x","x",$AL$2-'Indicator Date hidden'!AM75)</f>
        <v>0</v>
      </c>
      <c r="AM74" s="214">
        <f>IF('Indicator Date hidden'!AN75="x","x",$AM$2-'Indicator Date hidden'!AN75)</f>
        <v>0</v>
      </c>
      <c r="AN74" s="214">
        <f>IF('Indicator Date hidden'!AO75="x","x",$AN$2-'Indicator Date hidden'!AO75)</f>
        <v>0</v>
      </c>
      <c r="AO74" s="214">
        <f>IF('Indicator Date hidden'!AP75="x","x",$AO$2-'Indicator Date hidden'!AP75)</f>
        <v>0</v>
      </c>
      <c r="AP74" s="214">
        <f>IF('Indicator Date hidden'!AQ75="x","x",$AP$2-'Indicator Date hidden'!AQ75)</f>
        <v>0</v>
      </c>
      <c r="AQ74" s="214">
        <f>IF('Indicator Date hidden'!AR75="x","x",$AQ$2-'Indicator Date hidden'!AR75)</f>
        <v>4</v>
      </c>
      <c r="AR74" s="214">
        <f>IF('Indicator Date hidden'!AS75="x","x",$AR$2-'Indicator Date hidden'!AS75)</f>
        <v>0</v>
      </c>
      <c r="AS74" s="214">
        <f>IF('Indicator Date hidden'!AT75="x","x",$AS$2-'Indicator Date hidden'!AT75)</f>
        <v>0</v>
      </c>
      <c r="AT74" s="214">
        <f>IF('Indicator Date hidden'!AU75="x","x",$AT$2-'Indicator Date hidden'!AU75)</f>
        <v>0</v>
      </c>
      <c r="AU74" s="214">
        <f>IF('Indicator Date hidden'!AV75="x","x",$AU$2-'Indicator Date hidden'!AV75)</f>
        <v>0</v>
      </c>
      <c r="AV74" s="214">
        <f>IF('Indicator Date hidden'!AW75="x","x",$AV$2-'Indicator Date hidden'!AW75)</f>
        <v>0</v>
      </c>
      <c r="AW74" s="214">
        <f>IF('Indicator Date hidden'!AX75="x","x",$AW$2-'Indicator Date hidden'!AX75)</f>
        <v>0</v>
      </c>
      <c r="AX74" s="214">
        <f>IF('Indicator Date hidden'!AY75="x","x",$AX$2-'Indicator Date hidden'!AY75)</f>
        <v>0</v>
      </c>
      <c r="AY74" s="214">
        <f>IF('Indicator Date hidden'!AZ75="x","x",$AY$2-'Indicator Date hidden'!AZ75)</f>
        <v>0</v>
      </c>
      <c r="AZ74" s="214">
        <f>IF('Indicator Date hidden'!BA75="x","x",$AZ$2-'Indicator Date hidden'!BA75)</f>
        <v>0</v>
      </c>
      <c r="BA74">
        <f t="shared" si="10"/>
        <v>10</v>
      </c>
      <c r="BB74" s="21">
        <f t="shared" si="11"/>
        <v>0.2</v>
      </c>
      <c r="BC74">
        <f t="shared" si="12"/>
        <v>5</v>
      </c>
      <c r="BD74" s="21">
        <f t="shared" si="13"/>
        <v>0.69282032302755092</v>
      </c>
      <c r="BE74" s="291">
        <f t="shared" si="14"/>
        <v>0</v>
      </c>
    </row>
    <row r="75" spans="1:57" x14ac:dyDescent="0.25">
      <c r="A75" t="s">
        <v>7965</v>
      </c>
      <c r="B75" s="214">
        <f>IF('Indicator Date hidden'!C76="x","x",$B$2-'Indicator Date hidden'!C76)</f>
        <v>0</v>
      </c>
      <c r="C75" s="214">
        <f>IF('Indicator Date hidden'!D76="x","x",$C$2-'Indicator Date hidden'!D76)</f>
        <v>0</v>
      </c>
      <c r="D75" s="214">
        <f>IF('Indicator Date hidden'!E76="x","x",$D$2-'Indicator Date hidden'!E76)</f>
        <v>0</v>
      </c>
      <c r="E75" s="214">
        <f>IF('Indicator Date hidden'!F76="x","x",$E$2-'Indicator Date hidden'!F76)</f>
        <v>0</v>
      </c>
      <c r="F75" s="214">
        <f>IF('Indicator Date hidden'!G76="x","x",$F$2-'Indicator Date hidden'!G76)</f>
        <v>0</v>
      </c>
      <c r="G75" s="214">
        <f>IF('Indicator Date hidden'!H76="x","x",$G$2-'Indicator Date hidden'!H76)</f>
        <v>0</v>
      </c>
      <c r="H75" s="214">
        <f>IF('Indicator Date hidden'!I76="x","x",$H$2-'Indicator Date hidden'!I76)</f>
        <v>0</v>
      </c>
      <c r="I75" s="214">
        <f>IF('Indicator Date hidden'!J76="x","x",$I$2-'Indicator Date hidden'!J76)</f>
        <v>0</v>
      </c>
      <c r="J75" s="214">
        <f>IF('Indicator Date hidden'!K76="x","x",$J$2-'Indicator Date hidden'!K76)</f>
        <v>0</v>
      </c>
      <c r="K75" s="214">
        <f>IF('Indicator Date hidden'!L76="x","x",$K$2-'Indicator Date hidden'!L76)</f>
        <v>0</v>
      </c>
      <c r="L75" s="214">
        <f>IF('Indicator Date hidden'!M76="x","x",$L$2-'Indicator Date hidden'!M76)</f>
        <v>0</v>
      </c>
      <c r="M75" s="214">
        <f>IF('Indicator Date hidden'!N76="x","x",$M$2-'Indicator Date hidden'!N76)</f>
        <v>0</v>
      </c>
      <c r="N75" s="214">
        <f>IF('Indicator Date hidden'!O76="x","x",$N$2-'Indicator Date hidden'!O76)</f>
        <v>0</v>
      </c>
      <c r="O75" s="214">
        <f>IF('Indicator Date hidden'!P76="x","x",$O$2-'Indicator Date hidden'!P76)</f>
        <v>0</v>
      </c>
      <c r="P75" s="214">
        <f>IF('Indicator Date hidden'!Q76="x","x",$P$2-'Indicator Date hidden'!Q76)</f>
        <v>0</v>
      </c>
      <c r="Q75" s="214" t="str">
        <f>IF('Indicator Date hidden'!R76="x","x",$Q$2-'Indicator Date hidden'!R76)</f>
        <v>x</v>
      </c>
      <c r="R75" s="214">
        <f>IF('Indicator Date hidden'!S76="x","x",$R$2-'Indicator Date hidden'!S76)</f>
        <v>0</v>
      </c>
      <c r="S75" s="214">
        <f>IF('Indicator Date hidden'!T76="x","x",$S$2-'Indicator Date hidden'!T76)</f>
        <v>0</v>
      </c>
      <c r="T75" s="214">
        <f>IF('Indicator Date hidden'!U76="x","x",$T$2-'Indicator Date hidden'!U76)</f>
        <v>0</v>
      </c>
      <c r="U75" s="214" t="str">
        <f>IF('Indicator Date hidden'!V76="x","x",$U$2-'Indicator Date hidden'!V76)</f>
        <v>x</v>
      </c>
      <c r="V75" s="214">
        <f>IF('Indicator Date hidden'!W76="x","x",$V$2-'Indicator Date hidden'!W76)</f>
        <v>0</v>
      </c>
      <c r="W75" s="214" t="str">
        <f>IF('Indicator Date hidden'!X76="x","x",$W$2-'Indicator Date hidden'!X76)</f>
        <v>x</v>
      </c>
      <c r="X75" s="214">
        <f>IF('Indicator Date hidden'!Y76="x","x",$X$2-'Indicator Date hidden'!Y76)</f>
        <v>2</v>
      </c>
      <c r="Y75" s="214">
        <f>IF('Indicator Date hidden'!Z76="x","x",$Y$2-'Indicator Date hidden'!Z76)</f>
        <v>0</v>
      </c>
      <c r="Z75" s="214">
        <f>IF('Indicator Date hidden'!AA76="x","x",$Z$2-'Indicator Date hidden'!AA76)</f>
        <v>0</v>
      </c>
      <c r="AA75" s="214" t="str">
        <f>IF('Indicator Date hidden'!AB76="x","x",$AA$2-'Indicator Date hidden'!AB76)</f>
        <v>x</v>
      </c>
      <c r="AB75" s="214">
        <f>IF('Indicator Date hidden'!AC76="x","x",$AB$2-'Indicator Date hidden'!AC76)</f>
        <v>0</v>
      </c>
      <c r="AC75" s="214">
        <f>IF('Indicator Date hidden'!AD76="x","x",$AC$2-'Indicator Date hidden'!AD76)</f>
        <v>0</v>
      </c>
      <c r="AD75" s="214" t="str">
        <f>IF('Indicator Date hidden'!AE76="x","x",$AD$2-'Indicator Date hidden'!AE76)</f>
        <v>x</v>
      </c>
      <c r="AE75" s="214">
        <f>IF('Indicator Date hidden'!AF76="x","x",$AE$2-'Indicator Date hidden'!AF76)</f>
        <v>0</v>
      </c>
      <c r="AF75" s="214">
        <f>IF('Indicator Date hidden'!AG76="x","x",$AF$2-'Indicator Date hidden'!AG76)</f>
        <v>1</v>
      </c>
      <c r="AG75" s="214">
        <f>IF('Indicator Date hidden'!AH76="x","x",$AG$2-'Indicator Date hidden'!AH76)</f>
        <v>0</v>
      </c>
      <c r="AH75" s="214">
        <f>IF('Indicator Date hidden'!AI76="x","x",$AH$2-'Indicator Date hidden'!AI76)</f>
        <v>0</v>
      </c>
      <c r="AI75" s="214">
        <f>IF('Indicator Date hidden'!AJ76="x","x",$AI$2-'Indicator Date hidden'!AJ76)</f>
        <v>0</v>
      </c>
      <c r="AJ75" s="214" t="str">
        <f>IF('Indicator Date hidden'!AK76="x","x",$AJ$2-'Indicator Date hidden'!AK76)</f>
        <v>x</v>
      </c>
      <c r="AK75" s="214">
        <f>IF('Indicator Date hidden'!AL76="x","x",$AK$2-'Indicator Date hidden'!AL76)</f>
        <v>1</v>
      </c>
      <c r="AL75" s="214">
        <f>IF('Indicator Date hidden'!AM76="x","x",$AL$2-'Indicator Date hidden'!AM76)</f>
        <v>0</v>
      </c>
      <c r="AM75" s="214">
        <f>IF('Indicator Date hidden'!AN76="x","x",$AM$2-'Indicator Date hidden'!AN76)</f>
        <v>0</v>
      </c>
      <c r="AN75" s="214">
        <f>IF('Indicator Date hidden'!AO76="x","x",$AN$2-'Indicator Date hidden'!AO76)</f>
        <v>0</v>
      </c>
      <c r="AO75" s="214">
        <f>IF('Indicator Date hidden'!AP76="x","x",$AO$2-'Indicator Date hidden'!AP76)</f>
        <v>0</v>
      </c>
      <c r="AP75" s="214">
        <f>IF('Indicator Date hidden'!AQ76="x","x",$AP$2-'Indicator Date hidden'!AQ76)</f>
        <v>0</v>
      </c>
      <c r="AQ75" s="214">
        <f>IF('Indicator Date hidden'!AR76="x","x",$AQ$2-'Indicator Date hidden'!AR76)</f>
        <v>0</v>
      </c>
      <c r="AR75" s="214">
        <f>IF('Indicator Date hidden'!AS76="x","x",$AR$2-'Indicator Date hidden'!AS76)</f>
        <v>0</v>
      </c>
      <c r="AS75" s="214">
        <f>IF('Indicator Date hidden'!AT76="x","x",$AS$2-'Indicator Date hidden'!AT76)</f>
        <v>0</v>
      </c>
      <c r="AT75" s="214">
        <f>IF('Indicator Date hidden'!AU76="x","x",$AT$2-'Indicator Date hidden'!AU76)</f>
        <v>0</v>
      </c>
      <c r="AU75" s="214">
        <f>IF('Indicator Date hidden'!AV76="x","x",$AU$2-'Indicator Date hidden'!AV76)</f>
        <v>1</v>
      </c>
      <c r="AV75" s="214">
        <f>IF('Indicator Date hidden'!AW76="x","x",$AV$2-'Indicator Date hidden'!AW76)</f>
        <v>0</v>
      </c>
      <c r="AW75" s="214">
        <f>IF('Indicator Date hidden'!AX76="x","x",$AW$2-'Indicator Date hidden'!AX76)</f>
        <v>0</v>
      </c>
      <c r="AX75" s="214">
        <f>IF('Indicator Date hidden'!AY76="x","x",$AX$2-'Indicator Date hidden'!AY76)</f>
        <v>0</v>
      </c>
      <c r="AY75" s="214">
        <f>IF('Indicator Date hidden'!AZ76="x","x",$AY$2-'Indicator Date hidden'!AZ76)</f>
        <v>0</v>
      </c>
      <c r="AZ75" s="214">
        <f>IF('Indicator Date hidden'!BA76="x","x",$AZ$2-'Indicator Date hidden'!BA76)</f>
        <v>0</v>
      </c>
      <c r="BA75">
        <f t="shared" si="10"/>
        <v>5</v>
      </c>
      <c r="BB75" s="21">
        <f t="shared" si="11"/>
        <v>0.1111111111111111</v>
      </c>
      <c r="BC75">
        <f t="shared" si="12"/>
        <v>4</v>
      </c>
      <c r="BD75" s="21">
        <f t="shared" si="13"/>
        <v>0.37843080813169783</v>
      </c>
      <c r="BE75" s="291">
        <f t="shared" si="14"/>
        <v>0</v>
      </c>
    </row>
    <row r="76" spans="1:57" x14ac:dyDescent="0.25">
      <c r="A76" t="s">
        <v>7973</v>
      </c>
      <c r="B76" s="214">
        <f>IF('Indicator Date hidden'!C77="x","x",$B$2-'Indicator Date hidden'!C77)</f>
        <v>0</v>
      </c>
      <c r="C76" s="214">
        <f>IF('Indicator Date hidden'!D77="x","x",$C$2-'Indicator Date hidden'!D77)</f>
        <v>0</v>
      </c>
      <c r="D76" s="214">
        <f>IF('Indicator Date hidden'!E77="x","x",$D$2-'Indicator Date hidden'!E77)</f>
        <v>0</v>
      </c>
      <c r="E76" s="214">
        <f>IF('Indicator Date hidden'!F77="x","x",$E$2-'Indicator Date hidden'!F77)</f>
        <v>0</v>
      </c>
      <c r="F76" s="214">
        <f>IF('Indicator Date hidden'!G77="x","x",$F$2-'Indicator Date hidden'!G77)</f>
        <v>0</v>
      </c>
      <c r="G76" s="214">
        <f>IF('Indicator Date hidden'!H77="x","x",$G$2-'Indicator Date hidden'!H77)</f>
        <v>0</v>
      </c>
      <c r="H76" s="214">
        <f>IF('Indicator Date hidden'!I77="x","x",$H$2-'Indicator Date hidden'!I77)</f>
        <v>0</v>
      </c>
      <c r="I76" s="214">
        <f>IF('Indicator Date hidden'!J77="x","x",$I$2-'Indicator Date hidden'!J77)</f>
        <v>0</v>
      </c>
      <c r="J76" s="214">
        <f>IF('Indicator Date hidden'!K77="x","x",$J$2-'Indicator Date hidden'!K77)</f>
        <v>0</v>
      </c>
      <c r="K76" s="214">
        <f>IF('Indicator Date hidden'!L77="x","x",$K$2-'Indicator Date hidden'!L77)</f>
        <v>0</v>
      </c>
      <c r="L76" s="214">
        <f>IF('Indicator Date hidden'!M77="x","x",$L$2-'Indicator Date hidden'!M77)</f>
        <v>0</v>
      </c>
      <c r="M76" s="214">
        <f>IF('Indicator Date hidden'!N77="x","x",$M$2-'Indicator Date hidden'!N77)</f>
        <v>0</v>
      </c>
      <c r="N76" s="214">
        <f>IF('Indicator Date hidden'!O77="x","x",$N$2-'Indicator Date hidden'!O77)</f>
        <v>0</v>
      </c>
      <c r="O76" s="214">
        <f>IF('Indicator Date hidden'!P77="x","x",$O$2-'Indicator Date hidden'!P77)</f>
        <v>0</v>
      </c>
      <c r="P76" s="214">
        <f>IF('Indicator Date hidden'!Q77="x","x",$P$2-'Indicator Date hidden'!Q77)</f>
        <v>0</v>
      </c>
      <c r="Q76" s="214" t="str">
        <f>IF('Indicator Date hidden'!R77="x","x",$Q$2-'Indicator Date hidden'!R77)</f>
        <v>x</v>
      </c>
      <c r="R76" s="214">
        <f>IF('Indicator Date hidden'!S77="x","x",$R$2-'Indicator Date hidden'!S77)</f>
        <v>0</v>
      </c>
      <c r="S76" s="214">
        <f>IF('Indicator Date hidden'!T77="x","x",$S$2-'Indicator Date hidden'!T77)</f>
        <v>0</v>
      </c>
      <c r="T76" s="214">
        <f>IF('Indicator Date hidden'!U77="x","x",$T$2-'Indicator Date hidden'!U77)</f>
        <v>0</v>
      </c>
      <c r="U76" s="214" t="str">
        <f>IF('Indicator Date hidden'!V77="x","x",$U$2-'Indicator Date hidden'!V77)</f>
        <v>x</v>
      </c>
      <c r="V76" s="214">
        <f>IF('Indicator Date hidden'!W77="x","x",$V$2-'Indicator Date hidden'!W77)</f>
        <v>0</v>
      </c>
      <c r="W76" s="214" t="str">
        <f>IF('Indicator Date hidden'!X77="x","x",$W$2-'Indicator Date hidden'!X77)</f>
        <v>x</v>
      </c>
      <c r="X76" s="214">
        <f>IF('Indicator Date hidden'!Y77="x","x",$X$2-'Indicator Date hidden'!Y77)</f>
        <v>2</v>
      </c>
      <c r="Y76" s="214">
        <f>IF('Indicator Date hidden'!Z77="x","x",$Y$2-'Indicator Date hidden'!Z77)</f>
        <v>0</v>
      </c>
      <c r="Z76" s="214">
        <f>IF('Indicator Date hidden'!AA77="x","x",$Z$2-'Indicator Date hidden'!AA77)</f>
        <v>0</v>
      </c>
      <c r="AA76" s="214" t="str">
        <f>IF('Indicator Date hidden'!AB77="x","x",$AA$2-'Indicator Date hidden'!AB77)</f>
        <v>x</v>
      </c>
      <c r="AB76" s="214">
        <f>IF('Indicator Date hidden'!AC77="x","x",$AB$2-'Indicator Date hidden'!AC77)</f>
        <v>0</v>
      </c>
      <c r="AC76" s="214">
        <f>IF('Indicator Date hidden'!AD77="x","x",$AC$2-'Indicator Date hidden'!AD77)</f>
        <v>0</v>
      </c>
      <c r="AD76" s="214" t="str">
        <f>IF('Indicator Date hidden'!AE77="x","x",$AD$2-'Indicator Date hidden'!AE77)</f>
        <v>x</v>
      </c>
      <c r="AE76" s="214">
        <f>IF('Indicator Date hidden'!AF77="x","x",$AE$2-'Indicator Date hidden'!AF77)</f>
        <v>0</v>
      </c>
      <c r="AF76" s="214">
        <f>IF('Indicator Date hidden'!AG77="x","x",$AF$2-'Indicator Date hidden'!AG77)</f>
        <v>1</v>
      </c>
      <c r="AG76" s="214">
        <f>IF('Indicator Date hidden'!AH77="x","x",$AG$2-'Indicator Date hidden'!AH77)</f>
        <v>0</v>
      </c>
      <c r="AH76" s="214">
        <f>IF('Indicator Date hidden'!AI77="x","x",$AH$2-'Indicator Date hidden'!AI77)</f>
        <v>0</v>
      </c>
      <c r="AI76" s="214">
        <f>IF('Indicator Date hidden'!AJ77="x","x",$AI$2-'Indicator Date hidden'!AJ77)</f>
        <v>0</v>
      </c>
      <c r="AJ76" s="214" t="str">
        <f>IF('Indicator Date hidden'!AK77="x","x",$AJ$2-'Indicator Date hidden'!AK77)</f>
        <v>x</v>
      </c>
      <c r="AK76" s="214">
        <f>IF('Indicator Date hidden'!AL77="x","x",$AK$2-'Indicator Date hidden'!AL77)</f>
        <v>1</v>
      </c>
      <c r="AL76" s="214">
        <f>IF('Indicator Date hidden'!AM77="x","x",$AL$2-'Indicator Date hidden'!AM77)</f>
        <v>0</v>
      </c>
      <c r="AM76" s="214">
        <f>IF('Indicator Date hidden'!AN77="x","x",$AM$2-'Indicator Date hidden'!AN77)</f>
        <v>0</v>
      </c>
      <c r="AN76" s="214">
        <f>IF('Indicator Date hidden'!AO77="x","x",$AN$2-'Indicator Date hidden'!AO77)</f>
        <v>0</v>
      </c>
      <c r="AO76" s="214">
        <f>IF('Indicator Date hidden'!AP77="x","x",$AO$2-'Indicator Date hidden'!AP77)</f>
        <v>0</v>
      </c>
      <c r="AP76" s="214">
        <f>IF('Indicator Date hidden'!AQ77="x","x",$AP$2-'Indicator Date hidden'!AQ77)</f>
        <v>0</v>
      </c>
      <c r="AQ76" s="214" t="str">
        <f>IF('Indicator Date hidden'!AR77="x","x",$AQ$2-'Indicator Date hidden'!AR77)</f>
        <v>x</v>
      </c>
      <c r="AR76" s="214">
        <f>IF('Indicator Date hidden'!AS77="x","x",$AR$2-'Indicator Date hidden'!AS77)</f>
        <v>0</v>
      </c>
      <c r="AS76" s="214">
        <f>IF('Indicator Date hidden'!AT77="x","x",$AS$2-'Indicator Date hidden'!AT77)</f>
        <v>0</v>
      </c>
      <c r="AT76" s="214">
        <f>IF('Indicator Date hidden'!AU77="x","x",$AT$2-'Indicator Date hidden'!AU77)</f>
        <v>0</v>
      </c>
      <c r="AU76" s="214" t="str">
        <f>IF('Indicator Date hidden'!AV77="x","x",$AU$2-'Indicator Date hidden'!AV77)</f>
        <v>x</v>
      </c>
      <c r="AV76" s="214">
        <f>IF('Indicator Date hidden'!AW77="x","x",$AV$2-'Indicator Date hidden'!AW77)</f>
        <v>0</v>
      </c>
      <c r="AW76" s="214">
        <f>IF('Indicator Date hidden'!AX77="x","x",$AW$2-'Indicator Date hidden'!AX77)</f>
        <v>0</v>
      </c>
      <c r="AX76" s="214">
        <f>IF('Indicator Date hidden'!AY77="x","x",$AX$2-'Indicator Date hidden'!AY77)</f>
        <v>0</v>
      </c>
      <c r="AY76" s="214">
        <f>IF('Indicator Date hidden'!AZ77="x","x",$AY$2-'Indicator Date hidden'!AZ77)</f>
        <v>0</v>
      </c>
      <c r="AZ76" s="214">
        <f>IF('Indicator Date hidden'!BA77="x","x",$AZ$2-'Indicator Date hidden'!BA77)</f>
        <v>0</v>
      </c>
      <c r="BA76">
        <f t="shared" si="10"/>
        <v>4</v>
      </c>
      <c r="BB76" s="21">
        <f t="shared" si="11"/>
        <v>9.3023255813953487E-2</v>
      </c>
      <c r="BC76">
        <f t="shared" si="12"/>
        <v>3</v>
      </c>
      <c r="BD76" s="21">
        <f t="shared" si="13"/>
        <v>0.36177556246753595</v>
      </c>
      <c r="BE76" s="291">
        <f t="shared" si="14"/>
        <v>0</v>
      </c>
    </row>
    <row r="77" spans="1:57" x14ac:dyDescent="0.25">
      <c r="A77" t="s">
        <v>7967</v>
      </c>
      <c r="B77" s="214">
        <f>IF('Indicator Date hidden'!C78="x","x",$B$2-'Indicator Date hidden'!C78)</f>
        <v>0</v>
      </c>
      <c r="C77" s="214">
        <f>IF('Indicator Date hidden'!D78="x","x",$C$2-'Indicator Date hidden'!D78)</f>
        <v>0</v>
      </c>
      <c r="D77" s="214">
        <f>IF('Indicator Date hidden'!E78="x","x",$D$2-'Indicator Date hidden'!E78)</f>
        <v>0</v>
      </c>
      <c r="E77" s="214">
        <f>IF('Indicator Date hidden'!F78="x","x",$E$2-'Indicator Date hidden'!F78)</f>
        <v>0</v>
      </c>
      <c r="F77" s="214">
        <f>IF('Indicator Date hidden'!G78="x","x",$F$2-'Indicator Date hidden'!G78)</f>
        <v>0</v>
      </c>
      <c r="G77" s="214">
        <f>IF('Indicator Date hidden'!H78="x","x",$G$2-'Indicator Date hidden'!H78)</f>
        <v>0</v>
      </c>
      <c r="H77" s="214">
        <f>IF('Indicator Date hidden'!I78="x","x",$H$2-'Indicator Date hidden'!I78)</f>
        <v>0</v>
      </c>
      <c r="I77" s="214">
        <f>IF('Indicator Date hidden'!J78="x","x",$I$2-'Indicator Date hidden'!J78)</f>
        <v>0</v>
      </c>
      <c r="J77" s="214">
        <f>IF('Indicator Date hidden'!K78="x","x",$J$2-'Indicator Date hidden'!K78)</f>
        <v>0</v>
      </c>
      <c r="K77" s="214">
        <f>IF('Indicator Date hidden'!L78="x","x",$K$2-'Indicator Date hidden'!L78)</f>
        <v>0</v>
      </c>
      <c r="L77" s="214">
        <f>IF('Indicator Date hidden'!M78="x","x",$L$2-'Indicator Date hidden'!M78)</f>
        <v>0</v>
      </c>
      <c r="M77" s="214">
        <f>IF('Indicator Date hidden'!N78="x","x",$M$2-'Indicator Date hidden'!N78)</f>
        <v>0</v>
      </c>
      <c r="N77" s="214">
        <f>IF('Indicator Date hidden'!O78="x","x",$N$2-'Indicator Date hidden'!O78)</f>
        <v>0</v>
      </c>
      <c r="O77" s="214">
        <f>IF('Indicator Date hidden'!P78="x","x",$O$2-'Indicator Date hidden'!P78)</f>
        <v>0</v>
      </c>
      <c r="P77" s="214">
        <f>IF('Indicator Date hidden'!Q78="x","x",$P$2-'Indicator Date hidden'!Q78)</f>
        <v>0</v>
      </c>
      <c r="Q77" s="214">
        <f>IF('Indicator Date hidden'!R78="x","x",$Q$2-'Indicator Date hidden'!R78)</f>
        <v>8</v>
      </c>
      <c r="R77" s="214">
        <f>IF('Indicator Date hidden'!S78="x","x",$R$2-'Indicator Date hidden'!S78)</f>
        <v>0</v>
      </c>
      <c r="S77" s="214">
        <f>IF('Indicator Date hidden'!T78="x","x",$S$2-'Indicator Date hidden'!T78)</f>
        <v>0</v>
      </c>
      <c r="T77" s="214">
        <f>IF('Indicator Date hidden'!U78="x","x",$T$2-'Indicator Date hidden'!U78)</f>
        <v>0</v>
      </c>
      <c r="U77" s="214">
        <f>IF('Indicator Date hidden'!V78="x","x",$U$2-'Indicator Date hidden'!V78)</f>
        <v>0</v>
      </c>
      <c r="V77" s="214">
        <f>IF('Indicator Date hidden'!W78="x","x",$V$2-'Indicator Date hidden'!W78)</f>
        <v>0</v>
      </c>
      <c r="W77" s="214">
        <f>IF('Indicator Date hidden'!X78="x","x",$W$2-'Indicator Date hidden'!X78)</f>
        <v>8</v>
      </c>
      <c r="X77" s="214">
        <f>IF('Indicator Date hidden'!Y78="x","x",$X$2-'Indicator Date hidden'!Y78)</f>
        <v>2</v>
      </c>
      <c r="Y77" s="214">
        <f>IF('Indicator Date hidden'!Z78="x","x",$Y$2-'Indicator Date hidden'!Z78)</f>
        <v>0</v>
      </c>
      <c r="Z77" s="214">
        <f>IF('Indicator Date hidden'!AA78="x","x",$Z$2-'Indicator Date hidden'!AA78)</f>
        <v>0</v>
      </c>
      <c r="AA77" s="214">
        <f>IF('Indicator Date hidden'!AB78="x","x",$AA$2-'Indicator Date hidden'!AB78)</f>
        <v>1</v>
      </c>
      <c r="AB77" s="214">
        <f>IF('Indicator Date hidden'!AC78="x","x",$AB$2-'Indicator Date hidden'!AC78)</f>
        <v>0</v>
      </c>
      <c r="AC77" s="214">
        <f>IF('Indicator Date hidden'!AD78="x","x",$AC$2-'Indicator Date hidden'!AD78)</f>
        <v>0</v>
      </c>
      <c r="AD77" s="214">
        <f>IF('Indicator Date hidden'!AE78="x","x",$AD$2-'Indicator Date hidden'!AE78)</f>
        <v>0</v>
      </c>
      <c r="AE77" s="214">
        <f>IF('Indicator Date hidden'!AF78="x","x",$AE$2-'Indicator Date hidden'!AF78)</f>
        <v>0</v>
      </c>
      <c r="AF77" s="214">
        <f>IF('Indicator Date hidden'!AG78="x","x",$AF$2-'Indicator Date hidden'!AG78)</f>
        <v>2</v>
      </c>
      <c r="AG77" s="214">
        <f>IF('Indicator Date hidden'!AH78="x","x",$AG$2-'Indicator Date hidden'!AH78)</f>
        <v>0</v>
      </c>
      <c r="AH77" s="214">
        <f>IF('Indicator Date hidden'!AI78="x","x",$AH$2-'Indicator Date hidden'!AI78)</f>
        <v>0</v>
      </c>
      <c r="AI77" s="214">
        <f>IF('Indicator Date hidden'!AJ78="x","x",$AI$2-'Indicator Date hidden'!AJ78)</f>
        <v>0</v>
      </c>
      <c r="AJ77" s="214">
        <f>IF('Indicator Date hidden'!AK78="x","x",$AJ$2-'Indicator Date hidden'!AK78)</f>
        <v>1</v>
      </c>
      <c r="AK77" s="214">
        <f>IF('Indicator Date hidden'!AL78="x","x",$AK$2-'Indicator Date hidden'!AL78)</f>
        <v>1</v>
      </c>
      <c r="AL77" s="214">
        <f>IF('Indicator Date hidden'!AM78="x","x",$AL$2-'Indicator Date hidden'!AM78)</f>
        <v>0</v>
      </c>
      <c r="AM77" s="214">
        <f>IF('Indicator Date hidden'!AN78="x","x",$AM$2-'Indicator Date hidden'!AN78)</f>
        <v>0</v>
      </c>
      <c r="AN77" s="214">
        <f>IF('Indicator Date hidden'!AO78="x","x",$AN$2-'Indicator Date hidden'!AO78)</f>
        <v>0</v>
      </c>
      <c r="AO77" s="214">
        <f>IF('Indicator Date hidden'!AP78="x","x",$AO$2-'Indicator Date hidden'!AP78)</f>
        <v>0</v>
      </c>
      <c r="AP77" s="214">
        <f>IF('Indicator Date hidden'!AQ78="x","x",$AP$2-'Indicator Date hidden'!AQ78)</f>
        <v>0</v>
      </c>
      <c r="AQ77" s="214">
        <f>IF('Indicator Date hidden'!AR78="x","x",$AQ$2-'Indicator Date hidden'!AR78)</f>
        <v>0</v>
      </c>
      <c r="AR77" s="214">
        <f>IF('Indicator Date hidden'!AS78="x","x",$AR$2-'Indicator Date hidden'!AS78)</f>
        <v>0</v>
      </c>
      <c r="AS77" s="214">
        <f>IF('Indicator Date hidden'!AT78="x","x",$AS$2-'Indicator Date hidden'!AT78)</f>
        <v>0</v>
      </c>
      <c r="AT77" s="214">
        <f>IF('Indicator Date hidden'!AU78="x","x",$AT$2-'Indicator Date hidden'!AU78)</f>
        <v>0</v>
      </c>
      <c r="AU77" s="214">
        <f>IF('Indicator Date hidden'!AV78="x","x",$AU$2-'Indicator Date hidden'!AV78)</f>
        <v>3</v>
      </c>
      <c r="AV77" s="214">
        <f>IF('Indicator Date hidden'!AW78="x","x",$AV$2-'Indicator Date hidden'!AW78)</f>
        <v>0</v>
      </c>
      <c r="AW77" s="214">
        <f>IF('Indicator Date hidden'!AX78="x","x",$AW$2-'Indicator Date hidden'!AX78)</f>
        <v>0</v>
      </c>
      <c r="AX77" s="214">
        <f>IF('Indicator Date hidden'!AY78="x","x",$AX$2-'Indicator Date hidden'!AY78)</f>
        <v>0</v>
      </c>
      <c r="AY77" s="214">
        <f>IF('Indicator Date hidden'!AZ78="x","x",$AY$2-'Indicator Date hidden'!AZ78)</f>
        <v>0</v>
      </c>
      <c r="AZ77" s="214">
        <f>IF('Indicator Date hidden'!BA78="x","x",$AZ$2-'Indicator Date hidden'!BA78)</f>
        <v>0</v>
      </c>
      <c r="BA77">
        <f t="shared" si="10"/>
        <v>26</v>
      </c>
      <c r="BB77" s="21">
        <f t="shared" si="11"/>
        <v>0.50980392156862742</v>
      </c>
      <c r="BC77">
        <f t="shared" si="12"/>
        <v>8</v>
      </c>
      <c r="BD77" s="21">
        <f t="shared" si="13"/>
        <v>1.6254417079264867</v>
      </c>
      <c r="BE77" s="291">
        <f t="shared" si="14"/>
        <v>0</v>
      </c>
    </row>
    <row r="78" spans="1:57" x14ac:dyDescent="0.25">
      <c r="A78" t="s">
        <v>7966</v>
      </c>
      <c r="B78" s="214">
        <f>IF('Indicator Date hidden'!C79="x","x",$B$2-'Indicator Date hidden'!C79)</f>
        <v>0</v>
      </c>
      <c r="C78" s="214">
        <f>IF('Indicator Date hidden'!D79="x","x",$C$2-'Indicator Date hidden'!D79)</f>
        <v>0</v>
      </c>
      <c r="D78" s="214">
        <f>IF('Indicator Date hidden'!E79="x","x",$D$2-'Indicator Date hidden'!E79)</f>
        <v>0</v>
      </c>
      <c r="E78" s="214">
        <f>IF('Indicator Date hidden'!F79="x","x",$E$2-'Indicator Date hidden'!F79)</f>
        <v>0</v>
      </c>
      <c r="F78" s="214">
        <f>IF('Indicator Date hidden'!G79="x","x",$F$2-'Indicator Date hidden'!G79)</f>
        <v>0</v>
      </c>
      <c r="G78" s="214">
        <f>IF('Indicator Date hidden'!H79="x","x",$G$2-'Indicator Date hidden'!H79)</f>
        <v>0</v>
      </c>
      <c r="H78" s="214">
        <f>IF('Indicator Date hidden'!I79="x","x",$H$2-'Indicator Date hidden'!I79)</f>
        <v>0</v>
      </c>
      <c r="I78" s="214">
        <f>IF('Indicator Date hidden'!J79="x","x",$I$2-'Indicator Date hidden'!J79)</f>
        <v>0</v>
      </c>
      <c r="J78" s="214">
        <f>IF('Indicator Date hidden'!K79="x","x",$J$2-'Indicator Date hidden'!K79)</f>
        <v>0</v>
      </c>
      <c r="K78" s="214">
        <f>IF('Indicator Date hidden'!L79="x","x",$K$2-'Indicator Date hidden'!L79)</f>
        <v>0</v>
      </c>
      <c r="L78" s="214">
        <f>IF('Indicator Date hidden'!M79="x","x",$L$2-'Indicator Date hidden'!M79)</f>
        <v>0</v>
      </c>
      <c r="M78" s="214">
        <f>IF('Indicator Date hidden'!N79="x","x",$M$2-'Indicator Date hidden'!N79)</f>
        <v>0</v>
      </c>
      <c r="N78" s="214">
        <f>IF('Indicator Date hidden'!O79="x","x",$N$2-'Indicator Date hidden'!O79)</f>
        <v>0</v>
      </c>
      <c r="O78" s="214">
        <f>IF('Indicator Date hidden'!P79="x","x",$O$2-'Indicator Date hidden'!P79)</f>
        <v>0</v>
      </c>
      <c r="P78" s="214">
        <f>IF('Indicator Date hidden'!Q79="x","x",$P$2-'Indicator Date hidden'!Q79)</f>
        <v>0</v>
      </c>
      <c r="Q78" s="214">
        <f>IF('Indicator Date hidden'!R79="x","x",$Q$2-'Indicator Date hidden'!R79)</f>
        <v>2</v>
      </c>
      <c r="R78" s="214">
        <f>IF('Indicator Date hidden'!S79="x","x",$R$2-'Indicator Date hidden'!S79)</f>
        <v>0</v>
      </c>
      <c r="S78" s="214">
        <f>IF('Indicator Date hidden'!T79="x","x",$S$2-'Indicator Date hidden'!T79)</f>
        <v>0</v>
      </c>
      <c r="T78" s="214">
        <f>IF('Indicator Date hidden'!U79="x","x",$T$2-'Indicator Date hidden'!U79)</f>
        <v>0</v>
      </c>
      <c r="U78" s="214">
        <f>IF('Indicator Date hidden'!V79="x","x",$U$2-'Indicator Date hidden'!V79)</f>
        <v>0</v>
      </c>
      <c r="V78" s="214">
        <f>IF('Indicator Date hidden'!W79="x","x",$V$2-'Indicator Date hidden'!W79)</f>
        <v>0</v>
      </c>
      <c r="W78" s="214">
        <f>IF('Indicator Date hidden'!X79="x","x",$W$2-'Indicator Date hidden'!X79)</f>
        <v>1</v>
      </c>
      <c r="X78" s="214">
        <f>IF('Indicator Date hidden'!Y79="x","x",$X$2-'Indicator Date hidden'!Y79)</f>
        <v>2</v>
      </c>
      <c r="Y78" s="214">
        <f>IF('Indicator Date hidden'!Z79="x","x",$Y$2-'Indicator Date hidden'!Z79)</f>
        <v>0</v>
      </c>
      <c r="Z78" s="214">
        <f>IF('Indicator Date hidden'!AA79="x","x",$Z$2-'Indicator Date hidden'!AA79)</f>
        <v>0</v>
      </c>
      <c r="AA78" s="214">
        <f>IF('Indicator Date hidden'!AB79="x","x",$AA$2-'Indicator Date hidden'!AB79)</f>
        <v>0</v>
      </c>
      <c r="AB78" s="214">
        <f>IF('Indicator Date hidden'!AC79="x","x",$AB$2-'Indicator Date hidden'!AC79)</f>
        <v>0</v>
      </c>
      <c r="AC78" s="214">
        <f>IF('Indicator Date hidden'!AD79="x","x",$AC$2-'Indicator Date hidden'!AD79)</f>
        <v>0</v>
      </c>
      <c r="AD78" s="214">
        <f>IF('Indicator Date hidden'!AE79="x","x",$AD$2-'Indicator Date hidden'!AE79)</f>
        <v>0</v>
      </c>
      <c r="AE78" s="214">
        <f>IF('Indicator Date hidden'!AF79="x","x",$AE$2-'Indicator Date hidden'!AF79)</f>
        <v>0</v>
      </c>
      <c r="AF78" s="214">
        <f>IF('Indicator Date hidden'!AG79="x","x",$AF$2-'Indicator Date hidden'!AG79)</f>
        <v>2</v>
      </c>
      <c r="AG78" s="214">
        <f>IF('Indicator Date hidden'!AH79="x","x",$AG$2-'Indicator Date hidden'!AH79)</f>
        <v>0</v>
      </c>
      <c r="AH78" s="214">
        <f>IF('Indicator Date hidden'!AI79="x","x",$AH$2-'Indicator Date hidden'!AI79)</f>
        <v>0</v>
      </c>
      <c r="AI78" s="214">
        <f>IF('Indicator Date hidden'!AJ79="x","x",$AI$2-'Indicator Date hidden'!AJ79)</f>
        <v>0</v>
      </c>
      <c r="AJ78" s="214">
        <f>IF('Indicator Date hidden'!AK79="x","x",$AJ$2-'Indicator Date hidden'!AK79)</f>
        <v>1</v>
      </c>
      <c r="AK78" s="214">
        <f>IF('Indicator Date hidden'!AL79="x","x",$AK$2-'Indicator Date hidden'!AL79)</f>
        <v>1</v>
      </c>
      <c r="AL78" s="214">
        <f>IF('Indicator Date hidden'!AM79="x","x",$AL$2-'Indicator Date hidden'!AM79)</f>
        <v>0</v>
      </c>
      <c r="AM78" s="214">
        <f>IF('Indicator Date hidden'!AN79="x","x",$AM$2-'Indicator Date hidden'!AN79)</f>
        <v>0</v>
      </c>
      <c r="AN78" s="214">
        <f>IF('Indicator Date hidden'!AO79="x","x",$AN$2-'Indicator Date hidden'!AO79)</f>
        <v>0</v>
      </c>
      <c r="AO78" s="214">
        <f>IF('Indicator Date hidden'!AP79="x","x",$AO$2-'Indicator Date hidden'!AP79)</f>
        <v>0</v>
      </c>
      <c r="AP78" s="214">
        <f>IF('Indicator Date hidden'!AQ79="x","x",$AP$2-'Indicator Date hidden'!AQ79)</f>
        <v>0</v>
      </c>
      <c r="AQ78" s="214">
        <f>IF('Indicator Date hidden'!AR79="x","x",$AQ$2-'Indicator Date hidden'!AR79)</f>
        <v>0</v>
      </c>
      <c r="AR78" s="214">
        <f>IF('Indicator Date hidden'!AS79="x","x",$AR$2-'Indicator Date hidden'!AS79)</f>
        <v>0</v>
      </c>
      <c r="AS78" s="214">
        <f>IF('Indicator Date hidden'!AT79="x","x",$AS$2-'Indicator Date hidden'!AT79)</f>
        <v>0</v>
      </c>
      <c r="AT78" s="214">
        <f>IF('Indicator Date hidden'!AU79="x","x",$AT$2-'Indicator Date hidden'!AU79)</f>
        <v>0</v>
      </c>
      <c r="AU78" s="214">
        <f>IF('Indicator Date hidden'!AV79="x","x",$AU$2-'Indicator Date hidden'!AV79)</f>
        <v>3</v>
      </c>
      <c r="AV78" s="214">
        <f>IF('Indicator Date hidden'!AW79="x","x",$AV$2-'Indicator Date hidden'!AW79)</f>
        <v>0</v>
      </c>
      <c r="AW78" s="214">
        <f>IF('Indicator Date hidden'!AX79="x","x",$AW$2-'Indicator Date hidden'!AX79)</f>
        <v>0</v>
      </c>
      <c r="AX78" s="214">
        <f>IF('Indicator Date hidden'!AY79="x","x",$AX$2-'Indicator Date hidden'!AY79)</f>
        <v>0</v>
      </c>
      <c r="AY78" s="214">
        <f>IF('Indicator Date hidden'!AZ79="x","x",$AY$2-'Indicator Date hidden'!AZ79)</f>
        <v>0</v>
      </c>
      <c r="AZ78" s="214">
        <f>IF('Indicator Date hidden'!BA79="x","x",$AZ$2-'Indicator Date hidden'!BA79)</f>
        <v>0</v>
      </c>
      <c r="BA78">
        <f t="shared" si="10"/>
        <v>12</v>
      </c>
      <c r="BB78" s="21">
        <f t="shared" si="11"/>
        <v>0.23529411764705882</v>
      </c>
      <c r="BC78">
        <f t="shared" si="12"/>
        <v>7</v>
      </c>
      <c r="BD78" s="21">
        <f t="shared" si="13"/>
        <v>0.64437947941784246</v>
      </c>
      <c r="BE78" s="291">
        <f t="shared" si="14"/>
        <v>0</v>
      </c>
    </row>
    <row r="79" spans="1:57" x14ac:dyDescent="0.25">
      <c r="A79" t="s">
        <v>7970</v>
      </c>
      <c r="B79" s="214">
        <f>IF('Indicator Date hidden'!C80="x","x",$B$2-'Indicator Date hidden'!C80)</f>
        <v>0</v>
      </c>
      <c r="C79" s="214">
        <f>IF('Indicator Date hidden'!D80="x","x",$C$2-'Indicator Date hidden'!D80)</f>
        <v>0</v>
      </c>
      <c r="D79" s="214">
        <f>IF('Indicator Date hidden'!E80="x","x",$D$2-'Indicator Date hidden'!E80)</f>
        <v>0</v>
      </c>
      <c r="E79" s="214">
        <f>IF('Indicator Date hidden'!F80="x","x",$E$2-'Indicator Date hidden'!F80)</f>
        <v>0</v>
      </c>
      <c r="F79" s="214">
        <f>IF('Indicator Date hidden'!G80="x","x",$F$2-'Indicator Date hidden'!G80)</f>
        <v>0</v>
      </c>
      <c r="G79" s="214">
        <f>IF('Indicator Date hidden'!H80="x","x",$G$2-'Indicator Date hidden'!H80)</f>
        <v>0</v>
      </c>
      <c r="H79" s="214">
        <f>IF('Indicator Date hidden'!I80="x","x",$H$2-'Indicator Date hidden'!I80)</f>
        <v>0</v>
      </c>
      <c r="I79" s="214">
        <f>IF('Indicator Date hidden'!J80="x","x",$I$2-'Indicator Date hidden'!J80)</f>
        <v>0</v>
      </c>
      <c r="J79" s="214">
        <f>IF('Indicator Date hidden'!K80="x","x",$J$2-'Indicator Date hidden'!K80)</f>
        <v>0</v>
      </c>
      <c r="K79" s="214">
        <f>IF('Indicator Date hidden'!L80="x","x",$K$2-'Indicator Date hidden'!L80)</f>
        <v>0</v>
      </c>
      <c r="L79" s="214">
        <f>IF('Indicator Date hidden'!M80="x","x",$L$2-'Indicator Date hidden'!M80)</f>
        <v>0</v>
      </c>
      <c r="M79" s="214">
        <f>IF('Indicator Date hidden'!N80="x","x",$M$2-'Indicator Date hidden'!N80)</f>
        <v>0</v>
      </c>
      <c r="N79" s="214">
        <f>IF('Indicator Date hidden'!O80="x","x",$N$2-'Indicator Date hidden'!O80)</f>
        <v>0</v>
      </c>
      <c r="O79" s="214">
        <f>IF('Indicator Date hidden'!P80="x","x",$O$2-'Indicator Date hidden'!P80)</f>
        <v>0</v>
      </c>
      <c r="P79" s="214">
        <f>IF('Indicator Date hidden'!Q80="x","x",$P$2-'Indicator Date hidden'!Q80)</f>
        <v>0</v>
      </c>
      <c r="Q79" s="214" t="str">
        <f>IF('Indicator Date hidden'!R80="x","x",$Q$2-'Indicator Date hidden'!R80)</f>
        <v>x</v>
      </c>
      <c r="R79" s="214">
        <f>IF('Indicator Date hidden'!S80="x","x",$R$2-'Indicator Date hidden'!S80)</f>
        <v>0</v>
      </c>
      <c r="S79" s="214">
        <f>IF('Indicator Date hidden'!T80="x","x",$S$2-'Indicator Date hidden'!T80)</f>
        <v>0</v>
      </c>
      <c r="T79" s="214">
        <f>IF('Indicator Date hidden'!U80="x","x",$T$2-'Indicator Date hidden'!U80)</f>
        <v>0</v>
      </c>
      <c r="U79" s="214">
        <f>IF('Indicator Date hidden'!V80="x","x",$U$2-'Indicator Date hidden'!V80)</f>
        <v>0</v>
      </c>
      <c r="V79" s="214">
        <f>IF('Indicator Date hidden'!W80="x","x",$V$2-'Indicator Date hidden'!W80)</f>
        <v>0</v>
      </c>
      <c r="W79" s="214">
        <f>IF('Indicator Date hidden'!X80="x","x",$W$2-'Indicator Date hidden'!X80)</f>
        <v>10</v>
      </c>
      <c r="X79" s="214">
        <f>IF('Indicator Date hidden'!Y80="x","x",$X$2-'Indicator Date hidden'!Y80)</f>
        <v>4</v>
      </c>
      <c r="Y79" s="214">
        <f>IF('Indicator Date hidden'!Z80="x","x",$Y$2-'Indicator Date hidden'!Z80)</f>
        <v>0</v>
      </c>
      <c r="Z79" s="214">
        <f>IF('Indicator Date hidden'!AA80="x","x",$Z$2-'Indicator Date hidden'!AA80)</f>
        <v>0</v>
      </c>
      <c r="AA79" s="214">
        <f>IF('Indicator Date hidden'!AB80="x","x",$AA$2-'Indicator Date hidden'!AB80)</f>
        <v>0</v>
      </c>
      <c r="AB79" s="214">
        <f>IF('Indicator Date hidden'!AC80="x","x",$AB$2-'Indicator Date hidden'!AC80)</f>
        <v>0</v>
      </c>
      <c r="AC79" s="214">
        <f>IF('Indicator Date hidden'!AD80="x","x",$AC$2-'Indicator Date hidden'!AD80)</f>
        <v>0</v>
      </c>
      <c r="AD79" s="214">
        <f>IF('Indicator Date hidden'!AE80="x","x",$AD$2-'Indicator Date hidden'!AE80)</f>
        <v>0</v>
      </c>
      <c r="AE79" s="214">
        <f>IF('Indicator Date hidden'!AF80="x","x",$AE$2-'Indicator Date hidden'!AF80)</f>
        <v>0</v>
      </c>
      <c r="AF79" s="214">
        <f>IF('Indicator Date hidden'!AG80="x","x",$AF$2-'Indicator Date hidden'!AG80)</f>
        <v>0</v>
      </c>
      <c r="AG79" s="214">
        <f>IF('Indicator Date hidden'!AH80="x","x",$AG$2-'Indicator Date hidden'!AH80)</f>
        <v>0</v>
      </c>
      <c r="AH79" s="214">
        <f>IF('Indicator Date hidden'!AI80="x","x",$AH$2-'Indicator Date hidden'!AI80)</f>
        <v>0</v>
      </c>
      <c r="AI79" s="214">
        <f>IF('Indicator Date hidden'!AJ80="x","x",$AI$2-'Indicator Date hidden'!AJ80)</f>
        <v>0</v>
      </c>
      <c r="AJ79" s="214" t="str">
        <f>IF('Indicator Date hidden'!AK80="x","x",$AJ$2-'Indicator Date hidden'!AK80)</f>
        <v>x</v>
      </c>
      <c r="AK79" s="214">
        <f>IF('Indicator Date hidden'!AL80="x","x",$AK$2-'Indicator Date hidden'!AL80)</f>
        <v>1</v>
      </c>
      <c r="AL79" s="214">
        <f>IF('Indicator Date hidden'!AM80="x","x",$AL$2-'Indicator Date hidden'!AM80)</f>
        <v>0</v>
      </c>
      <c r="AM79" s="214">
        <f>IF('Indicator Date hidden'!AN80="x","x",$AM$2-'Indicator Date hidden'!AN80)</f>
        <v>0</v>
      </c>
      <c r="AN79" s="214">
        <f>IF('Indicator Date hidden'!AO80="x","x",$AN$2-'Indicator Date hidden'!AO80)</f>
        <v>0</v>
      </c>
      <c r="AO79" s="214">
        <f>IF('Indicator Date hidden'!AP80="x","x",$AO$2-'Indicator Date hidden'!AP80)</f>
        <v>0</v>
      </c>
      <c r="AP79" s="214">
        <f>IF('Indicator Date hidden'!AQ80="x","x",$AP$2-'Indicator Date hidden'!AQ80)</f>
        <v>0</v>
      </c>
      <c r="AQ79" s="214">
        <f>IF('Indicator Date hidden'!AR80="x","x",$AQ$2-'Indicator Date hidden'!AR80)</f>
        <v>4</v>
      </c>
      <c r="AR79" s="214">
        <f>IF('Indicator Date hidden'!AS80="x","x",$AR$2-'Indicator Date hidden'!AS80)</f>
        <v>0</v>
      </c>
      <c r="AS79" s="214">
        <f>IF('Indicator Date hidden'!AT80="x","x",$AS$2-'Indicator Date hidden'!AT80)</f>
        <v>0</v>
      </c>
      <c r="AT79" s="214">
        <f>IF('Indicator Date hidden'!AU80="x","x",$AT$2-'Indicator Date hidden'!AU80)</f>
        <v>0</v>
      </c>
      <c r="AU79" s="214">
        <f>IF('Indicator Date hidden'!AV80="x","x",$AU$2-'Indicator Date hidden'!AV80)</f>
        <v>2</v>
      </c>
      <c r="AV79" s="214">
        <f>IF('Indicator Date hidden'!AW80="x","x",$AV$2-'Indicator Date hidden'!AW80)</f>
        <v>0</v>
      </c>
      <c r="AW79" s="214">
        <f>IF('Indicator Date hidden'!AX80="x","x",$AW$2-'Indicator Date hidden'!AX80)</f>
        <v>0</v>
      </c>
      <c r="AX79" s="214">
        <f>IF('Indicator Date hidden'!AY80="x","x",$AX$2-'Indicator Date hidden'!AY80)</f>
        <v>0</v>
      </c>
      <c r="AY79" s="214">
        <f>IF('Indicator Date hidden'!AZ80="x","x",$AY$2-'Indicator Date hidden'!AZ80)</f>
        <v>0</v>
      </c>
      <c r="AZ79" s="214">
        <f>IF('Indicator Date hidden'!BA80="x","x",$AZ$2-'Indicator Date hidden'!BA80)</f>
        <v>0</v>
      </c>
      <c r="BA79">
        <f t="shared" si="10"/>
        <v>21</v>
      </c>
      <c r="BB79" s="21">
        <f t="shared" si="11"/>
        <v>0.42857142857142855</v>
      </c>
      <c r="BC79">
        <f t="shared" si="12"/>
        <v>5</v>
      </c>
      <c r="BD79" s="21">
        <f t="shared" si="13"/>
        <v>1.6162440712835371</v>
      </c>
      <c r="BE79" s="291">
        <f t="shared" si="14"/>
        <v>0</v>
      </c>
    </row>
    <row r="80" spans="1:57" x14ac:dyDescent="0.25">
      <c r="A80" t="s">
        <v>7971</v>
      </c>
      <c r="B80" s="214">
        <f>IF('Indicator Date hidden'!C81="x","x",$B$2-'Indicator Date hidden'!C81)</f>
        <v>0</v>
      </c>
      <c r="C80" s="214">
        <f>IF('Indicator Date hidden'!D81="x","x",$C$2-'Indicator Date hidden'!D81)</f>
        <v>0</v>
      </c>
      <c r="D80" s="214">
        <f>IF('Indicator Date hidden'!E81="x","x",$D$2-'Indicator Date hidden'!E81)</f>
        <v>0</v>
      </c>
      <c r="E80" s="214">
        <f>IF('Indicator Date hidden'!F81="x","x",$E$2-'Indicator Date hidden'!F81)</f>
        <v>0</v>
      </c>
      <c r="F80" s="214">
        <f>IF('Indicator Date hidden'!G81="x","x",$F$2-'Indicator Date hidden'!G81)</f>
        <v>0</v>
      </c>
      <c r="G80" s="214">
        <f>IF('Indicator Date hidden'!H81="x","x",$G$2-'Indicator Date hidden'!H81)</f>
        <v>0</v>
      </c>
      <c r="H80" s="214">
        <f>IF('Indicator Date hidden'!I81="x","x",$H$2-'Indicator Date hidden'!I81)</f>
        <v>0</v>
      </c>
      <c r="I80" s="214">
        <f>IF('Indicator Date hidden'!J81="x","x",$I$2-'Indicator Date hidden'!J81)</f>
        <v>0</v>
      </c>
      <c r="J80" s="214">
        <f>IF('Indicator Date hidden'!K81="x","x",$J$2-'Indicator Date hidden'!K81)</f>
        <v>0</v>
      </c>
      <c r="K80" s="214">
        <f>IF('Indicator Date hidden'!L81="x","x",$K$2-'Indicator Date hidden'!L81)</f>
        <v>0</v>
      </c>
      <c r="L80" s="214">
        <f>IF('Indicator Date hidden'!M81="x","x",$L$2-'Indicator Date hidden'!M81)</f>
        <v>0</v>
      </c>
      <c r="M80" s="214">
        <f>IF('Indicator Date hidden'!N81="x","x",$M$2-'Indicator Date hidden'!N81)</f>
        <v>0</v>
      </c>
      <c r="N80" s="214">
        <f>IF('Indicator Date hidden'!O81="x","x",$N$2-'Indicator Date hidden'!O81)</f>
        <v>0</v>
      </c>
      <c r="O80" s="214">
        <f>IF('Indicator Date hidden'!P81="x","x",$O$2-'Indicator Date hidden'!P81)</f>
        <v>0</v>
      </c>
      <c r="P80" s="214">
        <f>IF('Indicator Date hidden'!Q81="x","x",$P$2-'Indicator Date hidden'!Q81)</f>
        <v>0</v>
      </c>
      <c r="Q80" s="214">
        <f>IF('Indicator Date hidden'!R81="x","x",$Q$2-'Indicator Date hidden'!R81)</f>
        <v>3</v>
      </c>
      <c r="R80" s="214">
        <f>IF('Indicator Date hidden'!S81="x","x",$R$2-'Indicator Date hidden'!S81)</f>
        <v>0</v>
      </c>
      <c r="S80" s="214">
        <f>IF('Indicator Date hidden'!T81="x","x",$S$2-'Indicator Date hidden'!T81)</f>
        <v>0</v>
      </c>
      <c r="T80" s="214">
        <f>IF('Indicator Date hidden'!U81="x","x",$T$2-'Indicator Date hidden'!U81)</f>
        <v>0</v>
      </c>
      <c r="U80" s="214">
        <f>IF('Indicator Date hidden'!V81="x","x",$U$2-'Indicator Date hidden'!V81)</f>
        <v>0</v>
      </c>
      <c r="V80" s="214">
        <f>IF('Indicator Date hidden'!W81="x","x",$V$2-'Indicator Date hidden'!W81)</f>
        <v>0</v>
      </c>
      <c r="W80" s="214">
        <f>IF('Indicator Date hidden'!X81="x","x",$W$2-'Indicator Date hidden'!X81)</f>
        <v>3</v>
      </c>
      <c r="X80" s="214">
        <f>IF('Indicator Date hidden'!Y81="x","x",$X$2-'Indicator Date hidden'!Y81)</f>
        <v>4</v>
      </c>
      <c r="Y80" s="214">
        <f>IF('Indicator Date hidden'!Z81="x","x",$Y$2-'Indicator Date hidden'!Z81)</f>
        <v>0</v>
      </c>
      <c r="Z80" s="214">
        <f>IF('Indicator Date hidden'!AA81="x","x",$Z$2-'Indicator Date hidden'!AA81)</f>
        <v>0</v>
      </c>
      <c r="AA80" s="214" t="str">
        <f>IF('Indicator Date hidden'!AB81="x","x",$AA$2-'Indicator Date hidden'!AB81)</f>
        <v>x</v>
      </c>
      <c r="AB80" s="214">
        <f>IF('Indicator Date hidden'!AC81="x","x",$AB$2-'Indicator Date hidden'!AC81)</f>
        <v>0</v>
      </c>
      <c r="AC80" s="214">
        <f>IF('Indicator Date hidden'!AD81="x","x",$AC$2-'Indicator Date hidden'!AD81)</f>
        <v>0</v>
      </c>
      <c r="AD80" s="214" t="str">
        <f>IF('Indicator Date hidden'!AE81="x","x",$AD$2-'Indicator Date hidden'!AE81)</f>
        <v>x</v>
      </c>
      <c r="AE80" s="214">
        <f>IF('Indicator Date hidden'!AF81="x","x",$AE$2-'Indicator Date hidden'!AF81)</f>
        <v>0</v>
      </c>
      <c r="AF80" s="214">
        <f>IF('Indicator Date hidden'!AG81="x","x",$AF$2-'Indicator Date hidden'!AG81)</f>
        <v>1</v>
      </c>
      <c r="AG80" s="214">
        <f>IF('Indicator Date hidden'!AH81="x","x",$AG$2-'Indicator Date hidden'!AH81)</f>
        <v>0</v>
      </c>
      <c r="AH80" s="214">
        <f>IF('Indicator Date hidden'!AI81="x","x",$AH$2-'Indicator Date hidden'!AI81)</f>
        <v>0</v>
      </c>
      <c r="AI80" s="214">
        <f>IF('Indicator Date hidden'!AJ81="x","x",$AI$2-'Indicator Date hidden'!AJ81)</f>
        <v>0</v>
      </c>
      <c r="AJ80" s="214">
        <f>IF('Indicator Date hidden'!AK81="x","x",$AJ$2-'Indicator Date hidden'!AK81)</f>
        <v>0</v>
      </c>
      <c r="AK80" s="214">
        <f>IF('Indicator Date hidden'!AL81="x","x",$AK$2-'Indicator Date hidden'!AL81)</f>
        <v>0</v>
      </c>
      <c r="AL80" s="214">
        <f>IF('Indicator Date hidden'!AM81="x","x",$AL$2-'Indicator Date hidden'!AM81)</f>
        <v>0</v>
      </c>
      <c r="AM80" s="214">
        <f>IF('Indicator Date hidden'!AN81="x","x",$AM$2-'Indicator Date hidden'!AN81)</f>
        <v>0</v>
      </c>
      <c r="AN80" s="214">
        <f>IF('Indicator Date hidden'!AO81="x","x",$AN$2-'Indicator Date hidden'!AO81)</f>
        <v>0</v>
      </c>
      <c r="AO80" s="214">
        <f>IF('Indicator Date hidden'!AP81="x","x",$AO$2-'Indicator Date hidden'!AP81)</f>
        <v>0</v>
      </c>
      <c r="AP80" s="214">
        <f>IF('Indicator Date hidden'!AQ81="x","x",$AP$2-'Indicator Date hidden'!AQ81)</f>
        <v>0</v>
      </c>
      <c r="AQ80" s="214">
        <f>IF('Indicator Date hidden'!AR81="x","x",$AQ$2-'Indicator Date hidden'!AR81)</f>
        <v>0</v>
      </c>
      <c r="AR80" s="214">
        <f>IF('Indicator Date hidden'!AS81="x","x",$AR$2-'Indicator Date hidden'!AS81)</f>
        <v>0</v>
      </c>
      <c r="AS80" s="214">
        <f>IF('Indicator Date hidden'!AT81="x","x",$AS$2-'Indicator Date hidden'!AT81)</f>
        <v>0</v>
      </c>
      <c r="AT80" s="214">
        <f>IF('Indicator Date hidden'!AU81="x","x",$AT$2-'Indicator Date hidden'!AU81)</f>
        <v>0</v>
      </c>
      <c r="AU80" s="214">
        <f>IF('Indicator Date hidden'!AV81="x","x",$AU$2-'Indicator Date hidden'!AV81)</f>
        <v>1</v>
      </c>
      <c r="AV80" s="214">
        <f>IF('Indicator Date hidden'!AW81="x","x",$AV$2-'Indicator Date hidden'!AW81)</f>
        <v>0</v>
      </c>
      <c r="AW80" s="214">
        <f>IF('Indicator Date hidden'!AX81="x","x",$AW$2-'Indicator Date hidden'!AX81)</f>
        <v>0</v>
      </c>
      <c r="AX80" s="214">
        <f>IF('Indicator Date hidden'!AY81="x","x",$AX$2-'Indicator Date hidden'!AY81)</f>
        <v>0</v>
      </c>
      <c r="AY80" s="214">
        <f>IF('Indicator Date hidden'!AZ81="x","x",$AY$2-'Indicator Date hidden'!AZ81)</f>
        <v>0</v>
      </c>
      <c r="AZ80" s="214">
        <f>IF('Indicator Date hidden'!BA81="x","x",$AZ$2-'Indicator Date hidden'!BA81)</f>
        <v>0</v>
      </c>
      <c r="BA80">
        <f t="shared" si="10"/>
        <v>12</v>
      </c>
      <c r="BB80" s="21">
        <f t="shared" si="11"/>
        <v>0.24489795918367346</v>
      </c>
      <c r="BC80">
        <f t="shared" si="12"/>
        <v>5</v>
      </c>
      <c r="BD80" s="21">
        <f t="shared" si="13"/>
        <v>0.82141272642849417</v>
      </c>
      <c r="BE80" s="291">
        <f t="shared" si="14"/>
        <v>0</v>
      </c>
    </row>
    <row r="81" spans="1:57" x14ac:dyDescent="0.25">
      <c r="A81" t="s">
        <v>7969</v>
      </c>
      <c r="B81" s="214">
        <f>IF('Indicator Date hidden'!C82="x","x",$B$2-'Indicator Date hidden'!C82)</f>
        <v>0</v>
      </c>
      <c r="C81" s="214">
        <f>IF('Indicator Date hidden'!D82="x","x",$C$2-'Indicator Date hidden'!D82)</f>
        <v>0</v>
      </c>
      <c r="D81" s="214">
        <f>IF('Indicator Date hidden'!E82="x","x",$D$2-'Indicator Date hidden'!E82)</f>
        <v>0</v>
      </c>
      <c r="E81" s="214">
        <f>IF('Indicator Date hidden'!F82="x","x",$E$2-'Indicator Date hidden'!F82)</f>
        <v>0</v>
      </c>
      <c r="F81" s="214">
        <f>IF('Indicator Date hidden'!G82="x","x",$F$2-'Indicator Date hidden'!G82)</f>
        <v>0</v>
      </c>
      <c r="G81" s="214">
        <f>IF('Indicator Date hidden'!H82="x","x",$G$2-'Indicator Date hidden'!H82)</f>
        <v>0</v>
      </c>
      <c r="H81" s="214">
        <f>IF('Indicator Date hidden'!I82="x","x",$H$2-'Indicator Date hidden'!I82)</f>
        <v>0</v>
      </c>
      <c r="I81" s="214">
        <f>IF('Indicator Date hidden'!J82="x","x",$I$2-'Indicator Date hidden'!J82)</f>
        <v>0</v>
      </c>
      <c r="J81" s="214">
        <f>IF('Indicator Date hidden'!K82="x","x",$J$2-'Indicator Date hidden'!K82)</f>
        <v>0</v>
      </c>
      <c r="K81" s="214">
        <f>IF('Indicator Date hidden'!L82="x","x",$K$2-'Indicator Date hidden'!L82)</f>
        <v>0</v>
      </c>
      <c r="L81" s="214">
        <f>IF('Indicator Date hidden'!M82="x","x",$L$2-'Indicator Date hidden'!M82)</f>
        <v>0</v>
      </c>
      <c r="M81" s="214">
        <f>IF('Indicator Date hidden'!N82="x","x",$M$2-'Indicator Date hidden'!N82)</f>
        <v>0</v>
      </c>
      <c r="N81" s="214">
        <f>IF('Indicator Date hidden'!O82="x","x",$N$2-'Indicator Date hidden'!O82)</f>
        <v>0</v>
      </c>
      <c r="O81" s="214">
        <f>IF('Indicator Date hidden'!P82="x","x",$O$2-'Indicator Date hidden'!P82)</f>
        <v>0</v>
      </c>
      <c r="P81" s="214">
        <f>IF('Indicator Date hidden'!Q82="x","x",$P$2-'Indicator Date hidden'!Q82)</f>
        <v>0</v>
      </c>
      <c r="Q81" s="214" t="str">
        <f>IF('Indicator Date hidden'!R82="x","x",$Q$2-'Indicator Date hidden'!R82)</f>
        <v>x</v>
      </c>
      <c r="R81" s="214">
        <f>IF('Indicator Date hidden'!S82="x","x",$R$2-'Indicator Date hidden'!S82)</f>
        <v>0</v>
      </c>
      <c r="S81" s="214">
        <f>IF('Indicator Date hidden'!T82="x","x",$S$2-'Indicator Date hidden'!T82)</f>
        <v>0</v>
      </c>
      <c r="T81" s="214">
        <f>IF('Indicator Date hidden'!U82="x","x",$T$2-'Indicator Date hidden'!U82)</f>
        <v>0</v>
      </c>
      <c r="U81" s="214" t="str">
        <f>IF('Indicator Date hidden'!V82="x","x",$U$2-'Indicator Date hidden'!V82)</f>
        <v>x</v>
      </c>
      <c r="V81" s="214">
        <f>IF('Indicator Date hidden'!W82="x","x",$V$2-'Indicator Date hidden'!W82)</f>
        <v>0</v>
      </c>
      <c r="W81" s="214" t="str">
        <f>IF('Indicator Date hidden'!X82="x","x",$W$2-'Indicator Date hidden'!X82)</f>
        <v>x</v>
      </c>
      <c r="X81" s="214">
        <f>IF('Indicator Date hidden'!Y82="x","x",$X$2-'Indicator Date hidden'!Y82)</f>
        <v>1</v>
      </c>
      <c r="Y81" s="214">
        <f>IF('Indicator Date hidden'!Z82="x","x",$Y$2-'Indicator Date hidden'!Z82)</f>
        <v>0</v>
      </c>
      <c r="Z81" s="214">
        <f>IF('Indicator Date hidden'!AA82="x","x",$Z$2-'Indicator Date hidden'!AA82)</f>
        <v>0</v>
      </c>
      <c r="AA81" s="214">
        <f>IF('Indicator Date hidden'!AB82="x","x",$AA$2-'Indicator Date hidden'!AB82)</f>
        <v>0</v>
      </c>
      <c r="AB81" s="214">
        <f>IF('Indicator Date hidden'!AC82="x","x",$AB$2-'Indicator Date hidden'!AC82)</f>
        <v>0</v>
      </c>
      <c r="AC81" s="214">
        <f>IF('Indicator Date hidden'!AD82="x","x",$AC$2-'Indicator Date hidden'!AD82)</f>
        <v>0</v>
      </c>
      <c r="AD81" s="214" t="str">
        <f>IF('Indicator Date hidden'!AE82="x","x",$AD$2-'Indicator Date hidden'!AE82)</f>
        <v>x</v>
      </c>
      <c r="AE81" s="214">
        <f>IF('Indicator Date hidden'!AF82="x","x",$AE$2-'Indicator Date hidden'!AF82)</f>
        <v>0</v>
      </c>
      <c r="AF81" s="214">
        <f>IF('Indicator Date hidden'!AG82="x","x",$AF$2-'Indicator Date hidden'!AG82)</f>
        <v>1</v>
      </c>
      <c r="AG81" s="214">
        <f>IF('Indicator Date hidden'!AH82="x","x",$AG$2-'Indicator Date hidden'!AH82)</f>
        <v>0</v>
      </c>
      <c r="AH81" s="214">
        <f>IF('Indicator Date hidden'!AI82="x","x",$AH$2-'Indicator Date hidden'!AI82)</f>
        <v>0</v>
      </c>
      <c r="AI81" s="214">
        <f>IF('Indicator Date hidden'!AJ82="x","x",$AI$2-'Indicator Date hidden'!AJ82)</f>
        <v>0</v>
      </c>
      <c r="AJ81" s="214" t="str">
        <f>IF('Indicator Date hidden'!AK82="x","x",$AJ$2-'Indicator Date hidden'!AK82)</f>
        <v>x</v>
      </c>
      <c r="AK81" s="214">
        <f>IF('Indicator Date hidden'!AL82="x","x",$AK$2-'Indicator Date hidden'!AL82)</f>
        <v>1</v>
      </c>
      <c r="AL81" s="214">
        <f>IF('Indicator Date hidden'!AM82="x","x",$AL$2-'Indicator Date hidden'!AM82)</f>
        <v>0</v>
      </c>
      <c r="AM81" s="214">
        <f>IF('Indicator Date hidden'!AN82="x","x",$AM$2-'Indicator Date hidden'!AN82)</f>
        <v>0</v>
      </c>
      <c r="AN81" s="214">
        <f>IF('Indicator Date hidden'!AO82="x","x",$AN$2-'Indicator Date hidden'!AO82)</f>
        <v>0</v>
      </c>
      <c r="AO81" s="214">
        <f>IF('Indicator Date hidden'!AP82="x","x",$AO$2-'Indicator Date hidden'!AP82)</f>
        <v>0</v>
      </c>
      <c r="AP81" s="214">
        <f>IF('Indicator Date hidden'!AQ82="x","x",$AP$2-'Indicator Date hidden'!AQ82)</f>
        <v>0</v>
      </c>
      <c r="AQ81" s="214" t="str">
        <f>IF('Indicator Date hidden'!AR82="x","x",$AQ$2-'Indicator Date hidden'!AR82)</f>
        <v>x</v>
      </c>
      <c r="AR81" s="214">
        <f>IF('Indicator Date hidden'!AS82="x","x",$AR$2-'Indicator Date hidden'!AS82)</f>
        <v>0</v>
      </c>
      <c r="AS81" s="214">
        <f>IF('Indicator Date hidden'!AT82="x","x",$AS$2-'Indicator Date hidden'!AT82)</f>
        <v>0</v>
      </c>
      <c r="AT81" s="214">
        <f>IF('Indicator Date hidden'!AU82="x","x",$AT$2-'Indicator Date hidden'!AU82)</f>
        <v>0</v>
      </c>
      <c r="AU81" s="214" t="str">
        <f>IF('Indicator Date hidden'!AV82="x","x",$AU$2-'Indicator Date hidden'!AV82)</f>
        <v>x</v>
      </c>
      <c r="AV81" s="214">
        <f>IF('Indicator Date hidden'!AW82="x","x",$AV$2-'Indicator Date hidden'!AW82)</f>
        <v>0</v>
      </c>
      <c r="AW81" s="214">
        <f>IF('Indicator Date hidden'!AX82="x","x",$AW$2-'Indicator Date hidden'!AX82)</f>
        <v>0</v>
      </c>
      <c r="AX81" s="214">
        <f>IF('Indicator Date hidden'!AY82="x","x",$AX$2-'Indicator Date hidden'!AY82)</f>
        <v>0</v>
      </c>
      <c r="AY81" s="214">
        <f>IF('Indicator Date hidden'!AZ82="x","x",$AY$2-'Indicator Date hidden'!AZ82)</f>
        <v>0</v>
      </c>
      <c r="AZ81" s="214">
        <f>IF('Indicator Date hidden'!BA82="x","x",$AZ$2-'Indicator Date hidden'!BA82)</f>
        <v>0</v>
      </c>
      <c r="BA81">
        <f t="shared" si="10"/>
        <v>3</v>
      </c>
      <c r="BB81" s="21">
        <f t="shared" si="11"/>
        <v>6.8181818181818177E-2</v>
      </c>
      <c r="BC81">
        <f t="shared" si="12"/>
        <v>3</v>
      </c>
      <c r="BD81" s="21">
        <f t="shared" si="13"/>
        <v>0.25205764787294127</v>
      </c>
      <c r="BE81" s="291">
        <f t="shared" si="14"/>
        <v>0</v>
      </c>
    </row>
    <row r="82" spans="1:57" x14ac:dyDescent="0.25">
      <c r="A82" t="s">
        <v>7975</v>
      </c>
      <c r="B82" s="214">
        <f>IF('Indicator Date hidden'!C83="x","x",$B$2-'Indicator Date hidden'!C83)</f>
        <v>0</v>
      </c>
      <c r="C82" s="214">
        <f>IF('Indicator Date hidden'!D83="x","x",$C$2-'Indicator Date hidden'!D83)</f>
        <v>0</v>
      </c>
      <c r="D82" s="214">
        <f>IF('Indicator Date hidden'!E83="x","x",$D$2-'Indicator Date hidden'!E83)</f>
        <v>0</v>
      </c>
      <c r="E82" s="214">
        <f>IF('Indicator Date hidden'!F83="x","x",$E$2-'Indicator Date hidden'!F83)</f>
        <v>0</v>
      </c>
      <c r="F82" s="214">
        <f>IF('Indicator Date hidden'!G83="x","x",$F$2-'Indicator Date hidden'!G83)</f>
        <v>0</v>
      </c>
      <c r="G82" s="214">
        <f>IF('Indicator Date hidden'!H83="x","x",$G$2-'Indicator Date hidden'!H83)</f>
        <v>0</v>
      </c>
      <c r="H82" s="214">
        <f>IF('Indicator Date hidden'!I83="x","x",$H$2-'Indicator Date hidden'!I83)</f>
        <v>0</v>
      </c>
      <c r="I82" s="214">
        <f>IF('Indicator Date hidden'!J83="x","x",$I$2-'Indicator Date hidden'!J83)</f>
        <v>0</v>
      </c>
      <c r="J82" s="214">
        <f>IF('Indicator Date hidden'!K83="x","x",$J$2-'Indicator Date hidden'!K83)</f>
        <v>0</v>
      </c>
      <c r="K82" s="214">
        <f>IF('Indicator Date hidden'!L83="x","x",$K$2-'Indicator Date hidden'!L83)</f>
        <v>0</v>
      </c>
      <c r="L82" s="214">
        <f>IF('Indicator Date hidden'!M83="x","x",$L$2-'Indicator Date hidden'!M83)</f>
        <v>0</v>
      </c>
      <c r="M82" s="214">
        <f>IF('Indicator Date hidden'!N83="x","x",$M$2-'Indicator Date hidden'!N83)</f>
        <v>0</v>
      </c>
      <c r="N82" s="214">
        <f>IF('Indicator Date hidden'!O83="x","x",$N$2-'Indicator Date hidden'!O83)</f>
        <v>0</v>
      </c>
      <c r="O82" s="214">
        <f>IF('Indicator Date hidden'!P83="x","x",$O$2-'Indicator Date hidden'!P83)</f>
        <v>0</v>
      </c>
      <c r="P82" s="214">
        <f>IF('Indicator Date hidden'!Q83="x","x",$P$2-'Indicator Date hidden'!Q83)</f>
        <v>0</v>
      </c>
      <c r="Q82" s="214" t="str">
        <f>IF('Indicator Date hidden'!R83="x","x",$Q$2-'Indicator Date hidden'!R83)</f>
        <v>x</v>
      </c>
      <c r="R82" s="214">
        <f>IF('Indicator Date hidden'!S83="x","x",$R$2-'Indicator Date hidden'!S83)</f>
        <v>0</v>
      </c>
      <c r="S82" s="214">
        <f>IF('Indicator Date hidden'!T83="x","x",$S$2-'Indicator Date hidden'!T83)</f>
        <v>0</v>
      </c>
      <c r="T82" s="214">
        <f>IF('Indicator Date hidden'!U83="x","x",$T$2-'Indicator Date hidden'!U83)</f>
        <v>0</v>
      </c>
      <c r="U82" s="214" t="str">
        <f>IF('Indicator Date hidden'!V83="x","x",$U$2-'Indicator Date hidden'!V83)</f>
        <v>x</v>
      </c>
      <c r="V82" s="214">
        <f>IF('Indicator Date hidden'!W83="x","x",$V$2-'Indicator Date hidden'!W83)</f>
        <v>0</v>
      </c>
      <c r="W82" s="214" t="str">
        <f>IF('Indicator Date hidden'!X83="x","x",$W$2-'Indicator Date hidden'!X83)</f>
        <v>x</v>
      </c>
      <c r="X82" s="214">
        <f>IF('Indicator Date hidden'!Y83="x","x",$X$2-'Indicator Date hidden'!Y83)</f>
        <v>2</v>
      </c>
      <c r="Y82" s="214">
        <f>IF('Indicator Date hidden'!Z83="x","x",$Y$2-'Indicator Date hidden'!Z83)</f>
        <v>0</v>
      </c>
      <c r="Z82" s="214">
        <f>IF('Indicator Date hidden'!AA83="x","x",$Z$2-'Indicator Date hidden'!AA83)</f>
        <v>0</v>
      </c>
      <c r="AA82" s="214" t="str">
        <f>IF('Indicator Date hidden'!AB83="x","x",$AA$2-'Indicator Date hidden'!AB83)</f>
        <v>x</v>
      </c>
      <c r="AB82" s="214">
        <f>IF('Indicator Date hidden'!AC83="x","x",$AB$2-'Indicator Date hidden'!AC83)</f>
        <v>0</v>
      </c>
      <c r="AC82" s="214">
        <f>IF('Indicator Date hidden'!AD83="x","x",$AC$2-'Indicator Date hidden'!AD83)</f>
        <v>0</v>
      </c>
      <c r="AD82" s="214" t="str">
        <f>IF('Indicator Date hidden'!AE83="x","x",$AD$2-'Indicator Date hidden'!AE83)</f>
        <v>x</v>
      </c>
      <c r="AE82" s="214">
        <f>IF('Indicator Date hidden'!AF83="x","x",$AE$2-'Indicator Date hidden'!AF83)</f>
        <v>0</v>
      </c>
      <c r="AF82" s="214">
        <f>IF('Indicator Date hidden'!AG83="x","x",$AF$2-'Indicator Date hidden'!AG83)</f>
        <v>3</v>
      </c>
      <c r="AG82" s="214">
        <f>IF('Indicator Date hidden'!AH83="x","x",$AG$2-'Indicator Date hidden'!AH83)</f>
        <v>0</v>
      </c>
      <c r="AH82" s="214">
        <f>IF('Indicator Date hidden'!AI83="x","x",$AH$2-'Indicator Date hidden'!AI83)</f>
        <v>0</v>
      </c>
      <c r="AI82" s="214">
        <f>IF('Indicator Date hidden'!AJ83="x","x",$AI$2-'Indicator Date hidden'!AJ83)</f>
        <v>0</v>
      </c>
      <c r="AJ82" s="214" t="str">
        <f>IF('Indicator Date hidden'!AK83="x","x",$AJ$2-'Indicator Date hidden'!AK83)</f>
        <v>x</v>
      </c>
      <c r="AK82" s="214">
        <f>IF('Indicator Date hidden'!AL83="x","x",$AK$2-'Indicator Date hidden'!AL83)</f>
        <v>1</v>
      </c>
      <c r="AL82" s="214">
        <f>IF('Indicator Date hidden'!AM83="x","x",$AL$2-'Indicator Date hidden'!AM83)</f>
        <v>0</v>
      </c>
      <c r="AM82" s="214">
        <f>IF('Indicator Date hidden'!AN83="x","x",$AM$2-'Indicator Date hidden'!AN83)</f>
        <v>0</v>
      </c>
      <c r="AN82" s="214">
        <f>IF('Indicator Date hidden'!AO83="x","x",$AN$2-'Indicator Date hidden'!AO83)</f>
        <v>0</v>
      </c>
      <c r="AO82" s="214">
        <f>IF('Indicator Date hidden'!AP83="x","x",$AO$2-'Indicator Date hidden'!AP83)</f>
        <v>0</v>
      </c>
      <c r="AP82" s="214">
        <f>IF('Indicator Date hidden'!AQ83="x","x",$AP$2-'Indicator Date hidden'!AQ83)</f>
        <v>0</v>
      </c>
      <c r="AQ82" s="214" t="str">
        <f>IF('Indicator Date hidden'!AR83="x","x",$AQ$2-'Indicator Date hidden'!AR83)</f>
        <v>x</v>
      </c>
      <c r="AR82" s="214">
        <f>IF('Indicator Date hidden'!AS83="x","x",$AR$2-'Indicator Date hidden'!AS83)</f>
        <v>0</v>
      </c>
      <c r="AS82" s="214">
        <f>IF('Indicator Date hidden'!AT83="x","x",$AS$2-'Indicator Date hidden'!AT83)</f>
        <v>0</v>
      </c>
      <c r="AT82" s="214">
        <f>IF('Indicator Date hidden'!AU83="x","x",$AT$2-'Indicator Date hidden'!AU83)</f>
        <v>0</v>
      </c>
      <c r="AU82" s="214" t="str">
        <f>IF('Indicator Date hidden'!AV83="x","x",$AU$2-'Indicator Date hidden'!AV83)</f>
        <v>x</v>
      </c>
      <c r="AV82" s="214">
        <f>IF('Indicator Date hidden'!AW83="x","x",$AV$2-'Indicator Date hidden'!AW83)</f>
        <v>0</v>
      </c>
      <c r="AW82" s="214">
        <f>IF('Indicator Date hidden'!AX83="x","x",$AW$2-'Indicator Date hidden'!AX83)</f>
        <v>0</v>
      </c>
      <c r="AX82" s="214">
        <f>IF('Indicator Date hidden'!AY83="x","x",$AX$2-'Indicator Date hidden'!AY83)</f>
        <v>0</v>
      </c>
      <c r="AY82" s="214">
        <f>IF('Indicator Date hidden'!AZ83="x","x",$AY$2-'Indicator Date hidden'!AZ83)</f>
        <v>0</v>
      </c>
      <c r="AZ82" s="214">
        <f>IF('Indicator Date hidden'!BA83="x","x",$AZ$2-'Indicator Date hidden'!BA83)</f>
        <v>0</v>
      </c>
      <c r="BA82">
        <f t="shared" si="10"/>
        <v>6</v>
      </c>
      <c r="BB82" s="21">
        <f t="shared" si="11"/>
        <v>0.13953488372093023</v>
      </c>
      <c r="BC82">
        <f t="shared" si="12"/>
        <v>3</v>
      </c>
      <c r="BD82" s="21">
        <f t="shared" si="13"/>
        <v>0.55327336062187538</v>
      </c>
      <c r="BE82" s="291">
        <f t="shared" si="14"/>
        <v>0</v>
      </c>
    </row>
    <row r="83" spans="1:57" x14ac:dyDescent="0.25">
      <c r="A83" t="s">
        <v>7976</v>
      </c>
      <c r="B83" s="214">
        <f>IF('Indicator Date hidden'!C84="x","x",$B$2-'Indicator Date hidden'!C84)</f>
        <v>0</v>
      </c>
      <c r="C83" s="214">
        <f>IF('Indicator Date hidden'!D84="x","x",$C$2-'Indicator Date hidden'!D84)</f>
        <v>0</v>
      </c>
      <c r="D83" s="214">
        <f>IF('Indicator Date hidden'!E84="x","x",$D$2-'Indicator Date hidden'!E84)</f>
        <v>0</v>
      </c>
      <c r="E83" s="214">
        <f>IF('Indicator Date hidden'!F84="x","x",$E$2-'Indicator Date hidden'!F84)</f>
        <v>0</v>
      </c>
      <c r="F83" s="214">
        <f>IF('Indicator Date hidden'!G84="x","x",$F$2-'Indicator Date hidden'!G84)</f>
        <v>0</v>
      </c>
      <c r="G83" s="214">
        <f>IF('Indicator Date hidden'!H84="x","x",$G$2-'Indicator Date hidden'!H84)</f>
        <v>0</v>
      </c>
      <c r="H83" s="214">
        <f>IF('Indicator Date hidden'!I84="x","x",$H$2-'Indicator Date hidden'!I84)</f>
        <v>0</v>
      </c>
      <c r="I83" s="214">
        <f>IF('Indicator Date hidden'!J84="x","x",$I$2-'Indicator Date hidden'!J84)</f>
        <v>0</v>
      </c>
      <c r="J83" s="214">
        <f>IF('Indicator Date hidden'!K84="x","x",$J$2-'Indicator Date hidden'!K84)</f>
        <v>0</v>
      </c>
      <c r="K83" s="214">
        <f>IF('Indicator Date hidden'!L84="x","x",$K$2-'Indicator Date hidden'!L84)</f>
        <v>0</v>
      </c>
      <c r="L83" s="214">
        <f>IF('Indicator Date hidden'!M84="x","x",$L$2-'Indicator Date hidden'!M84)</f>
        <v>0</v>
      </c>
      <c r="M83" s="214">
        <f>IF('Indicator Date hidden'!N84="x","x",$M$2-'Indicator Date hidden'!N84)</f>
        <v>0</v>
      </c>
      <c r="N83" s="214">
        <f>IF('Indicator Date hidden'!O84="x","x",$N$2-'Indicator Date hidden'!O84)</f>
        <v>0</v>
      </c>
      <c r="O83" s="214">
        <f>IF('Indicator Date hidden'!P84="x","x",$O$2-'Indicator Date hidden'!P84)</f>
        <v>0</v>
      </c>
      <c r="P83" s="214">
        <f>IF('Indicator Date hidden'!Q84="x","x",$P$2-'Indicator Date hidden'!Q84)</f>
        <v>0</v>
      </c>
      <c r="Q83" s="214" t="str">
        <f>IF('Indicator Date hidden'!R84="x","x",$Q$2-'Indicator Date hidden'!R84)</f>
        <v>x</v>
      </c>
      <c r="R83" s="214">
        <f>IF('Indicator Date hidden'!S84="x","x",$R$2-'Indicator Date hidden'!S84)</f>
        <v>0</v>
      </c>
      <c r="S83" s="214">
        <f>IF('Indicator Date hidden'!T84="x","x",$S$2-'Indicator Date hidden'!T84)</f>
        <v>0</v>
      </c>
      <c r="T83" s="214">
        <f>IF('Indicator Date hidden'!U84="x","x",$T$2-'Indicator Date hidden'!U84)</f>
        <v>0</v>
      </c>
      <c r="U83" s="214" t="str">
        <f>IF('Indicator Date hidden'!V84="x","x",$U$2-'Indicator Date hidden'!V84)</f>
        <v>x</v>
      </c>
      <c r="V83" s="214">
        <f>IF('Indicator Date hidden'!W84="x","x",$V$2-'Indicator Date hidden'!W84)</f>
        <v>0</v>
      </c>
      <c r="W83" s="214" t="str">
        <f>IF('Indicator Date hidden'!X84="x","x",$W$2-'Indicator Date hidden'!X84)</f>
        <v>x</v>
      </c>
      <c r="X83" s="214">
        <f>IF('Indicator Date hidden'!Y84="x","x",$X$2-'Indicator Date hidden'!Y84)</f>
        <v>2</v>
      </c>
      <c r="Y83" s="214">
        <f>IF('Indicator Date hidden'!Z84="x","x",$Y$2-'Indicator Date hidden'!Z84)</f>
        <v>0</v>
      </c>
      <c r="Z83" s="214">
        <f>IF('Indicator Date hidden'!AA84="x","x",$Z$2-'Indicator Date hidden'!AA84)</f>
        <v>0</v>
      </c>
      <c r="AA83" s="214">
        <f>IF('Indicator Date hidden'!AB84="x","x",$AA$2-'Indicator Date hidden'!AB84)</f>
        <v>1</v>
      </c>
      <c r="AB83" s="214">
        <f>IF('Indicator Date hidden'!AC84="x","x",$AB$2-'Indicator Date hidden'!AC84)</f>
        <v>0</v>
      </c>
      <c r="AC83" s="214">
        <f>IF('Indicator Date hidden'!AD84="x","x",$AC$2-'Indicator Date hidden'!AD84)</f>
        <v>0</v>
      </c>
      <c r="AD83" s="214" t="str">
        <f>IF('Indicator Date hidden'!AE84="x","x",$AD$2-'Indicator Date hidden'!AE84)</f>
        <v>x</v>
      </c>
      <c r="AE83" s="214">
        <f>IF('Indicator Date hidden'!AF84="x","x",$AE$2-'Indicator Date hidden'!AF84)</f>
        <v>0</v>
      </c>
      <c r="AF83" s="214">
        <f>IF('Indicator Date hidden'!AG84="x","x",$AF$2-'Indicator Date hidden'!AG84)</f>
        <v>1</v>
      </c>
      <c r="AG83" s="214">
        <f>IF('Indicator Date hidden'!AH84="x","x",$AG$2-'Indicator Date hidden'!AH84)</f>
        <v>0</v>
      </c>
      <c r="AH83" s="214">
        <f>IF('Indicator Date hidden'!AI84="x","x",$AH$2-'Indicator Date hidden'!AI84)</f>
        <v>0</v>
      </c>
      <c r="AI83" s="214">
        <f>IF('Indicator Date hidden'!AJ84="x","x",$AI$2-'Indicator Date hidden'!AJ84)</f>
        <v>0</v>
      </c>
      <c r="AJ83" s="214" t="str">
        <f>IF('Indicator Date hidden'!AK84="x","x",$AJ$2-'Indicator Date hidden'!AK84)</f>
        <v>x</v>
      </c>
      <c r="AK83" s="214">
        <f>IF('Indicator Date hidden'!AL84="x","x",$AK$2-'Indicator Date hidden'!AL84)</f>
        <v>1</v>
      </c>
      <c r="AL83" s="214">
        <f>IF('Indicator Date hidden'!AM84="x","x",$AL$2-'Indicator Date hidden'!AM84)</f>
        <v>0</v>
      </c>
      <c r="AM83" s="214">
        <f>IF('Indicator Date hidden'!AN84="x","x",$AM$2-'Indicator Date hidden'!AN84)</f>
        <v>0</v>
      </c>
      <c r="AN83" s="214">
        <f>IF('Indicator Date hidden'!AO84="x","x",$AN$2-'Indicator Date hidden'!AO84)</f>
        <v>0</v>
      </c>
      <c r="AO83" s="214">
        <f>IF('Indicator Date hidden'!AP84="x","x",$AO$2-'Indicator Date hidden'!AP84)</f>
        <v>0</v>
      </c>
      <c r="AP83" s="214">
        <f>IF('Indicator Date hidden'!AQ84="x","x",$AP$2-'Indicator Date hidden'!AQ84)</f>
        <v>0</v>
      </c>
      <c r="AQ83" s="214">
        <f>IF('Indicator Date hidden'!AR84="x","x",$AQ$2-'Indicator Date hidden'!AR84)</f>
        <v>0</v>
      </c>
      <c r="AR83" s="214">
        <f>IF('Indicator Date hidden'!AS84="x","x",$AR$2-'Indicator Date hidden'!AS84)</f>
        <v>0</v>
      </c>
      <c r="AS83" s="214">
        <f>IF('Indicator Date hidden'!AT84="x","x",$AS$2-'Indicator Date hidden'!AT84)</f>
        <v>0</v>
      </c>
      <c r="AT83" s="214">
        <f>IF('Indicator Date hidden'!AU84="x","x",$AT$2-'Indicator Date hidden'!AU84)</f>
        <v>0</v>
      </c>
      <c r="AU83" s="214">
        <f>IF('Indicator Date hidden'!AV84="x","x",$AU$2-'Indicator Date hidden'!AV84)</f>
        <v>1</v>
      </c>
      <c r="AV83" s="214">
        <f>IF('Indicator Date hidden'!AW84="x","x",$AV$2-'Indicator Date hidden'!AW84)</f>
        <v>0</v>
      </c>
      <c r="AW83" s="214">
        <f>IF('Indicator Date hidden'!AX84="x","x",$AW$2-'Indicator Date hidden'!AX84)</f>
        <v>0</v>
      </c>
      <c r="AX83" s="214">
        <f>IF('Indicator Date hidden'!AY84="x","x",$AX$2-'Indicator Date hidden'!AY84)</f>
        <v>0</v>
      </c>
      <c r="AY83" s="214">
        <f>IF('Indicator Date hidden'!AZ84="x","x",$AY$2-'Indicator Date hidden'!AZ84)</f>
        <v>0</v>
      </c>
      <c r="AZ83" s="214">
        <f>IF('Indicator Date hidden'!BA84="x","x",$AZ$2-'Indicator Date hidden'!BA84)</f>
        <v>0</v>
      </c>
      <c r="BA83">
        <f t="shared" si="10"/>
        <v>6</v>
      </c>
      <c r="BB83" s="21">
        <f t="shared" si="11"/>
        <v>0.13043478260869565</v>
      </c>
      <c r="BC83">
        <f t="shared" si="12"/>
        <v>5</v>
      </c>
      <c r="BD83" s="21">
        <f t="shared" si="13"/>
        <v>0.39610580778888255</v>
      </c>
      <c r="BE83" s="291">
        <f t="shared" si="14"/>
        <v>0</v>
      </c>
    </row>
    <row r="84" spans="1:57" x14ac:dyDescent="0.25">
      <c r="A84" t="s">
        <v>7978</v>
      </c>
      <c r="B84" s="214">
        <f>IF('Indicator Date hidden'!C85="x","x",$B$2-'Indicator Date hidden'!C85)</f>
        <v>0</v>
      </c>
      <c r="C84" s="214">
        <f>IF('Indicator Date hidden'!D85="x","x",$C$2-'Indicator Date hidden'!D85)</f>
        <v>0</v>
      </c>
      <c r="D84" s="214">
        <f>IF('Indicator Date hidden'!E85="x","x",$D$2-'Indicator Date hidden'!E85)</f>
        <v>0</v>
      </c>
      <c r="E84" s="214">
        <f>IF('Indicator Date hidden'!F85="x","x",$E$2-'Indicator Date hidden'!F85)</f>
        <v>0</v>
      </c>
      <c r="F84" s="214">
        <f>IF('Indicator Date hidden'!G85="x","x",$F$2-'Indicator Date hidden'!G85)</f>
        <v>0</v>
      </c>
      <c r="G84" s="214">
        <f>IF('Indicator Date hidden'!H85="x","x",$G$2-'Indicator Date hidden'!H85)</f>
        <v>0</v>
      </c>
      <c r="H84" s="214">
        <f>IF('Indicator Date hidden'!I85="x","x",$H$2-'Indicator Date hidden'!I85)</f>
        <v>0</v>
      </c>
      <c r="I84" s="214">
        <f>IF('Indicator Date hidden'!J85="x","x",$I$2-'Indicator Date hidden'!J85)</f>
        <v>0</v>
      </c>
      <c r="J84" s="214">
        <f>IF('Indicator Date hidden'!K85="x","x",$J$2-'Indicator Date hidden'!K85)</f>
        <v>0</v>
      </c>
      <c r="K84" s="214">
        <f>IF('Indicator Date hidden'!L85="x","x",$K$2-'Indicator Date hidden'!L85)</f>
        <v>0</v>
      </c>
      <c r="L84" s="214">
        <f>IF('Indicator Date hidden'!M85="x","x",$L$2-'Indicator Date hidden'!M85)</f>
        <v>0</v>
      </c>
      <c r="M84" s="214">
        <f>IF('Indicator Date hidden'!N85="x","x",$M$2-'Indicator Date hidden'!N85)</f>
        <v>0</v>
      </c>
      <c r="N84" s="214">
        <f>IF('Indicator Date hidden'!O85="x","x",$N$2-'Indicator Date hidden'!O85)</f>
        <v>0</v>
      </c>
      <c r="O84" s="214">
        <f>IF('Indicator Date hidden'!P85="x","x",$O$2-'Indicator Date hidden'!P85)</f>
        <v>0</v>
      </c>
      <c r="P84" s="214">
        <f>IF('Indicator Date hidden'!Q85="x","x",$P$2-'Indicator Date hidden'!Q85)</f>
        <v>0</v>
      </c>
      <c r="Q84" s="214">
        <f>IF('Indicator Date hidden'!R85="x","x",$Q$2-'Indicator Date hidden'!R85)</f>
        <v>4</v>
      </c>
      <c r="R84" s="214">
        <f>IF('Indicator Date hidden'!S85="x","x",$R$2-'Indicator Date hidden'!S85)</f>
        <v>0</v>
      </c>
      <c r="S84" s="214">
        <f>IF('Indicator Date hidden'!T85="x","x",$S$2-'Indicator Date hidden'!T85)</f>
        <v>0</v>
      </c>
      <c r="T84" s="214">
        <f>IF('Indicator Date hidden'!U85="x","x",$T$2-'Indicator Date hidden'!U85)</f>
        <v>0</v>
      </c>
      <c r="U84" s="214">
        <f>IF('Indicator Date hidden'!V85="x","x",$U$2-'Indicator Date hidden'!V85)</f>
        <v>0</v>
      </c>
      <c r="V84" s="214">
        <f>IF('Indicator Date hidden'!W85="x","x",$V$2-'Indicator Date hidden'!W85)</f>
        <v>0</v>
      </c>
      <c r="W84" s="214">
        <f>IF('Indicator Date hidden'!X85="x","x",$W$2-'Indicator Date hidden'!X85)</f>
        <v>2</v>
      </c>
      <c r="X84" s="214">
        <f>IF('Indicator Date hidden'!Y85="x","x",$X$2-'Indicator Date hidden'!Y85)</f>
        <v>6</v>
      </c>
      <c r="Y84" s="214">
        <f>IF('Indicator Date hidden'!Z85="x","x",$Y$2-'Indicator Date hidden'!Z85)</f>
        <v>0</v>
      </c>
      <c r="Z84" s="214">
        <f>IF('Indicator Date hidden'!AA85="x","x",$Z$2-'Indicator Date hidden'!AA85)</f>
        <v>0</v>
      </c>
      <c r="AA84" s="214">
        <f>IF('Indicator Date hidden'!AB85="x","x",$AA$2-'Indicator Date hidden'!AB85)</f>
        <v>0</v>
      </c>
      <c r="AB84" s="214">
        <f>IF('Indicator Date hidden'!AC85="x","x",$AB$2-'Indicator Date hidden'!AC85)</f>
        <v>0</v>
      </c>
      <c r="AC84" s="214">
        <f>IF('Indicator Date hidden'!AD85="x","x",$AC$2-'Indicator Date hidden'!AD85)</f>
        <v>0</v>
      </c>
      <c r="AD84" s="214" t="str">
        <f>IF('Indicator Date hidden'!AE85="x","x",$AD$2-'Indicator Date hidden'!AE85)</f>
        <v>x</v>
      </c>
      <c r="AE84" s="214">
        <f>IF('Indicator Date hidden'!AF85="x","x",$AE$2-'Indicator Date hidden'!AF85)</f>
        <v>0</v>
      </c>
      <c r="AF84" s="214">
        <f>IF('Indicator Date hidden'!AG85="x","x",$AF$2-'Indicator Date hidden'!AG85)</f>
        <v>9</v>
      </c>
      <c r="AG84" s="214">
        <f>IF('Indicator Date hidden'!AH85="x","x",$AG$2-'Indicator Date hidden'!AH85)</f>
        <v>0</v>
      </c>
      <c r="AH84" s="214">
        <f>IF('Indicator Date hidden'!AI85="x","x",$AH$2-'Indicator Date hidden'!AI85)</f>
        <v>0</v>
      </c>
      <c r="AI84" s="214">
        <f>IF('Indicator Date hidden'!AJ85="x","x",$AI$2-'Indicator Date hidden'!AJ85)</f>
        <v>0</v>
      </c>
      <c r="AJ84" s="214" t="str">
        <f>IF('Indicator Date hidden'!AK85="x","x",$AJ$2-'Indicator Date hidden'!AK85)</f>
        <v>x</v>
      </c>
      <c r="AK84" s="214">
        <f>IF('Indicator Date hidden'!AL85="x","x",$AK$2-'Indicator Date hidden'!AL85)</f>
        <v>1</v>
      </c>
      <c r="AL84" s="214">
        <f>IF('Indicator Date hidden'!AM85="x","x",$AL$2-'Indicator Date hidden'!AM85)</f>
        <v>0</v>
      </c>
      <c r="AM84" s="214">
        <f>IF('Indicator Date hidden'!AN85="x","x",$AM$2-'Indicator Date hidden'!AN85)</f>
        <v>0</v>
      </c>
      <c r="AN84" s="214">
        <f>IF('Indicator Date hidden'!AO85="x","x",$AN$2-'Indicator Date hidden'!AO85)</f>
        <v>0</v>
      </c>
      <c r="AO84" s="214">
        <f>IF('Indicator Date hidden'!AP85="x","x",$AO$2-'Indicator Date hidden'!AP85)</f>
        <v>0</v>
      </c>
      <c r="AP84" s="214">
        <f>IF('Indicator Date hidden'!AQ85="x","x",$AP$2-'Indicator Date hidden'!AQ85)</f>
        <v>0</v>
      </c>
      <c r="AQ84" s="214">
        <f>IF('Indicator Date hidden'!AR85="x","x",$AQ$2-'Indicator Date hidden'!AR85)</f>
        <v>4</v>
      </c>
      <c r="AR84" s="214">
        <f>IF('Indicator Date hidden'!AS85="x","x",$AR$2-'Indicator Date hidden'!AS85)</f>
        <v>0</v>
      </c>
      <c r="AS84" s="214">
        <f>IF('Indicator Date hidden'!AT85="x","x",$AS$2-'Indicator Date hidden'!AT85)</f>
        <v>0</v>
      </c>
      <c r="AT84" s="214">
        <f>IF('Indicator Date hidden'!AU85="x","x",$AT$2-'Indicator Date hidden'!AU85)</f>
        <v>0</v>
      </c>
      <c r="AU84" s="214">
        <f>IF('Indicator Date hidden'!AV85="x","x",$AU$2-'Indicator Date hidden'!AV85)</f>
        <v>1</v>
      </c>
      <c r="AV84" s="214">
        <f>IF('Indicator Date hidden'!AW85="x","x",$AV$2-'Indicator Date hidden'!AW85)</f>
        <v>0</v>
      </c>
      <c r="AW84" s="214">
        <f>IF('Indicator Date hidden'!AX85="x","x",$AW$2-'Indicator Date hidden'!AX85)</f>
        <v>0</v>
      </c>
      <c r="AX84" s="214">
        <f>IF('Indicator Date hidden'!AY85="x","x",$AX$2-'Indicator Date hidden'!AY85)</f>
        <v>0</v>
      </c>
      <c r="AY84" s="214">
        <f>IF('Indicator Date hidden'!AZ85="x","x",$AY$2-'Indicator Date hidden'!AZ85)</f>
        <v>0</v>
      </c>
      <c r="AZ84" s="214">
        <f>IF('Indicator Date hidden'!BA85="x","x",$AZ$2-'Indicator Date hidden'!BA85)</f>
        <v>0</v>
      </c>
      <c r="BA84">
        <f t="shared" si="10"/>
        <v>27</v>
      </c>
      <c r="BB84" s="21">
        <f t="shared" si="11"/>
        <v>0.55102040816326525</v>
      </c>
      <c r="BC84">
        <f t="shared" si="12"/>
        <v>7</v>
      </c>
      <c r="BD84" s="21">
        <f t="shared" si="13"/>
        <v>1.6910475498666611</v>
      </c>
      <c r="BE84" s="291">
        <f t="shared" si="14"/>
        <v>0</v>
      </c>
    </row>
    <row r="85" spans="1:57" x14ac:dyDescent="0.25">
      <c r="A85" t="s">
        <v>7981</v>
      </c>
      <c r="B85" s="214">
        <f>IF('Indicator Date hidden'!C86="x","x",$B$2-'Indicator Date hidden'!C86)</f>
        <v>0</v>
      </c>
      <c r="C85" s="214">
        <f>IF('Indicator Date hidden'!D86="x","x",$C$2-'Indicator Date hidden'!D86)</f>
        <v>0</v>
      </c>
      <c r="D85" s="214">
        <f>IF('Indicator Date hidden'!E86="x","x",$D$2-'Indicator Date hidden'!E86)</f>
        <v>0</v>
      </c>
      <c r="E85" s="214">
        <f>IF('Indicator Date hidden'!F86="x","x",$E$2-'Indicator Date hidden'!F86)</f>
        <v>0</v>
      </c>
      <c r="F85" s="214">
        <f>IF('Indicator Date hidden'!G86="x","x",$F$2-'Indicator Date hidden'!G86)</f>
        <v>0</v>
      </c>
      <c r="G85" s="214">
        <f>IF('Indicator Date hidden'!H86="x","x",$G$2-'Indicator Date hidden'!H86)</f>
        <v>0</v>
      </c>
      <c r="H85" s="214">
        <f>IF('Indicator Date hidden'!I86="x","x",$H$2-'Indicator Date hidden'!I86)</f>
        <v>0</v>
      </c>
      <c r="I85" s="214">
        <f>IF('Indicator Date hidden'!J86="x","x",$I$2-'Indicator Date hidden'!J86)</f>
        <v>0</v>
      </c>
      <c r="J85" s="214">
        <f>IF('Indicator Date hidden'!K86="x","x",$J$2-'Indicator Date hidden'!K86)</f>
        <v>0</v>
      </c>
      <c r="K85" s="214">
        <f>IF('Indicator Date hidden'!L86="x","x",$K$2-'Indicator Date hidden'!L86)</f>
        <v>0</v>
      </c>
      <c r="L85" s="214">
        <f>IF('Indicator Date hidden'!M86="x","x",$L$2-'Indicator Date hidden'!M86)</f>
        <v>0</v>
      </c>
      <c r="M85" s="214">
        <f>IF('Indicator Date hidden'!N86="x","x",$M$2-'Indicator Date hidden'!N86)</f>
        <v>0</v>
      </c>
      <c r="N85" s="214">
        <f>IF('Indicator Date hidden'!O86="x","x",$N$2-'Indicator Date hidden'!O86)</f>
        <v>0</v>
      </c>
      <c r="O85" s="214">
        <f>IF('Indicator Date hidden'!P86="x","x",$O$2-'Indicator Date hidden'!P86)</f>
        <v>0</v>
      </c>
      <c r="P85" s="214">
        <f>IF('Indicator Date hidden'!Q86="x","x",$P$2-'Indicator Date hidden'!Q86)</f>
        <v>0</v>
      </c>
      <c r="Q85" s="214" t="str">
        <f>IF('Indicator Date hidden'!R86="x","x",$Q$2-'Indicator Date hidden'!R86)</f>
        <v>x</v>
      </c>
      <c r="R85" s="214">
        <f>IF('Indicator Date hidden'!S86="x","x",$R$2-'Indicator Date hidden'!S86)</f>
        <v>0</v>
      </c>
      <c r="S85" s="214">
        <f>IF('Indicator Date hidden'!T86="x","x",$S$2-'Indicator Date hidden'!T86)</f>
        <v>0</v>
      </c>
      <c r="T85" s="214">
        <f>IF('Indicator Date hidden'!U86="x","x",$T$2-'Indicator Date hidden'!U86)</f>
        <v>0</v>
      </c>
      <c r="U85" s="214" t="str">
        <f>IF('Indicator Date hidden'!V86="x","x",$U$2-'Indicator Date hidden'!V86)</f>
        <v>x</v>
      </c>
      <c r="V85" s="214">
        <f>IF('Indicator Date hidden'!W86="x","x",$V$2-'Indicator Date hidden'!W86)</f>
        <v>0</v>
      </c>
      <c r="W85" s="214">
        <f>IF('Indicator Date hidden'!X86="x","x",$W$2-'Indicator Date hidden'!X86)</f>
        <v>4</v>
      </c>
      <c r="X85" s="214">
        <f>IF('Indicator Date hidden'!Y86="x","x",$X$2-'Indicator Date hidden'!Y86)</f>
        <v>4</v>
      </c>
      <c r="Y85" s="214">
        <f>IF('Indicator Date hidden'!Z86="x","x",$Y$2-'Indicator Date hidden'!Z86)</f>
        <v>0</v>
      </c>
      <c r="Z85" s="214">
        <f>IF('Indicator Date hidden'!AA86="x","x",$Z$2-'Indicator Date hidden'!AA86)</f>
        <v>0</v>
      </c>
      <c r="AA85" s="214">
        <f>IF('Indicator Date hidden'!AB86="x","x",$AA$2-'Indicator Date hidden'!AB86)</f>
        <v>3</v>
      </c>
      <c r="AB85" s="214">
        <f>IF('Indicator Date hidden'!AC86="x","x",$AB$2-'Indicator Date hidden'!AC86)</f>
        <v>0</v>
      </c>
      <c r="AC85" s="214">
        <f>IF('Indicator Date hidden'!AD86="x","x",$AC$2-'Indicator Date hidden'!AD86)</f>
        <v>0</v>
      </c>
      <c r="AD85" s="214" t="str">
        <f>IF('Indicator Date hidden'!AE86="x","x",$AD$2-'Indicator Date hidden'!AE86)</f>
        <v>x</v>
      </c>
      <c r="AE85" s="214">
        <f>IF('Indicator Date hidden'!AF86="x","x",$AE$2-'Indicator Date hidden'!AF86)</f>
        <v>0</v>
      </c>
      <c r="AF85" s="214">
        <f>IF('Indicator Date hidden'!AG86="x","x",$AF$2-'Indicator Date hidden'!AG86)</f>
        <v>5</v>
      </c>
      <c r="AG85" s="214">
        <f>IF('Indicator Date hidden'!AH86="x","x",$AG$2-'Indicator Date hidden'!AH86)</f>
        <v>0</v>
      </c>
      <c r="AH85" s="214">
        <f>IF('Indicator Date hidden'!AI86="x","x",$AH$2-'Indicator Date hidden'!AI86)</f>
        <v>0</v>
      </c>
      <c r="AI85" s="214">
        <f>IF('Indicator Date hidden'!AJ86="x","x",$AI$2-'Indicator Date hidden'!AJ86)</f>
        <v>0</v>
      </c>
      <c r="AJ85" s="214" t="str">
        <f>IF('Indicator Date hidden'!AK86="x","x",$AJ$2-'Indicator Date hidden'!AK86)</f>
        <v>x</v>
      </c>
      <c r="AK85" s="214">
        <f>IF('Indicator Date hidden'!AL86="x","x",$AK$2-'Indicator Date hidden'!AL86)</f>
        <v>1</v>
      </c>
      <c r="AL85" s="214">
        <f>IF('Indicator Date hidden'!AM86="x","x",$AL$2-'Indicator Date hidden'!AM86)</f>
        <v>0</v>
      </c>
      <c r="AM85" s="214">
        <f>IF('Indicator Date hidden'!AN86="x","x",$AM$2-'Indicator Date hidden'!AN86)</f>
        <v>0</v>
      </c>
      <c r="AN85" s="214">
        <f>IF('Indicator Date hidden'!AO86="x","x",$AN$2-'Indicator Date hidden'!AO86)</f>
        <v>0</v>
      </c>
      <c r="AO85" s="214">
        <f>IF('Indicator Date hidden'!AP86="x","x",$AO$2-'Indicator Date hidden'!AP86)</f>
        <v>0</v>
      </c>
      <c r="AP85" s="214">
        <f>IF('Indicator Date hidden'!AQ86="x","x",$AP$2-'Indicator Date hidden'!AQ86)</f>
        <v>0</v>
      </c>
      <c r="AQ85" s="214">
        <f>IF('Indicator Date hidden'!AR86="x","x",$AQ$2-'Indicator Date hidden'!AR86)</f>
        <v>4</v>
      </c>
      <c r="AR85" s="214">
        <f>IF('Indicator Date hidden'!AS86="x","x",$AR$2-'Indicator Date hidden'!AS86)</f>
        <v>0</v>
      </c>
      <c r="AS85" s="214">
        <f>IF('Indicator Date hidden'!AT86="x","x",$AS$2-'Indicator Date hidden'!AT86)</f>
        <v>0</v>
      </c>
      <c r="AT85" s="214">
        <f>IF('Indicator Date hidden'!AU86="x","x",$AT$2-'Indicator Date hidden'!AU86)</f>
        <v>0</v>
      </c>
      <c r="AU85" s="214" t="str">
        <f>IF('Indicator Date hidden'!AV86="x","x",$AU$2-'Indicator Date hidden'!AV86)</f>
        <v>x</v>
      </c>
      <c r="AV85" s="214">
        <f>IF('Indicator Date hidden'!AW86="x","x",$AV$2-'Indicator Date hidden'!AW86)</f>
        <v>0</v>
      </c>
      <c r="AW85" s="214">
        <f>IF('Indicator Date hidden'!AX86="x","x",$AW$2-'Indicator Date hidden'!AX86)</f>
        <v>0</v>
      </c>
      <c r="AX85" s="214">
        <f>IF('Indicator Date hidden'!AY86="x","x",$AX$2-'Indicator Date hidden'!AY86)</f>
        <v>0</v>
      </c>
      <c r="AY85" s="214">
        <f>IF('Indicator Date hidden'!AZ86="x","x",$AY$2-'Indicator Date hidden'!AZ86)</f>
        <v>0</v>
      </c>
      <c r="AZ85" s="214">
        <f>IF('Indicator Date hidden'!BA86="x","x",$AZ$2-'Indicator Date hidden'!BA86)</f>
        <v>0</v>
      </c>
      <c r="BA85">
        <f t="shared" si="10"/>
        <v>21</v>
      </c>
      <c r="BB85" s="21">
        <f t="shared" si="11"/>
        <v>0.45652173913043476</v>
      </c>
      <c r="BC85">
        <f t="shared" si="12"/>
        <v>6</v>
      </c>
      <c r="BD85" s="21">
        <f t="shared" si="13"/>
        <v>1.2633034978928379</v>
      </c>
      <c r="BE85" s="291">
        <f t="shared" si="14"/>
        <v>0</v>
      </c>
    </row>
    <row r="86" spans="1:57" x14ac:dyDescent="0.25">
      <c r="A86" t="s">
        <v>7979</v>
      </c>
      <c r="B86" s="214">
        <f>IF('Indicator Date hidden'!C87="x","x",$B$2-'Indicator Date hidden'!C87)</f>
        <v>0</v>
      </c>
      <c r="C86" s="214">
        <f>IF('Indicator Date hidden'!D87="x","x",$C$2-'Indicator Date hidden'!D87)</f>
        <v>0</v>
      </c>
      <c r="D86" s="214">
        <f>IF('Indicator Date hidden'!E87="x","x",$D$2-'Indicator Date hidden'!E87)</f>
        <v>0</v>
      </c>
      <c r="E86" s="214">
        <f>IF('Indicator Date hidden'!F87="x","x",$E$2-'Indicator Date hidden'!F87)</f>
        <v>0</v>
      </c>
      <c r="F86" s="214">
        <f>IF('Indicator Date hidden'!G87="x","x",$F$2-'Indicator Date hidden'!G87)</f>
        <v>0</v>
      </c>
      <c r="G86" s="214">
        <f>IF('Indicator Date hidden'!H87="x","x",$G$2-'Indicator Date hidden'!H87)</f>
        <v>0</v>
      </c>
      <c r="H86" s="214">
        <f>IF('Indicator Date hidden'!I87="x","x",$H$2-'Indicator Date hidden'!I87)</f>
        <v>0</v>
      </c>
      <c r="I86" s="214">
        <f>IF('Indicator Date hidden'!J87="x","x",$I$2-'Indicator Date hidden'!J87)</f>
        <v>0</v>
      </c>
      <c r="J86" s="214">
        <f>IF('Indicator Date hidden'!K87="x","x",$J$2-'Indicator Date hidden'!K87)</f>
        <v>0</v>
      </c>
      <c r="K86" s="214">
        <f>IF('Indicator Date hidden'!L87="x","x",$K$2-'Indicator Date hidden'!L87)</f>
        <v>0</v>
      </c>
      <c r="L86" s="214">
        <f>IF('Indicator Date hidden'!M87="x","x",$L$2-'Indicator Date hidden'!M87)</f>
        <v>0</v>
      </c>
      <c r="M86" s="214">
        <f>IF('Indicator Date hidden'!N87="x","x",$M$2-'Indicator Date hidden'!N87)</f>
        <v>0</v>
      </c>
      <c r="N86" s="214">
        <f>IF('Indicator Date hidden'!O87="x","x",$N$2-'Indicator Date hidden'!O87)</f>
        <v>0</v>
      </c>
      <c r="O86" s="214">
        <f>IF('Indicator Date hidden'!P87="x","x",$O$2-'Indicator Date hidden'!P87)</f>
        <v>0</v>
      </c>
      <c r="P86" s="214">
        <f>IF('Indicator Date hidden'!Q87="x","x",$P$2-'Indicator Date hidden'!Q87)</f>
        <v>0</v>
      </c>
      <c r="Q86" s="214">
        <f>IF('Indicator Date hidden'!R87="x","x",$Q$2-'Indicator Date hidden'!R87)</f>
        <v>2</v>
      </c>
      <c r="R86" s="214">
        <f>IF('Indicator Date hidden'!S87="x","x",$R$2-'Indicator Date hidden'!S87)</f>
        <v>0</v>
      </c>
      <c r="S86" s="214">
        <f>IF('Indicator Date hidden'!T87="x","x",$S$2-'Indicator Date hidden'!T87)</f>
        <v>0</v>
      </c>
      <c r="T86" s="214">
        <f>IF('Indicator Date hidden'!U87="x","x",$T$2-'Indicator Date hidden'!U87)</f>
        <v>0</v>
      </c>
      <c r="U86" s="214">
        <f>IF('Indicator Date hidden'!V87="x","x",$U$2-'Indicator Date hidden'!V87)</f>
        <v>0</v>
      </c>
      <c r="V86" s="214">
        <f>IF('Indicator Date hidden'!W87="x","x",$V$2-'Indicator Date hidden'!W87)</f>
        <v>0</v>
      </c>
      <c r="W86" s="214">
        <f>IF('Indicator Date hidden'!X87="x","x",$W$2-'Indicator Date hidden'!X87)</f>
        <v>2</v>
      </c>
      <c r="X86" s="214">
        <f>IF('Indicator Date hidden'!Y87="x","x",$X$2-'Indicator Date hidden'!Y87)</f>
        <v>4</v>
      </c>
      <c r="Y86" s="214">
        <f>IF('Indicator Date hidden'!Z87="x","x",$Y$2-'Indicator Date hidden'!Z87)</f>
        <v>0</v>
      </c>
      <c r="Z86" s="214">
        <f>IF('Indicator Date hidden'!AA87="x","x",$Z$2-'Indicator Date hidden'!AA87)</f>
        <v>0</v>
      </c>
      <c r="AA86" s="214" t="str">
        <f>IF('Indicator Date hidden'!AB87="x","x",$AA$2-'Indicator Date hidden'!AB87)</f>
        <v>x</v>
      </c>
      <c r="AB86" s="214">
        <f>IF('Indicator Date hidden'!AC87="x","x",$AB$2-'Indicator Date hidden'!AC87)</f>
        <v>0</v>
      </c>
      <c r="AC86" s="214">
        <f>IF('Indicator Date hidden'!AD87="x","x",$AC$2-'Indicator Date hidden'!AD87)</f>
        <v>0</v>
      </c>
      <c r="AD86" s="214" t="str">
        <f>IF('Indicator Date hidden'!AE87="x","x",$AD$2-'Indicator Date hidden'!AE87)</f>
        <v>x</v>
      </c>
      <c r="AE86" s="214">
        <f>IF('Indicator Date hidden'!AF87="x","x",$AE$2-'Indicator Date hidden'!AF87)</f>
        <v>0</v>
      </c>
      <c r="AF86" s="214">
        <f>IF('Indicator Date hidden'!AG87="x","x",$AF$2-'Indicator Date hidden'!AG87)</f>
        <v>3</v>
      </c>
      <c r="AG86" s="214">
        <f>IF('Indicator Date hidden'!AH87="x","x",$AG$2-'Indicator Date hidden'!AH87)</f>
        <v>0</v>
      </c>
      <c r="AH86" s="214">
        <f>IF('Indicator Date hidden'!AI87="x","x",$AH$2-'Indicator Date hidden'!AI87)</f>
        <v>0</v>
      </c>
      <c r="AI86" s="214">
        <f>IF('Indicator Date hidden'!AJ87="x","x",$AI$2-'Indicator Date hidden'!AJ87)</f>
        <v>0</v>
      </c>
      <c r="AJ86" s="214" t="str">
        <f>IF('Indicator Date hidden'!AK87="x","x",$AJ$2-'Indicator Date hidden'!AK87)</f>
        <v>x</v>
      </c>
      <c r="AK86" s="214">
        <f>IF('Indicator Date hidden'!AL87="x","x",$AK$2-'Indicator Date hidden'!AL87)</f>
        <v>0</v>
      </c>
      <c r="AL86" s="214">
        <f>IF('Indicator Date hidden'!AM87="x","x",$AL$2-'Indicator Date hidden'!AM87)</f>
        <v>0</v>
      </c>
      <c r="AM86" s="214">
        <f>IF('Indicator Date hidden'!AN87="x","x",$AM$2-'Indicator Date hidden'!AN87)</f>
        <v>0</v>
      </c>
      <c r="AN86" s="214">
        <f>IF('Indicator Date hidden'!AO87="x","x",$AN$2-'Indicator Date hidden'!AO87)</f>
        <v>0</v>
      </c>
      <c r="AO86" s="214">
        <f>IF('Indicator Date hidden'!AP87="x","x",$AO$2-'Indicator Date hidden'!AP87)</f>
        <v>0</v>
      </c>
      <c r="AP86" s="214">
        <f>IF('Indicator Date hidden'!AQ87="x","x",$AP$2-'Indicator Date hidden'!AQ87)</f>
        <v>0</v>
      </c>
      <c r="AQ86" s="214">
        <f>IF('Indicator Date hidden'!AR87="x","x",$AQ$2-'Indicator Date hidden'!AR87)</f>
        <v>4</v>
      </c>
      <c r="AR86" s="214">
        <f>IF('Indicator Date hidden'!AS87="x","x",$AR$2-'Indicator Date hidden'!AS87)</f>
        <v>0</v>
      </c>
      <c r="AS86" s="214">
        <f>IF('Indicator Date hidden'!AT87="x","x",$AS$2-'Indicator Date hidden'!AT87)</f>
        <v>0</v>
      </c>
      <c r="AT86" s="214">
        <f>IF('Indicator Date hidden'!AU87="x","x",$AT$2-'Indicator Date hidden'!AU87)</f>
        <v>0</v>
      </c>
      <c r="AU86" s="214">
        <f>IF('Indicator Date hidden'!AV87="x","x",$AU$2-'Indicator Date hidden'!AV87)</f>
        <v>2</v>
      </c>
      <c r="AV86" s="214">
        <f>IF('Indicator Date hidden'!AW87="x","x",$AV$2-'Indicator Date hidden'!AW87)</f>
        <v>0</v>
      </c>
      <c r="AW86" s="214">
        <f>IF('Indicator Date hidden'!AX87="x","x",$AW$2-'Indicator Date hidden'!AX87)</f>
        <v>0</v>
      </c>
      <c r="AX86" s="214">
        <f>IF('Indicator Date hidden'!AY87="x","x",$AX$2-'Indicator Date hidden'!AY87)</f>
        <v>0</v>
      </c>
      <c r="AY86" s="214">
        <f>IF('Indicator Date hidden'!AZ87="x","x",$AY$2-'Indicator Date hidden'!AZ87)</f>
        <v>0</v>
      </c>
      <c r="AZ86" s="214">
        <f>IF('Indicator Date hidden'!BA87="x","x",$AZ$2-'Indicator Date hidden'!BA87)</f>
        <v>0</v>
      </c>
      <c r="BA86">
        <f t="shared" si="10"/>
        <v>17</v>
      </c>
      <c r="BB86" s="21">
        <f t="shared" si="11"/>
        <v>0.35416666666666669</v>
      </c>
      <c r="BC86">
        <f t="shared" si="12"/>
        <v>6</v>
      </c>
      <c r="BD86" s="21">
        <f t="shared" si="13"/>
        <v>0.98930917254864714</v>
      </c>
      <c r="BE86" s="291">
        <f t="shared" si="14"/>
        <v>0</v>
      </c>
    </row>
    <row r="87" spans="1:57" x14ac:dyDescent="0.25">
      <c r="A87" t="s">
        <v>7983</v>
      </c>
      <c r="B87" s="214">
        <f>IF('Indicator Date hidden'!C88="x","x",$B$2-'Indicator Date hidden'!C88)</f>
        <v>0</v>
      </c>
      <c r="C87" s="214">
        <f>IF('Indicator Date hidden'!D88="x","x",$C$2-'Indicator Date hidden'!D88)</f>
        <v>0</v>
      </c>
      <c r="D87" s="214">
        <f>IF('Indicator Date hidden'!E88="x","x",$D$2-'Indicator Date hidden'!E88)</f>
        <v>0</v>
      </c>
      <c r="E87" s="214">
        <f>IF('Indicator Date hidden'!F88="x","x",$E$2-'Indicator Date hidden'!F88)</f>
        <v>0</v>
      </c>
      <c r="F87" s="214">
        <f>IF('Indicator Date hidden'!G88="x","x",$F$2-'Indicator Date hidden'!G88)</f>
        <v>0</v>
      </c>
      <c r="G87" s="214">
        <f>IF('Indicator Date hidden'!H88="x","x",$G$2-'Indicator Date hidden'!H88)</f>
        <v>0</v>
      </c>
      <c r="H87" s="214">
        <f>IF('Indicator Date hidden'!I88="x","x",$H$2-'Indicator Date hidden'!I88)</f>
        <v>0</v>
      </c>
      <c r="I87" s="214">
        <f>IF('Indicator Date hidden'!J88="x","x",$I$2-'Indicator Date hidden'!J88)</f>
        <v>0</v>
      </c>
      <c r="J87" s="214">
        <f>IF('Indicator Date hidden'!K88="x","x",$J$2-'Indicator Date hidden'!K88)</f>
        <v>0</v>
      </c>
      <c r="K87" s="214">
        <f>IF('Indicator Date hidden'!L88="x","x",$K$2-'Indicator Date hidden'!L88)</f>
        <v>0</v>
      </c>
      <c r="L87" s="214">
        <f>IF('Indicator Date hidden'!M88="x","x",$L$2-'Indicator Date hidden'!M88)</f>
        <v>0</v>
      </c>
      <c r="M87" s="214">
        <f>IF('Indicator Date hidden'!N88="x","x",$M$2-'Indicator Date hidden'!N88)</f>
        <v>0</v>
      </c>
      <c r="N87" s="214">
        <f>IF('Indicator Date hidden'!O88="x","x",$N$2-'Indicator Date hidden'!O88)</f>
        <v>0</v>
      </c>
      <c r="O87" s="214">
        <f>IF('Indicator Date hidden'!P88="x","x",$O$2-'Indicator Date hidden'!P88)</f>
        <v>0</v>
      </c>
      <c r="P87" s="214">
        <f>IF('Indicator Date hidden'!Q88="x","x",$P$2-'Indicator Date hidden'!Q88)</f>
        <v>0</v>
      </c>
      <c r="Q87" s="214">
        <f>IF('Indicator Date hidden'!R88="x","x",$Q$2-'Indicator Date hidden'!R88)</f>
        <v>3</v>
      </c>
      <c r="R87" s="214">
        <f>IF('Indicator Date hidden'!S88="x","x",$R$2-'Indicator Date hidden'!S88)</f>
        <v>0</v>
      </c>
      <c r="S87" s="214">
        <f>IF('Indicator Date hidden'!T88="x","x",$S$2-'Indicator Date hidden'!T88)</f>
        <v>0</v>
      </c>
      <c r="T87" s="214">
        <f>IF('Indicator Date hidden'!U88="x","x",$T$2-'Indicator Date hidden'!U88)</f>
        <v>0</v>
      </c>
      <c r="U87" s="214">
        <f>IF('Indicator Date hidden'!V88="x","x",$U$2-'Indicator Date hidden'!V88)</f>
        <v>0</v>
      </c>
      <c r="V87" s="214">
        <f>IF('Indicator Date hidden'!W88="x","x",$V$2-'Indicator Date hidden'!W88)</f>
        <v>0</v>
      </c>
      <c r="W87" s="214">
        <f>IF('Indicator Date hidden'!X88="x","x",$W$2-'Indicator Date hidden'!X88)</f>
        <v>4</v>
      </c>
      <c r="X87" s="214">
        <f>IF('Indicator Date hidden'!Y88="x","x",$X$2-'Indicator Date hidden'!Y88)</f>
        <v>1</v>
      </c>
      <c r="Y87" s="214">
        <f>IF('Indicator Date hidden'!Z88="x","x",$Y$2-'Indicator Date hidden'!Z88)</f>
        <v>0</v>
      </c>
      <c r="Z87" s="214">
        <f>IF('Indicator Date hidden'!AA88="x","x",$Z$2-'Indicator Date hidden'!AA88)</f>
        <v>0</v>
      </c>
      <c r="AA87" s="214">
        <f>IF('Indicator Date hidden'!AB88="x","x",$AA$2-'Indicator Date hidden'!AB88)</f>
        <v>0</v>
      </c>
      <c r="AB87" s="214">
        <f>IF('Indicator Date hidden'!AC88="x","x",$AB$2-'Indicator Date hidden'!AC88)</f>
        <v>0</v>
      </c>
      <c r="AC87" s="214">
        <f>IF('Indicator Date hidden'!AD88="x","x",$AC$2-'Indicator Date hidden'!AD88)</f>
        <v>0</v>
      </c>
      <c r="AD87" s="214" t="str">
        <f>IF('Indicator Date hidden'!AE88="x","x",$AD$2-'Indicator Date hidden'!AE88)</f>
        <v>x</v>
      </c>
      <c r="AE87" s="214">
        <f>IF('Indicator Date hidden'!AF88="x","x",$AE$2-'Indicator Date hidden'!AF88)</f>
        <v>0</v>
      </c>
      <c r="AF87" s="214">
        <f>IF('Indicator Date hidden'!AG88="x","x",$AF$2-'Indicator Date hidden'!AG88)</f>
        <v>0</v>
      </c>
      <c r="AG87" s="214">
        <f>IF('Indicator Date hidden'!AH88="x","x",$AG$2-'Indicator Date hidden'!AH88)</f>
        <v>0</v>
      </c>
      <c r="AH87" s="214">
        <f>IF('Indicator Date hidden'!AI88="x","x",$AH$2-'Indicator Date hidden'!AI88)</f>
        <v>0</v>
      </c>
      <c r="AI87" s="214">
        <f>IF('Indicator Date hidden'!AJ88="x","x",$AI$2-'Indicator Date hidden'!AJ88)</f>
        <v>0</v>
      </c>
      <c r="AJ87" s="214" t="str">
        <f>IF('Indicator Date hidden'!AK88="x","x",$AJ$2-'Indicator Date hidden'!AK88)</f>
        <v>x</v>
      </c>
      <c r="AK87" s="214">
        <f>IF('Indicator Date hidden'!AL88="x","x",$AK$2-'Indicator Date hidden'!AL88)</f>
        <v>1</v>
      </c>
      <c r="AL87" s="214">
        <f>IF('Indicator Date hidden'!AM88="x","x",$AL$2-'Indicator Date hidden'!AM88)</f>
        <v>0</v>
      </c>
      <c r="AM87" s="214">
        <f>IF('Indicator Date hidden'!AN88="x","x",$AM$2-'Indicator Date hidden'!AN88)</f>
        <v>0</v>
      </c>
      <c r="AN87" s="214">
        <f>IF('Indicator Date hidden'!AO88="x","x",$AN$2-'Indicator Date hidden'!AO88)</f>
        <v>0</v>
      </c>
      <c r="AO87" s="214" t="str">
        <f>IF('Indicator Date hidden'!AP88="x","x",$AO$2-'Indicator Date hidden'!AP88)</f>
        <v>x</v>
      </c>
      <c r="AP87" s="214" t="str">
        <f>IF('Indicator Date hidden'!AQ88="x","x",$AP$2-'Indicator Date hidden'!AQ88)</f>
        <v>x</v>
      </c>
      <c r="AQ87" s="214">
        <f>IF('Indicator Date hidden'!AR88="x","x",$AQ$2-'Indicator Date hidden'!AR88)</f>
        <v>4</v>
      </c>
      <c r="AR87" s="214">
        <f>IF('Indicator Date hidden'!AS88="x","x",$AR$2-'Indicator Date hidden'!AS88)</f>
        <v>0</v>
      </c>
      <c r="AS87" s="214">
        <f>IF('Indicator Date hidden'!AT88="x","x",$AS$2-'Indicator Date hidden'!AT88)</f>
        <v>0</v>
      </c>
      <c r="AT87" s="214">
        <f>IF('Indicator Date hidden'!AU88="x","x",$AT$2-'Indicator Date hidden'!AU88)</f>
        <v>0</v>
      </c>
      <c r="AU87" s="214">
        <f>IF('Indicator Date hidden'!AV88="x","x",$AU$2-'Indicator Date hidden'!AV88)</f>
        <v>5</v>
      </c>
      <c r="AV87" s="214">
        <f>IF('Indicator Date hidden'!AW88="x","x",$AV$2-'Indicator Date hidden'!AW88)</f>
        <v>0</v>
      </c>
      <c r="AW87" s="214">
        <f>IF('Indicator Date hidden'!AX88="x","x",$AW$2-'Indicator Date hidden'!AX88)</f>
        <v>0</v>
      </c>
      <c r="AX87" s="214">
        <f>IF('Indicator Date hidden'!AY88="x","x",$AX$2-'Indicator Date hidden'!AY88)</f>
        <v>0</v>
      </c>
      <c r="AY87" s="214">
        <f>IF('Indicator Date hidden'!AZ88="x","x",$AY$2-'Indicator Date hidden'!AZ88)</f>
        <v>0</v>
      </c>
      <c r="AZ87" s="214">
        <f>IF('Indicator Date hidden'!BA88="x","x",$AZ$2-'Indicator Date hidden'!BA88)</f>
        <v>0</v>
      </c>
      <c r="BA87">
        <f t="shared" si="10"/>
        <v>18</v>
      </c>
      <c r="BB87" s="21">
        <f t="shared" si="11"/>
        <v>0.38297872340425532</v>
      </c>
      <c r="BC87">
        <f t="shared" si="12"/>
        <v>6</v>
      </c>
      <c r="BD87" s="21">
        <f t="shared" si="13"/>
        <v>1.1402349793169586</v>
      </c>
      <c r="BE87" s="291">
        <f t="shared" si="14"/>
        <v>0</v>
      </c>
    </row>
    <row r="88" spans="1:57" x14ac:dyDescent="0.25">
      <c r="A88" t="s">
        <v>7984</v>
      </c>
      <c r="B88" s="214">
        <f>IF('Indicator Date hidden'!C89="x","x",$B$2-'Indicator Date hidden'!C89)</f>
        <v>0</v>
      </c>
      <c r="C88" s="214">
        <f>IF('Indicator Date hidden'!D89="x","x",$C$2-'Indicator Date hidden'!D89)</f>
        <v>0</v>
      </c>
      <c r="D88" s="214">
        <f>IF('Indicator Date hidden'!E89="x","x",$D$2-'Indicator Date hidden'!E89)</f>
        <v>0</v>
      </c>
      <c r="E88" s="214">
        <f>IF('Indicator Date hidden'!F89="x","x",$E$2-'Indicator Date hidden'!F89)</f>
        <v>0</v>
      </c>
      <c r="F88" s="214">
        <f>IF('Indicator Date hidden'!G89="x","x",$F$2-'Indicator Date hidden'!G89)</f>
        <v>0</v>
      </c>
      <c r="G88" s="214">
        <f>IF('Indicator Date hidden'!H89="x","x",$G$2-'Indicator Date hidden'!H89)</f>
        <v>0</v>
      </c>
      <c r="H88" s="214">
        <f>IF('Indicator Date hidden'!I89="x","x",$H$2-'Indicator Date hidden'!I89)</f>
        <v>0</v>
      </c>
      <c r="I88" s="214">
        <f>IF('Indicator Date hidden'!J89="x","x",$I$2-'Indicator Date hidden'!J89)</f>
        <v>0</v>
      </c>
      <c r="J88" s="214">
        <f>IF('Indicator Date hidden'!K89="x","x",$J$2-'Indicator Date hidden'!K89)</f>
        <v>0</v>
      </c>
      <c r="K88" s="214">
        <f>IF('Indicator Date hidden'!L89="x","x",$K$2-'Indicator Date hidden'!L89)</f>
        <v>0</v>
      </c>
      <c r="L88" s="214">
        <f>IF('Indicator Date hidden'!M89="x","x",$L$2-'Indicator Date hidden'!M89)</f>
        <v>0</v>
      </c>
      <c r="M88" s="214">
        <f>IF('Indicator Date hidden'!N89="x","x",$M$2-'Indicator Date hidden'!N89)</f>
        <v>0</v>
      </c>
      <c r="N88" s="214">
        <f>IF('Indicator Date hidden'!O89="x","x",$N$2-'Indicator Date hidden'!O89)</f>
        <v>0</v>
      </c>
      <c r="O88" s="214">
        <f>IF('Indicator Date hidden'!P89="x","x",$O$2-'Indicator Date hidden'!P89)</f>
        <v>0</v>
      </c>
      <c r="P88" s="214">
        <f>IF('Indicator Date hidden'!Q89="x","x",$P$2-'Indicator Date hidden'!Q89)</f>
        <v>0</v>
      </c>
      <c r="Q88" s="214">
        <f>IF('Indicator Date hidden'!R89="x","x",$Q$2-'Indicator Date hidden'!R89)</f>
        <v>5</v>
      </c>
      <c r="R88" s="214">
        <f>IF('Indicator Date hidden'!S89="x","x",$R$2-'Indicator Date hidden'!S89)</f>
        <v>0</v>
      </c>
      <c r="S88" s="214">
        <f>IF('Indicator Date hidden'!T89="x","x",$S$2-'Indicator Date hidden'!T89)</f>
        <v>0</v>
      </c>
      <c r="T88" s="214">
        <f>IF('Indicator Date hidden'!U89="x","x",$T$2-'Indicator Date hidden'!U89)</f>
        <v>0</v>
      </c>
      <c r="U88" s="214">
        <f>IF('Indicator Date hidden'!V89="x","x",$U$2-'Indicator Date hidden'!V89)</f>
        <v>0</v>
      </c>
      <c r="V88" s="214">
        <f>IF('Indicator Date hidden'!W89="x","x",$V$2-'Indicator Date hidden'!W89)</f>
        <v>0</v>
      </c>
      <c r="W88" s="214">
        <f>IF('Indicator Date hidden'!X89="x","x",$W$2-'Indicator Date hidden'!X89)</f>
        <v>0</v>
      </c>
      <c r="X88" s="214">
        <f>IF('Indicator Date hidden'!Y89="x","x",$X$2-'Indicator Date hidden'!Y89)</f>
        <v>1</v>
      </c>
      <c r="Y88" s="214">
        <f>IF('Indicator Date hidden'!Z89="x","x",$Y$2-'Indicator Date hidden'!Z89)</f>
        <v>0</v>
      </c>
      <c r="Z88" s="214">
        <f>IF('Indicator Date hidden'!AA89="x","x",$Z$2-'Indicator Date hidden'!AA89)</f>
        <v>0</v>
      </c>
      <c r="AA88" s="214">
        <f>IF('Indicator Date hidden'!AB89="x","x",$AA$2-'Indicator Date hidden'!AB89)</f>
        <v>0</v>
      </c>
      <c r="AB88" s="214">
        <f>IF('Indicator Date hidden'!AC89="x","x",$AB$2-'Indicator Date hidden'!AC89)</f>
        <v>0</v>
      </c>
      <c r="AC88" s="214">
        <f>IF('Indicator Date hidden'!AD89="x","x",$AC$2-'Indicator Date hidden'!AD89)</f>
        <v>0</v>
      </c>
      <c r="AD88" s="214">
        <f>IF('Indicator Date hidden'!AE89="x","x",$AD$2-'Indicator Date hidden'!AE89)</f>
        <v>0</v>
      </c>
      <c r="AE88" s="214">
        <f>IF('Indicator Date hidden'!AF89="x","x",$AE$2-'Indicator Date hidden'!AF89)</f>
        <v>0</v>
      </c>
      <c r="AF88" s="214">
        <f>IF('Indicator Date hidden'!AG89="x","x",$AF$2-'Indicator Date hidden'!AG89)</f>
        <v>8</v>
      </c>
      <c r="AG88" s="214">
        <f>IF('Indicator Date hidden'!AH89="x","x",$AG$2-'Indicator Date hidden'!AH89)</f>
        <v>0</v>
      </c>
      <c r="AH88" s="214">
        <f>IF('Indicator Date hidden'!AI89="x","x",$AH$2-'Indicator Date hidden'!AI89)</f>
        <v>0</v>
      </c>
      <c r="AI88" s="214">
        <f>IF('Indicator Date hidden'!AJ89="x","x",$AI$2-'Indicator Date hidden'!AJ89)</f>
        <v>0</v>
      </c>
      <c r="AJ88" s="214">
        <f>IF('Indicator Date hidden'!AK89="x","x",$AJ$2-'Indicator Date hidden'!AK89)</f>
        <v>1</v>
      </c>
      <c r="AK88" s="214">
        <f>IF('Indicator Date hidden'!AL89="x","x",$AK$2-'Indicator Date hidden'!AL89)</f>
        <v>0</v>
      </c>
      <c r="AL88" s="214">
        <f>IF('Indicator Date hidden'!AM89="x","x",$AL$2-'Indicator Date hidden'!AM89)</f>
        <v>0</v>
      </c>
      <c r="AM88" s="214">
        <f>IF('Indicator Date hidden'!AN89="x","x",$AM$2-'Indicator Date hidden'!AN89)</f>
        <v>0</v>
      </c>
      <c r="AN88" s="214">
        <f>IF('Indicator Date hidden'!AO89="x","x",$AN$2-'Indicator Date hidden'!AO89)</f>
        <v>0</v>
      </c>
      <c r="AO88" s="214">
        <f>IF('Indicator Date hidden'!AP89="x","x",$AO$2-'Indicator Date hidden'!AP89)</f>
        <v>1</v>
      </c>
      <c r="AP88" s="214">
        <f>IF('Indicator Date hidden'!AQ89="x","x",$AP$2-'Indicator Date hidden'!AQ89)</f>
        <v>0</v>
      </c>
      <c r="AQ88" s="214">
        <f>IF('Indicator Date hidden'!AR89="x","x",$AQ$2-'Indicator Date hidden'!AR89)</f>
        <v>0</v>
      </c>
      <c r="AR88" s="214">
        <f>IF('Indicator Date hidden'!AS89="x","x",$AR$2-'Indicator Date hidden'!AS89)</f>
        <v>0</v>
      </c>
      <c r="AS88" s="214">
        <f>IF('Indicator Date hidden'!AT89="x","x",$AS$2-'Indicator Date hidden'!AT89)</f>
        <v>0</v>
      </c>
      <c r="AT88" s="214">
        <f>IF('Indicator Date hidden'!AU89="x","x",$AT$2-'Indicator Date hidden'!AU89)</f>
        <v>0</v>
      </c>
      <c r="AU88" s="214">
        <f>IF('Indicator Date hidden'!AV89="x","x",$AU$2-'Indicator Date hidden'!AV89)</f>
        <v>7</v>
      </c>
      <c r="AV88" s="214">
        <f>IF('Indicator Date hidden'!AW89="x","x",$AV$2-'Indicator Date hidden'!AW89)</f>
        <v>0</v>
      </c>
      <c r="AW88" s="214">
        <f>IF('Indicator Date hidden'!AX89="x","x",$AW$2-'Indicator Date hidden'!AX89)</f>
        <v>0</v>
      </c>
      <c r="AX88" s="214">
        <f>IF('Indicator Date hidden'!AY89="x","x",$AX$2-'Indicator Date hidden'!AY89)</f>
        <v>0</v>
      </c>
      <c r="AY88" s="214">
        <f>IF('Indicator Date hidden'!AZ89="x","x",$AY$2-'Indicator Date hidden'!AZ89)</f>
        <v>0</v>
      </c>
      <c r="AZ88" s="214">
        <f>IF('Indicator Date hidden'!BA89="x","x",$AZ$2-'Indicator Date hidden'!BA89)</f>
        <v>0</v>
      </c>
      <c r="BA88">
        <f t="shared" si="10"/>
        <v>23</v>
      </c>
      <c r="BB88" s="21">
        <f t="shared" si="11"/>
        <v>0.45098039215686275</v>
      </c>
      <c r="BC88">
        <f t="shared" si="12"/>
        <v>6</v>
      </c>
      <c r="BD88" s="21">
        <f t="shared" si="13"/>
        <v>1.6004132492087735</v>
      </c>
      <c r="BE88" s="291">
        <f t="shared" si="14"/>
        <v>0</v>
      </c>
    </row>
    <row r="89" spans="1:57" x14ac:dyDescent="0.25">
      <c r="A89" t="s">
        <v>7990</v>
      </c>
      <c r="B89" s="214">
        <f>IF('Indicator Date hidden'!C90="x","x",$B$2-'Indicator Date hidden'!C90)</f>
        <v>0</v>
      </c>
      <c r="C89" s="214">
        <f>IF('Indicator Date hidden'!D90="x","x",$C$2-'Indicator Date hidden'!D90)</f>
        <v>0</v>
      </c>
      <c r="D89" s="214">
        <f>IF('Indicator Date hidden'!E90="x","x",$D$2-'Indicator Date hidden'!E90)</f>
        <v>0</v>
      </c>
      <c r="E89" s="214">
        <f>IF('Indicator Date hidden'!F90="x","x",$E$2-'Indicator Date hidden'!F90)</f>
        <v>0</v>
      </c>
      <c r="F89" s="214">
        <f>IF('Indicator Date hidden'!G90="x","x",$F$2-'Indicator Date hidden'!G90)</f>
        <v>0</v>
      </c>
      <c r="G89" s="214">
        <f>IF('Indicator Date hidden'!H90="x","x",$G$2-'Indicator Date hidden'!H90)</f>
        <v>0</v>
      </c>
      <c r="H89" s="214">
        <f>IF('Indicator Date hidden'!I90="x","x",$H$2-'Indicator Date hidden'!I90)</f>
        <v>0</v>
      </c>
      <c r="I89" s="214">
        <f>IF('Indicator Date hidden'!J90="x","x",$I$2-'Indicator Date hidden'!J90)</f>
        <v>0</v>
      </c>
      <c r="J89" s="214">
        <f>IF('Indicator Date hidden'!K90="x","x",$J$2-'Indicator Date hidden'!K90)</f>
        <v>0</v>
      </c>
      <c r="K89" s="214">
        <f>IF('Indicator Date hidden'!L90="x","x",$K$2-'Indicator Date hidden'!L90)</f>
        <v>0</v>
      </c>
      <c r="L89" s="214">
        <f>IF('Indicator Date hidden'!M90="x","x",$L$2-'Indicator Date hidden'!M90)</f>
        <v>0</v>
      </c>
      <c r="M89" s="214">
        <f>IF('Indicator Date hidden'!N90="x","x",$M$2-'Indicator Date hidden'!N90)</f>
        <v>0</v>
      </c>
      <c r="N89" s="214">
        <f>IF('Indicator Date hidden'!O90="x","x",$N$2-'Indicator Date hidden'!O90)</f>
        <v>0</v>
      </c>
      <c r="O89" s="214">
        <f>IF('Indicator Date hidden'!P90="x","x",$O$2-'Indicator Date hidden'!P90)</f>
        <v>0</v>
      </c>
      <c r="P89" s="214">
        <f>IF('Indicator Date hidden'!Q90="x","x",$P$2-'Indicator Date hidden'!Q90)</f>
        <v>0</v>
      </c>
      <c r="Q89" s="214" t="str">
        <f>IF('Indicator Date hidden'!R90="x","x",$Q$2-'Indicator Date hidden'!R90)</f>
        <v>x</v>
      </c>
      <c r="R89" s="214">
        <f>IF('Indicator Date hidden'!S90="x","x",$R$2-'Indicator Date hidden'!S90)</f>
        <v>0</v>
      </c>
      <c r="S89" s="214">
        <f>IF('Indicator Date hidden'!T90="x","x",$S$2-'Indicator Date hidden'!T90)</f>
        <v>0</v>
      </c>
      <c r="T89" s="214">
        <f>IF('Indicator Date hidden'!U90="x","x",$T$2-'Indicator Date hidden'!U90)</f>
        <v>0</v>
      </c>
      <c r="U89" s="214">
        <f>IF('Indicator Date hidden'!V90="x","x",$U$2-'Indicator Date hidden'!V90)</f>
        <v>0</v>
      </c>
      <c r="V89" s="214">
        <f>IF('Indicator Date hidden'!W90="x","x",$V$2-'Indicator Date hidden'!W90)</f>
        <v>0</v>
      </c>
      <c r="W89" s="214">
        <f>IF('Indicator Date hidden'!X90="x","x",$W$2-'Indicator Date hidden'!X90)</f>
        <v>5</v>
      </c>
      <c r="X89" s="214">
        <f>IF('Indicator Date hidden'!Y90="x","x",$X$2-'Indicator Date hidden'!Y90)</f>
        <v>4</v>
      </c>
      <c r="Y89" s="214">
        <f>IF('Indicator Date hidden'!Z90="x","x",$Y$2-'Indicator Date hidden'!Z90)</f>
        <v>0</v>
      </c>
      <c r="Z89" s="214">
        <f>IF('Indicator Date hidden'!AA90="x","x",$Z$2-'Indicator Date hidden'!AA90)</f>
        <v>0</v>
      </c>
      <c r="AA89" s="214" t="str">
        <f>IF('Indicator Date hidden'!AB90="x","x",$AA$2-'Indicator Date hidden'!AB90)</f>
        <v>x</v>
      </c>
      <c r="AB89" s="214">
        <f>IF('Indicator Date hidden'!AC90="x","x",$AB$2-'Indicator Date hidden'!AC90)</f>
        <v>0</v>
      </c>
      <c r="AC89" s="214">
        <f>IF('Indicator Date hidden'!AD90="x","x",$AC$2-'Indicator Date hidden'!AD90)</f>
        <v>0</v>
      </c>
      <c r="AD89" s="214" t="str">
        <f>IF('Indicator Date hidden'!AE90="x","x",$AD$2-'Indicator Date hidden'!AE90)</f>
        <v>x</v>
      </c>
      <c r="AE89" s="214" t="str">
        <f>IF('Indicator Date hidden'!AF90="x","x",$AE$2-'Indicator Date hidden'!AF90)</f>
        <v>x</v>
      </c>
      <c r="AF89" s="214">
        <f>IF('Indicator Date hidden'!AG90="x","x",$AF$2-'Indicator Date hidden'!AG90)</f>
        <v>7</v>
      </c>
      <c r="AG89" s="214">
        <f>IF('Indicator Date hidden'!AH90="x","x",$AG$2-'Indicator Date hidden'!AH90)</f>
        <v>0</v>
      </c>
      <c r="AH89" s="214">
        <f>IF('Indicator Date hidden'!AI90="x","x",$AH$2-'Indicator Date hidden'!AI90)</f>
        <v>0</v>
      </c>
      <c r="AI89" s="214">
        <f>IF('Indicator Date hidden'!AJ90="x","x",$AI$2-'Indicator Date hidden'!AJ90)</f>
        <v>0</v>
      </c>
      <c r="AJ89" s="214" t="str">
        <f>IF('Indicator Date hidden'!AK90="x","x",$AJ$2-'Indicator Date hidden'!AK90)</f>
        <v>x</v>
      </c>
      <c r="AK89" s="214" t="str">
        <f>IF('Indicator Date hidden'!AL90="x","x",$AK$2-'Indicator Date hidden'!AL90)</f>
        <v>x</v>
      </c>
      <c r="AL89" s="214">
        <f>IF('Indicator Date hidden'!AM90="x","x",$AL$2-'Indicator Date hidden'!AM90)</f>
        <v>0</v>
      </c>
      <c r="AM89" s="214">
        <f>IF('Indicator Date hidden'!AN90="x","x",$AM$2-'Indicator Date hidden'!AN90)</f>
        <v>0</v>
      </c>
      <c r="AN89" s="214">
        <f>IF('Indicator Date hidden'!AO90="x","x",$AN$2-'Indicator Date hidden'!AO90)</f>
        <v>0</v>
      </c>
      <c r="AO89" s="214" t="str">
        <f>IF('Indicator Date hidden'!AP90="x","x",$AO$2-'Indicator Date hidden'!AP90)</f>
        <v>x</v>
      </c>
      <c r="AP89" s="214" t="str">
        <f>IF('Indicator Date hidden'!AQ90="x","x",$AP$2-'Indicator Date hidden'!AQ90)</f>
        <v>x</v>
      </c>
      <c r="AQ89" s="214" t="str">
        <f>IF('Indicator Date hidden'!AR90="x","x",$AQ$2-'Indicator Date hidden'!AR90)</f>
        <v>x</v>
      </c>
      <c r="AR89" s="214">
        <f>IF('Indicator Date hidden'!AS90="x","x",$AR$2-'Indicator Date hidden'!AS90)</f>
        <v>0</v>
      </c>
      <c r="AS89" s="214" t="str">
        <f>IF('Indicator Date hidden'!AT90="x","x",$AS$2-'Indicator Date hidden'!AT90)</f>
        <v>x</v>
      </c>
      <c r="AT89" s="214">
        <f>IF('Indicator Date hidden'!AU90="x","x",$AT$2-'Indicator Date hidden'!AU90)</f>
        <v>0</v>
      </c>
      <c r="AU89" s="214" t="str">
        <f>IF('Indicator Date hidden'!AV90="x","x",$AU$2-'Indicator Date hidden'!AV90)</f>
        <v>x</v>
      </c>
      <c r="AV89" s="214">
        <f>IF('Indicator Date hidden'!AW90="x","x",$AV$2-'Indicator Date hidden'!AW90)</f>
        <v>0</v>
      </c>
      <c r="AW89" s="214">
        <f>IF('Indicator Date hidden'!AX90="x","x",$AW$2-'Indicator Date hidden'!AX90)</f>
        <v>0</v>
      </c>
      <c r="AX89" s="214">
        <f>IF('Indicator Date hidden'!AY90="x","x",$AX$2-'Indicator Date hidden'!AY90)</f>
        <v>0</v>
      </c>
      <c r="AY89" s="214">
        <f>IF('Indicator Date hidden'!AZ90="x","x",$AY$2-'Indicator Date hidden'!AZ90)</f>
        <v>0</v>
      </c>
      <c r="AZ89" s="214">
        <f>IF('Indicator Date hidden'!BA90="x","x",$AZ$2-'Indicator Date hidden'!BA90)</f>
        <v>0</v>
      </c>
      <c r="BA89">
        <f t="shared" si="10"/>
        <v>16</v>
      </c>
      <c r="BB89" s="21">
        <f t="shared" si="11"/>
        <v>0.4</v>
      </c>
      <c r="BC89">
        <f t="shared" si="12"/>
        <v>3</v>
      </c>
      <c r="BD89" s="21">
        <f t="shared" si="13"/>
        <v>1.4456832294800961</v>
      </c>
      <c r="BE89" s="291">
        <f t="shared" si="14"/>
        <v>0</v>
      </c>
    </row>
    <row r="90" spans="1:57" x14ac:dyDescent="0.25">
      <c r="A90" t="s">
        <v>8065</v>
      </c>
      <c r="B90" s="214">
        <f>IF('Indicator Date hidden'!C91="x","x",$B$2-'Indicator Date hidden'!C91)</f>
        <v>0</v>
      </c>
      <c r="C90" s="214">
        <f>IF('Indicator Date hidden'!D91="x","x",$C$2-'Indicator Date hidden'!D91)</f>
        <v>0</v>
      </c>
      <c r="D90" s="214">
        <f>IF('Indicator Date hidden'!E91="x","x",$D$2-'Indicator Date hidden'!E91)</f>
        <v>0</v>
      </c>
      <c r="E90" s="214">
        <f>IF('Indicator Date hidden'!F91="x","x",$E$2-'Indicator Date hidden'!F91)</f>
        <v>0</v>
      </c>
      <c r="F90" s="214">
        <f>IF('Indicator Date hidden'!G91="x","x",$F$2-'Indicator Date hidden'!G91)</f>
        <v>0</v>
      </c>
      <c r="G90" s="214">
        <f>IF('Indicator Date hidden'!H91="x","x",$G$2-'Indicator Date hidden'!H91)</f>
        <v>0</v>
      </c>
      <c r="H90" s="214">
        <f>IF('Indicator Date hidden'!I91="x","x",$H$2-'Indicator Date hidden'!I91)</f>
        <v>0</v>
      </c>
      <c r="I90" s="214">
        <f>IF('Indicator Date hidden'!J91="x","x",$I$2-'Indicator Date hidden'!J91)</f>
        <v>0</v>
      </c>
      <c r="J90" s="214">
        <f>IF('Indicator Date hidden'!K91="x","x",$J$2-'Indicator Date hidden'!K91)</f>
        <v>0</v>
      </c>
      <c r="K90" s="214">
        <f>IF('Indicator Date hidden'!L91="x","x",$K$2-'Indicator Date hidden'!L91)</f>
        <v>0</v>
      </c>
      <c r="L90" s="214">
        <f>IF('Indicator Date hidden'!M91="x","x",$L$2-'Indicator Date hidden'!M91)</f>
        <v>0</v>
      </c>
      <c r="M90" s="214">
        <f>IF('Indicator Date hidden'!N91="x","x",$M$2-'Indicator Date hidden'!N91)</f>
        <v>0</v>
      </c>
      <c r="N90" s="214">
        <f>IF('Indicator Date hidden'!O91="x","x",$N$2-'Indicator Date hidden'!O91)</f>
        <v>0</v>
      </c>
      <c r="O90" s="214">
        <f>IF('Indicator Date hidden'!P91="x","x",$O$2-'Indicator Date hidden'!P91)</f>
        <v>0</v>
      </c>
      <c r="P90" s="214" t="str">
        <f>IF('Indicator Date hidden'!Q91="x","x",$P$2-'Indicator Date hidden'!Q91)</f>
        <v>x</v>
      </c>
      <c r="Q90" s="214" t="str">
        <f>IF('Indicator Date hidden'!R91="x","x",$Q$2-'Indicator Date hidden'!R91)</f>
        <v>x</v>
      </c>
      <c r="R90" s="214">
        <f>IF('Indicator Date hidden'!S91="x","x",$R$2-'Indicator Date hidden'!S91)</f>
        <v>0</v>
      </c>
      <c r="S90" s="214">
        <f>IF('Indicator Date hidden'!T91="x","x",$S$2-'Indicator Date hidden'!T91)</f>
        <v>0</v>
      </c>
      <c r="T90" s="214">
        <f>IF('Indicator Date hidden'!U91="x","x",$T$2-'Indicator Date hidden'!U91)</f>
        <v>0</v>
      </c>
      <c r="U90" s="214" t="str">
        <f>IF('Indicator Date hidden'!V91="x","x",$U$2-'Indicator Date hidden'!V91)</f>
        <v>x</v>
      </c>
      <c r="V90" s="214">
        <f>IF('Indicator Date hidden'!W91="x","x",$V$2-'Indicator Date hidden'!W91)</f>
        <v>0</v>
      </c>
      <c r="W90" s="214">
        <f>IF('Indicator Date hidden'!X91="x","x",$W$2-'Indicator Date hidden'!X91)</f>
        <v>2</v>
      </c>
      <c r="X90" s="214" t="str">
        <f>IF('Indicator Date hidden'!Y91="x","x",$X$2-'Indicator Date hidden'!Y91)</f>
        <v>x</v>
      </c>
      <c r="Y90" s="214">
        <f>IF('Indicator Date hidden'!Z91="x","x",$Y$2-'Indicator Date hidden'!Z91)</f>
        <v>0</v>
      </c>
      <c r="Z90" s="214">
        <f>IF('Indicator Date hidden'!AA91="x","x",$Z$2-'Indicator Date hidden'!AA91)</f>
        <v>0</v>
      </c>
      <c r="AA90" s="214" t="str">
        <f>IF('Indicator Date hidden'!AB91="x","x",$AA$2-'Indicator Date hidden'!AB91)</f>
        <v>x</v>
      </c>
      <c r="AB90" s="214" t="str">
        <f>IF('Indicator Date hidden'!AC91="x","x",$AB$2-'Indicator Date hidden'!AC91)</f>
        <v>x</v>
      </c>
      <c r="AC90" s="214">
        <f>IF('Indicator Date hidden'!AD91="x","x",$AC$2-'Indicator Date hidden'!AD91)</f>
        <v>0</v>
      </c>
      <c r="AD90" s="214">
        <f>IF('Indicator Date hidden'!AE91="x","x",$AD$2-'Indicator Date hidden'!AE91)</f>
        <v>0</v>
      </c>
      <c r="AE90" s="214" t="str">
        <f>IF('Indicator Date hidden'!AF91="x","x",$AE$2-'Indicator Date hidden'!AF91)</f>
        <v>x</v>
      </c>
      <c r="AF90" s="214" t="str">
        <f>IF('Indicator Date hidden'!AG91="x","x",$AF$2-'Indicator Date hidden'!AG91)</f>
        <v>x</v>
      </c>
      <c r="AG90" s="214">
        <f>IF('Indicator Date hidden'!AH91="x","x",$AG$2-'Indicator Date hidden'!AH91)</f>
        <v>0</v>
      </c>
      <c r="AH90" s="214">
        <f>IF('Indicator Date hidden'!AI91="x","x",$AH$2-'Indicator Date hidden'!AI91)</f>
        <v>0</v>
      </c>
      <c r="AI90" s="214">
        <f>IF('Indicator Date hidden'!AJ91="x","x",$AI$2-'Indicator Date hidden'!AJ91)</f>
        <v>0</v>
      </c>
      <c r="AJ90" s="214" t="str">
        <f>IF('Indicator Date hidden'!AK91="x","x",$AJ$2-'Indicator Date hidden'!AK91)</f>
        <v>x</v>
      </c>
      <c r="AK90" s="214" t="str">
        <f>IF('Indicator Date hidden'!AL91="x","x",$AK$2-'Indicator Date hidden'!AL91)</f>
        <v>x</v>
      </c>
      <c r="AL90" s="214">
        <f>IF('Indicator Date hidden'!AM91="x","x",$AL$2-'Indicator Date hidden'!AM91)</f>
        <v>0</v>
      </c>
      <c r="AM90" s="214">
        <f>IF('Indicator Date hidden'!AN91="x","x",$AM$2-'Indicator Date hidden'!AN91)</f>
        <v>0</v>
      </c>
      <c r="AN90" s="214">
        <f>IF('Indicator Date hidden'!AO91="x","x",$AN$2-'Indicator Date hidden'!AO91)</f>
        <v>0</v>
      </c>
      <c r="AO90" s="214" t="str">
        <f>IF('Indicator Date hidden'!AP91="x","x",$AO$2-'Indicator Date hidden'!AP91)</f>
        <v>x</v>
      </c>
      <c r="AP90" s="214" t="str">
        <f>IF('Indicator Date hidden'!AQ91="x","x",$AP$2-'Indicator Date hidden'!AQ91)</f>
        <v>x</v>
      </c>
      <c r="AQ90" s="214" t="str">
        <f>IF('Indicator Date hidden'!AR91="x","x",$AQ$2-'Indicator Date hidden'!AR91)</f>
        <v>x</v>
      </c>
      <c r="AR90" s="214">
        <f>IF('Indicator Date hidden'!AS91="x","x",$AR$2-'Indicator Date hidden'!AS91)</f>
        <v>0</v>
      </c>
      <c r="AS90" s="214">
        <f>IF('Indicator Date hidden'!AT91="x","x",$AS$2-'Indicator Date hidden'!AT91)</f>
        <v>0</v>
      </c>
      <c r="AT90" s="214">
        <f>IF('Indicator Date hidden'!AU91="x","x",$AT$2-'Indicator Date hidden'!AU91)</f>
        <v>0</v>
      </c>
      <c r="AU90" s="214">
        <f>IF('Indicator Date hidden'!AV91="x","x",$AU$2-'Indicator Date hidden'!AV91)</f>
        <v>6</v>
      </c>
      <c r="AV90" s="214">
        <f>IF('Indicator Date hidden'!AW91="x","x",$AV$2-'Indicator Date hidden'!AW91)</f>
        <v>0</v>
      </c>
      <c r="AW90" s="214">
        <f>IF('Indicator Date hidden'!AX91="x","x",$AW$2-'Indicator Date hidden'!AX91)</f>
        <v>0</v>
      </c>
      <c r="AX90" s="214">
        <f>IF('Indicator Date hidden'!AY91="x","x",$AX$2-'Indicator Date hidden'!AY91)</f>
        <v>0</v>
      </c>
      <c r="AY90" s="214">
        <f>IF('Indicator Date hidden'!AZ91="x","x",$AY$2-'Indicator Date hidden'!AZ91)</f>
        <v>0</v>
      </c>
      <c r="AZ90" s="214">
        <f>IF('Indicator Date hidden'!BA91="x","x",$AZ$2-'Indicator Date hidden'!BA91)</f>
        <v>0</v>
      </c>
      <c r="BA90">
        <f t="shared" si="10"/>
        <v>8</v>
      </c>
      <c r="BB90" s="21">
        <f t="shared" si="11"/>
        <v>0.21052631578947367</v>
      </c>
      <c r="BC90">
        <f t="shared" si="12"/>
        <v>2</v>
      </c>
      <c r="BD90" s="21">
        <f t="shared" si="13"/>
        <v>1.0041465278073112</v>
      </c>
      <c r="BE90" s="291">
        <f t="shared" si="14"/>
        <v>0</v>
      </c>
    </row>
    <row r="91" spans="1:57" x14ac:dyDescent="0.25">
      <c r="A91" t="s">
        <v>7994</v>
      </c>
      <c r="B91" s="214">
        <f>IF('Indicator Date hidden'!C92="x","x",$B$2-'Indicator Date hidden'!C92)</f>
        <v>0</v>
      </c>
      <c r="C91" s="214">
        <f>IF('Indicator Date hidden'!D92="x","x",$C$2-'Indicator Date hidden'!D92)</f>
        <v>0</v>
      </c>
      <c r="D91" s="214">
        <f>IF('Indicator Date hidden'!E92="x","x",$D$2-'Indicator Date hidden'!E92)</f>
        <v>0</v>
      </c>
      <c r="E91" s="214">
        <f>IF('Indicator Date hidden'!F92="x","x",$E$2-'Indicator Date hidden'!F92)</f>
        <v>0</v>
      </c>
      <c r="F91" s="214">
        <f>IF('Indicator Date hidden'!G92="x","x",$F$2-'Indicator Date hidden'!G92)</f>
        <v>0</v>
      </c>
      <c r="G91" s="214">
        <f>IF('Indicator Date hidden'!H92="x","x",$G$2-'Indicator Date hidden'!H92)</f>
        <v>0</v>
      </c>
      <c r="H91" s="214">
        <f>IF('Indicator Date hidden'!I92="x","x",$H$2-'Indicator Date hidden'!I92)</f>
        <v>0</v>
      </c>
      <c r="I91" s="214">
        <f>IF('Indicator Date hidden'!J92="x","x",$I$2-'Indicator Date hidden'!J92)</f>
        <v>0</v>
      </c>
      <c r="J91" s="214">
        <f>IF('Indicator Date hidden'!K92="x","x",$J$2-'Indicator Date hidden'!K92)</f>
        <v>0</v>
      </c>
      <c r="K91" s="214">
        <f>IF('Indicator Date hidden'!L92="x","x",$K$2-'Indicator Date hidden'!L92)</f>
        <v>0</v>
      </c>
      <c r="L91" s="214">
        <f>IF('Indicator Date hidden'!M92="x","x",$L$2-'Indicator Date hidden'!M92)</f>
        <v>0</v>
      </c>
      <c r="M91" s="214">
        <f>IF('Indicator Date hidden'!N92="x","x",$M$2-'Indicator Date hidden'!N92)</f>
        <v>0</v>
      </c>
      <c r="N91" s="214">
        <f>IF('Indicator Date hidden'!O92="x","x",$N$2-'Indicator Date hidden'!O92)</f>
        <v>0</v>
      </c>
      <c r="O91" s="214">
        <f>IF('Indicator Date hidden'!P92="x","x",$O$2-'Indicator Date hidden'!P92)</f>
        <v>0</v>
      </c>
      <c r="P91" s="214">
        <f>IF('Indicator Date hidden'!Q92="x","x",$P$2-'Indicator Date hidden'!Q92)</f>
        <v>0</v>
      </c>
      <c r="Q91" s="214" t="str">
        <f>IF('Indicator Date hidden'!R92="x","x",$Q$2-'Indicator Date hidden'!R92)</f>
        <v>x</v>
      </c>
      <c r="R91" s="214">
        <f>IF('Indicator Date hidden'!S92="x","x",$R$2-'Indicator Date hidden'!S92)</f>
        <v>0</v>
      </c>
      <c r="S91" s="214">
        <f>IF('Indicator Date hidden'!T92="x","x",$S$2-'Indicator Date hidden'!T92)</f>
        <v>0</v>
      </c>
      <c r="T91" s="214">
        <f>IF('Indicator Date hidden'!U92="x","x",$T$2-'Indicator Date hidden'!U92)</f>
        <v>0</v>
      </c>
      <c r="U91" s="214" t="str">
        <f>IF('Indicator Date hidden'!V92="x","x",$U$2-'Indicator Date hidden'!V92)</f>
        <v>x</v>
      </c>
      <c r="V91" s="214">
        <f>IF('Indicator Date hidden'!W92="x","x",$V$2-'Indicator Date hidden'!W92)</f>
        <v>0</v>
      </c>
      <c r="W91" s="214">
        <f>IF('Indicator Date hidden'!X92="x","x",$W$2-'Indicator Date hidden'!X92)</f>
        <v>4</v>
      </c>
      <c r="X91" s="214">
        <f>IF('Indicator Date hidden'!Y92="x","x",$X$2-'Indicator Date hidden'!Y92)</f>
        <v>2</v>
      </c>
      <c r="Y91" s="214">
        <f>IF('Indicator Date hidden'!Z92="x","x",$Y$2-'Indicator Date hidden'!Z92)</f>
        <v>0</v>
      </c>
      <c r="Z91" s="214">
        <f>IF('Indicator Date hidden'!AA92="x","x",$Z$2-'Indicator Date hidden'!AA92)</f>
        <v>0</v>
      </c>
      <c r="AA91" s="214" t="str">
        <f>IF('Indicator Date hidden'!AB92="x","x",$AA$2-'Indicator Date hidden'!AB92)</f>
        <v>x</v>
      </c>
      <c r="AB91" s="214">
        <f>IF('Indicator Date hidden'!AC92="x","x",$AB$2-'Indicator Date hidden'!AC92)</f>
        <v>0</v>
      </c>
      <c r="AC91" s="214">
        <f>IF('Indicator Date hidden'!AD92="x","x",$AC$2-'Indicator Date hidden'!AD92)</f>
        <v>0</v>
      </c>
      <c r="AD91" s="214">
        <f>IF('Indicator Date hidden'!AE92="x","x",$AD$2-'Indicator Date hidden'!AE92)</f>
        <v>0</v>
      </c>
      <c r="AE91" s="214">
        <f>IF('Indicator Date hidden'!AF92="x","x",$AE$2-'Indicator Date hidden'!AF92)</f>
        <v>0</v>
      </c>
      <c r="AF91" s="214" t="str">
        <f>IF('Indicator Date hidden'!AG92="x","x",$AF$2-'Indicator Date hidden'!AG92)</f>
        <v>x</v>
      </c>
      <c r="AG91" s="214">
        <f>IF('Indicator Date hidden'!AH92="x","x",$AG$2-'Indicator Date hidden'!AH92)</f>
        <v>0</v>
      </c>
      <c r="AH91" s="214">
        <f>IF('Indicator Date hidden'!AI92="x","x",$AH$2-'Indicator Date hidden'!AI92)</f>
        <v>0</v>
      </c>
      <c r="AI91" s="214">
        <f>IF('Indicator Date hidden'!AJ92="x","x",$AI$2-'Indicator Date hidden'!AJ92)</f>
        <v>0</v>
      </c>
      <c r="AJ91" s="214" t="str">
        <f>IF('Indicator Date hidden'!AK92="x","x",$AJ$2-'Indicator Date hidden'!AK92)</f>
        <v>x</v>
      </c>
      <c r="AK91" s="214">
        <f>IF('Indicator Date hidden'!AL92="x","x",$AK$2-'Indicator Date hidden'!AL92)</f>
        <v>1</v>
      </c>
      <c r="AL91" s="214">
        <f>IF('Indicator Date hidden'!AM92="x","x",$AL$2-'Indicator Date hidden'!AM92)</f>
        <v>0</v>
      </c>
      <c r="AM91" s="214">
        <f>IF('Indicator Date hidden'!AN92="x","x",$AM$2-'Indicator Date hidden'!AN92)</f>
        <v>0</v>
      </c>
      <c r="AN91" s="214">
        <f>IF('Indicator Date hidden'!AO92="x","x",$AN$2-'Indicator Date hidden'!AO92)</f>
        <v>0</v>
      </c>
      <c r="AO91" s="214">
        <f>IF('Indicator Date hidden'!AP92="x","x",$AO$2-'Indicator Date hidden'!AP92)</f>
        <v>0</v>
      </c>
      <c r="AP91" s="214">
        <f>IF('Indicator Date hidden'!AQ92="x","x",$AP$2-'Indicator Date hidden'!AQ92)</f>
        <v>0</v>
      </c>
      <c r="AQ91" s="214">
        <f>IF('Indicator Date hidden'!AR92="x","x",$AQ$2-'Indicator Date hidden'!AR92)</f>
        <v>4</v>
      </c>
      <c r="AR91" s="214">
        <f>IF('Indicator Date hidden'!AS92="x","x",$AR$2-'Indicator Date hidden'!AS92)</f>
        <v>0</v>
      </c>
      <c r="AS91" s="214">
        <f>IF('Indicator Date hidden'!AT92="x","x",$AS$2-'Indicator Date hidden'!AT92)</f>
        <v>0</v>
      </c>
      <c r="AT91" s="214">
        <f>IF('Indicator Date hidden'!AU92="x","x",$AT$2-'Indicator Date hidden'!AU92)</f>
        <v>0</v>
      </c>
      <c r="AU91" s="214" t="str">
        <f>IF('Indicator Date hidden'!AV92="x","x",$AU$2-'Indicator Date hidden'!AV92)</f>
        <v>x</v>
      </c>
      <c r="AV91" s="214">
        <f>IF('Indicator Date hidden'!AW92="x","x",$AV$2-'Indicator Date hidden'!AW92)</f>
        <v>0</v>
      </c>
      <c r="AW91" s="214">
        <f>IF('Indicator Date hidden'!AX92="x","x",$AW$2-'Indicator Date hidden'!AX92)</f>
        <v>0</v>
      </c>
      <c r="AX91" s="214">
        <f>IF('Indicator Date hidden'!AY92="x","x",$AX$2-'Indicator Date hidden'!AY92)</f>
        <v>0</v>
      </c>
      <c r="AY91" s="214">
        <f>IF('Indicator Date hidden'!AZ92="x","x",$AY$2-'Indicator Date hidden'!AZ92)</f>
        <v>0</v>
      </c>
      <c r="AZ91" s="214">
        <f>IF('Indicator Date hidden'!BA92="x","x",$AZ$2-'Indicator Date hidden'!BA92)</f>
        <v>3</v>
      </c>
      <c r="BA91">
        <f t="shared" si="10"/>
        <v>14</v>
      </c>
      <c r="BB91" s="21">
        <f t="shared" si="11"/>
        <v>0.31111111111111112</v>
      </c>
      <c r="BC91">
        <f t="shared" si="12"/>
        <v>5</v>
      </c>
      <c r="BD91" s="21">
        <f t="shared" si="13"/>
        <v>0.9619938143072605</v>
      </c>
      <c r="BE91" s="291">
        <f t="shared" si="14"/>
        <v>0</v>
      </c>
    </row>
    <row r="92" spans="1:57" x14ac:dyDescent="0.25">
      <c r="A92" t="s">
        <v>7996</v>
      </c>
      <c r="B92" s="214">
        <f>IF('Indicator Date hidden'!C93="x","x",$B$2-'Indicator Date hidden'!C93)</f>
        <v>0</v>
      </c>
      <c r="C92" s="214">
        <f>IF('Indicator Date hidden'!D93="x","x",$C$2-'Indicator Date hidden'!D93)</f>
        <v>0</v>
      </c>
      <c r="D92" s="214">
        <f>IF('Indicator Date hidden'!E93="x","x",$D$2-'Indicator Date hidden'!E93)</f>
        <v>0</v>
      </c>
      <c r="E92" s="214">
        <f>IF('Indicator Date hidden'!F93="x","x",$E$2-'Indicator Date hidden'!F93)</f>
        <v>0</v>
      </c>
      <c r="F92" s="214">
        <f>IF('Indicator Date hidden'!G93="x","x",$F$2-'Indicator Date hidden'!G93)</f>
        <v>0</v>
      </c>
      <c r="G92" s="214">
        <f>IF('Indicator Date hidden'!H93="x","x",$G$2-'Indicator Date hidden'!H93)</f>
        <v>0</v>
      </c>
      <c r="H92" s="214">
        <f>IF('Indicator Date hidden'!I93="x","x",$H$2-'Indicator Date hidden'!I93)</f>
        <v>0</v>
      </c>
      <c r="I92" s="214">
        <f>IF('Indicator Date hidden'!J93="x","x",$I$2-'Indicator Date hidden'!J93)</f>
        <v>0</v>
      </c>
      <c r="J92" s="214">
        <f>IF('Indicator Date hidden'!K93="x","x",$J$2-'Indicator Date hidden'!K93)</f>
        <v>0</v>
      </c>
      <c r="K92" s="214">
        <f>IF('Indicator Date hidden'!L93="x","x",$K$2-'Indicator Date hidden'!L93)</f>
        <v>0</v>
      </c>
      <c r="L92" s="214">
        <f>IF('Indicator Date hidden'!M93="x","x",$L$2-'Indicator Date hidden'!M93)</f>
        <v>0</v>
      </c>
      <c r="M92" s="214">
        <f>IF('Indicator Date hidden'!N93="x","x",$M$2-'Indicator Date hidden'!N93)</f>
        <v>0</v>
      </c>
      <c r="N92" s="214">
        <f>IF('Indicator Date hidden'!O93="x","x",$N$2-'Indicator Date hidden'!O93)</f>
        <v>0</v>
      </c>
      <c r="O92" s="214">
        <f>IF('Indicator Date hidden'!P93="x","x",$O$2-'Indicator Date hidden'!P93)</f>
        <v>0</v>
      </c>
      <c r="P92" s="214">
        <f>IF('Indicator Date hidden'!Q93="x","x",$P$2-'Indicator Date hidden'!Q93)</f>
        <v>0</v>
      </c>
      <c r="Q92" s="214" t="str">
        <f>IF('Indicator Date hidden'!R93="x","x",$Q$2-'Indicator Date hidden'!R93)</f>
        <v>x</v>
      </c>
      <c r="R92" s="214">
        <f>IF('Indicator Date hidden'!S93="x","x",$R$2-'Indicator Date hidden'!S93)</f>
        <v>0</v>
      </c>
      <c r="S92" s="214">
        <f>IF('Indicator Date hidden'!T93="x","x",$S$2-'Indicator Date hidden'!T93)</f>
        <v>0</v>
      </c>
      <c r="T92" s="214">
        <f>IF('Indicator Date hidden'!U93="x","x",$T$2-'Indicator Date hidden'!U93)</f>
        <v>0</v>
      </c>
      <c r="U92" s="214" t="str">
        <f>IF('Indicator Date hidden'!V93="x","x",$U$2-'Indicator Date hidden'!V93)</f>
        <v>x</v>
      </c>
      <c r="V92" s="214">
        <f>IF('Indicator Date hidden'!W93="x","x",$V$2-'Indicator Date hidden'!W93)</f>
        <v>0</v>
      </c>
      <c r="W92" s="214">
        <f>IF('Indicator Date hidden'!X93="x","x",$W$2-'Indicator Date hidden'!X93)</f>
        <v>0</v>
      </c>
      <c r="X92" s="214">
        <f>IF('Indicator Date hidden'!Y93="x","x",$X$2-'Indicator Date hidden'!Y93)</f>
        <v>2</v>
      </c>
      <c r="Y92" s="214">
        <f>IF('Indicator Date hidden'!Z93="x","x",$Y$2-'Indicator Date hidden'!Z93)</f>
        <v>0</v>
      </c>
      <c r="Z92" s="214">
        <f>IF('Indicator Date hidden'!AA93="x","x",$Z$2-'Indicator Date hidden'!AA93)</f>
        <v>0</v>
      </c>
      <c r="AA92" s="214" t="str">
        <f>IF('Indicator Date hidden'!AB93="x","x",$AA$2-'Indicator Date hidden'!AB93)</f>
        <v>x</v>
      </c>
      <c r="AB92" s="214">
        <f>IF('Indicator Date hidden'!AC93="x","x",$AB$2-'Indicator Date hidden'!AC93)</f>
        <v>0</v>
      </c>
      <c r="AC92" s="214">
        <f>IF('Indicator Date hidden'!AD93="x","x",$AC$2-'Indicator Date hidden'!AD93)</f>
        <v>0</v>
      </c>
      <c r="AD92" s="214" t="str">
        <f>IF('Indicator Date hidden'!AE93="x","x",$AD$2-'Indicator Date hidden'!AE93)</f>
        <v>x</v>
      </c>
      <c r="AE92" s="214">
        <f>IF('Indicator Date hidden'!AF93="x","x",$AE$2-'Indicator Date hidden'!AF93)</f>
        <v>0</v>
      </c>
      <c r="AF92" s="214" t="str">
        <f>IF('Indicator Date hidden'!AG93="x","x",$AF$2-'Indicator Date hidden'!AG93)</f>
        <v>x</v>
      </c>
      <c r="AG92" s="214">
        <f>IF('Indicator Date hidden'!AH93="x","x",$AG$2-'Indicator Date hidden'!AH93)</f>
        <v>0</v>
      </c>
      <c r="AH92" s="214">
        <f>IF('Indicator Date hidden'!AI93="x","x",$AH$2-'Indicator Date hidden'!AI93)</f>
        <v>0</v>
      </c>
      <c r="AI92" s="214">
        <f>IF('Indicator Date hidden'!AJ93="x","x",$AI$2-'Indicator Date hidden'!AJ93)</f>
        <v>0</v>
      </c>
      <c r="AJ92" s="214" t="str">
        <f>IF('Indicator Date hidden'!AK93="x","x",$AJ$2-'Indicator Date hidden'!AK93)</f>
        <v>x</v>
      </c>
      <c r="AK92" s="214">
        <f>IF('Indicator Date hidden'!AL93="x","x",$AK$2-'Indicator Date hidden'!AL93)</f>
        <v>1</v>
      </c>
      <c r="AL92" s="214">
        <f>IF('Indicator Date hidden'!AM93="x","x",$AL$2-'Indicator Date hidden'!AM93)</f>
        <v>0</v>
      </c>
      <c r="AM92" s="214">
        <f>IF('Indicator Date hidden'!AN93="x","x",$AM$2-'Indicator Date hidden'!AN93)</f>
        <v>0</v>
      </c>
      <c r="AN92" s="214">
        <f>IF('Indicator Date hidden'!AO93="x","x",$AN$2-'Indicator Date hidden'!AO93)</f>
        <v>0</v>
      </c>
      <c r="AO92" s="214">
        <f>IF('Indicator Date hidden'!AP93="x","x",$AO$2-'Indicator Date hidden'!AP93)</f>
        <v>0</v>
      </c>
      <c r="AP92" s="214">
        <f>IF('Indicator Date hidden'!AQ93="x","x",$AP$2-'Indicator Date hidden'!AQ93)</f>
        <v>0</v>
      </c>
      <c r="AQ92" s="214" t="str">
        <f>IF('Indicator Date hidden'!AR93="x","x",$AQ$2-'Indicator Date hidden'!AR93)</f>
        <v>x</v>
      </c>
      <c r="AR92" s="214">
        <f>IF('Indicator Date hidden'!AS93="x","x",$AR$2-'Indicator Date hidden'!AS93)</f>
        <v>0</v>
      </c>
      <c r="AS92" s="214">
        <f>IF('Indicator Date hidden'!AT93="x","x",$AS$2-'Indicator Date hidden'!AT93)</f>
        <v>0</v>
      </c>
      <c r="AT92" s="214">
        <f>IF('Indicator Date hidden'!AU93="x","x",$AT$2-'Indicator Date hidden'!AU93)</f>
        <v>0</v>
      </c>
      <c r="AU92" s="214">
        <f>IF('Indicator Date hidden'!AV93="x","x",$AU$2-'Indicator Date hidden'!AV93)</f>
        <v>1</v>
      </c>
      <c r="AV92" s="214">
        <f>IF('Indicator Date hidden'!AW93="x","x",$AV$2-'Indicator Date hidden'!AW93)</f>
        <v>0</v>
      </c>
      <c r="AW92" s="214">
        <f>IF('Indicator Date hidden'!AX93="x","x",$AW$2-'Indicator Date hidden'!AX93)</f>
        <v>0</v>
      </c>
      <c r="AX92" s="214">
        <f>IF('Indicator Date hidden'!AY93="x","x",$AX$2-'Indicator Date hidden'!AY93)</f>
        <v>0</v>
      </c>
      <c r="AY92" s="214">
        <f>IF('Indicator Date hidden'!AZ93="x","x",$AY$2-'Indicator Date hidden'!AZ93)</f>
        <v>0</v>
      </c>
      <c r="AZ92" s="214">
        <f>IF('Indicator Date hidden'!BA93="x","x",$AZ$2-'Indicator Date hidden'!BA93)</f>
        <v>0</v>
      </c>
      <c r="BA92">
        <f t="shared" si="10"/>
        <v>4</v>
      </c>
      <c r="BB92" s="21">
        <f t="shared" si="11"/>
        <v>9.0909090909090912E-2</v>
      </c>
      <c r="BC92">
        <f t="shared" si="12"/>
        <v>3</v>
      </c>
      <c r="BD92" s="21">
        <f t="shared" si="13"/>
        <v>0.35790944881871867</v>
      </c>
      <c r="BE92" s="291">
        <f t="shared" si="14"/>
        <v>0</v>
      </c>
    </row>
    <row r="93" spans="1:57" x14ac:dyDescent="0.25">
      <c r="A93" t="s">
        <v>7986</v>
      </c>
      <c r="B93" s="214">
        <f>IF('Indicator Date hidden'!C94="x","x",$B$2-'Indicator Date hidden'!C94)</f>
        <v>0</v>
      </c>
      <c r="C93" s="214">
        <f>IF('Indicator Date hidden'!D94="x","x",$C$2-'Indicator Date hidden'!D94)</f>
        <v>0</v>
      </c>
      <c r="D93" s="214">
        <f>IF('Indicator Date hidden'!E94="x","x",$D$2-'Indicator Date hidden'!E94)</f>
        <v>0</v>
      </c>
      <c r="E93" s="214">
        <f>IF('Indicator Date hidden'!F94="x","x",$E$2-'Indicator Date hidden'!F94)</f>
        <v>0</v>
      </c>
      <c r="F93" s="214">
        <f>IF('Indicator Date hidden'!G94="x","x",$F$2-'Indicator Date hidden'!G94)</f>
        <v>0</v>
      </c>
      <c r="G93" s="214">
        <f>IF('Indicator Date hidden'!H94="x","x",$G$2-'Indicator Date hidden'!H94)</f>
        <v>0</v>
      </c>
      <c r="H93" s="214">
        <f>IF('Indicator Date hidden'!I94="x","x",$H$2-'Indicator Date hidden'!I94)</f>
        <v>0</v>
      </c>
      <c r="I93" s="214">
        <f>IF('Indicator Date hidden'!J94="x","x",$I$2-'Indicator Date hidden'!J94)</f>
        <v>0</v>
      </c>
      <c r="J93" s="214">
        <f>IF('Indicator Date hidden'!K94="x","x",$J$2-'Indicator Date hidden'!K94)</f>
        <v>0</v>
      </c>
      <c r="K93" s="214">
        <f>IF('Indicator Date hidden'!L94="x","x",$K$2-'Indicator Date hidden'!L94)</f>
        <v>0</v>
      </c>
      <c r="L93" s="214">
        <f>IF('Indicator Date hidden'!M94="x","x",$L$2-'Indicator Date hidden'!M94)</f>
        <v>0</v>
      </c>
      <c r="M93" s="214">
        <f>IF('Indicator Date hidden'!N94="x","x",$M$2-'Indicator Date hidden'!N94)</f>
        <v>0</v>
      </c>
      <c r="N93" s="214">
        <f>IF('Indicator Date hidden'!O94="x","x",$N$2-'Indicator Date hidden'!O94)</f>
        <v>0</v>
      </c>
      <c r="O93" s="214">
        <f>IF('Indicator Date hidden'!P94="x","x",$O$2-'Indicator Date hidden'!P94)</f>
        <v>0</v>
      </c>
      <c r="P93" s="214">
        <f>IF('Indicator Date hidden'!Q94="x","x",$P$2-'Indicator Date hidden'!Q94)</f>
        <v>0</v>
      </c>
      <c r="Q93" s="214">
        <f>IF('Indicator Date hidden'!R94="x","x",$Q$2-'Indicator Date hidden'!R94)</f>
        <v>2</v>
      </c>
      <c r="R93" s="214">
        <f>IF('Indicator Date hidden'!S94="x","x",$R$2-'Indicator Date hidden'!S94)</f>
        <v>0</v>
      </c>
      <c r="S93" s="214">
        <f>IF('Indicator Date hidden'!T94="x","x",$S$2-'Indicator Date hidden'!T94)</f>
        <v>0</v>
      </c>
      <c r="T93" s="214">
        <f>IF('Indicator Date hidden'!U94="x","x",$T$2-'Indicator Date hidden'!U94)</f>
        <v>0</v>
      </c>
      <c r="U93" s="214">
        <f>IF('Indicator Date hidden'!V94="x","x",$U$2-'Indicator Date hidden'!V94)</f>
        <v>0</v>
      </c>
      <c r="V93" s="214">
        <f>IF('Indicator Date hidden'!W94="x","x",$V$2-'Indicator Date hidden'!W94)</f>
        <v>0</v>
      </c>
      <c r="W93" s="214">
        <f>IF('Indicator Date hidden'!X94="x","x",$W$2-'Indicator Date hidden'!X94)</f>
        <v>0</v>
      </c>
      <c r="X93" s="214">
        <f>IF('Indicator Date hidden'!Y94="x","x",$X$2-'Indicator Date hidden'!Y94)</f>
        <v>1</v>
      </c>
      <c r="Y93" s="214">
        <f>IF('Indicator Date hidden'!Z94="x","x",$Y$2-'Indicator Date hidden'!Z94)</f>
        <v>0</v>
      </c>
      <c r="Z93" s="214">
        <f>IF('Indicator Date hidden'!AA94="x","x",$Z$2-'Indicator Date hidden'!AA94)</f>
        <v>0</v>
      </c>
      <c r="AA93" s="214">
        <f>IF('Indicator Date hidden'!AB94="x","x",$AA$2-'Indicator Date hidden'!AB94)</f>
        <v>0</v>
      </c>
      <c r="AB93" s="214">
        <f>IF('Indicator Date hidden'!AC94="x","x",$AB$2-'Indicator Date hidden'!AC94)</f>
        <v>0</v>
      </c>
      <c r="AC93" s="214">
        <f>IF('Indicator Date hidden'!AD94="x","x",$AC$2-'Indicator Date hidden'!AD94)</f>
        <v>0</v>
      </c>
      <c r="AD93" s="214">
        <f>IF('Indicator Date hidden'!AE94="x","x",$AD$2-'Indicator Date hidden'!AE94)</f>
        <v>0</v>
      </c>
      <c r="AE93" s="214">
        <f>IF('Indicator Date hidden'!AF94="x","x",$AE$2-'Indicator Date hidden'!AF94)</f>
        <v>0</v>
      </c>
      <c r="AF93" s="214">
        <f>IF('Indicator Date hidden'!AG94="x","x",$AF$2-'Indicator Date hidden'!AG94)</f>
        <v>1</v>
      </c>
      <c r="AG93" s="214">
        <f>IF('Indicator Date hidden'!AH94="x","x",$AG$2-'Indicator Date hidden'!AH94)</f>
        <v>0</v>
      </c>
      <c r="AH93" s="214">
        <f>IF('Indicator Date hidden'!AI94="x","x",$AH$2-'Indicator Date hidden'!AI94)</f>
        <v>0</v>
      </c>
      <c r="AI93" s="214">
        <f>IF('Indicator Date hidden'!AJ94="x","x",$AI$2-'Indicator Date hidden'!AJ94)</f>
        <v>0</v>
      </c>
      <c r="AJ93" s="214" t="str">
        <f>IF('Indicator Date hidden'!AK94="x","x",$AJ$2-'Indicator Date hidden'!AK94)</f>
        <v>x</v>
      </c>
      <c r="AK93" s="214">
        <f>IF('Indicator Date hidden'!AL94="x","x",$AK$2-'Indicator Date hidden'!AL94)</f>
        <v>1</v>
      </c>
      <c r="AL93" s="214">
        <f>IF('Indicator Date hidden'!AM94="x","x",$AL$2-'Indicator Date hidden'!AM94)</f>
        <v>0</v>
      </c>
      <c r="AM93" s="214">
        <f>IF('Indicator Date hidden'!AN94="x","x",$AM$2-'Indicator Date hidden'!AN94)</f>
        <v>0</v>
      </c>
      <c r="AN93" s="214">
        <f>IF('Indicator Date hidden'!AO94="x","x",$AN$2-'Indicator Date hidden'!AO94)</f>
        <v>0</v>
      </c>
      <c r="AO93" s="214" t="str">
        <f>IF('Indicator Date hidden'!AP94="x","x",$AO$2-'Indicator Date hidden'!AP94)</f>
        <v>x</v>
      </c>
      <c r="AP93" s="214" t="str">
        <f>IF('Indicator Date hidden'!AQ94="x","x",$AP$2-'Indicator Date hidden'!AQ94)</f>
        <v>x</v>
      </c>
      <c r="AQ93" s="214">
        <f>IF('Indicator Date hidden'!AR94="x","x",$AQ$2-'Indicator Date hidden'!AR94)</f>
        <v>0</v>
      </c>
      <c r="AR93" s="214">
        <f>IF('Indicator Date hidden'!AS94="x","x",$AR$2-'Indicator Date hidden'!AS94)</f>
        <v>0</v>
      </c>
      <c r="AS93" s="214">
        <f>IF('Indicator Date hidden'!AT94="x","x",$AS$2-'Indicator Date hidden'!AT94)</f>
        <v>0</v>
      </c>
      <c r="AT93" s="214">
        <f>IF('Indicator Date hidden'!AU94="x","x",$AT$2-'Indicator Date hidden'!AU94)</f>
        <v>0</v>
      </c>
      <c r="AU93" s="214">
        <f>IF('Indicator Date hidden'!AV94="x","x",$AU$2-'Indicator Date hidden'!AV94)</f>
        <v>5</v>
      </c>
      <c r="AV93" s="214">
        <f>IF('Indicator Date hidden'!AW94="x","x",$AV$2-'Indicator Date hidden'!AW94)</f>
        <v>0</v>
      </c>
      <c r="AW93" s="214">
        <f>IF('Indicator Date hidden'!AX94="x","x",$AW$2-'Indicator Date hidden'!AX94)</f>
        <v>0</v>
      </c>
      <c r="AX93" s="214">
        <f>IF('Indicator Date hidden'!AY94="x","x",$AX$2-'Indicator Date hidden'!AY94)</f>
        <v>0</v>
      </c>
      <c r="AY93" s="214">
        <f>IF('Indicator Date hidden'!AZ94="x","x",$AY$2-'Indicator Date hidden'!AZ94)</f>
        <v>0</v>
      </c>
      <c r="AZ93" s="214">
        <f>IF('Indicator Date hidden'!BA94="x","x",$AZ$2-'Indicator Date hidden'!BA94)</f>
        <v>0</v>
      </c>
      <c r="BA93">
        <f t="shared" si="10"/>
        <v>10</v>
      </c>
      <c r="BB93" s="21">
        <f t="shared" si="11"/>
        <v>0.20833333333333334</v>
      </c>
      <c r="BC93">
        <f t="shared" si="12"/>
        <v>5</v>
      </c>
      <c r="BD93" s="21">
        <f t="shared" si="13"/>
        <v>0.78947063839568399</v>
      </c>
      <c r="BE93" s="291">
        <f t="shared" si="14"/>
        <v>0</v>
      </c>
    </row>
    <row r="94" spans="1:57" x14ac:dyDescent="0.25">
      <c r="A94" t="s">
        <v>7998</v>
      </c>
      <c r="B94" s="214">
        <f>IF('Indicator Date hidden'!C95="x","x",$B$2-'Indicator Date hidden'!C95)</f>
        <v>0</v>
      </c>
      <c r="C94" s="214">
        <f>IF('Indicator Date hidden'!D95="x","x",$C$2-'Indicator Date hidden'!D95)</f>
        <v>0</v>
      </c>
      <c r="D94" s="214">
        <f>IF('Indicator Date hidden'!E95="x","x",$D$2-'Indicator Date hidden'!E95)</f>
        <v>0</v>
      </c>
      <c r="E94" s="214">
        <f>IF('Indicator Date hidden'!F95="x","x",$E$2-'Indicator Date hidden'!F95)</f>
        <v>0</v>
      </c>
      <c r="F94" s="214">
        <f>IF('Indicator Date hidden'!G95="x","x",$F$2-'Indicator Date hidden'!G95)</f>
        <v>0</v>
      </c>
      <c r="G94" s="214">
        <f>IF('Indicator Date hidden'!H95="x","x",$G$2-'Indicator Date hidden'!H95)</f>
        <v>0</v>
      </c>
      <c r="H94" s="214">
        <f>IF('Indicator Date hidden'!I95="x","x",$H$2-'Indicator Date hidden'!I95)</f>
        <v>0</v>
      </c>
      <c r="I94" s="214">
        <f>IF('Indicator Date hidden'!J95="x","x",$I$2-'Indicator Date hidden'!J95)</f>
        <v>0</v>
      </c>
      <c r="J94" s="214">
        <f>IF('Indicator Date hidden'!K95="x","x",$J$2-'Indicator Date hidden'!K95)</f>
        <v>0</v>
      </c>
      <c r="K94" s="214">
        <f>IF('Indicator Date hidden'!L95="x","x",$K$2-'Indicator Date hidden'!L95)</f>
        <v>0</v>
      </c>
      <c r="L94" s="214">
        <f>IF('Indicator Date hidden'!M95="x","x",$L$2-'Indicator Date hidden'!M95)</f>
        <v>0</v>
      </c>
      <c r="M94" s="214">
        <f>IF('Indicator Date hidden'!N95="x","x",$M$2-'Indicator Date hidden'!N95)</f>
        <v>0</v>
      </c>
      <c r="N94" s="214">
        <f>IF('Indicator Date hidden'!O95="x","x",$N$2-'Indicator Date hidden'!O95)</f>
        <v>0</v>
      </c>
      <c r="O94" s="214">
        <f>IF('Indicator Date hidden'!P95="x","x",$O$2-'Indicator Date hidden'!P95)</f>
        <v>0</v>
      </c>
      <c r="P94" s="214">
        <f>IF('Indicator Date hidden'!Q95="x","x",$P$2-'Indicator Date hidden'!Q95)</f>
        <v>0</v>
      </c>
      <c r="Q94" s="214">
        <f>IF('Indicator Date hidden'!R95="x","x",$Q$2-'Indicator Date hidden'!R95)</f>
        <v>2</v>
      </c>
      <c r="R94" s="214">
        <f>IF('Indicator Date hidden'!S95="x","x",$R$2-'Indicator Date hidden'!S95)</f>
        <v>0</v>
      </c>
      <c r="S94" s="214">
        <f>IF('Indicator Date hidden'!T95="x","x",$S$2-'Indicator Date hidden'!T95)</f>
        <v>0</v>
      </c>
      <c r="T94" s="214">
        <f>IF('Indicator Date hidden'!U95="x","x",$T$2-'Indicator Date hidden'!U95)</f>
        <v>0</v>
      </c>
      <c r="U94" s="214">
        <f>IF('Indicator Date hidden'!V95="x","x",$U$2-'Indicator Date hidden'!V95)</f>
        <v>0</v>
      </c>
      <c r="V94" s="214">
        <f>IF('Indicator Date hidden'!W95="x","x",$V$2-'Indicator Date hidden'!W95)</f>
        <v>0</v>
      </c>
      <c r="W94" s="214">
        <f>IF('Indicator Date hidden'!X95="x","x",$W$2-'Indicator Date hidden'!X95)</f>
        <v>3</v>
      </c>
      <c r="X94" s="214">
        <f>IF('Indicator Date hidden'!Y95="x","x",$X$2-'Indicator Date hidden'!Y95)</f>
        <v>2</v>
      </c>
      <c r="Y94" s="214">
        <f>IF('Indicator Date hidden'!Z95="x","x",$Y$2-'Indicator Date hidden'!Z95)</f>
        <v>0</v>
      </c>
      <c r="Z94" s="214">
        <f>IF('Indicator Date hidden'!AA95="x","x",$Z$2-'Indicator Date hidden'!AA95)</f>
        <v>0</v>
      </c>
      <c r="AA94" s="214">
        <f>IF('Indicator Date hidden'!AB95="x","x",$AA$2-'Indicator Date hidden'!AB95)</f>
        <v>0</v>
      </c>
      <c r="AB94" s="214">
        <f>IF('Indicator Date hidden'!AC95="x","x",$AB$2-'Indicator Date hidden'!AC95)</f>
        <v>0</v>
      </c>
      <c r="AC94" s="214">
        <f>IF('Indicator Date hidden'!AD95="x","x",$AC$2-'Indicator Date hidden'!AD95)</f>
        <v>0</v>
      </c>
      <c r="AD94" s="214">
        <f>IF('Indicator Date hidden'!AE95="x","x",$AD$2-'Indicator Date hidden'!AE95)</f>
        <v>0</v>
      </c>
      <c r="AE94" s="214">
        <f>IF('Indicator Date hidden'!AF95="x","x",$AE$2-'Indicator Date hidden'!AF95)</f>
        <v>1</v>
      </c>
      <c r="AF94" s="214">
        <f>IF('Indicator Date hidden'!AG95="x","x",$AF$2-'Indicator Date hidden'!AG95)</f>
        <v>1</v>
      </c>
      <c r="AG94" s="214">
        <f>IF('Indicator Date hidden'!AH95="x","x",$AG$2-'Indicator Date hidden'!AH95)</f>
        <v>0</v>
      </c>
      <c r="AH94" s="214">
        <f>IF('Indicator Date hidden'!AI95="x","x",$AH$2-'Indicator Date hidden'!AI95)</f>
        <v>0</v>
      </c>
      <c r="AI94" s="214">
        <f>IF('Indicator Date hidden'!AJ95="x","x",$AI$2-'Indicator Date hidden'!AJ95)</f>
        <v>0</v>
      </c>
      <c r="AJ94" s="214">
        <f>IF('Indicator Date hidden'!AK95="x","x",$AJ$2-'Indicator Date hidden'!AK95)</f>
        <v>1</v>
      </c>
      <c r="AK94" s="214">
        <f>IF('Indicator Date hidden'!AL95="x","x",$AK$2-'Indicator Date hidden'!AL95)</f>
        <v>1</v>
      </c>
      <c r="AL94" s="214">
        <f>IF('Indicator Date hidden'!AM95="x","x",$AL$2-'Indicator Date hidden'!AM95)</f>
        <v>0</v>
      </c>
      <c r="AM94" s="214">
        <f>IF('Indicator Date hidden'!AN95="x","x",$AM$2-'Indicator Date hidden'!AN95)</f>
        <v>0</v>
      </c>
      <c r="AN94" s="214">
        <f>IF('Indicator Date hidden'!AO95="x","x",$AN$2-'Indicator Date hidden'!AO95)</f>
        <v>0</v>
      </c>
      <c r="AO94" s="214">
        <f>IF('Indicator Date hidden'!AP95="x","x",$AO$2-'Indicator Date hidden'!AP95)</f>
        <v>2</v>
      </c>
      <c r="AP94" s="214">
        <f>IF('Indicator Date hidden'!AQ95="x","x",$AP$2-'Indicator Date hidden'!AQ95)</f>
        <v>1</v>
      </c>
      <c r="AQ94" s="214">
        <f>IF('Indicator Date hidden'!AR95="x","x",$AQ$2-'Indicator Date hidden'!AR95)</f>
        <v>0</v>
      </c>
      <c r="AR94" s="214">
        <f>IF('Indicator Date hidden'!AS95="x","x",$AR$2-'Indicator Date hidden'!AS95)</f>
        <v>0</v>
      </c>
      <c r="AS94" s="214">
        <f>IF('Indicator Date hidden'!AT95="x","x",$AS$2-'Indicator Date hidden'!AT95)</f>
        <v>0</v>
      </c>
      <c r="AT94" s="214">
        <f>IF('Indicator Date hidden'!AU95="x","x",$AT$2-'Indicator Date hidden'!AU95)</f>
        <v>0</v>
      </c>
      <c r="AU94" s="214" t="str">
        <f>IF('Indicator Date hidden'!AV95="x","x",$AU$2-'Indicator Date hidden'!AV95)</f>
        <v>x</v>
      </c>
      <c r="AV94" s="214">
        <f>IF('Indicator Date hidden'!AW95="x","x",$AV$2-'Indicator Date hidden'!AW95)</f>
        <v>0</v>
      </c>
      <c r="AW94" s="214">
        <f>IF('Indicator Date hidden'!AX95="x","x",$AW$2-'Indicator Date hidden'!AX95)</f>
        <v>0</v>
      </c>
      <c r="AX94" s="214">
        <f>IF('Indicator Date hidden'!AY95="x","x",$AX$2-'Indicator Date hidden'!AY95)</f>
        <v>0</v>
      </c>
      <c r="AY94" s="214">
        <f>IF('Indicator Date hidden'!AZ95="x","x",$AY$2-'Indicator Date hidden'!AZ95)</f>
        <v>0</v>
      </c>
      <c r="AZ94" s="214">
        <f>IF('Indicator Date hidden'!BA95="x","x",$AZ$2-'Indicator Date hidden'!BA95)</f>
        <v>0</v>
      </c>
      <c r="BA94">
        <f t="shared" si="10"/>
        <v>14</v>
      </c>
      <c r="BB94" s="21">
        <f t="shared" si="11"/>
        <v>0.28000000000000003</v>
      </c>
      <c r="BC94">
        <f t="shared" si="12"/>
        <v>9</v>
      </c>
      <c r="BD94" s="21">
        <f t="shared" si="13"/>
        <v>0.664529909033446</v>
      </c>
      <c r="BE94" s="291">
        <f t="shared" si="14"/>
        <v>0</v>
      </c>
    </row>
    <row r="95" spans="1:57" x14ac:dyDescent="0.25">
      <c r="A95" t="s">
        <v>8015</v>
      </c>
      <c r="B95" s="214">
        <f>IF('Indicator Date hidden'!C96="x","x",$B$2-'Indicator Date hidden'!C96)</f>
        <v>0</v>
      </c>
      <c r="C95" s="214">
        <f>IF('Indicator Date hidden'!D96="x","x",$C$2-'Indicator Date hidden'!D96)</f>
        <v>0</v>
      </c>
      <c r="D95" s="214">
        <f>IF('Indicator Date hidden'!E96="x","x",$D$2-'Indicator Date hidden'!E96)</f>
        <v>0</v>
      </c>
      <c r="E95" s="214">
        <f>IF('Indicator Date hidden'!F96="x","x",$E$2-'Indicator Date hidden'!F96)</f>
        <v>0</v>
      </c>
      <c r="F95" s="214">
        <f>IF('Indicator Date hidden'!G96="x","x",$F$2-'Indicator Date hidden'!G96)</f>
        <v>0</v>
      </c>
      <c r="G95" s="214">
        <f>IF('Indicator Date hidden'!H96="x","x",$G$2-'Indicator Date hidden'!H96)</f>
        <v>0</v>
      </c>
      <c r="H95" s="214">
        <f>IF('Indicator Date hidden'!I96="x","x",$H$2-'Indicator Date hidden'!I96)</f>
        <v>0</v>
      </c>
      <c r="I95" s="214">
        <f>IF('Indicator Date hidden'!J96="x","x",$I$2-'Indicator Date hidden'!J96)</f>
        <v>0</v>
      </c>
      <c r="J95" s="214">
        <f>IF('Indicator Date hidden'!K96="x","x",$J$2-'Indicator Date hidden'!K96)</f>
        <v>0</v>
      </c>
      <c r="K95" s="214">
        <f>IF('Indicator Date hidden'!L96="x","x",$K$2-'Indicator Date hidden'!L96)</f>
        <v>0</v>
      </c>
      <c r="L95" s="214">
        <f>IF('Indicator Date hidden'!M96="x","x",$L$2-'Indicator Date hidden'!M96)</f>
        <v>0</v>
      </c>
      <c r="M95" s="214">
        <f>IF('Indicator Date hidden'!N96="x","x",$M$2-'Indicator Date hidden'!N96)</f>
        <v>0</v>
      </c>
      <c r="N95" s="214">
        <f>IF('Indicator Date hidden'!O96="x","x",$N$2-'Indicator Date hidden'!O96)</f>
        <v>0</v>
      </c>
      <c r="O95" s="214">
        <f>IF('Indicator Date hidden'!P96="x","x",$O$2-'Indicator Date hidden'!P96)</f>
        <v>0</v>
      </c>
      <c r="P95" s="214">
        <f>IF('Indicator Date hidden'!Q96="x","x",$P$2-'Indicator Date hidden'!Q96)</f>
        <v>0</v>
      </c>
      <c r="Q95" s="214" t="str">
        <f>IF('Indicator Date hidden'!R96="x","x",$Q$2-'Indicator Date hidden'!R96)</f>
        <v>x</v>
      </c>
      <c r="R95" s="214">
        <f>IF('Indicator Date hidden'!S96="x","x",$R$2-'Indicator Date hidden'!S96)</f>
        <v>0</v>
      </c>
      <c r="S95" s="214">
        <f>IF('Indicator Date hidden'!T96="x","x",$S$2-'Indicator Date hidden'!T96)</f>
        <v>0</v>
      </c>
      <c r="T95" s="214">
        <f>IF('Indicator Date hidden'!U96="x","x",$T$2-'Indicator Date hidden'!U96)</f>
        <v>0</v>
      </c>
      <c r="U95" s="214" t="str">
        <f>IF('Indicator Date hidden'!V96="x","x",$U$2-'Indicator Date hidden'!V96)</f>
        <v>x</v>
      </c>
      <c r="V95" s="214">
        <f>IF('Indicator Date hidden'!W96="x","x",$V$2-'Indicator Date hidden'!W96)</f>
        <v>0</v>
      </c>
      <c r="W95" s="214" t="str">
        <f>IF('Indicator Date hidden'!X96="x","x",$W$2-'Indicator Date hidden'!X96)</f>
        <v>x</v>
      </c>
      <c r="X95" s="214">
        <f>IF('Indicator Date hidden'!Y96="x","x",$X$2-'Indicator Date hidden'!Y96)</f>
        <v>2</v>
      </c>
      <c r="Y95" s="214">
        <f>IF('Indicator Date hidden'!Z96="x","x",$Y$2-'Indicator Date hidden'!Z96)</f>
        <v>0</v>
      </c>
      <c r="Z95" s="214">
        <f>IF('Indicator Date hidden'!AA96="x","x",$Z$2-'Indicator Date hidden'!AA96)</f>
        <v>0</v>
      </c>
      <c r="AA95" s="214" t="str">
        <f>IF('Indicator Date hidden'!AB96="x","x",$AA$2-'Indicator Date hidden'!AB96)</f>
        <v>x</v>
      </c>
      <c r="AB95" s="214">
        <f>IF('Indicator Date hidden'!AC96="x","x",$AB$2-'Indicator Date hidden'!AC96)</f>
        <v>0</v>
      </c>
      <c r="AC95" s="214">
        <f>IF('Indicator Date hidden'!AD96="x","x",$AC$2-'Indicator Date hidden'!AD96)</f>
        <v>0</v>
      </c>
      <c r="AD95" s="214" t="str">
        <f>IF('Indicator Date hidden'!AE96="x","x",$AD$2-'Indicator Date hidden'!AE96)</f>
        <v>x</v>
      </c>
      <c r="AE95" s="214">
        <f>IF('Indicator Date hidden'!AF96="x","x",$AE$2-'Indicator Date hidden'!AF96)</f>
        <v>0</v>
      </c>
      <c r="AF95" s="214">
        <f>IF('Indicator Date hidden'!AG96="x","x",$AF$2-'Indicator Date hidden'!AG96)</f>
        <v>1</v>
      </c>
      <c r="AG95" s="214">
        <f>IF('Indicator Date hidden'!AH96="x","x",$AG$2-'Indicator Date hidden'!AH96)</f>
        <v>0</v>
      </c>
      <c r="AH95" s="214">
        <f>IF('Indicator Date hidden'!AI96="x","x",$AH$2-'Indicator Date hidden'!AI96)</f>
        <v>0</v>
      </c>
      <c r="AI95" s="214">
        <f>IF('Indicator Date hidden'!AJ96="x","x",$AI$2-'Indicator Date hidden'!AJ96)</f>
        <v>0</v>
      </c>
      <c r="AJ95" s="214" t="str">
        <f>IF('Indicator Date hidden'!AK96="x","x",$AJ$2-'Indicator Date hidden'!AK96)</f>
        <v>x</v>
      </c>
      <c r="AK95" s="214">
        <f>IF('Indicator Date hidden'!AL96="x","x",$AK$2-'Indicator Date hidden'!AL96)</f>
        <v>1</v>
      </c>
      <c r="AL95" s="214">
        <f>IF('Indicator Date hidden'!AM96="x","x",$AL$2-'Indicator Date hidden'!AM96)</f>
        <v>0</v>
      </c>
      <c r="AM95" s="214">
        <f>IF('Indicator Date hidden'!AN96="x","x",$AM$2-'Indicator Date hidden'!AN96)</f>
        <v>0</v>
      </c>
      <c r="AN95" s="214">
        <f>IF('Indicator Date hidden'!AO96="x","x",$AN$2-'Indicator Date hidden'!AO96)</f>
        <v>0</v>
      </c>
      <c r="AO95" s="214">
        <f>IF('Indicator Date hidden'!AP96="x","x",$AO$2-'Indicator Date hidden'!AP96)</f>
        <v>0</v>
      </c>
      <c r="AP95" s="214">
        <f>IF('Indicator Date hidden'!AQ96="x","x",$AP$2-'Indicator Date hidden'!AQ96)</f>
        <v>0</v>
      </c>
      <c r="AQ95" s="214" t="str">
        <f>IF('Indicator Date hidden'!AR96="x","x",$AQ$2-'Indicator Date hidden'!AR96)</f>
        <v>x</v>
      </c>
      <c r="AR95" s="214">
        <f>IF('Indicator Date hidden'!AS96="x","x",$AR$2-'Indicator Date hidden'!AS96)</f>
        <v>0</v>
      </c>
      <c r="AS95" s="214">
        <f>IF('Indicator Date hidden'!AT96="x","x",$AS$2-'Indicator Date hidden'!AT96)</f>
        <v>0</v>
      </c>
      <c r="AT95" s="214">
        <f>IF('Indicator Date hidden'!AU96="x","x",$AT$2-'Indicator Date hidden'!AU96)</f>
        <v>0</v>
      </c>
      <c r="AU95" s="214">
        <f>IF('Indicator Date hidden'!AV96="x","x",$AU$2-'Indicator Date hidden'!AV96)</f>
        <v>3</v>
      </c>
      <c r="AV95" s="214">
        <f>IF('Indicator Date hidden'!AW96="x","x",$AV$2-'Indicator Date hidden'!AW96)</f>
        <v>0</v>
      </c>
      <c r="AW95" s="214">
        <f>IF('Indicator Date hidden'!AX96="x","x",$AW$2-'Indicator Date hidden'!AX96)</f>
        <v>0</v>
      </c>
      <c r="AX95" s="214">
        <f>IF('Indicator Date hidden'!AY96="x","x",$AX$2-'Indicator Date hidden'!AY96)</f>
        <v>0</v>
      </c>
      <c r="AY95" s="214">
        <f>IF('Indicator Date hidden'!AZ96="x","x",$AY$2-'Indicator Date hidden'!AZ96)</f>
        <v>0</v>
      </c>
      <c r="AZ95" s="214">
        <f>IF('Indicator Date hidden'!BA96="x","x",$AZ$2-'Indicator Date hidden'!BA96)</f>
        <v>0</v>
      </c>
      <c r="BA95">
        <f t="shared" si="10"/>
        <v>7</v>
      </c>
      <c r="BB95" s="21">
        <f t="shared" si="11"/>
        <v>0.15909090909090909</v>
      </c>
      <c r="BC95">
        <f t="shared" si="12"/>
        <v>4</v>
      </c>
      <c r="BD95" s="21">
        <f t="shared" si="13"/>
        <v>0.56178214065037613</v>
      </c>
      <c r="BE95" s="291">
        <f t="shared" si="14"/>
        <v>0</v>
      </c>
    </row>
    <row r="96" spans="1:57" x14ac:dyDescent="0.25">
      <c r="A96" t="s">
        <v>7999</v>
      </c>
      <c r="B96" s="214">
        <f>IF('Indicator Date hidden'!C97="x","x",$B$2-'Indicator Date hidden'!C97)</f>
        <v>0</v>
      </c>
      <c r="C96" s="214">
        <f>IF('Indicator Date hidden'!D97="x","x",$C$2-'Indicator Date hidden'!D97)</f>
        <v>0</v>
      </c>
      <c r="D96" s="214">
        <f>IF('Indicator Date hidden'!E97="x","x",$D$2-'Indicator Date hidden'!E97)</f>
        <v>0</v>
      </c>
      <c r="E96" s="214">
        <f>IF('Indicator Date hidden'!F97="x","x",$E$2-'Indicator Date hidden'!F97)</f>
        <v>0</v>
      </c>
      <c r="F96" s="214">
        <f>IF('Indicator Date hidden'!G97="x","x",$F$2-'Indicator Date hidden'!G97)</f>
        <v>0</v>
      </c>
      <c r="G96" s="214">
        <f>IF('Indicator Date hidden'!H97="x","x",$G$2-'Indicator Date hidden'!H97)</f>
        <v>0</v>
      </c>
      <c r="H96" s="214">
        <f>IF('Indicator Date hidden'!I97="x","x",$H$2-'Indicator Date hidden'!I97)</f>
        <v>0</v>
      </c>
      <c r="I96" s="214">
        <f>IF('Indicator Date hidden'!J97="x","x",$I$2-'Indicator Date hidden'!J97)</f>
        <v>0</v>
      </c>
      <c r="J96" s="214">
        <f>IF('Indicator Date hidden'!K97="x","x",$J$2-'Indicator Date hidden'!K97)</f>
        <v>0</v>
      </c>
      <c r="K96" s="214">
        <f>IF('Indicator Date hidden'!L97="x","x",$K$2-'Indicator Date hidden'!L97)</f>
        <v>0</v>
      </c>
      <c r="L96" s="214">
        <f>IF('Indicator Date hidden'!M97="x","x",$L$2-'Indicator Date hidden'!M97)</f>
        <v>0</v>
      </c>
      <c r="M96" s="214">
        <f>IF('Indicator Date hidden'!N97="x","x",$M$2-'Indicator Date hidden'!N97)</f>
        <v>0</v>
      </c>
      <c r="N96" s="214">
        <f>IF('Indicator Date hidden'!O97="x","x",$N$2-'Indicator Date hidden'!O97)</f>
        <v>0</v>
      </c>
      <c r="O96" s="214">
        <f>IF('Indicator Date hidden'!P97="x","x",$O$2-'Indicator Date hidden'!P97)</f>
        <v>0</v>
      </c>
      <c r="P96" s="214">
        <f>IF('Indicator Date hidden'!Q97="x","x",$P$2-'Indicator Date hidden'!Q97)</f>
        <v>0</v>
      </c>
      <c r="Q96" s="214" t="str">
        <f>IF('Indicator Date hidden'!R97="x","x",$Q$2-'Indicator Date hidden'!R97)</f>
        <v>x</v>
      </c>
      <c r="R96" s="214">
        <f>IF('Indicator Date hidden'!S97="x","x",$R$2-'Indicator Date hidden'!S97)</f>
        <v>0</v>
      </c>
      <c r="S96" s="214">
        <f>IF('Indicator Date hidden'!T97="x","x",$S$2-'Indicator Date hidden'!T97)</f>
        <v>0</v>
      </c>
      <c r="T96" s="214">
        <f>IF('Indicator Date hidden'!U97="x","x",$T$2-'Indicator Date hidden'!U97)</f>
        <v>0</v>
      </c>
      <c r="U96" s="214">
        <f>IF('Indicator Date hidden'!V97="x","x",$U$2-'Indicator Date hidden'!V97)</f>
        <v>0</v>
      </c>
      <c r="V96" s="214">
        <f>IF('Indicator Date hidden'!W97="x","x",$V$2-'Indicator Date hidden'!W97)</f>
        <v>0</v>
      </c>
      <c r="W96" s="214">
        <f>IF('Indicator Date hidden'!X97="x","x",$W$2-'Indicator Date hidden'!X97)</f>
        <v>10</v>
      </c>
      <c r="X96" s="214">
        <f>IF('Indicator Date hidden'!Y97="x","x",$X$2-'Indicator Date hidden'!Y97)</f>
        <v>3</v>
      </c>
      <c r="Y96" s="214">
        <f>IF('Indicator Date hidden'!Z97="x","x",$Y$2-'Indicator Date hidden'!Z97)</f>
        <v>0</v>
      </c>
      <c r="Z96" s="214">
        <f>IF('Indicator Date hidden'!AA97="x","x",$Z$2-'Indicator Date hidden'!AA97)</f>
        <v>0</v>
      </c>
      <c r="AA96" s="214">
        <f>IF('Indicator Date hidden'!AB97="x","x",$AA$2-'Indicator Date hidden'!AB97)</f>
        <v>0</v>
      </c>
      <c r="AB96" s="214">
        <f>IF('Indicator Date hidden'!AC97="x","x",$AB$2-'Indicator Date hidden'!AC97)</f>
        <v>0</v>
      </c>
      <c r="AC96" s="214">
        <f>IF('Indicator Date hidden'!AD97="x","x",$AC$2-'Indicator Date hidden'!AD97)</f>
        <v>0</v>
      </c>
      <c r="AD96" s="214" t="str">
        <f>IF('Indicator Date hidden'!AE97="x","x",$AD$2-'Indicator Date hidden'!AE97)</f>
        <v>x</v>
      </c>
      <c r="AE96" s="214">
        <f>IF('Indicator Date hidden'!AF97="x","x",$AE$2-'Indicator Date hidden'!AF97)</f>
        <v>0</v>
      </c>
      <c r="AF96" s="214" t="str">
        <f>IF('Indicator Date hidden'!AG97="x","x",$AF$2-'Indicator Date hidden'!AG97)</f>
        <v>x</v>
      </c>
      <c r="AG96" s="214">
        <f>IF('Indicator Date hidden'!AH97="x","x",$AG$2-'Indicator Date hidden'!AH97)</f>
        <v>0</v>
      </c>
      <c r="AH96" s="214">
        <f>IF('Indicator Date hidden'!AI97="x","x",$AH$2-'Indicator Date hidden'!AI97)</f>
        <v>0</v>
      </c>
      <c r="AI96" s="214">
        <f>IF('Indicator Date hidden'!AJ97="x","x",$AI$2-'Indicator Date hidden'!AJ97)</f>
        <v>0</v>
      </c>
      <c r="AJ96" s="214">
        <f>IF('Indicator Date hidden'!AK97="x","x",$AJ$2-'Indicator Date hidden'!AK97)</f>
        <v>1</v>
      </c>
      <c r="AK96" s="214">
        <f>IF('Indicator Date hidden'!AL97="x","x",$AK$2-'Indicator Date hidden'!AL97)</f>
        <v>0</v>
      </c>
      <c r="AL96" s="214">
        <f>IF('Indicator Date hidden'!AM97="x","x",$AL$2-'Indicator Date hidden'!AM97)</f>
        <v>0</v>
      </c>
      <c r="AM96" s="214">
        <f>IF('Indicator Date hidden'!AN97="x","x",$AM$2-'Indicator Date hidden'!AN97)</f>
        <v>0</v>
      </c>
      <c r="AN96" s="214">
        <f>IF('Indicator Date hidden'!AO97="x","x",$AN$2-'Indicator Date hidden'!AO97)</f>
        <v>0</v>
      </c>
      <c r="AO96" s="214" t="str">
        <f>IF('Indicator Date hidden'!AP97="x","x",$AO$2-'Indicator Date hidden'!AP97)</f>
        <v>x</v>
      </c>
      <c r="AP96" s="214" t="str">
        <f>IF('Indicator Date hidden'!AQ97="x","x",$AP$2-'Indicator Date hidden'!AQ97)</f>
        <v>x</v>
      </c>
      <c r="AQ96" s="214">
        <f>IF('Indicator Date hidden'!AR97="x","x",$AQ$2-'Indicator Date hidden'!AR97)</f>
        <v>0</v>
      </c>
      <c r="AR96" s="214">
        <f>IF('Indicator Date hidden'!AS97="x","x",$AR$2-'Indicator Date hidden'!AS97)</f>
        <v>0</v>
      </c>
      <c r="AS96" s="214">
        <f>IF('Indicator Date hidden'!AT97="x","x",$AS$2-'Indicator Date hidden'!AT97)</f>
        <v>0</v>
      </c>
      <c r="AT96" s="214">
        <f>IF('Indicator Date hidden'!AU97="x","x",$AT$2-'Indicator Date hidden'!AU97)</f>
        <v>0</v>
      </c>
      <c r="AU96" s="214">
        <f>IF('Indicator Date hidden'!AV97="x","x",$AU$2-'Indicator Date hidden'!AV97)</f>
        <v>7</v>
      </c>
      <c r="AV96" s="214">
        <f>IF('Indicator Date hidden'!AW97="x","x",$AV$2-'Indicator Date hidden'!AW97)</f>
        <v>0</v>
      </c>
      <c r="AW96" s="214">
        <f>IF('Indicator Date hidden'!AX97="x","x",$AW$2-'Indicator Date hidden'!AX97)</f>
        <v>0</v>
      </c>
      <c r="AX96" s="214">
        <f>IF('Indicator Date hidden'!AY97="x","x",$AX$2-'Indicator Date hidden'!AY97)</f>
        <v>0</v>
      </c>
      <c r="AY96" s="214">
        <f>IF('Indicator Date hidden'!AZ97="x","x",$AY$2-'Indicator Date hidden'!AZ97)</f>
        <v>0</v>
      </c>
      <c r="AZ96" s="214">
        <f>IF('Indicator Date hidden'!BA97="x","x",$AZ$2-'Indicator Date hidden'!BA97)</f>
        <v>0</v>
      </c>
      <c r="BA96">
        <f t="shared" si="10"/>
        <v>21</v>
      </c>
      <c r="BB96" s="21">
        <f t="shared" si="11"/>
        <v>0.45652173913043476</v>
      </c>
      <c r="BC96">
        <f t="shared" si="12"/>
        <v>4</v>
      </c>
      <c r="BD96" s="21">
        <f t="shared" si="13"/>
        <v>1.8022512701706603</v>
      </c>
      <c r="BE96" s="291">
        <f t="shared" si="14"/>
        <v>0</v>
      </c>
    </row>
    <row r="97" spans="1:57" x14ac:dyDescent="0.25">
      <c r="A97" t="s">
        <v>8009</v>
      </c>
      <c r="B97" s="214">
        <f>IF('Indicator Date hidden'!C98="x","x",$B$2-'Indicator Date hidden'!C98)</f>
        <v>0</v>
      </c>
      <c r="C97" s="214">
        <f>IF('Indicator Date hidden'!D98="x","x",$C$2-'Indicator Date hidden'!D98)</f>
        <v>0</v>
      </c>
      <c r="D97" s="214">
        <f>IF('Indicator Date hidden'!E98="x","x",$D$2-'Indicator Date hidden'!E98)</f>
        <v>0</v>
      </c>
      <c r="E97" s="214">
        <f>IF('Indicator Date hidden'!F98="x","x",$E$2-'Indicator Date hidden'!F98)</f>
        <v>0</v>
      </c>
      <c r="F97" s="214">
        <f>IF('Indicator Date hidden'!G98="x","x",$F$2-'Indicator Date hidden'!G98)</f>
        <v>0</v>
      </c>
      <c r="G97" s="214">
        <f>IF('Indicator Date hidden'!H98="x","x",$G$2-'Indicator Date hidden'!H98)</f>
        <v>0</v>
      </c>
      <c r="H97" s="214">
        <f>IF('Indicator Date hidden'!I98="x","x",$H$2-'Indicator Date hidden'!I98)</f>
        <v>0</v>
      </c>
      <c r="I97" s="214">
        <f>IF('Indicator Date hidden'!J98="x","x",$I$2-'Indicator Date hidden'!J98)</f>
        <v>0</v>
      </c>
      <c r="J97" s="214">
        <f>IF('Indicator Date hidden'!K98="x","x",$J$2-'Indicator Date hidden'!K98)</f>
        <v>0</v>
      </c>
      <c r="K97" s="214">
        <f>IF('Indicator Date hidden'!L98="x","x",$K$2-'Indicator Date hidden'!L98)</f>
        <v>0</v>
      </c>
      <c r="L97" s="214">
        <f>IF('Indicator Date hidden'!M98="x","x",$L$2-'Indicator Date hidden'!M98)</f>
        <v>0</v>
      </c>
      <c r="M97" s="214">
        <f>IF('Indicator Date hidden'!N98="x","x",$M$2-'Indicator Date hidden'!N98)</f>
        <v>0</v>
      </c>
      <c r="N97" s="214">
        <f>IF('Indicator Date hidden'!O98="x","x",$N$2-'Indicator Date hidden'!O98)</f>
        <v>0</v>
      </c>
      <c r="O97" s="214">
        <f>IF('Indicator Date hidden'!P98="x","x",$O$2-'Indicator Date hidden'!P98)</f>
        <v>0</v>
      </c>
      <c r="P97" s="214">
        <f>IF('Indicator Date hidden'!Q98="x","x",$P$2-'Indicator Date hidden'!Q98)</f>
        <v>0</v>
      </c>
      <c r="Q97" s="214">
        <f>IF('Indicator Date hidden'!R98="x","x",$Q$2-'Indicator Date hidden'!R98)</f>
        <v>5</v>
      </c>
      <c r="R97" s="214">
        <f>IF('Indicator Date hidden'!S98="x","x",$R$2-'Indicator Date hidden'!S98)</f>
        <v>0</v>
      </c>
      <c r="S97" s="214">
        <f>IF('Indicator Date hidden'!T98="x","x",$S$2-'Indicator Date hidden'!T98)</f>
        <v>0</v>
      </c>
      <c r="T97" s="214">
        <f>IF('Indicator Date hidden'!U98="x","x",$T$2-'Indicator Date hidden'!U98)</f>
        <v>0</v>
      </c>
      <c r="U97" s="214">
        <f>IF('Indicator Date hidden'!V98="x","x",$U$2-'Indicator Date hidden'!V98)</f>
        <v>0</v>
      </c>
      <c r="V97" s="214">
        <f>IF('Indicator Date hidden'!W98="x","x",$V$2-'Indicator Date hidden'!W98)</f>
        <v>0</v>
      </c>
      <c r="W97" s="214">
        <f>IF('Indicator Date hidden'!X98="x","x",$W$2-'Indicator Date hidden'!X98)</f>
        <v>0</v>
      </c>
      <c r="X97" s="214" t="str">
        <f>IF('Indicator Date hidden'!Y98="x","x",$X$2-'Indicator Date hidden'!Y98)</f>
        <v>x</v>
      </c>
      <c r="Y97" s="214">
        <f>IF('Indicator Date hidden'!Z98="x","x",$Y$2-'Indicator Date hidden'!Z98)</f>
        <v>0</v>
      </c>
      <c r="Z97" s="214">
        <f>IF('Indicator Date hidden'!AA98="x","x",$Z$2-'Indicator Date hidden'!AA98)</f>
        <v>0</v>
      </c>
      <c r="AA97" s="214">
        <f>IF('Indicator Date hidden'!AB98="x","x",$AA$2-'Indicator Date hidden'!AB98)</f>
        <v>0</v>
      </c>
      <c r="AB97" s="214">
        <f>IF('Indicator Date hidden'!AC98="x","x",$AB$2-'Indicator Date hidden'!AC98)</f>
        <v>0</v>
      </c>
      <c r="AC97" s="214">
        <f>IF('Indicator Date hidden'!AD98="x","x",$AC$2-'Indicator Date hidden'!AD98)</f>
        <v>0</v>
      </c>
      <c r="AD97" s="214" t="str">
        <f>IF('Indicator Date hidden'!AE98="x","x",$AD$2-'Indicator Date hidden'!AE98)</f>
        <v>x</v>
      </c>
      <c r="AE97" s="214">
        <f>IF('Indicator Date hidden'!AF98="x","x",$AE$2-'Indicator Date hidden'!AF98)</f>
        <v>0</v>
      </c>
      <c r="AF97" s="214">
        <f>IF('Indicator Date hidden'!AG98="x","x",$AF$2-'Indicator Date hidden'!AG98)</f>
        <v>3</v>
      </c>
      <c r="AG97" s="214">
        <f>IF('Indicator Date hidden'!AH98="x","x",$AG$2-'Indicator Date hidden'!AH98)</f>
        <v>0</v>
      </c>
      <c r="AH97" s="214">
        <f>IF('Indicator Date hidden'!AI98="x","x",$AH$2-'Indicator Date hidden'!AI98)</f>
        <v>0</v>
      </c>
      <c r="AI97" s="214">
        <f>IF('Indicator Date hidden'!AJ98="x","x",$AI$2-'Indicator Date hidden'!AJ98)</f>
        <v>0</v>
      </c>
      <c r="AJ97" s="214" t="str">
        <f>IF('Indicator Date hidden'!AK98="x","x",$AJ$2-'Indicator Date hidden'!AK98)</f>
        <v>x</v>
      </c>
      <c r="AK97" s="214">
        <f>IF('Indicator Date hidden'!AL98="x","x",$AK$2-'Indicator Date hidden'!AL98)</f>
        <v>1</v>
      </c>
      <c r="AL97" s="214">
        <f>IF('Indicator Date hidden'!AM98="x","x",$AL$2-'Indicator Date hidden'!AM98)</f>
        <v>0</v>
      </c>
      <c r="AM97" s="214">
        <f>IF('Indicator Date hidden'!AN98="x","x",$AM$2-'Indicator Date hidden'!AN98)</f>
        <v>0</v>
      </c>
      <c r="AN97" s="214">
        <f>IF('Indicator Date hidden'!AO98="x","x",$AN$2-'Indicator Date hidden'!AO98)</f>
        <v>0</v>
      </c>
      <c r="AO97" s="214">
        <f>IF('Indicator Date hidden'!AP98="x","x",$AO$2-'Indicator Date hidden'!AP98)</f>
        <v>0</v>
      </c>
      <c r="AP97" s="214">
        <f>IF('Indicator Date hidden'!AQ98="x","x",$AP$2-'Indicator Date hidden'!AQ98)</f>
        <v>0</v>
      </c>
      <c r="AQ97" s="214">
        <f>IF('Indicator Date hidden'!AR98="x","x",$AQ$2-'Indicator Date hidden'!AR98)</f>
        <v>0</v>
      </c>
      <c r="AR97" s="214">
        <f>IF('Indicator Date hidden'!AS98="x","x",$AR$2-'Indicator Date hidden'!AS98)</f>
        <v>0</v>
      </c>
      <c r="AS97" s="214">
        <f>IF('Indicator Date hidden'!AT98="x","x",$AS$2-'Indicator Date hidden'!AT98)</f>
        <v>0</v>
      </c>
      <c r="AT97" s="214">
        <f>IF('Indicator Date hidden'!AU98="x","x",$AT$2-'Indicator Date hidden'!AU98)</f>
        <v>0</v>
      </c>
      <c r="AU97" s="214">
        <f>IF('Indicator Date hidden'!AV98="x","x",$AU$2-'Indicator Date hidden'!AV98)</f>
        <v>5</v>
      </c>
      <c r="AV97" s="214">
        <f>IF('Indicator Date hidden'!AW98="x","x",$AV$2-'Indicator Date hidden'!AW98)</f>
        <v>0</v>
      </c>
      <c r="AW97" s="214">
        <f>IF('Indicator Date hidden'!AX98="x","x",$AW$2-'Indicator Date hidden'!AX98)</f>
        <v>0</v>
      </c>
      <c r="AX97" s="214">
        <f>IF('Indicator Date hidden'!AY98="x","x",$AX$2-'Indicator Date hidden'!AY98)</f>
        <v>0</v>
      </c>
      <c r="AY97" s="214">
        <f>IF('Indicator Date hidden'!AZ98="x","x",$AY$2-'Indicator Date hidden'!AZ98)</f>
        <v>0</v>
      </c>
      <c r="AZ97" s="214">
        <f>IF('Indicator Date hidden'!BA98="x","x",$AZ$2-'Indicator Date hidden'!BA98)</f>
        <v>0</v>
      </c>
      <c r="BA97">
        <f t="shared" si="10"/>
        <v>14</v>
      </c>
      <c r="BB97" s="21">
        <f t="shared" si="11"/>
        <v>0.29166666666666669</v>
      </c>
      <c r="BC97">
        <f t="shared" si="12"/>
        <v>4</v>
      </c>
      <c r="BD97" s="21">
        <f t="shared" si="13"/>
        <v>1.0793194872490515</v>
      </c>
      <c r="BE97" s="291">
        <f t="shared" si="14"/>
        <v>0</v>
      </c>
    </row>
    <row r="98" spans="1:57" x14ac:dyDescent="0.25">
      <c r="A98" t="s">
        <v>8001</v>
      </c>
      <c r="B98" s="214">
        <f>IF('Indicator Date hidden'!C99="x","x",$B$2-'Indicator Date hidden'!C99)</f>
        <v>0</v>
      </c>
      <c r="C98" s="214">
        <f>IF('Indicator Date hidden'!D99="x","x",$C$2-'Indicator Date hidden'!D99)</f>
        <v>0</v>
      </c>
      <c r="D98" s="214">
        <f>IF('Indicator Date hidden'!E99="x","x",$D$2-'Indicator Date hidden'!E99)</f>
        <v>0</v>
      </c>
      <c r="E98" s="214">
        <f>IF('Indicator Date hidden'!F99="x","x",$E$2-'Indicator Date hidden'!F99)</f>
        <v>0</v>
      </c>
      <c r="F98" s="214">
        <f>IF('Indicator Date hidden'!G99="x","x",$F$2-'Indicator Date hidden'!G99)</f>
        <v>0</v>
      </c>
      <c r="G98" s="214">
        <f>IF('Indicator Date hidden'!H99="x","x",$G$2-'Indicator Date hidden'!H99)</f>
        <v>0</v>
      </c>
      <c r="H98" s="214">
        <f>IF('Indicator Date hidden'!I99="x","x",$H$2-'Indicator Date hidden'!I99)</f>
        <v>0</v>
      </c>
      <c r="I98" s="214">
        <f>IF('Indicator Date hidden'!J99="x","x",$I$2-'Indicator Date hidden'!J99)</f>
        <v>0</v>
      </c>
      <c r="J98" s="214">
        <f>IF('Indicator Date hidden'!K99="x","x",$J$2-'Indicator Date hidden'!K99)</f>
        <v>0</v>
      </c>
      <c r="K98" s="214">
        <f>IF('Indicator Date hidden'!L99="x","x",$K$2-'Indicator Date hidden'!L99)</f>
        <v>0</v>
      </c>
      <c r="L98" s="214">
        <f>IF('Indicator Date hidden'!M99="x","x",$L$2-'Indicator Date hidden'!M99)</f>
        <v>0</v>
      </c>
      <c r="M98" s="214">
        <f>IF('Indicator Date hidden'!N99="x","x",$M$2-'Indicator Date hidden'!N99)</f>
        <v>0</v>
      </c>
      <c r="N98" s="214">
        <f>IF('Indicator Date hidden'!O99="x","x",$N$2-'Indicator Date hidden'!O99)</f>
        <v>0</v>
      </c>
      <c r="O98" s="214">
        <f>IF('Indicator Date hidden'!P99="x","x",$O$2-'Indicator Date hidden'!P99)</f>
        <v>0</v>
      </c>
      <c r="P98" s="214">
        <f>IF('Indicator Date hidden'!Q99="x","x",$P$2-'Indicator Date hidden'!Q99)</f>
        <v>0</v>
      </c>
      <c r="Q98" s="214">
        <f>IF('Indicator Date hidden'!R99="x","x",$Q$2-'Indicator Date hidden'!R99)</f>
        <v>1</v>
      </c>
      <c r="R98" s="214">
        <f>IF('Indicator Date hidden'!S99="x","x",$R$2-'Indicator Date hidden'!S99)</f>
        <v>0</v>
      </c>
      <c r="S98" s="214">
        <f>IF('Indicator Date hidden'!T99="x","x",$S$2-'Indicator Date hidden'!T99)</f>
        <v>0</v>
      </c>
      <c r="T98" s="214">
        <f>IF('Indicator Date hidden'!U99="x","x",$T$2-'Indicator Date hidden'!U99)</f>
        <v>0</v>
      </c>
      <c r="U98" s="214">
        <f>IF('Indicator Date hidden'!V99="x","x",$U$2-'Indicator Date hidden'!V99)</f>
        <v>0</v>
      </c>
      <c r="V98" s="214">
        <f>IF('Indicator Date hidden'!W99="x","x",$V$2-'Indicator Date hidden'!W99)</f>
        <v>0</v>
      </c>
      <c r="W98" s="214">
        <f>IF('Indicator Date hidden'!X99="x","x",$W$2-'Indicator Date hidden'!X99)</f>
        <v>1</v>
      </c>
      <c r="X98" s="214">
        <f>IF('Indicator Date hidden'!Y99="x","x",$X$2-'Indicator Date hidden'!Y99)</f>
        <v>4</v>
      </c>
      <c r="Y98" s="214">
        <f>IF('Indicator Date hidden'!Z99="x","x",$Y$2-'Indicator Date hidden'!Z99)</f>
        <v>0</v>
      </c>
      <c r="Z98" s="214">
        <f>IF('Indicator Date hidden'!AA99="x","x",$Z$2-'Indicator Date hidden'!AA99)</f>
        <v>0</v>
      </c>
      <c r="AA98" s="214">
        <f>IF('Indicator Date hidden'!AB99="x","x",$AA$2-'Indicator Date hidden'!AB99)</f>
        <v>0</v>
      </c>
      <c r="AB98" s="214">
        <f>IF('Indicator Date hidden'!AC99="x","x",$AB$2-'Indicator Date hidden'!AC99)</f>
        <v>0</v>
      </c>
      <c r="AC98" s="214">
        <f>IF('Indicator Date hidden'!AD99="x","x",$AC$2-'Indicator Date hidden'!AD99)</f>
        <v>0</v>
      </c>
      <c r="AD98" s="214">
        <f>IF('Indicator Date hidden'!AE99="x","x",$AD$2-'Indicator Date hidden'!AE99)</f>
        <v>0</v>
      </c>
      <c r="AE98" s="214">
        <f>IF('Indicator Date hidden'!AF99="x","x",$AE$2-'Indicator Date hidden'!AF99)</f>
        <v>0</v>
      </c>
      <c r="AF98" s="214">
        <f>IF('Indicator Date hidden'!AG99="x","x",$AF$2-'Indicator Date hidden'!AG99)</f>
        <v>6</v>
      </c>
      <c r="AG98" s="214">
        <f>IF('Indicator Date hidden'!AH99="x","x",$AG$2-'Indicator Date hidden'!AH99)</f>
        <v>0</v>
      </c>
      <c r="AH98" s="214">
        <f>IF('Indicator Date hidden'!AI99="x","x",$AH$2-'Indicator Date hidden'!AI99)</f>
        <v>0</v>
      </c>
      <c r="AI98" s="214">
        <f>IF('Indicator Date hidden'!AJ99="x","x",$AI$2-'Indicator Date hidden'!AJ99)</f>
        <v>0</v>
      </c>
      <c r="AJ98" s="214" t="str">
        <f>IF('Indicator Date hidden'!AK99="x","x",$AJ$2-'Indicator Date hidden'!AK99)</f>
        <v>x</v>
      </c>
      <c r="AK98" s="214">
        <f>IF('Indicator Date hidden'!AL99="x","x",$AK$2-'Indicator Date hidden'!AL99)</f>
        <v>0</v>
      </c>
      <c r="AL98" s="214">
        <f>IF('Indicator Date hidden'!AM99="x","x",$AL$2-'Indicator Date hidden'!AM99)</f>
        <v>0</v>
      </c>
      <c r="AM98" s="214">
        <f>IF('Indicator Date hidden'!AN99="x","x",$AM$2-'Indicator Date hidden'!AN99)</f>
        <v>0</v>
      </c>
      <c r="AN98" s="214">
        <f>IF('Indicator Date hidden'!AO99="x","x",$AN$2-'Indicator Date hidden'!AO99)</f>
        <v>0</v>
      </c>
      <c r="AO98" s="214" t="str">
        <f>IF('Indicator Date hidden'!AP99="x","x",$AO$2-'Indicator Date hidden'!AP99)</f>
        <v>x</v>
      </c>
      <c r="AP98" s="214" t="str">
        <f>IF('Indicator Date hidden'!AQ99="x","x",$AP$2-'Indicator Date hidden'!AQ99)</f>
        <v>x</v>
      </c>
      <c r="AQ98" s="214" t="str">
        <f>IF('Indicator Date hidden'!AR99="x","x",$AQ$2-'Indicator Date hidden'!AR99)</f>
        <v>x</v>
      </c>
      <c r="AR98" s="214">
        <f>IF('Indicator Date hidden'!AS99="x","x",$AR$2-'Indicator Date hidden'!AS99)</f>
        <v>0</v>
      </c>
      <c r="AS98" s="214">
        <f>IF('Indicator Date hidden'!AT99="x","x",$AS$2-'Indicator Date hidden'!AT99)</f>
        <v>0</v>
      </c>
      <c r="AT98" s="214">
        <f>IF('Indicator Date hidden'!AU99="x","x",$AT$2-'Indicator Date hidden'!AU99)</f>
        <v>0</v>
      </c>
      <c r="AU98" s="214">
        <f>IF('Indicator Date hidden'!AV99="x","x",$AU$2-'Indicator Date hidden'!AV99)</f>
        <v>7</v>
      </c>
      <c r="AV98" s="214">
        <f>IF('Indicator Date hidden'!AW99="x","x",$AV$2-'Indicator Date hidden'!AW99)</f>
        <v>0</v>
      </c>
      <c r="AW98" s="214">
        <f>IF('Indicator Date hidden'!AX99="x","x",$AW$2-'Indicator Date hidden'!AX99)</f>
        <v>0</v>
      </c>
      <c r="AX98" s="214">
        <f>IF('Indicator Date hidden'!AY99="x","x",$AX$2-'Indicator Date hidden'!AY99)</f>
        <v>0</v>
      </c>
      <c r="AY98" s="214">
        <f>IF('Indicator Date hidden'!AZ99="x","x",$AY$2-'Indicator Date hidden'!AZ99)</f>
        <v>0</v>
      </c>
      <c r="AZ98" s="214">
        <f>IF('Indicator Date hidden'!BA99="x","x",$AZ$2-'Indicator Date hidden'!BA99)</f>
        <v>0</v>
      </c>
      <c r="BA98">
        <f t="shared" si="10"/>
        <v>19</v>
      </c>
      <c r="BB98" s="21">
        <f t="shared" si="11"/>
        <v>0.40425531914893614</v>
      </c>
      <c r="BC98">
        <f t="shared" si="12"/>
        <v>5</v>
      </c>
      <c r="BD98" s="21">
        <f t="shared" si="13"/>
        <v>1.4241021728239582</v>
      </c>
      <c r="BE98" s="291">
        <f t="shared" si="14"/>
        <v>0</v>
      </c>
    </row>
    <row r="99" spans="1:57" x14ac:dyDescent="0.25">
      <c r="A99" t="s">
        <v>8002</v>
      </c>
      <c r="B99" s="214">
        <f>IF('Indicator Date hidden'!C100="x","x",$B$2-'Indicator Date hidden'!C100)</f>
        <v>0</v>
      </c>
      <c r="C99" s="214">
        <f>IF('Indicator Date hidden'!D100="x","x",$C$2-'Indicator Date hidden'!D100)</f>
        <v>0</v>
      </c>
      <c r="D99" s="214">
        <f>IF('Indicator Date hidden'!E100="x","x",$D$2-'Indicator Date hidden'!E100)</f>
        <v>0</v>
      </c>
      <c r="E99" s="214">
        <f>IF('Indicator Date hidden'!F100="x","x",$E$2-'Indicator Date hidden'!F100)</f>
        <v>0</v>
      </c>
      <c r="F99" s="214">
        <f>IF('Indicator Date hidden'!G100="x","x",$F$2-'Indicator Date hidden'!G100)</f>
        <v>0</v>
      </c>
      <c r="G99" s="214">
        <f>IF('Indicator Date hidden'!H100="x","x",$G$2-'Indicator Date hidden'!H100)</f>
        <v>0</v>
      </c>
      <c r="H99" s="214">
        <f>IF('Indicator Date hidden'!I100="x","x",$H$2-'Indicator Date hidden'!I100)</f>
        <v>0</v>
      </c>
      <c r="I99" s="214">
        <f>IF('Indicator Date hidden'!J100="x","x",$I$2-'Indicator Date hidden'!J100)</f>
        <v>0</v>
      </c>
      <c r="J99" s="214">
        <f>IF('Indicator Date hidden'!K100="x","x",$J$2-'Indicator Date hidden'!K100)</f>
        <v>0</v>
      </c>
      <c r="K99" s="214">
        <f>IF('Indicator Date hidden'!L100="x","x",$K$2-'Indicator Date hidden'!L100)</f>
        <v>0</v>
      </c>
      <c r="L99" s="214">
        <f>IF('Indicator Date hidden'!M100="x","x",$L$2-'Indicator Date hidden'!M100)</f>
        <v>0</v>
      </c>
      <c r="M99" s="214">
        <f>IF('Indicator Date hidden'!N100="x","x",$M$2-'Indicator Date hidden'!N100)</f>
        <v>0</v>
      </c>
      <c r="N99" s="214">
        <f>IF('Indicator Date hidden'!O100="x","x",$N$2-'Indicator Date hidden'!O100)</f>
        <v>0</v>
      </c>
      <c r="O99" s="214">
        <f>IF('Indicator Date hidden'!P100="x","x",$O$2-'Indicator Date hidden'!P100)</f>
        <v>0</v>
      </c>
      <c r="P99" s="214">
        <f>IF('Indicator Date hidden'!Q100="x","x",$P$2-'Indicator Date hidden'!Q100)</f>
        <v>0</v>
      </c>
      <c r="Q99" s="214">
        <f>IF('Indicator Date hidden'!R100="x","x",$Q$2-'Indicator Date hidden'!R100)</f>
        <v>7</v>
      </c>
      <c r="R99" s="214">
        <f>IF('Indicator Date hidden'!S100="x","x",$R$2-'Indicator Date hidden'!S100)</f>
        <v>0</v>
      </c>
      <c r="S99" s="214">
        <f>IF('Indicator Date hidden'!T100="x","x",$S$2-'Indicator Date hidden'!T100)</f>
        <v>0</v>
      </c>
      <c r="T99" s="214">
        <f>IF('Indicator Date hidden'!U100="x","x",$T$2-'Indicator Date hidden'!U100)</f>
        <v>0</v>
      </c>
      <c r="U99" s="214">
        <f>IF('Indicator Date hidden'!V100="x","x",$U$2-'Indicator Date hidden'!V100)</f>
        <v>0</v>
      </c>
      <c r="V99" s="214">
        <f>IF('Indicator Date hidden'!W100="x","x",$V$2-'Indicator Date hidden'!W100)</f>
        <v>0</v>
      </c>
      <c r="W99" s="214">
        <f>IF('Indicator Date hidden'!X100="x","x",$W$2-'Indicator Date hidden'!X100)</f>
        <v>7</v>
      </c>
      <c r="X99" s="214">
        <f>IF('Indicator Date hidden'!Y100="x","x",$X$2-'Indicator Date hidden'!Y100)</f>
        <v>4</v>
      </c>
      <c r="Y99" s="214">
        <f>IF('Indicator Date hidden'!Z100="x","x",$Y$2-'Indicator Date hidden'!Z100)</f>
        <v>0</v>
      </c>
      <c r="Z99" s="214">
        <f>IF('Indicator Date hidden'!AA100="x","x",$Z$2-'Indicator Date hidden'!AA100)</f>
        <v>0</v>
      </c>
      <c r="AA99" s="214" t="str">
        <f>IF('Indicator Date hidden'!AB100="x","x",$AA$2-'Indicator Date hidden'!AB100)</f>
        <v>x</v>
      </c>
      <c r="AB99" s="214">
        <f>IF('Indicator Date hidden'!AC100="x","x",$AB$2-'Indicator Date hidden'!AC100)</f>
        <v>0</v>
      </c>
      <c r="AC99" s="214">
        <f>IF('Indicator Date hidden'!AD100="x","x",$AC$2-'Indicator Date hidden'!AD100)</f>
        <v>0</v>
      </c>
      <c r="AD99" s="214" t="str">
        <f>IF('Indicator Date hidden'!AE100="x","x",$AD$2-'Indicator Date hidden'!AE100)</f>
        <v>x</v>
      </c>
      <c r="AE99" s="214">
        <f>IF('Indicator Date hidden'!AF100="x","x",$AE$2-'Indicator Date hidden'!AF100)</f>
        <v>0</v>
      </c>
      <c r="AF99" s="214" t="str">
        <f>IF('Indicator Date hidden'!AG100="x","x",$AF$2-'Indicator Date hidden'!AG100)</f>
        <v>x</v>
      </c>
      <c r="AG99" s="214">
        <f>IF('Indicator Date hidden'!AH100="x","x",$AG$2-'Indicator Date hidden'!AH100)</f>
        <v>0</v>
      </c>
      <c r="AH99" s="214">
        <f>IF('Indicator Date hidden'!AI100="x","x",$AH$2-'Indicator Date hidden'!AI100)</f>
        <v>0</v>
      </c>
      <c r="AI99" s="214">
        <f>IF('Indicator Date hidden'!AJ100="x","x",$AI$2-'Indicator Date hidden'!AJ100)</f>
        <v>0</v>
      </c>
      <c r="AJ99" s="214">
        <f>IF('Indicator Date hidden'!AK100="x","x",$AJ$2-'Indicator Date hidden'!AK100)</f>
        <v>0</v>
      </c>
      <c r="AK99" s="214">
        <f>IF('Indicator Date hidden'!AL100="x","x",$AK$2-'Indicator Date hidden'!AL100)</f>
        <v>1</v>
      </c>
      <c r="AL99" s="214">
        <f>IF('Indicator Date hidden'!AM100="x","x",$AL$2-'Indicator Date hidden'!AM100)</f>
        <v>0</v>
      </c>
      <c r="AM99" s="214">
        <f>IF('Indicator Date hidden'!AN100="x","x",$AM$2-'Indicator Date hidden'!AN100)</f>
        <v>0</v>
      </c>
      <c r="AN99" s="214">
        <f>IF('Indicator Date hidden'!AO100="x","x",$AN$2-'Indicator Date hidden'!AO100)</f>
        <v>0</v>
      </c>
      <c r="AO99" s="214" t="str">
        <f>IF('Indicator Date hidden'!AP100="x","x",$AO$2-'Indicator Date hidden'!AP100)</f>
        <v>x</v>
      </c>
      <c r="AP99" s="214" t="str">
        <f>IF('Indicator Date hidden'!AQ100="x","x",$AP$2-'Indicator Date hidden'!AQ100)</f>
        <v>x</v>
      </c>
      <c r="AQ99" s="214" t="str">
        <f>IF('Indicator Date hidden'!AR100="x","x",$AQ$2-'Indicator Date hidden'!AR100)</f>
        <v>x</v>
      </c>
      <c r="AR99" s="214">
        <f>IF('Indicator Date hidden'!AS100="x","x",$AR$2-'Indicator Date hidden'!AS100)</f>
        <v>0</v>
      </c>
      <c r="AS99" s="214">
        <f>IF('Indicator Date hidden'!AT100="x","x",$AS$2-'Indicator Date hidden'!AT100)</f>
        <v>0</v>
      </c>
      <c r="AT99" s="214">
        <f>IF('Indicator Date hidden'!AU100="x","x",$AT$2-'Indicator Date hidden'!AU100)</f>
        <v>0</v>
      </c>
      <c r="AU99" s="214">
        <f>IF('Indicator Date hidden'!AV100="x","x",$AU$2-'Indicator Date hidden'!AV100)</f>
        <v>1</v>
      </c>
      <c r="AV99" s="214">
        <f>IF('Indicator Date hidden'!AW100="x","x",$AV$2-'Indicator Date hidden'!AW100)</f>
        <v>0</v>
      </c>
      <c r="AW99" s="214">
        <f>IF('Indicator Date hidden'!AX100="x","x",$AW$2-'Indicator Date hidden'!AX100)</f>
        <v>0</v>
      </c>
      <c r="AX99" s="214">
        <f>IF('Indicator Date hidden'!AY100="x","x",$AX$2-'Indicator Date hidden'!AY100)</f>
        <v>0</v>
      </c>
      <c r="AY99" s="214">
        <f>IF('Indicator Date hidden'!AZ100="x","x",$AY$2-'Indicator Date hidden'!AZ100)</f>
        <v>0</v>
      </c>
      <c r="AZ99" s="214"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91">
        <f t="shared" ref="BE99:BE130" si="19">MEDIAN(B99:AZ99)</f>
        <v>0</v>
      </c>
    </row>
    <row r="100" spans="1:57" x14ac:dyDescent="0.25">
      <c r="A100" t="s">
        <v>8006</v>
      </c>
      <c r="B100" s="214">
        <f>IF('Indicator Date hidden'!C101="x","x",$B$2-'Indicator Date hidden'!C101)</f>
        <v>0</v>
      </c>
      <c r="C100" s="214">
        <f>IF('Indicator Date hidden'!D101="x","x",$C$2-'Indicator Date hidden'!D101)</f>
        <v>0</v>
      </c>
      <c r="D100" s="214">
        <f>IF('Indicator Date hidden'!E101="x","x",$D$2-'Indicator Date hidden'!E101)</f>
        <v>0</v>
      </c>
      <c r="E100" s="214">
        <f>IF('Indicator Date hidden'!F101="x","x",$E$2-'Indicator Date hidden'!F101)</f>
        <v>0</v>
      </c>
      <c r="F100" s="214">
        <f>IF('Indicator Date hidden'!G101="x","x",$F$2-'Indicator Date hidden'!G101)</f>
        <v>0</v>
      </c>
      <c r="G100" s="214">
        <f>IF('Indicator Date hidden'!H101="x","x",$G$2-'Indicator Date hidden'!H101)</f>
        <v>0</v>
      </c>
      <c r="H100" s="214">
        <f>IF('Indicator Date hidden'!I101="x","x",$H$2-'Indicator Date hidden'!I101)</f>
        <v>0</v>
      </c>
      <c r="I100" s="214">
        <f>IF('Indicator Date hidden'!J101="x","x",$I$2-'Indicator Date hidden'!J101)</f>
        <v>0</v>
      </c>
      <c r="J100" s="214">
        <f>IF('Indicator Date hidden'!K101="x","x",$J$2-'Indicator Date hidden'!K101)</f>
        <v>0</v>
      </c>
      <c r="K100" s="214">
        <f>IF('Indicator Date hidden'!L101="x","x",$K$2-'Indicator Date hidden'!L101)</f>
        <v>0</v>
      </c>
      <c r="L100" s="214">
        <f>IF('Indicator Date hidden'!M101="x","x",$L$2-'Indicator Date hidden'!M101)</f>
        <v>0</v>
      </c>
      <c r="M100" s="214">
        <f>IF('Indicator Date hidden'!N101="x","x",$M$2-'Indicator Date hidden'!N101)</f>
        <v>0</v>
      </c>
      <c r="N100" s="214">
        <f>IF('Indicator Date hidden'!O101="x","x",$N$2-'Indicator Date hidden'!O101)</f>
        <v>0</v>
      </c>
      <c r="O100" s="214">
        <f>IF('Indicator Date hidden'!P101="x","x",$O$2-'Indicator Date hidden'!P101)</f>
        <v>0</v>
      </c>
      <c r="P100" s="214">
        <f>IF('Indicator Date hidden'!Q101="x","x",$P$2-'Indicator Date hidden'!Q101)</f>
        <v>0</v>
      </c>
      <c r="Q100" s="214" t="str">
        <f>IF('Indicator Date hidden'!R101="x","x",$Q$2-'Indicator Date hidden'!R101)</f>
        <v>x</v>
      </c>
      <c r="R100" s="214">
        <f>IF('Indicator Date hidden'!S101="x","x",$R$2-'Indicator Date hidden'!S101)</f>
        <v>0</v>
      </c>
      <c r="S100" s="214">
        <f>IF('Indicator Date hidden'!T101="x","x",$S$2-'Indicator Date hidden'!T101)</f>
        <v>0</v>
      </c>
      <c r="T100" s="214">
        <f>IF('Indicator Date hidden'!U101="x","x",$T$2-'Indicator Date hidden'!U101)</f>
        <v>0</v>
      </c>
      <c r="U100" s="214" t="str">
        <f>IF('Indicator Date hidden'!V101="x","x",$U$2-'Indicator Date hidden'!V101)</f>
        <v>x</v>
      </c>
      <c r="V100" s="214" t="str">
        <f>IF('Indicator Date hidden'!W101="x","x",$V$2-'Indicator Date hidden'!W101)</f>
        <v>x</v>
      </c>
      <c r="W100" s="214" t="str">
        <f>IF('Indicator Date hidden'!X101="x","x",$W$2-'Indicator Date hidden'!X101)</f>
        <v>x</v>
      </c>
      <c r="X100" s="214" t="str">
        <f>IF('Indicator Date hidden'!Y101="x","x",$X$2-'Indicator Date hidden'!Y101)</f>
        <v>x</v>
      </c>
      <c r="Y100" s="214" t="str">
        <f>IF('Indicator Date hidden'!Z101="x","x",$Y$2-'Indicator Date hidden'!Z101)</f>
        <v>x</v>
      </c>
      <c r="Z100" s="214" t="str">
        <f>IF('Indicator Date hidden'!AA101="x","x",$Z$2-'Indicator Date hidden'!AA101)</f>
        <v>x</v>
      </c>
      <c r="AA100" s="214" t="str">
        <f>IF('Indicator Date hidden'!AB101="x","x",$AA$2-'Indicator Date hidden'!AB101)</f>
        <v>x</v>
      </c>
      <c r="AB100" s="214" t="str">
        <f>IF('Indicator Date hidden'!AC101="x","x",$AB$2-'Indicator Date hidden'!AC101)</f>
        <v>x</v>
      </c>
      <c r="AC100" s="214">
        <f>IF('Indicator Date hidden'!AD101="x","x",$AC$2-'Indicator Date hidden'!AD101)</f>
        <v>0</v>
      </c>
      <c r="AD100" s="214" t="str">
        <f>IF('Indicator Date hidden'!AE101="x","x",$AD$2-'Indicator Date hidden'!AE101)</f>
        <v>x</v>
      </c>
      <c r="AE100" s="214" t="str">
        <f>IF('Indicator Date hidden'!AF101="x","x",$AE$2-'Indicator Date hidden'!AF101)</f>
        <v>x</v>
      </c>
      <c r="AF100" s="214" t="str">
        <f>IF('Indicator Date hidden'!AG101="x","x",$AF$2-'Indicator Date hidden'!AG101)</f>
        <v>x</v>
      </c>
      <c r="AG100" s="214">
        <f>IF('Indicator Date hidden'!AH101="x","x",$AG$2-'Indicator Date hidden'!AH101)</f>
        <v>0</v>
      </c>
      <c r="AH100" s="214">
        <f>IF('Indicator Date hidden'!AI101="x","x",$AH$2-'Indicator Date hidden'!AI101)</f>
        <v>0</v>
      </c>
      <c r="AI100" s="214">
        <f>IF('Indicator Date hidden'!AJ101="x","x",$AI$2-'Indicator Date hidden'!AJ101)</f>
        <v>0</v>
      </c>
      <c r="AJ100" s="214" t="str">
        <f>IF('Indicator Date hidden'!AK101="x","x",$AJ$2-'Indicator Date hidden'!AK101)</f>
        <v>x</v>
      </c>
      <c r="AK100" s="214">
        <f>IF('Indicator Date hidden'!AL101="x","x",$AK$2-'Indicator Date hidden'!AL101)</f>
        <v>1</v>
      </c>
      <c r="AL100" s="214">
        <f>IF('Indicator Date hidden'!AM101="x","x",$AL$2-'Indicator Date hidden'!AM101)</f>
        <v>0</v>
      </c>
      <c r="AM100" s="214">
        <f>IF('Indicator Date hidden'!AN101="x","x",$AM$2-'Indicator Date hidden'!AN101)</f>
        <v>0</v>
      </c>
      <c r="AN100" s="214">
        <f>IF('Indicator Date hidden'!AO101="x","x",$AN$2-'Indicator Date hidden'!AO101)</f>
        <v>0</v>
      </c>
      <c r="AO100" s="214" t="str">
        <f>IF('Indicator Date hidden'!AP101="x","x",$AO$2-'Indicator Date hidden'!AP101)</f>
        <v>x</v>
      </c>
      <c r="AP100" s="214" t="str">
        <f>IF('Indicator Date hidden'!AQ101="x","x",$AP$2-'Indicator Date hidden'!AQ101)</f>
        <v>x</v>
      </c>
      <c r="AQ100" s="214" t="str">
        <f>IF('Indicator Date hidden'!AR101="x","x",$AQ$2-'Indicator Date hidden'!AR101)</f>
        <v>x</v>
      </c>
      <c r="AR100" s="214">
        <f>IF('Indicator Date hidden'!AS101="x","x",$AR$2-'Indicator Date hidden'!AS101)</f>
        <v>0</v>
      </c>
      <c r="AS100" s="214" t="str">
        <f>IF('Indicator Date hidden'!AT101="x","x",$AS$2-'Indicator Date hidden'!AT101)</f>
        <v>x</v>
      </c>
      <c r="AT100" s="214">
        <f>IF('Indicator Date hidden'!AU101="x","x",$AT$2-'Indicator Date hidden'!AU101)</f>
        <v>0</v>
      </c>
      <c r="AU100" s="214" t="str">
        <f>IF('Indicator Date hidden'!AV101="x","x",$AU$2-'Indicator Date hidden'!AV101)</f>
        <v>x</v>
      </c>
      <c r="AV100" s="214">
        <f>IF('Indicator Date hidden'!AW101="x","x",$AV$2-'Indicator Date hidden'!AW101)</f>
        <v>0</v>
      </c>
      <c r="AW100" s="214">
        <f>IF('Indicator Date hidden'!AX101="x","x",$AW$2-'Indicator Date hidden'!AX101)</f>
        <v>0</v>
      </c>
      <c r="AX100" s="214">
        <f>IF('Indicator Date hidden'!AY101="x","x",$AX$2-'Indicator Date hidden'!AY101)</f>
        <v>0</v>
      </c>
      <c r="AY100" s="214" t="str">
        <f>IF('Indicator Date hidden'!AZ101="x","x",$AY$2-'Indicator Date hidden'!AZ101)</f>
        <v>x</v>
      </c>
      <c r="AZ100" s="214" t="str">
        <f>IF('Indicator Date hidden'!BA101="x","x",$AZ$2-'Indicator Date hidden'!BA101)</f>
        <v>x</v>
      </c>
      <c r="BA100">
        <f t="shared" si="15"/>
        <v>1</v>
      </c>
      <c r="BB100" s="21">
        <f t="shared" si="16"/>
        <v>3.2258064516129031E-2</v>
      </c>
      <c r="BC100">
        <f t="shared" si="17"/>
        <v>1</v>
      </c>
      <c r="BD100" s="21">
        <f t="shared" si="18"/>
        <v>0.17668469596940842</v>
      </c>
      <c r="BE100" s="291">
        <f t="shared" si="19"/>
        <v>0</v>
      </c>
    </row>
    <row r="101" spans="1:57" x14ac:dyDescent="0.25">
      <c r="A101" t="s">
        <v>8011</v>
      </c>
      <c r="B101" s="214">
        <f>IF('Indicator Date hidden'!C102="x","x",$B$2-'Indicator Date hidden'!C102)</f>
        <v>0</v>
      </c>
      <c r="C101" s="214">
        <f>IF('Indicator Date hidden'!D102="x","x",$C$2-'Indicator Date hidden'!D102)</f>
        <v>0</v>
      </c>
      <c r="D101" s="214">
        <f>IF('Indicator Date hidden'!E102="x","x",$D$2-'Indicator Date hidden'!E102)</f>
        <v>0</v>
      </c>
      <c r="E101" s="214">
        <f>IF('Indicator Date hidden'!F102="x","x",$E$2-'Indicator Date hidden'!F102)</f>
        <v>0</v>
      </c>
      <c r="F101" s="214">
        <f>IF('Indicator Date hidden'!G102="x","x",$F$2-'Indicator Date hidden'!G102)</f>
        <v>0</v>
      </c>
      <c r="G101" s="214">
        <f>IF('Indicator Date hidden'!H102="x","x",$G$2-'Indicator Date hidden'!H102)</f>
        <v>0</v>
      </c>
      <c r="H101" s="214">
        <f>IF('Indicator Date hidden'!I102="x","x",$H$2-'Indicator Date hidden'!I102)</f>
        <v>0</v>
      </c>
      <c r="I101" s="214">
        <f>IF('Indicator Date hidden'!J102="x","x",$I$2-'Indicator Date hidden'!J102)</f>
        <v>0</v>
      </c>
      <c r="J101" s="214">
        <f>IF('Indicator Date hidden'!K102="x","x",$J$2-'Indicator Date hidden'!K102)</f>
        <v>0</v>
      </c>
      <c r="K101" s="214">
        <f>IF('Indicator Date hidden'!L102="x","x",$K$2-'Indicator Date hidden'!L102)</f>
        <v>0</v>
      </c>
      <c r="L101" s="214">
        <f>IF('Indicator Date hidden'!M102="x","x",$L$2-'Indicator Date hidden'!M102)</f>
        <v>0</v>
      </c>
      <c r="M101" s="214">
        <f>IF('Indicator Date hidden'!N102="x","x",$M$2-'Indicator Date hidden'!N102)</f>
        <v>0</v>
      </c>
      <c r="N101" s="214">
        <f>IF('Indicator Date hidden'!O102="x","x",$N$2-'Indicator Date hidden'!O102)</f>
        <v>0</v>
      </c>
      <c r="O101" s="214">
        <f>IF('Indicator Date hidden'!P102="x","x",$O$2-'Indicator Date hidden'!P102)</f>
        <v>0</v>
      </c>
      <c r="P101" s="214">
        <f>IF('Indicator Date hidden'!Q102="x","x",$P$2-'Indicator Date hidden'!Q102)</f>
        <v>0</v>
      </c>
      <c r="Q101" s="214" t="str">
        <f>IF('Indicator Date hidden'!R102="x","x",$Q$2-'Indicator Date hidden'!R102)</f>
        <v>x</v>
      </c>
      <c r="R101" s="214">
        <f>IF('Indicator Date hidden'!S102="x","x",$R$2-'Indicator Date hidden'!S102)</f>
        <v>0</v>
      </c>
      <c r="S101" s="214">
        <f>IF('Indicator Date hidden'!T102="x","x",$S$2-'Indicator Date hidden'!T102)</f>
        <v>0</v>
      </c>
      <c r="T101" s="214">
        <f>IF('Indicator Date hidden'!U102="x","x",$T$2-'Indicator Date hidden'!U102)</f>
        <v>0</v>
      </c>
      <c r="U101" s="214" t="str">
        <f>IF('Indicator Date hidden'!V102="x","x",$U$2-'Indicator Date hidden'!V102)</f>
        <v>x</v>
      </c>
      <c r="V101" s="214">
        <f>IF('Indicator Date hidden'!W102="x","x",$V$2-'Indicator Date hidden'!W102)</f>
        <v>0</v>
      </c>
      <c r="W101" s="214" t="str">
        <f>IF('Indicator Date hidden'!X102="x","x",$W$2-'Indicator Date hidden'!X102)</f>
        <v>x</v>
      </c>
      <c r="X101" s="214">
        <f>IF('Indicator Date hidden'!Y102="x","x",$X$2-'Indicator Date hidden'!Y102)</f>
        <v>2</v>
      </c>
      <c r="Y101" s="214">
        <f>IF('Indicator Date hidden'!Z102="x","x",$Y$2-'Indicator Date hidden'!Z102)</f>
        <v>0</v>
      </c>
      <c r="Z101" s="214">
        <f>IF('Indicator Date hidden'!AA102="x","x",$Z$2-'Indicator Date hidden'!AA102)</f>
        <v>0</v>
      </c>
      <c r="AA101" s="214" t="str">
        <f>IF('Indicator Date hidden'!AB102="x","x",$AA$2-'Indicator Date hidden'!AB102)</f>
        <v>x</v>
      </c>
      <c r="AB101" s="214">
        <f>IF('Indicator Date hidden'!AC102="x","x",$AB$2-'Indicator Date hidden'!AC102)</f>
        <v>0</v>
      </c>
      <c r="AC101" s="214">
        <f>IF('Indicator Date hidden'!AD102="x","x",$AC$2-'Indicator Date hidden'!AD102)</f>
        <v>0</v>
      </c>
      <c r="AD101" s="214" t="str">
        <f>IF('Indicator Date hidden'!AE102="x","x",$AD$2-'Indicator Date hidden'!AE102)</f>
        <v>x</v>
      </c>
      <c r="AE101" s="214">
        <f>IF('Indicator Date hidden'!AF102="x","x",$AE$2-'Indicator Date hidden'!AF102)</f>
        <v>0</v>
      </c>
      <c r="AF101" s="214">
        <f>IF('Indicator Date hidden'!AG102="x","x",$AF$2-'Indicator Date hidden'!AG102)</f>
        <v>1</v>
      </c>
      <c r="AG101" s="214">
        <f>IF('Indicator Date hidden'!AH102="x","x",$AG$2-'Indicator Date hidden'!AH102)</f>
        <v>0</v>
      </c>
      <c r="AH101" s="214">
        <f>IF('Indicator Date hidden'!AI102="x","x",$AH$2-'Indicator Date hidden'!AI102)</f>
        <v>0</v>
      </c>
      <c r="AI101" s="214">
        <f>IF('Indicator Date hidden'!AJ102="x","x",$AI$2-'Indicator Date hidden'!AJ102)</f>
        <v>0</v>
      </c>
      <c r="AJ101" s="214" t="str">
        <f>IF('Indicator Date hidden'!AK102="x","x",$AJ$2-'Indicator Date hidden'!AK102)</f>
        <v>x</v>
      </c>
      <c r="AK101" s="214">
        <f>IF('Indicator Date hidden'!AL102="x","x",$AK$2-'Indicator Date hidden'!AL102)</f>
        <v>1</v>
      </c>
      <c r="AL101" s="214">
        <f>IF('Indicator Date hidden'!AM102="x","x",$AL$2-'Indicator Date hidden'!AM102)</f>
        <v>0</v>
      </c>
      <c r="AM101" s="214">
        <f>IF('Indicator Date hidden'!AN102="x","x",$AM$2-'Indicator Date hidden'!AN102)</f>
        <v>0</v>
      </c>
      <c r="AN101" s="214">
        <f>IF('Indicator Date hidden'!AO102="x","x",$AN$2-'Indicator Date hidden'!AO102)</f>
        <v>0</v>
      </c>
      <c r="AO101" s="214">
        <f>IF('Indicator Date hidden'!AP102="x","x",$AO$2-'Indicator Date hidden'!AP102)</f>
        <v>0</v>
      </c>
      <c r="AP101" s="214">
        <f>IF('Indicator Date hidden'!AQ102="x","x",$AP$2-'Indicator Date hidden'!AQ102)</f>
        <v>0</v>
      </c>
      <c r="AQ101" s="214" t="str">
        <f>IF('Indicator Date hidden'!AR102="x","x",$AQ$2-'Indicator Date hidden'!AR102)</f>
        <v>x</v>
      </c>
      <c r="AR101" s="214">
        <f>IF('Indicator Date hidden'!AS102="x","x",$AR$2-'Indicator Date hidden'!AS102)</f>
        <v>0</v>
      </c>
      <c r="AS101" s="214">
        <f>IF('Indicator Date hidden'!AT102="x","x",$AS$2-'Indicator Date hidden'!AT102)</f>
        <v>0</v>
      </c>
      <c r="AT101" s="214">
        <f>IF('Indicator Date hidden'!AU102="x","x",$AT$2-'Indicator Date hidden'!AU102)</f>
        <v>0</v>
      </c>
      <c r="AU101" s="214">
        <f>IF('Indicator Date hidden'!AV102="x","x",$AU$2-'Indicator Date hidden'!AV102)</f>
        <v>3</v>
      </c>
      <c r="AV101" s="214">
        <f>IF('Indicator Date hidden'!AW102="x","x",$AV$2-'Indicator Date hidden'!AW102)</f>
        <v>0</v>
      </c>
      <c r="AW101" s="214">
        <f>IF('Indicator Date hidden'!AX102="x","x",$AW$2-'Indicator Date hidden'!AX102)</f>
        <v>0</v>
      </c>
      <c r="AX101" s="214">
        <f>IF('Indicator Date hidden'!AY102="x","x",$AX$2-'Indicator Date hidden'!AY102)</f>
        <v>0</v>
      </c>
      <c r="AY101" s="214">
        <f>IF('Indicator Date hidden'!AZ102="x","x",$AY$2-'Indicator Date hidden'!AZ102)</f>
        <v>0</v>
      </c>
      <c r="AZ101" s="214">
        <f>IF('Indicator Date hidden'!BA102="x","x",$AZ$2-'Indicator Date hidden'!BA102)</f>
        <v>0</v>
      </c>
      <c r="BA101">
        <f t="shared" si="15"/>
        <v>7</v>
      </c>
      <c r="BB101" s="21">
        <f t="shared" si="16"/>
        <v>0.15909090909090909</v>
      </c>
      <c r="BC101">
        <f t="shared" si="17"/>
        <v>4</v>
      </c>
      <c r="BD101" s="21">
        <f t="shared" si="18"/>
        <v>0.56178214065037613</v>
      </c>
      <c r="BE101" s="291">
        <f t="shared" si="19"/>
        <v>0</v>
      </c>
    </row>
    <row r="102" spans="1:57" x14ac:dyDescent="0.25">
      <c r="A102" t="s">
        <v>8013</v>
      </c>
      <c r="B102" s="214">
        <f>IF('Indicator Date hidden'!C103="x","x",$B$2-'Indicator Date hidden'!C103)</f>
        <v>0</v>
      </c>
      <c r="C102" s="214">
        <f>IF('Indicator Date hidden'!D103="x","x",$C$2-'Indicator Date hidden'!D103)</f>
        <v>0</v>
      </c>
      <c r="D102" s="214">
        <f>IF('Indicator Date hidden'!E103="x","x",$D$2-'Indicator Date hidden'!E103)</f>
        <v>0</v>
      </c>
      <c r="E102" s="214">
        <f>IF('Indicator Date hidden'!F103="x","x",$E$2-'Indicator Date hidden'!F103)</f>
        <v>0</v>
      </c>
      <c r="F102" s="214">
        <f>IF('Indicator Date hidden'!G103="x","x",$F$2-'Indicator Date hidden'!G103)</f>
        <v>0</v>
      </c>
      <c r="G102" s="214">
        <f>IF('Indicator Date hidden'!H103="x","x",$G$2-'Indicator Date hidden'!H103)</f>
        <v>0</v>
      </c>
      <c r="H102" s="214">
        <f>IF('Indicator Date hidden'!I103="x","x",$H$2-'Indicator Date hidden'!I103)</f>
        <v>0</v>
      </c>
      <c r="I102" s="214">
        <f>IF('Indicator Date hidden'!J103="x","x",$I$2-'Indicator Date hidden'!J103)</f>
        <v>0</v>
      </c>
      <c r="J102" s="214">
        <f>IF('Indicator Date hidden'!K103="x","x",$J$2-'Indicator Date hidden'!K103)</f>
        <v>0</v>
      </c>
      <c r="K102" s="214">
        <f>IF('Indicator Date hidden'!L103="x","x",$K$2-'Indicator Date hidden'!L103)</f>
        <v>0</v>
      </c>
      <c r="L102" s="214">
        <f>IF('Indicator Date hidden'!M103="x","x",$L$2-'Indicator Date hidden'!M103)</f>
        <v>0</v>
      </c>
      <c r="M102" s="214">
        <f>IF('Indicator Date hidden'!N103="x","x",$M$2-'Indicator Date hidden'!N103)</f>
        <v>0</v>
      </c>
      <c r="N102" s="214">
        <f>IF('Indicator Date hidden'!O103="x","x",$N$2-'Indicator Date hidden'!O103)</f>
        <v>0</v>
      </c>
      <c r="O102" s="214">
        <f>IF('Indicator Date hidden'!P103="x","x",$O$2-'Indicator Date hidden'!P103)</f>
        <v>0</v>
      </c>
      <c r="P102" s="214">
        <f>IF('Indicator Date hidden'!Q103="x","x",$P$2-'Indicator Date hidden'!Q103)</f>
        <v>0</v>
      </c>
      <c r="Q102" s="214" t="str">
        <f>IF('Indicator Date hidden'!R103="x","x",$Q$2-'Indicator Date hidden'!R103)</f>
        <v>x</v>
      </c>
      <c r="R102" s="214">
        <f>IF('Indicator Date hidden'!S103="x","x",$R$2-'Indicator Date hidden'!S103)</f>
        <v>0</v>
      </c>
      <c r="S102" s="214">
        <f>IF('Indicator Date hidden'!T103="x","x",$S$2-'Indicator Date hidden'!T103)</f>
        <v>0</v>
      </c>
      <c r="T102" s="214">
        <f>IF('Indicator Date hidden'!U103="x","x",$T$2-'Indicator Date hidden'!U103)</f>
        <v>0</v>
      </c>
      <c r="U102" s="214" t="str">
        <f>IF('Indicator Date hidden'!V103="x","x",$U$2-'Indicator Date hidden'!V103)</f>
        <v>x</v>
      </c>
      <c r="V102" s="214">
        <f>IF('Indicator Date hidden'!W103="x","x",$V$2-'Indicator Date hidden'!W103)</f>
        <v>0</v>
      </c>
      <c r="W102" s="214" t="str">
        <f>IF('Indicator Date hidden'!X103="x","x",$W$2-'Indicator Date hidden'!X103)</f>
        <v>x</v>
      </c>
      <c r="X102" s="214">
        <f>IF('Indicator Date hidden'!Y103="x","x",$X$2-'Indicator Date hidden'!Y103)</f>
        <v>1</v>
      </c>
      <c r="Y102" s="214">
        <f>IF('Indicator Date hidden'!Z103="x","x",$Y$2-'Indicator Date hidden'!Z103)</f>
        <v>0</v>
      </c>
      <c r="Z102" s="214">
        <f>IF('Indicator Date hidden'!AA103="x","x",$Z$2-'Indicator Date hidden'!AA103)</f>
        <v>0</v>
      </c>
      <c r="AA102" s="214" t="str">
        <f>IF('Indicator Date hidden'!AB103="x","x",$AA$2-'Indicator Date hidden'!AB103)</f>
        <v>x</v>
      </c>
      <c r="AB102" s="214">
        <f>IF('Indicator Date hidden'!AC103="x","x",$AB$2-'Indicator Date hidden'!AC103)</f>
        <v>0</v>
      </c>
      <c r="AC102" s="214">
        <f>IF('Indicator Date hidden'!AD103="x","x",$AC$2-'Indicator Date hidden'!AD103)</f>
        <v>0</v>
      </c>
      <c r="AD102" s="214" t="str">
        <f>IF('Indicator Date hidden'!AE103="x","x",$AD$2-'Indicator Date hidden'!AE103)</f>
        <v>x</v>
      </c>
      <c r="AE102" s="214">
        <f>IF('Indicator Date hidden'!AF103="x","x",$AE$2-'Indicator Date hidden'!AF103)</f>
        <v>0</v>
      </c>
      <c r="AF102" s="214">
        <f>IF('Indicator Date hidden'!AG103="x","x",$AF$2-'Indicator Date hidden'!AG103)</f>
        <v>1</v>
      </c>
      <c r="AG102" s="214">
        <f>IF('Indicator Date hidden'!AH103="x","x",$AG$2-'Indicator Date hidden'!AH103)</f>
        <v>0</v>
      </c>
      <c r="AH102" s="214">
        <f>IF('Indicator Date hidden'!AI103="x","x",$AH$2-'Indicator Date hidden'!AI103)</f>
        <v>0</v>
      </c>
      <c r="AI102" s="214">
        <f>IF('Indicator Date hidden'!AJ103="x","x",$AI$2-'Indicator Date hidden'!AJ103)</f>
        <v>0</v>
      </c>
      <c r="AJ102" s="214" t="str">
        <f>IF('Indicator Date hidden'!AK103="x","x",$AJ$2-'Indicator Date hidden'!AK103)</f>
        <v>x</v>
      </c>
      <c r="AK102" s="214">
        <f>IF('Indicator Date hidden'!AL103="x","x",$AK$2-'Indicator Date hidden'!AL103)</f>
        <v>1</v>
      </c>
      <c r="AL102" s="214">
        <f>IF('Indicator Date hidden'!AM103="x","x",$AL$2-'Indicator Date hidden'!AM103)</f>
        <v>0</v>
      </c>
      <c r="AM102" s="214">
        <f>IF('Indicator Date hidden'!AN103="x","x",$AM$2-'Indicator Date hidden'!AN103)</f>
        <v>0</v>
      </c>
      <c r="AN102" s="214">
        <f>IF('Indicator Date hidden'!AO103="x","x",$AN$2-'Indicator Date hidden'!AO103)</f>
        <v>0</v>
      </c>
      <c r="AO102" s="214">
        <f>IF('Indicator Date hidden'!AP103="x","x",$AO$2-'Indicator Date hidden'!AP103)</f>
        <v>0</v>
      </c>
      <c r="AP102" s="214">
        <f>IF('Indicator Date hidden'!AQ103="x","x",$AP$2-'Indicator Date hidden'!AQ103)</f>
        <v>0</v>
      </c>
      <c r="AQ102" s="214" t="str">
        <f>IF('Indicator Date hidden'!AR103="x","x",$AQ$2-'Indicator Date hidden'!AR103)</f>
        <v>x</v>
      </c>
      <c r="AR102" s="214">
        <f>IF('Indicator Date hidden'!AS103="x","x",$AR$2-'Indicator Date hidden'!AS103)</f>
        <v>0</v>
      </c>
      <c r="AS102" s="214">
        <f>IF('Indicator Date hidden'!AT103="x","x",$AS$2-'Indicator Date hidden'!AT103)</f>
        <v>0</v>
      </c>
      <c r="AT102" s="214">
        <f>IF('Indicator Date hidden'!AU103="x","x",$AT$2-'Indicator Date hidden'!AU103)</f>
        <v>0</v>
      </c>
      <c r="AU102" s="214" t="str">
        <f>IF('Indicator Date hidden'!AV103="x","x",$AU$2-'Indicator Date hidden'!AV103)</f>
        <v>x</v>
      </c>
      <c r="AV102" s="214">
        <f>IF('Indicator Date hidden'!AW103="x","x",$AV$2-'Indicator Date hidden'!AW103)</f>
        <v>0</v>
      </c>
      <c r="AW102" s="214">
        <f>IF('Indicator Date hidden'!AX103="x","x",$AW$2-'Indicator Date hidden'!AX103)</f>
        <v>0</v>
      </c>
      <c r="AX102" s="214">
        <f>IF('Indicator Date hidden'!AY103="x","x",$AX$2-'Indicator Date hidden'!AY103)</f>
        <v>0</v>
      </c>
      <c r="AY102" s="214">
        <f>IF('Indicator Date hidden'!AZ103="x","x",$AY$2-'Indicator Date hidden'!AZ103)</f>
        <v>0</v>
      </c>
      <c r="AZ102" s="214">
        <f>IF('Indicator Date hidden'!BA103="x","x",$AZ$2-'Indicator Date hidden'!BA103)</f>
        <v>0</v>
      </c>
      <c r="BA102">
        <f t="shared" si="15"/>
        <v>3</v>
      </c>
      <c r="BB102" s="21">
        <f t="shared" si="16"/>
        <v>6.9767441860465115E-2</v>
      </c>
      <c r="BC102">
        <f t="shared" si="17"/>
        <v>3</v>
      </c>
      <c r="BD102" s="21">
        <f t="shared" si="18"/>
        <v>0.25475467790937961</v>
      </c>
      <c r="BE102" s="291">
        <f t="shared" si="19"/>
        <v>0</v>
      </c>
    </row>
    <row r="103" spans="1:57" x14ac:dyDescent="0.25">
      <c r="A103" t="s">
        <v>8018</v>
      </c>
      <c r="B103" s="214">
        <f>IF('Indicator Date hidden'!C104="x","x",$B$2-'Indicator Date hidden'!C104)</f>
        <v>0</v>
      </c>
      <c r="C103" s="214">
        <f>IF('Indicator Date hidden'!D104="x","x",$C$2-'Indicator Date hidden'!D104)</f>
        <v>0</v>
      </c>
      <c r="D103" s="214">
        <f>IF('Indicator Date hidden'!E104="x","x",$D$2-'Indicator Date hidden'!E104)</f>
        <v>0</v>
      </c>
      <c r="E103" s="214">
        <f>IF('Indicator Date hidden'!F104="x","x",$E$2-'Indicator Date hidden'!F104)</f>
        <v>0</v>
      </c>
      <c r="F103" s="214">
        <f>IF('Indicator Date hidden'!G104="x","x",$F$2-'Indicator Date hidden'!G104)</f>
        <v>0</v>
      </c>
      <c r="G103" s="214">
        <f>IF('Indicator Date hidden'!H104="x","x",$G$2-'Indicator Date hidden'!H104)</f>
        <v>0</v>
      </c>
      <c r="H103" s="214">
        <f>IF('Indicator Date hidden'!I104="x","x",$H$2-'Indicator Date hidden'!I104)</f>
        <v>0</v>
      </c>
      <c r="I103" s="214">
        <f>IF('Indicator Date hidden'!J104="x","x",$I$2-'Indicator Date hidden'!J104)</f>
        <v>0</v>
      </c>
      <c r="J103" s="214">
        <f>IF('Indicator Date hidden'!K104="x","x",$J$2-'Indicator Date hidden'!K104)</f>
        <v>0</v>
      </c>
      <c r="K103" s="214">
        <f>IF('Indicator Date hidden'!L104="x","x",$K$2-'Indicator Date hidden'!L104)</f>
        <v>0</v>
      </c>
      <c r="L103" s="214">
        <f>IF('Indicator Date hidden'!M104="x","x",$L$2-'Indicator Date hidden'!M104)</f>
        <v>0</v>
      </c>
      <c r="M103" s="214">
        <f>IF('Indicator Date hidden'!N104="x","x",$M$2-'Indicator Date hidden'!N104)</f>
        <v>0</v>
      </c>
      <c r="N103" s="214">
        <f>IF('Indicator Date hidden'!O104="x","x",$N$2-'Indicator Date hidden'!O104)</f>
        <v>0</v>
      </c>
      <c r="O103" s="214">
        <f>IF('Indicator Date hidden'!P104="x","x",$O$2-'Indicator Date hidden'!P104)</f>
        <v>0</v>
      </c>
      <c r="P103" s="214">
        <f>IF('Indicator Date hidden'!Q104="x","x",$P$2-'Indicator Date hidden'!Q104)</f>
        <v>0</v>
      </c>
      <c r="Q103" s="214">
        <f>IF('Indicator Date hidden'!R104="x","x",$Q$2-'Indicator Date hidden'!R104)</f>
        <v>5</v>
      </c>
      <c r="R103" s="214">
        <f>IF('Indicator Date hidden'!S104="x","x",$R$2-'Indicator Date hidden'!S104)</f>
        <v>0</v>
      </c>
      <c r="S103" s="214">
        <f>IF('Indicator Date hidden'!T104="x","x",$S$2-'Indicator Date hidden'!T104)</f>
        <v>0</v>
      </c>
      <c r="T103" s="214">
        <f>IF('Indicator Date hidden'!U104="x","x",$T$2-'Indicator Date hidden'!U104)</f>
        <v>0</v>
      </c>
      <c r="U103" s="214">
        <f>IF('Indicator Date hidden'!V104="x","x",$U$2-'Indicator Date hidden'!V104)</f>
        <v>0</v>
      </c>
      <c r="V103" s="214">
        <f>IF('Indicator Date hidden'!W104="x","x",$V$2-'Indicator Date hidden'!W104)</f>
        <v>0</v>
      </c>
      <c r="W103" s="214">
        <f>IF('Indicator Date hidden'!X104="x","x",$W$2-'Indicator Date hidden'!X104)</f>
        <v>10</v>
      </c>
      <c r="X103" s="214">
        <f>IF('Indicator Date hidden'!Y104="x","x",$X$2-'Indicator Date hidden'!Y104)</f>
        <v>4</v>
      </c>
      <c r="Y103" s="214">
        <f>IF('Indicator Date hidden'!Z104="x","x",$Y$2-'Indicator Date hidden'!Z104)</f>
        <v>0</v>
      </c>
      <c r="Z103" s="214">
        <f>IF('Indicator Date hidden'!AA104="x","x",$Z$2-'Indicator Date hidden'!AA104)</f>
        <v>0</v>
      </c>
      <c r="AA103" s="214">
        <f>IF('Indicator Date hidden'!AB104="x","x",$AA$2-'Indicator Date hidden'!AB104)</f>
        <v>0</v>
      </c>
      <c r="AB103" s="214">
        <f>IF('Indicator Date hidden'!AC104="x","x",$AB$2-'Indicator Date hidden'!AC104)</f>
        <v>0</v>
      </c>
      <c r="AC103" s="214">
        <f>IF('Indicator Date hidden'!AD104="x","x",$AC$2-'Indicator Date hidden'!AD104)</f>
        <v>0</v>
      </c>
      <c r="AD103" s="214">
        <f>IF('Indicator Date hidden'!AE104="x","x",$AD$2-'Indicator Date hidden'!AE104)</f>
        <v>0</v>
      </c>
      <c r="AE103" s="214" t="str">
        <f>IF('Indicator Date hidden'!AF104="x","x",$AE$2-'Indicator Date hidden'!AF104)</f>
        <v>x</v>
      </c>
      <c r="AF103" s="214">
        <f>IF('Indicator Date hidden'!AG104="x","x",$AF$2-'Indicator Date hidden'!AG104)</f>
        <v>3</v>
      </c>
      <c r="AG103" s="214">
        <f>IF('Indicator Date hidden'!AH104="x","x",$AG$2-'Indicator Date hidden'!AH104)</f>
        <v>0</v>
      </c>
      <c r="AH103" s="214">
        <f>IF('Indicator Date hidden'!AI104="x","x",$AH$2-'Indicator Date hidden'!AI104)</f>
        <v>0</v>
      </c>
      <c r="AI103" s="214">
        <f>IF('Indicator Date hidden'!AJ104="x","x",$AI$2-'Indicator Date hidden'!AJ104)</f>
        <v>0</v>
      </c>
      <c r="AJ103" s="214" t="str">
        <f>IF('Indicator Date hidden'!AK104="x","x",$AJ$2-'Indicator Date hidden'!AK104)</f>
        <v>x</v>
      </c>
      <c r="AK103" s="214">
        <f>IF('Indicator Date hidden'!AL104="x","x",$AK$2-'Indicator Date hidden'!AL104)</f>
        <v>1</v>
      </c>
      <c r="AL103" s="214">
        <f>IF('Indicator Date hidden'!AM104="x","x",$AL$2-'Indicator Date hidden'!AM104)</f>
        <v>0</v>
      </c>
      <c r="AM103" s="214">
        <f>IF('Indicator Date hidden'!AN104="x","x",$AM$2-'Indicator Date hidden'!AN104)</f>
        <v>0</v>
      </c>
      <c r="AN103" s="214">
        <f>IF('Indicator Date hidden'!AO104="x","x",$AN$2-'Indicator Date hidden'!AO104)</f>
        <v>0</v>
      </c>
      <c r="AO103" s="214">
        <f>IF('Indicator Date hidden'!AP104="x","x",$AO$2-'Indicator Date hidden'!AP104)</f>
        <v>0</v>
      </c>
      <c r="AP103" s="214">
        <f>IF('Indicator Date hidden'!AQ104="x","x",$AP$2-'Indicator Date hidden'!AQ104)</f>
        <v>0</v>
      </c>
      <c r="AQ103" s="214">
        <f>IF('Indicator Date hidden'!AR104="x","x",$AQ$2-'Indicator Date hidden'!AR104)</f>
        <v>0</v>
      </c>
      <c r="AR103" s="214">
        <f>IF('Indicator Date hidden'!AS104="x","x",$AR$2-'Indicator Date hidden'!AS104)</f>
        <v>0</v>
      </c>
      <c r="AS103" s="214">
        <f>IF('Indicator Date hidden'!AT104="x","x",$AS$2-'Indicator Date hidden'!AT104)</f>
        <v>0</v>
      </c>
      <c r="AT103" s="214">
        <f>IF('Indicator Date hidden'!AU104="x","x",$AT$2-'Indicator Date hidden'!AU104)</f>
        <v>0</v>
      </c>
      <c r="AU103" s="214">
        <f>IF('Indicator Date hidden'!AV104="x","x",$AU$2-'Indicator Date hidden'!AV104)</f>
        <v>5</v>
      </c>
      <c r="AV103" s="214">
        <f>IF('Indicator Date hidden'!AW104="x","x",$AV$2-'Indicator Date hidden'!AW104)</f>
        <v>0</v>
      </c>
      <c r="AW103" s="214">
        <f>IF('Indicator Date hidden'!AX104="x","x",$AW$2-'Indicator Date hidden'!AX104)</f>
        <v>0</v>
      </c>
      <c r="AX103" s="214">
        <f>IF('Indicator Date hidden'!AY104="x","x",$AX$2-'Indicator Date hidden'!AY104)</f>
        <v>0</v>
      </c>
      <c r="AY103" s="214">
        <f>IF('Indicator Date hidden'!AZ104="x","x",$AY$2-'Indicator Date hidden'!AZ104)</f>
        <v>0</v>
      </c>
      <c r="AZ103" s="214">
        <f>IF('Indicator Date hidden'!BA104="x","x",$AZ$2-'Indicator Date hidden'!BA104)</f>
        <v>0</v>
      </c>
      <c r="BA103">
        <f t="shared" si="15"/>
        <v>28</v>
      </c>
      <c r="BB103" s="21">
        <f t="shared" si="16"/>
        <v>0.5714285714285714</v>
      </c>
      <c r="BC103">
        <f t="shared" si="17"/>
        <v>6</v>
      </c>
      <c r="BD103" s="21">
        <f t="shared" si="18"/>
        <v>1.8070158058105026</v>
      </c>
      <c r="BE103" s="291">
        <f t="shared" si="19"/>
        <v>0</v>
      </c>
    </row>
    <row r="104" spans="1:57" x14ac:dyDescent="0.25">
      <c r="A104" t="s">
        <v>8038</v>
      </c>
      <c r="B104" s="214">
        <f>IF('Indicator Date hidden'!C105="x","x",$B$2-'Indicator Date hidden'!C105)</f>
        <v>0</v>
      </c>
      <c r="C104" s="214">
        <f>IF('Indicator Date hidden'!D105="x","x",$C$2-'Indicator Date hidden'!D105)</f>
        <v>0</v>
      </c>
      <c r="D104" s="214">
        <f>IF('Indicator Date hidden'!E105="x","x",$D$2-'Indicator Date hidden'!E105)</f>
        <v>0</v>
      </c>
      <c r="E104" s="214">
        <f>IF('Indicator Date hidden'!F105="x","x",$E$2-'Indicator Date hidden'!F105)</f>
        <v>0</v>
      </c>
      <c r="F104" s="214">
        <f>IF('Indicator Date hidden'!G105="x","x",$F$2-'Indicator Date hidden'!G105)</f>
        <v>0</v>
      </c>
      <c r="G104" s="214">
        <f>IF('Indicator Date hidden'!H105="x","x",$G$2-'Indicator Date hidden'!H105)</f>
        <v>0</v>
      </c>
      <c r="H104" s="214">
        <f>IF('Indicator Date hidden'!I105="x","x",$H$2-'Indicator Date hidden'!I105)</f>
        <v>0</v>
      </c>
      <c r="I104" s="214">
        <f>IF('Indicator Date hidden'!J105="x","x",$I$2-'Indicator Date hidden'!J105)</f>
        <v>0</v>
      </c>
      <c r="J104" s="214">
        <f>IF('Indicator Date hidden'!K105="x","x",$J$2-'Indicator Date hidden'!K105)</f>
        <v>0</v>
      </c>
      <c r="K104" s="214">
        <f>IF('Indicator Date hidden'!L105="x","x",$K$2-'Indicator Date hidden'!L105)</f>
        <v>0</v>
      </c>
      <c r="L104" s="214">
        <f>IF('Indicator Date hidden'!M105="x","x",$L$2-'Indicator Date hidden'!M105)</f>
        <v>0</v>
      </c>
      <c r="M104" s="214">
        <f>IF('Indicator Date hidden'!N105="x","x",$M$2-'Indicator Date hidden'!N105)</f>
        <v>0</v>
      </c>
      <c r="N104" s="214">
        <f>IF('Indicator Date hidden'!O105="x","x",$N$2-'Indicator Date hidden'!O105)</f>
        <v>0</v>
      </c>
      <c r="O104" s="214">
        <f>IF('Indicator Date hidden'!P105="x","x",$O$2-'Indicator Date hidden'!P105)</f>
        <v>0</v>
      </c>
      <c r="P104" s="214">
        <f>IF('Indicator Date hidden'!Q105="x","x",$P$2-'Indicator Date hidden'!Q105)</f>
        <v>0</v>
      </c>
      <c r="Q104" s="214">
        <f>IF('Indicator Date hidden'!R105="x","x",$Q$2-'Indicator Date hidden'!R105)</f>
        <v>4</v>
      </c>
      <c r="R104" s="214">
        <f>IF('Indicator Date hidden'!S105="x","x",$R$2-'Indicator Date hidden'!S105)</f>
        <v>0</v>
      </c>
      <c r="S104" s="214">
        <f>IF('Indicator Date hidden'!T105="x","x",$S$2-'Indicator Date hidden'!T105)</f>
        <v>0</v>
      </c>
      <c r="T104" s="214">
        <f>IF('Indicator Date hidden'!U105="x","x",$T$2-'Indicator Date hidden'!U105)</f>
        <v>0</v>
      </c>
      <c r="U104" s="214">
        <f>IF('Indicator Date hidden'!V105="x","x",$U$2-'Indicator Date hidden'!V105)</f>
        <v>0</v>
      </c>
      <c r="V104" s="214">
        <f>IF('Indicator Date hidden'!W105="x","x",$V$2-'Indicator Date hidden'!W105)</f>
        <v>0</v>
      </c>
      <c r="W104" s="214">
        <f>IF('Indicator Date hidden'!X105="x","x",$W$2-'Indicator Date hidden'!X105)</f>
        <v>0</v>
      </c>
      <c r="X104" s="214">
        <f>IF('Indicator Date hidden'!Y105="x","x",$X$2-'Indicator Date hidden'!Y105)</f>
        <v>4</v>
      </c>
      <c r="Y104" s="214">
        <f>IF('Indicator Date hidden'!Z105="x","x",$Y$2-'Indicator Date hidden'!Z105)</f>
        <v>0</v>
      </c>
      <c r="Z104" s="214">
        <f>IF('Indicator Date hidden'!AA105="x","x",$Z$2-'Indicator Date hidden'!AA105)</f>
        <v>0</v>
      </c>
      <c r="AA104" s="214">
        <f>IF('Indicator Date hidden'!AB105="x","x",$AA$2-'Indicator Date hidden'!AB105)</f>
        <v>0</v>
      </c>
      <c r="AB104" s="214">
        <f>IF('Indicator Date hidden'!AC105="x","x",$AB$2-'Indicator Date hidden'!AC105)</f>
        <v>0</v>
      </c>
      <c r="AC104" s="214">
        <f>IF('Indicator Date hidden'!AD105="x","x",$AC$2-'Indicator Date hidden'!AD105)</f>
        <v>0</v>
      </c>
      <c r="AD104" s="214">
        <f>IF('Indicator Date hidden'!AE105="x","x",$AD$2-'Indicator Date hidden'!AE105)</f>
        <v>0</v>
      </c>
      <c r="AE104" s="214">
        <f>IF('Indicator Date hidden'!AF105="x","x",$AE$2-'Indicator Date hidden'!AF105)</f>
        <v>0</v>
      </c>
      <c r="AF104" s="214">
        <f>IF('Indicator Date hidden'!AG105="x","x",$AF$2-'Indicator Date hidden'!AG105)</f>
        <v>3</v>
      </c>
      <c r="AG104" s="214">
        <f>IF('Indicator Date hidden'!AH105="x","x",$AG$2-'Indicator Date hidden'!AH105)</f>
        <v>0</v>
      </c>
      <c r="AH104" s="214">
        <f>IF('Indicator Date hidden'!AI105="x","x",$AH$2-'Indicator Date hidden'!AI105)</f>
        <v>0</v>
      </c>
      <c r="AI104" s="214">
        <f>IF('Indicator Date hidden'!AJ105="x","x",$AI$2-'Indicator Date hidden'!AJ105)</f>
        <v>0</v>
      </c>
      <c r="AJ104" s="214" t="str">
        <f>IF('Indicator Date hidden'!AK105="x","x",$AJ$2-'Indicator Date hidden'!AK105)</f>
        <v>x</v>
      </c>
      <c r="AK104" s="214">
        <f>IF('Indicator Date hidden'!AL105="x","x",$AK$2-'Indicator Date hidden'!AL105)</f>
        <v>1</v>
      </c>
      <c r="AL104" s="214">
        <f>IF('Indicator Date hidden'!AM105="x","x",$AL$2-'Indicator Date hidden'!AM105)</f>
        <v>0</v>
      </c>
      <c r="AM104" s="214">
        <f>IF('Indicator Date hidden'!AN105="x","x",$AM$2-'Indicator Date hidden'!AN105)</f>
        <v>0</v>
      </c>
      <c r="AN104" s="214">
        <f>IF('Indicator Date hidden'!AO105="x","x",$AN$2-'Indicator Date hidden'!AO105)</f>
        <v>0</v>
      </c>
      <c r="AO104" s="214">
        <f>IF('Indicator Date hidden'!AP105="x","x",$AO$2-'Indicator Date hidden'!AP105)</f>
        <v>1</v>
      </c>
      <c r="AP104" s="214">
        <f>IF('Indicator Date hidden'!AQ105="x","x",$AP$2-'Indicator Date hidden'!AQ105)</f>
        <v>1</v>
      </c>
      <c r="AQ104" s="214">
        <f>IF('Indicator Date hidden'!AR105="x","x",$AQ$2-'Indicator Date hidden'!AR105)</f>
        <v>0</v>
      </c>
      <c r="AR104" s="214">
        <f>IF('Indicator Date hidden'!AS105="x","x",$AR$2-'Indicator Date hidden'!AS105)</f>
        <v>0</v>
      </c>
      <c r="AS104" s="214">
        <f>IF('Indicator Date hidden'!AT105="x","x",$AS$2-'Indicator Date hidden'!AT105)</f>
        <v>0</v>
      </c>
      <c r="AT104" s="214">
        <f>IF('Indicator Date hidden'!AU105="x","x",$AT$2-'Indicator Date hidden'!AU105)</f>
        <v>0</v>
      </c>
      <c r="AU104" s="214">
        <f>IF('Indicator Date hidden'!AV105="x","x",$AU$2-'Indicator Date hidden'!AV105)</f>
        <v>4</v>
      </c>
      <c r="AV104" s="214">
        <f>IF('Indicator Date hidden'!AW105="x","x",$AV$2-'Indicator Date hidden'!AW105)</f>
        <v>0</v>
      </c>
      <c r="AW104" s="214">
        <f>IF('Indicator Date hidden'!AX105="x","x",$AW$2-'Indicator Date hidden'!AX105)</f>
        <v>0</v>
      </c>
      <c r="AX104" s="214">
        <f>IF('Indicator Date hidden'!AY105="x","x",$AX$2-'Indicator Date hidden'!AY105)</f>
        <v>0</v>
      </c>
      <c r="AY104" s="214">
        <f>IF('Indicator Date hidden'!AZ105="x","x",$AY$2-'Indicator Date hidden'!AZ105)</f>
        <v>0</v>
      </c>
      <c r="AZ104" s="214">
        <f>IF('Indicator Date hidden'!BA105="x","x",$AZ$2-'Indicator Date hidden'!BA105)</f>
        <v>0</v>
      </c>
      <c r="BA104">
        <f t="shared" si="15"/>
        <v>18</v>
      </c>
      <c r="BB104" s="21">
        <f t="shared" si="16"/>
        <v>0.36</v>
      </c>
      <c r="BC104">
        <f t="shared" si="17"/>
        <v>7</v>
      </c>
      <c r="BD104" s="21">
        <f t="shared" si="18"/>
        <v>1.034601372510205</v>
      </c>
      <c r="BE104" s="291">
        <f t="shared" si="19"/>
        <v>0</v>
      </c>
    </row>
    <row r="105" spans="1:57" x14ac:dyDescent="0.25">
      <c r="A105" t="s">
        <v>8039</v>
      </c>
      <c r="B105" s="214">
        <f>IF('Indicator Date hidden'!C106="x","x",$B$2-'Indicator Date hidden'!C106)</f>
        <v>0</v>
      </c>
      <c r="C105" s="214">
        <f>IF('Indicator Date hidden'!D106="x","x",$C$2-'Indicator Date hidden'!D106)</f>
        <v>0</v>
      </c>
      <c r="D105" s="214">
        <f>IF('Indicator Date hidden'!E106="x","x",$D$2-'Indicator Date hidden'!E106)</f>
        <v>0</v>
      </c>
      <c r="E105" s="214">
        <f>IF('Indicator Date hidden'!F106="x","x",$E$2-'Indicator Date hidden'!F106)</f>
        <v>0</v>
      </c>
      <c r="F105" s="214">
        <f>IF('Indicator Date hidden'!G106="x","x",$F$2-'Indicator Date hidden'!G106)</f>
        <v>0</v>
      </c>
      <c r="G105" s="214">
        <f>IF('Indicator Date hidden'!H106="x","x",$G$2-'Indicator Date hidden'!H106)</f>
        <v>0</v>
      </c>
      <c r="H105" s="214">
        <f>IF('Indicator Date hidden'!I106="x","x",$H$2-'Indicator Date hidden'!I106)</f>
        <v>0</v>
      </c>
      <c r="I105" s="214">
        <f>IF('Indicator Date hidden'!J106="x","x",$I$2-'Indicator Date hidden'!J106)</f>
        <v>0</v>
      </c>
      <c r="J105" s="214">
        <f>IF('Indicator Date hidden'!K106="x","x",$J$2-'Indicator Date hidden'!K106)</f>
        <v>0</v>
      </c>
      <c r="K105" s="214">
        <f>IF('Indicator Date hidden'!L106="x","x",$K$2-'Indicator Date hidden'!L106)</f>
        <v>0</v>
      </c>
      <c r="L105" s="214">
        <f>IF('Indicator Date hidden'!M106="x","x",$L$2-'Indicator Date hidden'!M106)</f>
        <v>0</v>
      </c>
      <c r="M105" s="214">
        <f>IF('Indicator Date hidden'!N106="x","x",$M$2-'Indicator Date hidden'!N106)</f>
        <v>0</v>
      </c>
      <c r="N105" s="214">
        <f>IF('Indicator Date hidden'!O106="x","x",$N$2-'Indicator Date hidden'!O106)</f>
        <v>0</v>
      </c>
      <c r="O105" s="214">
        <f>IF('Indicator Date hidden'!P106="x","x",$O$2-'Indicator Date hidden'!P106)</f>
        <v>0</v>
      </c>
      <c r="P105" s="214">
        <f>IF('Indicator Date hidden'!Q106="x","x",$P$2-'Indicator Date hidden'!Q106)</f>
        <v>0</v>
      </c>
      <c r="Q105" s="214" t="str">
        <f>IF('Indicator Date hidden'!R106="x","x",$Q$2-'Indicator Date hidden'!R106)</f>
        <v>x</v>
      </c>
      <c r="R105" s="214">
        <f>IF('Indicator Date hidden'!S106="x","x",$R$2-'Indicator Date hidden'!S106)</f>
        <v>0</v>
      </c>
      <c r="S105" s="214">
        <f>IF('Indicator Date hidden'!T106="x","x",$S$2-'Indicator Date hidden'!T106)</f>
        <v>0</v>
      </c>
      <c r="T105" s="214">
        <f>IF('Indicator Date hidden'!U106="x","x",$T$2-'Indicator Date hidden'!U106)</f>
        <v>0</v>
      </c>
      <c r="U105" s="214" t="str">
        <f>IF('Indicator Date hidden'!V106="x","x",$U$2-'Indicator Date hidden'!V106)</f>
        <v>x</v>
      </c>
      <c r="V105" s="214">
        <f>IF('Indicator Date hidden'!W106="x","x",$V$2-'Indicator Date hidden'!W106)</f>
        <v>0</v>
      </c>
      <c r="W105" s="214">
        <f>IF('Indicator Date hidden'!X106="x","x",$W$2-'Indicator Date hidden'!X106)</f>
        <v>8</v>
      </c>
      <c r="X105" s="214">
        <f>IF('Indicator Date hidden'!Y106="x","x",$X$2-'Indicator Date hidden'!Y106)</f>
        <v>4</v>
      </c>
      <c r="Y105" s="214">
        <f>IF('Indicator Date hidden'!Z106="x","x",$Y$2-'Indicator Date hidden'!Z106)</f>
        <v>0</v>
      </c>
      <c r="Z105" s="214">
        <f>IF('Indicator Date hidden'!AA106="x","x",$Z$2-'Indicator Date hidden'!AA106)</f>
        <v>0</v>
      </c>
      <c r="AA105" s="214">
        <f>IF('Indicator Date hidden'!AB106="x","x",$AA$2-'Indicator Date hidden'!AB106)</f>
        <v>0</v>
      </c>
      <c r="AB105" s="214">
        <f>IF('Indicator Date hidden'!AC106="x","x",$AB$2-'Indicator Date hidden'!AC106)</f>
        <v>0</v>
      </c>
      <c r="AC105" s="214">
        <f>IF('Indicator Date hidden'!AD106="x","x",$AC$2-'Indicator Date hidden'!AD106)</f>
        <v>0</v>
      </c>
      <c r="AD105" s="214">
        <f>IF('Indicator Date hidden'!AE106="x","x",$AD$2-'Indicator Date hidden'!AE106)</f>
        <v>0</v>
      </c>
      <c r="AE105" s="214">
        <f>IF('Indicator Date hidden'!AF106="x","x",$AE$2-'Indicator Date hidden'!AF106)</f>
        <v>0</v>
      </c>
      <c r="AF105" s="214">
        <f>IF('Indicator Date hidden'!AG106="x","x",$AF$2-'Indicator Date hidden'!AG106)</f>
        <v>4</v>
      </c>
      <c r="AG105" s="214">
        <f>IF('Indicator Date hidden'!AH106="x","x",$AG$2-'Indicator Date hidden'!AH106)</f>
        <v>0</v>
      </c>
      <c r="AH105" s="214">
        <f>IF('Indicator Date hidden'!AI106="x","x",$AH$2-'Indicator Date hidden'!AI106)</f>
        <v>0</v>
      </c>
      <c r="AI105" s="214">
        <f>IF('Indicator Date hidden'!AJ106="x","x",$AI$2-'Indicator Date hidden'!AJ106)</f>
        <v>0</v>
      </c>
      <c r="AJ105" s="214" t="str">
        <f>IF('Indicator Date hidden'!AK106="x","x",$AJ$2-'Indicator Date hidden'!AK106)</f>
        <v>x</v>
      </c>
      <c r="AK105" s="214">
        <f>IF('Indicator Date hidden'!AL106="x","x",$AK$2-'Indicator Date hidden'!AL106)</f>
        <v>1</v>
      </c>
      <c r="AL105" s="214">
        <f>IF('Indicator Date hidden'!AM106="x","x",$AL$2-'Indicator Date hidden'!AM106)</f>
        <v>0</v>
      </c>
      <c r="AM105" s="214">
        <f>IF('Indicator Date hidden'!AN106="x","x",$AM$2-'Indicator Date hidden'!AN106)</f>
        <v>0</v>
      </c>
      <c r="AN105" s="214">
        <f>IF('Indicator Date hidden'!AO106="x","x",$AN$2-'Indicator Date hidden'!AO106)</f>
        <v>0</v>
      </c>
      <c r="AO105" s="214">
        <f>IF('Indicator Date hidden'!AP106="x","x",$AO$2-'Indicator Date hidden'!AP106)</f>
        <v>0</v>
      </c>
      <c r="AP105" s="214">
        <f>IF('Indicator Date hidden'!AQ106="x","x",$AP$2-'Indicator Date hidden'!AQ106)</f>
        <v>0</v>
      </c>
      <c r="AQ105" s="214">
        <f>IF('Indicator Date hidden'!AR106="x","x",$AQ$2-'Indicator Date hidden'!AR106)</f>
        <v>4</v>
      </c>
      <c r="AR105" s="214">
        <f>IF('Indicator Date hidden'!AS106="x","x",$AR$2-'Indicator Date hidden'!AS106)</f>
        <v>0</v>
      </c>
      <c r="AS105" s="214">
        <f>IF('Indicator Date hidden'!AT106="x","x",$AS$2-'Indicator Date hidden'!AT106)</f>
        <v>0</v>
      </c>
      <c r="AT105" s="214">
        <f>IF('Indicator Date hidden'!AU106="x","x",$AT$2-'Indicator Date hidden'!AU106)</f>
        <v>0</v>
      </c>
      <c r="AU105" s="214">
        <f>IF('Indicator Date hidden'!AV106="x","x",$AU$2-'Indicator Date hidden'!AV106)</f>
        <v>4</v>
      </c>
      <c r="AV105" s="214">
        <f>IF('Indicator Date hidden'!AW106="x","x",$AV$2-'Indicator Date hidden'!AW106)</f>
        <v>0</v>
      </c>
      <c r="AW105" s="214">
        <f>IF('Indicator Date hidden'!AX106="x","x",$AW$2-'Indicator Date hidden'!AX106)</f>
        <v>0</v>
      </c>
      <c r="AX105" s="214">
        <f>IF('Indicator Date hidden'!AY106="x","x",$AX$2-'Indicator Date hidden'!AY106)</f>
        <v>0</v>
      </c>
      <c r="AY105" s="214">
        <f>IF('Indicator Date hidden'!AZ106="x","x",$AY$2-'Indicator Date hidden'!AZ106)</f>
        <v>0</v>
      </c>
      <c r="AZ105" s="214">
        <f>IF('Indicator Date hidden'!BA106="x","x",$AZ$2-'Indicator Date hidden'!BA106)</f>
        <v>0</v>
      </c>
      <c r="BA105">
        <f t="shared" si="15"/>
        <v>25</v>
      </c>
      <c r="BB105" s="21">
        <f t="shared" si="16"/>
        <v>0.52083333333333337</v>
      </c>
      <c r="BC105">
        <f t="shared" si="17"/>
        <v>6</v>
      </c>
      <c r="BD105" s="21">
        <f t="shared" si="18"/>
        <v>1.5544235712600631</v>
      </c>
      <c r="BE105" s="291">
        <f t="shared" si="19"/>
        <v>0</v>
      </c>
    </row>
    <row r="106" spans="1:57" x14ac:dyDescent="0.25">
      <c r="A106" t="s">
        <v>8020</v>
      </c>
      <c r="B106" s="214">
        <f>IF('Indicator Date hidden'!C107="x","x",$B$2-'Indicator Date hidden'!C107)</f>
        <v>0</v>
      </c>
      <c r="C106" s="214">
        <f>IF('Indicator Date hidden'!D107="x","x",$C$2-'Indicator Date hidden'!D107)</f>
        <v>0</v>
      </c>
      <c r="D106" s="214">
        <f>IF('Indicator Date hidden'!E107="x","x",$D$2-'Indicator Date hidden'!E107)</f>
        <v>0</v>
      </c>
      <c r="E106" s="214">
        <f>IF('Indicator Date hidden'!F107="x","x",$E$2-'Indicator Date hidden'!F107)</f>
        <v>0</v>
      </c>
      <c r="F106" s="214">
        <f>IF('Indicator Date hidden'!G107="x","x",$F$2-'Indicator Date hidden'!G107)</f>
        <v>0</v>
      </c>
      <c r="G106" s="214">
        <f>IF('Indicator Date hidden'!H107="x","x",$G$2-'Indicator Date hidden'!H107)</f>
        <v>0</v>
      </c>
      <c r="H106" s="214">
        <f>IF('Indicator Date hidden'!I107="x","x",$H$2-'Indicator Date hidden'!I107)</f>
        <v>0</v>
      </c>
      <c r="I106" s="214">
        <f>IF('Indicator Date hidden'!J107="x","x",$I$2-'Indicator Date hidden'!J107)</f>
        <v>0</v>
      </c>
      <c r="J106" s="214">
        <f>IF('Indicator Date hidden'!K107="x","x",$J$2-'Indicator Date hidden'!K107)</f>
        <v>0</v>
      </c>
      <c r="K106" s="214">
        <f>IF('Indicator Date hidden'!L107="x","x",$K$2-'Indicator Date hidden'!L107)</f>
        <v>0</v>
      </c>
      <c r="L106" s="214">
        <f>IF('Indicator Date hidden'!M107="x","x",$L$2-'Indicator Date hidden'!M107)</f>
        <v>0</v>
      </c>
      <c r="M106" s="214">
        <f>IF('Indicator Date hidden'!N107="x","x",$M$2-'Indicator Date hidden'!N107)</f>
        <v>0</v>
      </c>
      <c r="N106" s="214">
        <f>IF('Indicator Date hidden'!O107="x","x",$N$2-'Indicator Date hidden'!O107)</f>
        <v>0</v>
      </c>
      <c r="O106" s="214">
        <f>IF('Indicator Date hidden'!P107="x","x",$O$2-'Indicator Date hidden'!P107)</f>
        <v>0</v>
      </c>
      <c r="P106" s="214">
        <f>IF('Indicator Date hidden'!Q107="x","x",$P$2-'Indicator Date hidden'!Q107)</f>
        <v>0</v>
      </c>
      <c r="Q106" s="214">
        <f>IF('Indicator Date hidden'!R107="x","x",$Q$2-'Indicator Date hidden'!R107)</f>
        <v>5</v>
      </c>
      <c r="R106" s="214">
        <f>IF('Indicator Date hidden'!S107="x","x",$R$2-'Indicator Date hidden'!S107)</f>
        <v>0</v>
      </c>
      <c r="S106" s="214">
        <f>IF('Indicator Date hidden'!T107="x","x",$S$2-'Indicator Date hidden'!T107)</f>
        <v>0</v>
      </c>
      <c r="T106" s="214">
        <f>IF('Indicator Date hidden'!U107="x","x",$T$2-'Indicator Date hidden'!U107)</f>
        <v>0</v>
      </c>
      <c r="U106" s="214">
        <f>IF('Indicator Date hidden'!V107="x","x",$U$2-'Indicator Date hidden'!V107)</f>
        <v>0</v>
      </c>
      <c r="V106" s="214">
        <f>IF('Indicator Date hidden'!W107="x","x",$V$2-'Indicator Date hidden'!W107)</f>
        <v>0</v>
      </c>
      <c r="W106" s="214">
        <f>IF('Indicator Date hidden'!X107="x","x",$W$2-'Indicator Date hidden'!X107)</f>
        <v>5</v>
      </c>
      <c r="X106" s="214">
        <f>IF('Indicator Date hidden'!Y107="x","x",$X$2-'Indicator Date hidden'!Y107)</f>
        <v>4</v>
      </c>
      <c r="Y106" s="214">
        <f>IF('Indicator Date hidden'!Z107="x","x",$Y$2-'Indicator Date hidden'!Z107)</f>
        <v>0</v>
      </c>
      <c r="Z106" s="214">
        <f>IF('Indicator Date hidden'!AA107="x","x",$Z$2-'Indicator Date hidden'!AA107)</f>
        <v>0</v>
      </c>
      <c r="AA106" s="214">
        <f>IF('Indicator Date hidden'!AB107="x","x",$AA$2-'Indicator Date hidden'!AB107)</f>
        <v>1</v>
      </c>
      <c r="AB106" s="214">
        <f>IF('Indicator Date hidden'!AC107="x","x",$AB$2-'Indicator Date hidden'!AC107)</f>
        <v>0</v>
      </c>
      <c r="AC106" s="214">
        <f>IF('Indicator Date hidden'!AD107="x","x",$AC$2-'Indicator Date hidden'!AD107)</f>
        <v>0</v>
      </c>
      <c r="AD106" s="214" t="str">
        <f>IF('Indicator Date hidden'!AE107="x","x",$AD$2-'Indicator Date hidden'!AE107)</f>
        <v>x</v>
      </c>
      <c r="AE106" s="214">
        <f>IF('Indicator Date hidden'!AF107="x","x",$AE$2-'Indicator Date hidden'!AF107)</f>
        <v>0</v>
      </c>
      <c r="AF106" s="214">
        <f>IF('Indicator Date hidden'!AG107="x","x",$AF$2-'Indicator Date hidden'!AG107)</f>
        <v>4</v>
      </c>
      <c r="AG106" s="214">
        <f>IF('Indicator Date hidden'!AH107="x","x",$AG$2-'Indicator Date hidden'!AH107)</f>
        <v>0</v>
      </c>
      <c r="AH106" s="214">
        <f>IF('Indicator Date hidden'!AI107="x","x",$AH$2-'Indicator Date hidden'!AI107)</f>
        <v>0</v>
      </c>
      <c r="AI106" s="214">
        <f>IF('Indicator Date hidden'!AJ107="x","x",$AI$2-'Indicator Date hidden'!AJ107)</f>
        <v>0</v>
      </c>
      <c r="AJ106" s="214" t="str">
        <f>IF('Indicator Date hidden'!AK107="x","x",$AJ$2-'Indicator Date hidden'!AK107)</f>
        <v>x</v>
      </c>
      <c r="AK106" s="214" t="str">
        <f>IF('Indicator Date hidden'!AL107="x","x",$AK$2-'Indicator Date hidden'!AL107)</f>
        <v>x</v>
      </c>
      <c r="AL106" s="214">
        <f>IF('Indicator Date hidden'!AM107="x","x",$AL$2-'Indicator Date hidden'!AM107)</f>
        <v>0</v>
      </c>
      <c r="AM106" s="214">
        <f>IF('Indicator Date hidden'!AN107="x","x",$AM$2-'Indicator Date hidden'!AN107)</f>
        <v>0</v>
      </c>
      <c r="AN106" s="214">
        <f>IF('Indicator Date hidden'!AO107="x","x",$AN$2-'Indicator Date hidden'!AO107)</f>
        <v>0</v>
      </c>
      <c r="AO106" s="214">
        <f>IF('Indicator Date hidden'!AP107="x","x",$AO$2-'Indicator Date hidden'!AP107)</f>
        <v>1</v>
      </c>
      <c r="AP106" s="214">
        <f>IF('Indicator Date hidden'!AQ107="x","x",$AP$2-'Indicator Date hidden'!AQ107)</f>
        <v>1</v>
      </c>
      <c r="AQ106" s="214">
        <f>IF('Indicator Date hidden'!AR107="x","x",$AQ$2-'Indicator Date hidden'!AR107)</f>
        <v>4</v>
      </c>
      <c r="AR106" s="214">
        <f>IF('Indicator Date hidden'!AS107="x","x",$AR$2-'Indicator Date hidden'!AS107)</f>
        <v>0</v>
      </c>
      <c r="AS106" s="214" t="str">
        <f>IF('Indicator Date hidden'!AT107="x","x",$AS$2-'Indicator Date hidden'!AT107)</f>
        <v>x</v>
      </c>
      <c r="AT106" s="214">
        <f>IF('Indicator Date hidden'!AU107="x","x",$AT$2-'Indicator Date hidden'!AU107)</f>
        <v>0</v>
      </c>
      <c r="AU106" s="214">
        <f>IF('Indicator Date hidden'!AV107="x","x",$AU$2-'Indicator Date hidden'!AV107)</f>
        <v>8</v>
      </c>
      <c r="AV106" s="214">
        <f>IF('Indicator Date hidden'!AW107="x","x",$AV$2-'Indicator Date hidden'!AW107)</f>
        <v>0</v>
      </c>
      <c r="AW106" s="214">
        <f>IF('Indicator Date hidden'!AX107="x","x",$AW$2-'Indicator Date hidden'!AX107)</f>
        <v>0</v>
      </c>
      <c r="AX106" s="214">
        <f>IF('Indicator Date hidden'!AY107="x","x",$AX$2-'Indicator Date hidden'!AY107)</f>
        <v>0</v>
      </c>
      <c r="AY106" s="214">
        <f>IF('Indicator Date hidden'!AZ107="x","x",$AY$2-'Indicator Date hidden'!AZ107)</f>
        <v>0</v>
      </c>
      <c r="AZ106" s="214">
        <f>IF('Indicator Date hidden'!BA107="x","x",$AZ$2-'Indicator Date hidden'!BA107)</f>
        <v>0</v>
      </c>
      <c r="BA106">
        <f t="shared" si="15"/>
        <v>33</v>
      </c>
      <c r="BB106" s="21">
        <f t="shared" si="16"/>
        <v>0.7021276595744681</v>
      </c>
      <c r="BC106">
        <f t="shared" si="17"/>
        <v>9</v>
      </c>
      <c r="BD106" s="21">
        <f t="shared" si="18"/>
        <v>1.7371399044212934</v>
      </c>
      <c r="BE106" s="291">
        <f t="shared" si="19"/>
        <v>0</v>
      </c>
    </row>
    <row r="107" spans="1:57" x14ac:dyDescent="0.25">
      <c r="A107" t="s">
        <v>8026</v>
      </c>
      <c r="B107" s="214">
        <f>IF('Indicator Date hidden'!C108="x","x",$B$2-'Indicator Date hidden'!C108)</f>
        <v>0</v>
      </c>
      <c r="C107" s="214">
        <f>IF('Indicator Date hidden'!D108="x","x",$C$2-'Indicator Date hidden'!D108)</f>
        <v>0</v>
      </c>
      <c r="D107" s="214">
        <f>IF('Indicator Date hidden'!E108="x","x",$D$2-'Indicator Date hidden'!E108)</f>
        <v>0</v>
      </c>
      <c r="E107" s="214">
        <f>IF('Indicator Date hidden'!F108="x","x",$E$2-'Indicator Date hidden'!F108)</f>
        <v>0</v>
      </c>
      <c r="F107" s="214">
        <f>IF('Indicator Date hidden'!G108="x","x",$F$2-'Indicator Date hidden'!G108)</f>
        <v>0</v>
      </c>
      <c r="G107" s="214">
        <f>IF('Indicator Date hidden'!H108="x","x",$G$2-'Indicator Date hidden'!H108)</f>
        <v>0</v>
      </c>
      <c r="H107" s="214">
        <f>IF('Indicator Date hidden'!I108="x","x",$H$2-'Indicator Date hidden'!I108)</f>
        <v>0</v>
      </c>
      <c r="I107" s="214">
        <f>IF('Indicator Date hidden'!J108="x","x",$I$2-'Indicator Date hidden'!J108)</f>
        <v>0</v>
      </c>
      <c r="J107" s="214">
        <f>IF('Indicator Date hidden'!K108="x","x",$J$2-'Indicator Date hidden'!K108)</f>
        <v>0</v>
      </c>
      <c r="K107" s="214">
        <f>IF('Indicator Date hidden'!L108="x","x",$K$2-'Indicator Date hidden'!L108)</f>
        <v>0</v>
      </c>
      <c r="L107" s="214">
        <f>IF('Indicator Date hidden'!M108="x","x",$L$2-'Indicator Date hidden'!M108)</f>
        <v>0</v>
      </c>
      <c r="M107" s="214">
        <f>IF('Indicator Date hidden'!N108="x","x",$M$2-'Indicator Date hidden'!N108)</f>
        <v>0</v>
      </c>
      <c r="N107" s="214">
        <f>IF('Indicator Date hidden'!O108="x","x",$N$2-'Indicator Date hidden'!O108)</f>
        <v>0</v>
      </c>
      <c r="O107" s="214">
        <f>IF('Indicator Date hidden'!P108="x","x",$O$2-'Indicator Date hidden'!P108)</f>
        <v>0</v>
      </c>
      <c r="P107" s="214">
        <f>IF('Indicator Date hidden'!Q108="x","x",$P$2-'Indicator Date hidden'!Q108)</f>
        <v>0</v>
      </c>
      <c r="Q107" s="214">
        <f>IF('Indicator Date hidden'!R108="x","x",$Q$2-'Indicator Date hidden'!R108)</f>
        <v>1</v>
      </c>
      <c r="R107" s="214">
        <f>IF('Indicator Date hidden'!S108="x","x",$R$2-'Indicator Date hidden'!S108)</f>
        <v>0</v>
      </c>
      <c r="S107" s="214">
        <f>IF('Indicator Date hidden'!T108="x","x",$S$2-'Indicator Date hidden'!T108)</f>
        <v>0</v>
      </c>
      <c r="T107" s="214">
        <f>IF('Indicator Date hidden'!U108="x","x",$T$2-'Indicator Date hidden'!U108)</f>
        <v>0</v>
      </c>
      <c r="U107" s="214">
        <f>IF('Indicator Date hidden'!V108="x","x",$U$2-'Indicator Date hidden'!V108)</f>
        <v>0</v>
      </c>
      <c r="V107" s="214">
        <f>IF('Indicator Date hidden'!W108="x","x",$V$2-'Indicator Date hidden'!W108)</f>
        <v>0</v>
      </c>
      <c r="W107" s="214">
        <f>IF('Indicator Date hidden'!X108="x","x",$W$2-'Indicator Date hidden'!X108)</f>
        <v>8</v>
      </c>
      <c r="X107" s="214">
        <f>IF('Indicator Date hidden'!Y108="x","x",$X$2-'Indicator Date hidden'!Y108)</f>
        <v>4</v>
      </c>
      <c r="Y107" s="214">
        <f>IF('Indicator Date hidden'!Z108="x","x",$Y$2-'Indicator Date hidden'!Z108)</f>
        <v>0</v>
      </c>
      <c r="Z107" s="214">
        <f>IF('Indicator Date hidden'!AA108="x","x",$Z$2-'Indicator Date hidden'!AA108)</f>
        <v>0</v>
      </c>
      <c r="AA107" s="214">
        <f>IF('Indicator Date hidden'!AB108="x","x",$AA$2-'Indicator Date hidden'!AB108)</f>
        <v>0</v>
      </c>
      <c r="AB107" s="214">
        <f>IF('Indicator Date hidden'!AC108="x","x",$AB$2-'Indicator Date hidden'!AC108)</f>
        <v>0</v>
      </c>
      <c r="AC107" s="214">
        <f>IF('Indicator Date hidden'!AD108="x","x",$AC$2-'Indicator Date hidden'!AD108)</f>
        <v>0</v>
      </c>
      <c r="AD107" s="214">
        <f>IF('Indicator Date hidden'!AE108="x","x",$AD$2-'Indicator Date hidden'!AE108)</f>
        <v>0</v>
      </c>
      <c r="AE107" s="214">
        <f>IF('Indicator Date hidden'!AF108="x","x",$AE$2-'Indicator Date hidden'!AF108)</f>
        <v>0</v>
      </c>
      <c r="AF107" s="214">
        <f>IF('Indicator Date hidden'!AG108="x","x",$AF$2-'Indicator Date hidden'!AG108)</f>
        <v>3</v>
      </c>
      <c r="AG107" s="214">
        <f>IF('Indicator Date hidden'!AH108="x","x",$AG$2-'Indicator Date hidden'!AH108)</f>
        <v>0</v>
      </c>
      <c r="AH107" s="214">
        <f>IF('Indicator Date hidden'!AI108="x","x",$AH$2-'Indicator Date hidden'!AI108)</f>
        <v>0</v>
      </c>
      <c r="AI107" s="214">
        <f>IF('Indicator Date hidden'!AJ108="x","x",$AI$2-'Indicator Date hidden'!AJ108)</f>
        <v>0</v>
      </c>
      <c r="AJ107" s="214">
        <f>IF('Indicator Date hidden'!AK108="x","x",$AJ$2-'Indicator Date hidden'!AK108)</f>
        <v>0</v>
      </c>
      <c r="AK107" s="214">
        <f>IF('Indicator Date hidden'!AL108="x","x",$AK$2-'Indicator Date hidden'!AL108)</f>
        <v>1</v>
      </c>
      <c r="AL107" s="214">
        <f>IF('Indicator Date hidden'!AM108="x","x",$AL$2-'Indicator Date hidden'!AM108)</f>
        <v>0</v>
      </c>
      <c r="AM107" s="214">
        <f>IF('Indicator Date hidden'!AN108="x","x",$AM$2-'Indicator Date hidden'!AN108)</f>
        <v>0</v>
      </c>
      <c r="AN107" s="214">
        <f>IF('Indicator Date hidden'!AO108="x","x",$AN$2-'Indicator Date hidden'!AO108)</f>
        <v>0</v>
      </c>
      <c r="AO107" s="214">
        <f>IF('Indicator Date hidden'!AP108="x","x",$AO$2-'Indicator Date hidden'!AP108)</f>
        <v>0</v>
      </c>
      <c r="AP107" s="214">
        <f>IF('Indicator Date hidden'!AQ108="x","x",$AP$2-'Indicator Date hidden'!AQ108)</f>
        <v>0</v>
      </c>
      <c r="AQ107" s="214">
        <f>IF('Indicator Date hidden'!AR108="x","x",$AQ$2-'Indicator Date hidden'!AR108)</f>
        <v>0</v>
      </c>
      <c r="AR107" s="214">
        <f>IF('Indicator Date hidden'!AS108="x","x",$AR$2-'Indicator Date hidden'!AS108)</f>
        <v>0</v>
      </c>
      <c r="AS107" s="214">
        <f>IF('Indicator Date hidden'!AT108="x","x",$AS$2-'Indicator Date hidden'!AT108)</f>
        <v>0</v>
      </c>
      <c r="AT107" s="214">
        <f>IF('Indicator Date hidden'!AU108="x","x",$AT$2-'Indicator Date hidden'!AU108)</f>
        <v>0</v>
      </c>
      <c r="AU107" s="214">
        <f>IF('Indicator Date hidden'!AV108="x","x",$AU$2-'Indicator Date hidden'!AV108)</f>
        <v>3</v>
      </c>
      <c r="AV107" s="214">
        <f>IF('Indicator Date hidden'!AW108="x","x",$AV$2-'Indicator Date hidden'!AW108)</f>
        <v>0</v>
      </c>
      <c r="AW107" s="214">
        <f>IF('Indicator Date hidden'!AX108="x","x",$AW$2-'Indicator Date hidden'!AX108)</f>
        <v>0</v>
      </c>
      <c r="AX107" s="214">
        <f>IF('Indicator Date hidden'!AY108="x","x",$AX$2-'Indicator Date hidden'!AY108)</f>
        <v>0</v>
      </c>
      <c r="AY107" s="214">
        <f>IF('Indicator Date hidden'!AZ108="x","x",$AY$2-'Indicator Date hidden'!AZ108)</f>
        <v>0</v>
      </c>
      <c r="AZ107" s="214">
        <f>IF('Indicator Date hidden'!BA108="x","x",$AZ$2-'Indicator Date hidden'!BA108)</f>
        <v>0</v>
      </c>
      <c r="BA107">
        <f t="shared" si="15"/>
        <v>20</v>
      </c>
      <c r="BB107" s="21">
        <f t="shared" si="16"/>
        <v>0.39215686274509803</v>
      </c>
      <c r="BC107">
        <f t="shared" si="17"/>
        <v>6</v>
      </c>
      <c r="BD107" s="21">
        <f t="shared" si="18"/>
        <v>1.344246000078636</v>
      </c>
      <c r="BE107" s="291">
        <f t="shared" si="19"/>
        <v>0</v>
      </c>
    </row>
    <row r="108" spans="1:57" x14ac:dyDescent="0.25">
      <c r="A108" t="s">
        <v>8028</v>
      </c>
      <c r="B108" s="214">
        <f>IF('Indicator Date hidden'!C109="x","x",$B$2-'Indicator Date hidden'!C109)</f>
        <v>0</v>
      </c>
      <c r="C108" s="214">
        <f>IF('Indicator Date hidden'!D109="x","x",$C$2-'Indicator Date hidden'!D109)</f>
        <v>0</v>
      </c>
      <c r="D108" s="214">
        <f>IF('Indicator Date hidden'!E109="x","x",$D$2-'Indicator Date hidden'!E109)</f>
        <v>0</v>
      </c>
      <c r="E108" s="214">
        <f>IF('Indicator Date hidden'!F109="x","x",$E$2-'Indicator Date hidden'!F109)</f>
        <v>0</v>
      </c>
      <c r="F108" s="214">
        <f>IF('Indicator Date hidden'!G109="x","x",$F$2-'Indicator Date hidden'!G109)</f>
        <v>0</v>
      </c>
      <c r="G108" s="214">
        <f>IF('Indicator Date hidden'!H109="x","x",$G$2-'Indicator Date hidden'!H109)</f>
        <v>0</v>
      </c>
      <c r="H108" s="214">
        <f>IF('Indicator Date hidden'!I109="x","x",$H$2-'Indicator Date hidden'!I109)</f>
        <v>0</v>
      </c>
      <c r="I108" s="214">
        <f>IF('Indicator Date hidden'!J109="x","x",$I$2-'Indicator Date hidden'!J109)</f>
        <v>0</v>
      </c>
      <c r="J108" s="214">
        <f>IF('Indicator Date hidden'!K109="x","x",$J$2-'Indicator Date hidden'!K109)</f>
        <v>0</v>
      </c>
      <c r="K108" s="214">
        <f>IF('Indicator Date hidden'!L109="x","x",$K$2-'Indicator Date hidden'!L109)</f>
        <v>0</v>
      </c>
      <c r="L108" s="214">
        <f>IF('Indicator Date hidden'!M109="x","x",$L$2-'Indicator Date hidden'!M109)</f>
        <v>0</v>
      </c>
      <c r="M108" s="214">
        <f>IF('Indicator Date hidden'!N109="x","x",$M$2-'Indicator Date hidden'!N109)</f>
        <v>0</v>
      </c>
      <c r="N108" s="214">
        <f>IF('Indicator Date hidden'!O109="x","x",$N$2-'Indicator Date hidden'!O109)</f>
        <v>0</v>
      </c>
      <c r="O108" s="214">
        <f>IF('Indicator Date hidden'!P109="x","x",$O$2-'Indicator Date hidden'!P109)</f>
        <v>0</v>
      </c>
      <c r="P108" s="214">
        <f>IF('Indicator Date hidden'!Q109="x","x",$P$2-'Indicator Date hidden'!Q109)</f>
        <v>0</v>
      </c>
      <c r="Q108" s="214" t="str">
        <f>IF('Indicator Date hidden'!R109="x","x",$Q$2-'Indicator Date hidden'!R109)</f>
        <v>x</v>
      </c>
      <c r="R108" s="214">
        <f>IF('Indicator Date hidden'!S109="x","x",$R$2-'Indicator Date hidden'!S109)</f>
        <v>0</v>
      </c>
      <c r="S108" s="214">
        <f>IF('Indicator Date hidden'!T109="x","x",$S$2-'Indicator Date hidden'!T109)</f>
        <v>0</v>
      </c>
      <c r="T108" s="214">
        <f>IF('Indicator Date hidden'!U109="x","x",$T$2-'Indicator Date hidden'!U109)</f>
        <v>0</v>
      </c>
      <c r="U108" s="214" t="str">
        <f>IF('Indicator Date hidden'!V109="x","x",$U$2-'Indicator Date hidden'!V109)</f>
        <v>x</v>
      </c>
      <c r="V108" s="214">
        <f>IF('Indicator Date hidden'!W109="x","x",$V$2-'Indicator Date hidden'!W109)</f>
        <v>0</v>
      </c>
      <c r="W108" s="214" t="str">
        <f>IF('Indicator Date hidden'!X109="x","x",$W$2-'Indicator Date hidden'!X109)</f>
        <v>x</v>
      </c>
      <c r="X108" s="214">
        <f>IF('Indicator Date hidden'!Y109="x","x",$X$2-'Indicator Date hidden'!Y109)</f>
        <v>1</v>
      </c>
      <c r="Y108" s="214">
        <f>IF('Indicator Date hidden'!Z109="x","x",$Y$2-'Indicator Date hidden'!Z109)</f>
        <v>0</v>
      </c>
      <c r="Z108" s="214">
        <f>IF('Indicator Date hidden'!AA109="x","x",$Z$2-'Indicator Date hidden'!AA109)</f>
        <v>0</v>
      </c>
      <c r="AA108" s="214" t="str">
        <f>IF('Indicator Date hidden'!AB109="x","x",$AA$2-'Indicator Date hidden'!AB109)</f>
        <v>x</v>
      </c>
      <c r="AB108" s="214">
        <f>IF('Indicator Date hidden'!AC109="x","x",$AB$2-'Indicator Date hidden'!AC109)</f>
        <v>0</v>
      </c>
      <c r="AC108" s="214">
        <f>IF('Indicator Date hidden'!AD109="x","x",$AC$2-'Indicator Date hidden'!AD109)</f>
        <v>0</v>
      </c>
      <c r="AD108" s="214" t="str">
        <f>IF('Indicator Date hidden'!AE109="x","x",$AD$2-'Indicator Date hidden'!AE109)</f>
        <v>x</v>
      </c>
      <c r="AE108" s="214">
        <f>IF('Indicator Date hidden'!AF109="x","x",$AE$2-'Indicator Date hidden'!AF109)</f>
        <v>0</v>
      </c>
      <c r="AF108" s="214" t="str">
        <f>IF('Indicator Date hidden'!AG109="x","x",$AF$2-'Indicator Date hidden'!AG109)</f>
        <v>x</v>
      </c>
      <c r="AG108" s="214">
        <f>IF('Indicator Date hidden'!AH109="x","x",$AG$2-'Indicator Date hidden'!AH109)</f>
        <v>0</v>
      </c>
      <c r="AH108" s="214">
        <f>IF('Indicator Date hidden'!AI109="x","x",$AH$2-'Indicator Date hidden'!AI109)</f>
        <v>0</v>
      </c>
      <c r="AI108" s="214">
        <f>IF('Indicator Date hidden'!AJ109="x","x",$AI$2-'Indicator Date hidden'!AJ109)</f>
        <v>0</v>
      </c>
      <c r="AJ108" s="214" t="str">
        <f>IF('Indicator Date hidden'!AK109="x","x",$AJ$2-'Indicator Date hidden'!AK109)</f>
        <v>x</v>
      </c>
      <c r="AK108" s="214">
        <f>IF('Indicator Date hidden'!AL109="x","x",$AK$2-'Indicator Date hidden'!AL109)</f>
        <v>1</v>
      </c>
      <c r="AL108" s="214">
        <f>IF('Indicator Date hidden'!AM109="x","x",$AL$2-'Indicator Date hidden'!AM109)</f>
        <v>0</v>
      </c>
      <c r="AM108" s="214">
        <f>IF('Indicator Date hidden'!AN109="x","x",$AM$2-'Indicator Date hidden'!AN109)</f>
        <v>0</v>
      </c>
      <c r="AN108" s="214">
        <f>IF('Indicator Date hidden'!AO109="x","x",$AN$2-'Indicator Date hidden'!AO109)</f>
        <v>0</v>
      </c>
      <c r="AO108" s="214">
        <f>IF('Indicator Date hidden'!AP109="x","x",$AO$2-'Indicator Date hidden'!AP109)</f>
        <v>0</v>
      </c>
      <c r="AP108" s="214">
        <f>IF('Indicator Date hidden'!AQ109="x","x",$AP$2-'Indicator Date hidden'!AQ109)</f>
        <v>0</v>
      </c>
      <c r="AQ108" s="214" t="str">
        <f>IF('Indicator Date hidden'!AR109="x","x",$AQ$2-'Indicator Date hidden'!AR109)</f>
        <v>x</v>
      </c>
      <c r="AR108" s="214">
        <f>IF('Indicator Date hidden'!AS109="x","x",$AR$2-'Indicator Date hidden'!AS109)</f>
        <v>0</v>
      </c>
      <c r="AS108" s="214">
        <f>IF('Indicator Date hidden'!AT109="x","x",$AS$2-'Indicator Date hidden'!AT109)</f>
        <v>0</v>
      </c>
      <c r="AT108" s="214">
        <f>IF('Indicator Date hidden'!AU109="x","x",$AT$2-'Indicator Date hidden'!AU109)</f>
        <v>0</v>
      </c>
      <c r="AU108" s="214">
        <f>IF('Indicator Date hidden'!AV109="x","x",$AU$2-'Indicator Date hidden'!AV109)</f>
        <v>3</v>
      </c>
      <c r="AV108" s="214">
        <f>IF('Indicator Date hidden'!AW109="x","x",$AV$2-'Indicator Date hidden'!AW109)</f>
        <v>0</v>
      </c>
      <c r="AW108" s="214">
        <f>IF('Indicator Date hidden'!AX109="x","x",$AW$2-'Indicator Date hidden'!AX109)</f>
        <v>0</v>
      </c>
      <c r="AX108" s="214">
        <f>IF('Indicator Date hidden'!AY109="x","x",$AX$2-'Indicator Date hidden'!AY109)</f>
        <v>0</v>
      </c>
      <c r="AY108" s="214">
        <f>IF('Indicator Date hidden'!AZ109="x","x",$AY$2-'Indicator Date hidden'!AZ109)</f>
        <v>0</v>
      </c>
      <c r="AZ108" s="214">
        <f>IF('Indicator Date hidden'!BA109="x","x",$AZ$2-'Indicator Date hidden'!BA109)</f>
        <v>0</v>
      </c>
      <c r="BA108">
        <f t="shared" si="15"/>
        <v>5</v>
      </c>
      <c r="BB108" s="21">
        <f t="shared" si="16"/>
        <v>0.11627906976744186</v>
      </c>
      <c r="BC108">
        <f t="shared" si="17"/>
        <v>3</v>
      </c>
      <c r="BD108" s="21">
        <f t="shared" si="18"/>
        <v>0.49223280205852848</v>
      </c>
      <c r="BE108" s="291">
        <f t="shared" si="19"/>
        <v>0</v>
      </c>
    </row>
    <row r="109" spans="1:57" x14ac:dyDescent="0.25">
      <c r="A109" t="s">
        <v>8023</v>
      </c>
      <c r="B109" s="214">
        <f>IF('Indicator Date hidden'!C110="x","x",$B$2-'Indicator Date hidden'!C110)</f>
        <v>0</v>
      </c>
      <c r="C109" s="214">
        <f>IF('Indicator Date hidden'!D110="x","x",$C$2-'Indicator Date hidden'!D110)</f>
        <v>0</v>
      </c>
      <c r="D109" s="214">
        <f>IF('Indicator Date hidden'!E110="x","x",$D$2-'Indicator Date hidden'!E110)</f>
        <v>0</v>
      </c>
      <c r="E109" s="214">
        <f>IF('Indicator Date hidden'!F110="x","x",$E$2-'Indicator Date hidden'!F110)</f>
        <v>0</v>
      </c>
      <c r="F109" s="214">
        <f>IF('Indicator Date hidden'!G110="x","x",$F$2-'Indicator Date hidden'!G110)</f>
        <v>0</v>
      </c>
      <c r="G109" s="214">
        <f>IF('Indicator Date hidden'!H110="x","x",$G$2-'Indicator Date hidden'!H110)</f>
        <v>0</v>
      </c>
      <c r="H109" s="214">
        <f>IF('Indicator Date hidden'!I110="x","x",$H$2-'Indicator Date hidden'!I110)</f>
        <v>0</v>
      </c>
      <c r="I109" s="214">
        <f>IF('Indicator Date hidden'!J110="x","x",$I$2-'Indicator Date hidden'!J110)</f>
        <v>0</v>
      </c>
      <c r="J109" s="214">
        <f>IF('Indicator Date hidden'!K110="x","x",$J$2-'Indicator Date hidden'!K110)</f>
        <v>0</v>
      </c>
      <c r="K109" s="214">
        <f>IF('Indicator Date hidden'!L110="x","x",$K$2-'Indicator Date hidden'!L110)</f>
        <v>0</v>
      </c>
      <c r="L109" s="214">
        <f>IF('Indicator Date hidden'!M110="x","x",$L$2-'Indicator Date hidden'!M110)</f>
        <v>0</v>
      </c>
      <c r="M109" s="214">
        <f>IF('Indicator Date hidden'!N110="x","x",$M$2-'Indicator Date hidden'!N110)</f>
        <v>0</v>
      </c>
      <c r="N109" s="214">
        <f>IF('Indicator Date hidden'!O110="x","x",$N$2-'Indicator Date hidden'!O110)</f>
        <v>0</v>
      </c>
      <c r="O109" s="214">
        <f>IF('Indicator Date hidden'!P110="x","x",$O$2-'Indicator Date hidden'!P110)</f>
        <v>0</v>
      </c>
      <c r="P109" s="214" t="str">
        <f>IF('Indicator Date hidden'!Q110="x","x",$P$2-'Indicator Date hidden'!Q110)</f>
        <v>x</v>
      </c>
      <c r="Q109" s="214" t="str">
        <f>IF('Indicator Date hidden'!R110="x","x",$Q$2-'Indicator Date hidden'!R110)</f>
        <v>x</v>
      </c>
      <c r="R109" s="214">
        <f>IF('Indicator Date hidden'!S110="x","x",$R$2-'Indicator Date hidden'!S110)</f>
        <v>0</v>
      </c>
      <c r="S109" s="214">
        <f>IF('Indicator Date hidden'!T110="x","x",$S$2-'Indicator Date hidden'!T110)</f>
        <v>0</v>
      </c>
      <c r="T109" s="214">
        <f>IF('Indicator Date hidden'!U110="x","x",$T$2-'Indicator Date hidden'!U110)</f>
        <v>0</v>
      </c>
      <c r="U109" s="214">
        <f>IF('Indicator Date hidden'!V110="x","x",$U$2-'Indicator Date hidden'!V110)</f>
        <v>0</v>
      </c>
      <c r="V109" s="214">
        <f>IF('Indicator Date hidden'!W110="x","x",$V$2-'Indicator Date hidden'!W110)</f>
        <v>0</v>
      </c>
      <c r="W109" s="214">
        <f>IF('Indicator Date hidden'!X110="x","x",$W$2-'Indicator Date hidden'!X110)</f>
        <v>7</v>
      </c>
      <c r="X109" s="214">
        <f>IF('Indicator Date hidden'!Y110="x","x",$X$2-'Indicator Date hidden'!Y110)</f>
        <v>4</v>
      </c>
      <c r="Y109" s="214">
        <f>IF('Indicator Date hidden'!Z110="x","x",$Y$2-'Indicator Date hidden'!Z110)</f>
        <v>0</v>
      </c>
      <c r="Z109" s="214">
        <f>IF('Indicator Date hidden'!AA110="x","x",$Z$2-'Indicator Date hidden'!AA110)</f>
        <v>0</v>
      </c>
      <c r="AA109" s="214" t="str">
        <f>IF('Indicator Date hidden'!AB110="x","x",$AA$2-'Indicator Date hidden'!AB110)</f>
        <v>x</v>
      </c>
      <c r="AB109" s="214">
        <f>IF('Indicator Date hidden'!AC110="x","x",$AB$2-'Indicator Date hidden'!AC110)</f>
        <v>0</v>
      </c>
      <c r="AC109" s="214">
        <f>IF('Indicator Date hidden'!AD110="x","x",$AC$2-'Indicator Date hidden'!AD110)</f>
        <v>0</v>
      </c>
      <c r="AD109" s="214" t="str">
        <f>IF('Indicator Date hidden'!AE110="x","x",$AD$2-'Indicator Date hidden'!AE110)</f>
        <v>x</v>
      </c>
      <c r="AE109" s="214" t="str">
        <f>IF('Indicator Date hidden'!AF110="x","x",$AE$2-'Indicator Date hidden'!AF110)</f>
        <v>x</v>
      </c>
      <c r="AF109" s="214" t="str">
        <f>IF('Indicator Date hidden'!AG110="x","x",$AF$2-'Indicator Date hidden'!AG110)</f>
        <v>x</v>
      </c>
      <c r="AG109" s="214">
        <f>IF('Indicator Date hidden'!AH110="x","x",$AG$2-'Indicator Date hidden'!AH110)</f>
        <v>0</v>
      </c>
      <c r="AH109" s="214">
        <f>IF('Indicator Date hidden'!AI110="x","x",$AH$2-'Indicator Date hidden'!AI110)</f>
        <v>0</v>
      </c>
      <c r="AI109" s="214">
        <f>IF('Indicator Date hidden'!AJ110="x","x",$AI$2-'Indicator Date hidden'!AJ110)</f>
        <v>0</v>
      </c>
      <c r="AJ109" s="214" t="str">
        <f>IF('Indicator Date hidden'!AK110="x","x",$AJ$2-'Indicator Date hidden'!AK110)</f>
        <v>x</v>
      </c>
      <c r="AK109" s="214" t="str">
        <f>IF('Indicator Date hidden'!AL110="x","x",$AK$2-'Indicator Date hidden'!AL110)</f>
        <v>x</v>
      </c>
      <c r="AL109" s="214">
        <f>IF('Indicator Date hidden'!AM110="x","x",$AL$2-'Indicator Date hidden'!AM110)</f>
        <v>0</v>
      </c>
      <c r="AM109" s="214">
        <f>IF('Indicator Date hidden'!AN110="x","x",$AM$2-'Indicator Date hidden'!AN110)</f>
        <v>0</v>
      </c>
      <c r="AN109" s="214">
        <f>IF('Indicator Date hidden'!AO110="x","x",$AN$2-'Indicator Date hidden'!AO110)</f>
        <v>0</v>
      </c>
      <c r="AO109" s="214" t="str">
        <f>IF('Indicator Date hidden'!AP110="x","x",$AO$2-'Indicator Date hidden'!AP110)</f>
        <v>x</v>
      </c>
      <c r="AP109" s="214" t="str">
        <f>IF('Indicator Date hidden'!AQ110="x","x",$AP$2-'Indicator Date hidden'!AQ110)</f>
        <v>x</v>
      </c>
      <c r="AQ109" s="214">
        <f>IF('Indicator Date hidden'!AR110="x","x",$AQ$2-'Indicator Date hidden'!AR110)</f>
        <v>4</v>
      </c>
      <c r="AR109" s="214">
        <f>IF('Indicator Date hidden'!AS110="x","x",$AR$2-'Indicator Date hidden'!AS110)</f>
        <v>0</v>
      </c>
      <c r="AS109" s="214" t="str">
        <f>IF('Indicator Date hidden'!AT110="x","x",$AS$2-'Indicator Date hidden'!AT110)</f>
        <v>x</v>
      </c>
      <c r="AT109" s="214">
        <f>IF('Indicator Date hidden'!AU110="x","x",$AT$2-'Indicator Date hidden'!AU110)</f>
        <v>0</v>
      </c>
      <c r="AU109" s="214" t="str">
        <f>IF('Indicator Date hidden'!AV110="x","x",$AU$2-'Indicator Date hidden'!AV110)</f>
        <v>x</v>
      </c>
      <c r="AV109" s="214">
        <f>IF('Indicator Date hidden'!AW110="x","x",$AV$2-'Indicator Date hidden'!AW110)</f>
        <v>0</v>
      </c>
      <c r="AW109" s="214">
        <f>IF('Indicator Date hidden'!AX110="x","x",$AW$2-'Indicator Date hidden'!AX110)</f>
        <v>0</v>
      </c>
      <c r="AX109" s="214">
        <f>IF('Indicator Date hidden'!AY110="x","x",$AX$2-'Indicator Date hidden'!AY110)</f>
        <v>0</v>
      </c>
      <c r="AY109" s="214">
        <f>IF('Indicator Date hidden'!AZ110="x","x",$AY$2-'Indicator Date hidden'!AZ110)</f>
        <v>0</v>
      </c>
      <c r="AZ109" s="214">
        <f>IF('Indicator Date hidden'!BA110="x","x",$AZ$2-'Indicator Date hidden'!BA110)</f>
        <v>0</v>
      </c>
      <c r="BA109">
        <f t="shared" si="15"/>
        <v>15</v>
      </c>
      <c r="BB109" s="21">
        <f t="shared" si="16"/>
        <v>0.38461538461538464</v>
      </c>
      <c r="BC109">
        <f t="shared" si="17"/>
        <v>3</v>
      </c>
      <c r="BD109" s="21">
        <f t="shared" si="18"/>
        <v>1.3888823142513684</v>
      </c>
      <c r="BE109" s="291">
        <f t="shared" si="19"/>
        <v>0</v>
      </c>
    </row>
    <row r="110" spans="1:57" x14ac:dyDescent="0.25">
      <c r="A110" t="s">
        <v>8035</v>
      </c>
      <c r="B110" s="214">
        <f>IF('Indicator Date hidden'!C111="x","x",$B$2-'Indicator Date hidden'!C111)</f>
        <v>0</v>
      </c>
      <c r="C110" s="214">
        <f>IF('Indicator Date hidden'!D111="x","x",$C$2-'Indicator Date hidden'!D111)</f>
        <v>0</v>
      </c>
      <c r="D110" s="214">
        <f>IF('Indicator Date hidden'!E111="x","x",$D$2-'Indicator Date hidden'!E111)</f>
        <v>0</v>
      </c>
      <c r="E110" s="214">
        <f>IF('Indicator Date hidden'!F111="x","x",$E$2-'Indicator Date hidden'!F111)</f>
        <v>0</v>
      </c>
      <c r="F110" s="214">
        <f>IF('Indicator Date hidden'!G111="x","x",$F$2-'Indicator Date hidden'!G111)</f>
        <v>0</v>
      </c>
      <c r="G110" s="214">
        <f>IF('Indicator Date hidden'!H111="x","x",$G$2-'Indicator Date hidden'!H111)</f>
        <v>0</v>
      </c>
      <c r="H110" s="214">
        <f>IF('Indicator Date hidden'!I111="x","x",$H$2-'Indicator Date hidden'!I111)</f>
        <v>0</v>
      </c>
      <c r="I110" s="214">
        <f>IF('Indicator Date hidden'!J111="x","x",$I$2-'Indicator Date hidden'!J111)</f>
        <v>0</v>
      </c>
      <c r="J110" s="214">
        <f>IF('Indicator Date hidden'!K111="x","x",$J$2-'Indicator Date hidden'!K111)</f>
        <v>0</v>
      </c>
      <c r="K110" s="214">
        <f>IF('Indicator Date hidden'!L111="x","x",$K$2-'Indicator Date hidden'!L111)</f>
        <v>0</v>
      </c>
      <c r="L110" s="214">
        <f>IF('Indicator Date hidden'!M111="x","x",$L$2-'Indicator Date hidden'!M111)</f>
        <v>0</v>
      </c>
      <c r="M110" s="214">
        <f>IF('Indicator Date hidden'!N111="x","x",$M$2-'Indicator Date hidden'!N111)</f>
        <v>0</v>
      </c>
      <c r="N110" s="214">
        <f>IF('Indicator Date hidden'!O111="x","x",$N$2-'Indicator Date hidden'!O111)</f>
        <v>0</v>
      </c>
      <c r="O110" s="214">
        <f>IF('Indicator Date hidden'!P111="x","x",$O$2-'Indicator Date hidden'!P111)</f>
        <v>0</v>
      </c>
      <c r="P110" s="214">
        <f>IF('Indicator Date hidden'!Q111="x","x",$P$2-'Indicator Date hidden'!Q111)</f>
        <v>0</v>
      </c>
      <c r="Q110" s="214">
        <f>IF('Indicator Date hidden'!R111="x","x",$Q$2-'Indicator Date hidden'!R111)</f>
        <v>3</v>
      </c>
      <c r="R110" s="214">
        <f>IF('Indicator Date hidden'!S111="x","x",$R$2-'Indicator Date hidden'!S111)</f>
        <v>0</v>
      </c>
      <c r="S110" s="214">
        <f>IF('Indicator Date hidden'!T111="x","x",$S$2-'Indicator Date hidden'!T111)</f>
        <v>0</v>
      </c>
      <c r="T110" s="214">
        <f>IF('Indicator Date hidden'!U111="x","x",$T$2-'Indicator Date hidden'!U111)</f>
        <v>0</v>
      </c>
      <c r="U110" s="214">
        <f>IF('Indicator Date hidden'!V111="x","x",$U$2-'Indicator Date hidden'!V111)</f>
        <v>0</v>
      </c>
      <c r="V110" s="214">
        <f>IF('Indicator Date hidden'!W111="x","x",$V$2-'Indicator Date hidden'!W111)</f>
        <v>0</v>
      </c>
      <c r="W110" s="214">
        <f>IF('Indicator Date hidden'!X111="x","x",$W$2-'Indicator Date hidden'!X111)</f>
        <v>2</v>
      </c>
      <c r="X110" s="214">
        <f>IF('Indicator Date hidden'!Y111="x","x",$X$2-'Indicator Date hidden'!Y111)</f>
        <v>4</v>
      </c>
      <c r="Y110" s="214">
        <f>IF('Indicator Date hidden'!Z111="x","x",$Y$2-'Indicator Date hidden'!Z111)</f>
        <v>0</v>
      </c>
      <c r="Z110" s="214">
        <f>IF('Indicator Date hidden'!AA111="x","x",$Z$2-'Indicator Date hidden'!AA111)</f>
        <v>0</v>
      </c>
      <c r="AA110" s="214">
        <f>IF('Indicator Date hidden'!AB111="x","x",$AA$2-'Indicator Date hidden'!AB111)</f>
        <v>0</v>
      </c>
      <c r="AB110" s="214">
        <f>IF('Indicator Date hidden'!AC111="x","x",$AB$2-'Indicator Date hidden'!AC111)</f>
        <v>0</v>
      </c>
      <c r="AC110" s="214">
        <f>IF('Indicator Date hidden'!AD111="x","x",$AC$2-'Indicator Date hidden'!AD111)</f>
        <v>0</v>
      </c>
      <c r="AD110" s="214">
        <f>IF('Indicator Date hidden'!AE111="x","x",$AD$2-'Indicator Date hidden'!AE111)</f>
        <v>0</v>
      </c>
      <c r="AE110" s="214">
        <f>IF('Indicator Date hidden'!AF111="x","x",$AE$2-'Indicator Date hidden'!AF111)</f>
        <v>0</v>
      </c>
      <c r="AF110" s="214">
        <f>IF('Indicator Date hidden'!AG111="x","x",$AF$2-'Indicator Date hidden'!AG111)</f>
        <v>5</v>
      </c>
      <c r="AG110" s="214">
        <f>IF('Indicator Date hidden'!AH111="x","x",$AG$2-'Indicator Date hidden'!AH111)</f>
        <v>0</v>
      </c>
      <c r="AH110" s="214">
        <f>IF('Indicator Date hidden'!AI111="x","x",$AH$2-'Indicator Date hidden'!AI111)</f>
        <v>0</v>
      </c>
      <c r="AI110" s="214">
        <f>IF('Indicator Date hidden'!AJ111="x","x",$AI$2-'Indicator Date hidden'!AJ111)</f>
        <v>0</v>
      </c>
      <c r="AJ110" s="214" t="str">
        <f>IF('Indicator Date hidden'!AK111="x","x",$AJ$2-'Indicator Date hidden'!AK111)</f>
        <v>x</v>
      </c>
      <c r="AK110" s="214">
        <f>IF('Indicator Date hidden'!AL111="x","x",$AK$2-'Indicator Date hidden'!AL111)</f>
        <v>0</v>
      </c>
      <c r="AL110" s="214">
        <f>IF('Indicator Date hidden'!AM111="x","x",$AL$2-'Indicator Date hidden'!AM111)</f>
        <v>0</v>
      </c>
      <c r="AM110" s="214">
        <f>IF('Indicator Date hidden'!AN111="x","x",$AM$2-'Indicator Date hidden'!AN111)</f>
        <v>0</v>
      </c>
      <c r="AN110" s="214">
        <f>IF('Indicator Date hidden'!AO111="x","x",$AN$2-'Indicator Date hidden'!AO111)</f>
        <v>0</v>
      </c>
      <c r="AO110" s="214">
        <f>IF('Indicator Date hidden'!AP111="x","x",$AO$2-'Indicator Date hidden'!AP111)</f>
        <v>0</v>
      </c>
      <c r="AP110" s="214">
        <f>IF('Indicator Date hidden'!AQ111="x","x",$AP$2-'Indicator Date hidden'!AQ111)</f>
        <v>0</v>
      </c>
      <c r="AQ110" s="214">
        <f>IF('Indicator Date hidden'!AR111="x","x",$AQ$2-'Indicator Date hidden'!AR111)</f>
        <v>4</v>
      </c>
      <c r="AR110" s="214">
        <f>IF('Indicator Date hidden'!AS111="x","x",$AR$2-'Indicator Date hidden'!AS111)</f>
        <v>0</v>
      </c>
      <c r="AS110" s="214">
        <f>IF('Indicator Date hidden'!AT111="x","x",$AS$2-'Indicator Date hidden'!AT111)</f>
        <v>0</v>
      </c>
      <c r="AT110" s="214">
        <f>IF('Indicator Date hidden'!AU111="x","x",$AT$2-'Indicator Date hidden'!AU111)</f>
        <v>0</v>
      </c>
      <c r="AU110" s="214">
        <f>IF('Indicator Date hidden'!AV111="x","x",$AU$2-'Indicator Date hidden'!AV111)</f>
        <v>7</v>
      </c>
      <c r="AV110" s="214">
        <f>IF('Indicator Date hidden'!AW111="x","x",$AV$2-'Indicator Date hidden'!AW111)</f>
        <v>0</v>
      </c>
      <c r="AW110" s="214">
        <f>IF('Indicator Date hidden'!AX111="x","x",$AW$2-'Indicator Date hidden'!AX111)</f>
        <v>0</v>
      </c>
      <c r="AX110" s="214">
        <f>IF('Indicator Date hidden'!AY111="x","x",$AX$2-'Indicator Date hidden'!AY111)</f>
        <v>0</v>
      </c>
      <c r="AY110" s="214">
        <f>IF('Indicator Date hidden'!AZ111="x","x",$AY$2-'Indicator Date hidden'!AZ111)</f>
        <v>0</v>
      </c>
      <c r="AZ110" s="214">
        <f>IF('Indicator Date hidden'!BA111="x","x",$AZ$2-'Indicator Date hidden'!BA111)</f>
        <v>0</v>
      </c>
      <c r="BA110">
        <f t="shared" si="15"/>
        <v>25</v>
      </c>
      <c r="BB110" s="21">
        <f t="shared" si="16"/>
        <v>0.5</v>
      </c>
      <c r="BC110">
        <f t="shared" si="17"/>
        <v>6</v>
      </c>
      <c r="BD110" s="21">
        <f t="shared" si="18"/>
        <v>1.4594519519326423</v>
      </c>
      <c r="BE110" s="291">
        <f t="shared" si="19"/>
        <v>0</v>
      </c>
    </row>
    <row r="111" spans="1:57" x14ac:dyDescent="0.25">
      <c r="A111" t="s">
        <v>8037</v>
      </c>
      <c r="B111" s="214">
        <f>IF('Indicator Date hidden'!C112="x","x",$B$2-'Indicator Date hidden'!C112)</f>
        <v>0</v>
      </c>
      <c r="C111" s="214">
        <f>IF('Indicator Date hidden'!D112="x","x",$C$2-'Indicator Date hidden'!D112)</f>
        <v>0</v>
      </c>
      <c r="D111" s="214">
        <f>IF('Indicator Date hidden'!E112="x","x",$D$2-'Indicator Date hidden'!E112)</f>
        <v>0</v>
      </c>
      <c r="E111" s="214">
        <f>IF('Indicator Date hidden'!F112="x","x",$E$2-'Indicator Date hidden'!F112)</f>
        <v>0</v>
      </c>
      <c r="F111" s="214">
        <f>IF('Indicator Date hidden'!G112="x","x",$F$2-'Indicator Date hidden'!G112)</f>
        <v>0</v>
      </c>
      <c r="G111" s="214">
        <f>IF('Indicator Date hidden'!H112="x","x",$G$2-'Indicator Date hidden'!H112)</f>
        <v>0</v>
      </c>
      <c r="H111" s="214">
        <f>IF('Indicator Date hidden'!I112="x","x",$H$2-'Indicator Date hidden'!I112)</f>
        <v>0</v>
      </c>
      <c r="I111" s="214">
        <f>IF('Indicator Date hidden'!J112="x","x",$I$2-'Indicator Date hidden'!J112)</f>
        <v>0</v>
      </c>
      <c r="J111" s="214">
        <f>IF('Indicator Date hidden'!K112="x","x",$J$2-'Indicator Date hidden'!K112)</f>
        <v>0</v>
      </c>
      <c r="K111" s="214">
        <f>IF('Indicator Date hidden'!L112="x","x",$K$2-'Indicator Date hidden'!L112)</f>
        <v>0</v>
      </c>
      <c r="L111" s="214">
        <f>IF('Indicator Date hidden'!M112="x","x",$L$2-'Indicator Date hidden'!M112)</f>
        <v>0</v>
      </c>
      <c r="M111" s="214">
        <f>IF('Indicator Date hidden'!N112="x","x",$M$2-'Indicator Date hidden'!N112)</f>
        <v>0</v>
      </c>
      <c r="N111" s="214">
        <f>IF('Indicator Date hidden'!O112="x","x",$N$2-'Indicator Date hidden'!O112)</f>
        <v>0</v>
      </c>
      <c r="O111" s="214">
        <f>IF('Indicator Date hidden'!P112="x","x",$O$2-'Indicator Date hidden'!P112)</f>
        <v>0</v>
      </c>
      <c r="P111" s="214">
        <f>IF('Indicator Date hidden'!Q112="x","x",$P$2-'Indicator Date hidden'!Q112)</f>
        <v>0</v>
      </c>
      <c r="Q111" s="214" t="str">
        <f>IF('Indicator Date hidden'!R112="x","x",$Q$2-'Indicator Date hidden'!R112)</f>
        <v>x</v>
      </c>
      <c r="R111" s="214">
        <f>IF('Indicator Date hidden'!S112="x","x",$R$2-'Indicator Date hidden'!S112)</f>
        <v>0</v>
      </c>
      <c r="S111" s="214">
        <f>IF('Indicator Date hidden'!T112="x","x",$S$2-'Indicator Date hidden'!T112)</f>
        <v>0</v>
      </c>
      <c r="T111" s="214">
        <f>IF('Indicator Date hidden'!U112="x","x",$T$2-'Indicator Date hidden'!U112)</f>
        <v>0</v>
      </c>
      <c r="U111" s="214">
        <f>IF('Indicator Date hidden'!V112="x","x",$U$2-'Indicator Date hidden'!V112)</f>
        <v>0</v>
      </c>
      <c r="V111" s="214">
        <f>IF('Indicator Date hidden'!W112="x","x",$V$2-'Indicator Date hidden'!W112)</f>
        <v>0</v>
      </c>
      <c r="W111" s="214" t="str">
        <f>IF('Indicator Date hidden'!X112="x","x",$W$2-'Indicator Date hidden'!X112)</f>
        <v>x</v>
      </c>
      <c r="X111" s="214" t="str">
        <f>IF('Indicator Date hidden'!Y112="x","x",$X$2-'Indicator Date hidden'!Y112)</f>
        <v>x</v>
      </c>
      <c r="Y111" s="214">
        <f>IF('Indicator Date hidden'!Z112="x","x",$Y$2-'Indicator Date hidden'!Z112)</f>
        <v>0</v>
      </c>
      <c r="Z111" s="214">
        <f>IF('Indicator Date hidden'!AA112="x","x",$Z$2-'Indicator Date hidden'!AA112)</f>
        <v>0</v>
      </c>
      <c r="AA111" s="214">
        <f>IF('Indicator Date hidden'!AB112="x","x",$AA$2-'Indicator Date hidden'!AB112)</f>
        <v>0</v>
      </c>
      <c r="AB111" s="214">
        <f>IF('Indicator Date hidden'!AC112="x","x",$AB$2-'Indicator Date hidden'!AC112)</f>
        <v>0</v>
      </c>
      <c r="AC111" s="214">
        <f>IF('Indicator Date hidden'!AD112="x","x",$AC$2-'Indicator Date hidden'!AD112)</f>
        <v>0</v>
      </c>
      <c r="AD111" s="214" t="str">
        <f>IF('Indicator Date hidden'!AE112="x","x",$AD$2-'Indicator Date hidden'!AE112)</f>
        <v>x</v>
      </c>
      <c r="AE111" s="214">
        <f>IF('Indicator Date hidden'!AF112="x","x",$AE$2-'Indicator Date hidden'!AF112)</f>
        <v>0</v>
      </c>
      <c r="AF111" s="214">
        <f>IF('Indicator Date hidden'!AG112="x","x",$AF$2-'Indicator Date hidden'!AG112)</f>
        <v>1</v>
      </c>
      <c r="AG111" s="214">
        <f>IF('Indicator Date hidden'!AH112="x","x",$AG$2-'Indicator Date hidden'!AH112)</f>
        <v>0</v>
      </c>
      <c r="AH111" s="214">
        <f>IF('Indicator Date hidden'!AI112="x","x",$AH$2-'Indicator Date hidden'!AI112)</f>
        <v>0</v>
      </c>
      <c r="AI111" s="214">
        <f>IF('Indicator Date hidden'!AJ112="x","x",$AI$2-'Indicator Date hidden'!AJ112)</f>
        <v>0</v>
      </c>
      <c r="AJ111" s="214" t="str">
        <f>IF('Indicator Date hidden'!AK112="x","x",$AJ$2-'Indicator Date hidden'!AK112)</f>
        <v>x</v>
      </c>
      <c r="AK111" s="214">
        <f>IF('Indicator Date hidden'!AL112="x","x",$AK$2-'Indicator Date hidden'!AL112)</f>
        <v>1</v>
      </c>
      <c r="AL111" s="214">
        <f>IF('Indicator Date hidden'!AM112="x","x",$AL$2-'Indicator Date hidden'!AM112)</f>
        <v>0</v>
      </c>
      <c r="AM111" s="214">
        <f>IF('Indicator Date hidden'!AN112="x","x",$AM$2-'Indicator Date hidden'!AN112)</f>
        <v>0</v>
      </c>
      <c r="AN111" s="214">
        <f>IF('Indicator Date hidden'!AO112="x","x",$AN$2-'Indicator Date hidden'!AO112)</f>
        <v>0</v>
      </c>
      <c r="AO111" s="214">
        <f>IF('Indicator Date hidden'!AP112="x","x",$AO$2-'Indicator Date hidden'!AP112)</f>
        <v>0</v>
      </c>
      <c r="AP111" s="214">
        <f>IF('Indicator Date hidden'!AQ112="x","x",$AP$2-'Indicator Date hidden'!AQ112)</f>
        <v>0</v>
      </c>
      <c r="AQ111" s="214">
        <f>IF('Indicator Date hidden'!AR112="x","x",$AQ$2-'Indicator Date hidden'!AR112)</f>
        <v>0</v>
      </c>
      <c r="AR111" s="214">
        <f>IF('Indicator Date hidden'!AS112="x","x",$AR$2-'Indicator Date hidden'!AS112)</f>
        <v>0</v>
      </c>
      <c r="AS111" s="214">
        <f>IF('Indicator Date hidden'!AT112="x","x",$AS$2-'Indicator Date hidden'!AT112)</f>
        <v>0</v>
      </c>
      <c r="AT111" s="214">
        <f>IF('Indicator Date hidden'!AU112="x","x",$AT$2-'Indicator Date hidden'!AU112)</f>
        <v>0</v>
      </c>
      <c r="AU111" s="214">
        <f>IF('Indicator Date hidden'!AV112="x","x",$AU$2-'Indicator Date hidden'!AV112)</f>
        <v>3</v>
      </c>
      <c r="AV111" s="214">
        <f>IF('Indicator Date hidden'!AW112="x","x",$AV$2-'Indicator Date hidden'!AW112)</f>
        <v>0</v>
      </c>
      <c r="AW111" s="214">
        <f>IF('Indicator Date hidden'!AX112="x","x",$AW$2-'Indicator Date hidden'!AX112)</f>
        <v>0</v>
      </c>
      <c r="AX111" s="214">
        <f>IF('Indicator Date hidden'!AY112="x","x",$AX$2-'Indicator Date hidden'!AY112)</f>
        <v>0</v>
      </c>
      <c r="AY111" s="214">
        <f>IF('Indicator Date hidden'!AZ112="x","x",$AY$2-'Indicator Date hidden'!AZ112)</f>
        <v>0</v>
      </c>
      <c r="AZ111" s="214">
        <f>IF('Indicator Date hidden'!BA112="x","x",$AZ$2-'Indicator Date hidden'!BA112)</f>
        <v>0</v>
      </c>
      <c r="BA111">
        <f t="shared" si="15"/>
        <v>5</v>
      </c>
      <c r="BB111" s="21">
        <f t="shared" si="16"/>
        <v>0.10869565217391304</v>
      </c>
      <c r="BC111">
        <f t="shared" si="17"/>
        <v>3</v>
      </c>
      <c r="BD111" s="21">
        <f t="shared" si="18"/>
        <v>0.47677635216220238</v>
      </c>
      <c r="BE111" s="291">
        <f t="shared" si="19"/>
        <v>0</v>
      </c>
    </row>
    <row r="112" spans="1:57" x14ac:dyDescent="0.25">
      <c r="A112" t="s">
        <v>8021</v>
      </c>
      <c r="B112" s="214">
        <f>IF('Indicator Date hidden'!C113="x","x",$B$2-'Indicator Date hidden'!C113)</f>
        <v>0</v>
      </c>
      <c r="C112" s="214">
        <f>IF('Indicator Date hidden'!D113="x","x",$C$2-'Indicator Date hidden'!D113)</f>
        <v>0</v>
      </c>
      <c r="D112" s="214">
        <f>IF('Indicator Date hidden'!E113="x","x",$D$2-'Indicator Date hidden'!E113)</f>
        <v>0</v>
      </c>
      <c r="E112" s="214">
        <f>IF('Indicator Date hidden'!F113="x","x",$E$2-'Indicator Date hidden'!F113)</f>
        <v>0</v>
      </c>
      <c r="F112" s="214">
        <f>IF('Indicator Date hidden'!G113="x","x",$F$2-'Indicator Date hidden'!G113)</f>
        <v>0</v>
      </c>
      <c r="G112" s="214">
        <f>IF('Indicator Date hidden'!H113="x","x",$G$2-'Indicator Date hidden'!H113)</f>
        <v>0</v>
      </c>
      <c r="H112" s="214">
        <f>IF('Indicator Date hidden'!I113="x","x",$H$2-'Indicator Date hidden'!I113)</f>
        <v>0</v>
      </c>
      <c r="I112" s="214">
        <f>IF('Indicator Date hidden'!J113="x","x",$I$2-'Indicator Date hidden'!J113)</f>
        <v>0</v>
      </c>
      <c r="J112" s="214">
        <f>IF('Indicator Date hidden'!K113="x","x",$J$2-'Indicator Date hidden'!K113)</f>
        <v>0</v>
      </c>
      <c r="K112" s="214">
        <f>IF('Indicator Date hidden'!L113="x","x",$K$2-'Indicator Date hidden'!L113)</f>
        <v>0</v>
      </c>
      <c r="L112" s="214">
        <f>IF('Indicator Date hidden'!M113="x","x",$L$2-'Indicator Date hidden'!M113)</f>
        <v>0</v>
      </c>
      <c r="M112" s="214">
        <f>IF('Indicator Date hidden'!N113="x","x",$M$2-'Indicator Date hidden'!N113)</f>
        <v>0</v>
      </c>
      <c r="N112" s="214">
        <f>IF('Indicator Date hidden'!O113="x","x",$N$2-'Indicator Date hidden'!O113)</f>
        <v>0</v>
      </c>
      <c r="O112" s="214">
        <f>IF('Indicator Date hidden'!P113="x","x",$O$2-'Indicator Date hidden'!P113)</f>
        <v>0</v>
      </c>
      <c r="P112" s="214">
        <f>IF('Indicator Date hidden'!Q113="x","x",$P$2-'Indicator Date hidden'!Q113)</f>
        <v>0</v>
      </c>
      <c r="Q112" s="214">
        <f>IF('Indicator Date hidden'!R113="x","x",$Q$2-'Indicator Date hidden'!R113)</f>
        <v>2</v>
      </c>
      <c r="R112" s="214">
        <f>IF('Indicator Date hidden'!S113="x","x",$R$2-'Indicator Date hidden'!S113)</f>
        <v>0</v>
      </c>
      <c r="S112" s="214">
        <f>IF('Indicator Date hidden'!T113="x","x",$S$2-'Indicator Date hidden'!T113)</f>
        <v>0</v>
      </c>
      <c r="T112" s="214">
        <f>IF('Indicator Date hidden'!U113="x","x",$T$2-'Indicator Date hidden'!U113)</f>
        <v>0</v>
      </c>
      <c r="U112" s="214">
        <f>IF('Indicator Date hidden'!V113="x","x",$U$2-'Indicator Date hidden'!V113)</f>
        <v>0</v>
      </c>
      <c r="V112" s="214">
        <f>IF('Indicator Date hidden'!W113="x","x",$V$2-'Indicator Date hidden'!W113)</f>
        <v>0</v>
      </c>
      <c r="W112" s="214">
        <f>IF('Indicator Date hidden'!X113="x","x",$W$2-'Indicator Date hidden'!X113)</f>
        <v>2</v>
      </c>
      <c r="X112" s="214">
        <f>IF('Indicator Date hidden'!Y113="x","x",$X$2-'Indicator Date hidden'!Y113)</f>
        <v>3</v>
      </c>
      <c r="Y112" s="214">
        <f>IF('Indicator Date hidden'!Z113="x","x",$Y$2-'Indicator Date hidden'!Z113)</f>
        <v>0</v>
      </c>
      <c r="Z112" s="214">
        <f>IF('Indicator Date hidden'!AA113="x","x",$Z$2-'Indicator Date hidden'!AA113)</f>
        <v>0</v>
      </c>
      <c r="AA112" s="214">
        <f>IF('Indicator Date hidden'!AB113="x","x",$AA$2-'Indicator Date hidden'!AB113)</f>
        <v>0</v>
      </c>
      <c r="AB112" s="214">
        <f>IF('Indicator Date hidden'!AC113="x","x",$AB$2-'Indicator Date hidden'!AC113)</f>
        <v>0</v>
      </c>
      <c r="AC112" s="214">
        <f>IF('Indicator Date hidden'!AD113="x","x",$AC$2-'Indicator Date hidden'!AD113)</f>
        <v>0</v>
      </c>
      <c r="AD112" s="214">
        <f>IF('Indicator Date hidden'!AE113="x","x",$AD$2-'Indicator Date hidden'!AE113)</f>
        <v>0</v>
      </c>
      <c r="AE112" s="214">
        <f>IF('Indicator Date hidden'!AF113="x","x",$AE$2-'Indicator Date hidden'!AF113)</f>
        <v>0</v>
      </c>
      <c r="AF112" s="214">
        <f>IF('Indicator Date hidden'!AG113="x","x",$AF$2-'Indicator Date hidden'!AG113)</f>
        <v>1</v>
      </c>
      <c r="AG112" s="214">
        <f>IF('Indicator Date hidden'!AH113="x","x",$AG$2-'Indicator Date hidden'!AH113)</f>
        <v>0</v>
      </c>
      <c r="AH112" s="214">
        <f>IF('Indicator Date hidden'!AI113="x","x",$AH$2-'Indicator Date hidden'!AI113)</f>
        <v>0</v>
      </c>
      <c r="AI112" s="214">
        <f>IF('Indicator Date hidden'!AJ113="x","x",$AI$2-'Indicator Date hidden'!AJ113)</f>
        <v>0</v>
      </c>
      <c r="AJ112" s="214">
        <f>IF('Indicator Date hidden'!AK113="x","x",$AJ$2-'Indicator Date hidden'!AK113)</f>
        <v>1</v>
      </c>
      <c r="AK112" s="214">
        <f>IF('Indicator Date hidden'!AL113="x","x",$AK$2-'Indicator Date hidden'!AL113)</f>
        <v>1</v>
      </c>
      <c r="AL112" s="214">
        <f>IF('Indicator Date hidden'!AM113="x","x",$AL$2-'Indicator Date hidden'!AM113)</f>
        <v>0</v>
      </c>
      <c r="AM112" s="214">
        <f>IF('Indicator Date hidden'!AN113="x","x",$AM$2-'Indicator Date hidden'!AN113)</f>
        <v>0</v>
      </c>
      <c r="AN112" s="214">
        <f>IF('Indicator Date hidden'!AO113="x","x",$AN$2-'Indicator Date hidden'!AO113)</f>
        <v>0</v>
      </c>
      <c r="AO112" s="214">
        <f>IF('Indicator Date hidden'!AP113="x","x",$AO$2-'Indicator Date hidden'!AP113)</f>
        <v>0</v>
      </c>
      <c r="AP112" s="214">
        <f>IF('Indicator Date hidden'!AQ113="x","x",$AP$2-'Indicator Date hidden'!AQ113)</f>
        <v>0</v>
      </c>
      <c r="AQ112" s="214">
        <f>IF('Indicator Date hidden'!AR113="x","x",$AQ$2-'Indicator Date hidden'!AR113)</f>
        <v>0</v>
      </c>
      <c r="AR112" s="214">
        <f>IF('Indicator Date hidden'!AS113="x","x",$AR$2-'Indicator Date hidden'!AS113)</f>
        <v>0</v>
      </c>
      <c r="AS112" s="214">
        <f>IF('Indicator Date hidden'!AT113="x","x",$AS$2-'Indicator Date hidden'!AT113)</f>
        <v>0</v>
      </c>
      <c r="AT112" s="214">
        <f>IF('Indicator Date hidden'!AU113="x","x",$AT$2-'Indicator Date hidden'!AU113)</f>
        <v>0</v>
      </c>
      <c r="AU112" s="214">
        <f>IF('Indicator Date hidden'!AV113="x","x",$AU$2-'Indicator Date hidden'!AV113)</f>
        <v>1</v>
      </c>
      <c r="AV112" s="214">
        <f>IF('Indicator Date hidden'!AW113="x","x",$AV$2-'Indicator Date hidden'!AW113)</f>
        <v>0</v>
      </c>
      <c r="AW112" s="214">
        <f>IF('Indicator Date hidden'!AX113="x","x",$AW$2-'Indicator Date hidden'!AX113)</f>
        <v>0</v>
      </c>
      <c r="AX112" s="214">
        <f>IF('Indicator Date hidden'!AY113="x","x",$AX$2-'Indicator Date hidden'!AY113)</f>
        <v>0</v>
      </c>
      <c r="AY112" s="214">
        <f>IF('Indicator Date hidden'!AZ113="x","x",$AY$2-'Indicator Date hidden'!AZ113)</f>
        <v>0</v>
      </c>
      <c r="AZ112" s="214">
        <f>IF('Indicator Date hidden'!BA113="x","x",$AZ$2-'Indicator Date hidden'!BA113)</f>
        <v>0</v>
      </c>
      <c r="BA112">
        <f t="shared" si="15"/>
        <v>11</v>
      </c>
      <c r="BB112" s="21">
        <f t="shared" si="16"/>
        <v>0.21568627450980393</v>
      </c>
      <c r="BC112">
        <f t="shared" si="17"/>
        <v>7</v>
      </c>
      <c r="BD112" s="21">
        <f t="shared" si="18"/>
        <v>0.60435431401656636</v>
      </c>
      <c r="BE112" s="291">
        <f t="shared" si="19"/>
        <v>0</v>
      </c>
    </row>
    <row r="113" spans="1:57" x14ac:dyDescent="0.25">
      <c r="A113" t="s">
        <v>7938</v>
      </c>
      <c r="B113" s="214">
        <f>IF('Indicator Date hidden'!C114="x","x",$B$2-'Indicator Date hidden'!C114)</f>
        <v>0</v>
      </c>
      <c r="C113" s="214">
        <f>IF('Indicator Date hidden'!D114="x","x",$C$2-'Indicator Date hidden'!D114)</f>
        <v>0</v>
      </c>
      <c r="D113" s="214">
        <f>IF('Indicator Date hidden'!E114="x","x",$D$2-'Indicator Date hidden'!E114)</f>
        <v>0</v>
      </c>
      <c r="E113" s="214">
        <f>IF('Indicator Date hidden'!F114="x","x",$E$2-'Indicator Date hidden'!F114)</f>
        <v>0</v>
      </c>
      <c r="F113" s="214">
        <f>IF('Indicator Date hidden'!G114="x","x",$F$2-'Indicator Date hidden'!G114)</f>
        <v>0</v>
      </c>
      <c r="G113" s="214">
        <f>IF('Indicator Date hidden'!H114="x","x",$G$2-'Indicator Date hidden'!H114)</f>
        <v>0</v>
      </c>
      <c r="H113" s="214">
        <f>IF('Indicator Date hidden'!I114="x","x",$H$2-'Indicator Date hidden'!I114)</f>
        <v>0</v>
      </c>
      <c r="I113" s="214">
        <f>IF('Indicator Date hidden'!J114="x","x",$I$2-'Indicator Date hidden'!J114)</f>
        <v>0</v>
      </c>
      <c r="J113" s="214">
        <f>IF('Indicator Date hidden'!K114="x","x",$J$2-'Indicator Date hidden'!K114)</f>
        <v>0</v>
      </c>
      <c r="K113" s="214">
        <f>IF('Indicator Date hidden'!L114="x","x",$K$2-'Indicator Date hidden'!L114)</f>
        <v>0</v>
      </c>
      <c r="L113" s="214">
        <f>IF('Indicator Date hidden'!M114="x","x",$L$2-'Indicator Date hidden'!M114)</f>
        <v>0</v>
      </c>
      <c r="M113" s="214">
        <f>IF('Indicator Date hidden'!N114="x","x",$M$2-'Indicator Date hidden'!N114)</f>
        <v>0</v>
      </c>
      <c r="N113" s="214">
        <f>IF('Indicator Date hidden'!O114="x","x",$N$2-'Indicator Date hidden'!O114)</f>
        <v>0</v>
      </c>
      <c r="O113" s="214">
        <f>IF('Indicator Date hidden'!P114="x","x",$O$2-'Indicator Date hidden'!P114)</f>
        <v>0</v>
      </c>
      <c r="P113" s="214">
        <f>IF('Indicator Date hidden'!Q114="x","x",$P$2-'Indicator Date hidden'!Q114)</f>
        <v>0</v>
      </c>
      <c r="Q113" s="214" t="str">
        <f>IF('Indicator Date hidden'!R114="x","x",$Q$2-'Indicator Date hidden'!R114)</f>
        <v>x</v>
      </c>
      <c r="R113" s="214">
        <f>IF('Indicator Date hidden'!S114="x","x",$R$2-'Indicator Date hidden'!S114)</f>
        <v>0</v>
      </c>
      <c r="S113" s="214">
        <f>IF('Indicator Date hidden'!T114="x","x",$S$2-'Indicator Date hidden'!T114)</f>
        <v>0</v>
      </c>
      <c r="T113" s="214">
        <f>IF('Indicator Date hidden'!U114="x","x",$T$2-'Indicator Date hidden'!U114)</f>
        <v>0</v>
      </c>
      <c r="U113" s="214">
        <f>IF('Indicator Date hidden'!V114="x","x",$U$2-'Indicator Date hidden'!V114)</f>
        <v>0</v>
      </c>
      <c r="V113" s="214">
        <f>IF('Indicator Date hidden'!W114="x","x",$V$2-'Indicator Date hidden'!W114)</f>
        <v>0</v>
      </c>
      <c r="W113" s="214">
        <f>IF('Indicator Date hidden'!X114="x","x",$W$2-'Indicator Date hidden'!X114)</f>
        <v>9</v>
      </c>
      <c r="X113" s="214">
        <f>IF('Indicator Date hidden'!Y114="x","x",$X$2-'Indicator Date hidden'!Y114)</f>
        <v>4</v>
      </c>
      <c r="Y113" s="214">
        <f>IF('Indicator Date hidden'!Z114="x","x",$Y$2-'Indicator Date hidden'!Z114)</f>
        <v>0</v>
      </c>
      <c r="Z113" s="214">
        <f>IF('Indicator Date hidden'!AA114="x","x",$Z$2-'Indicator Date hidden'!AA114)</f>
        <v>0</v>
      </c>
      <c r="AA113" s="214" t="str">
        <f>IF('Indicator Date hidden'!AB114="x","x",$AA$2-'Indicator Date hidden'!AB114)</f>
        <v>x</v>
      </c>
      <c r="AB113" s="214">
        <f>IF('Indicator Date hidden'!AC114="x","x",$AB$2-'Indicator Date hidden'!AC114)</f>
        <v>0</v>
      </c>
      <c r="AC113" s="214">
        <f>IF('Indicator Date hidden'!AD114="x","x",$AC$2-'Indicator Date hidden'!AD114)</f>
        <v>0</v>
      </c>
      <c r="AD113" s="214" t="str">
        <f>IF('Indicator Date hidden'!AE114="x","x",$AD$2-'Indicator Date hidden'!AE114)</f>
        <v>x</v>
      </c>
      <c r="AE113" s="214" t="str">
        <f>IF('Indicator Date hidden'!AF114="x","x",$AE$2-'Indicator Date hidden'!AF114)</f>
        <v>x</v>
      </c>
      <c r="AF113" s="214" t="str">
        <f>IF('Indicator Date hidden'!AG114="x","x",$AF$2-'Indicator Date hidden'!AG114)</f>
        <v>x</v>
      </c>
      <c r="AG113" s="214">
        <f>IF('Indicator Date hidden'!AH114="x","x",$AG$2-'Indicator Date hidden'!AH114)</f>
        <v>0</v>
      </c>
      <c r="AH113" s="214">
        <f>IF('Indicator Date hidden'!AI114="x","x",$AH$2-'Indicator Date hidden'!AI114)</f>
        <v>0</v>
      </c>
      <c r="AI113" s="214">
        <f>IF('Indicator Date hidden'!AJ114="x","x",$AI$2-'Indicator Date hidden'!AJ114)</f>
        <v>0</v>
      </c>
      <c r="AJ113" s="214" t="str">
        <f>IF('Indicator Date hidden'!AK114="x","x",$AJ$2-'Indicator Date hidden'!AK114)</f>
        <v>x</v>
      </c>
      <c r="AK113" s="214">
        <f>IF('Indicator Date hidden'!AL114="x","x",$AK$2-'Indicator Date hidden'!AL114)</f>
        <v>1</v>
      </c>
      <c r="AL113" s="214">
        <f>IF('Indicator Date hidden'!AM114="x","x",$AL$2-'Indicator Date hidden'!AM114)</f>
        <v>0</v>
      </c>
      <c r="AM113" s="214">
        <f>IF('Indicator Date hidden'!AN114="x","x",$AM$2-'Indicator Date hidden'!AN114)</f>
        <v>0</v>
      </c>
      <c r="AN113" s="214">
        <f>IF('Indicator Date hidden'!AO114="x","x",$AN$2-'Indicator Date hidden'!AO114)</f>
        <v>0</v>
      </c>
      <c r="AO113" s="214" t="str">
        <f>IF('Indicator Date hidden'!AP114="x","x",$AO$2-'Indicator Date hidden'!AP114)</f>
        <v>x</v>
      </c>
      <c r="AP113" s="214" t="str">
        <f>IF('Indicator Date hidden'!AQ114="x","x",$AP$2-'Indicator Date hidden'!AQ114)</f>
        <v>x</v>
      </c>
      <c r="AQ113" s="214">
        <f>IF('Indicator Date hidden'!AR114="x","x",$AQ$2-'Indicator Date hidden'!AR114)</f>
        <v>4</v>
      </c>
      <c r="AR113" s="214">
        <f>IF('Indicator Date hidden'!AS114="x","x",$AR$2-'Indicator Date hidden'!AS114)</f>
        <v>0</v>
      </c>
      <c r="AS113" s="214" t="str">
        <f>IF('Indicator Date hidden'!AT114="x","x",$AS$2-'Indicator Date hidden'!AT114)</f>
        <v>x</v>
      </c>
      <c r="AT113" s="214">
        <f>IF('Indicator Date hidden'!AU114="x","x",$AT$2-'Indicator Date hidden'!AU114)</f>
        <v>0</v>
      </c>
      <c r="AU113" s="214" t="str">
        <f>IF('Indicator Date hidden'!AV114="x","x",$AU$2-'Indicator Date hidden'!AV114)</f>
        <v>x</v>
      </c>
      <c r="AV113" s="214">
        <f>IF('Indicator Date hidden'!AW114="x","x",$AV$2-'Indicator Date hidden'!AW114)</f>
        <v>0</v>
      </c>
      <c r="AW113" s="214">
        <f>IF('Indicator Date hidden'!AX114="x","x",$AW$2-'Indicator Date hidden'!AX114)</f>
        <v>0</v>
      </c>
      <c r="AX113" s="214">
        <f>IF('Indicator Date hidden'!AY114="x","x",$AX$2-'Indicator Date hidden'!AY114)</f>
        <v>0</v>
      </c>
      <c r="AY113" s="214">
        <f>IF('Indicator Date hidden'!AZ114="x","x",$AY$2-'Indicator Date hidden'!AZ114)</f>
        <v>0</v>
      </c>
      <c r="AZ113" s="214">
        <f>IF('Indicator Date hidden'!BA114="x","x",$AZ$2-'Indicator Date hidden'!BA114)</f>
        <v>0</v>
      </c>
      <c r="BA113">
        <f t="shared" si="15"/>
        <v>18</v>
      </c>
      <c r="BB113" s="21">
        <f t="shared" si="16"/>
        <v>0.43902439024390244</v>
      </c>
      <c r="BC113">
        <f t="shared" si="17"/>
        <v>4</v>
      </c>
      <c r="BD113" s="21">
        <f t="shared" si="18"/>
        <v>1.6086470680820633</v>
      </c>
      <c r="BE113" s="291">
        <f t="shared" si="19"/>
        <v>0</v>
      </c>
    </row>
    <row r="114" spans="1:57" x14ac:dyDescent="0.25">
      <c r="A114" t="s">
        <v>8017</v>
      </c>
      <c r="B114" s="214">
        <f>IF('Indicator Date hidden'!C115="x","x",$B$2-'Indicator Date hidden'!C115)</f>
        <v>0</v>
      </c>
      <c r="C114" s="214">
        <f>IF('Indicator Date hidden'!D115="x","x",$C$2-'Indicator Date hidden'!D115)</f>
        <v>0</v>
      </c>
      <c r="D114" s="214">
        <f>IF('Indicator Date hidden'!E115="x","x",$D$2-'Indicator Date hidden'!E115)</f>
        <v>0</v>
      </c>
      <c r="E114" s="214">
        <f>IF('Indicator Date hidden'!F115="x","x",$E$2-'Indicator Date hidden'!F115)</f>
        <v>0</v>
      </c>
      <c r="F114" s="214">
        <f>IF('Indicator Date hidden'!G115="x","x",$F$2-'Indicator Date hidden'!G115)</f>
        <v>0</v>
      </c>
      <c r="G114" s="214">
        <f>IF('Indicator Date hidden'!H115="x","x",$G$2-'Indicator Date hidden'!H115)</f>
        <v>0</v>
      </c>
      <c r="H114" s="214">
        <f>IF('Indicator Date hidden'!I115="x","x",$H$2-'Indicator Date hidden'!I115)</f>
        <v>0</v>
      </c>
      <c r="I114" s="214">
        <f>IF('Indicator Date hidden'!J115="x","x",$I$2-'Indicator Date hidden'!J115)</f>
        <v>0</v>
      </c>
      <c r="J114" s="214">
        <f>IF('Indicator Date hidden'!K115="x","x",$J$2-'Indicator Date hidden'!K115)</f>
        <v>0</v>
      </c>
      <c r="K114" s="214">
        <f>IF('Indicator Date hidden'!L115="x","x",$K$2-'Indicator Date hidden'!L115)</f>
        <v>0</v>
      </c>
      <c r="L114" s="214">
        <f>IF('Indicator Date hidden'!M115="x","x",$L$2-'Indicator Date hidden'!M115)</f>
        <v>0</v>
      </c>
      <c r="M114" s="214">
        <f>IF('Indicator Date hidden'!N115="x","x",$M$2-'Indicator Date hidden'!N115)</f>
        <v>0</v>
      </c>
      <c r="N114" s="214">
        <f>IF('Indicator Date hidden'!O115="x","x",$N$2-'Indicator Date hidden'!O115)</f>
        <v>0</v>
      </c>
      <c r="O114" s="214">
        <f>IF('Indicator Date hidden'!P115="x","x",$O$2-'Indicator Date hidden'!P115)</f>
        <v>0</v>
      </c>
      <c r="P114" s="214">
        <f>IF('Indicator Date hidden'!Q115="x","x",$P$2-'Indicator Date hidden'!Q115)</f>
        <v>0</v>
      </c>
      <c r="Q114" s="214">
        <f>IF('Indicator Date hidden'!R115="x","x",$Q$2-'Indicator Date hidden'!R115)</f>
        <v>2</v>
      </c>
      <c r="R114" s="214">
        <f>IF('Indicator Date hidden'!S115="x","x",$R$2-'Indicator Date hidden'!S115)</f>
        <v>0</v>
      </c>
      <c r="S114" s="214">
        <f>IF('Indicator Date hidden'!T115="x","x",$S$2-'Indicator Date hidden'!T115)</f>
        <v>0</v>
      </c>
      <c r="T114" s="214">
        <f>IF('Indicator Date hidden'!U115="x","x",$T$2-'Indicator Date hidden'!U115)</f>
        <v>0</v>
      </c>
      <c r="U114" s="214">
        <f>IF('Indicator Date hidden'!V115="x","x",$U$2-'Indicator Date hidden'!V115)</f>
        <v>0</v>
      </c>
      <c r="V114" s="214">
        <f>IF('Indicator Date hidden'!W115="x","x",$V$2-'Indicator Date hidden'!W115)</f>
        <v>0</v>
      </c>
      <c r="W114" s="214">
        <f>IF('Indicator Date hidden'!X115="x","x",$W$2-'Indicator Date hidden'!X115)</f>
        <v>2</v>
      </c>
      <c r="X114" s="214">
        <f>IF('Indicator Date hidden'!Y115="x","x",$X$2-'Indicator Date hidden'!Y115)</f>
        <v>1</v>
      </c>
      <c r="Y114" s="214">
        <f>IF('Indicator Date hidden'!Z115="x","x",$Y$2-'Indicator Date hidden'!Z115)</f>
        <v>0</v>
      </c>
      <c r="Z114" s="214">
        <f>IF('Indicator Date hidden'!AA115="x","x",$Z$2-'Indicator Date hidden'!AA115)</f>
        <v>0</v>
      </c>
      <c r="AA114" s="214">
        <f>IF('Indicator Date hidden'!AB115="x","x",$AA$2-'Indicator Date hidden'!AB115)</f>
        <v>0</v>
      </c>
      <c r="AB114" s="214">
        <f>IF('Indicator Date hidden'!AC115="x","x",$AB$2-'Indicator Date hidden'!AC115)</f>
        <v>0</v>
      </c>
      <c r="AC114" s="214">
        <f>IF('Indicator Date hidden'!AD115="x","x",$AC$2-'Indicator Date hidden'!AD115)</f>
        <v>0</v>
      </c>
      <c r="AD114" s="214" t="str">
        <f>IF('Indicator Date hidden'!AE115="x","x",$AD$2-'Indicator Date hidden'!AE115)</f>
        <v>x</v>
      </c>
      <c r="AE114" s="214">
        <f>IF('Indicator Date hidden'!AF115="x","x",$AE$2-'Indicator Date hidden'!AF115)</f>
        <v>0</v>
      </c>
      <c r="AF114" s="214">
        <f>IF('Indicator Date hidden'!AG115="x","x",$AF$2-'Indicator Date hidden'!AG115)</f>
        <v>0</v>
      </c>
      <c r="AG114" s="214">
        <f>IF('Indicator Date hidden'!AH115="x","x",$AG$2-'Indicator Date hidden'!AH115)</f>
        <v>0</v>
      </c>
      <c r="AH114" s="214">
        <f>IF('Indicator Date hidden'!AI115="x","x",$AH$2-'Indicator Date hidden'!AI115)</f>
        <v>0</v>
      </c>
      <c r="AI114" s="214">
        <f>IF('Indicator Date hidden'!AJ115="x","x",$AI$2-'Indicator Date hidden'!AJ115)</f>
        <v>0</v>
      </c>
      <c r="AJ114" s="214" t="str">
        <f>IF('Indicator Date hidden'!AK115="x","x",$AJ$2-'Indicator Date hidden'!AK115)</f>
        <v>x</v>
      </c>
      <c r="AK114" s="214">
        <f>IF('Indicator Date hidden'!AL115="x","x",$AK$2-'Indicator Date hidden'!AL115)</f>
        <v>1</v>
      </c>
      <c r="AL114" s="214">
        <f>IF('Indicator Date hidden'!AM115="x","x",$AL$2-'Indicator Date hidden'!AM115)</f>
        <v>0</v>
      </c>
      <c r="AM114" s="214">
        <f>IF('Indicator Date hidden'!AN115="x","x",$AM$2-'Indicator Date hidden'!AN115)</f>
        <v>0</v>
      </c>
      <c r="AN114" s="214">
        <f>IF('Indicator Date hidden'!AO115="x","x",$AN$2-'Indicator Date hidden'!AO115)</f>
        <v>0</v>
      </c>
      <c r="AO114" s="214">
        <f>IF('Indicator Date hidden'!AP115="x","x",$AO$2-'Indicator Date hidden'!AP115)</f>
        <v>1</v>
      </c>
      <c r="AP114" s="214">
        <f>IF('Indicator Date hidden'!AQ115="x","x",$AP$2-'Indicator Date hidden'!AQ115)</f>
        <v>1</v>
      </c>
      <c r="AQ114" s="214">
        <f>IF('Indicator Date hidden'!AR115="x","x",$AQ$2-'Indicator Date hidden'!AR115)</f>
        <v>6</v>
      </c>
      <c r="AR114" s="214">
        <f>IF('Indicator Date hidden'!AS115="x","x",$AR$2-'Indicator Date hidden'!AS115)</f>
        <v>0</v>
      </c>
      <c r="AS114" s="214">
        <f>IF('Indicator Date hidden'!AT115="x","x",$AS$2-'Indicator Date hidden'!AT115)</f>
        <v>0</v>
      </c>
      <c r="AT114" s="214">
        <f>IF('Indicator Date hidden'!AU115="x","x",$AT$2-'Indicator Date hidden'!AU115)</f>
        <v>0</v>
      </c>
      <c r="AU114" s="214">
        <f>IF('Indicator Date hidden'!AV115="x","x",$AU$2-'Indicator Date hidden'!AV115)</f>
        <v>1</v>
      </c>
      <c r="AV114" s="214">
        <f>IF('Indicator Date hidden'!AW115="x","x",$AV$2-'Indicator Date hidden'!AW115)</f>
        <v>0</v>
      </c>
      <c r="AW114" s="214">
        <f>IF('Indicator Date hidden'!AX115="x","x",$AW$2-'Indicator Date hidden'!AX115)</f>
        <v>0</v>
      </c>
      <c r="AX114" s="214">
        <f>IF('Indicator Date hidden'!AY115="x","x",$AX$2-'Indicator Date hidden'!AY115)</f>
        <v>0</v>
      </c>
      <c r="AY114" s="214">
        <f>IF('Indicator Date hidden'!AZ115="x","x",$AY$2-'Indicator Date hidden'!AZ115)</f>
        <v>0</v>
      </c>
      <c r="AZ114" s="214">
        <f>IF('Indicator Date hidden'!BA115="x","x",$AZ$2-'Indicator Date hidden'!BA115)</f>
        <v>0</v>
      </c>
      <c r="BA114">
        <f t="shared" si="15"/>
        <v>15</v>
      </c>
      <c r="BB114" s="21">
        <f t="shared" si="16"/>
        <v>0.30612244897959184</v>
      </c>
      <c r="BC114">
        <f t="shared" si="17"/>
        <v>8</v>
      </c>
      <c r="BD114" s="21">
        <f t="shared" si="18"/>
        <v>0.95199214609719185</v>
      </c>
      <c r="BE114" s="291">
        <f t="shared" si="19"/>
        <v>0</v>
      </c>
    </row>
    <row r="115" spans="1:57" x14ac:dyDescent="0.25">
      <c r="A115" t="s">
        <v>8033</v>
      </c>
      <c r="B115" s="214">
        <f>IF('Indicator Date hidden'!C116="x","x",$B$2-'Indicator Date hidden'!C116)</f>
        <v>0</v>
      </c>
      <c r="C115" s="214">
        <f>IF('Indicator Date hidden'!D116="x","x",$C$2-'Indicator Date hidden'!D116)</f>
        <v>0</v>
      </c>
      <c r="D115" s="214">
        <f>IF('Indicator Date hidden'!E116="x","x",$D$2-'Indicator Date hidden'!E116)</f>
        <v>0</v>
      </c>
      <c r="E115" s="214">
        <f>IF('Indicator Date hidden'!F116="x","x",$E$2-'Indicator Date hidden'!F116)</f>
        <v>0</v>
      </c>
      <c r="F115" s="214">
        <f>IF('Indicator Date hidden'!G116="x","x",$F$2-'Indicator Date hidden'!G116)</f>
        <v>0</v>
      </c>
      <c r="G115" s="214">
        <f>IF('Indicator Date hidden'!H116="x","x",$G$2-'Indicator Date hidden'!H116)</f>
        <v>0</v>
      </c>
      <c r="H115" s="214">
        <f>IF('Indicator Date hidden'!I116="x","x",$H$2-'Indicator Date hidden'!I116)</f>
        <v>0</v>
      </c>
      <c r="I115" s="214">
        <f>IF('Indicator Date hidden'!J116="x","x",$I$2-'Indicator Date hidden'!J116)</f>
        <v>0</v>
      </c>
      <c r="J115" s="214">
        <f>IF('Indicator Date hidden'!K116="x","x",$J$2-'Indicator Date hidden'!K116)</f>
        <v>0</v>
      </c>
      <c r="K115" s="214">
        <f>IF('Indicator Date hidden'!L116="x","x",$K$2-'Indicator Date hidden'!L116)</f>
        <v>0</v>
      </c>
      <c r="L115" s="214">
        <f>IF('Indicator Date hidden'!M116="x","x",$L$2-'Indicator Date hidden'!M116)</f>
        <v>0</v>
      </c>
      <c r="M115" s="214">
        <f>IF('Indicator Date hidden'!N116="x","x",$M$2-'Indicator Date hidden'!N116)</f>
        <v>0</v>
      </c>
      <c r="N115" s="214">
        <f>IF('Indicator Date hidden'!O116="x","x",$N$2-'Indicator Date hidden'!O116)</f>
        <v>0</v>
      </c>
      <c r="O115" s="214">
        <f>IF('Indicator Date hidden'!P116="x","x",$O$2-'Indicator Date hidden'!P116)</f>
        <v>0</v>
      </c>
      <c r="P115" s="214">
        <f>IF('Indicator Date hidden'!Q116="x","x",$P$2-'Indicator Date hidden'!Q116)</f>
        <v>0</v>
      </c>
      <c r="Q115" s="214">
        <f>IF('Indicator Date hidden'!R116="x","x",$Q$2-'Indicator Date hidden'!R116)</f>
        <v>4</v>
      </c>
      <c r="R115" s="214">
        <f>IF('Indicator Date hidden'!S116="x","x",$R$2-'Indicator Date hidden'!S116)</f>
        <v>0</v>
      </c>
      <c r="S115" s="214">
        <f>IF('Indicator Date hidden'!T116="x","x",$S$2-'Indicator Date hidden'!T116)</f>
        <v>0</v>
      </c>
      <c r="T115" s="214">
        <f>IF('Indicator Date hidden'!U116="x","x",$T$2-'Indicator Date hidden'!U116)</f>
        <v>0</v>
      </c>
      <c r="U115" s="214">
        <f>IF('Indicator Date hidden'!V116="x","x",$U$2-'Indicator Date hidden'!V116)</f>
        <v>0</v>
      </c>
      <c r="V115" s="214">
        <f>IF('Indicator Date hidden'!W116="x","x",$V$2-'Indicator Date hidden'!W116)</f>
        <v>0</v>
      </c>
      <c r="W115" s="214">
        <f>IF('Indicator Date hidden'!X116="x","x",$W$2-'Indicator Date hidden'!X116)</f>
        <v>1</v>
      </c>
      <c r="X115" s="214">
        <f>IF('Indicator Date hidden'!Y116="x","x",$X$2-'Indicator Date hidden'!Y116)</f>
        <v>3</v>
      </c>
      <c r="Y115" s="214">
        <f>IF('Indicator Date hidden'!Z116="x","x",$Y$2-'Indicator Date hidden'!Z116)</f>
        <v>0</v>
      </c>
      <c r="Z115" s="214">
        <f>IF('Indicator Date hidden'!AA116="x","x",$Z$2-'Indicator Date hidden'!AA116)</f>
        <v>0</v>
      </c>
      <c r="AA115" s="214">
        <f>IF('Indicator Date hidden'!AB116="x","x",$AA$2-'Indicator Date hidden'!AB116)</f>
        <v>1</v>
      </c>
      <c r="AB115" s="214">
        <f>IF('Indicator Date hidden'!AC116="x","x",$AB$2-'Indicator Date hidden'!AC116)</f>
        <v>0</v>
      </c>
      <c r="AC115" s="214">
        <f>IF('Indicator Date hidden'!AD116="x","x",$AC$2-'Indicator Date hidden'!AD116)</f>
        <v>0</v>
      </c>
      <c r="AD115" s="214" t="str">
        <f>IF('Indicator Date hidden'!AE116="x","x",$AD$2-'Indicator Date hidden'!AE116)</f>
        <v>x</v>
      </c>
      <c r="AE115" s="214">
        <f>IF('Indicator Date hidden'!AF116="x","x",$AE$2-'Indicator Date hidden'!AF116)</f>
        <v>0</v>
      </c>
      <c r="AF115" s="214">
        <f>IF('Indicator Date hidden'!AG116="x","x",$AF$2-'Indicator Date hidden'!AG116)</f>
        <v>1</v>
      </c>
      <c r="AG115" s="214">
        <f>IF('Indicator Date hidden'!AH116="x","x",$AG$2-'Indicator Date hidden'!AH116)</f>
        <v>0</v>
      </c>
      <c r="AH115" s="214">
        <f>IF('Indicator Date hidden'!AI116="x","x",$AH$2-'Indicator Date hidden'!AI116)</f>
        <v>0</v>
      </c>
      <c r="AI115" s="214">
        <f>IF('Indicator Date hidden'!AJ116="x","x",$AI$2-'Indicator Date hidden'!AJ116)</f>
        <v>0</v>
      </c>
      <c r="AJ115" s="214" t="str">
        <f>IF('Indicator Date hidden'!AK116="x","x",$AJ$2-'Indicator Date hidden'!AK116)</f>
        <v>x</v>
      </c>
      <c r="AK115" s="214">
        <f>IF('Indicator Date hidden'!AL116="x","x",$AK$2-'Indicator Date hidden'!AL116)</f>
        <v>1</v>
      </c>
      <c r="AL115" s="214">
        <f>IF('Indicator Date hidden'!AM116="x","x",$AL$2-'Indicator Date hidden'!AM116)</f>
        <v>0</v>
      </c>
      <c r="AM115" s="214">
        <f>IF('Indicator Date hidden'!AN116="x","x",$AM$2-'Indicator Date hidden'!AN116)</f>
        <v>0</v>
      </c>
      <c r="AN115" s="214">
        <f>IF('Indicator Date hidden'!AO116="x","x",$AN$2-'Indicator Date hidden'!AO116)</f>
        <v>0</v>
      </c>
      <c r="AO115" s="214" t="str">
        <f>IF('Indicator Date hidden'!AP116="x","x",$AO$2-'Indicator Date hidden'!AP116)</f>
        <v>x</v>
      </c>
      <c r="AP115" s="214">
        <f>IF('Indicator Date hidden'!AQ116="x","x",$AP$2-'Indicator Date hidden'!AQ116)</f>
        <v>2</v>
      </c>
      <c r="AQ115" s="214">
        <f>IF('Indicator Date hidden'!AR116="x","x",$AQ$2-'Indicator Date hidden'!AR116)</f>
        <v>0</v>
      </c>
      <c r="AR115" s="214">
        <f>IF('Indicator Date hidden'!AS116="x","x",$AR$2-'Indicator Date hidden'!AS116)</f>
        <v>0</v>
      </c>
      <c r="AS115" s="214">
        <f>IF('Indicator Date hidden'!AT116="x","x",$AS$2-'Indicator Date hidden'!AT116)</f>
        <v>0</v>
      </c>
      <c r="AT115" s="214">
        <f>IF('Indicator Date hidden'!AU116="x","x",$AT$2-'Indicator Date hidden'!AU116)</f>
        <v>0</v>
      </c>
      <c r="AU115" s="214">
        <f>IF('Indicator Date hidden'!AV116="x","x",$AU$2-'Indicator Date hidden'!AV116)</f>
        <v>4</v>
      </c>
      <c r="AV115" s="214">
        <f>IF('Indicator Date hidden'!AW116="x","x",$AV$2-'Indicator Date hidden'!AW116)</f>
        <v>0</v>
      </c>
      <c r="AW115" s="214">
        <f>IF('Indicator Date hidden'!AX116="x","x",$AW$2-'Indicator Date hidden'!AX116)</f>
        <v>0</v>
      </c>
      <c r="AX115" s="214">
        <f>IF('Indicator Date hidden'!AY116="x","x",$AX$2-'Indicator Date hidden'!AY116)</f>
        <v>0</v>
      </c>
      <c r="AY115" s="214">
        <f>IF('Indicator Date hidden'!AZ116="x","x",$AY$2-'Indicator Date hidden'!AZ116)</f>
        <v>0</v>
      </c>
      <c r="AZ115" s="214">
        <f>IF('Indicator Date hidden'!BA116="x","x",$AZ$2-'Indicator Date hidden'!BA116)</f>
        <v>0</v>
      </c>
      <c r="BA115">
        <f t="shared" si="15"/>
        <v>17</v>
      </c>
      <c r="BB115" s="21">
        <f t="shared" si="16"/>
        <v>0.35416666666666669</v>
      </c>
      <c r="BC115">
        <f t="shared" si="17"/>
        <v>8</v>
      </c>
      <c r="BD115" s="21">
        <f t="shared" si="18"/>
        <v>0.94625541243131372</v>
      </c>
      <c r="BE115" s="291">
        <f t="shared" si="19"/>
        <v>0</v>
      </c>
    </row>
    <row r="116" spans="1:57" x14ac:dyDescent="0.25">
      <c r="A116" t="s">
        <v>8031</v>
      </c>
      <c r="B116" s="214">
        <f>IF('Indicator Date hidden'!C117="x","x",$B$2-'Indicator Date hidden'!C117)</f>
        <v>0</v>
      </c>
      <c r="C116" s="214">
        <f>IF('Indicator Date hidden'!D117="x","x",$C$2-'Indicator Date hidden'!D117)</f>
        <v>0</v>
      </c>
      <c r="D116" s="214">
        <f>IF('Indicator Date hidden'!E117="x","x",$D$2-'Indicator Date hidden'!E117)</f>
        <v>0</v>
      </c>
      <c r="E116" s="214">
        <f>IF('Indicator Date hidden'!F117="x","x",$E$2-'Indicator Date hidden'!F117)</f>
        <v>0</v>
      </c>
      <c r="F116" s="214">
        <f>IF('Indicator Date hidden'!G117="x","x",$F$2-'Indicator Date hidden'!G117)</f>
        <v>0</v>
      </c>
      <c r="G116" s="214">
        <f>IF('Indicator Date hidden'!H117="x","x",$G$2-'Indicator Date hidden'!H117)</f>
        <v>0</v>
      </c>
      <c r="H116" s="214">
        <f>IF('Indicator Date hidden'!I117="x","x",$H$2-'Indicator Date hidden'!I117)</f>
        <v>0</v>
      </c>
      <c r="I116" s="214">
        <f>IF('Indicator Date hidden'!J117="x","x",$I$2-'Indicator Date hidden'!J117)</f>
        <v>0</v>
      </c>
      <c r="J116" s="214">
        <f>IF('Indicator Date hidden'!K117="x","x",$J$2-'Indicator Date hidden'!K117)</f>
        <v>0</v>
      </c>
      <c r="K116" s="214">
        <f>IF('Indicator Date hidden'!L117="x","x",$K$2-'Indicator Date hidden'!L117)</f>
        <v>0</v>
      </c>
      <c r="L116" s="214">
        <f>IF('Indicator Date hidden'!M117="x","x",$L$2-'Indicator Date hidden'!M117)</f>
        <v>0</v>
      </c>
      <c r="M116" s="214">
        <f>IF('Indicator Date hidden'!N117="x","x",$M$2-'Indicator Date hidden'!N117)</f>
        <v>0</v>
      </c>
      <c r="N116" s="214">
        <f>IF('Indicator Date hidden'!O117="x","x",$N$2-'Indicator Date hidden'!O117)</f>
        <v>0</v>
      </c>
      <c r="O116" s="214">
        <f>IF('Indicator Date hidden'!P117="x","x",$O$2-'Indicator Date hidden'!P117)</f>
        <v>0</v>
      </c>
      <c r="P116" s="214">
        <f>IF('Indicator Date hidden'!Q117="x","x",$P$2-'Indicator Date hidden'!Q117)</f>
        <v>0</v>
      </c>
      <c r="Q116" s="214">
        <f>IF('Indicator Date hidden'!R117="x","x",$Q$2-'Indicator Date hidden'!R117)</f>
        <v>1</v>
      </c>
      <c r="R116" s="214">
        <f>IF('Indicator Date hidden'!S117="x","x",$R$2-'Indicator Date hidden'!S117)</f>
        <v>0</v>
      </c>
      <c r="S116" s="214">
        <f>IF('Indicator Date hidden'!T117="x","x",$S$2-'Indicator Date hidden'!T117)</f>
        <v>0</v>
      </c>
      <c r="T116" s="214">
        <f>IF('Indicator Date hidden'!U117="x","x",$T$2-'Indicator Date hidden'!U117)</f>
        <v>0</v>
      </c>
      <c r="U116" s="214">
        <f>IF('Indicator Date hidden'!V117="x","x",$U$2-'Indicator Date hidden'!V117)</f>
        <v>0</v>
      </c>
      <c r="V116" s="214">
        <f>IF('Indicator Date hidden'!W117="x","x",$V$2-'Indicator Date hidden'!W117)</f>
        <v>0</v>
      </c>
      <c r="W116" s="214">
        <f>IF('Indicator Date hidden'!X117="x","x",$W$2-'Indicator Date hidden'!X117)</f>
        <v>1</v>
      </c>
      <c r="X116" s="214">
        <f>IF('Indicator Date hidden'!Y117="x","x",$X$2-'Indicator Date hidden'!Y117)</f>
        <v>1</v>
      </c>
      <c r="Y116" s="214">
        <f>IF('Indicator Date hidden'!Z117="x","x",$Y$2-'Indicator Date hidden'!Z117)</f>
        <v>0</v>
      </c>
      <c r="Z116" s="214">
        <f>IF('Indicator Date hidden'!AA117="x","x",$Z$2-'Indicator Date hidden'!AA117)</f>
        <v>0</v>
      </c>
      <c r="AA116" s="214" t="str">
        <f>IF('Indicator Date hidden'!AB117="x","x",$AA$2-'Indicator Date hidden'!AB117)</f>
        <v>x</v>
      </c>
      <c r="AB116" s="214">
        <f>IF('Indicator Date hidden'!AC117="x","x",$AB$2-'Indicator Date hidden'!AC117)</f>
        <v>0</v>
      </c>
      <c r="AC116" s="214">
        <f>IF('Indicator Date hidden'!AD117="x","x",$AC$2-'Indicator Date hidden'!AD117)</f>
        <v>0</v>
      </c>
      <c r="AD116" s="214" t="str">
        <f>IF('Indicator Date hidden'!AE117="x","x",$AD$2-'Indicator Date hidden'!AE117)</f>
        <v>x</v>
      </c>
      <c r="AE116" s="214">
        <f>IF('Indicator Date hidden'!AF117="x","x",$AE$2-'Indicator Date hidden'!AF117)</f>
        <v>0</v>
      </c>
      <c r="AF116" s="214">
        <f>IF('Indicator Date hidden'!AG117="x","x",$AF$2-'Indicator Date hidden'!AG117)</f>
        <v>0</v>
      </c>
      <c r="AG116" s="214">
        <f>IF('Indicator Date hidden'!AH117="x","x",$AG$2-'Indicator Date hidden'!AH117)</f>
        <v>0</v>
      </c>
      <c r="AH116" s="214">
        <f>IF('Indicator Date hidden'!AI117="x","x",$AH$2-'Indicator Date hidden'!AI117)</f>
        <v>0</v>
      </c>
      <c r="AI116" s="214">
        <f>IF('Indicator Date hidden'!AJ117="x","x",$AI$2-'Indicator Date hidden'!AJ117)</f>
        <v>0</v>
      </c>
      <c r="AJ116" s="214" t="str">
        <f>IF('Indicator Date hidden'!AK117="x","x",$AJ$2-'Indicator Date hidden'!AK117)</f>
        <v>x</v>
      </c>
      <c r="AK116" s="214">
        <f>IF('Indicator Date hidden'!AL117="x","x",$AK$2-'Indicator Date hidden'!AL117)</f>
        <v>1</v>
      </c>
      <c r="AL116" s="214">
        <f>IF('Indicator Date hidden'!AM117="x","x",$AL$2-'Indicator Date hidden'!AM117)</f>
        <v>0</v>
      </c>
      <c r="AM116" s="214">
        <f>IF('Indicator Date hidden'!AN117="x","x",$AM$2-'Indicator Date hidden'!AN117)</f>
        <v>0</v>
      </c>
      <c r="AN116" s="214">
        <f>IF('Indicator Date hidden'!AO117="x","x",$AN$2-'Indicator Date hidden'!AO117)</f>
        <v>0</v>
      </c>
      <c r="AO116" s="214" t="str">
        <f>IF('Indicator Date hidden'!AP117="x","x",$AO$2-'Indicator Date hidden'!AP117)</f>
        <v>x</v>
      </c>
      <c r="AP116" s="214" t="str">
        <f>IF('Indicator Date hidden'!AQ117="x","x",$AP$2-'Indicator Date hidden'!AQ117)</f>
        <v>x</v>
      </c>
      <c r="AQ116" s="214">
        <f>IF('Indicator Date hidden'!AR117="x","x",$AQ$2-'Indicator Date hidden'!AR117)</f>
        <v>8</v>
      </c>
      <c r="AR116" s="214">
        <f>IF('Indicator Date hidden'!AS117="x","x",$AR$2-'Indicator Date hidden'!AS117)</f>
        <v>0</v>
      </c>
      <c r="AS116" s="214">
        <f>IF('Indicator Date hidden'!AT117="x","x",$AS$2-'Indicator Date hidden'!AT117)</f>
        <v>0</v>
      </c>
      <c r="AT116" s="214">
        <f>IF('Indicator Date hidden'!AU117="x","x",$AT$2-'Indicator Date hidden'!AU117)</f>
        <v>0</v>
      </c>
      <c r="AU116" s="214">
        <f>IF('Indicator Date hidden'!AV117="x","x",$AU$2-'Indicator Date hidden'!AV117)</f>
        <v>3</v>
      </c>
      <c r="AV116" s="214">
        <f>IF('Indicator Date hidden'!AW117="x","x",$AV$2-'Indicator Date hidden'!AW117)</f>
        <v>0</v>
      </c>
      <c r="AW116" s="214">
        <f>IF('Indicator Date hidden'!AX117="x","x",$AW$2-'Indicator Date hidden'!AX117)</f>
        <v>0</v>
      </c>
      <c r="AX116" s="214">
        <f>IF('Indicator Date hidden'!AY117="x","x",$AX$2-'Indicator Date hidden'!AY117)</f>
        <v>0</v>
      </c>
      <c r="AY116" s="214">
        <f>IF('Indicator Date hidden'!AZ117="x","x",$AY$2-'Indicator Date hidden'!AZ117)</f>
        <v>0</v>
      </c>
      <c r="AZ116" s="214">
        <f>IF('Indicator Date hidden'!BA117="x","x",$AZ$2-'Indicator Date hidden'!BA117)</f>
        <v>0</v>
      </c>
      <c r="BA116">
        <f t="shared" si="15"/>
        <v>15</v>
      </c>
      <c r="BB116" s="21">
        <f t="shared" si="16"/>
        <v>0.32608695652173914</v>
      </c>
      <c r="BC116">
        <f t="shared" si="17"/>
        <v>6</v>
      </c>
      <c r="BD116" s="21">
        <f t="shared" si="18"/>
        <v>1.2520304869549503</v>
      </c>
      <c r="BE116" s="291">
        <f t="shared" si="19"/>
        <v>0</v>
      </c>
    </row>
    <row r="117" spans="1:57" x14ac:dyDescent="0.25">
      <c r="A117" t="s">
        <v>8016</v>
      </c>
      <c r="B117" s="214">
        <f>IF('Indicator Date hidden'!C118="x","x",$B$2-'Indicator Date hidden'!C118)</f>
        <v>0</v>
      </c>
      <c r="C117" s="214">
        <f>IF('Indicator Date hidden'!D118="x","x",$C$2-'Indicator Date hidden'!D118)</f>
        <v>0</v>
      </c>
      <c r="D117" s="214">
        <f>IF('Indicator Date hidden'!E118="x","x",$D$2-'Indicator Date hidden'!E118)</f>
        <v>0</v>
      </c>
      <c r="E117" s="214">
        <f>IF('Indicator Date hidden'!F118="x","x",$E$2-'Indicator Date hidden'!F118)</f>
        <v>0</v>
      </c>
      <c r="F117" s="214">
        <f>IF('Indicator Date hidden'!G118="x","x",$F$2-'Indicator Date hidden'!G118)</f>
        <v>0</v>
      </c>
      <c r="G117" s="214">
        <f>IF('Indicator Date hidden'!H118="x","x",$G$2-'Indicator Date hidden'!H118)</f>
        <v>0</v>
      </c>
      <c r="H117" s="214">
        <f>IF('Indicator Date hidden'!I118="x","x",$H$2-'Indicator Date hidden'!I118)</f>
        <v>0</v>
      </c>
      <c r="I117" s="214">
        <f>IF('Indicator Date hidden'!J118="x","x",$I$2-'Indicator Date hidden'!J118)</f>
        <v>0</v>
      </c>
      <c r="J117" s="214">
        <f>IF('Indicator Date hidden'!K118="x","x",$J$2-'Indicator Date hidden'!K118)</f>
        <v>0</v>
      </c>
      <c r="K117" s="214">
        <f>IF('Indicator Date hidden'!L118="x","x",$K$2-'Indicator Date hidden'!L118)</f>
        <v>0</v>
      </c>
      <c r="L117" s="214">
        <f>IF('Indicator Date hidden'!M118="x","x",$L$2-'Indicator Date hidden'!M118)</f>
        <v>0</v>
      </c>
      <c r="M117" s="214">
        <f>IF('Indicator Date hidden'!N118="x","x",$M$2-'Indicator Date hidden'!N118)</f>
        <v>0</v>
      </c>
      <c r="N117" s="214">
        <f>IF('Indicator Date hidden'!O118="x","x",$N$2-'Indicator Date hidden'!O118)</f>
        <v>0</v>
      </c>
      <c r="O117" s="214">
        <f>IF('Indicator Date hidden'!P118="x","x",$O$2-'Indicator Date hidden'!P118)</f>
        <v>0</v>
      </c>
      <c r="P117" s="214">
        <f>IF('Indicator Date hidden'!Q118="x","x",$P$2-'Indicator Date hidden'!Q118)</f>
        <v>0</v>
      </c>
      <c r="Q117" s="214">
        <f>IF('Indicator Date hidden'!R118="x","x",$Q$2-'Indicator Date hidden'!R118)</f>
        <v>3</v>
      </c>
      <c r="R117" s="214">
        <f>IF('Indicator Date hidden'!S118="x","x",$R$2-'Indicator Date hidden'!S118)</f>
        <v>0</v>
      </c>
      <c r="S117" s="214">
        <f>IF('Indicator Date hidden'!T118="x","x",$S$2-'Indicator Date hidden'!T118)</f>
        <v>0</v>
      </c>
      <c r="T117" s="214">
        <f>IF('Indicator Date hidden'!U118="x","x",$T$2-'Indicator Date hidden'!U118)</f>
        <v>0</v>
      </c>
      <c r="U117" s="214">
        <f>IF('Indicator Date hidden'!V118="x","x",$U$2-'Indicator Date hidden'!V118)</f>
        <v>0</v>
      </c>
      <c r="V117" s="214">
        <f>IF('Indicator Date hidden'!W118="x","x",$V$2-'Indicator Date hidden'!W118)</f>
        <v>0</v>
      </c>
      <c r="W117" s="214">
        <f>IF('Indicator Date hidden'!X118="x","x",$W$2-'Indicator Date hidden'!X118)</f>
        <v>3</v>
      </c>
      <c r="X117" s="214">
        <f>IF('Indicator Date hidden'!Y118="x","x",$X$2-'Indicator Date hidden'!Y118)</f>
        <v>4</v>
      </c>
      <c r="Y117" s="214">
        <f>IF('Indicator Date hidden'!Z118="x","x",$Y$2-'Indicator Date hidden'!Z118)</f>
        <v>0</v>
      </c>
      <c r="Z117" s="214">
        <f>IF('Indicator Date hidden'!AA118="x","x",$Z$2-'Indicator Date hidden'!AA118)</f>
        <v>0</v>
      </c>
      <c r="AA117" s="214">
        <f>IF('Indicator Date hidden'!AB118="x","x",$AA$2-'Indicator Date hidden'!AB118)</f>
        <v>0</v>
      </c>
      <c r="AB117" s="214">
        <f>IF('Indicator Date hidden'!AC118="x","x",$AB$2-'Indicator Date hidden'!AC118)</f>
        <v>0</v>
      </c>
      <c r="AC117" s="214">
        <f>IF('Indicator Date hidden'!AD118="x","x",$AC$2-'Indicator Date hidden'!AD118)</f>
        <v>0</v>
      </c>
      <c r="AD117" s="214" t="str">
        <f>IF('Indicator Date hidden'!AE118="x","x",$AD$2-'Indicator Date hidden'!AE118)</f>
        <v>x</v>
      </c>
      <c r="AE117" s="214">
        <f>IF('Indicator Date hidden'!AF118="x","x",$AE$2-'Indicator Date hidden'!AF118)</f>
        <v>0</v>
      </c>
      <c r="AF117" s="214">
        <f>IF('Indicator Date hidden'!AG118="x","x",$AF$2-'Indicator Date hidden'!AG118)</f>
        <v>6</v>
      </c>
      <c r="AG117" s="214">
        <f>IF('Indicator Date hidden'!AH118="x","x",$AG$2-'Indicator Date hidden'!AH118)</f>
        <v>0</v>
      </c>
      <c r="AH117" s="214">
        <f>IF('Indicator Date hidden'!AI118="x","x",$AH$2-'Indicator Date hidden'!AI118)</f>
        <v>0</v>
      </c>
      <c r="AI117" s="214">
        <f>IF('Indicator Date hidden'!AJ118="x","x",$AI$2-'Indicator Date hidden'!AJ118)</f>
        <v>0</v>
      </c>
      <c r="AJ117" s="214" t="str">
        <f>IF('Indicator Date hidden'!AK118="x","x",$AJ$2-'Indicator Date hidden'!AK118)</f>
        <v>x</v>
      </c>
      <c r="AK117" s="214">
        <f>IF('Indicator Date hidden'!AL118="x","x",$AK$2-'Indicator Date hidden'!AL118)</f>
        <v>1</v>
      </c>
      <c r="AL117" s="214">
        <f>IF('Indicator Date hidden'!AM118="x","x",$AL$2-'Indicator Date hidden'!AM118)</f>
        <v>0</v>
      </c>
      <c r="AM117" s="214">
        <f>IF('Indicator Date hidden'!AN118="x","x",$AM$2-'Indicator Date hidden'!AN118)</f>
        <v>0</v>
      </c>
      <c r="AN117" s="214">
        <f>IF('Indicator Date hidden'!AO118="x","x",$AN$2-'Indicator Date hidden'!AO118)</f>
        <v>0</v>
      </c>
      <c r="AO117" s="214">
        <f>IF('Indicator Date hidden'!AP118="x","x",$AO$2-'Indicator Date hidden'!AP118)</f>
        <v>0</v>
      </c>
      <c r="AP117" s="214">
        <f>IF('Indicator Date hidden'!AQ118="x","x",$AP$2-'Indicator Date hidden'!AQ118)</f>
        <v>0</v>
      </c>
      <c r="AQ117" s="214">
        <f>IF('Indicator Date hidden'!AR118="x","x",$AQ$2-'Indicator Date hidden'!AR118)</f>
        <v>4</v>
      </c>
      <c r="AR117" s="214">
        <f>IF('Indicator Date hidden'!AS118="x","x",$AR$2-'Indicator Date hidden'!AS118)</f>
        <v>0</v>
      </c>
      <c r="AS117" s="214">
        <f>IF('Indicator Date hidden'!AT118="x","x",$AS$2-'Indicator Date hidden'!AT118)</f>
        <v>0</v>
      </c>
      <c r="AT117" s="214">
        <f>IF('Indicator Date hidden'!AU118="x","x",$AT$2-'Indicator Date hidden'!AU118)</f>
        <v>0</v>
      </c>
      <c r="AU117" s="214">
        <f>IF('Indicator Date hidden'!AV118="x","x",$AU$2-'Indicator Date hidden'!AV118)</f>
        <v>3</v>
      </c>
      <c r="AV117" s="214">
        <f>IF('Indicator Date hidden'!AW118="x","x",$AV$2-'Indicator Date hidden'!AW118)</f>
        <v>0</v>
      </c>
      <c r="AW117" s="214">
        <f>IF('Indicator Date hidden'!AX118="x","x",$AW$2-'Indicator Date hidden'!AX118)</f>
        <v>0</v>
      </c>
      <c r="AX117" s="214">
        <f>IF('Indicator Date hidden'!AY118="x","x",$AX$2-'Indicator Date hidden'!AY118)</f>
        <v>0</v>
      </c>
      <c r="AY117" s="214">
        <f>IF('Indicator Date hidden'!AZ118="x","x",$AY$2-'Indicator Date hidden'!AZ118)</f>
        <v>0</v>
      </c>
      <c r="AZ117" s="214">
        <f>IF('Indicator Date hidden'!BA118="x","x",$AZ$2-'Indicator Date hidden'!BA118)</f>
        <v>0</v>
      </c>
      <c r="BA117">
        <f t="shared" si="15"/>
        <v>24</v>
      </c>
      <c r="BB117" s="21">
        <f t="shared" si="16"/>
        <v>0.48979591836734693</v>
      </c>
      <c r="BC117">
        <f t="shared" si="17"/>
        <v>7</v>
      </c>
      <c r="BD117" s="21">
        <f t="shared" si="18"/>
        <v>1.3112145636088988</v>
      </c>
      <c r="BE117" s="291">
        <f t="shared" si="19"/>
        <v>0</v>
      </c>
    </row>
    <row r="118" spans="1:57" x14ac:dyDescent="0.25">
      <c r="A118" t="s">
        <v>8034</v>
      </c>
      <c r="B118" s="214">
        <f>IF('Indicator Date hidden'!C119="x","x",$B$2-'Indicator Date hidden'!C119)</f>
        <v>0</v>
      </c>
      <c r="C118" s="214">
        <f>IF('Indicator Date hidden'!D119="x","x",$C$2-'Indicator Date hidden'!D119)</f>
        <v>0</v>
      </c>
      <c r="D118" s="214">
        <f>IF('Indicator Date hidden'!E119="x","x",$D$2-'Indicator Date hidden'!E119)</f>
        <v>0</v>
      </c>
      <c r="E118" s="214">
        <f>IF('Indicator Date hidden'!F119="x","x",$E$2-'Indicator Date hidden'!F119)</f>
        <v>0</v>
      </c>
      <c r="F118" s="214">
        <f>IF('Indicator Date hidden'!G119="x","x",$F$2-'Indicator Date hidden'!G119)</f>
        <v>0</v>
      </c>
      <c r="G118" s="214">
        <f>IF('Indicator Date hidden'!H119="x","x",$G$2-'Indicator Date hidden'!H119)</f>
        <v>0</v>
      </c>
      <c r="H118" s="214">
        <f>IF('Indicator Date hidden'!I119="x","x",$H$2-'Indicator Date hidden'!I119)</f>
        <v>0</v>
      </c>
      <c r="I118" s="214">
        <f>IF('Indicator Date hidden'!J119="x","x",$I$2-'Indicator Date hidden'!J119)</f>
        <v>0</v>
      </c>
      <c r="J118" s="214">
        <f>IF('Indicator Date hidden'!K119="x","x",$J$2-'Indicator Date hidden'!K119)</f>
        <v>0</v>
      </c>
      <c r="K118" s="214">
        <f>IF('Indicator Date hidden'!L119="x","x",$K$2-'Indicator Date hidden'!L119)</f>
        <v>0</v>
      </c>
      <c r="L118" s="214">
        <f>IF('Indicator Date hidden'!M119="x","x",$L$2-'Indicator Date hidden'!M119)</f>
        <v>0</v>
      </c>
      <c r="M118" s="214">
        <f>IF('Indicator Date hidden'!N119="x","x",$M$2-'Indicator Date hidden'!N119)</f>
        <v>0</v>
      </c>
      <c r="N118" s="214">
        <f>IF('Indicator Date hidden'!O119="x","x",$N$2-'Indicator Date hidden'!O119)</f>
        <v>0</v>
      </c>
      <c r="O118" s="214">
        <f>IF('Indicator Date hidden'!P119="x","x",$O$2-'Indicator Date hidden'!P119)</f>
        <v>0</v>
      </c>
      <c r="P118" s="214">
        <f>IF('Indicator Date hidden'!Q119="x","x",$P$2-'Indicator Date hidden'!Q119)</f>
        <v>0</v>
      </c>
      <c r="Q118" s="214">
        <f>IF('Indicator Date hidden'!R119="x","x",$Q$2-'Indicator Date hidden'!R119)</f>
        <v>3</v>
      </c>
      <c r="R118" s="214">
        <f>IF('Indicator Date hidden'!S119="x","x",$R$2-'Indicator Date hidden'!S119)</f>
        <v>0</v>
      </c>
      <c r="S118" s="214">
        <f>IF('Indicator Date hidden'!T119="x","x",$S$2-'Indicator Date hidden'!T119)</f>
        <v>0</v>
      </c>
      <c r="T118" s="214">
        <f>IF('Indicator Date hidden'!U119="x","x",$T$2-'Indicator Date hidden'!U119)</f>
        <v>0</v>
      </c>
      <c r="U118" s="214">
        <f>IF('Indicator Date hidden'!V119="x","x",$U$2-'Indicator Date hidden'!V119)</f>
        <v>0</v>
      </c>
      <c r="V118" s="214">
        <f>IF('Indicator Date hidden'!W119="x","x",$V$2-'Indicator Date hidden'!W119)</f>
        <v>0</v>
      </c>
      <c r="W118" s="214">
        <f>IF('Indicator Date hidden'!X119="x","x",$W$2-'Indicator Date hidden'!X119)</f>
        <v>3</v>
      </c>
      <c r="X118" s="214">
        <f>IF('Indicator Date hidden'!Y119="x","x",$X$2-'Indicator Date hidden'!Y119)</f>
        <v>2</v>
      </c>
      <c r="Y118" s="214">
        <f>IF('Indicator Date hidden'!Z119="x","x",$Y$2-'Indicator Date hidden'!Z119)</f>
        <v>0</v>
      </c>
      <c r="Z118" s="214">
        <f>IF('Indicator Date hidden'!AA119="x","x",$Z$2-'Indicator Date hidden'!AA119)</f>
        <v>0</v>
      </c>
      <c r="AA118" s="214">
        <f>IF('Indicator Date hidden'!AB119="x","x",$AA$2-'Indicator Date hidden'!AB119)</f>
        <v>0</v>
      </c>
      <c r="AB118" s="214">
        <f>IF('Indicator Date hidden'!AC119="x","x",$AB$2-'Indicator Date hidden'!AC119)</f>
        <v>0</v>
      </c>
      <c r="AC118" s="214">
        <f>IF('Indicator Date hidden'!AD119="x","x",$AC$2-'Indicator Date hidden'!AD119)</f>
        <v>0</v>
      </c>
      <c r="AD118" s="214">
        <f>IF('Indicator Date hidden'!AE119="x","x",$AD$2-'Indicator Date hidden'!AE119)</f>
        <v>0</v>
      </c>
      <c r="AE118" s="214">
        <f>IF('Indicator Date hidden'!AF119="x","x",$AE$2-'Indicator Date hidden'!AF119)</f>
        <v>0</v>
      </c>
      <c r="AF118" s="214">
        <f>IF('Indicator Date hidden'!AG119="x","x",$AF$2-'Indicator Date hidden'!AG119)</f>
        <v>4</v>
      </c>
      <c r="AG118" s="214">
        <f>IF('Indicator Date hidden'!AH119="x","x",$AG$2-'Indicator Date hidden'!AH119)</f>
        <v>0</v>
      </c>
      <c r="AH118" s="214">
        <f>IF('Indicator Date hidden'!AI119="x","x",$AH$2-'Indicator Date hidden'!AI119)</f>
        <v>0</v>
      </c>
      <c r="AI118" s="214">
        <f>IF('Indicator Date hidden'!AJ119="x","x",$AI$2-'Indicator Date hidden'!AJ119)</f>
        <v>0</v>
      </c>
      <c r="AJ118" s="214" t="str">
        <f>IF('Indicator Date hidden'!AK119="x","x",$AJ$2-'Indicator Date hidden'!AK119)</f>
        <v>x</v>
      </c>
      <c r="AK118" s="214">
        <f>IF('Indicator Date hidden'!AL119="x","x",$AK$2-'Indicator Date hidden'!AL119)</f>
        <v>1</v>
      </c>
      <c r="AL118" s="214">
        <f>IF('Indicator Date hidden'!AM119="x","x",$AL$2-'Indicator Date hidden'!AM119)</f>
        <v>0</v>
      </c>
      <c r="AM118" s="214">
        <f>IF('Indicator Date hidden'!AN119="x","x",$AM$2-'Indicator Date hidden'!AN119)</f>
        <v>0</v>
      </c>
      <c r="AN118" s="214">
        <f>IF('Indicator Date hidden'!AO119="x","x",$AN$2-'Indicator Date hidden'!AO119)</f>
        <v>0</v>
      </c>
      <c r="AO118" s="214">
        <f>IF('Indicator Date hidden'!AP119="x","x",$AO$2-'Indicator Date hidden'!AP119)</f>
        <v>2</v>
      </c>
      <c r="AP118" s="214">
        <f>IF('Indicator Date hidden'!AQ119="x","x",$AP$2-'Indicator Date hidden'!AQ119)</f>
        <v>2</v>
      </c>
      <c r="AQ118" s="214">
        <f>IF('Indicator Date hidden'!AR119="x","x",$AQ$2-'Indicator Date hidden'!AR119)</f>
        <v>0</v>
      </c>
      <c r="AR118" s="214">
        <f>IF('Indicator Date hidden'!AS119="x","x",$AR$2-'Indicator Date hidden'!AS119)</f>
        <v>0</v>
      </c>
      <c r="AS118" s="214">
        <f>IF('Indicator Date hidden'!AT119="x","x",$AS$2-'Indicator Date hidden'!AT119)</f>
        <v>0</v>
      </c>
      <c r="AT118" s="214">
        <f>IF('Indicator Date hidden'!AU119="x","x",$AT$2-'Indicator Date hidden'!AU119)</f>
        <v>0</v>
      </c>
      <c r="AU118" s="214">
        <f>IF('Indicator Date hidden'!AV119="x","x",$AU$2-'Indicator Date hidden'!AV119)</f>
        <v>5</v>
      </c>
      <c r="AV118" s="214">
        <f>IF('Indicator Date hidden'!AW119="x","x",$AV$2-'Indicator Date hidden'!AW119)</f>
        <v>0</v>
      </c>
      <c r="AW118" s="214">
        <f>IF('Indicator Date hidden'!AX119="x","x",$AW$2-'Indicator Date hidden'!AX119)</f>
        <v>0</v>
      </c>
      <c r="AX118" s="214">
        <f>IF('Indicator Date hidden'!AY119="x","x",$AX$2-'Indicator Date hidden'!AY119)</f>
        <v>0</v>
      </c>
      <c r="AY118" s="214">
        <f>IF('Indicator Date hidden'!AZ119="x","x",$AY$2-'Indicator Date hidden'!AZ119)</f>
        <v>0</v>
      </c>
      <c r="AZ118" s="214">
        <f>IF('Indicator Date hidden'!BA119="x","x",$AZ$2-'Indicator Date hidden'!BA119)</f>
        <v>0</v>
      </c>
      <c r="BA118">
        <f t="shared" si="15"/>
        <v>22</v>
      </c>
      <c r="BB118" s="21">
        <f t="shared" si="16"/>
        <v>0.44</v>
      </c>
      <c r="BC118">
        <f t="shared" si="17"/>
        <v>8</v>
      </c>
      <c r="BD118" s="21">
        <f t="shared" si="18"/>
        <v>1.1164228589562291</v>
      </c>
      <c r="BE118" s="291">
        <f t="shared" si="19"/>
        <v>0</v>
      </c>
    </row>
    <row r="119" spans="1:57" x14ac:dyDescent="0.25">
      <c r="A119" t="s">
        <v>8029</v>
      </c>
      <c r="B119" s="214">
        <f>IF('Indicator Date hidden'!C120="x","x",$B$2-'Indicator Date hidden'!C120)</f>
        <v>0</v>
      </c>
      <c r="C119" s="214">
        <f>IF('Indicator Date hidden'!D120="x","x",$C$2-'Indicator Date hidden'!D120)</f>
        <v>0</v>
      </c>
      <c r="D119" s="214">
        <f>IF('Indicator Date hidden'!E120="x","x",$D$2-'Indicator Date hidden'!E120)</f>
        <v>0</v>
      </c>
      <c r="E119" s="214">
        <f>IF('Indicator Date hidden'!F120="x","x",$E$2-'Indicator Date hidden'!F120)</f>
        <v>0</v>
      </c>
      <c r="F119" s="214">
        <f>IF('Indicator Date hidden'!G120="x","x",$F$2-'Indicator Date hidden'!G120)</f>
        <v>0</v>
      </c>
      <c r="G119" s="214">
        <f>IF('Indicator Date hidden'!H120="x","x",$G$2-'Indicator Date hidden'!H120)</f>
        <v>0</v>
      </c>
      <c r="H119" s="214">
        <f>IF('Indicator Date hidden'!I120="x","x",$H$2-'Indicator Date hidden'!I120)</f>
        <v>0</v>
      </c>
      <c r="I119" s="214">
        <f>IF('Indicator Date hidden'!J120="x","x",$I$2-'Indicator Date hidden'!J120)</f>
        <v>0</v>
      </c>
      <c r="J119" s="214">
        <f>IF('Indicator Date hidden'!K120="x","x",$J$2-'Indicator Date hidden'!K120)</f>
        <v>0</v>
      </c>
      <c r="K119" s="214">
        <f>IF('Indicator Date hidden'!L120="x","x",$K$2-'Indicator Date hidden'!L120)</f>
        <v>0</v>
      </c>
      <c r="L119" s="214">
        <f>IF('Indicator Date hidden'!M120="x","x",$L$2-'Indicator Date hidden'!M120)</f>
        <v>0</v>
      </c>
      <c r="M119" s="214">
        <f>IF('Indicator Date hidden'!N120="x","x",$M$2-'Indicator Date hidden'!N120)</f>
        <v>0</v>
      </c>
      <c r="N119" s="214">
        <f>IF('Indicator Date hidden'!O120="x","x",$N$2-'Indicator Date hidden'!O120)</f>
        <v>0</v>
      </c>
      <c r="O119" s="214">
        <f>IF('Indicator Date hidden'!P120="x","x",$O$2-'Indicator Date hidden'!P120)</f>
        <v>0</v>
      </c>
      <c r="P119" s="214">
        <f>IF('Indicator Date hidden'!Q120="x","x",$P$2-'Indicator Date hidden'!Q120)</f>
        <v>0</v>
      </c>
      <c r="Q119" s="214" t="str">
        <f>IF('Indicator Date hidden'!R120="x","x",$Q$2-'Indicator Date hidden'!R120)</f>
        <v>x</v>
      </c>
      <c r="R119" s="214">
        <f>IF('Indicator Date hidden'!S120="x","x",$R$2-'Indicator Date hidden'!S120)</f>
        <v>0</v>
      </c>
      <c r="S119" s="214">
        <f>IF('Indicator Date hidden'!T120="x","x",$S$2-'Indicator Date hidden'!T120)</f>
        <v>0</v>
      </c>
      <c r="T119" s="214">
        <f>IF('Indicator Date hidden'!U120="x","x",$T$2-'Indicator Date hidden'!U120)</f>
        <v>0</v>
      </c>
      <c r="U119" s="214">
        <f>IF('Indicator Date hidden'!V120="x","x",$U$2-'Indicator Date hidden'!V120)</f>
        <v>0</v>
      </c>
      <c r="V119" s="214">
        <f>IF('Indicator Date hidden'!W120="x","x",$V$2-'Indicator Date hidden'!W120)</f>
        <v>0</v>
      </c>
      <c r="W119" s="214">
        <f>IF('Indicator Date hidden'!X120="x","x",$W$2-'Indicator Date hidden'!X120)</f>
        <v>5</v>
      </c>
      <c r="X119" s="214">
        <f>IF('Indicator Date hidden'!Y120="x","x",$X$2-'Indicator Date hidden'!Y120)</f>
        <v>2</v>
      </c>
      <c r="Y119" s="214">
        <f>IF('Indicator Date hidden'!Z120="x","x",$Y$2-'Indicator Date hidden'!Z120)</f>
        <v>0</v>
      </c>
      <c r="Z119" s="214">
        <f>IF('Indicator Date hidden'!AA120="x","x",$Z$2-'Indicator Date hidden'!AA120)</f>
        <v>0</v>
      </c>
      <c r="AA119" s="214">
        <f>IF('Indicator Date hidden'!AB120="x","x",$AA$2-'Indicator Date hidden'!AB120)</f>
        <v>0</v>
      </c>
      <c r="AB119" s="214">
        <f>IF('Indicator Date hidden'!AC120="x","x",$AB$2-'Indicator Date hidden'!AC120)</f>
        <v>0</v>
      </c>
      <c r="AC119" s="214">
        <f>IF('Indicator Date hidden'!AD120="x","x",$AC$2-'Indicator Date hidden'!AD120)</f>
        <v>0</v>
      </c>
      <c r="AD119" s="214">
        <f>IF('Indicator Date hidden'!AE120="x","x",$AD$2-'Indicator Date hidden'!AE120)</f>
        <v>0</v>
      </c>
      <c r="AE119" s="214">
        <f>IF('Indicator Date hidden'!AF120="x","x",$AE$2-'Indicator Date hidden'!AF120)</f>
        <v>0</v>
      </c>
      <c r="AF119" s="214" t="str">
        <f>IF('Indicator Date hidden'!AG120="x","x",$AF$2-'Indicator Date hidden'!AG120)</f>
        <v>x</v>
      </c>
      <c r="AG119" s="214">
        <f>IF('Indicator Date hidden'!AH120="x","x",$AG$2-'Indicator Date hidden'!AH120)</f>
        <v>0</v>
      </c>
      <c r="AH119" s="214">
        <f>IF('Indicator Date hidden'!AI120="x","x",$AH$2-'Indicator Date hidden'!AI120)</f>
        <v>0</v>
      </c>
      <c r="AI119" s="214">
        <f>IF('Indicator Date hidden'!AJ120="x","x",$AI$2-'Indicator Date hidden'!AJ120)</f>
        <v>0</v>
      </c>
      <c r="AJ119" s="214">
        <f>IF('Indicator Date hidden'!AK120="x","x",$AJ$2-'Indicator Date hidden'!AK120)</f>
        <v>1</v>
      </c>
      <c r="AK119" s="214">
        <f>IF('Indicator Date hidden'!AL120="x","x",$AK$2-'Indicator Date hidden'!AL120)</f>
        <v>1</v>
      </c>
      <c r="AL119" s="214">
        <f>IF('Indicator Date hidden'!AM120="x","x",$AL$2-'Indicator Date hidden'!AM120)</f>
        <v>0</v>
      </c>
      <c r="AM119" s="214">
        <f>IF('Indicator Date hidden'!AN120="x","x",$AM$2-'Indicator Date hidden'!AN120)</f>
        <v>0</v>
      </c>
      <c r="AN119" s="214">
        <f>IF('Indicator Date hidden'!AO120="x","x",$AN$2-'Indicator Date hidden'!AO120)</f>
        <v>0</v>
      </c>
      <c r="AO119" s="214">
        <f>IF('Indicator Date hidden'!AP120="x","x",$AO$2-'Indicator Date hidden'!AP120)</f>
        <v>1</v>
      </c>
      <c r="AP119" s="214">
        <f>IF('Indicator Date hidden'!AQ120="x","x",$AP$2-'Indicator Date hidden'!AQ120)</f>
        <v>1</v>
      </c>
      <c r="AQ119" s="214">
        <f>IF('Indicator Date hidden'!AR120="x","x",$AQ$2-'Indicator Date hidden'!AR120)</f>
        <v>6</v>
      </c>
      <c r="AR119" s="214">
        <f>IF('Indicator Date hidden'!AS120="x","x",$AR$2-'Indicator Date hidden'!AS120)</f>
        <v>0</v>
      </c>
      <c r="AS119" s="214">
        <f>IF('Indicator Date hidden'!AT120="x","x",$AS$2-'Indicator Date hidden'!AT120)</f>
        <v>0</v>
      </c>
      <c r="AT119" s="214">
        <f>IF('Indicator Date hidden'!AU120="x","x",$AT$2-'Indicator Date hidden'!AU120)</f>
        <v>0</v>
      </c>
      <c r="AU119" s="214">
        <f>IF('Indicator Date hidden'!AV120="x","x",$AU$2-'Indicator Date hidden'!AV120)</f>
        <v>1</v>
      </c>
      <c r="AV119" s="214">
        <f>IF('Indicator Date hidden'!AW120="x","x",$AV$2-'Indicator Date hidden'!AW120)</f>
        <v>0</v>
      </c>
      <c r="AW119" s="214">
        <f>IF('Indicator Date hidden'!AX120="x","x",$AW$2-'Indicator Date hidden'!AX120)</f>
        <v>0</v>
      </c>
      <c r="AX119" s="214">
        <f>IF('Indicator Date hidden'!AY120="x","x",$AX$2-'Indicator Date hidden'!AY120)</f>
        <v>0</v>
      </c>
      <c r="AY119" s="214">
        <f>IF('Indicator Date hidden'!AZ120="x","x",$AY$2-'Indicator Date hidden'!AZ120)</f>
        <v>0</v>
      </c>
      <c r="AZ119" s="214">
        <f>IF('Indicator Date hidden'!BA120="x","x",$AZ$2-'Indicator Date hidden'!BA120)</f>
        <v>0</v>
      </c>
      <c r="BA119">
        <f t="shared" si="15"/>
        <v>18</v>
      </c>
      <c r="BB119" s="21">
        <f t="shared" si="16"/>
        <v>0.36734693877551022</v>
      </c>
      <c r="BC119">
        <f t="shared" si="17"/>
        <v>8</v>
      </c>
      <c r="BD119" s="21">
        <f t="shared" si="18"/>
        <v>1.1373775341300223</v>
      </c>
      <c r="BE119" s="291">
        <f t="shared" si="19"/>
        <v>0</v>
      </c>
    </row>
    <row r="120" spans="1:57" x14ac:dyDescent="0.25">
      <c r="A120" t="s">
        <v>8040</v>
      </c>
      <c r="B120" s="214">
        <f>IF('Indicator Date hidden'!C121="x","x",$B$2-'Indicator Date hidden'!C121)</f>
        <v>0</v>
      </c>
      <c r="C120" s="214">
        <f>IF('Indicator Date hidden'!D121="x","x",$C$2-'Indicator Date hidden'!D121)</f>
        <v>0</v>
      </c>
      <c r="D120" s="214">
        <f>IF('Indicator Date hidden'!E121="x","x",$D$2-'Indicator Date hidden'!E121)</f>
        <v>0</v>
      </c>
      <c r="E120" s="214">
        <f>IF('Indicator Date hidden'!F121="x","x",$E$2-'Indicator Date hidden'!F121)</f>
        <v>0</v>
      </c>
      <c r="F120" s="214">
        <f>IF('Indicator Date hidden'!G121="x","x",$F$2-'Indicator Date hidden'!G121)</f>
        <v>0</v>
      </c>
      <c r="G120" s="214">
        <f>IF('Indicator Date hidden'!H121="x","x",$G$2-'Indicator Date hidden'!H121)</f>
        <v>0</v>
      </c>
      <c r="H120" s="214">
        <f>IF('Indicator Date hidden'!I121="x","x",$H$2-'Indicator Date hidden'!I121)</f>
        <v>0</v>
      </c>
      <c r="I120" s="214">
        <f>IF('Indicator Date hidden'!J121="x","x",$I$2-'Indicator Date hidden'!J121)</f>
        <v>0</v>
      </c>
      <c r="J120" s="214">
        <f>IF('Indicator Date hidden'!K121="x","x",$J$2-'Indicator Date hidden'!K121)</f>
        <v>0</v>
      </c>
      <c r="K120" s="214">
        <f>IF('Indicator Date hidden'!L121="x","x",$K$2-'Indicator Date hidden'!L121)</f>
        <v>0</v>
      </c>
      <c r="L120" s="214">
        <f>IF('Indicator Date hidden'!M121="x","x",$L$2-'Indicator Date hidden'!M121)</f>
        <v>0</v>
      </c>
      <c r="M120" s="214">
        <f>IF('Indicator Date hidden'!N121="x","x",$M$2-'Indicator Date hidden'!N121)</f>
        <v>0</v>
      </c>
      <c r="N120" s="214">
        <f>IF('Indicator Date hidden'!O121="x","x",$N$2-'Indicator Date hidden'!O121)</f>
        <v>0</v>
      </c>
      <c r="O120" s="214">
        <f>IF('Indicator Date hidden'!P121="x","x",$O$2-'Indicator Date hidden'!P121)</f>
        <v>0</v>
      </c>
      <c r="P120" s="214">
        <f>IF('Indicator Date hidden'!Q121="x","x",$P$2-'Indicator Date hidden'!Q121)</f>
        <v>0</v>
      </c>
      <c r="Q120" s="214">
        <f>IF('Indicator Date hidden'!R121="x","x",$Q$2-'Indicator Date hidden'!R121)</f>
        <v>1</v>
      </c>
      <c r="R120" s="214">
        <f>IF('Indicator Date hidden'!S121="x","x",$R$2-'Indicator Date hidden'!S121)</f>
        <v>0</v>
      </c>
      <c r="S120" s="214">
        <f>IF('Indicator Date hidden'!T121="x","x",$S$2-'Indicator Date hidden'!T121)</f>
        <v>0</v>
      </c>
      <c r="T120" s="214">
        <f>IF('Indicator Date hidden'!U121="x","x",$T$2-'Indicator Date hidden'!U121)</f>
        <v>0</v>
      </c>
      <c r="U120" s="214">
        <f>IF('Indicator Date hidden'!V121="x","x",$U$2-'Indicator Date hidden'!V121)</f>
        <v>0</v>
      </c>
      <c r="V120" s="214">
        <f>IF('Indicator Date hidden'!W121="x","x",$V$2-'Indicator Date hidden'!W121)</f>
        <v>0</v>
      </c>
      <c r="W120" s="214">
        <f>IF('Indicator Date hidden'!X121="x","x",$W$2-'Indicator Date hidden'!X121)</f>
        <v>1</v>
      </c>
      <c r="X120" s="214">
        <f>IF('Indicator Date hidden'!Y121="x","x",$X$2-'Indicator Date hidden'!Y121)</f>
        <v>4</v>
      </c>
      <c r="Y120" s="214">
        <f>IF('Indicator Date hidden'!Z121="x","x",$Y$2-'Indicator Date hidden'!Z121)</f>
        <v>0</v>
      </c>
      <c r="Z120" s="214">
        <f>IF('Indicator Date hidden'!AA121="x","x",$Z$2-'Indicator Date hidden'!AA121)</f>
        <v>0</v>
      </c>
      <c r="AA120" s="214">
        <f>IF('Indicator Date hidden'!AB121="x","x",$AA$2-'Indicator Date hidden'!AB121)</f>
        <v>0</v>
      </c>
      <c r="AB120" s="214">
        <f>IF('Indicator Date hidden'!AC121="x","x",$AB$2-'Indicator Date hidden'!AC121)</f>
        <v>0</v>
      </c>
      <c r="AC120" s="214">
        <f>IF('Indicator Date hidden'!AD121="x","x",$AC$2-'Indicator Date hidden'!AD121)</f>
        <v>0</v>
      </c>
      <c r="AD120" s="214">
        <f>IF('Indicator Date hidden'!AE121="x","x",$AD$2-'Indicator Date hidden'!AE121)</f>
        <v>0</v>
      </c>
      <c r="AE120" s="214">
        <f>IF('Indicator Date hidden'!AF121="x","x",$AE$2-'Indicator Date hidden'!AF121)</f>
        <v>0</v>
      </c>
      <c r="AF120" s="214">
        <f>IF('Indicator Date hidden'!AG121="x","x",$AF$2-'Indicator Date hidden'!AG121)</f>
        <v>4</v>
      </c>
      <c r="AG120" s="214">
        <f>IF('Indicator Date hidden'!AH121="x","x",$AG$2-'Indicator Date hidden'!AH121)</f>
        <v>0</v>
      </c>
      <c r="AH120" s="214">
        <f>IF('Indicator Date hidden'!AI121="x","x",$AH$2-'Indicator Date hidden'!AI121)</f>
        <v>0</v>
      </c>
      <c r="AI120" s="214">
        <f>IF('Indicator Date hidden'!AJ121="x","x",$AI$2-'Indicator Date hidden'!AJ121)</f>
        <v>0</v>
      </c>
      <c r="AJ120" s="214" t="str">
        <f>IF('Indicator Date hidden'!AK121="x","x",$AJ$2-'Indicator Date hidden'!AK121)</f>
        <v>x</v>
      </c>
      <c r="AK120" s="214">
        <f>IF('Indicator Date hidden'!AL121="x","x",$AK$2-'Indicator Date hidden'!AL121)</f>
        <v>1</v>
      </c>
      <c r="AL120" s="214">
        <f>IF('Indicator Date hidden'!AM121="x","x",$AL$2-'Indicator Date hidden'!AM121)</f>
        <v>0</v>
      </c>
      <c r="AM120" s="214">
        <f>IF('Indicator Date hidden'!AN121="x","x",$AM$2-'Indicator Date hidden'!AN121)</f>
        <v>0</v>
      </c>
      <c r="AN120" s="214">
        <f>IF('Indicator Date hidden'!AO121="x","x",$AN$2-'Indicator Date hidden'!AO121)</f>
        <v>0</v>
      </c>
      <c r="AO120" s="214">
        <f>IF('Indicator Date hidden'!AP121="x","x",$AO$2-'Indicator Date hidden'!AP121)</f>
        <v>1</v>
      </c>
      <c r="AP120" s="214">
        <f>IF('Indicator Date hidden'!AQ121="x","x",$AP$2-'Indicator Date hidden'!AQ121)</f>
        <v>1</v>
      </c>
      <c r="AQ120" s="214">
        <f>IF('Indicator Date hidden'!AR121="x","x",$AQ$2-'Indicator Date hidden'!AR121)</f>
        <v>6</v>
      </c>
      <c r="AR120" s="214">
        <f>IF('Indicator Date hidden'!AS121="x","x",$AR$2-'Indicator Date hidden'!AS121)</f>
        <v>0</v>
      </c>
      <c r="AS120" s="214">
        <f>IF('Indicator Date hidden'!AT121="x","x",$AS$2-'Indicator Date hidden'!AT121)</f>
        <v>0</v>
      </c>
      <c r="AT120" s="214">
        <f>IF('Indicator Date hidden'!AU121="x","x",$AT$2-'Indicator Date hidden'!AU121)</f>
        <v>0</v>
      </c>
      <c r="AU120" s="214">
        <f>IF('Indicator Date hidden'!AV121="x","x",$AU$2-'Indicator Date hidden'!AV121)</f>
        <v>7</v>
      </c>
      <c r="AV120" s="214">
        <f>IF('Indicator Date hidden'!AW121="x","x",$AV$2-'Indicator Date hidden'!AW121)</f>
        <v>0</v>
      </c>
      <c r="AW120" s="214">
        <f>IF('Indicator Date hidden'!AX121="x","x",$AW$2-'Indicator Date hidden'!AX121)</f>
        <v>0</v>
      </c>
      <c r="AX120" s="214">
        <f>IF('Indicator Date hidden'!AY121="x","x",$AX$2-'Indicator Date hidden'!AY121)</f>
        <v>0</v>
      </c>
      <c r="AY120" s="214">
        <f>IF('Indicator Date hidden'!AZ121="x","x",$AY$2-'Indicator Date hidden'!AZ121)</f>
        <v>0</v>
      </c>
      <c r="AZ120" s="214">
        <f>IF('Indicator Date hidden'!BA121="x","x",$AZ$2-'Indicator Date hidden'!BA121)</f>
        <v>0</v>
      </c>
      <c r="BA120">
        <f t="shared" si="15"/>
        <v>26</v>
      </c>
      <c r="BB120" s="21">
        <f t="shared" si="16"/>
        <v>0.52</v>
      </c>
      <c r="BC120">
        <f t="shared" si="17"/>
        <v>9</v>
      </c>
      <c r="BD120" s="21">
        <f t="shared" si="18"/>
        <v>1.4729562111617576</v>
      </c>
      <c r="BE120" s="291">
        <f t="shared" si="19"/>
        <v>0</v>
      </c>
    </row>
    <row r="121" spans="1:57" x14ac:dyDescent="0.25">
      <c r="A121" t="s">
        <v>8051</v>
      </c>
      <c r="B121" s="214">
        <f>IF('Indicator Date hidden'!C122="x","x",$B$2-'Indicator Date hidden'!C122)</f>
        <v>0</v>
      </c>
      <c r="C121" s="214">
        <f>IF('Indicator Date hidden'!D122="x","x",$C$2-'Indicator Date hidden'!D122)</f>
        <v>0</v>
      </c>
      <c r="D121" s="214">
        <f>IF('Indicator Date hidden'!E122="x","x",$D$2-'Indicator Date hidden'!E122)</f>
        <v>0</v>
      </c>
      <c r="E121" s="214">
        <f>IF('Indicator Date hidden'!F122="x","x",$E$2-'Indicator Date hidden'!F122)</f>
        <v>0</v>
      </c>
      <c r="F121" s="214">
        <f>IF('Indicator Date hidden'!G122="x","x",$F$2-'Indicator Date hidden'!G122)</f>
        <v>0</v>
      </c>
      <c r="G121" s="214">
        <f>IF('Indicator Date hidden'!H122="x","x",$G$2-'Indicator Date hidden'!H122)</f>
        <v>0</v>
      </c>
      <c r="H121" s="214">
        <f>IF('Indicator Date hidden'!I122="x","x",$H$2-'Indicator Date hidden'!I122)</f>
        <v>0</v>
      </c>
      <c r="I121" s="214">
        <f>IF('Indicator Date hidden'!J122="x","x",$I$2-'Indicator Date hidden'!J122)</f>
        <v>0</v>
      </c>
      <c r="J121" s="214">
        <f>IF('Indicator Date hidden'!K122="x","x",$J$2-'Indicator Date hidden'!K122)</f>
        <v>0</v>
      </c>
      <c r="K121" s="214">
        <f>IF('Indicator Date hidden'!L122="x","x",$K$2-'Indicator Date hidden'!L122)</f>
        <v>0</v>
      </c>
      <c r="L121" s="214">
        <f>IF('Indicator Date hidden'!M122="x","x",$L$2-'Indicator Date hidden'!M122)</f>
        <v>0</v>
      </c>
      <c r="M121" s="214">
        <f>IF('Indicator Date hidden'!N122="x","x",$M$2-'Indicator Date hidden'!N122)</f>
        <v>0</v>
      </c>
      <c r="N121" s="214">
        <f>IF('Indicator Date hidden'!O122="x","x",$N$2-'Indicator Date hidden'!O122)</f>
        <v>0</v>
      </c>
      <c r="O121" s="214">
        <f>IF('Indicator Date hidden'!P122="x","x",$O$2-'Indicator Date hidden'!P122)</f>
        <v>0</v>
      </c>
      <c r="P121" s="214" t="str">
        <f>IF('Indicator Date hidden'!Q122="x","x",$P$2-'Indicator Date hidden'!Q122)</f>
        <v>x</v>
      </c>
      <c r="Q121" s="214" t="str">
        <f>IF('Indicator Date hidden'!R122="x","x",$Q$2-'Indicator Date hidden'!R122)</f>
        <v>x</v>
      </c>
      <c r="R121" s="214">
        <f>IF('Indicator Date hidden'!S122="x","x",$R$2-'Indicator Date hidden'!S122)</f>
        <v>0</v>
      </c>
      <c r="S121" s="214">
        <f>IF('Indicator Date hidden'!T122="x","x",$S$2-'Indicator Date hidden'!T122)</f>
        <v>0</v>
      </c>
      <c r="T121" s="214">
        <f>IF('Indicator Date hidden'!U122="x","x",$T$2-'Indicator Date hidden'!U122)</f>
        <v>0</v>
      </c>
      <c r="U121" s="214" t="str">
        <f>IF('Indicator Date hidden'!V122="x","x",$U$2-'Indicator Date hidden'!V122)</f>
        <v>x</v>
      </c>
      <c r="V121" s="214">
        <f>IF('Indicator Date hidden'!W122="x","x",$V$2-'Indicator Date hidden'!W122)</f>
        <v>0</v>
      </c>
      <c r="W121" s="214">
        <f>IF('Indicator Date hidden'!X122="x","x",$W$2-'Indicator Date hidden'!X122)</f>
        <v>7</v>
      </c>
      <c r="X121" s="214">
        <f>IF('Indicator Date hidden'!Y122="x","x",$X$2-'Indicator Date hidden'!Y122)</f>
        <v>4</v>
      </c>
      <c r="Y121" s="214">
        <f>IF('Indicator Date hidden'!Z122="x","x",$Y$2-'Indicator Date hidden'!Z122)</f>
        <v>0</v>
      </c>
      <c r="Z121" s="214">
        <f>IF('Indicator Date hidden'!AA122="x","x",$Z$2-'Indicator Date hidden'!AA122)</f>
        <v>0</v>
      </c>
      <c r="AA121" s="214" t="str">
        <f>IF('Indicator Date hidden'!AB122="x","x",$AA$2-'Indicator Date hidden'!AB122)</f>
        <v>x</v>
      </c>
      <c r="AB121" s="214">
        <f>IF('Indicator Date hidden'!AC122="x","x",$AB$2-'Indicator Date hidden'!AC122)</f>
        <v>0</v>
      </c>
      <c r="AC121" s="214">
        <f>IF('Indicator Date hidden'!AD122="x","x",$AC$2-'Indicator Date hidden'!AD122)</f>
        <v>0</v>
      </c>
      <c r="AD121" s="214" t="str">
        <f>IF('Indicator Date hidden'!AE122="x","x",$AD$2-'Indicator Date hidden'!AE122)</f>
        <v>x</v>
      </c>
      <c r="AE121" s="214" t="str">
        <f>IF('Indicator Date hidden'!AF122="x","x",$AE$2-'Indicator Date hidden'!AF122)</f>
        <v>x</v>
      </c>
      <c r="AF121" s="214" t="str">
        <f>IF('Indicator Date hidden'!AG122="x","x",$AF$2-'Indicator Date hidden'!AG122)</f>
        <v>x</v>
      </c>
      <c r="AG121" s="214">
        <f>IF('Indicator Date hidden'!AH122="x","x",$AG$2-'Indicator Date hidden'!AH122)</f>
        <v>0</v>
      </c>
      <c r="AH121" s="214">
        <f>IF('Indicator Date hidden'!AI122="x","x",$AH$2-'Indicator Date hidden'!AI122)</f>
        <v>0</v>
      </c>
      <c r="AI121" s="214">
        <f>IF('Indicator Date hidden'!AJ122="x","x",$AI$2-'Indicator Date hidden'!AJ122)</f>
        <v>0</v>
      </c>
      <c r="AJ121" s="214" t="str">
        <f>IF('Indicator Date hidden'!AK122="x","x",$AJ$2-'Indicator Date hidden'!AK122)</f>
        <v>x</v>
      </c>
      <c r="AK121" s="214">
        <f>IF('Indicator Date hidden'!AL122="x","x",$AK$2-'Indicator Date hidden'!AL122)</f>
        <v>1</v>
      </c>
      <c r="AL121" s="214">
        <f>IF('Indicator Date hidden'!AM122="x","x",$AL$2-'Indicator Date hidden'!AM122)</f>
        <v>0</v>
      </c>
      <c r="AM121" s="214">
        <f>IF('Indicator Date hidden'!AN122="x","x",$AM$2-'Indicator Date hidden'!AN122)</f>
        <v>0</v>
      </c>
      <c r="AN121" s="214">
        <f>IF('Indicator Date hidden'!AO122="x","x",$AN$2-'Indicator Date hidden'!AO122)</f>
        <v>0</v>
      </c>
      <c r="AO121" s="214" t="str">
        <f>IF('Indicator Date hidden'!AP122="x","x",$AO$2-'Indicator Date hidden'!AP122)</f>
        <v>x</v>
      </c>
      <c r="AP121" s="214" t="str">
        <f>IF('Indicator Date hidden'!AQ122="x","x",$AP$2-'Indicator Date hidden'!AQ122)</f>
        <v>x</v>
      </c>
      <c r="AQ121" s="214">
        <f>IF('Indicator Date hidden'!AR122="x","x",$AQ$2-'Indicator Date hidden'!AR122)</f>
        <v>4</v>
      </c>
      <c r="AR121" s="214">
        <f>IF('Indicator Date hidden'!AS122="x","x",$AR$2-'Indicator Date hidden'!AS122)</f>
        <v>1</v>
      </c>
      <c r="AS121" s="214" t="str">
        <f>IF('Indicator Date hidden'!AT122="x","x",$AS$2-'Indicator Date hidden'!AT122)</f>
        <v>x</v>
      </c>
      <c r="AT121" s="214" t="str">
        <f>IF('Indicator Date hidden'!AU122="x","x",$AT$2-'Indicator Date hidden'!AU122)</f>
        <v>x</v>
      </c>
      <c r="AU121" s="214" t="str">
        <f>IF('Indicator Date hidden'!AV122="x","x",$AU$2-'Indicator Date hidden'!AV122)</f>
        <v>x</v>
      </c>
      <c r="AV121" s="214">
        <f>IF('Indicator Date hidden'!AW122="x","x",$AV$2-'Indicator Date hidden'!AW122)</f>
        <v>3</v>
      </c>
      <c r="AW121" s="214">
        <f>IF('Indicator Date hidden'!AX122="x","x",$AW$2-'Indicator Date hidden'!AX122)</f>
        <v>3</v>
      </c>
      <c r="AX121" s="214">
        <f>IF('Indicator Date hidden'!AY122="x","x",$AX$2-'Indicator Date hidden'!AY122)</f>
        <v>0</v>
      </c>
      <c r="AY121" s="214">
        <f>IF('Indicator Date hidden'!AZ122="x","x",$AY$2-'Indicator Date hidden'!AZ122)</f>
        <v>0</v>
      </c>
      <c r="AZ121" s="214">
        <f>IF('Indicator Date hidden'!BA122="x","x",$AZ$2-'Indicator Date hidden'!BA122)</f>
        <v>0</v>
      </c>
      <c r="BA121">
        <f t="shared" si="15"/>
        <v>23</v>
      </c>
      <c r="BB121" s="21">
        <f t="shared" si="16"/>
        <v>0.60526315789473684</v>
      </c>
      <c r="BC121">
        <f t="shared" si="17"/>
        <v>7</v>
      </c>
      <c r="BD121" s="21">
        <f t="shared" si="18"/>
        <v>1.5137870545547005</v>
      </c>
      <c r="BE121" s="291">
        <f t="shared" si="19"/>
        <v>0</v>
      </c>
    </row>
    <row r="122" spans="1:57" x14ac:dyDescent="0.25">
      <c r="A122" t="s">
        <v>8049</v>
      </c>
      <c r="B122" s="214">
        <f>IF('Indicator Date hidden'!C123="x","x",$B$2-'Indicator Date hidden'!C123)</f>
        <v>0</v>
      </c>
      <c r="C122" s="214">
        <f>IF('Indicator Date hidden'!D123="x","x",$C$2-'Indicator Date hidden'!D123)</f>
        <v>0</v>
      </c>
      <c r="D122" s="214">
        <f>IF('Indicator Date hidden'!E123="x","x",$D$2-'Indicator Date hidden'!E123)</f>
        <v>0</v>
      </c>
      <c r="E122" s="214">
        <f>IF('Indicator Date hidden'!F123="x","x",$E$2-'Indicator Date hidden'!F123)</f>
        <v>0</v>
      </c>
      <c r="F122" s="214">
        <f>IF('Indicator Date hidden'!G123="x","x",$F$2-'Indicator Date hidden'!G123)</f>
        <v>0</v>
      </c>
      <c r="G122" s="214">
        <f>IF('Indicator Date hidden'!H123="x","x",$G$2-'Indicator Date hidden'!H123)</f>
        <v>0</v>
      </c>
      <c r="H122" s="214">
        <f>IF('Indicator Date hidden'!I123="x","x",$H$2-'Indicator Date hidden'!I123)</f>
        <v>0</v>
      </c>
      <c r="I122" s="214">
        <f>IF('Indicator Date hidden'!J123="x","x",$I$2-'Indicator Date hidden'!J123)</f>
        <v>0</v>
      </c>
      <c r="J122" s="214">
        <f>IF('Indicator Date hidden'!K123="x","x",$J$2-'Indicator Date hidden'!K123)</f>
        <v>0</v>
      </c>
      <c r="K122" s="214">
        <f>IF('Indicator Date hidden'!L123="x","x",$K$2-'Indicator Date hidden'!L123)</f>
        <v>0</v>
      </c>
      <c r="L122" s="214">
        <f>IF('Indicator Date hidden'!M123="x","x",$L$2-'Indicator Date hidden'!M123)</f>
        <v>0</v>
      </c>
      <c r="M122" s="214">
        <f>IF('Indicator Date hidden'!N123="x","x",$M$2-'Indicator Date hidden'!N123)</f>
        <v>0</v>
      </c>
      <c r="N122" s="214">
        <f>IF('Indicator Date hidden'!O123="x","x",$N$2-'Indicator Date hidden'!O123)</f>
        <v>0</v>
      </c>
      <c r="O122" s="214">
        <f>IF('Indicator Date hidden'!P123="x","x",$O$2-'Indicator Date hidden'!P123)</f>
        <v>0</v>
      </c>
      <c r="P122" s="214">
        <f>IF('Indicator Date hidden'!Q123="x","x",$P$2-'Indicator Date hidden'!Q123)</f>
        <v>0</v>
      </c>
      <c r="Q122" s="214">
        <f>IF('Indicator Date hidden'!R123="x","x",$Q$2-'Indicator Date hidden'!R123)</f>
        <v>3</v>
      </c>
      <c r="R122" s="214">
        <f>IF('Indicator Date hidden'!S123="x","x",$R$2-'Indicator Date hidden'!S123)</f>
        <v>0</v>
      </c>
      <c r="S122" s="214">
        <f>IF('Indicator Date hidden'!T123="x","x",$S$2-'Indicator Date hidden'!T123)</f>
        <v>0</v>
      </c>
      <c r="T122" s="214">
        <f>IF('Indicator Date hidden'!U123="x","x",$T$2-'Indicator Date hidden'!U123)</f>
        <v>0</v>
      </c>
      <c r="U122" s="214">
        <f>IF('Indicator Date hidden'!V123="x","x",$U$2-'Indicator Date hidden'!V123)</f>
        <v>0</v>
      </c>
      <c r="V122" s="214">
        <f>IF('Indicator Date hidden'!W123="x","x",$V$2-'Indicator Date hidden'!W123)</f>
        <v>0</v>
      </c>
      <c r="W122" s="214">
        <f>IF('Indicator Date hidden'!X123="x","x",$W$2-'Indicator Date hidden'!X123)</f>
        <v>3</v>
      </c>
      <c r="X122" s="214" t="str">
        <f>IF('Indicator Date hidden'!Y123="x","x",$X$2-'Indicator Date hidden'!Y123)</f>
        <v>x</v>
      </c>
      <c r="Y122" s="214">
        <f>IF('Indicator Date hidden'!Z123="x","x",$Y$2-'Indicator Date hidden'!Z123)</f>
        <v>0</v>
      </c>
      <c r="Z122" s="214">
        <f>IF('Indicator Date hidden'!AA123="x","x",$Z$2-'Indicator Date hidden'!AA123)</f>
        <v>0</v>
      </c>
      <c r="AA122" s="214">
        <f>IF('Indicator Date hidden'!AB123="x","x",$AA$2-'Indicator Date hidden'!AB123)</f>
        <v>0</v>
      </c>
      <c r="AB122" s="214">
        <f>IF('Indicator Date hidden'!AC123="x","x",$AB$2-'Indicator Date hidden'!AC123)</f>
        <v>0</v>
      </c>
      <c r="AC122" s="214">
        <f>IF('Indicator Date hidden'!AD123="x","x",$AC$2-'Indicator Date hidden'!AD123)</f>
        <v>0</v>
      </c>
      <c r="AD122" s="214">
        <f>IF('Indicator Date hidden'!AE123="x","x",$AD$2-'Indicator Date hidden'!AE123)</f>
        <v>0</v>
      </c>
      <c r="AE122" s="214">
        <f>IF('Indicator Date hidden'!AF123="x","x",$AE$2-'Indicator Date hidden'!AF123)</f>
        <v>0</v>
      </c>
      <c r="AF122" s="214">
        <f>IF('Indicator Date hidden'!AG123="x","x",$AF$2-'Indicator Date hidden'!AG123)</f>
        <v>3</v>
      </c>
      <c r="AG122" s="214">
        <f>IF('Indicator Date hidden'!AH123="x","x",$AG$2-'Indicator Date hidden'!AH123)</f>
        <v>0</v>
      </c>
      <c r="AH122" s="214">
        <f>IF('Indicator Date hidden'!AI123="x","x",$AH$2-'Indicator Date hidden'!AI123)</f>
        <v>0</v>
      </c>
      <c r="AI122" s="214">
        <f>IF('Indicator Date hidden'!AJ123="x","x",$AI$2-'Indicator Date hidden'!AJ123)</f>
        <v>0</v>
      </c>
      <c r="AJ122" s="214">
        <f>IF('Indicator Date hidden'!AK123="x","x",$AJ$2-'Indicator Date hidden'!AK123)</f>
        <v>1</v>
      </c>
      <c r="AK122" s="214">
        <f>IF('Indicator Date hidden'!AL123="x","x",$AK$2-'Indicator Date hidden'!AL123)</f>
        <v>1</v>
      </c>
      <c r="AL122" s="214">
        <f>IF('Indicator Date hidden'!AM123="x","x",$AL$2-'Indicator Date hidden'!AM123)</f>
        <v>0</v>
      </c>
      <c r="AM122" s="214">
        <f>IF('Indicator Date hidden'!AN123="x","x",$AM$2-'Indicator Date hidden'!AN123)</f>
        <v>0</v>
      </c>
      <c r="AN122" s="214">
        <f>IF('Indicator Date hidden'!AO123="x","x",$AN$2-'Indicator Date hidden'!AO123)</f>
        <v>0</v>
      </c>
      <c r="AO122" s="214">
        <f>IF('Indicator Date hidden'!AP123="x","x",$AO$2-'Indicator Date hidden'!AP123)</f>
        <v>0</v>
      </c>
      <c r="AP122" s="214">
        <f>IF('Indicator Date hidden'!AQ123="x","x",$AP$2-'Indicator Date hidden'!AQ123)</f>
        <v>0</v>
      </c>
      <c r="AQ122" s="214">
        <f>IF('Indicator Date hidden'!AR123="x","x",$AQ$2-'Indicator Date hidden'!AR123)</f>
        <v>0</v>
      </c>
      <c r="AR122" s="214">
        <f>IF('Indicator Date hidden'!AS123="x","x",$AR$2-'Indicator Date hidden'!AS123)</f>
        <v>0</v>
      </c>
      <c r="AS122" s="214">
        <f>IF('Indicator Date hidden'!AT123="x","x",$AS$2-'Indicator Date hidden'!AT123)</f>
        <v>0</v>
      </c>
      <c r="AT122" s="214">
        <f>IF('Indicator Date hidden'!AU123="x","x",$AT$2-'Indicator Date hidden'!AU123)</f>
        <v>0</v>
      </c>
      <c r="AU122" s="214">
        <f>IF('Indicator Date hidden'!AV123="x","x",$AU$2-'Indicator Date hidden'!AV123)</f>
        <v>3</v>
      </c>
      <c r="AV122" s="214">
        <f>IF('Indicator Date hidden'!AW123="x","x",$AV$2-'Indicator Date hidden'!AW123)</f>
        <v>0</v>
      </c>
      <c r="AW122" s="214">
        <f>IF('Indicator Date hidden'!AX123="x","x",$AW$2-'Indicator Date hidden'!AX123)</f>
        <v>0</v>
      </c>
      <c r="AX122" s="214">
        <f>IF('Indicator Date hidden'!AY123="x","x",$AX$2-'Indicator Date hidden'!AY123)</f>
        <v>0</v>
      </c>
      <c r="AY122" s="214">
        <f>IF('Indicator Date hidden'!AZ123="x","x",$AY$2-'Indicator Date hidden'!AZ123)</f>
        <v>0</v>
      </c>
      <c r="AZ122" s="214">
        <f>IF('Indicator Date hidden'!BA123="x","x",$AZ$2-'Indicator Date hidden'!BA123)</f>
        <v>0</v>
      </c>
      <c r="BA122">
        <f t="shared" si="15"/>
        <v>14</v>
      </c>
      <c r="BB122" s="21">
        <f t="shared" si="16"/>
        <v>0.28000000000000003</v>
      </c>
      <c r="BC122">
        <f t="shared" si="17"/>
        <v>6</v>
      </c>
      <c r="BD122" s="21">
        <f t="shared" si="18"/>
        <v>0.82559069762201176</v>
      </c>
      <c r="BE122" s="291">
        <f t="shared" si="19"/>
        <v>0</v>
      </c>
    </row>
    <row r="123" spans="1:57" x14ac:dyDescent="0.25">
      <c r="A123" t="s">
        <v>8045</v>
      </c>
      <c r="B123" s="214">
        <f>IF('Indicator Date hidden'!C124="x","x",$B$2-'Indicator Date hidden'!C124)</f>
        <v>0</v>
      </c>
      <c r="C123" s="214">
        <f>IF('Indicator Date hidden'!D124="x","x",$C$2-'Indicator Date hidden'!D124)</f>
        <v>0</v>
      </c>
      <c r="D123" s="214">
        <f>IF('Indicator Date hidden'!E124="x","x",$D$2-'Indicator Date hidden'!E124)</f>
        <v>0</v>
      </c>
      <c r="E123" s="214">
        <f>IF('Indicator Date hidden'!F124="x","x",$E$2-'Indicator Date hidden'!F124)</f>
        <v>0</v>
      </c>
      <c r="F123" s="214">
        <f>IF('Indicator Date hidden'!G124="x","x",$F$2-'Indicator Date hidden'!G124)</f>
        <v>0</v>
      </c>
      <c r="G123" s="214">
        <f>IF('Indicator Date hidden'!H124="x","x",$G$2-'Indicator Date hidden'!H124)</f>
        <v>0</v>
      </c>
      <c r="H123" s="214">
        <f>IF('Indicator Date hidden'!I124="x","x",$H$2-'Indicator Date hidden'!I124)</f>
        <v>0</v>
      </c>
      <c r="I123" s="214">
        <f>IF('Indicator Date hidden'!J124="x","x",$I$2-'Indicator Date hidden'!J124)</f>
        <v>0</v>
      </c>
      <c r="J123" s="214">
        <f>IF('Indicator Date hidden'!K124="x","x",$J$2-'Indicator Date hidden'!K124)</f>
        <v>0</v>
      </c>
      <c r="K123" s="214">
        <f>IF('Indicator Date hidden'!L124="x","x",$K$2-'Indicator Date hidden'!L124)</f>
        <v>0</v>
      </c>
      <c r="L123" s="214">
        <f>IF('Indicator Date hidden'!M124="x","x",$L$2-'Indicator Date hidden'!M124)</f>
        <v>0</v>
      </c>
      <c r="M123" s="214">
        <f>IF('Indicator Date hidden'!N124="x","x",$M$2-'Indicator Date hidden'!N124)</f>
        <v>0</v>
      </c>
      <c r="N123" s="214">
        <f>IF('Indicator Date hidden'!O124="x","x",$N$2-'Indicator Date hidden'!O124)</f>
        <v>0</v>
      </c>
      <c r="O123" s="214">
        <f>IF('Indicator Date hidden'!P124="x","x",$O$2-'Indicator Date hidden'!P124)</f>
        <v>0</v>
      </c>
      <c r="P123" s="214">
        <f>IF('Indicator Date hidden'!Q124="x","x",$P$2-'Indicator Date hidden'!Q124)</f>
        <v>0</v>
      </c>
      <c r="Q123" s="214" t="str">
        <f>IF('Indicator Date hidden'!R124="x","x",$Q$2-'Indicator Date hidden'!R124)</f>
        <v>x</v>
      </c>
      <c r="R123" s="214">
        <f>IF('Indicator Date hidden'!S124="x","x",$R$2-'Indicator Date hidden'!S124)</f>
        <v>0</v>
      </c>
      <c r="S123" s="214">
        <f>IF('Indicator Date hidden'!T124="x","x",$S$2-'Indicator Date hidden'!T124)</f>
        <v>0</v>
      </c>
      <c r="T123" s="214">
        <f>IF('Indicator Date hidden'!U124="x","x",$T$2-'Indicator Date hidden'!U124)</f>
        <v>0</v>
      </c>
      <c r="U123" s="214" t="str">
        <f>IF('Indicator Date hidden'!V124="x","x",$U$2-'Indicator Date hidden'!V124)</f>
        <v>x</v>
      </c>
      <c r="V123" s="214">
        <f>IF('Indicator Date hidden'!W124="x","x",$V$2-'Indicator Date hidden'!W124)</f>
        <v>0</v>
      </c>
      <c r="W123" s="214" t="str">
        <f>IF('Indicator Date hidden'!X124="x","x",$W$2-'Indicator Date hidden'!X124)</f>
        <v>x</v>
      </c>
      <c r="X123" s="214">
        <f>IF('Indicator Date hidden'!Y124="x","x",$X$2-'Indicator Date hidden'!Y124)</f>
        <v>4</v>
      </c>
      <c r="Y123" s="214">
        <f>IF('Indicator Date hidden'!Z124="x","x",$Y$2-'Indicator Date hidden'!Z124)</f>
        <v>0</v>
      </c>
      <c r="Z123" s="214">
        <f>IF('Indicator Date hidden'!AA124="x","x",$Z$2-'Indicator Date hidden'!AA124)</f>
        <v>0</v>
      </c>
      <c r="AA123" s="214" t="str">
        <f>IF('Indicator Date hidden'!AB124="x","x",$AA$2-'Indicator Date hidden'!AB124)</f>
        <v>x</v>
      </c>
      <c r="AB123" s="214">
        <f>IF('Indicator Date hidden'!AC124="x","x",$AB$2-'Indicator Date hidden'!AC124)</f>
        <v>0</v>
      </c>
      <c r="AC123" s="214">
        <f>IF('Indicator Date hidden'!AD124="x","x",$AC$2-'Indicator Date hidden'!AD124)</f>
        <v>0</v>
      </c>
      <c r="AD123" s="214" t="str">
        <f>IF('Indicator Date hidden'!AE124="x","x",$AD$2-'Indicator Date hidden'!AE124)</f>
        <v>x</v>
      </c>
      <c r="AE123" s="214">
        <f>IF('Indicator Date hidden'!AF124="x","x",$AE$2-'Indicator Date hidden'!AF124)</f>
        <v>0</v>
      </c>
      <c r="AF123" s="214">
        <f>IF('Indicator Date hidden'!AG124="x","x",$AF$2-'Indicator Date hidden'!AG124)</f>
        <v>1</v>
      </c>
      <c r="AG123" s="214">
        <f>IF('Indicator Date hidden'!AH124="x","x",$AG$2-'Indicator Date hidden'!AH124)</f>
        <v>0</v>
      </c>
      <c r="AH123" s="214">
        <f>IF('Indicator Date hidden'!AI124="x","x",$AH$2-'Indicator Date hidden'!AI124)</f>
        <v>0</v>
      </c>
      <c r="AI123" s="214">
        <f>IF('Indicator Date hidden'!AJ124="x","x",$AI$2-'Indicator Date hidden'!AJ124)</f>
        <v>0</v>
      </c>
      <c r="AJ123" s="214" t="str">
        <f>IF('Indicator Date hidden'!AK124="x","x",$AJ$2-'Indicator Date hidden'!AK124)</f>
        <v>x</v>
      </c>
      <c r="AK123" s="214">
        <f>IF('Indicator Date hidden'!AL124="x","x",$AK$2-'Indicator Date hidden'!AL124)</f>
        <v>1</v>
      </c>
      <c r="AL123" s="214">
        <f>IF('Indicator Date hidden'!AM124="x","x",$AL$2-'Indicator Date hidden'!AM124)</f>
        <v>0</v>
      </c>
      <c r="AM123" s="214">
        <f>IF('Indicator Date hidden'!AN124="x","x",$AM$2-'Indicator Date hidden'!AN124)</f>
        <v>0</v>
      </c>
      <c r="AN123" s="214">
        <f>IF('Indicator Date hidden'!AO124="x","x",$AN$2-'Indicator Date hidden'!AO124)</f>
        <v>0</v>
      </c>
      <c r="AO123" s="214">
        <f>IF('Indicator Date hidden'!AP124="x","x",$AO$2-'Indicator Date hidden'!AP124)</f>
        <v>0</v>
      </c>
      <c r="AP123" s="214">
        <f>IF('Indicator Date hidden'!AQ124="x","x",$AP$2-'Indicator Date hidden'!AQ124)</f>
        <v>0</v>
      </c>
      <c r="AQ123" s="214">
        <f>IF('Indicator Date hidden'!AR124="x","x",$AQ$2-'Indicator Date hidden'!AR124)</f>
        <v>0</v>
      </c>
      <c r="AR123" s="214">
        <f>IF('Indicator Date hidden'!AS124="x","x",$AR$2-'Indicator Date hidden'!AS124)</f>
        <v>0</v>
      </c>
      <c r="AS123" s="214">
        <f>IF('Indicator Date hidden'!AT124="x","x",$AS$2-'Indicator Date hidden'!AT124)</f>
        <v>0</v>
      </c>
      <c r="AT123" s="214">
        <f>IF('Indicator Date hidden'!AU124="x","x",$AT$2-'Indicator Date hidden'!AU124)</f>
        <v>0</v>
      </c>
      <c r="AU123" s="214" t="str">
        <f>IF('Indicator Date hidden'!AV124="x","x",$AU$2-'Indicator Date hidden'!AV124)</f>
        <v>x</v>
      </c>
      <c r="AV123" s="214">
        <f>IF('Indicator Date hidden'!AW124="x","x",$AV$2-'Indicator Date hidden'!AW124)</f>
        <v>0</v>
      </c>
      <c r="AW123" s="214">
        <f>IF('Indicator Date hidden'!AX124="x","x",$AW$2-'Indicator Date hidden'!AX124)</f>
        <v>0</v>
      </c>
      <c r="AX123" s="214">
        <f>IF('Indicator Date hidden'!AY124="x","x",$AX$2-'Indicator Date hidden'!AY124)</f>
        <v>0</v>
      </c>
      <c r="AY123" s="214">
        <f>IF('Indicator Date hidden'!AZ124="x","x",$AY$2-'Indicator Date hidden'!AZ124)</f>
        <v>0</v>
      </c>
      <c r="AZ123" s="214">
        <f>IF('Indicator Date hidden'!BA124="x","x",$AZ$2-'Indicator Date hidden'!BA124)</f>
        <v>0</v>
      </c>
      <c r="BA123">
        <f t="shared" si="15"/>
        <v>6</v>
      </c>
      <c r="BB123" s="21">
        <f t="shared" si="16"/>
        <v>0.13636363636363635</v>
      </c>
      <c r="BC123">
        <f t="shared" si="17"/>
        <v>3</v>
      </c>
      <c r="BD123" s="21">
        <f t="shared" si="18"/>
        <v>0.62489668567579637</v>
      </c>
      <c r="BE123" s="291">
        <f t="shared" si="19"/>
        <v>0</v>
      </c>
    </row>
    <row r="124" spans="1:57" x14ac:dyDescent="0.25">
      <c r="A124" t="s">
        <v>8053</v>
      </c>
      <c r="B124" s="214">
        <f>IF('Indicator Date hidden'!C125="x","x",$B$2-'Indicator Date hidden'!C125)</f>
        <v>0</v>
      </c>
      <c r="C124" s="214">
        <f>IF('Indicator Date hidden'!D125="x","x",$C$2-'Indicator Date hidden'!D125)</f>
        <v>0</v>
      </c>
      <c r="D124" s="214">
        <f>IF('Indicator Date hidden'!E125="x","x",$D$2-'Indicator Date hidden'!E125)</f>
        <v>0</v>
      </c>
      <c r="E124" s="214">
        <f>IF('Indicator Date hidden'!F125="x","x",$E$2-'Indicator Date hidden'!F125)</f>
        <v>0</v>
      </c>
      <c r="F124" s="214">
        <f>IF('Indicator Date hidden'!G125="x","x",$F$2-'Indicator Date hidden'!G125)</f>
        <v>0</v>
      </c>
      <c r="G124" s="214">
        <f>IF('Indicator Date hidden'!H125="x","x",$G$2-'Indicator Date hidden'!H125)</f>
        <v>0</v>
      </c>
      <c r="H124" s="214">
        <f>IF('Indicator Date hidden'!I125="x","x",$H$2-'Indicator Date hidden'!I125)</f>
        <v>0</v>
      </c>
      <c r="I124" s="214">
        <f>IF('Indicator Date hidden'!J125="x","x",$I$2-'Indicator Date hidden'!J125)</f>
        <v>0</v>
      </c>
      <c r="J124" s="214">
        <f>IF('Indicator Date hidden'!K125="x","x",$J$2-'Indicator Date hidden'!K125)</f>
        <v>0</v>
      </c>
      <c r="K124" s="214">
        <f>IF('Indicator Date hidden'!L125="x","x",$K$2-'Indicator Date hidden'!L125)</f>
        <v>0</v>
      </c>
      <c r="L124" s="214">
        <f>IF('Indicator Date hidden'!M125="x","x",$L$2-'Indicator Date hidden'!M125)</f>
        <v>0</v>
      </c>
      <c r="M124" s="214">
        <f>IF('Indicator Date hidden'!N125="x","x",$M$2-'Indicator Date hidden'!N125)</f>
        <v>0</v>
      </c>
      <c r="N124" s="214">
        <f>IF('Indicator Date hidden'!O125="x","x",$N$2-'Indicator Date hidden'!O125)</f>
        <v>0</v>
      </c>
      <c r="O124" s="214">
        <f>IF('Indicator Date hidden'!P125="x","x",$O$2-'Indicator Date hidden'!P125)</f>
        <v>0</v>
      </c>
      <c r="P124" s="214">
        <f>IF('Indicator Date hidden'!Q125="x","x",$P$2-'Indicator Date hidden'!Q125)</f>
        <v>0</v>
      </c>
      <c r="Q124" s="214" t="str">
        <f>IF('Indicator Date hidden'!R125="x","x",$Q$2-'Indicator Date hidden'!R125)</f>
        <v>x</v>
      </c>
      <c r="R124" s="214">
        <f>IF('Indicator Date hidden'!S125="x","x",$R$2-'Indicator Date hidden'!S125)</f>
        <v>0</v>
      </c>
      <c r="S124" s="214">
        <f>IF('Indicator Date hidden'!T125="x","x",$S$2-'Indicator Date hidden'!T125)</f>
        <v>0</v>
      </c>
      <c r="T124" s="214">
        <f>IF('Indicator Date hidden'!U125="x","x",$T$2-'Indicator Date hidden'!U125)</f>
        <v>0</v>
      </c>
      <c r="U124" s="214" t="str">
        <f>IF('Indicator Date hidden'!V125="x","x",$U$2-'Indicator Date hidden'!V125)</f>
        <v>x</v>
      </c>
      <c r="V124" s="214">
        <f>IF('Indicator Date hidden'!W125="x","x",$V$2-'Indicator Date hidden'!W125)</f>
        <v>0</v>
      </c>
      <c r="W124" s="214" t="str">
        <f>IF('Indicator Date hidden'!X125="x","x",$W$2-'Indicator Date hidden'!X125)</f>
        <v>x</v>
      </c>
      <c r="X124" s="214">
        <f>IF('Indicator Date hidden'!Y125="x","x",$X$2-'Indicator Date hidden'!Y125)</f>
        <v>4</v>
      </c>
      <c r="Y124" s="214">
        <f>IF('Indicator Date hidden'!Z125="x","x",$Y$2-'Indicator Date hidden'!Z125)</f>
        <v>0</v>
      </c>
      <c r="Z124" s="214">
        <f>IF('Indicator Date hidden'!AA125="x","x",$Z$2-'Indicator Date hidden'!AA125)</f>
        <v>0</v>
      </c>
      <c r="AA124" s="214" t="str">
        <f>IF('Indicator Date hidden'!AB125="x","x",$AA$2-'Indicator Date hidden'!AB125)</f>
        <v>x</v>
      </c>
      <c r="AB124" s="214">
        <f>IF('Indicator Date hidden'!AC125="x","x",$AB$2-'Indicator Date hidden'!AC125)</f>
        <v>0</v>
      </c>
      <c r="AC124" s="214">
        <f>IF('Indicator Date hidden'!AD125="x","x",$AC$2-'Indicator Date hidden'!AD125)</f>
        <v>0</v>
      </c>
      <c r="AD124" s="214" t="str">
        <f>IF('Indicator Date hidden'!AE125="x","x",$AD$2-'Indicator Date hidden'!AE125)</f>
        <v>x</v>
      </c>
      <c r="AE124" s="214">
        <f>IF('Indicator Date hidden'!AF125="x","x",$AE$2-'Indicator Date hidden'!AF125)</f>
        <v>0</v>
      </c>
      <c r="AF124" s="214" t="str">
        <f>IF('Indicator Date hidden'!AG125="x","x",$AF$2-'Indicator Date hidden'!AG125)</f>
        <v>x</v>
      </c>
      <c r="AG124" s="214">
        <f>IF('Indicator Date hidden'!AH125="x","x",$AG$2-'Indicator Date hidden'!AH125)</f>
        <v>0</v>
      </c>
      <c r="AH124" s="214">
        <f>IF('Indicator Date hidden'!AI125="x","x",$AH$2-'Indicator Date hidden'!AI125)</f>
        <v>0</v>
      </c>
      <c r="AI124" s="214">
        <f>IF('Indicator Date hidden'!AJ125="x","x",$AI$2-'Indicator Date hidden'!AJ125)</f>
        <v>0</v>
      </c>
      <c r="AJ124" s="214" t="str">
        <f>IF('Indicator Date hidden'!AK125="x","x",$AJ$2-'Indicator Date hidden'!AK125)</f>
        <v>x</v>
      </c>
      <c r="AK124" s="214">
        <f>IF('Indicator Date hidden'!AL125="x","x",$AK$2-'Indicator Date hidden'!AL125)</f>
        <v>1</v>
      </c>
      <c r="AL124" s="214">
        <f>IF('Indicator Date hidden'!AM125="x","x",$AL$2-'Indicator Date hidden'!AM125)</f>
        <v>0</v>
      </c>
      <c r="AM124" s="214">
        <f>IF('Indicator Date hidden'!AN125="x","x",$AM$2-'Indicator Date hidden'!AN125)</f>
        <v>0</v>
      </c>
      <c r="AN124" s="214">
        <f>IF('Indicator Date hidden'!AO125="x","x",$AN$2-'Indicator Date hidden'!AO125)</f>
        <v>0</v>
      </c>
      <c r="AO124" s="214">
        <f>IF('Indicator Date hidden'!AP125="x","x",$AO$2-'Indicator Date hidden'!AP125)</f>
        <v>2</v>
      </c>
      <c r="AP124" s="214" t="str">
        <f>IF('Indicator Date hidden'!AQ125="x","x",$AP$2-'Indicator Date hidden'!AQ125)</f>
        <v>x</v>
      </c>
      <c r="AQ124" s="214">
        <f>IF('Indicator Date hidden'!AR125="x","x",$AQ$2-'Indicator Date hidden'!AR125)</f>
        <v>0</v>
      </c>
      <c r="AR124" s="214">
        <f>IF('Indicator Date hidden'!AS125="x","x",$AR$2-'Indicator Date hidden'!AS125)</f>
        <v>0</v>
      </c>
      <c r="AS124" s="214">
        <f>IF('Indicator Date hidden'!AT125="x","x",$AS$2-'Indicator Date hidden'!AT125)</f>
        <v>0</v>
      </c>
      <c r="AT124" s="214">
        <f>IF('Indicator Date hidden'!AU125="x","x",$AT$2-'Indicator Date hidden'!AU125)</f>
        <v>0</v>
      </c>
      <c r="AU124" s="214" t="str">
        <f>IF('Indicator Date hidden'!AV125="x","x",$AU$2-'Indicator Date hidden'!AV125)</f>
        <v>x</v>
      </c>
      <c r="AV124" s="214">
        <f>IF('Indicator Date hidden'!AW125="x","x",$AV$2-'Indicator Date hidden'!AW125)</f>
        <v>0</v>
      </c>
      <c r="AW124" s="214">
        <f>IF('Indicator Date hidden'!AX125="x","x",$AW$2-'Indicator Date hidden'!AX125)</f>
        <v>0</v>
      </c>
      <c r="AX124" s="214">
        <f>IF('Indicator Date hidden'!AY125="x","x",$AX$2-'Indicator Date hidden'!AY125)</f>
        <v>0</v>
      </c>
      <c r="AY124" s="214" t="str">
        <f>IF('Indicator Date hidden'!AZ125="x","x",$AY$2-'Indicator Date hidden'!AZ125)</f>
        <v>x</v>
      </c>
      <c r="AZ124" s="214">
        <f>IF('Indicator Date hidden'!BA125="x","x",$AZ$2-'Indicator Date hidden'!BA125)</f>
        <v>0</v>
      </c>
      <c r="BA124">
        <f t="shared" si="15"/>
        <v>7</v>
      </c>
      <c r="BB124" s="21">
        <f t="shared" si="16"/>
        <v>0.17073170731707318</v>
      </c>
      <c r="BC124">
        <f t="shared" si="17"/>
        <v>3</v>
      </c>
      <c r="BD124" s="21">
        <f t="shared" si="18"/>
        <v>0.69501496823292719</v>
      </c>
      <c r="BE124" s="291">
        <f t="shared" si="19"/>
        <v>0</v>
      </c>
    </row>
    <row r="125" spans="1:57" x14ac:dyDescent="0.25">
      <c r="A125" t="s">
        <v>8043</v>
      </c>
      <c r="B125" s="214">
        <f>IF('Indicator Date hidden'!C126="x","x",$B$2-'Indicator Date hidden'!C126)</f>
        <v>0</v>
      </c>
      <c r="C125" s="214">
        <f>IF('Indicator Date hidden'!D126="x","x",$C$2-'Indicator Date hidden'!D126)</f>
        <v>0</v>
      </c>
      <c r="D125" s="214">
        <f>IF('Indicator Date hidden'!E126="x","x",$D$2-'Indicator Date hidden'!E126)</f>
        <v>0</v>
      </c>
      <c r="E125" s="214">
        <f>IF('Indicator Date hidden'!F126="x","x",$E$2-'Indicator Date hidden'!F126)</f>
        <v>0</v>
      </c>
      <c r="F125" s="214">
        <f>IF('Indicator Date hidden'!G126="x","x",$F$2-'Indicator Date hidden'!G126)</f>
        <v>0</v>
      </c>
      <c r="G125" s="214">
        <f>IF('Indicator Date hidden'!H126="x","x",$G$2-'Indicator Date hidden'!H126)</f>
        <v>0</v>
      </c>
      <c r="H125" s="214">
        <f>IF('Indicator Date hidden'!I126="x","x",$H$2-'Indicator Date hidden'!I126)</f>
        <v>0</v>
      </c>
      <c r="I125" s="214">
        <f>IF('Indicator Date hidden'!J126="x","x",$I$2-'Indicator Date hidden'!J126)</f>
        <v>0</v>
      </c>
      <c r="J125" s="214">
        <f>IF('Indicator Date hidden'!K126="x","x",$J$2-'Indicator Date hidden'!K126)</f>
        <v>0</v>
      </c>
      <c r="K125" s="214">
        <f>IF('Indicator Date hidden'!L126="x","x",$K$2-'Indicator Date hidden'!L126)</f>
        <v>0</v>
      </c>
      <c r="L125" s="214">
        <f>IF('Indicator Date hidden'!M126="x","x",$L$2-'Indicator Date hidden'!M126)</f>
        <v>0</v>
      </c>
      <c r="M125" s="214">
        <f>IF('Indicator Date hidden'!N126="x","x",$M$2-'Indicator Date hidden'!N126)</f>
        <v>0</v>
      </c>
      <c r="N125" s="214">
        <f>IF('Indicator Date hidden'!O126="x","x",$N$2-'Indicator Date hidden'!O126)</f>
        <v>0</v>
      </c>
      <c r="O125" s="214">
        <f>IF('Indicator Date hidden'!P126="x","x",$O$2-'Indicator Date hidden'!P126)</f>
        <v>0</v>
      </c>
      <c r="P125" s="214">
        <f>IF('Indicator Date hidden'!Q126="x","x",$P$2-'Indicator Date hidden'!Q126)</f>
        <v>0</v>
      </c>
      <c r="Q125" s="214">
        <f>IF('Indicator Date hidden'!R126="x","x",$Q$2-'Indicator Date hidden'!R126)</f>
        <v>2</v>
      </c>
      <c r="R125" s="214">
        <f>IF('Indicator Date hidden'!S126="x","x",$R$2-'Indicator Date hidden'!S126)</f>
        <v>0</v>
      </c>
      <c r="S125" s="214">
        <f>IF('Indicator Date hidden'!T126="x","x",$S$2-'Indicator Date hidden'!T126)</f>
        <v>0</v>
      </c>
      <c r="T125" s="214">
        <f>IF('Indicator Date hidden'!U126="x","x",$T$2-'Indicator Date hidden'!U126)</f>
        <v>0</v>
      </c>
      <c r="U125" s="214">
        <f>IF('Indicator Date hidden'!V126="x","x",$U$2-'Indicator Date hidden'!V126)</f>
        <v>0</v>
      </c>
      <c r="V125" s="214">
        <f>IF('Indicator Date hidden'!W126="x","x",$V$2-'Indicator Date hidden'!W126)</f>
        <v>0</v>
      </c>
      <c r="W125" s="214">
        <f>IF('Indicator Date hidden'!X126="x","x",$W$2-'Indicator Date hidden'!X126)</f>
        <v>8</v>
      </c>
      <c r="X125" s="214">
        <f>IF('Indicator Date hidden'!Y126="x","x",$X$2-'Indicator Date hidden'!Y126)</f>
        <v>0</v>
      </c>
      <c r="Y125" s="214">
        <f>IF('Indicator Date hidden'!Z126="x","x",$Y$2-'Indicator Date hidden'!Z126)</f>
        <v>0</v>
      </c>
      <c r="Z125" s="214">
        <f>IF('Indicator Date hidden'!AA126="x","x",$Z$2-'Indicator Date hidden'!AA126)</f>
        <v>0</v>
      </c>
      <c r="AA125" s="214">
        <f>IF('Indicator Date hidden'!AB126="x","x",$AA$2-'Indicator Date hidden'!AB126)</f>
        <v>0</v>
      </c>
      <c r="AB125" s="214">
        <f>IF('Indicator Date hidden'!AC126="x","x",$AB$2-'Indicator Date hidden'!AC126)</f>
        <v>0</v>
      </c>
      <c r="AC125" s="214">
        <f>IF('Indicator Date hidden'!AD126="x","x",$AC$2-'Indicator Date hidden'!AD126)</f>
        <v>0</v>
      </c>
      <c r="AD125" s="214">
        <f>IF('Indicator Date hidden'!AE126="x","x",$AD$2-'Indicator Date hidden'!AE126)</f>
        <v>0</v>
      </c>
      <c r="AE125" s="214">
        <f>IF('Indicator Date hidden'!AF126="x","x",$AE$2-'Indicator Date hidden'!AF126)</f>
        <v>0</v>
      </c>
      <c r="AF125" s="214">
        <f>IF('Indicator Date hidden'!AG126="x","x",$AF$2-'Indicator Date hidden'!AG126)</f>
        <v>4</v>
      </c>
      <c r="AG125" s="214">
        <f>IF('Indicator Date hidden'!AH126="x","x",$AG$2-'Indicator Date hidden'!AH126)</f>
        <v>0</v>
      </c>
      <c r="AH125" s="214">
        <f>IF('Indicator Date hidden'!AI126="x","x",$AH$2-'Indicator Date hidden'!AI126)</f>
        <v>0</v>
      </c>
      <c r="AI125" s="214">
        <f>IF('Indicator Date hidden'!AJ126="x","x",$AI$2-'Indicator Date hidden'!AJ126)</f>
        <v>0</v>
      </c>
      <c r="AJ125" s="214" t="str">
        <f>IF('Indicator Date hidden'!AK126="x","x",$AJ$2-'Indicator Date hidden'!AK126)</f>
        <v>x</v>
      </c>
      <c r="AK125" s="214">
        <f>IF('Indicator Date hidden'!AL126="x","x",$AK$2-'Indicator Date hidden'!AL126)</f>
        <v>1</v>
      </c>
      <c r="AL125" s="214">
        <f>IF('Indicator Date hidden'!AM126="x","x",$AL$2-'Indicator Date hidden'!AM126)</f>
        <v>0</v>
      </c>
      <c r="AM125" s="214">
        <f>IF('Indicator Date hidden'!AN126="x","x",$AM$2-'Indicator Date hidden'!AN126)</f>
        <v>0</v>
      </c>
      <c r="AN125" s="214">
        <f>IF('Indicator Date hidden'!AO126="x","x",$AN$2-'Indicator Date hidden'!AO126)</f>
        <v>0</v>
      </c>
      <c r="AO125" s="214">
        <f>IF('Indicator Date hidden'!AP126="x","x",$AO$2-'Indicator Date hidden'!AP126)</f>
        <v>0</v>
      </c>
      <c r="AP125" s="214">
        <f>IF('Indicator Date hidden'!AQ126="x","x",$AP$2-'Indicator Date hidden'!AQ126)</f>
        <v>0</v>
      </c>
      <c r="AQ125" s="214">
        <f>IF('Indicator Date hidden'!AR126="x","x",$AQ$2-'Indicator Date hidden'!AR126)</f>
        <v>6</v>
      </c>
      <c r="AR125" s="214">
        <f>IF('Indicator Date hidden'!AS126="x","x",$AR$2-'Indicator Date hidden'!AS126)</f>
        <v>0</v>
      </c>
      <c r="AS125" s="214">
        <f>IF('Indicator Date hidden'!AT126="x","x",$AS$2-'Indicator Date hidden'!AT126)</f>
        <v>0</v>
      </c>
      <c r="AT125" s="214">
        <f>IF('Indicator Date hidden'!AU126="x","x",$AT$2-'Indicator Date hidden'!AU126)</f>
        <v>0</v>
      </c>
      <c r="AU125" s="214" t="str">
        <f>IF('Indicator Date hidden'!AV126="x","x",$AU$2-'Indicator Date hidden'!AV126)</f>
        <v>x</v>
      </c>
      <c r="AV125" s="214">
        <f>IF('Indicator Date hidden'!AW126="x","x",$AV$2-'Indicator Date hidden'!AW126)</f>
        <v>0</v>
      </c>
      <c r="AW125" s="214">
        <f>IF('Indicator Date hidden'!AX126="x","x",$AW$2-'Indicator Date hidden'!AX126)</f>
        <v>0</v>
      </c>
      <c r="AX125" s="214">
        <f>IF('Indicator Date hidden'!AY126="x","x",$AX$2-'Indicator Date hidden'!AY126)</f>
        <v>0</v>
      </c>
      <c r="AY125" s="214">
        <f>IF('Indicator Date hidden'!AZ126="x","x",$AY$2-'Indicator Date hidden'!AZ126)</f>
        <v>0</v>
      </c>
      <c r="AZ125" s="214">
        <f>IF('Indicator Date hidden'!BA126="x","x",$AZ$2-'Indicator Date hidden'!BA126)</f>
        <v>0</v>
      </c>
      <c r="BA125">
        <f t="shared" si="15"/>
        <v>21</v>
      </c>
      <c r="BB125" s="21">
        <f t="shared" si="16"/>
        <v>0.42857142857142855</v>
      </c>
      <c r="BC125">
        <f t="shared" si="17"/>
        <v>5</v>
      </c>
      <c r="BD125" s="21">
        <f t="shared" si="18"/>
        <v>1.5118578920369088</v>
      </c>
      <c r="BE125" s="291">
        <f t="shared" si="19"/>
        <v>0</v>
      </c>
    </row>
    <row r="126" spans="1:57" x14ac:dyDescent="0.25">
      <c r="A126" t="s">
        <v>8041</v>
      </c>
      <c r="B126" s="214">
        <f>IF('Indicator Date hidden'!C127="x","x",$B$2-'Indicator Date hidden'!C127)</f>
        <v>0</v>
      </c>
      <c r="C126" s="214">
        <f>IF('Indicator Date hidden'!D127="x","x",$C$2-'Indicator Date hidden'!D127)</f>
        <v>0</v>
      </c>
      <c r="D126" s="214">
        <f>IF('Indicator Date hidden'!E127="x","x",$D$2-'Indicator Date hidden'!E127)</f>
        <v>0</v>
      </c>
      <c r="E126" s="214">
        <f>IF('Indicator Date hidden'!F127="x","x",$E$2-'Indicator Date hidden'!F127)</f>
        <v>0</v>
      </c>
      <c r="F126" s="214">
        <f>IF('Indicator Date hidden'!G127="x","x",$F$2-'Indicator Date hidden'!G127)</f>
        <v>0</v>
      </c>
      <c r="G126" s="214">
        <f>IF('Indicator Date hidden'!H127="x","x",$G$2-'Indicator Date hidden'!H127)</f>
        <v>0</v>
      </c>
      <c r="H126" s="214">
        <f>IF('Indicator Date hidden'!I127="x","x",$H$2-'Indicator Date hidden'!I127)</f>
        <v>0</v>
      </c>
      <c r="I126" s="214">
        <f>IF('Indicator Date hidden'!J127="x","x",$I$2-'Indicator Date hidden'!J127)</f>
        <v>0</v>
      </c>
      <c r="J126" s="214">
        <f>IF('Indicator Date hidden'!K127="x","x",$J$2-'Indicator Date hidden'!K127)</f>
        <v>0</v>
      </c>
      <c r="K126" s="214">
        <f>IF('Indicator Date hidden'!L127="x","x",$K$2-'Indicator Date hidden'!L127)</f>
        <v>0</v>
      </c>
      <c r="L126" s="214">
        <f>IF('Indicator Date hidden'!M127="x","x",$L$2-'Indicator Date hidden'!M127)</f>
        <v>0</v>
      </c>
      <c r="M126" s="214">
        <f>IF('Indicator Date hidden'!N127="x","x",$M$2-'Indicator Date hidden'!N127)</f>
        <v>0</v>
      </c>
      <c r="N126" s="214">
        <f>IF('Indicator Date hidden'!O127="x","x",$N$2-'Indicator Date hidden'!O127)</f>
        <v>0</v>
      </c>
      <c r="O126" s="214">
        <f>IF('Indicator Date hidden'!P127="x","x",$O$2-'Indicator Date hidden'!P127)</f>
        <v>0</v>
      </c>
      <c r="P126" s="214">
        <f>IF('Indicator Date hidden'!Q127="x","x",$P$2-'Indicator Date hidden'!Q127)</f>
        <v>0</v>
      </c>
      <c r="Q126" s="214">
        <f>IF('Indicator Date hidden'!R127="x","x",$Q$2-'Indicator Date hidden'!R127)</f>
        <v>2</v>
      </c>
      <c r="R126" s="214">
        <f>IF('Indicator Date hidden'!S127="x","x",$R$2-'Indicator Date hidden'!S127)</f>
        <v>0</v>
      </c>
      <c r="S126" s="214">
        <f>IF('Indicator Date hidden'!T127="x","x",$S$2-'Indicator Date hidden'!T127)</f>
        <v>0</v>
      </c>
      <c r="T126" s="214">
        <f>IF('Indicator Date hidden'!U127="x","x",$T$2-'Indicator Date hidden'!U127)</f>
        <v>0</v>
      </c>
      <c r="U126" s="214">
        <f>IF('Indicator Date hidden'!V127="x","x",$U$2-'Indicator Date hidden'!V127)</f>
        <v>0</v>
      </c>
      <c r="V126" s="214">
        <f>IF('Indicator Date hidden'!W127="x","x",$V$2-'Indicator Date hidden'!W127)</f>
        <v>0</v>
      </c>
      <c r="W126" s="214">
        <f>IF('Indicator Date hidden'!X127="x","x",$W$2-'Indicator Date hidden'!X127)</f>
        <v>2</v>
      </c>
      <c r="X126" s="214">
        <f>IF('Indicator Date hidden'!Y127="x","x",$X$2-'Indicator Date hidden'!Y127)</f>
        <v>4</v>
      </c>
      <c r="Y126" s="214">
        <f>IF('Indicator Date hidden'!Z127="x","x",$Y$2-'Indicator Date hidden'!Z127)</f>
        <v>0</v>
      </c>
      <c r="Z126" s="214">
        <f>IF('Indicator Date hidden'!AA127="x","x",$Z$2-'Indicator Date hidden'!AA127)</f>
        <v>0</v>
      </c>
      <c r="AA126" s="214">
        <f>IF('Indicator Date hidden'!AB127="x","x",$AA$2-'Indicator Date hidden'!AB127)</f>
        <v>0</v>
      </c>
      <c r="AB126" s="214">
        <f>IF('Indicator Date hidden'!AC127="x","x",$AB$2-'Indicator Date hidden'!AC127)</f>
        <v>0</v>
      </c>
      <c r="AC126" s="214">
        <f>IF('Indicator Date hidden'!AD127="x","x",$AC$2-'Indicator Date hidden'!AD127)</f>
        <v>0</v>
      </c>
      <c r="AD126" s="214">
        <f>IF('Indicator Date hidden'!AE127="x","x",$AD$2-'Indicator Date hidden'!AE127)</f>
        <v>0</v>
      </c>
      <c r="AE126" s="214">
        <f>IF('Indicator Date hidden'!AF127="x","x",$AE$2-'Indicator Date hidden'!AF127)</f>
        <v>0</v>
      </c>
      <c r="AF126" s="214">
        <f>IF('Indicator Date hidden'!AG127="x","x",$AF$2-'Indicator Date hidden'!AG127)</f>
        <v>2</v>
      </c>
      <c r="AG126" s="214">
        <f>IF('Indicator Date hidden'!AH127="x","x",$AG$2-'Indicator Date hidden'!AH127)</f>
        <v>0</v>
      </c>
      <c r="AH126" s="214">
        <f>IF('Indicator Date hidden'!AI127="x","x",$AH$2-'Indicator Date hidden'!AI127)</f>
        <v>0</v>
      </c>
      <c r="AI126" s="214">
        <f>IF('Indicator Date hidden'!AJ127="x","x",$AI$2-'Indicator Date hidden'!AJ127)</f>
        <v>0</v>
      </c>
      <c r="AJ126" s="214">
        <f>IF('Indicator Date hidden'!AK127="x","x",$AJ$2-'Indicator Date hidden'!AK127)</f>
        <v>1</v>
      </c>
      <c r="AK126" s="214">
        <f>IF('Indicator Date hidden'!AL127="x","x",$AK$2-'Indicator Date hidden'!AL127)</f>
        <v>0</v>
      </c>
      <c r="AL126" s="214">
        <f>IF('Indicator Date hidden'!AM127="x","x",$AL$2-'Indicator Date hidden'!AM127)</f>
        <v>0</v>
      </c>
      <c r="AM126" s="214">
        <f>IF('Indicator Date hidden'!AN127="x","x",$AM$2-'Indicator Date hidden'!AN127)</f>
        <v>0</v>
      </c>
      <c r="AN126" s="214">
        <f>IF('Indicator Date hidden'!AO127="x","x",$AN$2-'Indicator Date hidden'!AO127)</f>
        <v>0</v>
      </c>
      <c r="AO126" s="214">
        <f>IF('Indicator Date hidden'!AP127="x","x",$AO$2-'Indicator Date hidden'!AP127)</f>
        <v>0</v>
      </c>
      <c r="AP126" s="214">
        <f>IF('Indicator Date hidden'!AQ127="x","x",$AP$2-'Indicator Date hidden'!AQ127)</f>
        <v>0</v>
      </c>
      <c r="AQ126" s="214">
        <f>IF('Indicator Date hidden'!AR127="x","x",$AQ$2-'Indicator Date hidden'!AR127)</f>
        <v>0</v>
      </c>
      <c r="AR126" s="214">
        <f>IF('Indicator Date hidden'!AS127="x","x",$AR$2-'Indicator Date hidden'!AS127)</f>
        <v>0</v>
      </c>
      <c r="AS126" s="214">
        <f>IF('Indicator Date hidden'!AT127="x","x",$AS$2-'Indicator Date hidden'!AT127)</f>
        <v>0</v>
      </c>
      <c r="AT126" s="214">
        <f>IF('Indicator Date hidden'!AU127="x","x",$AT$2-'Indicator Date hidden'!AU127)</f>
        <v>0</v>
      </c>
      <c r="AU126" s="214">
        <f>IF('Indicator Date hidden'!AV127="x","x",$AU$2-'Indicator Date hidden'!AV127)</f>
        <v>2</v>
      </c>
      <c r="AV126" s="214">
        <f>IF('Indicator Date hidden'!AW127="x","x",$AV$2-'Indicator Date hidden'!AW127)</f>
        <v>0</v>
      </c>
      <c r="AW126" s="214">
        <f>IF('Indicator Date hidden'!AX127="x","x",$AW$2-'Indicator Date hidden'!AX127)</f>
        <v>0</v>
      </c>
      <c r="AX126" s="214">
        <f>IF('Indicator Date hidden'!AY127="x","x",$AX$2-'Indicator Date hidden'!AY127)</f>
        <v>0</v>
      </c>
      <c r="AY126" s="214">
        <f>IF('Indicator Date hidden'!AZ127="x","x",$AY$2-'Indicator Date hidden'!AZ127)</f>
        <v>0</v>
      </c>
      <c r="AZ126" s="214">
        <f>IF('Indicator Date hidden'!BA127="x","x",$AZ$2-'Indicator Date hidden'!BA127)</f>
        <v>0</v>
      </c>
      <c r="BA126">
        <f t="shared" si="15"/>
        <v>13</v>
      </c>
      <c r="BB126" s="21">
        <f t="shared" si="16"/>
        <v>0.25490196078431371</v>
      </c>
      <c r="BC126">
        <f t="shared" si="17"/>
        <v>6</v>
      </c>
      <c r="BD126" s="21">
        <f t="shared" si="18"/>
        <v>0.7629441748370086</v>
      </c>
      <c r="BE126" s="291">
        <f t="shared" si="19"/>
        <v>0</v>
      </c>
    </row>
    <row r="127" spans="1:57" x14ac:dyDescent="0.25">
      <c r="A127" t="s">
        <v>8042</v>
      </c>
      <c r="B127" s="214">
        <f>IF('Indicator Date hidden'!C128="x","x",$B$2-'Indicator Date hidden'!C128)</f>
        <v>0</v>
      </c>
      <c r="C127" s="214">
        <f>IF('Indicator Date hidden'!D128="x","x",$C$2-'Indicator Date hidden'!D128)</f>
        <v>0</v>
      </c>
      <c r="D127" s="214">
        <f>IF('Indicator Date hidden'!E128="x","x",$D$2-'Indicator Date hidden'!E128)</f>
        <v>0</v>
      </c>
      <c r="E127" s="214">
        <f>IF('Indicator Date hidden'!F128="x","x",$E$2-'Indicator Date hidden'!F128)</f>
        <v>0</v>
      </c>
      <c r="F127" s="214">
        <f>IF('Indicator Date hidden'!G128="x","x",$F$2-'Indicator Date hidden'!G128)</f>
        <v>0</v>
      </c>
      <c r="G127" s="214">
        <f>IF('Indicator Date hidden'!H128="x","x",$G$2-'Indicator Date hidden'!H128)</f>
        <v>0</v>
      </c>
      <c r="H127" s="214">
        <f>IF('Indicator Date hidden'!I128="x","x",$H$2-'Indicator Date hidden'!I128)</f>
        <v>0</v>
      </c>
      <c r="I127" s="214">
        <f>IF('Indicator Date hidden'!J128="x","x",$I$2-'Indicator Date hidden'!J128)</f>
        <v>0</v>
      </c>
      <c r="J127" s="214">
        <f>IF('Indicator Date hidden'!K128="x","x",$J$2-'Indicator Date hidden'!K128)</f>
        <v>0</v>
      </c>
      <c r="K127" s="214">
        <f>IF('Indicator Date hidden'!L128="x","x",$K$2-'Indicator Date hidden'!L128)</f>
        <v>0</v>
      </c>
      <c r="L127" s="214">
        <f>IF('Indicator Date hidden'!M128="x","x",$L$2-'Indicator Date hidden'!M128)</f>
        <v>0</v>
      </c>
      <c r="M127" s="214">
        <f>IF('Indicator Date hidden'!N128="x","x",$M$2-'Indicator Date hidden'!N128)</f>
        <v>0</v>
      </c>
      <c r="N127" s="214">
        <f>IF('Indicator Date hidden'!O128="x","x",$N$2-'Indicator Date hidden'!O128)</f>
        <v>0</v>
      </c>
      <c r="O127" s="214">
        <f>IF('Indicator Date hidden'!P128="x","x",$O$2-'Indicator Date hidden'!P128)</f>
        <v>0</v>
      </c>
      <c r="P127" s="214">
        <f>IF('Indicator Date hidden'!Q128="x","x",$P$2-'Indicator Date hidden'!Q128)</f>
        <v>0</v>
      </c>
      <c r="Q127" s="214">
        <f>IF('Indicator Date hidden'!R128="x","x",$Q$2-'Indicator Date hidden'!R128)</f>
        <v>1</v>
      </c>
      <c r="R127" s="214">
        <f>IF('Indicator Date hidden'!S128="x","x",$R$2-'Indicator Date hidden'!S128)</f>
        <v>0</v>
      </c>
      <c r="S127" s="214">
        <f>IF('Indicator Date hidden'!T128="x","x",$S$2-'Indicator Date hidden'!T128)</f>
        <v>0</v>
      </c>
      <c r="T127" s="214">
        <f>IF('Indicator Date hidden'!U128="x","x",$T$2-'Indicator Date hidden'!U128)</f>
        <v>0</v>
      </c>
      <c r="U127" s="214">
        <f>IF('Indicator Date hidden'!V128="x","x",$U$2-'Indicator Date hidden'!V128)</f>
        <v>0</v>
      </c>
      <c r="V127" s="214">
        <f>IF('Indicator Date hidden'!W128="x","x",$V$2-'Indicator Date hidden'!W128)</f>
        <v>0</v>
      </c>
      <c r="W127" s="214">
        <f>IF('Indicator Date hidden'!X128="x","x",$W$2-'Indicator Date hidden'!X128)</f>
        <v>0</v>
      </c>
      <c r="X127" s="214">
        <f>IF('Indicator Date hidden'!Y128="x","x",$X$2-'Indicator Date hidden'!Y128)</f>
        <v>4</v>
      </c>
      <c r="Y127" s="214">
        <f>IF('Indicator Date hidden'!Z128="x","x",$Y$2-'Indicator Date hidden'!Z128)</f>
        <v>0</v>
      </c>
      <c r="Z127" s="214">
        <f>IF('Indicator Date hidden'!AA128="x","x",$Z$2-'Indicator Date hidden'!AA128)</f>
        <v>0</v>
      </c>
      <c r="AA127" s="214">
        <f>IF('Indicator Date hidden'!AB128="x","x",$AA$2-'Indicator Date hidden'!AB128)</f>
        <v>0</v>
      </c>
      <c r="AB127" s="214">
        <f>IF('Indicator Date hidden'!AC128="x","x",$AB$2-'Indicator Date hidden'!AC128)</f>
        <v>0</v>
      </c>
      <c r="AC127" s="214">
        <f>IF('Indicator Date hidden'!AD128="x","x",$AC$2-'Indicator Date hidden'!AD128)</f>
        <v>0</v>
      </c>
      <c r="AD127" s="214">
        <f>IF('Indicator Date hidden'!AE128="x","x",$AD$2-'Indicator Date hidden'!AE128)</f>
        <v>0</v>
      </c>
      <c r="AE127" s="214" t="str">
        <f>IF('Indicator Date hidden'!AF128="x","x",$AE$2-'Indicator Date hidden'!AF128)</f>
        <v>x</v>
      </c>
      <c r="AF127" s="214">
        <f>IF('Indicator Date hidden'!AG128="x","x",$AF$2-'Indicator Date hidden'!AG128)</f>
        <v>3</v>
      </c>
      <c r="AG127" s="214">
        <f>IF('Indicator Date hidden'!AH128="x","x",$AG$2-'Indicator Date hidden'!AH128)</f>
        <v>0</v>
      </c>
      <c r="AH127" s="214">
        <f>IF('Indicator Date hidden'!AI128="x","x",$AH$2-'Indicator Date hidden'!AI128)</f>
        <v>0</v>
      </c>
      <c r="AI127" s="214">
        <f>IF('Indicator Date hidden'!AJ128="x","x",$AI$2-'Indicator Date hidden'!AJ128)</f>
        <v>0</v>
      </c>
      <c r="AJ127" s="214">
        <f>IF('Indicator Date hidden'!AK128="x","x",$AJ$2-'Indicator Date hidden'!AK128)</f>
        <v>0</v>
      </c>
      <c r="AK127" s="214">
        <f>IF('Indicator Date hidden'!AL128="x","x",$AK$2-'Indicator Date hidden'!AL128)</f>
        <v>1</v>
      </c>
      <c r="AL127" s="214">
        <f>IF('Indicator Date hidden'!AM128="x","x",$AL$2-'Indicator Date hidden'!AM128)</f>
        <v>0</v>
      </c>
      <c r="AM127" s="214">
        <f>IF('Indicator Date hidden'!AN128="x","x",$AM$2-'Indicator Date hidden'!AN128)</f>
        <v>0</v>
      </c>
      <c r="AN127" s="214">
        <f>IF('Indicator Date hidden'!AO128="x","x",$AN$2-'Indicator Date hidden'!AO128)</f>
        <v>0</v>
      </c>
      <c r="AO127" s="214">
        <f>IF('Indicator Date hidden'!AP128="x","x",$AO$2-'Indicator Date hidden'!AP128)</f>
        <v>1</v>
      </c>
      <c r="AP127" s="214">
        <f>IF('Indicator Date hidden'!AQ128="x","x",$AP$2-'Indicator Date hidden'!AQ128)</f>
        <v>1</v>
      </c>
      <c r="AQ127" s="214">
        <f>IF('Indicator Date hidden'!AR128="x","x",$AQ$2-'Indicator Date hidden'!AR128)</f>
        <v>0</v>
      </c>
      <c r="AR127" s="214">
        <f>IF('Indicator Date hidden'!AS128="x","x",$AR$2-'Indicator Date hidden'!AS128)</f>
        <v>0</v>
      </c>
      <c r="AS127" s="214">
        <f>IF('Indicator Date hidden'!AT128="x","x",$AS$2-'Indicator Date hidden'!AT128)</f>
        <v>0</v>
      </c>
      <c r="AT127" s="214">
        <f>IF('Indicator Date hidden'!AU128="x","x",$AT$2-'Indicator Date hidden'!AU128)</f>
        <v>0</v>
      </c>
      <c r="AU127" s="214">
        <f>IF('Indicator Date hidden'!AV128="x","x",$AU$2-'Indicator Date hidden'!AV128)</f>
        <v>6</v>
      </c>
      <c r="AV127" s="214">
        <f>IF('Indicator Date hidden'!AW128="x","x",$AV$2-'Indicator Date hidden'!AW128)</f>
        <v>0</v>
      </c>
      <c r="AW127" s="214">
        <f>IF('Indicator Date hidden'!AX128="x","x",$AW$2-'Indicator Date hidden'!AX128)</f>
        <v>0</v>
      </c>
      <c r="AX127" s="214">
        <f>IF('Indicator Date hidden'!AY128="x","x",$AX$2-'Indicator Date hidden'!AY128)</f>
        <v>0</v>
      </c>
      <c r="AY127" s="214">
        <f>IF('Indicator Date hidden'!AZ128="x","x",$AY$2-'Indicator Date hidden'!AZ128)</f>
        <v>0</v>
      </c>
      <c r="AZ127" s="214">
        <f>IF('Indicator Date hidden'!BA128="x","x",$AZ$2-'Indicator Date hidden'!BA128)</f>
        <v>0</v>
      </c>
      <c r="BA127">
        <f t="shared" si="15"/>
        <v>17</v>
      </c>
      <c r="BB127" s="21">
        <f t="shared" si="16"/>
        <v>0.34</v>
      </c>
      <c r="BC127">
        <f t="shared" si="17"/>
        <v>7</v>
      </c>
      <c r="BD127" s="21">
        <f t="shared" si="18"/>
        <v>1.0883014288330233</v>
      </c>
      <c r="BE127" s="291">
        <f t="shared" si="19"/>
        <v>0</v>
      </c>
    </row>
    <row r="128" spans="1:57" x14ac:dyDescent="0.25">
      <c r="A128" t="s">
        <v>8047</v>
      </c>
      <c r="B128" s="214">
        <f>IF('Indicator Date hidden'!C129="x","x",$B$2-'Indicator Date hidden'!C129)</f>
        <v>0</v>
      </c>
      <c r="C128" s="214">
        <f>IF('Indicator Date hidden'!D129="x","x",$C$2-'Indicator Date hidden'!D129)</f>
        <v>0</v>
      </c>
      <c r="D128" s="214">
        <f>IF('Indicator Date hidden'!E129="x","x",$D$2-'Indicator Date hidden'!E129)</f>
        <v>0</v>
      </c>
      <c r="E128" s="214">
        <f>IF('Indicator Date hidden'!F129="x","x",$E$2-'Indicator Date hidden'!F129)</f>
        <v>0</v>
      </c>
      <c r="F128" s="214">
        <f>IF('Indicator Date hidden'!G129="x","x",$F$2-'Indicator Date hidden'!G129)</f>
        <v>0</v>
      </c>
      <c r="G128" s="214">
        <f>IF('Indicator Date hidden'!H129="x","x",$G$2-'Indicator Date hidden'!H129)</f>
        <v>0</v>
      </c>
      <c r="H128" s="214">
        <f>IF('Indicator Date hidden'!I129="x","x",$H$2-'Indicator Date hidden'!I129)</f>
        <v>0</v>
      </c>
      <c r="I128" s="214">
        <f>IF('Indicator Date hidden'!J129="x","x",$I$2-'Indicator Date hidden'!J129)</f>
        <v>0</v>
      </c>
      <c r="J128" s="214">
        <f>IF('Indicator Date hidden'!K129="x","x",$J$2-'Indicator Date hidden'!K129)</f>
        <v>0</v>
      </c>
      <c r="K128" s="214">
        <f>IF('Indicator Date hidden'!L129="x","x",$K$2-'Indicator Date hidden'!L129)</f>
        <v>0</v>
      </c>
      <c r="L128" s="214">
        <f>IF('Indicator Date hidden'!M129="x","x",$L$2-'Indicator Date hidden'!M129)</f>
        <v>0</v>
      </c>
      <c r="M128" s="214">
        <f>IF('Indicator Date hidden'!N129="x","x",$M$2-'Indicator Date hidden'!N129)</f>
        <v>0</v>
      </c>
      <c r="N128" s="214">
        <f>IF('Indicator Date hidden'!O129="x","x",$N$2-'Indicator Date hidden'!O129)</f>
        <v>0</v>
      </c>
      <c r="O128" s="214">
        <f>IF('Indicator Date hidden'!P129="x","x",$O$2-'Indicator Date hidden'!P129)</f>
        <v>0</v>
      </c>
      <c r="P128" s="214">
        <f>IF('Indicator Date hidden'!Q129="x","x",$P$2-'Indicator Date hidden'!Q129)</f>
        <v>0</v>
      </c>
      <c r="Q128" s="214" t="str">
        <f>IF('Indicator Date hidden'!R129="x","x",$Q$2-'Indicator Date hidden'!R129)</f>
        <v>x</v>
      </c>
      <c r="R128" s="214">
        <f>IF('Indicator Date hidden'!S129="x","x",$R$2-'Indicator Date hidden'!S129)</f>
        <v>0</v>
      </c>
      <c r="S128" s="214">
        <f>IF('Indicator Date hidden'!T129="x","x",$S$2-'Indicator Date hidden'!T129)</f>
        <v>0</v>
      </c>
      <c r="T128" s="214">
        <f>IF('Indicator Date hidden'!U129="x","x",$T$2-'Indicator Date hidden'!U129)</f>
        <v>0</v>
      </c>
      <c r="U128" s="214" t="str">
        <f>IF('Indicator Date hidden'!V129="x","x",$U$2-'Indicator Date hidden'!V129)</f>
        <v>x</v>
      </c>
      <c r="V128" s="214">
        <f>IF('Indicator Date hidden'!W129="x","x",$V$2-'Indicator Date hidden'!W129)</f>
        <v>0</v>
      </c>
      <c r="W128" s="214" t="str">
        <f>IF('Indicator Date hidden'!X129="x","x",$W$2-'Indicator Date hidden'!X129)</f>
        <v>x</v>
      </c>
      <c r="X128" s="214">
        <f>IF('Indicator Date hidden'!Y129="x","x",$X$2-'Indicator Date hidden'!Y129)</f>
        <v>2</v>
      </c>
      <c r="Y128" s="214">
        <f>IF('Indicator Date hidden'!Z129="x","x",$Y$2-'Indicator Date hidden'!Z129)</f>
        <v>0</v>
      </c>
      <c r="Z128" s="214">
        <f>IF('Indicator Date hidden'!AA129="x","x",$Z$2-'Indicator Date hidden'!AA129)</f>
        <v>0</v>
      </c>
      <c r="AA128" s="214">
        <f>IF('Indicator Date hidden'!AB129="x","x",$AA$2-'Indicator Date hidden'!AB129)</f>
        <v>0</v>
      </c>
      <c r="AB128" s="214">
        <f>IF('Indicator Date hidden'!AC129="x","x",$AB$2-'Indicator Date hidden'!AC129)</f>
        <v>0</v>
      </c>
      <c r="AC128" s="214">
        <f>IF('Indicator Date hidden'!AD129="x","x",$AC$2-'Indicator Date hidden'!AD129)</f>
        <v>0</v>
      </c>
      <c r="AD128" s="214" t="str">
        <f>IF('Indicator Date hidden'!AE129="x","x",$AD$2-'Indicator Date hidden'!AE129)</f>
        <v>x</v>
      </c>
      <c r="AE128" s="214">
        <f>IF('Indicator Date hidden'!AF129="x","x",$AE$2-'Indicator Date hidden'!AF129)</f>
        <v>0</v>
      </c>
      <c r="AF128" s="214">
        <f>IF('Indicator Date hidden'!AG129="x","x",$AF$2-'Indicator Date hidden'!AG129)</f>
        <v>1</v>
      </c>
      <c r="AG128" s="214">
        <f>IF('Indicator Date hidden'!AH129="x","x",$AG$2-'Indicator Date hidden'!AH129)</f>
        <v>0</v>
      </c>
      <c r="AH128" s="214">
        <f>IF('Indicator Date hidden'!AI129="x","x",$AH$2-'Indicator Date hidden'!AI129)</f>
        <v>0</v>
      </c>
      <c r="AI128" s="214">
        <f>IF('Indicator Date hidden'!AJ129="x","x",$AI$2-'Indicator Date hidden'!AJ129)</f>
        <v>0</v>
      </c>
      <c r="AJ128" s="214" t="str">
        <f>IF('Indicator Date hidden'!AK129="x","x",$AJ$2-'Indicator Date hidden'!AK129)</f>
        <v>x</v>
      </c>
      <c r="AK128" s="214">
        <f>IF('Indicator Date hidden'!AL129="x","x",$AK$2-'Indicator Date hidden'!AL129)</f>
        <v>1</v>
      </c>
      <c r="AL128" s="214">
        <f>IF('Indicator Date hidden'!AM129="x","x",$AL$2-'Indicator Date hidden'!AM129)</f>
        <v>0</v>
      </c>
      <c r="AM128" s="214">
        <f>IF('Indicator Date hidden'!AN129="x","x",$AM$2-'Indicator Date hidden'!AN129)</f>
        <v>0</v>
      </c>
      <c r="AN128" s="214">
        <f>IF('Indicator Date hidden'!AO129="x","x",$AN$2-'Indicator Date hidden'!AO129)</f>
        <v>0</v>
      </c>
      <c r="AO128" s="214">
        <f>IF('Indicator Date hidden'!AP129="x","x",$AO$2-'Indicator Date hidden'!AP129)</f>
        <v>0</v>
      </c>
      <c r="AP128" s="214">
        <f>IF('Indicator Date hidden'!AQ129="x","x",$AP$2-'Indicator Date hidden'!AQ129)</f>
        <v>0</v>
      </c>
      <c r="AQ128" s="214">
        <f>IF('Indicator Date hidden'!AR129="x","x",$AQ$2-'Indicator Date hidden'!AR129)</f>
        <v>0</v>
      </c>
      <c r="AR128" s="214">
        <f>IF('Indicator Date hidden'!AS129="x","x",$AR$2-'Indicator Date hidden'!AS129)</f>
        <v>0</v>
      </c>
      <c r="AS128" s="214">
        <f>IF('Indicator Date hidden'!AT129="x","x",$AS$2-'Indicator Date hidden'!AT129)</f>
        <v>0</v>
      </c>
      <c r="AT128" s="214">
        <f>IF('Indicator Date hidden'!AU129="x","x",$AT$2-'Indicator Date hidden'!AU129)</f>
        <v>0</v>
      </c>
      <c r="AU128" s="214" t="str">
        <f>IF('Indicator Date hidden'!AV129="x","x",$AU$2-'Indicator Date hidden'!AV129)</f>
        <v>x</v>
      </c>
      <c r="AV128" s="214">
        <f>IF('Indicator Date hidden'!AW129="x","x",$AV$2-'Indicator Date hidden'!AW129)</f>
        <v>0</v>
      </c>
      <c r="AW128" s="214">
        <f>IF('Indicator Date hidden'!AX129="x","x",$AW$2-'Indicator Date hidden'!AX129)</f>
        <v>0</v>
      </c>
      <c r="AX128" s="214">
        <f>IF('Indicator Date hidden'!AY129="x","x",$AX$2-'Indicator Date hidden'!AY129)</f>
        <v>0</v>
      </c>
      <c r="AY128" s="214">
        <f>IF('Indicator Date hidden'!AZ129="x","x",$AY$2-'Indicator Date hidden'!AZ129)</f>
        <v>0</v>
      </c>
      <c r="AZ128" s="214">
        <f>IF('Indicator Date hidden'!BA129="x","x",$AZ$2-'Indicator Date hidden'!BA129)</f>
        <v>0</v>
      </c>
      <c r="BA128">
        <f t="shared" si="15"/>
        <v>4</v>
      </c>
      <c r="BB128" s="21">
        <f t="shared" si="16"/>
        <v>8.8888888888888892E-2</v>
      </c>
      <c r="BC128">
        <f t="shared" si="17"/>
        <v>3</v>
      </c>
      <c r="BD128" s="21">
        <f t="shared" si="18"/>
        <v>0.35416394334464951</v>
      </c>
      <c r="BE128" s="291">
        <f t="shared" si="19"/>
        <v>0</v>
      </c>
    </row>
    <row r="129" spans="1:57" x14ac:dyDescent="0.25">
      <c r="A129" t="s">
        <v>8055</v>
      </c>
      <c r="B129" s="214">
        <f>IF('Indicator Date hidden'!C130="x","x",$B$2-'Indicator Date hidden'!C130)</f>
        <v>0</v>
      </c>
      <c r="C129" s="214">
        <f>IF('Indicator Date hidden'!D130="x","x",$C$2-'Indicator Date hidden'!D130)</f>
        <v>0</v>
      </c>
      <c r="D129" s="214">
        <f>IF('Indicator Date hidden'!E130="x","x",$D$2-'Indicator Date hidden'!E130)</f>
        <v>0</v>
      </c>
      <c r="E129" s="214">
        <f>IF('Indicator Date hidden'!F130="x","x",$E$2-'Indicator Date hidden'!F130)</f>
        <v>0</v>
      </c>
      <c r="F129" s="214">
        <f>IF('Indicator Date hidden'!G130="x","x",$F$2-'Indicator Date hidden'!G130)</f>
        <v>0</v>
      </c>
      <c r="G129" s="214">
        <f>IF('Indicator Date hidden'!H130="x","x",$G$2-'Indicator Date hidden'!H130)</f>
        <v>0</v>
      </c>
      <c r="H129" s="214">
        <f>IF('Indicator Date hidden'!I130="x","x",$H$2-'Indicator Date hidden'!I130)</f>
        <v>0</v>
      </c>
      <c r="I129" s="214">
        <f>IF('Indicator Date hidden'!J130="x","x",$I$2-'Indicator Date hidden'!J130)</f>
        <v>0</v>
      </c>
      <c r="J129" s="214">
        <f>IF('Indicator Date hidden'!K130="x","x",$J$2-'Indicator Date hidden'!K130)</f>
        <v>0</v>
      </c>
      <c r="K129" s="214">
        <f>IF('Indicator Date hidden'!L130="x","x",$K$2-'Indicator Date hidden'!L130)</f>
        <v>0</v>
      </c>
      <c r="L129" s="214">
        <f>IF('Indicator Date hidden'!M130="x","x",$L$2-'Indicator Date hidden'!M130)</f>
        <v>0</v>
      </c>
      <c r="M129" s="214">
        <f>IF('Indicator Date hidden'!N130="x","x",$M$2-'Indicator Date hidden'!N130)</f>
        <v>0</v>
      </c>
      <c r="N129" s="214">
        <f>IF('Indicator Date hidden'!O130="x","x",$N$2-'Indicator Date hidden'!O130)</f>
        <v>0</v>
      </c>
      <c r="O129" s="214">
        <f>IF('Indicator Date hidden'!P130="x","x",$O$2-'Indicator Date hidden'!P130)</f>
        <v>0</v>
      </c>
      <c r="P129" s="214">
        <f>IF('Indicator Date hidden'!Q130="x","x",$P$2-'Indicator Date hidden'!Q130)</f>
        <v>0</v>
      </c>
      <c r="Q129" s="214" t="str">
        <f>IF('Indicator Date hidden'!R130="x","x",$Q$2-'Indicator Date hidden'!R130)</f>
        <v>x</v>
      </c>
      <c r="R129" s="214">
        <f>IF('Indicator Date hidden'!S130="x","x",$R$2-'Indicator Date hidden'!S130)</f>
        <v>0</v>
      </c>
      <c r="S129" s="214">
        <f>IF('Indicator Date hidden'!T130="x","x",$S$2-'Indicator Date hidden'!T130)</f>
        <v>0</v>
      </c>
      <c r="T129" s="214">
        <f>IF('Indicator Date hidden'!U130="x","x",$T$2-'Indicator Date hidden'!U130)</f>
        <v>0</v>
      </c>
      <c r="U129" s="214" t="str">
        <f>IF('Indicator Date hidden'!V130="x","x",$U$2-'Indicator Date hidden'!V130)</f>
        <v>x</v>
      </c>
      <c r="V129" s="214">
        <f>IF('Indicator Date hidden'!W130="x","x",$V$2-'Indicator Date hidden'!W130)</f>
        <v>0</v>
      </c>
      <c r="W129" s="214">
        <f>IF('Indicator Date hidden'!X130="x","x",$W$2-'Indicator Date hidden'!X130)</f>
        <v>5</v>
      </c>
      <c r="X129" s="214">
        <f>IF('Indicator Date hidden'!Y130="x","x",$X$2-'Indicator Date hidden'!Y130)</f>
        <v>2</v>
      </c>
      <c r="Y129" s="214">
        <f>IF('Indicator Date hidden'!Z130="x","x",$Y$2-'Indicator Date hidden'!Z130)</f>
        <v>0</v>
      </c>
      <c r="Z129" s="214">
        <f>IF('Indicator Date hidden'!AA130="x","x",$Z$2-'Indicator Date hidden'!AA130)</f>
        <v>0</v>
      </c>
      <c r="AA129" s="214">
        <f>IF('Indicator Date hidden'!AB130="x","x",$AA$2-'Indicator Date hidden'!AB130)</f>
        <v>0</v>
      </c>
      <c r="AB129" s="214">
        <f>IF('Indicator Date hidden'!AC130="x","x",$AB$2-'Indicator Date hidden'!AC130)</f>
        <v>0</v>
      </c>
      <c r="AC129" s="214">
        <f>IF('Indicator Date hidden'!AD130="x","x",$AC$2-'Indicator Date hidden'!AD130)</f>
        <v>0</v>
      </c>
      <c r="AD129" s="214" t="str">
        <f>IF('Indicator Date hidden'!AE130="x","x",$AD$2-'Indicator Date hidden'!AE130)</f>
        <v>x</v>
      </c>
      <c r="AE129" s="214">
        <f>IF('Indicator Date hidden'!AF130="x","x",$AE$2-'Indicator Date hidden'!AF130)</f>
        <v>0</v>
      </c>
      <c r="AF129" s="214" t="str">
        <f>IF('Indicator Date hidden'!AG130="x","x",$AF$2-'Indicator Date hidden'!AG130)</f>
        <v>x</v>
      </c>
      <c r="AG129" s="214">
        <f>IF('Indicator Date hidden'!AH130="x","x",$AG$2-'Indicator Date hidden'!AH130)</f>
        <v>0</v>
      </c>
      <c r="AH129" s="214">
        <f>IF('Indicator Date hidden'!AI130="x","x",$AH$2-'Indicator Date hidden'!AI130)</f>
        <v>0</v>
      </c>
      <c r="AI129" s="214">
        <f>IF('Indicator Date hidden'!AJ130="x","x",$AI$2-'Indicator Date hidden'!AJ130)</f>
        <v>0</v>
      </c>
      <c r="AJ129" s="214" t="str">
        <f>IF('Indicator Date hidden'!AK130="x","x",$AJ$2-'Indicator Date hidden'!AK130)</f>
        <v>x</v>
      </c>
      <c r="AK129" s="214">
        <f>IF('Indicator Date hidden'!AL130="x","x",$AK$2-'Indicator Date hidden'!AL130)</f>
        <v>1</v>
      </c>
      <c r="AL129" s="214">
        <f>IF('Indicator Date hidden'!AM130="x","x",$AL$2-'Indicator Date hidden'!AM130)</f>
        <v>0</v>
      </c>
      <c r="AM129" s="214">
        <f>IF('Indicator Date hidden'!AN130="x","x",$AM$2-'Indicator Date hidden'!AN130)</f>
        <v>0</v>
      </c>
      <c r="AN129" s="214">
        <f>IF('Indicator Date hidden'!AO130="x","x",$AN$2-'Indicator Date hidden'!AO130)</f>
        <v>0</v>
      </c>
      <c r="AO129" s="214">
        <f>IF('Indicator Date hidden'!AP130="x","x",$AO$2-'Indicator Date hidden'!AP130)</f>
        <v>0</v>
      </c>
      <c r="AP129" s="214">
        <f>IF('Indicator Date hidden'!AQ130="x","x",$AP$2-'Indicator Date hidden'!AQ130)</f>
        <v>0</v>
      </c>
      <c r="AQ129" s="214" t="str">
        <f>IF('Indicator Date hidden'!AR130="x","x",$AQ$2-'Indicator Date hidden'!AR130)</f>
        <v>x</v>
      </c>
      <c r="AR129" s="214">
        <f>IF('Indicator Date hidden'!AS130="x","x",$AR$2-'Indicator Date hidden'!AS130)</f>
        <v>0</v>
      </c>
      <c r="AS129" s="214">
        <f>IF('Indicator Date hidden'!AT130="x","x",$AS$2-'Indicator Date hidden'!AT130)</f>
        <v>0</v>
      </c>
      <c r="AT129" s="214">
        <f>IF('Indicator Date hidden'!AU130="x","x",$AT$2-'Indicator Date hidden'!AU130)</f>
        <v>0</v>
      </c>
      <c r="AU129" s="214">
        <f>IF('Indicator Date hidden'!AV130="x","x",$AU$2-'Indicator Date hidden'!AV130)</f>
        <v>0</v>
      </c>
      <c r="AV129" s="214">
        <f>IF('Indicator Date hidden'!AW130="x","x",$AV$2-'Indicator Date hidden'!AW130)</f>
        <v>0</v>
      </c>
      <c r="AW129" s="214">
        <f>IF('Indicator Date hidden'!AX130="x","x",$AW$2-'Indicator Date hidden'!AX130)</f>
        <v>0</v>
      </c>
      <c r="AX129" s="214">
        <f>IF('Indicator Date hidden'!AY130="x","x",$AX$2-'Indicator Date hidden'!AY130)</f>
        <v>0</v>
      </c>
      <c r="AY129" s="214">
        <f>IF('Indicator Date hidden'!AZ130="x","x",$AY$2-'Indicator Date hidden'!AZ130)</f>
        <v>0</v>
      </c>
      <c r="AZ129" s="214">
        <f>IF('Indicator Date hidden'!BA130="x","x",$AZ$2-'Indicator Date hidden'!BA130)</f>
        <v>0</v>
      </c>
      <c r="BA129">
        <f t="shared" si="15"/>
        <v>8</v>
      </c>
      <c r="BB129" s="21">
        <f t="shared" si="16"/>
        <v>0.17777777777777778</v>
      </c>
      <c r="BC129">
        <f t="shared" si="17"/>
        <v>3</v>
      </c>
      <c r="BD129" s="21">
        <f t="shared" si="18"/>
        <v>0.7969076034240492</v>
      </c>
      <c r="BE129" s="291">
        <f t="shared" si="19"/>
        <v>0</v>
      </c>
    </row>
    <row r="130" spans="1:57" x14ac:dyDescent="0.25">
      <c r="A130" t="s">
        <v>8056</v>
      </c>
      <c r="B130" s="214">
        <f>IF('Indicator Date hidden'!C131="x","x",$B$2-'Indicator Date hidden'!C131)</f>
        <v>0</v>
      </c>
      <c r="C130" s="214">
        <f>IF('Indicator Date hidden'!D131="x","x",$C$2-'Indicator Date hidden'!D131)</f>
        <v>0</v>
      </c>
      <c r="D130" s="214">
        <f>IF('Indicator Date hidden'!E131="x","x",$D$2-'Indicator Date hidden'!E131)</f>
        <v>0</v>
      </c>
      <c r="E130" s="214">
        <f>IF('Indicator Date hidden'!F131="x","x",$E$2-'Indicator Date hidden'!F131)</f>
        <v>0</v>
      </c>
      <c r="F130" s="214">
        <f>IF('Indicator Date hidden'!G131="x","x",$F$2-'Indicator Date hidden'!G131)</f>
        <v>0</v>
      </c>
      <c r="G130" s="214">
        <f>IF('Indicator Date hidden'!H131="x","x",$G$2-'Indicator Date hidden'!H131)</f>
        <v>0</v>
      </c>
      <c r="H130" s="214">
        <f>IF('Indicator Date hidden'!I131="x","x",$H$2-'Indicator Date hidden'!I131)</f>
        <v>0</v>
      </c>
      <c r="I130" s="214">
        <f>IF('Indicator Date hidden'!J131="x","x",$I$2-'Indicator Date hidden'!J131)</f>
        <v>0</v>
      </c>
      <c r="J130" s="214">
        <f>IF('Indicator Date hidden'!K131="x","x",$J$2-'Indicator Date hidden'!K131)</f>
        <v>0</v>
      </c>
      <c r="K130" s="214">
        <f>IF('Indicator Date hidden'!L131="x","x",$K$2-'Indicator Date hidden'!L131)</f>
        <v>0</v>
      </c>
      <c r="L130" s="214">
        <f>IF('Indicator Date hidden'!M131="x","x",$L$2-'Indicator Date hidden'!M131)</f>
        <v>0</v>
      </c>
      <c r="M130" s="214">
        <f>IF('Indicator Date hidden'!N131="x","x",$M$2-'Indicator Date hidden'!N131)</f>
        <v>0</v>
      </c>
      <c r="N130" s="214">
        <f>IF('Indicator Date hidden'!O131="x","x",$N$2-'Indicator Date hidden'!O131)</f>
        <v>0</v>
      </c>
      <c r="O130" s="214">
        <f>IF('Indicator Date hidden'!P131="x","x",$O$2-'Indicator Date hidden'!P131)</f>
        <v>0</v>
      </c>
      <c r="P130" s="214">
        <f>IF('Indicator Date hidden'!Q131="x","x",$P$2-'Indicator Date hidden'!Q131)</f>
        <v>0</v>
      </c>
      <c r="Q130" s="214">
        <f>IF('Indicator Date hidden'!R131="x","x",$Q$2-'Indicator Date hidden'!R131)</f>
        <v>1</v>
      </c>
      <c r="R130" s="214">
        <f>IF('Indicator Date hidden'!S131="x","x",$R$2-'Indicator Date hidden'!S131)</f>
        <v>0</v>
      </c>
      <c r="S130" s="214">
        <f>IF('Indicator Date hidden'!T131="x","x",$S$2-'Indicator Date hidden'!T131)</f>
        <v>0</v>
      </c>
      <c r="T130" s="214">
        <f>IF('Indicator Date hidden'!U131="x","x",$T$2-'Indicator Date hidden'!U131)</f>
        <v>0</v>
      </c>
      <c r="U130" s="214">
        <f>IF('Indicator Date hidden'!V131="x","x",$U$2-'Indicator Date hidden'!V131)</f>
        <v>0</v>
      </c>
      <c r="V130" s="214">
        <f>IF('Indicator Date hidden'!W131="x","x",$V$2-'Indicator Date hidden'!W131)</f>
        <v>0</v>
      </c>
      <c r="W130" s="214">
        <f>IF('Indicator Date hidden'!X131="x","x",$W$2-'Indicator Date hidden'!X131)</f>
        <v>2</v>
      </c>
      <c r="X130" s="214">
        <f>IF('Indicator Date hidden'!Y131="x","x",$X$2-'Indicator Date hidden'!Y131)</f>
        <v>4</v>
      </c>
      <c r="Y130" s="214">
        <f>IF('Indicator Date hidden'!Z131="x","x",$Y$2-'Indicator Date hidden'!Z131)</f>
        <v>0</v>
      </c>
      <c r="Z130" s="214">
        <f>IF('Indicator Date hidden'!AA131="x","x",$Z$2-'Indicator Date hidden'!AA131)</f>
        <v>0</v>
      </c>
      <c r="AA130" s="214">
        <f>IF('Indicator Date hidden'!AB131="x","x",$AA$2-'Indicator Date hidden'!AB131)</f>
        <v>0</v>
      </c>
      <c r="AB130" s="214">
        <f>IF('Indicator Date hidden'!AC131="x","x",$AB$2-'Indicator Date hidden'!AC131)</f>
        <v>0</v>
      </c>
      <c r="AC130" s="214">
        <f>IF('Indicator Date hidden'!AD131="x","x",$AC$2-'Indicator Date hidden'!AD131)</f>
        <v>0</v>
      </c>
      <c r="AD130" s="214">
        <f>IF('Indicator Date hidden'!AE131="x","x",$AD$2-'Indicator Date hidden'!AE131)</f>
        <v>0</v>
      </c>
      <c r="AE130" s="214">
        <f>IF('Indicator Date hidden'!AF131="x","x",$AE$2-'Indicator Date hidden'!AF131)</f>
        <v>0</v>
      </c>
      <c r="AF130" s="214">
        <f>IF('Indicator Date hidden'!AG131="x","x",$AF$2-'Indicator Date hidden'!AG131)</f>
        <v>3</v>
      </c>
      <c r="AG130" s="214">
        <f>IF('Indicator Date hidden'!AH131="x","x",$AG$2-'Indicator Date hidden'!AH131)</f>
        <v>0</v>
      </c>
      <c r="AH130" s="214">
        <f>IF('Indicator Date hidden'!AI131="x","x",$AH$2-'Indicator Date hidden'!AI131)</f>
        <v>0</v>
      </c>
      <c r="AI130" s="214">
        <f>IF('Indicator Date hidden'!AJ131="x","x",$AI$2-'Indicator Date hidden'!AJ131)</f>
        <v>0</v>
      </c>
      <c r="AJ130" s="214">
        <f>IF('Indicator Date hidden'!AK131="x","x",$AJ$2-'Indicator Date hidden'!AK131)</f>
        <v>1</v>
      </c>
      <c r="AK130" s="214">
        <f>IF('Indicator Date hidden'!AL131="x","x",$AK$2-'Indicator Date hidden'!AL131)</f>
        <v>1</v>
      </c>
      <c r="AL130" s="214">
        <f>IF('Indicator Date hidden'!AM131="x","x",$AL$2-'Indicator Date hidden'!AM131)</f>
        <v>0</v>
      </c>
      <c r="AM130" s="214">
        <f>IF('Indicator Date hidden'!AN131="x","x",$AM$2-'Indicator Date hidden'!AN131)</f>
        <v>0</v>
      </c>
      <c r="AN130" s="214">
        <f>IF('Indicator Date hidden'!AO131="x","x",$AN$2-'Indicator Date hidden'!AO131)</f>
        <v>0</v>
      </c>
      <c r="AO130" s="214">
        <f>IF('Indicator Date hidden'!AP131="x","x",$AO$2-'Indicator Date hidden'!AP131)</f>
        <v>0</v>
      </c>
      <c r="AP130" s="214">
        <f>IF('Indicator Date hidden'!AQ131="x","x",$AP$2-'Indicator Date hidden'!AQ131)</f>
        <v>0</v>
      </c>
      <c r="AQ130" s="214">
        <f>IF('Indicator Date hidden'!AR131="x","x",$AQ$2-'Indicator Date hidden'!AR131)</f>
        <v>0</v>
      </c>
      <c r="AR130" s="214">
        <f>IF('Indicator Date hidden'!AS131="x","x",$AR$2-'Indicator Date hidden'!AS131)</f>
        <v>0</v>
      </c>
      <c r="AS130" s="214">
        <f>IF('Indicator Date hidden'!AT131="x","x",$AS$2-'Indicator Date hidden'!AT131)</f>
        <v>0</v>
      </c>
      <c r="AT130" s="214">
        <f>IF('Indicator Date hidden'!AU131="x","x",$AT$2-'Indicator Date hidden'!AU131)</f>
        <v>0</v>
      </c>
      <c r="AU130" s="214">
        <f>IF('Indicator Date hidden'!AV131="x","x",$AU$2-'Indicator Date hidden'!AV131)</f>
        <v>2</v>
      </c>
      <c r="AV130" s="214">
        <f>IF('Indicator Date hidden'!AW131="x","x",$AV$2-'Indicator Date hidden'!AW131)</f>
        <v>0</v>
      </c>
      <c r="AW130" s="214">
        <f>IF('Indicator Date hidden'!AX131="x","x",$AW$2-'Indicator Date hidden'!AX131)</f>
        <v>0</v>
      </c>
      <c r="AX130" s="214">
        <f>IF('Indicator Date hidden'!AY131="x","x",$AX$2-'Indicator Date hidden'!AY131)</f>
        <v>0</v>
      </c>
      <c r="AY130" s="214">
        <f>IF('Indicator Date hidden'!AZ131="x","x",$AY$2-'Indicator Date hidden'!AZ131)</f>
        <v>0</v>
      </c>
      <c r="AZ130" s="214">
        <f>IF('Indicator Date hidden'!BA131="x","x",$AZ$2-'Indicator Date hidden'!BA131)</f>
        <v>0</v>
      </c>
      <c r="BA130">
        <f t="shared" si="15"/>
        <v>14</v>
      </c>
      <c r="BB130" s="21">
        <f t="shared" si="16"/>
        <v>0.27450980392156865</v>
      </c>
      <c r="BC130">
        <f t="shared" si="17"/>
        <v>7</v>
      </c>
      <c r="BD130" s="21">
        <f t="shared" si="18"/>
        <v>0.79405712671829753</v>
      </c>
      <c r="BE130" s="291">
        <f t="shared" si="19"/>
        <v>0</v>
      </c>
    </row>
    <row r="131" spans="1:57" x14ac:dyDescent="0.25">
      <c r="A131" t="s">
        <v>8061</v>
      </c>
      <c r="B131" s="214">
        <f>IF('Indicator Date hidden'!C132="x","x",$B$2-'Indicator Date hidden'!C132)</f>
        <v>0</v>
      </c>
      <c r="C131" s="214">
        <f>IF('Indicator Date hidden'!D132="x","x",$C$2-'Indicator Date hidden'!D132)</f>
        <v>0</v>
      </c>
      <c r="D131" s="214">
        <f>IF('Indicator Date hidden'!E132="x","x",$D$2-'Indicator Date hidden'!E132)</f>
        <v>0</v>
      </c>
      <c r="E131" s="214">
        <f>IF('Indicator Date hidden'!F132="x","x",$E$2-'Indicator Date hidden'!F132)</f>
        <v>0</v>
      </c>
      <c r="F131" s="214">
        <f>IF('Indicator Date hidden'!G132="x","x",$F$2-'Indicator Date hidden'!G132)</f>
        <v>0</v>
      </c>
      <c r="G131" s="214">
        <f>IF('Indicator Date hidden'!H132="x","x",$G$2-'Indicator Date hidden'!H132)</f>
        <v>0</v>
      </c>
      <c r="H131" s="214">
        <f>IF('Indicator Date hidden'!I132="x","x",$H$2-'Indicator Date hidden'!I132)</f>
        <v>0</v>
      </c>
      <c r="I131" s="214">
        <f>IF('Indicator Date hidden'!J132="x","x",$I$2-'Indicator Date hidden'!J132)</f>
        <v>0</v>
      </c>
      <c r="J131" s="214">
        <f>IF('Indicator Date hidden'!K132="x","x",$J$2-'Indicator Date hidden'!K132)</f>
        <v>0</v>
      </c>
      <c r="K131" s="214">
        <f>IF('Indicator Date hidden'!L132="x","x",$K$2-'Indicator Date hidden'!L132)</f>
        <v>0</v>
      </c>
      <c r="L131" s="214">
        <f>IF('Indicator Date hidden'!M132="x","x",$L$2-'Indicator Date hidden'!M132)</f>
        <v>0</v>
      </c>
      <c r="M131" s="214">
        <f>IF('Indicator Date hidden'!N132="x","x",$M$2-'Indicator Date hidden'!N132)</f>
        <v>0</v>
      </c>
      <c r="N131" s="214">
        <f>IF('Indicator Date hidden'!O132="x","x",$N$2-'Indicator Date hidden'!O132)</f>
        <v>0</v>
      </c>
      <c r="O131" s="214">
        <f>IF('Indicator Date hidden'!P132="x","x",$O$2-'Indicator Date hidden'!P132)</f>
        <v>0</v>
      </c>
      <c r="P131" s="214">
        <f>IF('Indicator Date hidden'!Q132="x","x",$P$2-'Indicator Date hidden'!Q132)</f>
        <v>0</v>
      </c>
      <c r="Q131" s="214" t="str">
        <f>IF('Indicator Date hidden'!R132="x","x",$Q$2-'Indicator Date hidden'!R132)</f>
        <v>x</v>
      </c>
      <c r="R131" s="214">
        <f>IF('Indicator Date hidden'!S132="x","x",$R$2-'Indicator Date hidden'!S132)</f>
        <v>0</v>
      </c>
      <c r="S131" s="214">
        <f>IF('Indicator Date hidden'!T132="x","x",$S$2-'Indicator Date hidden'!T132)</f>
        <v>0</v>
      </c>
      <c r="T131" s="214">
        <f>IF('Indicator Date hidden'!U132="x","x",$T$2-'Indicator Date hidden'!U132)</f>
        <v>0</v>
      </c>
      <c r="U131" s="214">
        <f>IF('Indicator Date hidden'!V132="x","x",$U$2-'Indicator Date hidden'!V132)</f>
        <v>0</v>
      </c>
      <c r="V131" s="214">
        <f>IF('Indicator Date hidden'!W132="x","x",$V$2-'Indicator Date hidden'!W132)</f>
        <v>0</v>
      </c>
      <c r="W131" s="214">
        <f>IF('Indicator Date hidden'!X132="x","x",$W$2-'Indicator Date hidden'!X132)</f>
        <v>4</v>
      </c>
      <c r="X131" s="214">
        <f>IF('Indicator Date hidden'!Y132="x","x",$X$2-'Indicator Date hidden'!Y132)</f>
        <v>4</v>
      </c>
      <c r="Y131" s="214">
        <f>IF('Indicator Date hidden'!Z132="x","x",$Y$2-'Indicator Date hidden'!Z132)</f>
        <v>0</v>
      </c>
      <c r="Z131" s="214">
        <f>IF('Indicator Date hidden'!AA132="x","x",$Z$2-'Indicator Date hidden'!AA132)</f>
        <v>0</v>
      </c>
      <c r="AA131" s="214">
        <f>IF('Indicator Date hidden'!AB132="x","x",$AA$2-'Indicator Date hidden'!AB132)</f>
        <v>4</v>
      </c>
      <c r="AB131" s="214">
        <f>IF('Indicator Date hidden'!AC132="x","x",$AB$2-'Indicator Date hidden'!AC132)</f>
        <v>0</v>
      </c>
      <c r="AC131" s="214">
        <f>IF('Indicator Date hidden'!AD132="x","x",$AC$2-'Indicator Date hidden'!AD132)</f>
        <v>0</v>
      </c>
      <c r="AD131" s="214" t="str">
        <f>IF('Indicator Date hidden'!AE132="x","x",$AD$2-'Indicator Date hidden'!AE132)</f>
        <v>x</v>
      </c>
      <c r="AE131" s="214" t="str">
        <f>IF('Indicator Date hidden'!AF132="x","x",$AE$2-'Indicator Date hidden'!AF132)</f>
        <v>x</v>
      </c>
      <c r="AF131" s="214" t="str">
        <f>IF('Indicator Date hidden'!AG132="x","x",$AF$2-'Indicator Date hidden'!AG132)</f>
        <v>x</v>
      </c>
      <c r="AG131" s="214">
        <f>IF('Indicator Date hidden'!AH132="x","x",$AG$2-'Indicator Date hidden'!AH132)</f>
        <v>0</v>
      </c>
      <c r="AH131" s="214">
        <f>IF('Indicator Date hidden'!AI132="x","x",$AH$2-'Indicator Date hidden'!AI132)</f>
        <v>0</v>
      </c>
      <c r="AI131" s="214">
        <f>IF('Indicator Date hidden'!AJ132="x","x",$AI$2-'Indicator Date hidden'!AJ132)</f>
        <v>0</v>
      </c>
      <c r="AJ131" s="214" t="str">
        <f>IF('Indicator Date hidden'!AK132="x","x",$AJ$2-'Indicator Date hidden'!AK132)</f>
        <v>x</v>
      </c>
      <c r="AK131" s="214">
        <f>IF('Indicator Date hidden'!AL132="x","x",$AK$2-'Indicator Date hidden'!AL132)</f>
        <v>1</v>
      </c>
      <c r="AL131" s="214">
        <f>IF('Indicator Date hidden'!AM132="x","x",$AL$2-'Indicator Date hidden'!AM132)</f>
        <v>0</v>
      </c>
      <c r="AM131" s="214">
        <f>IF('Indicator Date hidden'!AN132="x","x",$AM$2-'Indicator Date hidden'!AN132)</f>
        <v>0</v>
      </c>
      <c r="AN131" s="214">
        <f>IF('Indicator Date hidden'!AO132="x","x",$AN$2-'Indicator Date hidden'!AO132)</f>
        <v>0</v>
      </c>
      <c r="AO131" s="214" t="str">
        <f>IF('Indicator Date hidden'!AP132="x","x",$AO$2-'Indicator Date hidden'!AP132)</f>
        <v>x</v>
      </c>
      <c r="AP131" s="214" t="str">
        <f>IF('Indicator Date hidden'!AQ132="x","x",$AP$2-'Indicator Date hidden'!AQ132)</f>
        <v>x</v>
      </c>
      <c r="AQ131" s="214">
        <f>IF('Indicator Date hidden'!AR132="x","x",$AQ$2-'Indicator Date hidden'!AR132)</f>
        <v>4</v>
      </c>
      <c r="AR131" s="214">
        <f>IF('Indicator Date hidden'!AS132="x","x",$AR$2-'Indicator Date hidden'!AS132)</f>
        <v>0</v>
      </c>
      <c r="AS131" s="214" t="str">
        <f>IF('Indicator Date hidden'!AT132="x","x",$AS$2-'Indicator Date hidden'!AT132)</f>
        <v>x</v>
      </c>
      <c r="AT131" s="214">
        <f>IF('Indicator Date hidden'!AU132="x","x",$AT$2-'Indicator Date hidden'!AU132)</f>
        <v>0</v>
      </c>
      <c r="AU131" s="214">
        <f>IF('Indicator Date hidden'!AV132="x","x",$AU$2-'Indicator Date hidden'!AV132)</f>
        <v>1</v>
      </c>
      <c r="AV131" s="214" t="str">
        <f>IF('Indicator Date hidden'!AW132="x","x",$AV$2-'Indicator Date hidden'!AW132)</f>
        <v>x</v>
      </c>
      <c r="AW131" s="214">
        <f>IF('Indicator Date hidden'!AX132="x","x",$AW$2-'Indicator Date hidden'!AX132)</f>
        <v>0</v>
      </c>
      <c r="AX131" s="214">
        <f>IF('Indicator Date hidden'!AY132="x","x",$AX$2-'Indicator Date hidden'!AY132)</f>
        <v>0</v>
      </c>
      <c r="AY131" s="214">
        <f>IF('Indicator Date hidden'!AZ132="x","x",$AY$2-'Indicator Date hidden'!AZ132)</f>
        <v>0</v>
      </c>
      <c r="AZ131" s="214">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91">
        <f t="shared" ref="BE131:BE162" si="24">MEDIAN(B131:AZ131)</f>
        <v>0</v>
      </c>
    </row>
    <row r="132" spans="1:57" x14ac:dyDescent="0.25">
      <c r="A132" t="s">
        <v>8070</v>
      </c>
      <c r="B132" s="214">
        <f>IF('Indicator Date hidden'!C133="x","x",$B$2-'Indicator Date hidden'!C133)</f>
        <v>0</v>
      </c>
      <c r="C132" s="214">
        <f>IF('Indicator Date hidden'!D133="x","x",$C$2-'Indicator Date hidden'!D133)</f>
        <v>0</v>
      </c>
      <c r="D132" s="214">
        <f>IF('Indicator Date hidden'!E133="x","x",$D$2-'Indicator Date hidden'!E133)</f>
        <v>0</v>
      </c>
      <c r="E132" s="214">
        <f>IF('Indicator Date hidden'!F133="x","x",$E$2-'Indicator Date hidden'!F133)</f>
        <v>0</v>
      </c>
      <c r="F132" s="214">
        <f>IF('Indicator Date hidden'!G133="x","x",$F$2-'Indicator Date hidden'!G133)</f>
        <v>0</v>
      </c>
      <c r="G132" s="214">
        <f>IF('Indicator Date hidden'!H133="x","x",$G$2-'Indicator Date hidden'!H133)</f>
        <v>0</v>
      </c>
      <c r="H132" s="214">
        <f>IF('Indicator Date hidden'!I133="x","x",$H$2-'Indicator Date hidden'!I133)</f>
        <v>0</v>
      </c>
      <c r="I132" s="214">
        <f>IF('Indicator Date hidden'!J133="x","x",$I$2-'Indicator Date hidden'!J133)</f>
        <v>0</v>
      </c>
      <c r="J132" s="214">
        <f>IF('Indicator Date hidden'!K133="x","x",$J$2-'Indicator Date hidden'!K133)</f>
        <v>0</v>
      </c>
      <c r="K132" s="214">
        <f>IF('Indicator Date hidden'!L133="x","x",$K$2-'Indicator Date hidden'!L133)</f>
        <v>2</v>
      </c>
      <c r="L132" s="214">
        <f>IF('Indicator Date hidden'!M133="x","x",$L$2-'Indicator Date hidden'!M133)</f>
        <v>0</v>
      </c>
      <c r="M132" s="214">
        <f>IF('Indicator Date hidden'!N133="x","x",$M$2-'Indicator Date hidden'!N133)</f>
        <v>0</v>
      </c>
      <c r="N132" s="214">
        <f>IF('Indicator Date hidden'!O133="x","x",$N$2-'Indicator Date hidden'!O133)</f>
        <v>0</v>
      </c>
      <c r="O132" s="214">
        <f>IF('Indicator Date hidden'!P133="x","x",$O$2-'Indicator Date hidden'!P133)</f>
        <v>0</v>
      </c>
      <c r="P132" s="214">
        <f>IF('Indicator Date hidden'!Q133="x","x",$P$2-'Indicator Date hidden'!Q133)</f>
        <v>0</v>
      </c>
      <c r="Q132" s="214">
        <f>IF('Indicator Date hidden'!R133="x","x",$Q$2-'Indicator Date hidden'!R133)</f>
        <v>4</v>
      </c>
      <c r="R132" s="214">
        <f>IF('Indicator Date hidden'!S133="x","x",$R$2-'Indicator Date hidden'!S133)</f>
        <v>0</v>
      </c>
      <c r="S132" s="214">
        <f>IF('Indicator Date hidden'!T133="x","x",$S$2-'Indicator Date hidden'!T133)</f>
        <v>0</v>
      </c>
      <c r="T132" s="214">
        <f>IF('Indicator Date hidden'!U133="x","x",$T$2-'Indicator Date hidden'!U133)</f>
        <v>0</v>
      </c>
      <c r="U132" s="214">
        <f>IF('Indicator Date hidden'!V133="x","x",$U$2-'Indicator Date hidden'!V133)</f>
        <v>0</v>
      </c>
      <c r="V132" s="214">
        <f>IF('Indicator Date hidden'!W133="x","x",$V$2-'Indicator Date hidden'!W133)</f>
        <v>0</v>
      </c>
      <c r="W132" s="214">
        <f>IF('Indicator Date hidden'!X133="x","x",$W$2-'Indicator Date hidden'!X133)</f>
        <v>0</v>
      </c>
      <c r="X132" s="214">
        <f>IF('Indicator Date hidden'!Y133="x","x",$X$2-'Indicator Date hidden'!Y133)</f>
        <v>2</v>
      </c>
      <c r="Y132" s="214">
        <f>IF('Indicator Date hidden'!Z133="x","x",$Y$2-'Indicator Date hidden'!Z133)</f>
        <v>2</v>
      </c>
      <c r="Z132" s="214">
        <f>IF('Indicator Date hidden'!AA133="x","x",$Z$2-'Indicator Date hidden'!AA133)</f>
        <v>0</v>
      </c>
      <c r="AA132" s="214" t="str">
        <f>IF('Indicator Date hidden'!AB133="x","x",$AA$2-'Indicator Date hidden'!AB133)</f>
        <v>x</v>
      </c>
      <c r="AB132" s="214" t="str">
        <f>IF('Indicator Date hidden'!AC133="x","x",$AB$2-'Indicator Date hidden'!AC133)</f>
        <v>x</v>
      </c>
      <c r="AC132" s="214">
        <f>IF('Indicator Date hidden'!AD133="x","x",$AC$2-'Indicator Date hidden'!AD133)</f>
        <v>0</v>
      </c>
      <c r="AD132" s="214" t="str">
        <f>IF('Indicator Date hidden'!AE133="x","x",$AD$2-'Indicator Date hidden'!AE133)</f>
        <v>x</v>
      </c>
      <c r="AE132" s="214" t="str">
        <f>IF('Indicator Date hidden'!AF133="x","x",$AE$2-'Indicator Date hidden'!AF133)</f>
        <v>x</v>
      </c>
      <c r="AF132" s="214">
        <f>IF('Indicator Date hidden'!AG133="x","x",$AF$2-'Indicator Date hidden'!AG133)</f>
        <v>4</v>
      </c>
      <c r="AG132" s="214">
        <f>IF('Indicator Date hidden'!AH133="x","x",$AG$2-'Indicator Date hidden'!AH133)</f>
        <v>0</v>
      </c>
      <c r="AH132" s="214">
        <f>IF('Indicator Date hidden'!AI133="x","x",$AH$2-'Indicator Date hidden'!AI133)</f>
        <v>0</v>
      </c>
      <c r="AI132" s="214">
        <f>IF('Indicator Date hidden'!AJ133="x","x",$AI$2-'Indicator Date hidden'!AJ133)</f>
        <v>0</v>
      </c>
      <c r="AJ132" s="214">
        <f>IF('Indicator Date hidden'!AK133="x","x",$AJ$2-'Indicator Date hidden'!AK133)</f>
        <v>1</v>
      </c>
      <c r="AK132" s="214">
        <f>IF('Indicator Date hidden'!AL133="x","x",$AK$2-'Indicator Date hidden'!AL133)</f>
        <v>1</v>
      </c>
      <c r="AL132" s="214">
        <f>IF('Indicator Date hidden'!AM133="x","x",$AL$2-'Indicator Date hidden'!AM133)</f>
        <v>0</v>
      </c>
      <c r="AM132" s="214">
        <f>IF('Indicator Date hidden'!AN133="x","x",$AM$2-'Indicator Date hidden'!AN133)</f>
        <v>0</v>
      </c>
      <c r="AN132" s="214">
        <f>IF('Indicator Date hidden'!AO133="x","x",$AN$2-'Indicator Date hidden'!AO133)</f>
        <v>0</v>
      </c>
      <c r="AO132" s="214" t="str">
        <f>IF('Indicator Date hidden'!AP133="x","x",$AO$2-'Indicator Date hidden'!AP133)</f>
        <v>x</v>
      </c>
      <c r="AP132" s="214" t="str">
        <f>IF('Indicator Date hidden'!AQ133="x","x",$AP$2-'Indicator Date hidden'!AQ133)</f>
        <v>x</v>
      </c>
      <c r="AQ132" s="214">
        <f>IF('Indicator Date hidden'!AR133="x","x",$AQ$2-'Indicator Date hidden'!AR133)</f>
        <v>0</v>
      </c>
      <c r="AR132" s="214">
        <f>IF('Indicator Date hidden'!AS133="x","x",$AR$2-'Indicator Date hidden'!AS133)</f>
        <v>0</v>
      </c>
      <c r="AS132" s="214" t="str">
        <f>IF('Indicator Date hidden'!AT133="x","x",$AS$2-'Indicator Date hidden'!AT133)</f>
        <v>x</v>
      </c>
      <c r="AT132" s="214">
        <f>IF('Indicator Date hidden'!AU133="x","x",$AT$2-'Indicator Date hidden'!AU133)</f>
        <v>0</v>
      </c>
      <c r="AU132" s="214">
        <f>IF('Indicator Date hidden'!AV133="x","x",$AU$2-'Indicator Date hidden'!AV133)</f>
        <v>0</v>
      </c>
      <c r="AV132" s="214">
        <f>IF('Indicator Date hidden'!AW133="x","x",$AV$2-'Indicator Date hidden'!AW133)</f>
        <v>0</v>
      </c>
      <c r="AW132" s="214">
        <f>IF('Indicator Date hidden'!AX133="x","x",$AW$2-'Indicator Date hidden'!AX133)</f>
        <v>0</v>
      </c>
      <c r="AX132" s="214">
        <f>IF('Indicator Date hidden'!AY133="x","x",$AX$2-'Indicator Date hidden'!AY133)</f>
        <v>0</v>
      </c>
      <c r="AY132" s="214">
        <f>IF('Indicator Date hidden'!AZ133="x","x",$AY$2-'Indicator Date hidden'!AZ133)</f>
        <v>0</v>
      </c>
      <c r="AZ132" s="214">
        <f>IF('Indicator Date hidden'!BA133="x","x",$AZ$2-'Indicator Date hidden'!BA133)</f>
        <v>0</v>
      </c>
      <c r="BA132">
        <f t="shared" si="20"/>
        <v>16</v>
      </c>
      <c r="BB132" s="21">
        <f t="shared" si="21"/>
        <v>0.36363636363636365</v>
      </c>
      <c r="BC132">
        <f t="shared" si="22"/>
        <v>7</v>
      </c>
      <c r="BD132" s="21">
        <f t="shared" si="23"/>
        <v>0.95562709280130176</v>
      </c>
      <c r="BE132" s="291">
        <f t="shared" si="24"/>
        <v>0</v>
      </c>
    </row>
    <row r="133" spans="1:57" x14ac:dyDescent="0.25">
      <c r="A133" t="s">
        <v>8057</v>
      </c>
      <c r="B133" s="214">
        <f>IF('Indicator Date hidden'!C134="x","x",$B$2-'Indicator Date hidden'!C134)</f>
        <v>0</v>
      </c>
      <c r="C133" s="214">
        <f>IF('Indicator Date hidden'!D134="x","x",$C$2-'Indicator Date hidden'!D134)</f>
        <v>0</v>
      </c>
      <c r="D133" s="214">
        <f>IF('Indicator Date hidden'!E134="x","x",$D$2-'Indicator Date hidden'!E134)</f>
        <v>0</v>
      </c>
      <c r="E133" s="214">
        <f>IF('Indicator Date hidden'!F134="x","x",$E$2-'Indicator Date hidden'!F134)</f>
        <v>0</v>
      </c>
      <c r="F133" s="214">
        <f>IF('Indicator Date hidden'!G134="x","x",$F$2-'Indicator Date hidden'!G134)</f>
        <v>0</v>
      </c>
      <c r="G133" s="214">
        <f>IF('Indicator Date hidden'!H134="x","x",$G$2-'Indicator Date hidden'!H134)</f>
        <v>0</v>
      </c>
      <c r="H133" s="214">
        <f>IF('Indicator Date hidden'!I134="x","x",$H$2-'Indicator Date hidden'!I134)</f>
        <v>0</v>
      </c>
      <c r="I133" s="214">
        <f>IF('Indicator Date hidden'!J134="x","x",$I$2-'Indicator Date hidden'!J134)</f>
        <v>0</v>
      </c>
      <c r="J133" s="214">
        <f>IF('Indicator Date hidden'!K134="x","x",$J$2-'Indicator Date hidden'!K134)</f>
        <v>0</v>
      </c>
      <c r="K133" s="214">
        <f>IF('Indicator Date hidden'!L134="x","x",$K$2-'Indicator Date hidden'!L134)</f>
        <v>0</v>
      </c>
      <c r="L133" s="214">
        <f>IF('Indicator Date hidden'!M134="x","x",$L$2-'Indicator Date hidden'!M134)</f>
        <v>0</v>
      </c>
      <c r="M133" s="214">
        <f>IF('Indicator Date hidden'!N134="x","x",$M$2-'Indicator Date hidden'!N134)</f>
        <v>0</v>
      </c>
      <c r="N133" s="214">
        <f>IF('Indicator Date hidden'!O134="x","x",$N$2-'Indicator Date hidden'!O134)</f>
        <v>0</v>
      </c>
      <c r="O133" s="214">
        <f>IF('Indicator Date hidden'!P134="x","x",$O$2-'Indicator Date hidden'!P134)</f>
        <v>0</v>
      </c>
      <c r="P133" s="214">
        <f>IF('Indicator Date hidden'!Q134="x","x",$P$2-'Indicator Date hidden'!Q134)</f>
        <v>0</v>
      </c>
      <c r="Q133" s="214" t="str">
        <f>IF('Indicator Date hidden'!R134="x","x",$Q$2-'Indicator Date hidden'!R134)</f>
        <v>x</v>
      </c>
      <c r="R133" s="214">
        <f>IF('Indicator Date hidden'!S134="x","x",$R$2-'Indicator Date hidden'!S134)</f>
        <v>0</v>
      </c>
      <c r="S133" s="214">
        <f>IF('Indicator Date hidden'!T134="x","x",$S$2-'Indicator Date hidden'!T134)</f>
        <v>0</v>
      </c>
      <c r="T133" s="214">
        <f>IF('Indicator Date hidden'!U134="x","x",$T$2-'Indicator Date hidden'!U134)</f>
        <v>0</v>
      </c>
      <c r="U133" s="214">
        <f>IF('Indicator Date hidden'!V134="x","x",$U$2-'Indicator Date hidden'!V134)</f>
        <v>0</v>
      </c>
      <c r="V133" s="214">
        <f>IF('Indicator Date hidden'!W134="x","x",$V$2-'Indicator Date hidden'!W134)</f>
        <v>0</v>
      </c>
      <c r="W133" s="214">
        <f>IF('Indicator Date hidden'!X134="x","x",$W$2-'Indicator Date hidden'!X134)</f>
        <v>6</v>
      </c>
      <c r="X133" s="214">
        <f>IF('Indicator Date hidden'!Y134="x","x",$X$2-'Indicator Date hidden'!Y134)</f>
        <v>1</v>
      </c>
      <c r="Y133" s="214">
        <f>IF('Indicator Date hidden'!Z134="x","x",$Y$2-'Indicator Date hidden'!Z134)</f>
        <v>0</v>
      </c>
      <c r="Z133" s="214">
        <f>IF('Indicator Date hidden'!AA134="x","x",$Z$2-'Indicator Date hidden'!AA134)</f>
        <v>0</v>
      </c>
      <c r="AA133" s="214">
        <f>IF('Indicator Date hidden'!AB134="x","x",$AA$2-'Indicator Date hidden'!AB134)</f>
        <v>0</v>
      </c>
      <c r="AB133" s="214">
        <f>IF('Indicator Date hidden'!AC134="x","x",$AB$2-'Indicator Date hidden'!AC134)</f>
        <v>0</v>
      </c>
      <c r="AC133" s="214">
        <f>IF('Indicator Date hidden'!AD134="x","x",$AC$2-'Indicator Date hidden'!AD134)</f>
        <v>0</v>
      </c>
      <c r="AD133" s="214">
        <f>IF('Indicator Date hidden'!AE134="x","x",$AD$2-'Indicator Date hidden'!AE134)</f>
        <v>0</v>
      </c>
      <c r="AE133" s="214">
        <f>IF('Indicator Date hidden'!AF134="x","x",$AE$2-'Indicator Date hidden'!AF134)</f>
        <v>0</v>
      </c>
      <c r="AF133" s="214">
        <f>IF('Indicator Date hidden'!AG134="x","x",$AF$2-'Indicator Date hidden'!AG134)</f>
        <v>0</v>
      </c>
      <c r="AG133" s="214">
        <f>IF('Indicator Date hidden'!AH134="x","x",$AG$2-'Indicator Date hidden'!AH134)</f>
        <v>0</v>
      </c>
      <c r="AH133" s="214">
        <f>IF('Indicator Date hidden'!AI134="x","x",$AH$2-'Indicator Date hidden'!AI134)</f>
        <v>0</v>
      </c>
      <c r="AI133" s="214">
        <f>IF('Indicator Date hidden'!AJ134="x","x",$AI$2-'Indicator Date hidden'!AJ134)</f>
        <v>0</v>
      </c>
      <c r="AJ133" s="214" t="str">
        <f>IF('Indicator Date hidden'!AK134="x","x",$AJ$2-'Indicator Date hidden'!AK134)</f>
        <v>x</v>
      </c>
      <c r="AK133" s="214">
        <f>IF('Indicator Date hidden'!AL134="x","x",$AK$2-'Indicator Date hidden'!AL134)</f>
        <v>1</v>
      </c>
      <c r="AL133" s="214">
        <f>IF('Indicator Date hidden'!AM134="x","x",$AL$2-'Indicator Date hidden'!AM134)</f>
        <v>0</v>
      </c>
      <c r="AM133" s="214">
        <f>IF('Indicator Date hidden'!AN134="x","x",$AM$2-'Indicator Date hidden'!AN134)</f>
        <v>0</v>
      </c>
      <c r="AN133" s="214">
        <f>IF('Indicator Date hidden'!AO134="x","x",$AN$2-'Indicator Date hidden'!AO134)</f>
        <v>0</v>
      </c>
      <c r="AO133" s="214">
        <f>IF('Indicator Date hidden'!AP134="x","x",$AO$2-'Indicator Date hidden'!AP134)</f>
        <v>0</v>
      </c>
      <c r="AP133" s="214">
        <f>IF('Indicator Date hidden'!AQ134="x","x",$AP$2-'Indicator Date hidden'!AQ134)</f>
        <v>0</v>
      </c>
      <c r="AQ133" s="214">
        <f>IF('Indicator Date hidden'!AR134="x","x",$AQ$2-'Indicator Date hidden'!AR134)</f>
        <v>4</v>
      </c>
      <c r="AR133" s="214">
        <f>IF('Indicator Date hidden'!AS134="x","x",$AR$2-'Indicator Date hidden'!AS134)</f>
        <v>0</v>
      </c>
      <c r="AS133" s="214">
        <f>IF('Indicator Date hidden'!AT134="x","x",$AS$2-'Indicator Date hidden'!AT134)</f>
        <v>0</v>
      </c>
      <c r="AT133" s="214">
        <f>IF('Indicator Date hidden'!AU134="x","x",$AT$2-'Indicator Date hidden'!AU134)</f>
        <v>0</v>
      </c>
      <c r="AU133" s="214">
        <f>IF('Indicator Date hidden'!AV134="x","x",$AU$2-'Indicator Date hidden'!AV134)</f>
        <v>4</v>
      </c>
      <c r="AV133" s="214">
        <f>IF('Indicator Date hidden'!AW134="x","x",$AV$2-'Indicator Date hidden'!AW134)</f>
        <v>0</v>
      </c>
      <c r="AW133" s="214">
        <f>IF('Indicator Date hidden'!AX134="x","x",$AW$2-'Indicator Date hidden'!AX134)</f>
        <v>0</v>
      </c>
      <c r="AX133" s="214">
        <f>IF('Indicator Date hidden'!AY134="x","x",$AX$2-'Indicator Date hidden'!AY134)</f>
        <v>0</v>
      </c>
      <c r="AY133" s="214">
        <f>IF('Indicator Date hidden'!AZ134="x","x",$AY$2-'Indicator Date hidden'!AZ134)</f>
        <v>0</v>
      </c>
      <c r="AZ133" s="214">
        <f>IF('Indicator Date hidden'!BA134="x","x",$AZ$2-'Indicator Date hidden'!BA134)</f>
        <v>0</v>
      </c>
      <c r="BA133">
        <f t="shared" si="20"/>
        <v>16</v>
      </c>
      <c r="BB133" s="21">
        <f t="shared" si="21"/>
        <v>0.32653061224489793</v>
      </c>
      <c r="BC133">
        <f t="shared" si="22"/>
        <v>5</v>
      </c>
      <c r="BD133" s="21">
        <f t="shared" si="23"/>
        <v>1.1497604915104713</v>
      </c>
      <c r="BE133" s="291">
        <f t="shared" si="24"/>
        <v>0</v>
      </c>
    </row>
    <row r="134" spans="1:57" x14ac:dyDescent="0.25">
      <c r="A134" t="s">
        <v>8063</v>
      </c>
      <c r="B134" s="214">
        <f>IF('Indicator Date hidden'!C135="x","x",$B$2-'Indicator Date hidden'!C135)</f>
        <v>0</v>
      </c>
      <c r="C134" s="214">
        <f>IF('Indicator Date hidden'!D135="x","x",$C$2-'Indicator Date hidden'!D135)</f>
        <v>0</v>
      </c>
      <c r="D134" s="214">
        <f>IF('Indicator Date hidden'!E135="x","x",$D$2-'Indicator Date hidden'!E135)</f>
        <v>0</v>
      </c>
      <c r="E134" s="214">
        <f>IF('Indicator Date hidden'!F135="x","x",$E$2-'Indicator Date hidden'!F135)</f>
        <v>0</v>
      </c>
      <c r="F134" s="214">
        <f>IF('Indicator Date hidden'!G135="x","x",$F$2-'Indicator Date hidden'!G135)</f>
        <v>0</v>
      </c>
      <c r="G134" s="214">
        <f>IF('Indicator Date hidden'!H135="x","x",$G$2-'Indicator Date hidden'!H135)</f>
        <v>0</v>
      </c>
      <c r="H134" s="214">
        <f>IF('Indicator Date hidden'!I135="x","x",$H$2-'Indicator Date hidden'!I135)</f>
        <v>0</v>
      </c>
      <c r="I134" s="214">
        <f>IF('Indicator Date hidden'!J135="x","x",$I$2-'Indicator Date hidden'!J135)</f>
        <v>0</v>
      </c>
      <c r="J134" s="214">
        <f>IF('Indicator Date hidden'!K135="x","x",$J$2-'Indicator Date hidden'!K135)</f>
        <v>0</v>
      </c>
      <c r="K134" s="214">
        <f>IF('Indicator Date hidden'!L135="x","x",$K$2-'Indicator Date hidden'!L135)</f>
        <v>0</v>
      </c>
      <c r="L134" s="214">
        <f>IF('Indicator Date hidden'!M135="x","x",$L$2-'Indicator Date hidden'!M135)</f>
        <v>0</v>
      </c>
      <c r="M134" s="214">
        <f>IF('Indicator Date hidden'!N135="x","x",$M$2-'Indicator Date hidden'!N135)</f>
        <v>0</v>
      </c>
      <c r="N134" s="214">
        <f>IF('Indicator Date hidden'!O135="x","x",$N$2-'Indicator Date hidden'!O135)</f>
        <v>0</v>
      </c>
      <c r="O134" s="214">
        <f>IF('Indicator Date hidden'!P135="x","x",$O$2-'Indicator Date hidden'!P135)</f>
        <v>0</v>
      </c>
      <c r="P134" s="214">
        <f>IF('Indicator Date hidden'!Q135="x","x",$P$2-'Indicator Date hidden'!Q135)</f>
        <v>0</v>
      </c>
      <c r="Q134" s="214" t="str">
        <f>IF('Indicator Date hidden'!R135="x","x",$Q$2-'Indicator Date hidden'!R135)</f>
        <v>x</v>
      </c>
      <c r="R134" s="214">
        <f>IF('Indicator Date hidden'!S135="x","x",$R$2-'Indicator Date hidden'!S135)</f>
        <v>0</v>
      </c>
      <c r="S134" s="214">
        <f>IF('Indicator Date hidden'!T135="x","x",$S$2-'Indicator Date hidden'!T135)</f>
        <v>0</v>
      </c>
      <c r="T134" s="214">
        <f>IF('Indicator Date hidden'!U135="x","x",$T$2-'Indicator Date hidden'!U135)</f>
        <v>0</v>
      </c>
      <c r="U134" s="214">
        <f>IF('Indicator Date hidden'!V135="x","x",$U$2-'Indicator Date hidden'!V135)</f>
        <v>0</v>
      </c>
      <c r="V134" s="214">
        <f>IF('Indicator Date hidden'!W135="x","x",$V$2-'Indicator Date hidden'!W135)</f>
        <v>0</v>
      </c>
      <c r="W134" s="214">
        <f>IF('Indicator Date hidden'!X135="x","x",$W$2-'Indicator Date hidden'!X135)</f>
        <v>3</v>
      </c>
      <c r="X134" s="214">
        <f>IF('Indicator Date hidden'!Y135="x","x",$X$2-'Indicator Date hidden'!Y135)</f>
        <v>4</v>
      </c>
      <c r="Y134" s="214">
        <f>IF('Indicator Date hidden'!Z135="x","x",$Y$2-'Indicator Date hidden'!Z135)</f>
        <v>0</v>
      </c>
      <c r="Z134" s="214">
        <f>IF('Indicator Date hidden'!AA135="x","x",$Z$2-'Indicator Date hidden'!AA135)</f>
        <v>0</v>
      </c>
      <c r="AA134" s="214">
        <f>IF('Indicator Date hidden'!AB135="x","x",$AA$2-'Indicator Date hidden'!AB135)</f>
        <v>0</v>
      </c>
      <c r="AB134" s="214">
        <f>IF('Indicator Date hidden'!AC135="x","x",$AB$2-'Indicator Date hidden'!AC135)</f>
        <v>0</v>
      </c>
      <c r="AC134" s="214">
        <f>IF('Indicator Date hidden'!AD135="x","x",$AC$2-'Indicator Date hidden'!AD135)</f>
        <v>0</v>
      </c>
      <c r="AD134" s="214">
        <f>IF('Indicator Date hidden'!AE135="x","x",$AD$2-'Indicator Date hidden'!AE135)</f>
        <v>0</v>
      </c>
      <c r="AE134" s="214">
        <f>IF('Indicator Date hidden'!AF135="x","x",$AE$2-'Indicator Date hidden'!AF135)</f>
        <v>0</v>
      </c>
      <c r="AF134" s="214">
        <f>IF('Indicator Date hidden'!AG135="x","x",$AF$2-'Indicator Date hidden'!AG135)</f>
        <v>4</v>
      </c>
      <c r="AG134" s="214">
        <f>IF('Indicator Date hidden'!AH135="x","x",$AG$2-'Indicator Date hidden'!AH135)</f>
        <v>0</v>
      </c>
      <c r="AH134" s="214">
        <f>IF('Indicator Date hidden'!AI135="x","x",$AH$2-'Indicator Date hidden'!AI135)</f>
        <v>0</v>
      </c>
      <c r="AI134" s="214">
        <f>IF('Indicator Date hidden'!AJ135="x","x",$AI$2-'Indicator Date hidden'!AJ135)</f>
        <v>0</v>
      </c>
      <c r="AJ134" s="214">
        <f>IF('Indicator Date hidden'!AK135="x","x",$AJ$2-'Indicator Date hidden'!AK135)</f>
        <v>1</v>
      </c>
      <c r="AK134" s="214">
        <f>IF('Indicator Date hidden'!AL135="x","x",$AK$2-'Indicator Date hidden'!AL135)</f>
        <v>1</v>
      </c>
      <c r="AL134" s="214">
        <f>IF('Indicator Date hidden'!AM135="x","x",$AL$2-'Indicator Date hidden'!AM135)</f>
        <v>0</v>
      </c>
      <c r="AM134" s="214">
        <f>IF('Indicator Date hidden'!AN135="x","x",$AM$2-'Indicator Date hidden'!AN135)</f>
        <v>0</v>
      </c>
      <c r="AN134" s="214">
        <f>IF('Indicator Date hidden'!AO135="x","x",$AN$2-'Indicator Date hidden'!AO135)</f>
        <v>0</v>
      </c>
      <c r="AO134" s="214" t="str">
        <f>IF('Indicator Date hidden'!AP135="x","x",$AO$2-'Indicator Date hidden'!AP135)</f>
        <v>x</v>
      </c>
      <c r="AP134" s="214" t="str">
        <f>IF('Indicator Date hidden'!AQ135="x","x",$AP$2-'Indicator Date hidden'!AQ135)</f>
        <v>x</v>
      </c>
      <c r="AQ134" s="214">
        <f>IF('Indicator Date hidden'!AR135="x","x",$AQ$2-'Indicator Date hidden'!AR135)</f>
        <v>4</v>
      </c>
      <c r="AR134" s="214">
        <f>IF('Indicator Date hidden'!AS135="x","x",$AR$2-'Indicator Date hidden'!AS135)</f>
        <v>0</v>
      </c>
      <c r="AS134" s="214">
        <f>IF('Indicator Date hidden'!AT135="x","x",$AS$2-'Indicator Date hidden'!AT135)</f>
        <v>0</v>
      </c>
      <c r="AT134" s="214">
        <f>IF('Indicator Date hidden'!AU135="x","x",$AT$2-'Indicator Date hidden'!AU135)</f>
        <v>0</v>
      </c>
      <c r="AU134" s="214">
        <f>IF('Indicator Date hidden'!AV135="x","x",$AU$2-'Indicator Date hidden'!AV135)</f>
        <v>1</v>
      </c>
      <c r="AV134" s="214">
        <f>IF('Indicator Date hidden'!AW135="x","x",$AV$2-'Indicator Date hidden'!AW135)</f>
        <v>0</v>
      </c>
      <c r="AW134" s="214">
        <f>IF('Indicator Date hidden'!AX135="x","x",$AW$2-'Indicator Date hidden'!AX135)</f>
        <v>0</v>
      </c>
      <c r="AX134" s="214">
        <f>IF('Indicator Date hidden'!AY135="x","x",$AX$2-'Indicator Date hidden'!AY135)</f>
        <v>0</v>
      </c>
      <c r="AY134" s="214">
        <f>IF('Indicator Date hidden'!AZ135="x","x",$AY$2-'Indicator Date hidden'!AZ135)</f>
        <v>0</v>
      </c>
      <c r="AZ134" s="214">
        <f>IF('Indicator Date hidden'!BA135="x","x",$AZ$2-'Indicator Date hidden'!BA135)</f>
        <v>0</v>
      </c>
      <c r="BA134">
        <f t="shared" si="20"/>
        <v>18</v>
      </c>
      <c r="BB134" s="21">
        <f t="shared" si="21"/>
        <v>0.375</v>
      </c>
      <c r="BC134">
        <f t="shared" si="22"/>
        <v>7</v>
      </c>
      <c r="BD134" s="21">
        <f t="shared" si="23"/>
        <v>1.0532687216470449</v>
      </c>
      <c r="BE134" s="291">
        <f t="shared" si="24"/>
        <v>0</v>
      </c>
    </row>
    <row r="135" spans="1:57" x14ac:dyDescent="0.25">
      <c r="A135" t="s">
        <v>8069</v>
      </c>
      <c r="B135" s="214">
        <f>IF('Indicator Date hidden'!C136="x","x",$B$2-'Indicator Date hidden'!C136)</f>
        <v>0</v>
      </c>
      <c r="C135" s="214">
        <f>IF('Indicator Date hidden'!D136="x","x",$C$2-'Indicator Date hidden'!D136)</f>
        <v>0</v>
      </c>
      <c r="D135" s="214">
        <f>IF('Indicator Date hidden'!E136="x","x",$D$2-'Indicator Date hidden'!E136)</f>
        <v>0</v>
      </c>
      <c r="E135" s="214">
        <f>IF('Indicator Date hidden'!F136="x","x",$E$2-'Indicator Date hidden'!F136)</f>
        <v>0</v>
      </c>
      <c r="F135" s="214">
        <f>IF('Indicator Date hidden'!G136="x","x",$F$2-'Indicator Date hidden'!G136)</f>
        <v>0</v>
      </c>
      <c r="G135" s="214">
        <f>IF('Indicator Date hidden'!H136="x","x",$G$2-'Indicator Date hidden'!H136)</f>
        <v>0</v>
      </c>
      <c r="H135" s="214">
        <f>IF('Indicator Date hidden'!I136="x","x",$H$2-'Indicator Date hidden'!I136)</f>
        <v>0</v>
      </c>
      <c r="I135" s="214">
        <f>IF('Indicator Date hidden'!J136="x","x",$I$2-'Indicator Date hidden'!J136)</f>
        <v>0</v>
      </c>
      <c r="J135" s="214">
        <f>IF('Indicator Date hidden'!K136="x","x",$J$2-'Indicator Date hidden'!K136)</f>
        <v>0</v>
      </c>
      <c r="K135" s="214">
        <f>IF('Indicator Date hidden'!L136="x","x",$K$2-'Indicator Date hidden'!L136)</f>
        <v>0</v>
      </c>
      <c r="L135" s="214">
        <f>IF('Indicator Date hidden'!M136="x","x",$L$2-'Indicator Date hidden'!M136)</f>
        <v>0</v>
      </c>
      <c r="M135" s="214">
        <f>IF('Indicator Date hidden'!N136="x","x",$M$2-'Indicator Date hidden'!N136)</f>
        <v>0</v>
      </c>
      <c r="N135" s="214">
        <f>IF('Indicator Date hidden'!O136="x","x",$N$2-'Indicator Date hidden'!O136)</f>
        <v>0</v>
      </c>
      <c r="O135" s="214">
        <f>IF('Indicator Date hidden'!P136="x","x",$O$2-'Indicator Date hidden'!P136)</f>
        <v>0</v>
      </c>
      <c r="P135" s="214">
        <f>IF('Indicator Date hidden'!Q136="x","x",$P$2-'Indicator Date hidden'!Q136)</f>
        <v>0</v>
      </c>
      <c r="Q135" s="214" t="str">
        <f>IF('Indicator Date hidden'!R136="x","x",$Q$2-'Indicator Date hidden'!R136)</f>
        <v>x</v>
      </c>
      <c r="R135" s="214">
        <f>IF('Indicator Date hidden'!S136="x","x",$R$2-'Indicator Date hidden'!S136)</f>
        <v>0</v>
      </c>
      <c r="S135" s="214">
        <f>IF('Indicator Date hidden'!T136="x","x",$S$2-'Indicator Date hidden'!T136)</f>
        <v>0</v>
      </c>
      <c r="T135" s="214">
        <f>IF('Indicator Date hidden'!U136="x","x",$T$2-'Indicator Date hidden'!U136)</f>
        <v>0</v>
      </c>
      <c r="U135" s="214">
        <f>IF('Indicator Date hidden'!V136="x","x",$U$2-'Indicator Date hidden'!V136)</f>
        <v>0</v>
      </c>
      <c r="V135" s="214">
        <f>IF('Indicator Date hidden'!W136="x","x",$V$2-'Indicator Date hidden'!W136)</f>
        <v>0</v>
      </c>
      <c r="W135" s="214">
        <f>IF('Indicator Date hidden'!X136="x","x",$W$2-'Indicator Date hidden'!X136)</f>
        <v>2</v>
      </c>
      <c r="X135" s="214">
        <f>IF('Indicator Date hidden'!Y136="x","x",$X$2-'Indicator Date hidden'!Y136)</f>
        <v>2</v>
      </c>
      <c r="Y135" s="214">
        <f>IF('Indicator Date hidden'!Z136="x","x",$Y$2-'Indicator Date hidden'!Z136)</f>
        <v>0</v>
      </c>
      <c r="Z135" s="214">
        <f>IF('Indicator Date hidden'!AA136="x","x",$Z$2-'Indicator Date hidden'!AA136)</f>
        <v>0</v>
      </c>
      <c r="AA135" s="214">
        <f>IF('Indicator Date hidden'!AB136="x","x",$AA$2-'Indicator Date hidden'!AB136)</f>
        <v>0</v>
      </c>
      <c r="AB135" s="214">
        <f>IF('Indicator Date hidden'!AC136="x","x",$AB$2-'Indicator Date hidden'!AC136)</f>
        <v>0</v>
      </c>
      <c r="AC135" s="214">
        <f>IF('Indicator Date hidden'!AD136="x","x",$AC$2-'Indicator Date hidden'!AD136)</f>
        <v>0</v>
      </c>
      <c r="AD135" s="214">
        <f>IF('Indicator Date hidden'!AE136="x","x",$AD$2-'Indicator Date hidden'!AE136)</f>
        <v>0</v>
      </c>
      <c r="AE135" s="214">
        <f>IF('Indicator Date hidden'!AF136="x","x",$AE$2-'Indicator Date hidden'!AF136)</f>
        <v>0</v>
      </c>
      <c r="AF135" s="214">
        <f>IF('Indicator Date hidden'!AG136="x","x",$AF$2-'Indicator Date hidden'!AG136)</f>
        <v>0</v>
      </c>
      <c r="AG135" s="214">
        <f>IF('Indicator Date hidden'!AH136="x","x",$AG$2-'Indicator Date hidden'!AH136)</f>
        <v>0</v>
      </c>
      <c r="AH135" s="214">
        <f>IF('Indicator Date hidden'!AI136="x","x",$AH$2-'Indicator Date hidden'!AI136)</f>
        <v>0</v>
      </c>
      <c r="AI135" s="214">
        <f>IF('Indicator Date hidden'!AJ136="x","x",$AI$2-'Indicator Date hidden'!AJ136)</f>
        <v>0</v>
      </c>
      <c r="AJ135" s="214" t="str">
        <f>IF('Indicator Date hidden'!AK136="x","x",$AJ$2-'Indicator Date hidden'!AK136)</f>
        <v>x</v>
      </c>
      <c r="AK135" s="214">
        <f>IF('Indicator Date hidden'!AL136="x","x",$AK$2-'Indicator Date hidden'!AL136)</f>
        <v>1</v>
      </c>
      <c r="AL135" s="214">
        <f>IF('Indicator Date hidden'!AM136="x","x",$AL$2-'Indicator Date hidden'!AM136)</f>
        <v>0</v>
      </c>
      <c r="AM135" s="214">
        <f>IF('Indicator Date hidden'!AN136="x","x",$AM$2-'Indicator Date hidden'!AN136)</f>
        <v>0</v>
      </c>
      <c r="AN135" s="214">
        <f>IF('Indicator Date hidden'!AO136="x","x",$AN$2-'Indicator Date hidden'!AO136)</f>
        <v>0</v>
      </c>
      <c r="AO135" s="214">
        <f>IF('Indicator Date hidden'!AP136="x","x",$AO$2-'Indicator Date hidden'!AP136)</f>
        <v>1</v>
      </c>
      <c r="AP135" s="214">
        <f>IF('Indicator Date hidden'!AQ136="x","x",$AP$2-'Indicator Date hidden'!AQ136)</f>
        <v>1</v>
      </c>
      <c r="AQ135" s="214">
        <f>IF('Indicator Date hidden'!AR136="x","x",$AQ$2-'Indicator Date hidden'!AR136)</f>
        <v>6</v>
      </c>
      <c r="AR135" s="214">
        <f>IF('Indicator Date hidden'!AS136="x","x",$AR$2-'Indicator Date hidden'!AS136)</f>
        <v>0</v>
      </c>
      <c r="AS135" s="214">
        <f>IF('Indicator Date hidden'!AT136="x","x",$AS$2-'Indicator Date hidden'!AT136)</f>
        <v>0</v>
      </c>
      <c r="AT135" s="214">
        <f>IF('Indicator Date hidden'!AU136="x","x",$AT$2-'Indicator Date hidden'!AU136)</f>
        <v>0</v>
      </c>
      <c r="AU135" s="214">
        <f>IF('Indicator Date hidden'!AV136="x","x",$AU$2-'Indicator Date hidden'!AV136)</f>
        <v>0</v>
      </c>
      <c r="AV135" s="214">
        <f>IF('Indicator Date hidden'!AW136="x","x",$AV$2-'Indicator Date hidden'!AW136)</f>
        <v>0</v>
      </c>
      <c r="AW135" s="214">
        <f>IF('Indicator Date hidden'!AX136="x","x",$AW$2-'Indicator Date hidden'!AX136)</f>
        <v>0</v>
      </c>
      <c r="AX135" s="214">
        <f>IF('Indicator Date hidden'!AY136="x","x",$AX$2-'Indicator Date hidden'!AY136)</f>
        <v>0</v>
      </c>
      <c r="AY135" s="214">
        <f>IF('Indicator Date hidden'!AZ136="x","x",$AY$2-'Indicator Date hidden'!AZ136)</f>
        <v>0</v>
      </c>
      <c r="AZ135" s="214">
        <f>IF('Indicator Date hidden'!BA136="x","x",$AZ$2-'Indicator Date hidden'!BA136)</f>
        <v>0</v>
      </c>
      <c r="BA135">
        <f t="shared" si="20"/>
        <v>13</v>
      </c>
      <c r="BB135" s="21">
        <f t="shared" si="21"/>
        <v>0.26530612244897961</v>
      </c>
      <c r="BC135">
        <f t="shared" si="22"/>
        <v>6</v>
      </c>
      <c r="BD135" s="21">
        <f t="shared" si="23"/>
        <v>0.94275995611845698</v>
      </c>
      <c r="BE135" s="291">
        <f t="shared" si="24"/>
        <v>0</v>
      </c>
    </row>
    <row r="136" spans="1:57" x14ac:dyDescent="0.25">
      <c r="A136" t="s">
        <v>8058</v>
      </c>
      <c r="B136" s="214">
        <f>IF('Indicator Date hidden'!C137="x","x",$B$2-'Indicator Date hidden'!C137)</f>
        <v>0</v>
      </c>
      <c r="C136" s="214">
        <f>IF('Indicator Date hidden'!D137="x","x",$C$2-'Indicator Date hidden'!D137)</f>
        <v>0</v>
      </c>
      <c r="D136" s="214">
        <f>IF('Indicator Date hidden'!E137="x","x",$D$2-'Indicator Date hidden'!E137)</f>
        <v>0</v>
      </c>
      <c r="E136" s="214">
        <f>IF('Indicator Date hidden'!F137="x","x",$E$2-'Indicator Date hidden'!F137)</f>
        <v>0</v>
      </c>
      <c r="F136" s="214">
        <f>IF('Indicator Date hidden'!G137="x","x",$F$2-'Indicator Date hidden'!G137)</f>
        <v>0</v>
      </c>
      <c r="G136" s="214">
        <f>IF('Indicator Date hidden'!H137="x","x",$G$2-'Indicator Date hidden'!H137)</f>
        <v>0</v>
      </c>
      <c r="H136" s="214">
        <f>IF('Indicator Date hidden'!I137="x","x",$H$2-'Indicator Date hidden'!I137)</f>
        <v>0</v>
      </c>
      <c r="I136" s="214">
        <f>IF('Indicator Date hidden'!J137="x","x",$I$2-'Indicator Date hidden'!J137)</f>
        <v>0</v>
      </c>
      <c r="J136" s="214">
        <f>IF('Indicator Date hidden'!K137="x","x",$J$2-'Indicator Date hidden'!K137)</f>
        <v>0</v>
      </c>
      <c r="K136" s="214">
        <f>IF('Indicator Date hidden'!L137="x","x",$K$2-'Indicator Date hidden'!L137)</f>
        <v>0</v>
      </c>
      <c r="L136" s="214">
        <f>IF('Indicator Date hidden'!M137="x","x",$L$2-'Indicator Date hidden'!M137)</f>
        <v>0</v>
      </c>
      <c r="M136" s="214">
        <f>IF('Indicator Date hidden'!N137="x","x",$M$2-'Indicator Date hidden'!N137)</f>
        <v>0</v>
      </c>
      <c r="N136" s="214">
        <f>IF('Indicator Date hidden'!O137="x","x",$N$2-'Indicator Date hidden'!O137)</f>
        <v>0</v>
      </c>
      <c r="O136" s="214">
        <f>IF('Indicator Date hidden'!P137="x","x",$O$2-'Indicator Date hidden'!P137)</f>
        <v>0</v>
      </c>
      <c r="P136" s="214">
        <f>IF('Indicator Date hidden'!Q137="x","x",$P$2-'Indicator Date hidden'!Q137)</f>
        <v>0</v>
      </c>
      <c r="Q136" s="214">
        <f>IF('Indicator Date hidden'!R137="x","x",$Q$2-'Indicator Date hidden'!R137)</f>
        <v>2</v>
      </c>
      <c r="R136" s="214">
        <f>IF('Indicator Date hidden'!S137="x","x",$R$2-'Indicator Date hidden'!S137)</f>
        <v>0</v>
      </c>
      <c r="S136" s="214">
        <f>IF('Indicator Date hidden'!T137="x","x",$S$2-'Indicator Date hidden'!T137)</f>
        <v>0</v>
      </c>
      <c r="T136" s="214">
        <f>IF('Indicator Date hidden'!U137="x","x",$T$2-'Indicator Date hidden'!U137)</f>
        <v>0</v>
      </c>
      <c r="U136" s="214">
        <f>IF('Indicator Date hidden'!V137="x","x",$U$2-'Indicator Date hidden'!V137)</f>
        <v>0</v>
      </c>
      <c r="V136" s="214">
        <f>IF('Indicator Date hidden'!W137="x","x",$V$2-'Indicator Date hidden'!W137)</f>
        <v>0</v>
      </c>
      <c r="W136" s="214">
        <f>IF('Indicator Date hidden'!X137="x","x",$W$2-'Indicator Date hidden'!X137)</f>
        <v>2</v>
      </c>
      <c r="X136" s="214">
        <f>IF('Indicator Date hidden'!Y137="x","x",$X$2-'Indicator Date hidden'!Y137)</f>
        <v>2</v>
      </c>
      <c r="Y136" s="214">
        <f>IF('Indicator Date hidden'!Z137="x","x",$Y$2-'Indicator Date hidden'!Z137)</f>
        <v>0</v>
      </c>
      <c r="Z136" s="214">
        <f>IF('Indicator Date hidden'!AA137="x","x",$Z$2-'Indicator Date hidden'!AA137)</f>
        <v>0</v>
      </c>
      <c r="AA136" s="214">
        <f>IF('Indicator Date hidden'!AB137="x","x",$AA$2-'Indicator Date hidden'!AB137)</f>
        <v>0</v>
      </c>
      <c r="AB136" s="214">
        <f>IF('Indicator Date hidden'!AC137="x","x",$AB$2-'Indicator Date hidden'!AC137)</f>
        <v>0</v>
      </c>
      <c r="AC136" s="214">
        <f>IF('Indicator Date hidden'!AD137="x","x",$AC$2-'Indicator Date hidden'!AD137)</f>
        <v>0</v>
      </c>
      <c r="AD136" s="214">
        <f>IF('Indicator Date hidden'!AE137="x","x",$AD$2-'Indicator Date hidden'!AE137)</f>
        <v>0</v>
      </c>
      <c r="AE136" s="214">
        <f>IF('Indicator Date hidden'!AF137="x","x",$AE$2-'Indicator Date hidden'!AF137)</f>
        <v>0</v>
      </c>
      <c r="AF136" s="214">
        <f>IF('Indicator Date hidden'!AG137="x","x",$AF$2-'Indicator Date hidden'!AG137)</f>
        <v>0</v>
      </c>
      <c r="AG136" s="214">
        <f>IF('Indicator Date hidden'!AH137="x","x",$AG$2-'Indicator Date hidden'!AH137)</f>
        <v>0</v>
      </c>
      <c r="AH136" s="214">
        <f>IF('Indicator Date hidden'!AI137="x","x",$AH$2-'Indicator Date hidden'!AI137)</f>
        <v>0</v>
      </c>
      <c r="AI136" s="214">
        <f>IF('Indicator Date hidden'!AJ137="x","x",$AI$2-'Indicator Date hidden'!AJ137)</f>
        <v>0</v>
      </c>
      <c r="AJ136" s="214">
        <f>IF('Indicator Date hidden'!AK137="x","x",$AJ$2-'Indicator Date hidden'!AK137)</f>
        <v>1</v>
      </c>
      <c r="AK136" s="214">
        <f>IF('Indicator Date hidden'!AL137="x","x",$AK$2-'Indicator Date hidden'!AL137)</f>
        <v>1</v>
      </c>
      <c r="AL136" s="214">
        <f>IF('Indicator Date hidden'!AM137="x","x",$AL$2-'Indicator Date hidden'!AM137)</f>
        <v>0</v>
      </c>
      <c r="AM136" s="214">
        <f>IF('Indicator Date hidden'!AN137="x","x",$AM$2-'Indicator Date hidden'!AN137)</f>
        <v>0</v>
      </c>
      <c r="AN136" s="214">
        <f>IF('Indicator Date hidden'!AO137="x","x",$AN$2-'Indicator Date hidden'!AO137)</f>
        <v>0</v>
      </c>
      <c r="AO136" s="214">
        <f>IF('Indicator Date hidden'!AP137="x","x",$AO$2-'Indicator Date hidden'!AP137)</f>
        <v>0</v>
      </c>
      <c r="AP136" s="214">
        <f>IF('Indicator Date hidden'!AQ137="x","x",$AP$2-'Indicator Date hidden'!AQ137)</f>
        <v>0</v>
      </c>
      <c r="AQ136" s="214">
        <f>IF('Indicator Date hidden'!AR137="x","x",$AQ$2-'Indicator Date hidden'!AR137)</f>
        <v>0</v>
      </c>
      <c r="AR136" s="214">
        <f>IF('Indicator Date hidden'!AS137="x","x",$AR$2-'Indicator Date hidden'!AS137)</f>
        <v>0</v>
      </c>
      <c r="AS136" s="214">
        <f>IF('Indicator Date hidden'!AT137="x","x",$AS$2-'Indicator Date hidden'!AT137)</f>
        <v>0</v>
      </c>
      <c r="AT136" s="214">
        <f>IF('Indicator Date hidden'!AU137="x","x",$AT$2-'Indicator Date hidden'!AU137)</f>
        <v>0</v>
      </c>
      <c r="AU136" s="214">
        <f>IF('Indicator Date hidden'!AV137="x","x",$AU$2-'Indicator Date hidden'!AV137)</f>
        <v>2</v>
      </c>
      <c r="AV136" s="214">
        <f>IF('Indicator Date hidden'!AW137="x","x",$AV$2-'Indicator Date hidden'!AW137)</f>
        <v>0</v>
      </c>
      <c r="AW136" s="214">
        <f>IF('Indicator Date hidden'!AX137="x","x",$AW$2-'Indicator Date hidden'!AX137)</f>
        <v>0</v>
      </c>
      <c r="AX136" s="214">
        <f>IF('Indicator Date hidden'!AY137="x","x",$AX$2-'Indicator Date hidden'!AY137)</f>
        <v>0</v>
      </c>
      <c r="AY136" s="214">
        <f>IF('Indicator Date hidden'!AZ137="x","x",$AY$2-'Indicator Date hidden'!AZ137)</f>
        <v>0</v>
      </c>
      <c r="AZ136" s="214">
        <f>IF('Indicator Date hidden'!BA137="x","x",$AZ$2-'Indicator Date hidden'!BA137)</f>
        <v>0</v>
      </c>
      <c r="BA136">
        <f t="shared" si="20"/>
        <v>10</v>
      </c>
      <c r="BB136" s="21">
        <f t="shared" si="21"/>
        <v>0.19607843137254902</v>
      </c>
      <c r="BC136">
        <f t="shared" si="22"/>
        <v>6</v>
      </c>
      <c r="BD136" s="21">
        <f t="shared" si="23"/>
        <v>0.56079802533627809</v>
      </c>
      <c r="BE136" s="291">
        <f t="shared" si="24"/>
        <v>0</v>
      </c>
    </row>
    <row r="137" spans="1:57" x14ac:dyDescent="0.25">
      <c r="A137" t="s">
        <v>8059</v>
      </c>
      <c r="B137" s="214">
        <f>IF('Indicator Date hidden'!C138="x","x",$B$2-'Indicator Date hidden'!C138)</f>
        <v>0</v>
      </c>
      <c r="C137" s="214">
        <f>IF('Indicator Date hidden'!D138="x","x",$C$2-'Indicator Date hidden'!D138)</f>
        <v>0</v>
      </c>
      <c r="D137" s="214">
        <f>IF('Indicator Date hidden'!E138="x","x",$D$2-'Indicator Date hidden'!E138)</f>
        <v>0</v>
      </c>
      <c r="E137" s="214">
        <f>IF('Indicator Date hidden'!F138="x","x",$E$2-'Indicator Date hidden'!F138)</f>
        <v>0</v>
      </c>
      <c r="F137" s="214">
        <f>IF('Indicator Date hidden'!G138="x","x",$F$2-'Indicator Date hidden'!G138)</f>
        <v>0</v>
      </c>
      <c r="G137" s="214">
        <f>IF('Indicator Date hidden'!H138="x","x",$G$2-'Indicator Date hidden'!H138)</f>
        <v>0</v>
      </c>
      <c r="H137" s="214">
        <f>IF('Indicator Date hidden'!I138="x","x",$H$2-'Indicator Date hidden'!I138)</f>
        <v>0</v>
      </c>
      <c r="I137" s="214">
        <f>IF('Indicator Date hidden'!J138="x","x",$I$2-'Indicator Date hidden'!J138)</f>
        <v>0</v>
      </c>
      <c r="J137" s="214">
        <f>IF('Indicator Date hidden'!K138="x","x",$J$2-'Indicator Date hidden'!K138)</f>
        <v>0</v>
      </c>
      <c r="K137" s="214">
        <f>IF('Indicator Date hidden'!L138="x","x",$K$2-'Indicator Date hidden'!L138)</f>
        <v>0</v>
      </c>
      <c r="L137" s="214">
        <f>IF('Indicator Date hidden'!M138="x","x",$L$2-'Indicator Date hidden'!M138)</f>
        <v>0</v>
      </c>
      <c r="M137" s="214">
        <f>IF('Indicator Date hidden'!N138="x","x",$M$2-'Indicator Date hidden'!N138)</f>
        <v>0</v>
      </c>
      <c r="N137" s="214">
        <f>IF('Indicator Date hidden'!O138="x","x",$N$2-'Indicator Date hidden'!O138)</f>
        <v>0</v>
      </c>
      <c r="O137" s="214">
        <f>IF('Indicator Date hidden'!P138="x","x",$O$2-'Indicator Date hidden'!P138)</f>
        <v>0</v>
      </c>
      <c r="P137" s="214">
        <f>IF('Indicator Date hidden'!Q138="x","x",$P$2-'Indicator Date hidden'!Q138)</f>
        <v>0</v>
      </c>
      <c r="Q137" s="214">
        <f>IF('Indicator Date hidden'!R138="x","x",$Q$2-'Indicator Date hidden'!R138)</f>
        <v>1</v>
      </c>
      <c r="R137" s="214">
        <f>IF('Indicator Date hidden'!S138="x","x",$R$2-'Indicator Date hidden'!S138)</f>
        <v>0</v>
      </c>
      <c r="S137" s="214">
        <f>IF('Indicator Date hidden'!T138="x","x",$S$2-'Indicator Date hidden'!T138)</f>
        <v>0</v>
      </c>
      <c r="T137" s="214">
        <f>IF('Indicator Date hidden'!U138="x","x",$T$2-'Indicator Date hidden'!U138)</f>
        <v>0</v>
      </c>
      <c r="U137" s="214">
        <f>IF('Indicator Date hidden'!V138="x","x",$U$2-'Indicator Date hidden'!V138)</f>
        <v>0</v>
      </c>
      <c r="V137" s="214">
        <f>IF('Indicator Date hidden'!W138="x","x",$V$2-'Indicator Date hidden'!W138)</f>
        <v>0</v>
      </c>
      <c r="W137" s="214">
        <f>IF('Indicator Date hidden'!X138="x","x",$W$2-'Indicator Date hidden'!X138)</f>
        <v>3</v>
      </c>
      <c r="X137" s="214" t="str">
        <f>IF('Indicator Date hidden'!Y138="x","x",$X$2-'Indicator Date hidden'!Y138)</f>
        <v>x</v>
      </c>
      <c r="Y137" s="214">
        <f>IF('Indicator Date hidden'!Z138="x","x",$Y$2-'Indicator Date hidden'!Z138)</f>
        <v>0</v>
      </c>
      <c r="Z137" s="214">
        <f>IF('Indicator Date hidden'!AA138="x","x",$Z$2-'Indicator Date hidden'!AA138)</f>
        <v>0</v>
      </c>
      <c r="AA137" s="214">
        <f>IF('Indicator Date hidden'!AB138="x","x",$AA$2-'Indicator Date hidden'!AB138)</f>
        <v>0</v>
      </c>
      <c r="AB137" s="214">
        <f>IF('Indicator Date hidden'!AC138="x","x",$AB$2-'Indicator Date hidden'!AC138)</f>
        <v>0</v>
      </c>
      <c r="AC137" s="214">
        <f>IF('Indicator Date hidden'!AD138="x","x",$AC$2-'Indicator Date hidden'!AD138)</f>
        <v>0</v>
      </c>
      <c r="AD137" s="214">
        <f>IF('Indicator Date hidden'!AE138="x","x",$AD$2-'Indicator Date hidden'!AE138)</f>
        <v>0</v>
      </c>
      <c r="AE137" s="214">
        <f>IF('Indicator Date hidden'!AF138="x","x",$AE$2-'Indicator Date hidden'!AF138)</f>
        <v>0</v>
      </c>
      <c r="AF137" s="214">
        <f>IF('Indicator Date hidden'!AG138="x","x",$AF$2-'Indicator Date hidden'!AG138)</f>
        <v>1</v>
      </c>
      <c r="AG137" s="214">
        <f>IF('Indicator Date hidden'!AH138="x","x",$AG$2-'Indicator Date hidden'!AH138)</f>
        <v>0</v>
      </c>
      <c r="AH137" s="214">
        <f>IF('Indicator Date hidden'!AI138="x","x",$AH$2-'Indicator Date hidden'!AI138)</f>
        <v>0</v>
      </c>
      <c r="AI137" s="214">
        <f>IF('Indicator Date hidden'!AJ138="x","x",$AI$2-'Indicator Date hidden'!AJ138)</f>
        <v>0</v>
      </c>
      <c r="AJ137" s="214">
        <f>IF('Indicator Date hidden'!AK138="x","x",$AJ$2-'Indicator Date hidden'!AK138)</f>
        <v>1</v>
      </c>
      <c r="AK137" s="214">
        <f>IF('Indicator Date hidden'!AL138="x","x",$AK$2-'Indicator Date hidden'!AL138)</f>
        <v>1</v>
      </c>
      <c r="AL137" s="214">
        <f>IF('Indicator Date hidden'!AM138="x","x",$AL$2-'Indicator Date hidden'!AM138)</f>
        <v>0</v>
      </c>
      <c r="AM137" s="214">
        <f>IF('Indicator Date hidden'!AN138="x","x",$AM$2-'Indicator Date hidden'!AN138)</f>
        <v>0</v>
      </c>
      <c r="AN137" s="214">
        <f>IF('Indicator Date hidden'!AO138="x","x",$AN$2-'Indicator Date hidden'!AO138)</f>
        <v>0</v>
      </c>
      <c r="AO137" s="214">
        <f>IF('Indicator Date hidden'!AP138="x","x",$AO$2-'Indicator Date hidden'!AP138)</f>
        <v>0</v>
      </c>
      <c r="AP137" s="214">
        <f>IF('Indicator Date hidden'!AQ138="x","x",$AP$2-'Indicator Date hidden'!AQ138)</f>
        <v>0</v>
      </c>
      <c r="AQ137" s="214">
        <f>IF('Indicator Date hidden'!AR138="x","x",$AQ$2-'Indicator Date hidden'!AR138)</f>
        <v>0</v>
      </c>
      <c r="AR137" s="214">
        <f>IF('Indicator Date hidden'!AS138="x","x",$AR$2-'Indicator Date hidden'!AS138)</f>
        <v>0</v>
      </c>
      <c r="AS137" s="214">
        <f>IF('Indicator Date hidden'!AT138="x","x",$AS$2-'Indicator Date hidden'!AT138)</f>
        <v>0</v>
      </c>
      <c r="AT137" s="214">
        <f>IF('Indicator Date hidden'!AU138="x","x",$AT$2-'Indicator Date hidden'!AU138)</f>
        <v>0</v>
      </c>
      <c r="AU137" s="214">
        <f>IF('Indicator Date hidden'!AV138="x","x",$AU$2-'Indicator Date hidden'!AV138)</f>
        <v>6</v>
      </c>
      <c r="AV137" s="214">
        <f>IF('Indicator Date hidden'!AW138="x","x",$AV$2-'Indicator Date hidden'!AW138)</f>
        <v>0</v>
      </c>
      <c r="AW137" s="214">
        <f>IF('Indicator Date hidden'!AX138="x","x",$AW$2-'Indicator Date hidden'!AX138)</f>
        <v>0</v>
      </c>
      <c r="AX137" s="214">
        <f>IF('Indicator Date hidden'!AY138="x","x",$AX$2-'Indicator Date hidden'!AY138)</f>
        <v>0</v>
      </c>
      <c r="AY137" s="214">
        <f>IF('Indicator Date hidden'!AZ138="x","x",$AY$2-'Indicator Date hidden'!AZ138)</f>
        <v>0</v>
      </c>
      <c r="AZ137" s="214">
        <f>IF('Indicator Date hidden'!BA138="x","x",$AZ$2-'Indicator Date hidden'!BA138)</f>
        <v>0</v>
      </c>
      <c r="BA137">
        <f t="shared" si="20"/>
        <v>13</v>
      </c>
      <c r="BB137" s="21">
        <f t="shared" si="21"/>
        <v>0.26</v>
      </c>
      <c r="BC137">
        <f t="shared" si="22"/>
        <v>6</v>
      </c>
      <c r="BD137" s="21">
        <f t="shared" si="23"/>
        <v>0.95519631490076429</v>
      </c>
      <c r="BE137" s="291">
        <f t="shared" si="24"/>
        <v>0</v>
      </c>
    </row>
    <row r="138" spans="1:57" x14ac:dyDescent="0.25">
      <c r="A138" t="s">
        <v>8064</v>
      </c>
      <c r="B138" s="214">
        <f>IF('Indicator Date hidden'!C139="x","x",$B$2-'Indicator Date hidden'!C139)</f>
        <v>0</v>
      </c>
      <c r="C138" s="214">
        <f>IF('Indicator Date hidden'!D139="x","x",$C$2-'Indicator Date hidden'!D139)</f>
        <v>0</v>
      </c>
      <c r="D138" s="214">
        <f>IF('Indicator Date hidden'!E139="x","x",$D$2-'Indicator Date hidden'!E139)</f>
        <v>0</v>
      </c>
      <c r="E138" s="214">
        <f>IF('Indicator Date hidden'!F139="x","x",$E$2-'Indicator Date hidden'!F139)</f>
        <v>0</v>
      </c>
      <c r="F138" s="214">
        <f>IF('Indicator Date hidden'!G139="x","x",$F$2-'Indicator Date hidden'!G139)</f>
        <v>0</v>
      </c>
      <c r="G138" s="214">
        <f>IF('Indicator Date hidden'!H139="x","x",$G$2-'Indicator Date hidden'!H139)</f>
        <v>0</v>
      </c>
      <c r="H138" s="214">
        <f>IF('Indicator Date hidden'!I139="x","x",$H$2-'Indicator Date hidden'!I139)</f>
        <v>0</v>
      </c>
      <c r="I138" s="214">
        <f>IF('Indicator Date hidden'!J139="x","x",$I$2-'Indicator Date hidden'!J139)</f>
        <v>0</v>
      </c>
      <c r="J138" s="214">
        <f>IF('Indicator Date hidden'!K139="x","x",$J$2-'Indicator Date hidden'!K139)</f>
        <v>0</v>
      </c>
      <c r="K138" s="214">
        <f>IF('Indicator Date hidden'!L139="x","x",$K$2-'Indicator Date hidden'!L139)</f>
        <v>0</v>
      </c>
      <c r="L138" s="214">
        <f>IF('Indicator Date hidden'!M139="x","x",$L$2-'Indicator Date hidden'!M139)</f>
        <v>0</v>
      </c>
      <c r="M138" s="214">
        <f>IF('Indicator Date hidden'!N139="x","x",$M$2-'Indicator Date hidden'!N139)</f>
        <v>0</v>
      </c>
      <c r="N138" s="214">
        <f>IF('Indicator Date hidden'!O139="x","x",$N$2-'Indicator Date hidden'!O139)</f>
        <v>0</v>
      </c>
      <c r="O138" s="214">
        <f>IF('Indicator Date hidden'!P139="x","x",$O$2-'Indicator Date hidden'!P139)</f>
        <v>0</v>
      </c>
      <c r="P138" s="214">
        <f>IF('Indicator Date hidden'!Q139="x","x",$P$2-'Indicator Date hidden'!Q139)</f>
        <v>0</v>
      </c>
      <c r="Q138" s="214" t="str">
        <f>IF('Indicator Date hidden'!R139="x","x",$Q$2-'Indicator Date hidden'!R139)</f>
        <v>x</v>
      </c>
      <c r="R138" s="214">
        <f>IF('Indicator Date hidden'!S139="x","x",$R$2-'Indicator Date hidden'!S139)</f>
        <v>0</v>
      </c>
      <c r="S138" s="214">
        <f>IF('Indicator Date hidden'!T139="x","x",$S$2-'Indicator Date hidden'!T139)</f>
        <v>0</v>
      </c>
      <c r="T138" s="214">
        <f>IF('Indicator Date hidden'!U139="x","x",$T$2-'Indicator Date hidden'!U139)</f>
        <v>0</v>
      </c>
      <c r="U138" s="214" t="str">
        <f>IF('Indicator Date hidden'!V139="x","x",$U$2-'Indicator Date hidden'!V139)</f>
        <v>x</v>
      </c>
      <c r="V138" s="214">
        <f>IF('Indicator Date hidden'!W139="x","x",$V$2-'Indicator Date hidden'!W139)</f>
        <v>0</v>
      </c>
      <c r="W138" s="214" t="str">
        <f>IF('Indicator Date hidden'!X139="x","x",$W$2-'Indicator Date hidden'!X139)</f>
        <v>x</v>
      </c>
      <c r="X138" s="214">
        <f>IF('Indicator Date hidden'!Y139="x","x",$X$2-'Indicator Date hidden'!Y139)</f>
        <v>2</v>
      </c>
      <c r="Y138" s="214">
        <f>IF('Indicator Date hidden'!Z139="x","x",$Y$2-'Indicator Date hidden'!Z139)</f>
        <v>0</v>
      </c>
      <c r="Z138" s="214">
        <f>IF('Indicator Date hidden'!AA139="x","x",$Z$2-'Indicator Date hidden'!AA139)</f>
        <v>0</v>
      </c>
      <c r="AA138" s="214">
        <f>IF('Indicator Date hidden'!AB139="x","x",$AA$2-'Indicator Date hidden'!AB139)</f>
        <v>0</v>
      </c>
      <c r="AB138" s="214">
        <f>IF('Indicator Date hidden'!AC139="x","x",$AB$2-'Indicator Date hidden'!AC139)</f>
        <v>0</v>
      </c>
      <c r="AC138" s="214">
        <f>IF('Indicator Date hidden'!AD139="x","x",$AC$2-'Indicator Date hidden'!AD139)</f>
        <v>0</v>
      </c>
      <c r="AD138" s="214" t="str">
        <f>IF('Indicator Date hidden'!AE139="x","x",$AD$2-'Indicator Date hidden'!AE139)</f>
        <v>x</v>
      </c>
      <c r="AE138" s="214">
        <f>IF('Indicator Date hidden'!AF139="x","x",$AE$2-'Indicator Date hidden'!AF139)</f>
        <v>0</v>
      </c>
      <c r="AF138" s="214">
        <f>IF('Indicator Date hidden'!AG139="x","x",$AF$2-'Indicator Date hidden'!AG139)</f>
        <v>1</v>
      </c>
      <c r="AG138" s="214">
        <f>IF('Indicator Date hidden'!AH139="x","x",$AG$2-'Indicator Date hidden'!AH139)</f>
        <v>0</v>
      </c>
      <c r="AH138" s="214">
        <f>IF('Indicator Date hidden'!AI139="x","x",$AH$2-'Indicator Date hidden'!AI139)</f>
        <v>0</v>
      </c>
      <c r="AI138" s="214">
        <f>IF('Indicator Date hidden'!AJ139="x","x",$AI$2-'Indicator Date hidden'!AJ139)</f>
        <v>0</v>
      </c>
      <c r="AJ138" s="214" t="str">
        <f>IF('Indicator Date hidden'!AK139="x","x",$AJ$2-'Indicator Date hidden'!AK139)</f>
        <v>x</v>
      </c>
      <c r="AK138" s="214">
        <f>IF('Indicator Date hidden'!AL139="x","x",$AK$2-'Indicator Date hidden'!AL139)</f>
        <v>1</v>
      </c>
      <c r="AL138" s="214">
        <f>IF('Indicator Date hidden'!AM139="x","x",$AL$2-'Indicator Date hidden'!AM139)</f>
        <v>0</v>
      </c>
      <c r="AM138" s="214">
        <f>IF('Indicator Date hidden'!AN139="x","x",$AM$2-'Indicator Date hidden'!AN139)</f>
        <v>0</v>
      </c>
      <c r="AN138" s="214">
        <f>IF('Indicator Date hidden'!AO139="x","x",$AN$2-'Indicator Date hidden'!AO139)</f>
        <v>0</v>
      </c>
      <c r="AO138" s="214">
        <f>IF('Indicator Date hidden'!AP139="x","x",$AO$2-'Indicator Date hidden'!AP139)</f>
        <v>0</v>
      </c>
      <c r="AP138" s="214">
        <f>IF('Indicator Date hidden'!AQ139="x","x",$AP$2-'Indicator Date hidden'!AQ139)</f>
        <v>0</v>
      </c>
      <c r="AQ138" s="214">
        <f>IF('Indicator Date hidden'!AR139="x","x",$AQ$2-'Indicator Date hidden'!AR139)</f>
        <v>0</v>
      </c>
      <c r="AR138" s="214">
        <f>IF('Indicator Date hidden'!AS139="x","x",$AR$2-'Indicator Date hidden'!AS139)</f>
        <v>0</v>
      </c>
      <c r="AS138" s="214">
        <f>IF('Indicator Date hidden'!AT139="x","x",$AS$2-'Indicator Date hidden'!AT139)</f>
        <v>0</v>
      </c>
      <c r="AT138" s="214">
        <f>IF('Indicator Date hidden'!AU139="x","x",$AT$2-'Indicator Date hidden'!AU139)</f>
        <v>0</v>
      </c>
      <c r="AU138" s="214">
        <f>IF('Indicator Date hidden'!AV139="x","x",$AU$2-'Indicator Date hidden'!AV139)</f>
        <v>1</v>
      </c>
      <c r="AV138" s="214">
        <f>IF('Indicator Date hidden'!AW139="x","x",$AV$2-'Indicator Date hidden'!AW139)</f>
        <v>0</v>
      </c>
      <c r="AW138" s="214">
        <f>IF('Indicator Date hidden'!AX139="x","x",$AW$2-'Indicator Date hidden'!AX139)</f>
        <v>0</v>
      </c>
      <c r="AX138" s="214">
        <f>IF('Indicator Date hidden'!AY139="x","x",$AX$2-'Indicator Date hidden'!AY139)</f>
        <v>0</v>
      </c>
      <c r="AY138" s="214">
        <f>IF('Indicator Date hidden'!AZ139="x","x",$AY$2-'Indicator Date hidden'!AZ139)</f>
        <v>0</v>
      </c>
      <c r="AZ138" s="214">
        <f>IF('Indicator Date hidden'!BA139="x","x",$AZ$2-'Indicator Date hidden'!BA139)</f>
        <v>0</v>
      </c>
      <c r="BA138">
        <f t="shared" si="20"/>
        <v>5</v>
      </c>
      <c r="BB138" s="21">
        <f t="shared" si="21"/>
        <v>0.10869565217391304</v>
      </c>
      <c r="BC138">
        <f t="shared" si="22"/>
        <v>4</v>
      </c>
      <c r="BD138" s="21">
        <f t="shared" si="23"/>
        <v>0.37464538999161057</v>
      </c>
      <c r="BE138" s="291">
        <f t="shared" si="24"/>
        <v>0</v>
      </c>
    </row>
    <row r="139" spans="1:57" x14ac:dyDescent="0.25">
      <c r="A139" t="s">
        <v>8067</v>
      </c>
      <c r="B139" s="214">
        <f>IF('Indicator Date hidden'!C140="x","x",$B$2-'Indicator Date hidden'!C140)</f>
        <v>0</v>
      </c>
      <c r="C139" s="214">
        <f>IF('Indicator Date hidden'!D140="x","x",$C$2-'Indicator Date hidden'!D140)</f>
        <v>0</v>
      </c>
      <c r="D139" s="214">
        <f>IF('Indicator Date hidden'!E140="x","x",$D$2-'Indicator Date hidden'!E140)</f>
        <v>0</v>
      </c>
      <c r="E139" s="214">
        <f>IF('Indicator Date hidden'!F140="x","x",$E$2-'Indicator Date hidden'!F140)</f>
        <v>0</v>
      </c>
      <c r="F139" s="214">
        <f>IF('Indicator Date hidden'!G140="x","x",$F$2-'Indicator Date hidden'!G140)</f>
        <v>0</v>
      </c>
      <c r="G139" s="214">
        <f>IF('Indicator Date hidden'!H140="x","x",$G$2-'Indicator Date hidden'!H140)</f>
        <v>0</v>
      </c>
      <c r="H139" s="214">
        <f>IF('Indicator Date hidden'!I140="x","x",$H$2-'Indicator Date hidden'!I140)</f>
        <v>0</v>
      </c>
      <c r="I139" s="214">
        <f>IF('Indicator Date hidden'!J140="x","x",$I$2-'Indicator Date hidden'!J140)</f>
        <v>0</v>
      </c>
      <c r="J139" s="214">
        <f>IF('Indicator Date hidden'!K140="x","x",$J$2-'Indicator Date hidden'!K140)</f>
        <v>0</v>
      </c>
      <c r="K139" s="214">
        <f>IF('Indicator Date hidden'!L140="x","x",$K$2-'Indicator Date hidden'!L140)</f>
        <v>0</v>
      </c>
      <c r="L139" s="214">
        <f>IF('Indicator Date hidden'!M140="x","x",$L$2-'Indicator Date hidden'!M140)</f>
        <v>0</v>
      </c>
      <c r="M139" s="214">
        <f>IF('Indicator Date hidden'!N140="x","x",$M$2-'Indicator Date hidden'!N140)</f>
        <v>0</v>
      </c>
      <c r="N139" s="214">
        <f>IF('Indicator Date hidden'!O140="x","x",$N$2-'Indicator Date hidden'!O140)</f>
        <v>0</v>
      </c>
      <c r="O139" s="214">
        <f>IF('Indicator Date hidden'!P140="x","x",$O$2-'Indicator Date hidden'!P140)</f>
        <v>0</v>
      </c>
      <c r="P139" s="214">
        <f>IF('Indicator Date hidden'!Q140="x","x",$P$2-'Indicator Date hidden'!Q140)</f>
        <v>0</v>
      </c>
      <c r="Q139" s="214" t="str">
        <f>IF('Indicator Date hidden'!R140="x","x",$Q$2-'Indicator Date hidden'!R140)</f>
        <v>x</v>
      </c>
      <c r="R139" s="214">
        <f>IF('Indicator Date hidden'!S140="x","x",$R$2-'Indicator Date hidden'!S140)</f>
        <v>0</v>
      </c>
      <c r="S139" s="214">
        <f>IF('Indicator Date hidden'!T140="x","x",$S$2-'Indicator Date hidden'!T140)</f>
        <v>0</v>
      </c>
      <c r="T139" s="214">
        <f>IF('Indicator Date hidden'!U140="x","x",$T$2-'Indicator Date hidden'!U140)</f>
        <v>0</v>
      </c>
      <c r="U139" s="214" t="str">
        <f>IF('Indicator Date hidden'!V140="x","x",$U$2-'Indicator Date hidden'!V140)</f>
        <v>x</v>
      </c>
      <c r="V139" s="214">
        <f>IF('Indicator Date hidden'!W140="x","x",$V$2-'Indicator Date hidden'!W140)</f>
        <v>0</v>
      </c>
      <c r="W139" s="214" t="str">
        <f>IF('Indicator Date hidden'!X140="x","x",$W$2-'Indicator Date hidden'!X140)</f>
        <v>x</v>
      </c>
      <c r="X139" s="214">
        <f>IF('Indicator Date hidden'!Y140="x","x",$X$2-'Indicator Date hidden'!Y140)</f>
        <v>2</v>
      </c>
      <c r="Y139" s="214">
        <f>IF('Indicator Date hidden'!Z140="x","x",$Y$2-'Indicator Date hidden'!Z140)</f>
        <v>0</v>
      </c>
      <c r="Z139" s="214">
        <f>IF('Indicator Date hidden'!AA140="x","x",$Z$2-'Indicator Date hidden'!AA140)</f>
        <v>0</v>
      </c>
      <c r="AA139" s="214" t="str">
        <f>IF('Indicator Date hidden'!AB140="x","x",$AA$2-'Indicator Date hidden'!AB140)</f>
        <v>x</v>
      </c>
      <c r="AB139" s="214">
        <f>IF('Indicator Date hidden'!AC140="x","x",$AB$2-'Indicator Date hidden'!AC140)</f>
        <v>0</v>
      </c>
      <c r="AC139" s="214">
        <f>IF('Indicator Date hidden'!AD140="x","x",$AC$2-'Indicator Date hidden'!AD140)</f>
        <v>0</v>
      </c>
      <c r="AD139" s="214" t="str">
        <f>IF('Indicator Date hidden'!AE140="x","x",$AD$2-'Indicator Date hidden'!AE140)</f>
        <v>x</v>
      </c>
      <c r="AE139" s="214">
        <f>IF('Indicator Date hidden'!AF140="x","x",$AE$2-'Indicator Date hidden'!AF140)</f>
        <v>0</v>
      </c>
      <c r="AF139" s="214">
        <f>IF('Indicator Date hidden'!AG140="x","x",$AF$2-'Indicator Date hidden'!AG140)</f>
        <v>1</v>
      </c>
      <c r="AG139" s="214">
        <f>IF('Indicator Date hidden'!AH140="x","x",$AG$2-'Indicator Date hidden'!AH140)</f>
        <v>0</v>
      </c>
      <c r="AH139" s="214">
        <f>IF('Indicator Date hidden'!AI140="x","x",$AH$2-'Indicator Date hidden'!AI140)</f>
        <v>0</v>
      </c>
      <c r="AI139" s="214">
        <f>IF('Indicator Date hidden'!AJ140="x","x",$AI$2-'Indicator Date hidden'!AJ140)</f>
        <v>0</v>
      </c>
      <c r="AJ139" s="214" t="str">
        <f>IF('Indicator Date hidden'!AK140="x","x",$AJ$2-'Indicator Date hidden'!AK140)</f>
        <v>x</v>
      </c>
      <c r="AK139" s="214">
        <f>IF('Indicator Date hidden'!AL140="x","x",$AK$2-'Indicator Date hidden'!AL140)</f>
        <v>1</v>
      </c>
      <c r="AL139" s="214">
        <f>IF('Indicator Date hidden'!AM140="x","x",$AL$2-'Indicator Date hidden'!AM140)</f>
        <v>0</v>
      </c>
      <c r="AM139" s="214">
        <f>IF('Indicator Date hidden'!AN140="x","x",$AM$2-'Indicator Date hidden'!AN140)</f>
        <v>0</v>
      </c>
      <c r="AN139" s="214">
        <f>IF('Indicator Date hidden'!AO140="x","x",$AN$2-'Indicator Date hidden'!AO140)</f>
        <v>0</v>
      </c>
      <c r="AO139" s="214">
        <f>IF('Indicator Date hidden'!AP140="x","x",$AO$2-'Indicator Date hidden'!AP140)</f>
        <v>0</v>
      </c>
      <c r="AP139" s="214">
        <f>IF('Indicator Date hidden'!AQ140="x","x",$AP$2-'Indicator Date hidden'!AQ140)</f>
        <v>0</v>
      </c>
      <c r="AQ139" s="214">
        <f>IF('Indicator Date hidden'!AR140="x","x",$AQ$2-'Indicator Date hidden'!AR140)</f>
        <v>0</v>
      </c>
      <c r="AR139" s="214">
        <f>IF('Indicator Date hidden'!AS140="x","x",$AR$2-'Indicator Date hidden'!AS140)</f>
        <v>0</v>
      </c>
      <c r="AS139" s="214">
        <f>IF('Indicator Date hidden'!AT140="x","x",$AS$2-'Indicator Date hidden'!AT140)</f>
        <v>0</v>
      </c>
      <c r="AT139" s="214">
        <f>IF('Indicator Date hidden'!AU140="x","x",$AT$2-'Indicator Date hidden'!AU140)</f>
        <v>0</v>
      </c>
      <c r="AU139" s="214">
        <f>IF('Indicator Date hidden'!AV140="x","x",$AU$2-'Indicator Date hidden'!AV140)</f>
        <v>3</v>
      </c>
      <c r="AV139" s="214">
        <f>IF('Indicator Date hidden'!AW140="x","x",$AV$2-'Indicator Date hidden'!AW140)</f>
        <v>0</v>
      </c>
      <c r="AW139" s="214">
        <f>IF('Indicator Date hidden'!AX140="x","x",$AW$2-'Indicator Date hidden'!AX140)</f>
        <v>0</v>
      </c>
      <c r="AX139" s="214">
        <f>IF('Indicator Date hidden'!AY140="x","x",$AX$2-'Indicator Date hidden'!AY140)</f>
        <v>0</v>
      </c>
      <c r="AY139" s="214">
        <f>IF('Indicator Date hidden'!AZ140="x","x",$AY$2-'Indicator Date hidden'!AZ140)</f>
        <v>0</v>
      </c>
      <c r="AZ139" s="214">
        <f>IF('Indicator Date hidden'!BA140="x","x",$AZ$2-'Indicator Date hidden'!BA140)</f>
        <v>0</v>
      </c>
      <c r="BA139">
        <f t="shared" si="20"/>
        <v>7</v>
      </c>
      <c r="BB139" s="21">
        <f t="shared" si="21"/>
        <v>0.15555555555555556</v>
      </c>
      <c r="BC139">
        <f t="shared" si="22"/>
        <v>4</v>
      </c>
      <c r="BD139" s="21">
        <f t="shared" si="23"/>
        <v>0.55599982236430234</v>
      </c>
      <c r="BE139" s="291">
        <f t="shared" si="24"/>
        <v>0</v>
      </c>
    </row>
    <row r="140" spans="1:57" x14ac:dyDescent="0.25">
      <c r="A140" t="s">
        <v>8072</v>
      </c>
      <c r="B140" s="214">
        <f>IF('Indicator Date hidden'!C141="x","x",$B$2-'Indicator Date hidden'!C141)</f>
        <v>0</v>
      </c>
      <c r="C140" s="214">
        <f>IF('Indicator Date hidden'!D141="x","x",$C$2-'Indicator Date hidden'!D141)</f>
        <v>0</v>
      </c>
      <c r="D140" s="214">
        <f>IF('Indicator Date hidden'!E141="x","x",$D$2-'Indicator Date hidden'!E141)</f>
        <v>0</v>
      </c>
      <c r="E140" s="214">
        <f>IF('Indicator Date hidden'!F141="x","x",$E$2-'Indicator Date hidden'!F141)</f>
        <v>0</v>
      </c>
      <c r="F140" s="214">
        <f>IF('Indicator Date hidden'!G141="x","x",$F$2-'Indicator Date hidden'!G141)</f>
        <v>0</v>
      </c>
      <c r="G140" s="214">
        <f>IF('Indicator Date hidden'!H141="x","x",$G$2-'Indicator Date hidden'!H141)</f>
        <v>0</v>
      </c>
      <c r="H140" s="214">
        <f>IF('Indicator Date hidden'!I141="x","x",$H$2-'Indicator Date hidden'!I141)</f>
        <v>0</v>
      </c>
      <c r="I140" s="214">
        <f>IF('Indicator Date hidden'!J141="x","x",$I$2-'Indicator Date hidden'!J141)</f>
        <v>0</v>
      </c>
      <c r="J140" s="214">
        <f>IF('Indicator Date hidden'!K141="x","x",$J$2-'Indicator Date hidden'!K141)</f>
        <v>0</v>
      </c>
      <c r="K140" s="214">
        <f>IF('Indicator Date hidden'!L141="x","x",$K$2-'Indicator Date hidden'!L141)</f>
        <v>0</v>
      </c>
      <c r="L140" s="214">
        <f>IF('Indicator Date hidden'!M141="x","x",$L$2-'Indicator Date hidden'!M141)</f>
        <v>0</v>
      </c>
      <c r="M140" s="214">
        <f>IF('Indicator Date hidden'!N141="x","x",$M$2-'Indicator Date hidden'!N141)</f>
        <v>0</v>
      </c>
      <c r="N140" s="214">
        <f>IF('Indicator Date hidden'!O141="x","x",$N$2-'Indicator Date hidden'!O141)</f>
        <v>0</v>
      </c>
      <c r="O140" s="214">
        <f>IF('Indicator Date hidden'!P141="x","x",$O$2-'Indicator Date hidden'!P141)</f>
        <v>0</v>
      </c>
      <c r="P140" s="214">
        <f>IF('Indicator Date hidden'!Q141="x","x",$P$2-'Indicator Date hidden'!Q141)</f>
        <v>0</v>
      </c>
      <c r="Q140" s="214" t="str">
        <f>IF('Indicator Date hidden'!R141="x","x",$Q$2-'Indicator Date hidden'!R141)</f>
        <v>x</v>
      </c>
      <c r="R140" s="214">
        <f>IF('Indicator Date hidden'!S141="x","x",$R$2-'Indicator Date hidden'!S141)</f>
        <v>0</v>
      </c>
      <c r="S140" s="214">
        <f>IF('Indicator Date hidden'!T141="x","x",$S$2-'Indicator Date hidden'!T141)</f>
        <v>0</v>
      </c>
      <c r="T140" s="214">
        <f>IF('Indicator Date hidden'!U141="x","x",$T$2-'Indicator Date hidden'!U141)</f>
        <v>0</v>
      </c>
      <c r="U140" s="214" t="str">
        <f>IF('Indicator Date hidden'!V141="x","x",$U$2-'Indicator Date hidden'!V141)</f>
        <v>x</v>
      </c>
      <c r="V140" s="214">
        <f>IF('Indicator Date hidden'!W141="x","x",$V$2-'Indicator Date hidden'!W141)</f>
        <v>0</v>
      </c>
      <c r="W140" s="214" t="str">
        <f>IF('Indicator Date hidden'!X141="x","x",$W$2-'Indicator Date hidden'!X141)</f>
        <v>x</v>
      </c>
      <c r="X140" s="214">
        <f>IF('Indicator Date hidden'!Y141="x","x",$X$2-'Indicator Date hidden'!Y141)</f>
        <v>4</v>
      </c>
      <c r="Y140" s="214">
        <f>IF('Indicator Date hidden'!Z141="x","x",$Y$2-'Indicator Date hidden'!Z141)</f>
        <v>0</v>
      </c>
      <c r="Z140" s="214">
        <f>IF('Indicator Date hidden'!AA141="x","x",$Z$2-'Indicator Date hidden'!AA141)</f>
        <v>0</v>
      </c>
      <c r="AA140" s="214" t="str">
        <f>IF('Indicator Date hidden'!AB141="x","x",$AA$2-'Indicator Date hidden'!AB141)</f>
        <v>x</v>
      </c>
      <c r="AB140" s="214">
        <f>IF('Indicator Date hidden'!AC141="x","x",$AB$2-'Indicator Date hidden'!AC141)</f>
        <v>0</v>
      </c>
      <c r="AC140" s="214">
        <f>IF('Indicator Date hidden'!AD141="x","x",$AC$2-'Indicator Date hidden'!AD141)</f>
        <v>0</v>
      </c>
      <c r="AD140" s="214" t="str">
        <f>IF('Indicator Date hidden'!AE141="x","x",$AD$2-'Indicator Date hidden'!AE141)</f>
        <v>x</v>
      </c>
      <c r="AE140" s="214">
        <f>IF('Indicator Date hidden'!AF141="x","x",$AE$2-'Indicator Date hidden'!AF141)</f>
        <v>0</v>
      </c>
      <c r="AF140" s="214" t="str">
        <f>IF('Indicator Date hidden'!AG141="x","x",$AF$2-'Indicator Date hidden'!AG141)</f>
        <v>x</v>
      </c>
      <c r="AG140" s="214">
        <f>IF('Indicator Date hidden'!AH141="x","x",$AG$2-'Indicator Date hidden'!AH141)</f>
        <v>0</v>
      </c>
      <c r="AH140" s="214">
        <f>IF('Indicator Date hidden'!AI141="x","x",$AH$2-'Indicator Date hidden'!AI141)</f>
        <v>0</v>
      </c>
      <c r="AI140" s="214">
        <f>IF('Indicator Date hidden'!AJ141="x","x",$AI$2-'Indicator Date hidden'!AJ141)</f>
        <v>0</v>
      </c>
      <c r="AJ140" s="214" t="str">
        <f>IF('Indicator Date hidden'!AK141="x","x",$AJ$2-'Indicator Date hidden'!AK141)</f>
        <v>x</v>
      </c>
      <c r="AK140" s="214">
        <f>IF('Indicator Date hidden'!AL141="x","x",$AK$2-'Indicator Date hidden'!AL141)</f>
        <v>1</v>
      </c>
      <c r="AL140" s="214">
        <f>IF('Indicator Date hidden'!AM141="x","x",$AL$2-'Indicator Date hidden'!AM141)</f>
        <v>0</v>
      </c>
      <c r="AM140" s="214">
        <f>IF('Indicator Date hidden'!AN141="x","x",$AM$2-'Indicator Date hidden'!AN141)</f>
        <v>0</v>
      </c>
      <c r="AN140" s="214">
        <f>IF('Indicator Date hidden'!AO141="x","x",$AN$2-'Indicator Date hidden'!AO141)</f>
        <v>0</v>
      </c>
      <c r="AO140" s="214">
        <f>IF('Indicator Date hidden'!AP141="x","x",$AO$2-'Indicator Date hidden'!AP141)</f>
        <v>0</v>
      </c>
      <c r="AP140" s="214">
        <f>IF('Indicator Date hidden'!AQ141="x","x",$AP$2-'Indicator Date hidden'!AQ141)</f>
        <v>0</v>
      </c>
      <c r="AQ140" s="214">
        <f>IF('Indicator Date hidden'!AR141="x","x",$AQ$2-'Indicator Date hidden'!AR141)</f>
        <v>0</v>
      </c>
      <c r="AR140" s="214">
        <f>IF('Indicator Date hidden'!AS141="x","x",$AR$2-'Indicator Date hidden'!AS141)</f>
        <v>0</v>
      </c>
      <c r="AS140" s="214">
        <f>IF('Indicator Date hidden'!AT141="x","x",$AS$2-'Indicator Date hidden'!AT141)</f>
        <v>0</v>
      </c>
      <c r="AT140" s="214">
        <f>IF('Indicator Date hidden'!AU141="x","x",$AT$2-'Indicator Date hidden'!AU141)</f>
        <v>0</v>
      </c>
      <c r="AU140" s="214">
        <f>IF('Indicator Date hidden'!AV141="x","x",$AU$2-'Indicator Date hidden'!AV141)</f>
        <v>0</v>
      </c>
      <c r="AV140" s="214">
        <f>IF('Indicator Date hidden'!AW141="x","x",$AV$2-'Indicator Date hidden'!AW141)</f>
        <v>0</v>
      </c>
      <c r="AW140" s="214">
        <f>IF('Indicator Date hidden'!AX141="x","x",$AW$2-'Indicator Date hidden'!AX141)</f>
        <v>0</v>
      </c>
      <c r="AX140" s="214">
        <f>IF('Indicator Date hidden'!AY141="x","x",$AX$2-'Indicator Date hidden'!AY141)</f>
        <v>0</v>
      </c>
      <c r="AY140" s="214">
        <f>IF('Indicator Date hidden'!AZ141="x","x",$AY$2-'Indicator Date hidden'!AZ141)</f>
        <v>0</v>
      </c>
      <c r="AZ140" s="214">
        <f>IF('Indicator Date hidden'!BA141="x","x",$AZ$2-'Indicator Date hidden'!BA141)</f>
        <v>0</v>
      </c>
      <c r="BA140">
        <f t="shared" si="20"/>
        <v>5</v>
      </c>
      <c r="BB140" s="21">
        <f t="shared" si="21"/>
        <v>0.11363636363636363</v>
      </c>
      <c r="BC140">
        <f t="shared" si="22"/>
        <v>2</v>
      </c>
      <c r="BD140" s="21">
        <f t="shared" si="23"/>
        <v>0.61110589362494327</v>
      </c>
      <c r="BE140" s="291">
        <f t="shared" si="24"/>
        <v>0</v>
      </c>
    </row>
    <row r="141" spans="1:57" x14ac:dyDescent="0.25">
      <c r="A141" t="s">
        <v>8075</v>
      </c>
      <c r="B141" s="214">
        <f>IF('Indicator Date hidden'!C142="x","x",$B$2-'Indicator Date hidden'!C142)</f>
        <v>0</v>
      </c>
      <c r="C141" s="214">
        <f>IF('Indicator Date hidden'!D142="x","x",$C$2-'Indicator Date hidden'!D142)</f>
        <v>0</v>
      </c>
      <c r="D141" s="214">
        <f>IF('Indicator Date hidden'!E142="x","x",$D$2-'Indicator Date hidden'!E142)</f>
        <v>0</v>
      </c>
      <c r="E141" s="214">
        <f>IF('Indicator Date hidden'!F142="x","x",$E$2-'Indicator Date hidden'!F142)</f>
        <v>0</v>
      </c>
      <c r="F141" s="214">
        <f>IF('Indicator Date hidden'!G142="x","x",$F$2-'Indicator Date hidden'!G142)</f>
        <v>0</v>
      </c>
      <c r="G141" s="214">
        <f>IF('Indicator Date hidden'!H142="x","x",$G$2-'Indicator Date hidden'!H142)</f>
        <v>0</v>
      </c>
      <c r="H141" s="214">
        <f>IF('Indicator Date hidden'!I142="x","x",$H$2-'Indicator Date hidden'!I142)</f>
        <v>0</v>
      </c>
      <c r="I141" s="214">
        <f>IF('Indicator Date hidden'!J142="x","x",$I$2-'Indicator Date hidden'!J142)</f>
        <v>0</v>
      </c>
      <c r="J141" s="214">
        <f>IF('Indicator Date hidden'!K142="x","x",$J$2-'Indicator Date hidden'!K142)</f>
        <v>0</v>
      </c>
      <c r="K141" s="214">
        <f>IF('Indicator Date hidden'!L142="x","x",$K$2-'Indicator Date hidden'!L142)</f>
        <v>0</v>
      </c>
      <c r="L141" s="214">
        <f>IF('Indicator Date hidden'!M142="x","x",$L$2-'Indicator Date hidden'!M142)</f>
        <v>0</v>
      </c>
      <c r="M141" s="214">
        <f>IF('Indicator Date hidden'!N142="x","x",$M$2-'Indicator Date hidden'!N142)</f>
        <v>0</v>
      </c>
      <c r="N141" s="214">
        <f>IF('Indicator Date hidden'!O142="x","x",$N$2-'Indicator Date hidden'!O142)</f>
        <v>0</v>
      </c>
      <c r="O141" s="214">
        <f>IF('Indicator Date hidden'!P142="x","x",$O$2-'Indicator Date hidden'!P142)</f>
        <v>0</v>
      </c>
      <c r="P141" s="214">
        <f>IF('Indicator Date hidden'!Q142="x","x",$P$2-'Indicator Date hidden'!Q142)</f>
        <v>0</v>
      </c>
      <c r="Q141" s="214" t="str">
        <f>IF('Indicator Date hidden'!R142="x","x",$Q$2-'Indicator Date hidden'!R142)</f>
        <v>x</v>
      </c>
      <c r="R141" s="214">
        <f>IF('Indicator Date hidden'!S142="x","x",$R$2-'Indicator Date hidden'!S142)</f>
        <v>0</v>
      </c>
      <c r="S141" s="214">
        <f>IF('Indicator Date hidden'!T142="x","x",$S$2-'Indicator Date hidden'!T142)</f>
        <v>0</v>
      </c>
      <c r="T141" s="214">
        <f>IF('Indicator Date hidden'!U142="x","x",$T$2-'Indicator Date hidden'!U142)</f>
        <v>0</v>
      </c>
      <c r="U141" s="214" t="str">
        <f>IF('Indicator Date hidden'!V142="x","x",$U$2-'Indicator Date hidden'!V142)</f>
        <v>x</v>
      </c>
      <c r="V141" s="214">
        <f>IF('Indicator Date hidden'!W142="x","x",$V$2-'Indicator Date hidden'!W142)</f>
        <v>0</v>
      </c>
      <c r="W141" s="214" t="str">
        <f>IF('Indicator Date hidden'!X142="x","x",$W$2-'Indicator Date hidden'!X142)</f>
        <v>x</v>
      </c>
      <c r="X141" s="214">
        <f>IF('Indicator Date hidden'!Y142="x","x",$X$2-'Indicator Date hidden'!Y142)</f>
        <v>2</v>
      </c>
      <c r="Y141" s="214">
        <f>IF('Indicator Date hidden'!Z142="x","x",$Y$2-'Indicator Date hidden'!Z142)</f>
        <v>0</v>
      </c>
      <c r="Z141" s="214">
        <f>IF('Indicator Date hidden'!AA142="x","x",$Z$2-'Indicator Date hidden'!AA142)</f>
        <v>0</v>
      </c>
      <c r="AA141" s="214">
        <f>IF('Indicator Date hidden'!AB142="x","x",$AA$2-'Indicator Date hidden'!AB142)</f>
        <v>1</v>
      </c>
      <c r="AB141" s="214">
        <f>IF('Indicator Date hidden'!AC142="x","x",$AB$2-'Indicator Date hidden'!AC142)</f>
        <v>0</v>
      </c>
      <c r="AC141" s="214">
        <f>IF('Indicator Date hidden'!AD142="x","x",$AC$2-'Indicator Date hidden'!AD142)</f>
        <v>0</v>
      </c>
      <c r="AD141" s="214" t="str">
        <f>IF('Indicator Date hidden'!AE142="x","x",$AD$2-'Indicator Date hidden'!AE142)</f>
        <v>x</v>
      </c>
      <c r="AE141" s="214">
        <f>IF('Indicator Date hidden'!AF142="x","x",$AE$2-'Indicator Date hidden'!AF142)</f>
        <v>0</v>
      </c>
      <c r="AF141" s="214">
        <f>IF('Indicator Date hidden'!AG142="x","x",$AF$2-'Indicator Date hidden'!AG142)</f>
        <v>1</v>
      </c>
      <c r="AG141" s="214">
        <f>IF('Indicator Date hidden'!AH142="x","x",$AG$2-'Indicator Date hidden'!AH142)</f>
        <v>0</v>
      </c>
      <c r="AH141" s="214">
        <f>IF('Indicator Date hidden'!AI142="x","x",$AH$2-'Indicator Date hidden'!AI142)</f>
        <v>0</v>
      </c>
      <c r="AI141" s="214">
        <f>IF('Indicator Date hidden'!AJ142="x","x",$AI$2-'Indicator Date hidden'!AJ142)</f>
        <v>0</v>
      </c>
      <c r="AJ141" s="214" t="str">
        <f>IF('Indicator Date hidden'!AK142="x","x",$AJ$2-'Indicator Date hidden'!AK142)</f>
        <v>x</v>
      </c>
      <c r="AK141" s="214">
        <f>IF('Indicator Date hidden'!AL142="x","x",$AK$2-'Indicator Date hidden'!AL142)</f>
        <v>1</v>
      </c>
      <c r="AL141" s="214">
        <f>IF('Indicator Date hidden'!AM142="x","x",$AL$2-'Indicator Date hidden'!AM142)</f>
        <v>0</v>
      </c>
      <c r="AM141" s="214">
        <f>IF('Indicator Date hidden'!AN142="x","x",$AM$2-'Indicator Date hidden'!AN142)</f>
        <v>0</v>
      </c>
      <c r="AN141" s="214">
        <f>IF('Indicator Date hidden'!AO142="x","x",$AN$2-'Indicator Date hidden'!AO142)</f>
        <v>0</v>
      </c>
      <c r="AO141" s="214">
        <f>IF('Indicator Date hidden'!AP142="x","x",$AO$2-'Indicator Date hidden'!AP142)</f>
        <v>0</v>
      </c>
      <c r="AP141" s="214">
        <f>IF('Indicator Date hidden'!AQ142="x","x",$AP$2-'Indicator Date hidden'!AQ142)</f>
        <v>0</v>
      </c>
      <c r="AQ141" s="214">
        <f>IF('Indicator Date hidden'!AR142="x","x",$AQ$2-'Indicator Date hidden'!AR142)</f>
        <v>0</v>
      </c>
      <c r="AR141" s="214">
        <f>IF('Indicator Date hidden'!AS142="x","x",$AR$2-'Indicator Date hidden'!AS142)</f>
        <v>0</v>
      </c>
      <c r="AS141" s="214">
        <f>IF('Indicator Date hidden'!AT142="x","x",$AS$2-'Indicator Date hidden'!AT142)</f>
        <v>0</v>
      </c>
      <c r="AT141" s="214">
        <f>IF('Indicator Date hidden'!AU142="x","x",$AT$2-'Indicator Date hidden'!AU142)</f>
        <v>0</v>
      </c>
      <c r="AU141" s="214">
        <f>IF('Indicator Date hidden'!AV142="x","x",$AU$2-'Indicator Date hidden'!AV142)</f>
        <v>3</v>
      </c>
      <c r="AV141" s="214">
        <f>IF('Indicator Date hidden'!AW142="x","x",$AV$2-'Indicator Date hidden'!AW142)</f>
        <v>0</v>
      </c>
      <c r="AW141" s="214">
        <f>IF('Indicator Date hidden'!AX142="x","x",$AW$2-'Indicator Date hidden'!AX142)</f>
        <v>0</v>
      </c>
      <c r="AX141" s="214">
        <f>IF('Indicator Date hidden'!AY142="x","x",$AX$2-'Indicator Date hidden'!AY142)</f>
        <v>0</v>
      </c>
      <c r="AY141" s="214">
        <f>IF('Indicator Date hidden'!AZ142="x","x",$AY$2-'Indicator Date hidden'!AZ142)</f>
        <v>0</v>
      </c>
      <c r="AZ141" s="214">
        <f>IF('Indicator Date hidden'!BA142="x","x",$AZ$2-'Indicator Date hidden'!BA142)</f>
        <v>0</v>
      </c>
      <c r="BA141">
        <f t="shared" si="20"/>
        <v>8</v>
      </c>
      <c r="BB141" s="21">
        <f t="shared" si="21"/>
        <v>0.17391304347826086</v>
      </c>
      <c r="BC141">
        <f t="shared" si="22"/>
        <v>5</v>
      </c>
      <c r="BD141" s="21">
        <f t="shared" si="23"/>
        <v>0.56354266942677045</v>
      </c>
      <c r="BE141" s="291">
        <f t="shared" si="24"/>
        <v>0</v>
      </c>
    </row>
    <row r="142" spans="1:57" x14ac:dyDescent="0.25">
      <c r="A142" t="s">
        <v>8077</v>
      </c>
      <c r="B142" s="214">
        <f>IF('Indicator Date hidden'!C143="x","x",$B$2-'Indicator Date hidden'!C143)</f>
        <v>0</v>
      </c>
      <c r="C142" s="214">
        <f>IF('Indicator Date hidden'!D143="x","x",$C$2-'Indicator Date hidden'!D143)</f>
        <v>0</v>
      </c>
      <c r="D142" s="214">
        <f>IF('Indicator Date hidden'!E143="x","x",$D$2-'Indicator Date hidden'!E143)</f>
        <v>0</v>
      </c>
      <c r="E142" s="214">
        <f>IF('Indicator Date hidden'!F143="x","x",$E$2-'Indicator Date hidden'!F143)</f>
        <v>0</v>
      </c>
      <c r="F142" s="214">
        <f>IF('Indicator Date hidden'!G143="x","x",$F$2-'Indicator Date hidden'!G143)</f>
        <v>0</v>
      </c>
      <c r="G142" s="214">
        <f>IF('Indicator Date hidden'!H143="x","x",$G$2-'Indicator Date hidden'!H143)</f>
        <v>0</v>
      </c>
      <c r="H142" s="214">
        <f>IF('Indicator Date hidden'!I143="x","x",$H$2-'Indicator Date hidden'!I143)</f>
        <v>0</v>
      </c>
      <c r="I142" s="214">
        <f>IF('Indicator Date hidden'!J143="x","x",$I$2-'Indicator Date hidden'!J143)</f>
        <v>0</v>
      </c>
      <c r="J142" s="214">
        <f>IF('Indicator Date hidden'!K143="x","x",$J$2-'Indicator Date hidden'!K143)</f>
        <v>0</v>
      </c>
      <c r="K142" s="214">
        <f>IF('Indicator Date hidden'!L143="x","x",$K$2-'Indicator Date hidden'!L143)</f>
        <v>0</v>
      </c>
      <c r="L142" s="214">
        <f>IF('Indicator Date hidden'!M143="x","x",$L$2-'Indicator Date hidden'!M143)</f>
        <v>0</v>
      </c>
      <c r="M142" s="214">
        <f>IF('Indicator Date hidden'!N143="x","x",$M$2-'Indicator Date hidden'!N143)</f>
        <v>0</v>
      </c>
      <c r="N142" s="214">
        <f>IF('Indicator Date hidden'!O143="x","x",$N$2-'Indicator Date hidden'!O143)</f>
        <v>0</v>
      </c>
      <c r="O142" s="214">
        <f>IF('Indicator Date hidden'!P143="x","x",$O$2-'Indicator Date hidden'!P143)</f>
        <v>0</v>
      </c>
      <c r="P142" s="214">
        <f>IF('Indicator Date hidden'!Q143="x","x",$P$2-'Indicator Date hidden'!Q143)</f>
        <v>0</v>
      </c>
      <c r="Q142" s="214" t="str">
        <f>IF('Indicator Date hidden'!R143="x","x",$Q$2-'Indicator Date hidden'!R143)</f>
        <v>x</v>
      </c>
      <c r="R142" s="214">
        <f>IF('Indicator Date hidden'!S143="x","x",$R$2-'Indicator Date hidden'!S143)</f>
        <v>0</v>
      </c>
      <c r="S142" s="214">
        <f>IF('Indicator Date hidden'!T143="x","x",$S$2-'Indicator Date hidden'!T143)</f>
        <v>0</v>
      </c>
      <c r="T142" s="214">
        <f>IF('Indicator Date hidden'!U143="x","x",$T$2-'Indicator Date hidden'!U143)</f>
        <v>0</v>
      </c>
      <c r="U142" s="214" t="str">
        <f>IF('Indicator Date hidden'!V143="x","x",$U$2-'Indicator Date hidden'!V143)</f>
        <v>x</v>
      </c>
      <c r="V142" s="214">
        <f>IF('Indicator Date hidden'!W143="x","x",$V$2-'Indicator Date hidden'!W143)</f>
        <v>0</v>
      </c>
      <c r="W142" s="214" t="str">
        <f>IF('Indicator Date hidden'!X143="x","x",$W$2-'Indicator Date hidden'!X143)</f>
        <v>x</v>
      </c>
      <c r="X142" s="214">
        <f>IF('Indicator Date hidden'!Y143="x","x",$X$2-'Indicator Date hidden'!Y143)</f>
        <v>4</v>
      </c>
      <c r="Y142" s="214">
        <f>IF('Indicator Date hidden'!Z143="x","x",$Y$2-'Indicator Date hidden'!Z143)</f>
        <v>0</v>
      </c>
      <c r="Z142" s="214">
        <f>IF('Indicator Date hidden'!AA143="x","x",$Z$2-'Indicator Date hidden'!AA143)</f>
        <v>0</v>
      </c>
      <c r="AA142" s="214" t="str">
        <f>IF('Indicator Date hidden'!AB143="x","x",$AA$2-'Indicator Date hidden'!AB143)</f>
        <v>x</v>
      </c>
      <c r="AB142" s="214">
        <f>IF('Indicator Date hidden'!AC143="x","x",$AB$2-'Indicator Date hidden'!AC143)</f>
        <v>0</v>
      </c>
      <c r="AC142" s="214">
        <f>IF('Indicator Date hidden'!AD143="x","x",$AC$2-'Indicator Date hidden'!AD143)</f>
        <v>0</v>
      </c>
      <c r="AD142" s="214" t="str">
        <f>IF('Indicator Date hidden'!AE143="x","x",$AD$2-'Indicator Date hidden'!AE143)</f>
        <v>x</v>
      </c>
      <c r="AE142" s="214">
        <f>IF('Indicator Date hidden'!AF143="x","x",$AE$2-'Indicator Date hidden'!AF143)</f>
        <v>0</v>
      </c>
      <c r="AF142" s="214">
        <f>IF('Indicator Date hidden'!AG143="x","x",$AF$2-'Indicator Date hidden'!AG143)</f>
        <v>1</v>
      </c>
      <c r="AG142" s="214">
        <f>IF('Indicator Date hidden'!AH143="x","x",$AG$2-'Indicator Date hidden'!AH143)</f>
        <v>0</v>
      </c>
      <c r="AH142" s="214">
        <f>IF('Indicator Date hidden'!AI143="x","x",$AH$2-'Indicator Date hidden'!AI143)</f>
        <v>0</v>
      </c>
      <c r="AI142" s="214">
        <f>IF('Indicator Date hidden'!AJ143="x","x",$AI$2-'Indicator Date hidden'!AJ143)</f>
        <v>0</v>
      </c>
      <c r="AJ142" s="214">
        <f>IF('Indicator Date hidden'!AK143="x","x",$AJ$2-'Indicator Date hidden'!AK143)</f>
        <v>1</v>
      </c>
      <c r="AK142" s="214">
        <f>IF('Indicator Date hidden'!AL143="x","x",$AK$2-'Indicator Date hidden'!AL143)</f>
        <v>1</v>
      </c>
      <c r="AL142" s="214">
        <f>IF('Indicator Date hidden'!AM143="x","x",$AL$2-'Indicator Date hidden'!AM143)</f>
        <v>0</v>
      </c>
      <c r="AM142" s="214">
        <f>IF('Indicator Date hidden'!AN143="x","x",$AM$2-'Indicator Date hidden'!AN143)</f>
        <v>0</v>
      </c>
      <c r="AN142" s="214">
        <f>IF('Indicator Date hidden'!AO143="x","x",$AN$2-'Indicator Date hidden'!AO143)</f>
        <v>0</v>
      </c>
      <c r="AO142" s="214">
        <f>IF('Indicator Date hidden'!AP143="x","x",$AO$2-'Indicator Date hidden'!AP143)</f>
        <v>0</v>
      </c>
      <c r="AP142" s="214">
        <f>IF('Indicator Date hidden'!AQ143="x","x",$AP$2-'Indicator Date hidden'!AQ143)</f>
        <v>0</v>
      </c>
      <c r="AQ142" s="214" t="str">
        <f>IF('Indicator Date hidden'!AR143="x","x",$AQ$2-'Indicator Date hidden'!AR143)</f>
        <v>x</v>
      </c>
      <c r="AR142" s="214">
        <f>IF('Indicator Date hidden'!AS143="x","x",$AR$2-'Indicator Date hidden'!AS143)</f>
        <v>0</v>
      </c>
      <c r="AS142" s="214">
        <f>IF('Indicator Date hidden'!AT143="x","x",$AS$2-'Indicator Date hidden'!AT143)</f>
        <v>0</v>
      </c>
      <c r="AT142" s="214">
        <f>IF('Indicator Date hidden'!AU143="x","x",$AT$2-'Indicator Date hidden'!AU143)</f>
        <v>0</v>
      </c>
      <c r="AU142" s="214">
        <f>IF('Indicator Date hidden'!AV143="x","x",$AU$2-'Indicator Date hidden'!AV143)</f>
        <v>4</v>
      </c>
      <c r="AV142" s="214">
        <f>IF('Indicator Date hidden'!AW143="x","x",$AV$2-'Indicator Date hidden'!AW143)</f>
        <v>0</v>
      </c>
      <c r="AW142" s="214">
        <f>IF('Indicator Date hidden'!AX143="x","x",$AW$2-'Indicator Date hidden'!AX143)</f>
        <v>0</v>
      </c>
      <c r="AX142" s="214">
        <f>IF('Indicator Date hidden'!AY143="x","x",$AX$2-'Indicator Date hidden'!AY143)</f>
        <v>0</v>
      </c>
      <c r="AY142" s="214">
        <f>IF('Indicator Date hidden'!AZ143="x","x",$AY$2-'Indicator Date hidden'!AZ143)</f>
        <v>0</v>
      </c>
      <c r="AZ142" s="214">
        <f>IF('Indicator Date hidden'!BA143="x","x",$AZ$2-'Indicator Date hidden'!BA143)</f>
        <v>0</v>
      </c>
      <c r="BA142">
        <f t="shared" si="20"/>
        <v>11</v>
      </c>
      <c r="BB142" s="21">
        <f t="shared" si="21"/>
        <v>0.24444444444444444</v>
      </c>
      <c r="BC142">
        <f t="shared" si="22"/>
        <v>5</v>
      </c>
      <c r="BD142" s="21">
        <f t="shared" si="23"/>
        <v>0.84736337621944968</v>
      </c>
      <c r="BE142" s="291">
        <f t="shared" si="24"/>
        <v>0</v>
      </c>
    </row>
    <row r="143" spans="1:57" x14ac:dyDescent="0.25">
      <c r="A143" t="s">
        <v>8078</v>
      </c>
      <c r="B143" s="214">
        <f>IF('Indicator Date hidden'!C144="x","x",$B$2-'Indicator Date hidden'!C144)</f>
        <v>0</v>
      </c>
      <c r="C143" s="214">
        <f>IF('Indicator Date hidden'!D144="x","x",$C$2-'Indicator Date hidden'!D144)</f>
        <v>0</v>
      </c>
      <c r="D143" s="214">
        <f>IF('Indicator Date hidden'!E144="x","x",$D$2-'Indicator Date hidden'!E144)</f>
        <v>0</v>
      </c>
      <c r="E143" s="214">
        <f>IF('Indicator Date hidden'!F144="x","x",$E$2-'Indicator Date hidden'!F144)</f>
        <v>0</v>
      </c>
      <c r="F143" s="214">
        <f>IF('Indicator Date hidden'!G144="x","x",$F$2-'Indicator Date hidden'!G144)</f>
        <v>0</v>
      </c>
      <c r="G143" s="214">
        <f>IF('Indicator Date hidden'!H144="x","x",$G$2-'Indicator Date hidden'!H144)</f>
        <v>0</v>
      </c>
      <c r="H143" s="214">
        <f>IF('Indicator Date hidden'!I144="x","x",$H$2-'Indicator Date hidden'!I144)</f>
        <v>0</v>
      </c>
      <c r="I143" s="214">
        <f>IF('Indicator Date hidden'!J144="x","x",$I$2-'Indicator Date hidden'!J144)</f>
        <v>0</v>
      </c>
      <c r="J143" s="214">
        <f>IF('Indicator Date hidden'!K144="x","x",$J$2-'Indicator Date hidden'!K144)</f>
        <v>0</v>
      </c>
      <c r="K143" s="214">
        <f>IF('Indicator Date hidden'!L144="x","x",$K$2-'Indicator Date hidden'!L144)</f>
        <v>0</v>
      </c>
      <c r="L143" s="214">
        <f>IF('Indicator Date hidden'!M144="x","x",$L$2-'Indicator Date hidden'!M144)</f>
        <v>0</v>
      </c>
      <c r="M143" s="214">
        <f>IF('Indicator Date hidden'!N144="x","x",$M$2-'Indicator Date hidden'!N144)</f>
        <v>0</v>
      </c>
      <c r="N143" s="214">
        <f>IF('Indicator Date hidden'!O144="x","x",$N$2-'Indicator Date hidden'!O144)</f>
        <v>0</v>
      </c>
      <c r="O143" s="214">
        <f>IF('Indicator Date hidden'!P144="x","x",$O$2-'Indicator Date hidden'!P144)</f>
        <v>0</v>
      </c>
      <c r="P143" s="214">
        <f>IF('Indicator Date hidden'!Q144="x","x",$P$2-'Indicator Date hidden'!Q144)</f>
        <v>0</v>
      </c>
      <c r="Q143" s="214">
        <f>IF('Indicator Date hidden'!R144="x","x",$Q$2-'Indicator Date hidden'!R144)</f>
        <v>4</v>
      </c>
      <c r="R143" s="214">
        <f>IF('Indicator Date hidden'!S144="x","x",$R$2-'Indicator Date hidden'!S144)</f>
        <v>0</v>
      </c>
      <c r="S143" s="214">
        <f>IF('Indicator Date hidden'!T144="x","x",$S$2-'Indicator Date hidden'!T144)</f>
        <v>0</v>
      </c>
      <c r="T143" s="214">
        <f>IF('Indicator Date hidden'!U144="x","x",$T$2-'Indicator Date hidden'!U144)</f>
        <v>0</v>
      </c>
      <c r="U143" s="214">
        <f>IF('Indicator Date hidden'!V144="x","x",$U$2-'Indicator Date hidden'!V144)</f>
        <v>0</v>
      </c>
      <c r="V143" s="214">
        <f>IF('Indicator Date hidden'!W144="x","x",$V$2-'Indicator Date hidden'!W144)</f>
        <v>0</v>
      </c>
      <c r="W143" s="214">
        <f>IF('Indicator Date hidden'!X144="x","x",$W$2-'Indicator Date hidden'!X144)</f>
        <v>4</v>
      </c>
      <c r="X143" s="214">
        <f>IF('Indicator Date hidden'!Y144="x","x",$X$2-'Indicator Date hidden'!Y144)</f>
        <v>4</v>
      </c>
      <c r="Y143" s="214">
        <f>IF('Indicator Date hidden'!Z144="x","x",$Y$2-'Indicator Date hidden'!Z144)</f>
        <v>0</v>
      </c>
      <c r="Z143" s="214">
        <f>IF('Indicator Date hidden'!AA144="x","x",$Z$2-'Indicator Date hidden'!AA144)</f>
        <v>0</v>
      </c>
      <c r="AA143" s="214">
        <f>IF('Indicator Date hidden'!AB144="x","x",$AA$2-'Indicator Date hidden'!AB144)</f>
        <v>0</v>
      </c>
      <c r="AB143" s="214">
        <f>IF('Indicator Date hidden'!AC144="x","x",$AB$2-'Indicator Date hidden'!AC144)</f>
        <v>0</v>
      </c>
      <c r="AC143" s="214">
        <f>IF('Indicator Date hidden'!AD144="x","x",$AC$2-'Indicator Date hidden'!AD144)</f>
        <v>0</v>
      </c>
      <c r="AD143" s="214">
        <f>IF('Indicator Date hidden'!AE144="x","x",$AD$2-'Indicator Date hidden'!AE144)</f>
        <v>0</v>
      </c>
      <c r="AE143" s="214">
        <f>IF('Indicator Date hidden'!AF144="x","x",$AE$2-'Indicator Date hidden'!AF144)</f>
        <v>0</v>
      </c>
      <c r="AF143" s="214">
        <f>IF('Indicator Date hidden'!AG144="x","x",$AF$2-'Indicator Date hidden'!AG144)</f>
        <v>2</v>
      </c>
      <c r="AG143" s="214">
        <f>IF('Indicator Date hidden'!AH144="x","x",$AG$2-'Indicator Date hidden'!AH144)</f>
        <v>0</v>
      </c>
      <c r="AH143" s="214">
        <f>IF('Indicator Date hidden'!AI144="x","x",$AH$2-'Indicator Date hidden'!AI144)</f>
        <v>0</v>
      </c>
      <c r="AI143" s="214">
        <f>IF('Indicator Date hidden'!AJ144="x","x",$AI$2-'Indicator Date hidden'!AJ144)</f>
        <v>0</v>
      </c>
      <c r="AJ143" s="214" t="str">
        <f>IF('Indicator Date hidden'!AK144="x","x",$AJ$2-'Indicator Date hidden'!AK144)</f>
        <v>x</v>
      </c>
      <c r="AK143" s="214">
        <f>IF('Indicator Date hidden'!AL144="x","x",$AK$2-'Indicator Date hidden'!AL144)</f>
        <v>0</v>
      </c>
      <c r="AL143" s="214">
        <f>IF('Indicator Date hidden'!AM144="x","x",$AL$2-'Indicator Date hidden'!AM144)</f>
        <v>0</v>
      </c>
      <c r="AM143" s="214">
        <f>IF('Indicator Date hidden'!AN144="x","x",$AM$2-'Indicator Date hidden'!AN144)</f>
        <v>0</v>
      </c>
      <c r="AN143" s="214">
        <f>IF('Indicator Date hidden'!AO144="x","x",$AN$2-'Indicator Date hidden'!AO144)</f>
        <v>0</v>
      </c>
      <c r="AO143" s="214">
        <f>IF('Indicator Date hidden'!AP144="x","x",$AO$2-'Indicator Date hidden'!AP144)</f>
        <v>1</v>
      </c>
      <c r="AP143" s="214">
        <f>IF('Indicator Date hidden'!AQ144="x","x",$AP$2-'Indicator Date hidden'!AQ144)</f>
        <v>1</v>
      </c>
      <c r="AQ143" s="214">
        <f>IF('Indicator Date hidden'!AR144="x","x",$AQ$2-'Indicator Date hidden'!AR144)</f>
        <v>0</v>
      </c>
      <c r="AR143" s="214">
        <f>IF('Indicator Date hidden'!AS144="x","x",$AR$2-'Indicator Date hidden'!AS144)</f>
        <v>0</v>
      </c>
      <c r="AS143" s="214">
        <f>IF('Indicator Date hidden'!AT144="x","x",$AS$2-'Indicator Date hidden'!AT144)</f>
        <v>0</v>
      </c>
      <c r="AT143" s="214">
        <f>IF('Indicator Date hidden'!AU144="x","x",$AT$2-'Indicator Date hidden'!AU144)</f>
        <v>0</v>
      </c>
      <c r="AU143" s="214">
        <f>IF('Indicator Date hidden'!AV144="x","x",$AU$2-'Indicator Date hidden'!AV144)</f>
        <v>2</v>
      </c>
      <c r="AV143" s="214">
        <f>IF('Indicator Date hidden'!AW144="x","x",$AV$2-'Indicator Date hidden'!AW144)</f>
        <v>0</v>
      </c>
      <c r="AW143" s="214">
        <f>IF('Indicator Date hidden'!AX144="x","x",$AW$2-'Indicator Date hidden'!AX144)</f>
        <v>0</v>
      </c>
      <c r="AX143" s="214">
        <f>IF('Indicator Date hidden'!AY144="x","x",$AX$2-'Indicator Date hidden'!AY144)</f>
        <v>0</v>
      </c>
      <c r="AY143" s="214">
        <f>IF('Indicator Date hidden'!AZ144="x","x",$AY$2-'Indicator Date hidden'!AZ144)</f>
        <v>0</v>
      </c>
      <c r="AZ143" s="214">
        <f>IF('Indicator Date hidden'!BA144="x","x",$AZ$2-'Indicator Date hidden'!BA144)</f>
        <v>0</v>
      </c>
      <c r="BA143">
        <f t="shared" si="20"/>
        <v>18</v>
      </c>
      <c r="BB143" s="21">
        <f t="shared" si="21"/>
        <v>0.36</v>
      </c>
      <c r="BC143">
        <f t="shared" si="22"/>
        <v>7</v>
      </c>
      <c r="BD143" s="21">
        <f t="shared" si="23"/>
        <v>1.0150862032359615</v>
      </c>
      <c r="BE143" s="291">
        <f t="shared" si="24"/>
        <v>0</v>
      </c>
    </row>
    <row r="144" spans="1:57" x14ac:dyDescent="0.25">
      <c r="A144" t="s">
        <v>7992</v>
      </c>
      <c r="B144" s="214">
        <f>IF('Indicator Date hidden'!C145="x","x",$B$2-'Indicator Date hidden'!C145)</f>
        <v>0</v>
      </c>
      <c r="C144" s="214">
        <f>IF('Indicator Date hidden'!D145="x","x",$C$2-'Indicator Date hidden'!D145)</f>
        <v>0</v>
      </c>
      <c r="D144" s="214">
        <f>IF('Indicator Date hidden'!E145="x","x",$D$2-'Indicator Date hidden'!E145)</f>
        <v>0</v>
      </c>
      <c r="E144" s="214">
        <f>IF('Indicator Date hidden'!F145="x","x",$E$2-'Indicator Date hidden'!F145)</f>
        <v>0</v>
      </c>
      <c r="F144" s="214">
        <f>IF('Indicator Date hidden'!G145="x","x",$F$2-'Indicator Date hidden'!G145)</f>
        <v>0</v>
      </c>
      <c r="G144" s="214">
        <f>IF('Indicator Date hidden'!H145="x","x",$G$2-'Indicator Date hidden'!H145)</f>
        <v>0</v>
      </c>
      <c r="H144" s="214">
        <f>IF('Indicator Date hidden'!I145="x","x",$H$2-'Indicator Date hidden'!I145)</f>
        <v>0</v>
      </c>
      <c r="I144" s="214">
        <f>IF('Indicator Date hidden'!J145="x","x",$I$2-'Indicator Date hidden'!J145)</f>
        <v>0</v>
      </c>
      <c r="J144" s="214">
        <f>IF('Indicator Date hidden'!K145="x","x",$J$2-'Indicator Date hidden'!K145)</f>
        <v>0</v>
      </c>
      <c r="K144" s="214">
        <f>IF('Indicator Date hidden'!L145="x","x",$K$2-'Indicator Date hidden'!L145)</f>
        <v>0</v>
      </c>
      <c r="L144" s="214">
        <f>IF('Indicator Date hidden'!M145="x","x",$L$2-'Indicator Date hidden'!M145)</f>
        <v>0</v>
      </c>
      <c r="M144" s="214">
        <f>IF('Indicator Date hidden'!N145="x","x",$M$2-'Indicator Date hidden'!N145)</f>
        <v>0</v>
      </c>
      <c r="N144" s="214">
        <f>IF('Indicator Date hidden'!O145="x","x",$N$2-'Indicator Date hidden'!O145)</f>
        <v>0</v>
      </c>
      <c r="O144" s="214">
        <f>IF('Indicator Date hidden'!P145="x","x",$O$2-'Indicator Date hidden'!P145)</f>
        <v>0</v>
      </c>
      <c r="P144" s="214">
        <f>IF('Indicator Date hidden'!Q145="x","x",$P$2-'Indicator Date hidden'!Q145)</f>
        <v>0</v>
      </c>
      <c r="Q144" s="214" t="str">
        <f>IF('Indicator Date hidden'!R145="x","x",$Q$2-'Indicator Date hidden'!R145)</f>
        <v>x</v>
      </c>
      <c r="R144" s="214">
        <f>IF('Indicator Date hidden'!S145="x","x",$R$2-'Indicator Date hidden'!S145)</f>
        <v>0</v>
      </c>
      <c r="S144" s="214">
        <f>IF('Indicator Date hidden'!T145="x","x",$S$2-'Indicator Date hidden'!T145)</f>
        <v>0</v>
      </c>
      <c r="T144" s="214">
        <f>IF('Indicator Date hidden'!U145="x","x",$T$2-'Indicator Date hidden'!U145)</f>
        <v>0</v>
      </c>
      <c r="U144" s="214" t="str">
        <f>IF('Indicator Date hidden'!V145="x","x",$U$2-'Indicator Date hidden'!V145)</f>
        <v>x</v>
      </c>
      <c r="V144" s="214">
        <f>IF('Indicator Date hidden'!W145="x","x",$V$2-'Indicator Date hidden'!W145)</f>
        <v>0</v>
      </c>
      <c r="W144" s="214" t="str">
        <f>IF('Indicator Date hidden'!X145="x","x",$W$2-'Indicator Date hidden'!X145)</f>
        <v>x</v>
      </c>
      <c r="X144" s="214" t="str">
        <f>IF('Indicator Date hidden'!Y145="x","x",$X$2-'Indicator Date hidden'!Y145)</f>
        <v>x</v>
      </c>
      <c r="Y144" s="214">
        <f>IF('Indicator Date hidden'!Z145="x","x",$Y$2-'Indicator Date hidden'!Z145)</f>
        <v>0</v>
      </c>
      <c r="Z144" s="214">
        <f>IF('Indicator Date hidden'!AA145="x","x",$Z$2-'Indicator Date hidden'!AA145)</f>
        <v>0</v>
      </c>
      <c r="AA144" s="214" t="str">
        <f>IF('Indicator Date hidden'!AB145="x","x",$AA$2-'Indicator Date hidden'!AB145)</f>
        <v>x</v>
      </c>
      <c r="AB144" s="214">
        <f>IF('Indicator Date hidden'!AC145="x","x",$AB$2-'Indicator Date hidden'!AC145)</f>
        <v>0</v>
      </c>
      <c r="AC144" s="214">
        <f>IF('Indicator Date hidden'!AD145="x","x",$AC$2-'Indicator Date hidden'!AD145)</f>
        <v>0</v>
      </c>
      <c r="AD144" s="214" t="str">
        <f>IF('Indicator Date hidden'!AE145="x","x",$AD$2-'Indicator Date hidden'!AE145)</f>
        <v>x</v>
      </c>
      <c r="AE144" s="214" t="str">
        <f>IF('Indicator Date hidden'!AF145="x","x",$AE$2-'Indicator Date hidden'!AF145)</f>
        <v>x</v>
      </c>
      <c r="AF144" s="214" t="str">
        <f>IF('Indicator Date hidden'!AG145="x","x",$AF$2-'Indicator Date hidden'!AG145)</f>
        <v>x</v>
      </c>
      <c r="AG144" s="214">
        <f>IF('Indicator Date hidden'!AH145="x","x",$AG$2-'Indicator Date hidden'!AH145)</f>
        <v>0</v>
      </c>
      <c r="AH144" s="214">
        <f>IF('Indicator Date hidden'!AI145="x","x",$AH$2-'Indicator Date hidden'!AI145)</f>
        <v>0</v>
      </c>
      <c r="AI144" s="214">
        <f>IF('Indicator Date hidden'!AJ145="x","x",$AI$2-'Indicator Date hidden'!AJ145)</f>
        <v>0</v>
      </c>
      <c r="AJ144" s="214" t="str">
        <f>IF('Indicator Date hidden'!AK145="x","x",$AJ$2-'Indicator Date hidden'!AK145)</f>
        <v>x</v>
      </c>
      <c r="AK144" s="214">
        <f>IF('Indicator Date hidden'!AL145="x","x",$AK$2-'Indicator Date hidden'!AL145)</f>
        <v>1</v>
      </c>
      <c r="AL144" s="214">
        <f>IF('Indicator Date hidden'!AM145="x","x",$AL$2-'Indicator Date hidden'!AM145)</f>
        <v>0</v>
      </c>
      <c r="AM144" s="214">
        <f>IF('Indicator Date hidden'!AN145="x","x",$AM$2-'Indicator Date hidden'!AN145)</f>
        <v>0</v>
      </c>
      <c r="AN144" s="214">
        <f>IF('Indicator Date hidden'!AO145="x","x",$AN$2-'Indicator Date hidden'!AO145)</f>
        <v>0</v>
      </c>
      <c r="AO144" s="214">
        <f>IF('Indicator Date hidden'!AP145="x","x",$AO$2-'Indicator Date hidden'!AP145)</f>
        <v>0</v>
      </c>
      <c r="AP144" s="214" t="str">
        <f>IF('Indicator Date hidden'!AQ145="x","x",$AP$2-'Indicator Date hidden'!AQ145)</f>
        <v>x</v>
      </c>
      <c r="AQ144" s="214">
        <f>IF('Indicator Date hidden'!AR145="x","x",$AQ$2-'Indicator Date hidden'!AR145)</f>
        <v>0</v>
      </c>
      <c r="AR144" s="214">
        <f>IF('Indicator Date hidden'!AS145="x","x",$AR$2-'Indicator Date hidden'!AS145)</f>
        <v>0</v>
      </c>
      <c r="AS144" s="214" t="str">
        <f>IF('Indicator Date hidden'!AT145="x","x",$AS$2-'Indicator Date hidden'!AT145)</f>
        <v>x</v>
      </c>
      <c r="AT144" s="214">
        <f>IF('Indicator Date hidden'!AU145="x","x",$AT$2-'Indicator Date hidden'!AU145)</f>
        <v>0</v>
      </c>
      <c r="AU144" s="214" t="str">
        <f>IF('Indicator Date hidden'!AV145="x","x",$AU$2-'Indicator Date hidden'!AV145)</f>
        <v>x</v>
      </c>
      <c r="AV144" s="214">
        <f>IF('Indicator Date hidden'!AW145="x","x",$AV$2-'Indicator Date hidden'!AW145)</f>
        <v>0</v>
      </c>
      <c r="AW144" s="214">
        <f>IF('Indicator Date hidden'!AX145="x","x",$AW$2-'Indicator Date hidden'!AX145)</f>
        <v>0</v>
      </c>
      <c r="AX144" s="214">
        <f>IF('Indicator Date hidden'!AY145="x","x",$AX$2-'Indicator Date hidden'!AY145)</f>
        <v>0</v>
      </c>
      <c r="AY144" s="214">
        <f>IF('Indicator Date hidden'!AZ145="x","x",$AY$2-'Indicator Date hidden'!AZ145)</f>
        <v>8</v>
      </c>
      <c r="AZ144" s="214">
        <f>IF('Indicator Date hidden'!BA145="x","x",$AZ$2-'Indicator Date hidden'!BA145)</f>
        <v>0</v>
      </c>
      <c r="BA144">
        <f t="shared" si="20"/>
        <v>9</v>
      </c>
      <c r="BB144" s="21">
        <f t="shared" si="21"/>
        <v>0.23076923076923078</v>
      </c>
      <c r="BC144">
        <f t="shared" si="22"/>
        <v>2</v>
      </c>
      <c r="BD144" s="21">
        <f t="shared" si="23"/>
        <v>1.2702016488718806</v>
      </c>
      <c r="BE144" s="291">
        <f t="shared" si="24"/>
        <v>0</v>
      </c>
    </row>
    <row r="145" spans="1:57" x14ac:dyDescent="0.25">
      <c r="A145" t="s">
        <v>8004</v>
      </c>
      <c r="B145" s="214">
        <f>IF('Indicator Date hidden'!C146="x","x",$B$2-'Indicator Date hidden'!C146)</f>
        <v>0</v>
      </c>
      <c r="C145" s="214">
        <f>IF('Indicator Date hidden'!D146="x","x",$C$2-'Indicator Date hidden'!D146)</f>
        <v>0</v>
      </c>
      <c r="D145" s="214">
        <f>IF('Indicator Date hidden'!E146="x","x",$D$2-'Indicator Date hidden'!E146)</f>
        <v>0</v>
      </c>
      <c r="E145" s="214">
        <f>IF('Indicator Date hidden'!F146="x","x",$E$2-'Indicator Date hidden'!F146)</f>
        <v>0</v>
      </c>
      <c r="F145" s="214">
        <f>IF('Indicator Date hidden'!G146="x","x",$F$2-'Indicator Date hidden'!G146)</f>
        <v>0</v>
      </c>
      <c r="G145" s="214">
        <f>IF('Indicator Date hidden'!H146="x","x",$G$2-'Indicator Date hidden'!H146)</f>
        <v>0</v>
      </c>
      <c r="H145" s="214">
        <f>IF('Indicator Date hidden'!I146="x","x",$H$2-'Indicator Date hidden'!I146)</f>
        <v>0</v>
      </c>
      <c r="I145" s="214">
        <f>IF('Indicator Date hidden'!J146="x","x",$I$2-'Indicator Date hidden'!J146)</f>
        <v>0</v>
      </c>
      <c r="J145" s="214">
        <f>IF('Indicator Date hidden'!K146="x","x",$J$2-'Indicator Date hidden'!K146)</f>
        <v>0</v>
      </c>
      <c r="K145" s="214">
        <f>IF('Indicator Date hidden'!L146="x","x",$K$2-'Indicator Date hidden'!L146)</f>
        <v>0</v>
      </c>
      <c r="L145" s="214">
        <f>IF('Indicator Date hidden'!M146="x","x",$L$2-'Indicator Date hidden'!M146)</f>
        <v>0</v>
      </c>
      <c r="M145" s="214">
        <f>IF('Indicator Date hidden'!N146="x","x",$M$2-'Indicator Date hidden'!N146)</f>
        <v>0</v>
      </c>
      <c r="N145" s="214">
        <f>IF('Indicator Date hidden'!O146="x","x",$N$2-'Indicator Date hidden'!O146)</f>
        <v>0</v>
      </c>
      <c r="O145" s="214">
        <f>IF('Indicator Date hidden'!P146="x","x",$O$2-'Indicator Date hidden'!P146)</f>
        <v>0</v>
      </c>
      <c r="P145" s="214">
        <f>IF('Indicator Date hidden'!Q146="x","x",$P$2-'Indicator Date hidden'!Q146)</f>
        <v>0</v>
      </c>
      <c r="Q145" s="214">
        <f>IF('Indicator Date hidden'!R146="x","x",$Q$2-'Indicator Date hidden'!R146)</f>
        <v>2</v>
      </c>
      <c r="R145" s="214">
        <f>IF('Indicator Date hidden'!S146="x","x",$R$2-'Indicator Date hidden'!S146)</f>
        <v>0</v>
      </c>
      <c r="S145" s="214">
        <f>IF('Indicator Date hidden'!T146="x","x",$S$2-'Indicator Date hidden'!T146)</f>
        <v>0</v>
      </c>
      <c r="T145" s="214">
        <f>IF('Indicator Date hidden'!U146="x","x",$T$2-'Indicator Date hidden'!U146)</f>
        <v>0</v>
      </c>
      <c r="U145" s="214">
        <f>IF('Indicator Date hidden'!V146="x","x",$U$2-'Indicator Date hidden'!V146)</f>
        <v>0</v>
      </c>
      <c r="V145" s="214">
        <f>IF('Indicator Date hidden'!W146="x","x",$V$2-'Indicator Date hidden'!W146)</f>
        <v>0</v>
      </c>
      <c r="W145" s="214">
        <f>IF('Indicator Date hidden'!X146="x","x",$W$2-'Indicator Date hidden'!X146)</f>
        <v>2</v>
      </c>
      <c r="X145" s="214">
        <f>IF('Indicator Date hidden'!Y146="x","x",$X$2-'Indicator Date hidden'!Y146)</f>
        <v>2</v>
      </c>
      <c r="Y145" s="214">
        <f>IF('Indicator Date hidden'!Z146="x","x",$Y$2-'Indicator Date hidden'!Z146)</f>
        <v>0</v>
      </c>
      <c r="Z145" s="214">
        <f>IF('Indicator Date hidden'!AA146="x","x",$Z$2-'Indicator Date hidden'!AA146)</f>
        <v>0</v>
      </c>
      <c r="AA145" s="214" t="str">
        <f>IF('Indicator Date hidden'!AB146="x","x",$AA$2-'Indicator Date hidden'!AB146)</f>
        <v>x</v>
      </c>
      <c r="AB145" s="214">
        <f>IF('Indicator Date hidden'!AC146="x","x",$AB$2-'Indicator Date hidden'!AC146)</f>
        <v>0</v>
      </c>
      <c r="AC145" s="214">
        <f>IF('Indicator Date hidden'!AD146="x","x",$AC$2-'Indicator Date hidden'!AD146)</f>
        <v>0</v>
      </c>
      <c r="AD145" s="214" t="str">
        <f>IF('Indicator Date hidden'!AE146="x","x",$AD$2-'Indicator Date hidden'!AE146)</f>
        <v>x</v>
      </c>
      <c r="AE145" s="214" t="str">
        <f>IF('Indicator Date hidden'!AF146="x","x",$AE$2-'Indicator Date hidden'!AF146)</f>
        <v>x</v>
      </c>
      <c r="AF145" s="214" t="str">
        <f>IF('Indicator Date hidden'!AG146="x","x",$AF$2-'Indicator Date hidden'!AG146)</f>
        <v>x</v>
      </c>
      <c r="AG145" s="214">
        <f>IF('Indicator Date hidden'!AH146="x","x",$AG$2-'Indicator Date hidden'!AH146)</f>
        <v>0</v>
      </c>
      <c r="AH145" s="214">
        <f>IF('Indicator Date hidden'!AI146="x","x",$AH$2-'Indicator Date hidden'!AI146)</f>
        <v>0</v>
      </c>
      <c r="AI145" s="214">
        <f>IF('Indicator Date hidden'!AJ146="x","x",$AI$2-'Indicator Date hidden'!AJ146)</f>
        <v>0</v>
      </c>
      <c r="AJ145" s="214" t="str">
        <f>IF('Indicator Date hidden'!AK146="x","x",$AJ$2-'Indicator Date hidden'!AK146)</f>
        <v>x</v>
      </c>
      <c r="AK145" s="214">
        <f>IF('Indicator Date hidden'!AL146="x","x",$AK$2-'Indicator Date hidden'!AL146)</f>
        <v>1</v>
      </c>
      <c r="AL145" s="214">
        <f>IF('Indicator Date hidden'!AM146="x","x",$AL$2-'Indicator Date hidden'!AM146)</f>
        <v>0</v>
      </c>
      <c r="AM145" s="214">
        <f>IF('Indicator Date hidden'!AN146="x","x",$AM$2-'Indicator Date hidden'!AN146)</f>
        <v>0</v>
      </c>
      <c r="AN145" s="214">
        <f>IF('Indicator Date hidden'!AO146="x","x",$AN$2-'Indicator Date hidden'!AO146)</f>
        <v>0</v>
      </c>
      <c r="AO145" s="214">
        <f>IF('Indicator Date hidden'!AP146="x","x",$AO$2-'Indicator Date hidden'!AP146)</f>
        <v>0</v>
      </c>
      <c r="AP145" s="214">
        <f>IF('Indicator Date hidden'!AQ146="x","x",$AP$2-'Indicator Date hidden'!AQ146)</f>
        <v>0</v>
      </c>
      <c r="AQ145" s="214">
        <f>IF('Indicator Date hidden'!AR146="x","x",$AQ$2-'Indicator Date hidden'!AR146)</f>
        <v>6</v>
      </c>
      <c r="AR145" s="214">
        <f>IF('Indicator Date hidden'!AS146="x","x",$AR$2-'Indicator Date hidden'!AS146)</f>
        <v>0</v>
      </c>
      <c r="AS145" s="214">
        <f>IF('Indicator Date hidden'!AT146="x","x",$AS$2-'Indicator Date hidden'!AT146)</f>
        <v>2</v>
      </c>
      <c r="AT145" s="214">
        <f>IF('Indicator Date hidden'!AU146="x","x",$AT$2-'Indicator Date hidden'!AU146)</f>
        <v>0</v>
      </c>
      <c r="AU145" s="214" t="str">
        <f>IF('Indicator Date hidden'!AV146="x","x",$AU$2-'Indicator Date hidden'!AV146)</f>
        <v>x</v>
      </c>
      <c r="AV145" s="214">
        <f>IF('Indicator Date hidden'!AW146="x","x",$AV$2-'Indicator Date hidden'!AW146)</f>
        <v>0</v>
      </c>
      <c r="AW145" s="214">
        <f>IF('Indicator Date hidden'!AX146="x","x",$AW$2-'Indicator Date hidden'!AX146)</f>
        <v>0</v>
      </c>
      <c r="AX145" s="214">
        <f>IF('Indicator Date hidden'!AY146="x","x",$AX$2-'Indicator Date hidden'!AY146)</f>
        <v>0</v>
      </c>
      <c r="AY145" s="214">
        <f>IF('Indicator Date hidden'!AZ146="x","x",$AY$2-'Indicator Date hidden'!AZ146)</f>
        <v>0</v>
      </c>
      <c r="AZ145" s="214">
        <f>IF('Indicator Date hidden'!BA146="x","x",$AZ$2-'Indicator Date hidden'!BA146)</f>
        <v>0</v>
      </c>
      <c r="BA145">
        <f t="shared" si="20"/>
        <v>15</v>
      </c>
      <c r="BB145" s="21">
        <f t="shared" si="21"/>
        <v>0.33333333333333331</v>
      </c>
      <c r="BC145">
        <f t="shared" si="22"/>
        <v>6</v>
      </c>
      <c r="BD145" s="21">
        <f t="shared" si="23"/>
        <v>1.0327955589886444</v>
      </c>
      <c r="BE145" s="291">
        <f t="shared" si="24"/>
        <v>0</v>
      </c>
    </row>
    <row r="146" spans="1:57" x14ac:dyDescent="0.25">
      <c r="A146" t="s">
        <v>8133</v>
      </c>
      <c r="B146" s="214">
        <f>IF('Indicator Date hidden'!C147="x","x",$B$2-'Indicator Date hidden'!C147)</f>
        <v>0</v>
      </c>
      <c r="C146" s="214">
        <f>IF('Indicator Date hidden'!D147="x","x",$C$2-'Indicator Date hidden'!D147)</f>
        <v>0</v>
      </c>
      <c r="D146" s="214">
        <f>IF('Indicator Date hidden'!E147="x","x",$D$2-'Indicator Date hidden'!E147)</f>
        <v>0</v>
      </c>
      <c r="E146" s="214">
        <f>IF('Indicator Date hidden'!F147="x","x",$E$2-'Indicator Date hidden'!F147)</f>
        <v>0</v>
      </c>
      <c r="F146" s="214">
        <f>IF('Indicator Date hidden'!G147="x","x",$F$2-'Indicator Date hidden'!G147)</f>
        <v>0</v>
      </c>
      <c r="G146" s="214">
        <f>IF('Indicator Date hidden'!H147="x","x",$G$2-'Indicator Date hidden'!H147)</f>
        <v>0</v>
      </c>
      <c r="H146" s="214">
        <f>IF('Indicator Date hidden'!I147="x","x",$H$2-'Indicator Date hidden'!I147)</f>
        <v>0</v>
      </c>
      <c r="I146" s="214">
        <f>IF('Indicator Date hidden'!J147="x","x",$I$2-'Indicator Date hidden'!J147)</f>
        <v>0</v>
      </c>
      <c r="J146" s="214">
        <f>IF('Indicator Date hidden'!K147="x","x",$J$2-'Indicator Date hidden'!K147)</f>
        <v>0</v>
      </c>
      <c r="K146" s="214">
        <f>IF('Indicator Date hidden'!L147="x","x",$K$2-'Indicator Date hidden'!L147)</f>
        <v>0</v>
      </c>
      <c r="L146" s="214">
        <f>IF('Indicator Date hidden'!M147="x","x",$L$2-'Indicator Date hidden'!M147)</f>
        <v>0</v>
      </c>
      <c r="M146" s="214">
        <f>IF('Indicator Date hidden'!N147="x","x",$M$2-'Indicator Date hidden'!N147)</f>
        <v>0</v>
      </c>
      <c r="N146" s="214">
        <f>IF('Indicator Date hidden'!O147="x","x",$N$2-'Indicator Date hidden'!O147)</f>
        <v>0</v>
      </c>
      <c r="O146" s="214">
        <f>IF('Indicator Date hidden'!P147="x","x",$O$2-'Indicator Date hidden'!P147)</f>
        <v>0</v>
      </c>
      <c r="P146" s="214">
        <f>IF('Indicator Date hidden'!Q147="x","x",$P$2-'Indicator Date hidden'!Q147)</f>
        <v>0</v>
      </c>
      <c r="Q146" s="214" t="str">
        <f>IF('Indicator Date hidden'!R147="x","x",$Q$2-'Indicator Date hidden'!R147)</f>
        <v>x</v>
      </c>
      <c r="R146" s="214">
        <f>IF('Indicator Date hidden'!S147="x","x",$R$2-'Indicator Date hidden'!S147)</f>
        <v>0</v>
      </c>
      <c r="S146" s="214">
        <f>IF('Indicator Date hidden'!T147="x","x",$S$2-'Indicator Date hidden'!T147)</f>
        <v>0</v>
      </c>
      <c r="T146" s="214">
        <f>IF('Indicator Date hidden'!U147="x","x",$T$2-'Indicator Date hidden'!U147)</f>
        <v>0</v>
      </c>
      <c r="U146" s="214">
        <f>IF('Indicator Date hidden'!V147="x","x",$U$2-'Indicator Date hidden'!V147)</f>
        <v>0</v>
      </c>
      <c r="V146" s="214">
        <f>IF('Indicator Date hidden'!W147="x","x",$V$2-'Indicator Date hidden'!W147)</f>
        <v>0</v>
      </c>
      <c r="W146" s="214" t="str">
        <f>IF('Indicator Date hidden'!X147="x","x",$W$2-'Indicator Date hidden'!X147)</f>
        <v>x</v>
      </c>
      <c r="X146" s="214">
        <f>IF('Indicator Date hidden'!Y147="x","x",$X$2-'Indicator Date hidden'!Y147)</f>
        <v>2</v>
      </c>
      <c r="Y146" s="214">
        <f>IF('Indicator Date hidden'!Z147="x","x",$Y$2-'Indicator Date hidden'!Z147)</f>
        <v>0</v>
      </c>
      <c r="Z146" s="214">
        <f>IF('Indicator Date hidden'!AA147="x","x",$Z$2-'Indicator Date hidden'!AA147)</f>
        <v>0</v>
      </c>
      <c r="AA146" s="214" t="str">
        <f>IF('Indicator Date hidden'!AB147="x","x",$AA$2-'Indicator Date hidden'!AB147)</f>
        <v>x</v>
      </c>
      <c r="AB146" s="214">
        <f>IF('Indicator Date hidden'!AC147="x","x",$AB$2-'Indicator Date hidden'!AC147)</f>
        <v>0</v>
      </c>
      <c r="AC146" s="214">
        <f>IF('Indicator Date hidden'!AD147="x","x",$AC$2-'Indicator Date hidden'!AD147)</f>
        <v>0</v>
      </c>
      <c r="AD146" s="214" t="str">
        <f>IF('Indicator Date hidden'!AE147="x","x",$AD$2-'Indicator Date hidden'!AE147)</f>
        <v>x</v>
      </c>
      <c r="AE146" s="214" t="str">
        <f>IF('Indicator Date hidden'!AF147="x","x",$AE$2-'Indicator Date hidden'!AF147)</f>
        <v>x</v>
      </c>
      <c r="AF146" s="214" t="str">
        <f>IF('Indicator Date hidden'!AG147="x","x",$AF$2-'Indicator Date hidden'!AG147)</f>
        <v>x</v>
      </c>
      <c r="AG146" s="214">
        <f>IF('Indicator Date hidden'!AH147="x","x",$AG$2-'Indicator Date hidden'!AH147)</f>
        <v>0</v>
      </c>
      <c r="AH146" s="214">
        <f>IF('Indicator Date hidden'!AI147="x","x",$AH$2-'Indicator Date hidden'!AI147)</f>
        <v>0</v>
      </c>
      <c r="AI146" s="214">
        <f>IF('Indicator Date hidden'!AJ147="x","x",$AI$2-'Indicator Date hidden'!AJ147)</f>
        <v>0</v>
      </c>
      <c r="AJ146" s="214" t="str">
        <f>IF('Indicator Date hidden'!AK147="x","x",$AJ$2-'Indicator Date hidden'!AK147)</f>
        <v>x</v>
      </c>
      <c r="AK146" s="214">
        <f>IF('Indicator Date hidden'!AL147="x","x",$AK$2-'Indicator Date hidden'!AL147)</f>
        <v>1</v>
      </c>
      <c r="AL146" s="214">
        <f>IF('Indicator Date hidden'!AM147="x","x",$AL$2-'Indicator Date hidden'!AM147)</f>
        <v>0</v>
      </c>
      <c r="AM146" s="214">
        <f>IF('Indicator Date hidden'!AN147="x","x",$AM$2-'Indicator Date hidden'!AN147)</f>
        <v>0</v>
      </c>
      <c r="AN146" s="214">
        <f>IF('Indicator Date hidden'!AO147="x","x",$AN$2-'Indicator Date hidden'!AO147)</f>
        <v>0</v>
      </c>
      <c r="AO146" s="214">
        <f>IF('Indicator Date hidden'!AP147="x","x",$AO$2-'Indicator Date hidden'!AP147)</f>
        <v>0</v>
      </c>
      <c r="AP146" s="214">
        <f>IF('Indicator Date hidden'!AQ147="x","x",$AP$2-'Indicator Date hidden'!AQ147)</f>
        <v>0</v>
      </c>
      <c r="AQ146" s="214" t="str">
        <f>IF('Indicator Date hidden'!AR147="x","x",$AQ$2-'Indicator Date hidden'!AR147)</f>
        <v>x</v>
      </c>
      <c r="AR146" s="214">
        <f>IF('Indicator Date hidden'!AS147="x","x",$AR$2-'Indicator Date hidden'!AS147)</f>
        <v>0</v>
      </c>
      <c r="AS146" s="214">
        <f>IF('Indicator Date hidden'!AT147="x","x",$AS$2-'Indicator Date hidden'!AT147)</f>
        <v>0</v>
      </c>
      <c r="AT146" s="214">
        <f>IF('Indicator Date hidden'!AU147="x","x",$AT$2-'Indicator Date hidden'!AU147)</f>
        <v>0</v>
      </c>
      <c r="AU146" s="214" t="str">
        <f>IF('Indicator Date hidden'!AV147="x","x",$AU$2-'Indicator Date hidden'!AV147)</f>
        <v>x</v>
      </c>
      <c r="AV146" s="214">
        <f>IF('Indicator Date hidden'!AW147="x","x",$AV$2-'Indicator Date hidden'!AW147)</f>
        <v>0</v>
      </c>
      <c r="AW146" s="214">
        <f>IF('Indicator Date hidden'!AX147="x","x",$AW$2-'Indicator Date hidden'!AX147)</f>
        <v>0</v>
      </c>
      <c r="AX146" s="214">
        <f>IF('Indicator Date hidden'!AY147="x","x",$AX$2-'Indicator Date hidden'!AY147)</f>
        <v>0</v>
      </c>
      <c r="AY146" s="214">
        <f>IF('Indicator Date hidden'!AZ147="x","x",$AY$2-'Indicator Date hidden'!AZ147)</f>
        <v>8</v>
      </c>
      <c r="AZ146" s="214">
        <f>IF('Indicator Date hidden'!BA147="x","x",$AZ$2-'Indicator Date hidden'!BA147)</f>
        <v>0</v>
      </c>
      <c r="BA146">
        <f t="shared" si="20"/>
        <v>11</v>
      </c>
      <c r="BB146" s="21">
        <f t="shared" si="21"/>
        <v>0.26190476190476192</v>
      </c>
      <c r="BC146">
        <f t="shared" si="22"/>
        <v>3</v>
      </c>
      <c r="BD146" s="21">
        <f t="shared" si="23"/>
        <v>1.2546963929767045</v>
      </c>
      <c r="BE146" s="291">
        <f t="shared" si="24"/>
        <v>0</v>
      </c>
    </row>
    <row r="147" spans="1:57" x14ac:dyDescent="0.25">
      <c r="A147" t="s">
        <v>8140</v>
      </c>
      <c r="B147" s="214">
        <f>IF('Indicator Date hidden'!C148="x","x",$B$2-'Indicator Date hidden'!C148)</f>
        <v>0</v>
      </c>
      <c r="C147" s="214">
        <f>IF('Indicator Date hidden'!D148="x","x",$C$2-'Indicator Date hidden'!D148)</f>
        <v>0</v>
      </c>
      <c r="D147" s="214">
        <f>IF('Indicator Date hidden'!E148="x","x",$D$2-'Indicator Date hidden'!E148)</f>
        <v>0</v>
      </c>
      <c r="E147" s="214">
        <f>IF('Indicator Date hidden'!F148="x","x",$E$2-'Indicator Date hidden'!F148)</f>
        <v>0</v>
      </c>
      <c r="F147" s="214">
        <f>IF('Indicator Date hidden'!G148="x","x",$F$2-'Indicator Date hidden'!G148)</f>
        <v>0</v>
      </c>
      <c r="G147" s="214">
        <f>IF('Indicator Date hidden'!H148="x","x",$G$2-'Indicator Date hidden'!H148)</f>
        <v>0</v>
      </c>
      <c r="H147" s="214">
        <f>IF('Indicator Date hidden'!I148="x","x",$H$2-'Indicator Date hidden'!I148)</f>
        <v>0</v>
      </c>
      <c r="I147" s="214">
        <f>IF('Indicator Date hidden'!J148="x","x",$I$2-'Indicator Date hidden'!J148)</f>
        <v>0</v>
      </c>
      <c r="J147" s="214">
        <f>IF('Indicator Date hidden'!K148="x","x",$J$2-'Indicator Date hidden'!K148)</f>
        <v>0</v>
      </c>
      <c r="K147" s="214">
        <f>IF('Indicator Date hidden'!L148="x","x",$K$2-'Indicator Date hidden'!L148)</f>
        <v>0</v>
      </c>
      <c r="L147" s="214">
        <f>IF('Indicator Date hidden'!M148="x","x",$L$2-'Indicator Date hidden'!M148)</f>
        <v>0</v>
      </c>
      <c r="M147" s="214">
        <f>IF('Indicator Date hidden'!N148="x","x",$M$2-'Indicator Date hidden'!N148)</f>
        <v>0</v>
      </c>
      <c r="N147" s="214">
        <f>IF('Indicator Date hidden'!O148="x","x",$N$2-'Indicator Date hidden'!O148)</f>
        <v>0</v>
      </c>
      <c r="O147" s="214">
        <f>IF('Indicator Date hidden'!P148="x","x",$O$2-'Indicator Date hidden'!P148)</f>
        <v>0</v>
      </c>
      <c r="P147" s="214">
        <f>IF('Indicator Date hidden'!Q148="x","x",$P$2-'Indicator Date hidden'!Q148)</f>
        <v>0</v>
      </c>
      <c r="Q147" s="214" t="str">
        <f>IF('Indicator Date hidden'!R148="x","x",$Q$2-'Indicator Date hidden'!R148)</f>
        <v>x</v>
      </c>
      <c r="R147" s="214">
        <f>IF('Indicator Date hidden'!S148="x","x",$R$2-'Indicator Date hidden'!S148)</f>
        <v>0</v>
      </c>
      <c r="S147" s="214">
        <f>IF('Indicator Date hidden'!T148="x","x",$S$2-'Indicator Date hidden'!T148)</f>
        <v>0</v>
      </c>
      <c r="T147" s="214">
        <f>IF('Indicator Date hidden'!U148="x","x",$T$2-'Indicator Date hidden'!U148)</f>
        <v>0</v>
      </c>
      <c r="U147" s="214">
        <f>IF('Indicator Date hidden'!V148="x","x",$U$2-'Indicator Date hidden'!V148)</f>
        <v>0</v>
      </c>
      <c r="V147" s="214">
        <f>IF('Indicator Date hidden'!W148="x","x",$V$2-'Indicator Date hidden'!W148)</f>
        <v>0</v>
      </c>
      <c r="W147" s="214">
        <f>IF('Indicator Date hidden'!X148="x","x",$W$2-'Indicator Date hidden'!X148)</f>
        <v>0</v>
      </c>
      <c r="X147" s="214">
        <f>IF('Indicator Date hidden'!Y148="x","x",$X$2-'Indicator Date hidden'!Y148)</f>
        <v>4</v>
      </c>
      <c r="Y147" s="214">
        <f>IF('Indicator Date hidden'!Z148="x","x",$Y$2-'Indicator Date hidden'!Z148)</f>
        <v>0</v>
      </c>
      <c r="Z147" s="214">
        <f>IF('Indicator Date hidden'!AA148="x","x",$Z$2-'Indicator Date hidden'!AA148)</f>
        <v>0</v>
      </c>
      <c r="AA147" s="214" t="str">
        <f>IF('Indicator Date hidden'!AB148="x","x",$AA$2-'Indicator Date hidden'!AB148)</f>
        <v>x</v>
      </c>
      <c r="AB147" s="214">
        <f>IF('Indicator Date hidden'!AC148="x","x",$AB$2-'Indicator Date hidden'!AC148)</f>
        <v>0</v>
      </c>
      <c r="AC147" s="214">
        <f>IF('Indicator Date hidden'!AD148="x","x",$AC$2-'Indicator Date hidden'!AD148)</f>
        <v>0</v>
      </c>
      <c r="AD147" s="214" t="str">
        <f>IF('Indicator Date hidden'!AE148="x","x",$AD$2-'Indicator Date hidden'!AE148)</f>
        <v>x</v>
      </c>
      <c r="AE147" s="214">
        <f>IF('Indicator Date hidden'!AF148="x","x",$AE$2-'Indicator Date hidden'!AF148)</f>
        <v>0</v>
      </c>
      <c r="AF147" s="214">
        <f>IF('Indicator Date hidden'!AG148="x","x",$AF$2-'Indicator Date hidden'!AG148)</f>
        <v>5</v>
      </c>
      <c r="AG147" s="214">
        <f>IF('Indicator Date hidden'!AH148="x","x",$AG$2-'Indicator Date hidden'!AH148)</f>
        <v>0</v>
      </c>
      <c r="AH147" s="214">
        <f>IF('Indicator Date hidden'!AI148="x","x",$AH$2-'Indicator Date hidden'!AI148)</f>
        <v>0</v>
      </c>
      <c r="AI147" s="214">
        <f>IF('Indicator Date hidden'!AJ148="x","x",$AI$2-'Indicator Date hidden'!AJ148)</f>
        <v>0</v>
      </c>
      <c r="AJ147" s="214" t="str">
        <f>IF('Indicator Date hidden'!AK148="x","x",$AJ$2-'Indicator Date hidden'!AK148)</f>
        <v>x</v>
      </c>
      <c r="AK147" s="214" t="str">
        <f>IF('Indicator Date hidden'!AL148="x","x",$AK$2-'Indicator Date hidden'!AL148)</f>
        <v>x</v>
      </c>
      <c r="AL147" s="214">
        <f>IF('Indicator Date hidden'!AM148="x","x",$AL$2-'Indicator Date hidden'!AM148)</f>
        <v>0</v>
      </c>
      <c r="AM147" s="214">
        <f>IF('Indicator Date hidden'!AN148="x","x",$AM$2-'Indicator Date hidden'!AN148)</f>
        <v>0</v>
      </c>
      <c r="AN147" s="214">
        <f>IF('Indicator Date hidden'!AO148="x","x",$AN$2-'Indicator Date hidden'!AO148)</f>
        <v>0</v>
      </c>
      <c r="AO147" s="214" t="str">
        <f>IF('Indicator Date hidden'!AP148="x","x",$AO$2-'Indicator Date hidden'!AP148)</f>
        <v>x</v>
      </c>
      <c r="AP147" s="214" t="str">
        <f>IF('Indicator Date hidden'!AQ148="x","x",$AP$2-'Indicator Date hidden'!AQ148)</f>
        <v>x</v>
      </c>
      <c r="AQ147" s="214">
        <f>IF('Indicator Date hidden'!AR148="x","x",$AQ$2-'Indicator Date hidden'!AR148)</f>
        <v>4</v>
      </c>
      <c r="AR147" s="214">
        <f>IF('Indicator Date hidden'!AS148="x","x",$AR$2-'Indicator Date hidden'!AS148)</f>
        <v>0</v>
      </c>
      <c r="AS147" s="214">
        <f>IF('Indicator Date hidden'!AT148="x","x",$AS$2-'Indicator Date hidden'!AT148)</f>
        <v>0</v>
      </c>
      <c r="AT147" s="214">
        <f>IF('Indicator Date hidden'!AU148="x","x",$AT$2-'Indicator Date hidden'!AU148)</f>
        <v>0</v>
      </c>
      <c r="AU147" s="214">
        <f>IF('Indicator Date hidden'!AV148="x","x",$AU$2-'Indicator Date hidden'!AV148)</f>
        <v>3</v>
      </c>
      <c r="AV147" s="214">
        <f>IF('Indicator Date hidden'!AW148="x","x",$AV$2-'Indicator Date hidden'!AW148)</f>
        <v>0</v>
      </c>
      <c r="AW147" s="214">
        <f>IF('Indicator Date hidden'!AX148="x","x",$AW$2-'Indicator Date hidden'!AX148)</f>
        <v>0</v>
      </c>
      <c r="AX147" s="214">
        <f>IF('Indicator Date hidden'!AY148="x","x",$AX$2-'Indicator Date hidden'!AY148)</f>
        <v>0</v>
      </c>
      <c r="AY147" s="214">
        <f>IF('Indicator Date hidden'!AZ148="x","x",$AY$2-'Indicator Date hidden'!AZ148)</f>
        <v>0</v>
      </c>
      <c r="AZ147" s="214">
        <f>IF('Indicator Date hidden'!BA148="x","x",$AZ$2-'Indicator Date hidden'!BA148)</f>
        <v>0</v>
      </c>
      <c r="BA147">
        <f t="shared" si="20"/>
        <v>16</v>
      </c>
      <c r="BB147" s="21">
        <f t="shared" si="21"/>
        <v>0.36363636363636365</v>
      </c>
      <c r="BC147">
        <f t="shared" si="22"/>
        <v>4</v>
      </c>
      <c r="BD147" s="21">
        <f t="shared" si="23"/>
        <v>1.1695163936607824</v>
      </c>
      <c r="BE147" s="291">
        <f t="shared" si="24"/>
        <v>0</v>
      </c>
    </row>
    <row r="148" spans="1:57" x14ac:dyDescent="0.25">
      <c r="A148" t="s">
        <v>8095</v>
      </c>
      <c r="B148" s="214">
        <f>IF('Indicator Date hidden'!C149="x","x",$B$2-'Indicator Date hidden'!C149)</f>
        <v>0</v>
      </c>
      <c r="C148" s="214">
        <f>IF('Indicator Date hidden'!D149="x","x",$C$2-'Indicator Date hidden'!D149)</f>
        <v>0</v>
      </c>
      <c r="D148" s="214">
        <f>IF('Indicator Date hidden'!E149="x","x",$D$2-'Indicator Date hidden'!E149)</f>
        <v>0</v>
      </c>
      <c r="E148" s="214">
        <f>IF('Indicator Date hidden'!F149="x","x",$E$2-'Indicator Date hidden'!F149)</f>
        <v>0</v>
      </c>
      <c r="F148" s="214">
        <f>IF('Indicator Date hidden'!G149="x","x",$F$2-'Indicator Date hidden'!G149)</f>
        <v>0</v>
      </c>
      <c r="G148" s="214">
        <f>IF('Indicator Date hidden'!H149="x","x",$G$2-'Indicator Date hidden'!H149)</f>
        <v>0</v>
      </c>
      <c r="H148" s="214">
        <f>IF('Indicator Date hidden'!I149="x","x",$H$2-'Indicator Date hidden'!I149)</f>
        <v>0</v>
      </c>
      <c r="I148" s="214">
        <f>IF('Indicator Date hidden'!J149="x","x",$I$2-'Indicator Date hidden'!J149)</f>
        <v>0</v>
      </c>
      <c r="J148" s="214">
        <f>IF('Indicator Date hidden'!K149="x","x",$J$2-'Indicator Date hidden'!K149)</f>
        <v>0</v>
      </c>
      <c r="K148" s="214">
        <f>IF('Indicator Date hidden'!L149="x","x",$K$2-'Indicator Date hidden'!L149)</f>
        <v>0</v>
      </c>
      <c r="L148" s="214">
        <f>IF('Indicator Date hidden'!M149="x","x",$L$2-'Indicator Date hidden'!M149)</f>
        <v>0</v>
      </c>
      <c r="M148" s="214">
        <f>IF('Indicator Date hidden'!N149="x","x",$M$2-'Indicator Date hidden'!N149)</f>
        <v>0</v>
      </c>
      <c r="N148" s="214">
        <f>IF('Indicator Date hidden'!O149="x","x",$N$2-'Indicator Date hidden'!O149)</f>
        <v>0</v>
      </c>
      <c r="O148" s="214">
        <f>IF('Indicator Date hidden'!P149="x","x",$O$2-'Indicator Date hidden'!P149)</f>
        <v>0</v>
      </c>
      <c r="P148" s="214">
        <f>IF('Indicator Date hidden'!Q149="x","x",$P$2-'Indicator Date hidden'!Q149)</f>
        <v>0</v>
      </c>
      <c r="Q148" s="214">
        <f>IF('Indicator Date hidden'!R149="x","x",$Q$2-'Indicator Date hidden'!R149)</f>
        <v>5</v>
      </c>
      <c r="R148" s="214">
        <f>IF('Indicator Date hidden'!S149="x","x",$R$2-'Indicator Date hidden'!S149)</f>
        <v>0</v>
      </c>
      <c r="S148" s="214">
        <f>IF('Indicator Date hidden'!T149="x","x",$S$2-'Indicator Date hidden'!T149)</f>
        <v>0</v>
      </c>
      <c r="T148" s="214">
        <f>IF('Indicator Date hidden'!U149="x","x",$T$2-'Indicator Date hidden'!U149)</f>
        <v>0</v>
      </c>
      <c r="U148" s="214">
        <f>IF('Indicator Date hidden'!V149="x","x",$U$2-'Indicator Date hidden'!V149)</f>
        <v>0</v>
      </c>
      <c r="V148" s="214">
        <f>IF('Indicator Date hidden'!W149="x","x",$V$2-'Indicator Date hidden'!W149)</f>
        <v>0</v>
      </c>
      <c r="W148" s="214">
        <f>IF('Indicator Date hidden'!X149="x","x",$W$2-'Indicator Date hidden'!X149)</f>
        <v>6</v>
      </c>
      <c r="X148" s="214" t="str">
        <f>IF('Indicator Date hidden'!Y149="x","x",$X$2-'Indicator Date hidden'!Y149)</f>
        <v>x</v>
      </c>
      <c r="Y148" s="214">
        <f>IF('Indicator Date hidden'!Z149="x","x",$Y$2-'Indicator Date hidden'!Z149)</f>
        <v>0</v>
      </c>
      <c r="Z148" s="214">
        <f>IF('Indicator Date hidden'!AA149="x","x",$Z$2-'Indicator Date hidden'!AA149)</f>
        <v>0</v>
      </c>
      <c r="AA148" s="214">
        <f>IF('Indicator Date hidden'!AB149="x","x",$AA$2-'Indicator Date hidden'!AB149)</f>
        <v>0</v>
      </c>
      <c r="AB148" s="214">
        <f>IF('Indicator Date hidden'!AC149="x","x",$AB$2-'Indicator Date hidden'!AC149)</f>
        <v>0</v>
      </c>
      <c r="AC148" s="214">
        <f>IF('Indicator Date hidden'!AD149="x","x",$AC$2-'Indicator Date hidden'!AD149)</f>
        <v>0</v>
      </c>
      <c r="AD148" s="214">
        <f>IF('Indicator Date hidden'!AE149="x","x",$AD$2-'Indicator Date hidden'!AE149)</f>
        <v>0</v>
      </c>
      <c r="AE148" s="214" t="str">
        <f>IF('Indicator Date hidden'!AF149="x","x",$AE$2-'Indicator Date hidden'!AF149)</f>
        <v>x</v>
      </c>
      <c r="AF148" s="214">
        <f>IF('Indicator Date hidden'!AG149="x","x",$AF$2-'Indicator Date hidden'!AG149)</f>
        <v>3</v>
      </c>
      <c r="AG148" s="214">
        <f>IF('Indicator Date hidden'!AH149="x","x",$AG$2-'Indicator Date hidden'!AH149)</f>
        <v>0</v>
      </c>
      <c r="AH148" s="214">
        <f>IF('Indicator Date hidden'!AI149="x","x",$AH$2-'Indicator Date hidden'!AI149)</f>
        <v>0</v>
      </c>
      <c r="AI148" s="214">
        <f>IF('Indicator Date hidden'!AJ149="x","x",$AI$2-'Indicator Date hidden'!AJ149)</f>
        <v>0</v>
      </c>
      <c r="AJ148" s="214" t="str">
        <f>IF('Indicator Date hidden'!AK149="x","x",$AJ$2-'Indicator Date hidden'!AK149)</f>
        <v>x</v>
      </c>
      <c r="AK148" s="214">
        <f>IF('Indicator Date hidden'!AL149="x","x",$AK$2-'Indicator Date hidden'!AL149)</f>
        <v>1</v>
      </c>
      <c r="AL148" s="214">
        <f>IF('Indicator Date hidden'!AM149="x","x",$AL$2-'Indicator Date hidden'!AM149)</f>
        <v>0</v>
      </c>
      <c r="AM148" s="214">
        <f>IF('Indicator Date hidden'!AN149="x","x",$AM$2-'Indicator Date hidden'!AN149)</f>
        <v>0</v>
      </c>
      <c r="AN148" s="214">
        <f>IF('Indicator Date hidden'!AO149="x","x",$AN$2-'Indicator Date hidden'!AO149)</f>
        <v>0</v>
      </c>
      <c r="AO148" s="214" t="str">
        <f>IF('Indicator Date hidden'!AP149="x","x",$AO$2-'Indicator Date hidden'!AP149)</f>
        <v>x</v>
      </c>
      <c r="AP148" s="214" t="str">
        <f>IF('Indicator Date hidden'!AQ149="x","x",$AP$2-'Indicator Date hidden'!AQ149)</f>
        <v>x</v>
      </c>
      <c r="AQ148" s="214" t="str">
        <f>IF('Indicator Date hidden'!AR149="x","x",$AQ$2-'Indicator Date hidden'!AR149)</f>
        <v>x</v>
      </c>
      <c r="AR148" s="214">
        <f>IF('Indicator Date hidden'!AS149="x","x",$AR$2-'Indicator Date hidden'!AS149)</f>
        <v>0</v>
      </c>
      <c r="AS148" s="214">
        <f>IF('Indicator Date hidden'!AT149="x","x",$AS$2-'Indicator Date hidden'!AT149)</f>
        <v>0</v>
      </c>
      <c r="AT148" s="214">
        <f>IF('Indicator Date hidden'!AU149="x","x",$AT$2-'Indicator Date hidden'!AU149)</f>
        <v>0</v>
      </c>
      <c r="AU148" s="214">
        <f>IF('Indicator Date hidden'!AV149="x","x",$AU$2-'Indicator Date hidden'!AV149)</f>
        <v>6</v>
      </c>
      <c r="AV148" s="214">
        <f>IF('Indicator Date hidden'!AW149="x","x",$AV$2-'Indicator Date hidden'!AW149)</f>
        <v>0</v>
      </c>
      <c r="AW148" s="214">
        <f>IF('Indicator Date hidden'!AX149="x","x",$AW$2-'Indicator Date hidden'!AX149)</f>
        <v>0</v>
      </c>
      <c r="AX148" s="214">
        <f>IF('Indicator Date hidden'!AY149="x","x",$AX$2-'Indicator Date hidden'!AY149)</f>
        <v>0</v>
      </c>
      <c r="AY148" s="214">
        <f>IF('Indicator Date hidden'!AZ149="x","x",$AY$2-'Indicator Date hidden'!AZ149)</f>
        <v>0</v>
      </c>
      <c r="AZ148" s="214">
        <f>IF('Indicator Date hidden'!BA149="x","x",$AZ$2-'Indicator Date hidden'!BA149)</f>
        <v>0</v>
      </c>
      <c r="BA148">
        <f t="shared" si="20"/>
        <v>21</v>
      </c>
      <c r="BB148" s="21">
        <f t="shared" si="21"/>
        <v>0.46666666666666667</v>
      </c>
      <c r="BC148">
        <f t="shared" si="22"/>
        <v>5</v>
      </c>
      <c r="BD148" s="21">
        <f t="shared" si="23"/>
        <v>1.4696938456699069</v>
      </c>
      <c r="BE148" s="291">
        <f t="shared" si="24"/>
        <v>0</v>
      </c>
    </row>
    <row r="149" spans="1:57" x14ac:dyDescent="0.25">
      <c r="A149" t="s">
        <v>8080</v>
      </c>
      <c r="B149" s="214">
        <f>IF('Indicator Date hidden'!C150="x","x",$B$2-'Indicator Date hidden'!C150)</f>
        <v>0</v>
      </c>
      <c r="C149" s="214">
        <f>IF('Indicator Date hidden'!D150="x","x",$C$2-'Indicator Date hidden'!D150)</f>
        <v>0</v>
      </c>
      <c r="D149" s="214">
        <f>IF('Indicator Date hidden'!E150="x","x",$D$2-'Indicator Date hidden'!E150)</f>
        <v>0</v>
      </c>
      <c r="E149" s="214">
        <f>IF('Indicator Date hidden'!F150="x","x",$E$2-'Indicator Date hidden'!F150)</f>
        <v>0</v>
      </c>
      <c r="F149" s="214">
        <f>IF('Indicator Date hidden'!G150="x","x",$F$2-'Indicator Date hidden'!G150)</f>
        <v>0</v>
      </c>
      <c r="G149" s="214">
        <f>IF('Indicator Date hidden'!H150="x","x",$G$2-'Indicator Date hidden'!H150)</f>
        <v>0</v>
      </c>
      <c r="H149" s="214">
        <f>IF('Indicator Date hidden'!I150="x","x",$H$2-'Indicator Date hidden'!I150)</f>
        <v>0</v>
      </c>
      <c r="I149" s="214">
        <f>IF('Indicator Date hidden'!J150="x","x",$I$2-'Indicator Date hidden'!J150)</f>
        <v>0</v>
      </c>
      <c r="J149" s="214">
        <f>IF('Indicator Date hidden'!K150="x","x",$J$2-'Indicator Date hidden'!K150)</f>
        <v>0</v>
      </c>
      <c r="K149" s="214">
        <f>IF('Indicator Date hidden'!L150="x","x",$K$2-'Indicator Date hidden'!L150)</f>
        <v>0</v>
      </c>
      <c r="L149" s="214">
        <f>IF('Indicator Date hidden'!M150="x","x",$L$2-'Indicator Date hidden'!M150)</f>
        <v>0</v>
      </c>
      <c r="M149" s="214">
        <f>IF('Indicator Date hidden'!N150="x","x",$M$2-'Indicator Date hidden'!N150)</f>
        <v>0</v>
      </c>
      <c r="N149" s="214">
        <f>IF('Indicator Date hidden'!O150="x","x",$N$2-'Indicator Date hidden'!O150)</f>
        <v>0</v>
      </c>
      <c r="O149" s="214">
        <f>IF('Indicator Date hidden'!P150="x","x",$O$2-'Indicator Date hidden'!P150)</f>
        <v>0</v>
      </c>
      <c r="P149" s="214">
        <f>IF('Indicator Date hidden'!Q150="x","x",$P$2-'Indicator Date hidden'!Q150)</f>
        <v>0</v>
      </c>
      <c r="Q149" s="214" t="str">
        <f>IF('Indicator Date hidden'!R150="x","x",$Q$2-'Indicator Date hidden'!R150)</f>
        <v>x</v>
      </c>
      <c r="R149" s="214">
        <f>IF('Indicator Date hidden'!S150="x","x",$R$2-'Indicator Date hidden'!S150)</f>
        <v>0</v>
      </c>
      <c r="S149" s="214">
        <f>IF('Indicator Date hidden'!T150="x","x",$S$2-'Indicator Date hidden'!T150)</f>
        <v>0</v>
      </c>
      <c r="T149" s="214">
        <f>IF('Indicator Date hidden'!U150="x","x",$T$2-'Indicator Date hidden'!U150)</f>
        <v>0</v>
      </c>
      <c r="U149" s="214" t="str">
        <f>IF('Indicator Date hidden'!V150="x","x",$U$2-'Indicator Date hidden'!V150)</f>
        <v>x</v>
      </c>
      <c r="V149" s="214">
        <f>IF('Indicator Date hidden'!W150="x","x",$V$2-'Indicator Date hidden'!W150)</f>
        <v>0</v>
      </c>
      <c r="W149" s="214">
        <f>IF('Indicator Date hidden'!X150="x","x",$W$2-'Indicator Date hidden'!X150)</f>
        <v>9</v>
      </c>
      <c r="X149" s="214">
        <f>IF('Indicator Date hidden'!Y150="x","x",$X$2-'Indicator Date hidden'!Y150)</f>
        <v>2</v>
      </c>
      <c r="Y149" s="214">
        <f>IF('Indicator Date hidden'!Z150="x","x",$Y$2-'Indicator Date hidden'!Z150)</f>
        <v>0</v>
      </c>
      <c r="Z149" s="214">
        <f>IF('Indicator Date hidden'!AA150="x","x",$Z$2-'Indicator Date hidden'!AA150)</f>
        <v>0</v>
      </c>
      <c r="AA149" s="214" t="str">
        <f>IF('Indicator Date hidden'!AB150="x","x",$AA$2-'Indicator Date hidden'!AB150)</f>
        <v>x</v>
      </c>
      <c r="AB149" s="214">
        <f>IF('Indicator Date hidden'!AC150="x","x",$AB$2-'Indicator Date hidden'!AC150)</f>
        <v>0</v>
      </c>
      <c r="AC149" s="214">
        <f>IF('Indicator Date hidden'!AD150="x","x",$AC$2-'Indicator Date hidden'!AD150)</f>
        <v>0</v>
      </c>
      <c r="AD149" s="214">
        <f>IF('Indicator Date hidden'!AE150="x","x",$AD$2-'Indicator Date hidden'!AE150)</f>
        <v>0</v>
      </c>
      <c r="AE149" s="214">
        <f>IF('Indicator Date hidden'!AF150="x","x",$AE$2-'Indicator Date hidden'!AF150)</f>
        <v>0</v>
      </c>
      <c r="AF149" s="214" t="str">
        <f>IF('Indicator Date hidden'!AG150="x","x",$AF$2-'Indicator Date hidden'!AG150)</f>
        <v>x</v>
      </c>
      <c r="AG149" s="214">
        <f>IF('Indicator Date hidden'!AH150="x","x",$AG$2-'Indicator Date hidden'!AH150)</f>
        <v>0</v>
      </c>
      <c r="AH149" s="214">
        <f>IF('Indicator Date hidden'!AI150="x","x",$AH$2-'Indicator Date hidden'!AI150)</f>
        <v>0</v>
      </c>
      <c r="AI149" s="214">
        <f>IF('Indicator Date hidden'!AJ150="x","x",$AI$2-'Indicator Date hidden'!AJ150)</f>
        <v>0</v>
      </c>
      <c r="AJ149" s="214" t="str">
        <f>IF('Indicator Date hidden'!AK150="x","x",$AJ$2-'Indicator Date hidden'!AK150)</f>
        <v>x</v>
      </c>
      <c r="AK149" s="214">
        <f>IF('Indicator Date hidden'!AL150="x","x",$AK$2-'Indicator Date hidden'!AL150)</f>
        <v>1</v>
      </c>
      <c r="AL149" s="214">
        <f>IF('Indicator Date hidden'!AM150="x","x",$AL$2-'Indicator Date hidden'!AM150)</f>
        <v>0</v>
      </c>
      <c r="AM149" s="214">
        <f>IF('Indicator Date hidden'!AN150="x","x",$AM$2-'Indicator Date hidden'!AN150)</f>
        <v>0</v>
      </c>
      <c r="AN149" s="214">
        <f>IF('Indicator Date hidden'!AO150="x","x",$AN$2-'Indicator Date hidden'!AO150)</f>
        <v>0</v>
      </c>
      <c r="AO149" s="214">
        <f>IF('Indicator Date hidden'!AP150="x","x",$AO$2-'Indicator Date hidden'!AP150)</f>
        <v>1</v>
      </c>
      <c r="AP149" s="214">
        <f>IF('Indicator Date hidden'!AQ150="x","x",$AP$2-'Indicator Date hidden'!AQ150)</f>
        <v>0</v>
      </c>
      <c r="AQ149" s="214" t="str">
        <f>IF('Indicator Date hidden'!AR150="x","x",$AQ$2-'Indicator Date hidden'!AR150)</f>
        <v>x</v>
      </c>
      <c r="AR149" s="214">
        <f>IF('Indicator Date hidden'!AS150="x","x",$AR$2-'Indicator Date hidden'!AS150)</f>
        <v>0</v>
      </c>
      <c r="AS149" s="214">
        <f>IF('Indicator Date hidden'!AT150="x","x",$AS$2-'Indicator Date hidden'!AT150)</f>
        <v>0</v>
      </c>
      <c r="AT149" s="214">
        <f>IF('Indicator Date hidden'!AU150="x","x",$AT$2-'Indicator Date hidden'!AU150)</f>
        <v>0</v>
      </c>
      <c r="AU149" s="214">
        <f>IF('Indicator Date hidden'!AV150="x","x",$AU$2-'Indicator Date hidden'!AV150)</f>
        <v>1</v>
      </c>
      <c r="AV149" s="214">
        <f>IF('Indicator Date hidden'!AW150="x","x",$AV$2-'Indicator Date hidden'!AW150)</f>
        <v>0</v>
      </c>
      <c r="AW149" s="214">
        <f>IF('Indicator Date hidden'!AX150="x","x",$AW$2-'Indicator Date hidden'!AX150)</f>
        <v>0</v>
      </c>
      <c r="AX149" s="214">
        <f>IF('Indicator Date hidden'!AY150="x","x",$AX$2-'Indicator Date hidden'!AY150)</f>
        <v>0</v>
      </c>
      <c r="AY149" s="214">
        <f>IF('Indicator Date hidden'!AZ150="x","x",$AY$2-'Indicator Date hidden'!AZ150)</f>
        <v>0</v>
      </c>
      <c r="AZ149" s="214">
        <f>IF('Indicator Date hidden'!BA150="x","x",$AZ$2-'Indicator Date hidden'!BA150)</f>
        <v>0</v>
      </c>
      <c r="BA149">
        <f t="shared" si="20"/>
        <v>14</v>
      </c>
      <c r="BB149" s="21">
        <f t="shared" si="21"/>
        <v>0.31111111111111112</v>
      </c>
      <c r="BC149">
        <f t="shared" si="22"/>
        <v>5</v>
      </c>
      <c r="BD149" s="21">
        <f t="shared" si="23"/>
        <v>1.3633654800158193</v>
      </c>
      <c r="BE149" s="291">
        <f t="shared" si="24"/>
        <v>0</v>
      </c>
    </row>
    <row r="150" spans="1:57" x14ac:dyDescent="0.25">
      <c r="A150" t="s">
        <v>8082</v>
      </c>
      <c r="B150" s="214">
        <f>IF('Indicator Date hidden'!C151="x","x",$B$2-'Indicator Date hidden'!C151)</f>
        <v>0</v>
      </c>
      <c r="C150" s="214">
        <f>IF('Indicator Date hidden'!D151="x","x",$C$2-'Indicator Date hidden'!D151)</f>
        <v>0</v>
      </c>
      <c r="D150" s="214">
        <f>IF('Indicator Date hidden'!E151="x","x",$D$2-'Indicator Date hidden'!E151)</f>
        <v>0</v>
      </c>
      <c r="E150" s="214">
        <f>IF('Indicator Date hidden'!F151="x","x",$E$2-'Indicator Date hidden'!F151)</f>
        <v>0</v>
      </c>
      <c r="F150" s="214">
        <f>IF('Indicator Date hidden'!G151="x","x",$F$2-'Indicator Date hidden'!G151)</f>
        <v>0</v>
      </c>
      <c r="G150" s="214">
        <f>IF('Indicator Date hidden'!H151="x","x",$G$2-'Indicator Date hidden'!H151)</f>
        <v>0</v>
      </c>
      <c r="H150" s="214">
        <f>IF('Indicator Date hidden'!I151="x","x",$H$2-'Indicator Date hidden'!I151)</f>
        <v>0</v>
      </c>
      <c r="I150" s="214">
        <f>IF('Indicator Date hidden'!J151="x","x",$I$2-'Indicator Date hidden'!J151)</f>
        <v>0</v>
      </c>
      <c r="J150" s="214">
        <f>IF('Indicator Date hidden'!K151="x","x",$J$2-'Indicator Date hidden'!K151)</f>
        <v>0</v>
      </c>
      <c r="K150" s="214">
        <f>IF('Indicator Date hidden'!L151="x","x",$K$2-'Indicator Date hidden'!L151)</f>
        <v>0</v>
      </c>
      <c r="L150" s="214">
        <f>IF('Indicator Date hidden'!M151="x","x",$L$2-'Indicator Date hidden'!M151)</f>
        <v>0</v>
      </c>
      <c r="M150" s="214">
        <f>IF('Indicator Date hidden'!N151="x","x",$M$2-'Indicator Date hidden'!N151)</f>
        <v>0</v>
      </c>
      <c r="N150" s="214">
        <f>IF('Indicator Date hidden'!O151="x","x",$N$2-'Indicator Date hidden'!O151)</f>
        <v>0</v>
      </c>
      <c r="O150" s="214">
        <f>IF('Indicator Date hidden'!P151="x","x",$O$2-'Indicator Date hidden'!P151)</f>
        <v>0</v>
      </c>
      <c r="P150" s="214">
        <f>IF('Indicator Date hidden'!Q151="x","x",$P$2-'Indicator Date hidden'!Q151)</f>
        <v>0</v>
      </c>
      <c r="Q150" s="214">
        <f>IF('Indicator Date hidden'!R151="x","x",$Q$2-'Indicator Date hidden'!R151)</f>
        <v>0</v>
      </c>
      <c r="R150" s="214">
        <f>IF('Indicator Date hidden'!S151="x","x",$R$2-'Indicator Date hidden'!S151)</f>
        <v>0</v>
      </c>
      <c r="S150" s="214">
        <f>IF('Indicator Date hidden'!T151="x","x",$S$2-'Indicator Date hidden'!T151)</f>
        <v>0</v>
      </c>
      <c r="T150" s="214">
        <f>IF('Indicator Date hidden'!U151="x","x",$T$2-'Indicator Date hidden'!U151)</f>
        <v>0</v>
      </c>
      <c r="U150" s="214">
        <f>IF('Indicator Date hidden'!V151="x","x",$U$2-'Indicator Date hidden'!V151)</f>
        <v>0</v>
      </c>
      <c r="V150" s="214">
        <f>IF('Indicator Date hidden'!W151="x","x",$V$2-'Indicator Date hidden'!W151)</f>
        <v>0</v>
      </c>
      <c r="W150" s="214">
        <f>IF('Indicator Date hidden'!X151="x","x",$W$2-'Indicator Date hidden'!X151)</f>
        <v>0</v>
      </c>
      <c r="X150" s="214">
        <f>IF('Indicator Date hidden'!Y151="x","x",$X$2-'Indicator Date hidden'!Y151)</f>
        <v>4</v>
      </c>
      <c r="Y150" s="214">
        <f>IF('Indicator Date hidden'!Z151="x","x",$Y$2-'Indicator Date hidden'!Z151)</f>
        <v>0</v>
      </c>
      <c r="Z150" s="214">
        <f>IF('Indicator Date hidden'!AA151="x","x",$Z$2-'Indicator Date hidden'!AA151)</f>
        <v>0</v>
      </c>
      <c r="AA150" s="214">
        <f>IF('Indicator Date hidden'!AB151="x","x",$AA$2-'Indicator Date hidden'!AB151)</f>
        <v>0</v>
      </c>
      <c r="AB150" s="214">
        <f>IF('Indicator Date hidden'!AC151="x","x",$AB$2-'Indicator Date hidden'!AC151)</f>
        <v>0</v>
      </c>
      <c r="AC150" s="214">
        <f>IF('Indicator Date hidden'!AD151="x","x",$AC$2-'Indicator Date hidden'!AD151)</f>
        <v>0</v>
      </c>
      <c r="AD150" s="214">
        <f>IF('Indicator Date hidden'!AE151="x","x",$AD$2-'Indicator Date hidden'!AE151)</f>
        <v>0</v>
      </c>
      <c r="AE150" s="214">
        <f>IF('Indicator Date hidden'!AF151="x","x",$AE$2-'Indicator Date hidden'!AF151)</f>
        <v>0</v>
      </c>
      <c r="AF150" s="214">
        <f>IF('Indicator Date hidden'!AG151="x","x",$AF$2-'Indicator Date hidden'!AG151)</f>
        <v>2</v>
      </c>
      <c r="AG150" s="214">
        <f>IF('Indicator Date hidden'!AH151="x","x",$AG$2-'Indicator Date hidden'!AH151)</f>
        <v>0</v>
      </c>
      <c r="AH150" s="214">
        <f>IF('Indicator Date hidden'!AI151="x","x",$AH$2-'Indicator Date hidden'!AI151)</f>
        <v>0</v>
      </c>
      <c r="AI150" s="214">
        <f>IF('Indicator Date hidden'!AJ151="x","x",$AI$2-'Indicator Date hidden'!AJ151)</f>
        <v>0</v>
      </c>
      <c r="AJ150" s="214">
        <f>IF('Indicator Date hidden'!AK151="x","x",$AJ$2-'Indicator Date hidden'!AK151)</f>
        <v>1</v>
      </c>
      <c r="AK150" s="214">
        <f>IF('Indicator Date hidden'!AL151="x","x",$AK$2-'Indicator Date hidden'!AL151)</f>
        <v>1</v>
      </c>
      <c r="AL150" s="214">
        <f>IF('Indicator Date hidden'!AM151="x","x",$AL$2-'Indicator Date hidden'!AM151)</f>
        <v>0</v>
      </c>
      <c r="AM150" s="214">
        <f>IF('Indicator Date hidden'!AN151="x","x",$AM$2-'Indicator Date hidden'!AN151)</f>
        <v>0</v>
      </c>
      <c r="AN150" s="214">
        <f>IF('Indicator Date hidden'!AO151="x","x",$AN$2-'Indicator Date hidden'!AO151)</f>
        <v>0</v>
      </c>
      <c r="AO150" s="214">
        <f>IF('Indicator Date hidden'!AP151="x","x",$AO$2-'Indicator Date hidden'!AP151)</f>
        <v>0</v>
      </c>
      <c r="AP150" s="214">
        <f>IF('Indicator Date hidden'!AQ151="x","x",$AP$2-'Indicator Date hidden'!AQ151)</f>
        <v>0</v>
      </c>
      <c r="AQ150" s="214">
        <f>IF('Indicator Date hidden'!AR151="x","x",$AQ$2-'Indicator Date hidden'!AR151)</f>
        <v>0</v>
      </c>
      <c r="AR150" s="214">
        <f>IF('Indicator Date hidden'!AS151="x","x",$AR$2-'Indicator Date hidden'!AS151)</f>
        <v>0</v>
      </c>
      <c r="AS150" s="214">
        <f>IF('Indicator Date hidden'!AT151="x","x",$AS$2-'Indicator Date hidden'!AT151)</f>
        <v>0</v>
      </c>
      <c r="AT150" s="214">
        <f>IF('Indicator Date hidden'!AU151="x","x",$AT$2-'Indicator Date hidden'!AU151)</f>
        <v>0</v>
      </c>
      <c r="AU150" s="214">
        <f>IF('Indicator Date hidden'!AV151="x","x",$AU$2-'Indicator Date hidden'!AV151)</f>
        <v>1</v>
      </c>
      <c r="AV150" s="214">
        <f>IF('Indicator Date hidden'!AW151="x","x",$AV$2-'Indicator Date hidden'!AW151)</f>
        <v>0</v>
      </c>
      <c r="AW150" s="214">
        <f>IF('Indicator Date hidden'!AX151="x","x",$AW$2-'Indicator Date hidden'!AX151)</f>
        <v>0</v>
      </c>
      <c r="AX150" s="214">
        <f>IF('Indicator Date hidden'!AY151="x","x",$AX$2-'Indicator Date hidden'!AY151)</f>
        <v>0</v>
      </c>
      <c r="AY150" s="214">
        <f>IF('Indicator Date hidden'!AZ151="x","x",$AY$2-'Indicator Date hidden'!AZ151)</f>
        <v>0</v>
      </c>
      <c r="AZ150" s="214">
        <f>IF('Indicator Date hidden'!BA151="x","x",$AZ$2-'Indicator Date hidden'!BA151)</f>
        <v>0</v>
      </c>
      <c r="BA150">
        <f t="shared" si="20"/>
        <v>9</v>
      </c>
      <c r="BB150" s="21">
        <f t="shared" si="21"/>
        <v>0.17647058823529413</v>
      </c>
      <c r="BC150">
        <f t="shared" si="22"/>
        <v>5</v>
      </c>
      <c r="BD150" s="21">
        <f t="shared" si="23"/>
        <v>0.64794947615130605</v>
      </c>
      <c r="BE150" s="291">
        <f t="shared" si="24"/>
        <v>0</v>
      </c>
    </row>
    <row r="151" spans="1:57" x14ac:dyDescent="0.25">
      <c r="A151" t="s">
        <v>8092</v>
      </c>
      <c r="B151" s="214">
        <f>IF('Indicator Date hidden'!C152="x","x",$B$2-'Indicator Date hidden'!C152)</f>
        <v>0</v>
      </c>
      <c r="C151" s="214">
        <f>IF('Indicator Date hidden'!D152="x","x",$C$2-'Indicator Date hidden'!D152)</f>
        <v>0</v>
      </c>
      <c r="D151" s="214">
        <f>IF('Indicator Date hidden'!E152="x","x",$D$2-'Indicator Date hidden'!E152)</f>
        <v>0</v>
      </c>
      <c r="E151" s="214">
        <f>IF('Indicator Date hidden'!F152="x","x",$E$2-'Indicator Date hidden'!F152)</f>
        <v>0</v>
      </c>
      <c r="F151" s="214">
        <f>IF('Indicator Date hidden'!G152="x","x",$F$2-'Indicator Date hidden'!G152)</f>
        <v>0</v>
      </c>
      <c r="G151" s="214">
        <f>IF('Indicator Date hidden'!H152="x","x",$G$2-'Indicator Date hidden'!H152)</f>
        <v>0</v>
      </c>
      <c r="H151" s="214">
        <f>IF('Indicator Date hidden'!I152="x","x",$H$2-'Indicator Date hidden'!I152)</f>
        <v>0</v>
      </c>
      <c r="I151" s="214">
        <f>IF('Indicator Date hidden'!J152="x","x",$I$2-'Indicator Date hidden'!J152)</f>
        <v>0</v>
      </c>
      <c r="J151" s="214">
        <f>IF('Indicator Date hidden'!K152="x","x",$J$2-'Indicator Date hidden'!K152)</f>
        <v>0</v>
      </c>
      <c r="K151" s="214">
        <f>IF('Indicator Date hidden'!L152="x","x",$K$2-'Indicator Date hidden'!L152)</f>
        <v>0</v>
      </c>
      <c r="L151" s="214">
        <f>IF('Indicator Date hidden'!M152="x","x",$L$2-'Indicator Date hidden'!M152)</f>
        <v>0</v>
      </c>
      <c r="M151" s="214">
        <f>IF('Indicator Date hidden'!N152="x","x",$M$2-'Indicator Date hidden'!N152)</f>
        <v>0</v>
      </c>
      <c r="N151" s="214">
        <f>IF('Indicator Date hidden'!O152="x","x",$N$2-'Indicator Date hidden'!O152)</f>
        <v>0</v>
      </c>
      <c r="O151" s="214">
        <f>IF('Indicator Date hidden'!P152="x","x",$O$2-'Indicator Date hidden'!P152)</f>
        <v>0</v>
      </c>
      <c r="P151" s="214">
        <f>IF('Indicator Date hidden'!Q152="x","x",$P$2-'Indicator Date hidden'!Q152)</f>
        <v>0</v>
      </c>
      <c r="Q151" s="214">
        <f>IF('Indicator Date hidden'!R152="x","x",$Q$2-'Indicator Date hidden'!R152)</f>
        <v>0</v>
      </c>
      <c r="R151" s="214">
        <f>IF('Indicator Date hidden'!S152="x","x",$R$2-'Indicator Date hidden'!S152)</f>
        <v>0</v>
      </c>
      <c r="S151" s="214">
        <f>IF('Indicator Date hidden'!T152="x","x",$S$2-'Indicator Date hidden'!T152)</f>
        <v>0</v>
      </c>
      <c r="T151" s="214">
        <f>IF('Indicator Date hidden'!U152="x","x",$T$2-'Indicator Date hidden'!U152)</f>
        <v>0</v>
      </c>
      <c r="U151" s="214">
        <f>IF('Indicator Date hidden'!V152="x","x",$U$2-'Indicator Date hidden'!V152)</f>
        <v>0</v>
      </c>
      <c r="V151" s="214">
        <f>IF('Indicator Date hidden'!W152="x","x",$V$2-'Indicator Date hidden'!W152)</f>
        <v>0</v>
      </c>
      <c r="W151" s="214">
        <f>IF('Indicator Date hidden'!X152="x","x",$W$2-'Indicator Date hidden'!X152)</f>
        <v>0</v>
      </c>
      <c r="X151" s="214">
        <f>IF('Indicator Date hidden'!Y152="x","x",$X$2-'Indicator Date hidden'!Y152)</f>
        <v>4</v>
      </c>
      <c r="Y151" s="214">
        <f>IF('Indicator Date hidden'!Z152="x","x",$Y$2-'Indicator Date hidden'!Z152)</f>
        <v>0</v>
      </c>
      <c r="Z151" s="214">
        <f>IF('Indicator Date hidden'!AA152="x","x",$Z$2-'Indicator Date hidden'!AA152)</f>
        <v>0</v>
      </c>
      <c r="AA151" s="214">
        <f>IF('Indicator Date hidden'!AB152="x","x",$AA$2-'Indicator Date hidden'!AB152)</f>
        <v>1</v>
      </c>
      <c r="AB151" s="214">
        <f>IF('Indicator Date hidden'!AC152="x","x",$AB$2-'Indicator Date hidden'!AC152)</f>
        <v>0</v>
      </c>
      <c r="AC151" s="214">
        <f>IF('Indicator Date hidden'!AD152="x","x",$AC$2-'Indicator Date hidden'!AD152)</f>
        <v>0</v>
      </c>
      <c r="AD151" s="214" t="str">
        <f>IF('Indicator Date hidden'!AE152="x","x",$AD$2-'Indicator Date hidden'!AE152)</f>
        <v>x</v>
      </c>
      <c r="AE151" s="214">
        <f>IF('Indicator Date hidden'!AF152="x","x",$AE$2-'Indicator Date hidden'!AF152)</f>
        <v>0</v>
      </c>
      <c r="AF151" s="214">
        <f>IF('Indicator Date hidden'!AG152="x","x",$AF$2-'Indicator Date hidden'!AG152)</f>
        <v>3</v>
      </c>
      <c r="AG151" s="214">
        <f>IF('Indicator Date hidden'!AH152="x","x",$AG$2-'Indicator Date hidden'!AH152)</f>
        <v>0</v>
      </c>
      <c r="AH151" s="214">
        <f>IF('Indicator Date hidden'!AI152="x","x",$AH$2-'Indicator Date hidden'!AI152)</f>
        <v>0</v>
      </c>
      <c r="AI151" s="214">
        <f>IF('Indicator Date hidden'!AJ152="x","x",$AI$2-'Indicator Date hidden'!AJ152)</f>
        <v>0</v>
      </c>
      <c r="AJ151" s="214" t="str">
        <f>IF('Indicator Date hidden'!AK152="x","x",$AJ$2-'Indicator Date hidden'!AK152)</f>
        <v>x</v>
      </c>
      <c r="AK151" s="214">
        <f>IF('Indicator Date hidden'!AL152="x","x",$AK$2-'Indicator Date hidden'!AL152)</f>
        <v>1</v>
      </c>
      <c r="AL151" s="214">
        <f>IF('Indicator Date hidden'!AM152="x","x",$AL$2-'Indicator Date hidden'!AM152)</f>
        <v>0</v>
      </c>
      <c r="AM151" s="214">
        <f>IF('Indicator Date hidden'!AN152="x","x",$AM$2-'Indicator Date hidden'!AN152)</f>
        <v>0</v>
      </c>
      <c r="AN151" s="214">
        <f>IF('Indicator Date hidden'!AO152="x","x",$AN$2-'Indicator Date hidden'!AO152)</f>
        <v>0</v>
      </c>
      <c r="AO151" s="214" t="str">
        <f>IF('Indicator Date hidden'!AP152="x","x",$AO$2-'Indicator Date hidden'!AP152)</f>
        <v>x</v>
      </c>
      <c r="AP151" s="214">
        <f>IF('Indicator Date hidden'!AQ152="x","x",$AP$2-'Indicator Date hidden'!AQ152)</f>
        <v>2</v>
      </c>
      <c r="AQ151" s="214">
        <f>IF('Indicator Date hidden'!AR152="x","x",$AQ$2-'Indicator Date hidden'!AR152)</f>
        <v>0</v>
      </c>
      <c r="AR151" s="214">
        <f>IF('Indicator Date hidden'!AS152="x","x",$AR$2-'Indicator Date hidden'!AS152)</f>
        <v>0</v>
      </c>
      <c r="AS151" s="214">
        <f>IF('Indicator Date hidden'!AT152="x","x",$AS$2-'Indicator Date hidden'!AT152)</f>
        <v>0</v>
      </c>
      <c r="AT151" s="214">
        <f>IF('Indicator Date hidden'!AU152="x","x",$AT$2-'Indicator Date hidden'!AU152)</f>
        <v>0</v>
      </c>
      <c r="AU151" s="214">
        <f>IF('Indicator Date hidden'!AV152="x","x",$AU$2-'Indicator Date hidden'!AV152)</f>
        <v>3</v>
      </c>
      <c r="AV151" s="214">
        <f>IF('Indicator Date hidden'!AW152="x","x",$AV$2-'Indicator Date hidden'!AW152)</f>
        <v>0</v>
      </c>
      <c r="AW151" s="214">
        <f>IF('Indicator Date hidden'!AX152="x","x",$AW$2-'Indicator Date hidden'!AX152)</f>
        <v>0</v>
      </c>
      <c r="AX151" s="214">
        <f>IF('Indicator Date hidden'!AY152="x","x",$AX$2-'Indicator Date hidden'!AY152)</f>
        <v>0</v>
      </c>
      <c r="AY151" s="214">
        <f>IF('Indicator Date hidden'!AZ152="x","x",$AY$2-'Indicator Date hidden'!AZ152)</f>
        <v>0</v>
      </c>
      <c r="AZ151" s="214">
        <f>IF('Indicator Date hidden'!BA152="x","x",$AZ$2-'Indicator Date hidden'!BA152)</f>
        <v>0</v>
      </c>
      <c r="BA151">
        <f t="shared" si="20"/>
        <v>14</v>
      </c>
      <c r="BB151" s="21">
        <f t="shared" si="21"/>
        <v>0.29166666666666669</v>
      </c>
      <c r="BC151">
        <f t="shared" si="22"/>
        <v>6</v>
      </c>
      <c r="BD151" s="21">
        <f t="shared" si="23"/>
        <v>0.86502247883444561</v>
      </c>
      <c r="BE151" s="291">
        <f t="shared" si="24"/>
        <v>0</v>
      </c>
    </row>
    <row r="152" spans="1:57" x14ac:dyDescent="0.25">
      <c r="A152" t="s">
        <v>8105</v>
      </c>
      <c r="B152" s="214">
        <f>IF('Indicator Date hidden'!C153="x","x",$B$2-'Indicator Date hidden'!C153)</f>
        <v>0</v>
      </c>
      <c r="C152" s="214">
        <f>IF('Indicator Date hidden'!D153="x","x",$C$2-'Indicator Date hidden'!D153)</f>
        <v>0</v>
      </c>
      <c r="D152" s="214">
        <f>IF('Indicator Date hidden'!E153="x","x",$D$2-'Indicator Date hidden'!E153)</f>
        <v>0</v>
      </c>
      <c r="E152" s="214">
        <f>IF('Indicator Date hidden'!F153="x","x",$E$2-'Indicator Date hidden'!F153)</f>
        <v>0</v>
      </c>
      <c r="F152" s="214">
        <f>IF('Indicator Date hidden'!G153="x","x",$F$2-'Indicator Date hidden'!G153)</f>
        <v>0</v>
      </c>
      <c r="G152" s="214">
        <f>IF('Indicator Date hidden'!H153="x","x",$G$2-'Indicator Date hidden'!H153)</f>
        <v>0</v>
      </c>
      <c r="H152" s="214">
        <f>IF('Indicator Date hidden'!I153="x","x",$H$2-'Indicator Date hidden'!I153)</f>
        <v>0</v>
      </c>
      <c r="I152" s="214">
        <f>IF('Indicator Date hidden'!J153="x","x",$I$2-'Indicator Date hidden'!J153)</f>
        <v>0</v>
      </c>
      <c r="J152" s="214">
        <f>IF('Indicator Date hidden'!K153="x","x",$J$2-'Indicator Date hidden'!K153)</f>
        <v>0</v>
      </c>
      <c r="K152" s="214">
        <f>IF('Indicator Date hidden'!L153="x","x",$K$2-'Indicator Date hidden'!L153)</f>
        <v>0</v>
      </c>
      <c r="L152" s="214">
        <f>IF('Indicator Date hidden'!M153="x","x",$L$2-'Indicator Date hidden'!M153)</f>
        <v>0</v>
      </c>
      <c r="M152" s="214">
        <f>IF('Indicator Date hidden'!N153="x","x",$M$2-'Indicator Date hidden'!N153)</f>
        <v>0</v>
      </c>
      <c r="N152" s="214">
        <f>IF('Indicator Date hidden'!O153="x","x",$N$2-'Indicator Date hidden'!O153)</f>
        <v>0</v>
      </c>
      <c r="O152" s="214">
        <f>IF('Indicator Date hidden'!P153="x","x",$O$2-'Indicator Date hidden'!P153)</f>
        <v>0</v>
      </c>
      <c r="P152" s="214">
        <f>IF('Indicator Date hidden'!Q153="x","x",$P$2-'Indicator Date hidden'!Q153)</f>
        <v>0</v>
      </c>
      <c r="Q152" s="214" t="str">
        <f>IF('Indicator Date hidden'!R153="x","x",$Q$2-'Indicator Date hidden'!R153)</f>
        <v>x</v>
      </c>
      <c r="R152" s="214">
        <f>IF('Indicator Date hidden'!S153="x","x",$R$2-'Indicator Date hidden'!S153)</f>
        <v>0</v>
      </c>
      <c r="S152" s="214">
        <f>IF('Indicator Date hidden'!T153="x","x",$S$2-'Indicator Date hidden'!T153)</f>
        <v>0</v>
      </c>
      <c r="T152" s="214">
        <f>IF('Indicator Date hidden'!U153="x","x",$T$2-'Indicator Date hidden'!U153)</f>
        <v>0</v>
      </c>
      <c r="U152" s="214">
        <f>IF('Indicator Date hidden'!V153="x","x",$U$2-'Indicator Date hidden'!V153)</f>
        <v>0</v>
      </c>
      <c r="V152" s="214">
        <f>IF('Indicator Date hidden'!W153="x","x",$V$2-'Indicator Date hidden'!W153)</f>
        <v>0</v>
      </c>
      <c r="W152" s="214">
        <f>IF('Indicator Date hidden'!X153="x","x",$W$2-'Indicator Date hidden'!X153)</f>
        <v>2</v>
      </c>
      <c r="X152" s="214">
        <f>IF('Indicator Date hidden'!Y153="x","x",$X$2-'Indicator Date hidden'!Y153)</f>
        <v>2</v>
      </c>
      <c r="Y152" s="214">
        <f>IF('Indicator Date hidden'!Z153="x","x",$Y$2-'Indicator Date hidden'!Z153)</f>
        <v>0</v>
      </c>
      <c r="Z152" s="214">
        <f>IF('Indicator Date hidden'!AA153="x","x",$Z$2-'Indicator Date hidden'!AA153)</f>
        <v>0</v>
      </c>
      <c r="AA152" s="214" t="str">
        <f>IF('Indicator Date hidden'!AB153="x","x",$AA$2-'Indicator Date hidden'!AB153)</f>
        <v>x</v>
      </c>
      <c r="AB152" s="214">
        <f>IF('Indicator Date hidden'!AC153="x","x",$AB$2-'Indicator Date hidden'!AC153)</f>
        <v>0</v>
      </c>
      <c r="AC152" s="214">
        <f>IF('Indicator Date hidden'!AD153="x","x",$AC$2-'Indicator Date hidden'!AD153)</f>
        <v>0</v>
      </c>
      <c r="AD152" s="214" t="str">
        <f>IF('Indicator Date hidden'!AE153="x","x",$AD$2-'Indicator Date hidden'!AE153)</f>
        <v>x</v>
      </c>
      <c r="AE152" s="214" t="str">
        <f>IF('Indicator Date hidden'!AF153="x","x",$AE$2-'Indicator Date hidden'!AF153)</f>
        <v>x</v>
      </c>
      <c r="AF152" s="214">
        <f>IF('Indicator Date hidden'!AG153="x","x",$AF$2-'Indicator Date hidden'!AG153)</f>
        <v>7</v>
      </c>
      <c r="AG152" s="214">
        <f>IF('Indicator Date hidden'!AH153="x","x",$AG$2-'Indicator Date hidden'!AH153)</f>
        <v>0</v>
      </c>
      <c r="AH152" s="214">
        <f>IF('Indicator Date hidden'!AI153="x","x",$AH$2-'Indicator Date hidden'!AI153)</f>
        <v>0</v>
      </c>
      <c r="AI152" s="214">
        <f>IF('Indicator Date hidden'!AJ153="x","x",$AI$2-'Indicator Date hidden'!AJ153)</f>
        <v>0</v>
      </c>
      <c r="AJ152" s="214" t="str">
        <f>IF('Indicator Date hidden'!AK153="x","x",$AJ$2-'Indicator Date hidden'!AK153)</f>
        <v>x</v>
      </c>
      <c r="AK152" s="214" t="str">
        <f>IF('Indicator Date hidden'!AL153="x","x",$AK$2-'Indicator Date hidden'!AL153)</f>
        <v>x</v>
      </c>
      <c r="AL152" s="214">
        <f>IF('Indicator Date hidden'!AM153="x","x",$AL$2-'Indicator Date hidden'!AM153)</f>
        <v>0</v>
      </c>
      <c r="AM152" s="214">
        <f>IF('Indicator Date hidden'!AN153="x","x",$AM$2-'Indicator Date hidden'!AN153)</f>
        <v>0</v>
      </c>
      <c r="AN152" s="214">
        <f>IF('Indicator Date hidden'!AO153="x","x",$AN$2-'Indicator Date hidden'!AO153)</f>
        <v>0</v>
      </c>
      <c r="AO152" s="214">
        <f>IF('Indicator Date hidden'!AP153="x","x",$AO$2-'Indicator Date hidden'!AP153)</f>
        <v>1</v>
      </c>
      <c r="AP152" s="214">
        <f>IF('Indicator Date hidden'!AQ153="x","x",$AP$2-'Indicator Date hidden'!AQ153)</f>
        <v>1</v>
      </c>
      <c r="AQ152" s="214">
        <f>IF('Indicator Date hidden'!AR153="x","x",$AQ$2-'Indicator Date hidden'!AR153)</f>
        <v>0</v>
      </c>
      <c r="AR152" s="214">
        <f>IF('Indicator Date hidden'!AS153="x","x",$AR$2-'Indicator Date hidden'!AS153)</f>
        <v>0</v>
      </c>
      <c r="AS152" s="214">
        <f>IF('Indicator Date hidden'!AT153="x","x",$AS$2-'Indicator Date hidden'!AT153)</f>
        <v>0</v>
      </c>
      <c r="AT152" s="214">
        <f>IF('Indicator Date hidden'!AU153="x","x",$AT$2-'Indicator Date hidden'!AU153)</f>
        <v>0</v>
      </c>
      <c r="AU152" s="214">
        <f>IF('Indicator Date hidden'!AV153="x","x",$AU$2-'Indicator Date hidden'!AV153)</f>
        <v>4</v>
      </c>
      <c r="AV152" s="214">
        <f>IF('Indicator Date hidden'!AW153="x","x",$AV$2-'Indicator Date hidden'!AW153)</f>
        <v>0</v>
      </c>
      <c r="AW152" s="214">
        <f>IF('Indicator Date hidden'!AX153="x","x",$AW$2-'Indicator Date hidden'!AX153)</f>
        <v>0</v>
      </c>
      <c r="AX152" s="214">
        <f>IF('Indicator Date hidden'!AY153="x","x",$AX$2-'Indicator Date hidden'!AY153)</f>
        <v>0</v>
      </c>
      <c r="AY152" s="214">
        <f>IF('Indicator Date hidden'!AZ153="x","x",$AY$2-'Indicator Date hidden'!AZ153)</f>
        <v>0</v>
      </c>
      <c r="AZ152" s="214">
        <f>IF('Indicator Date hidden'!BA153="x","x",$AZ$2-'Indicator Date hidden'!BA153)</f>
        <v>0</v>
      </c>
      <c r="BA152">
        <f t="shared" si="20"/>
        <v>17</v>
      </c>
      <c r="BB152" s="21">
        <f t="shared" si="21"/>
        <v>0.37777777777777777</v>
      </c>
      <c r="BC152">
        <f t="shared" si="22"/>
        <v>6</v>
      </c>
      <c r="BD152" s="21">
        <f t="shared" si="23"/>
        <v>1.2344839477627689</v>
      </c>
      <c r="BE152" s="291">
        <f t="shared" si="24"/>
        <v>0</v>
      </c>
    </row>
    <row r="153" spans="1:57" x14ac:dyDescent="0.25">
      <c r="A153" t="s">
        <v>8088</v>
      </c>
      <c r="B153" s="214">
        <f>IF('Indicator Date hidden'!C154="x","x",$B$2-'Indicator Date hidden'!C154)</f>
        <v>0</v>
      </c>
      <c r="C153" s="214">
        <f>IF('Indicator Date hidden'!D154="x","x",$C$2-'Indicator Date hidden'!D154)</f>
        <v>0</v>
      </c>
      <c r="D153" s="214">
        <f>IF('Indicator Date hidden'!E154="x","x",$D$2-'Indicator Date hidden'!E154)</f>
        <v>0</v>
      </c>
      <c r="E153" s="214">
        <f>IF('Indicator Date hidden'!F154="x","x",$E$2-'Indicator Date hidden'!F154)</f>
        <v>0</v>
      </c>
      <c r="F153" s="214">
        <f>IF('Indicator Date hidden'!G154="x","x",$F$2-'Indicator Date hidden'!G154)</f>
        <v>0</v>
      </c>
      <c r="G153" s="214">
        <f>IF('Indicator Date hidden'!H154="x","x",$G$2-'Indicator Date hidden'!H154)</f>
        <v>0</v>
      </c>
      <c r="H153" s="214">
        <f>IF('Indicator Date hidden'!I154="x","x",$H$2-'Indicator Date hidden'!I154)</f>
        <v>0</v>
      </c>
      <c r="I153" s="214">
        <f>IF('Indicator Date hidden'!J154="x","x",$I$2-'Indicator Date hidden'!J154)</f>
        <v>0</v>
      </c>
      <c r="J153" s="214">
        <f>IF('Indicator Date hidden'!K154="x","x",$J$2-'Indicator Date hidden'!K154)</f>
        <v>0</v>
      </c>
      <c r="K153" s="214">
        <f>IF('Indicator Date hidden'!L154="x","x",$K$2-'Indicator Date hidden'!L154)</f>
        <v>0</v>
      </c>
      <c r="L153" s="214">
        <f>IF('Indicator Date hidden'!M154="x","x",$L$2-'Indicator Date hidden'!M154)</f>
        <v>0</v>
      </c>
      <c r="M153" s="214">
        <f>IF('Indicator Date hidden'!N154="x","x",$M$2-'Indicator Date hidden'!N154)</f>
        <v>0</v>
      </c>
      <c r="N153" s="214">
        <f>IF('Indicator Date hidden'!O154="x","x",$N$2-'Indicator Date hidden'!O154)</f>
        <v>0</v>
      </c>
      <c r="O153" s="214">
        <f>IF('Indicator Date hidden'!P154="x","x",$O$2-'Indicator Date hidden'!P154)</f>
        <v>0</v>
      </c>
      <c r="P153" s="214">
        <f>IF('Indicator Date hidden'!Q154="x","x",$P$2-'Indicator Date hidden'!Q154)</f>
        <v>0</v>
      </c>
      <c r="Q153" s="214">
        <f>IF('Indicator Date hidden'!R154="x","x",$Q$2-'Indicator Date hidden'!R154)</f>
        <v>1</v>
      </c>
      <c r="R153" s="214">
        <f>IF('Indicator Date hidden'!S154="x","x",$R$2-'Indicator Date hidden'!S154)</f>
        <v>0</v>
      </c>
      <c r="S153" s="214">
        <f>IF('Indicator Date hidden'!T154="x","x",$S$2-'Indicator Date hidden'!T154)</f>
        <v>0</v>
      </c>
      <c r="T153" s="214">
        <f>IF('Indicator Date hidden'!U154="x","x",$T$2-'Indicator Date hidden'!U154)</f>
        <v>0</v>
      </c>
      <c r="U153" s="214">
        <f>IF('Indicator Date hidden'!V154="x","x",$U$2-'Indicator Date hidden'!V154)</f>
        <v>0</v>
      </c>
      <c r="V153" s="214">
        <f>IF('Indicator Date hidden'!W154="x","x",$V$2-'Indicator Date hidden'!W154)</f>
        <v>0</v>
      </c>
      <c r="W153" s="214">
        <f>IF('Indicator Date hidden'!X154="x","x",$W$2-'Indicator Date hidden'!X154)</f>
        <v>1</v>
      </c>
      <c r="X153" s="214">
        <f>IF('Indicator Date hidden'!Y154="x","x",$X$2-'Indicator Date hidden'!Y154)</f>
        <v>4</v>
      </c>
      <c r="Y153" s="214">
        <f>IF('Indicator Date hidden'!Z154="x","x",$Y$2-'Indicator Date hidden'!Z154)</f>
        <v>0</v>
      </c>
      <c r="Z153" s="214">
        <f>IF('Indicator Date hidden'!AA154="x","x",$Z$2-'Indicator Date hidden'!AA154)</f>
        <v>0</v>
      </c>
      <c r="AA153" s="214">
        <f>IF('Indicator Date hidden'!AB154="x","x",$AA$2-'Indicator Date hidden'!AB154)</f>
        <v>0</v>
      </c>
      <c r="AB153" s="214">
        <f>IF('Indicator Date hidden'!AC154="x","x",$AB$2-'Indicator Date hidden'!AC154)</f>
        <v>0</v>
      </c>
      <c r="AC153" s="214">
        <f>IF('Indicator Date hidden'!AD154="x","x",$AC$2-'Indicator Date hidden'!AD154)</f>
        <v>0</v>
      </c>
      <c r="AD153" s="214">
        <f>IF('Indicator Date hidden'!AE154="x","x",$AD$2-'Indicator Date hidden'!AE154)</f>
        <v>0</v>
      </c>
      <c r="AE153" s="214">
        <f>IF('Indicator Date hidden'!AF154="x","x",$AE$2-'Indicator Date hidden'!AF154)</f>
        <v>0</v>
      </c>
      <c r="AF153" s="214">
        <f>IF('Indicator Date hidden'!AG154="x","x",$AF$2-'Indicator Date hidden'!AG154)</f>
        <v>2</v>
      </c>
      <c r="AG153" s="214">
        <f>IF('Indicator Date hidden'!AH154="x","x",$AG$2-'Indicator Date hidden'!AH154)</f>
        <v>0</v>
      </c>
      <c r="AH153" s="214">
        <f>IF('Indicator Date hidden'!AI154="x","x",$AH$2-'Indicator Date hidden'!AI154)</f>
        <v>0</v>
      </c>
      <c r="AI153" s="214">
        <f>IF('Indicator Date hidden'!AJ154="x","x",$AI$2-'Indicator Date hidden'!AJ154)</f>
        <v>0</v>
      </c>
      <c r="AJ153" s="214" t="str">
        <f>IF('Indicator Date hidden'!AK154="x","x",$AJ$2-'Indicator Date hidden'!AK154)</f>
        <v>x</v>
      </c>
      <c r="AK153" s="214">
        <f>IF('Indicator Date hidden'!AL154="x","x",$AK$2-'Indicator Date hidden'!AL154)</f>
        <v>1</v>
      </c>
      <c r="AL153" s="214">
        <f>IF('Indicator Date hidden'!AM154="x","x",$AL$2-'Indicator Date hidden'!AM154)</f>
        <v>0</v>
      </c>
      <c r="AM153" s="214">
        <f>IF('Indicator Date hidden'!AN154="x","x",$AM$2-'Indicator Date hidden'!AN154)</f>
        <v>0</v>
      </c>
      <c r="AN153" s="214">
        <f>IF('Indicator Date hidden'!AO154="x","x",$AN$2-'Indicator Date hidden'!AO154)</f>
        <v>0</v>
      </c>
      <c r="AO153" s="214">
        <f>IF('Indicator Date hidden'!AP154="x","x",$AO$2-'Indicator Date hidden'!AP154)</f>
        <v>0</v>
      </c>
      <c r="AP153" s="214">
        <f>IF('Indicator Date hidden'!AQ154="x","x",$AP$2-'Indicator Date hidden'!AQ154)</f>
        <v>0</v>
      </c>
      <c r="AQ153" s="214">
        <f>IF('Indicator Date hidden'!AR154="x","x",$AQ$2-'Indicator Date hidden'!AR154)</f>
        <v>6</v>
      </c>
      <c r="AR153" s="214">
        <f>IF('Indicator Date hidden'!AS154="x","x",$AR$2-'Indicator Date hidden'!AS154)</f>
        <v>0</v>
      </c>
      <c r="AS153" s="214">
        <f>IF('Indicator Date hidden'!AT154="x","x",$AS$2-'Indicator Date hidden'!AT154)</f>
        <v>0</v>
      </c>
      <c r="AT153" s="214">
        <f>IF('Indicator Date hidden'!AU154="x","x",$AT$2-'Indicator Date hidden'!AU154)</f>
        <v>0</v>
      </c>
      <c r="AU153" s="214">
        <f>IF('Indicator Date hidden'!AV154="x","x",$AU$2-'Indicator Date hidden'!AV154)</f>
        <v>1</v>
      </c>
      <c r="AV153" s="214">
        <f>IF('Indicator Date hidden'!AW154="x","x",$AV$2-'Indicator Date hidden'!AW154)</f>
        <v>0</v>
      </c>
      <c r="AW153" s="214">
        <f>IF('Indicator Date hidden'!AX154="x","x",$AW$2-'Indicator Date hidden'!AX154)</f>
        <v>0</v>
      </c>
      <c r="AX153" s="214">
        <f>IF('Indicator Date hidden'!AY154="x","x",$AX$2-'Indicator Date hidden'!AY154)</f>
        <v>0</v>
      </c>
      <c r="AY153" s="214">
        <f>IF('Indicator Date hidden'!AZ154="x","x",$AY$2-'Indicator Date hidden'!AZ154)</f>
        <v>0</v>
      </c>
      <c r="AZ153" s="214">
        <f>IF('Indicator Date hidden'!BA154="x","x",$AZ$2-'Indicator Date hidden'!BA154)</f>
        <v>0</v>
      </c>
      <c r="BA153">
        <f t="shared" si="20"/>
        <v>16</v>
      </c>
      <c r="BB153" s="21">
        <f t="shared" si="21"/>
        <v>0.32</v>
      </c>
      <c r="BC153">
        <f t="shared" si="22"/>
        <v>7</v>
      </c>
      <c r="BD153" s="21">
        <f t="shared" si="23"/>
        <v>1.0476640682967036</v>
      </c>
      <c r="BE153" s="291">
        <f t="shared" si="24"/>
        <v>0</v>
      </c>
    </row>
    <row r="154" spans="1:57" x14ac:dyDescent="0.25">
      <c r="A154" t="s">
        <v>8084</v>
      </c>
      <c r="B154" s="214">
        <f>IF('Indicator Date hidden'!C155="x","x",$B$2-'Indicator Date hidden'!C155)</f>
        <v>0</v>
      </c>
      <c r="C154" s="214">
        <f>IF('Indicator Date hidden'!D155="x","x",$C$2-'Indicator Date hidden'!D155)</f>
        <v>0</v>
      </c>
      <c r="D154" s="214">
        <f>IF('Indicator Date hidden'!E155="x","x",$D$2-'Indicator Date hidden'!E155)</f>
        <v>0</v>
      </c>
      <c r="E154" s="214">
        <f>IF('Indicator Date hidden'!F155="x","x",$E$2-'Indicator Date hidden'!F155)</f>
        <v>0</v>
      </c>
      <c r="F154" s="214">
        <f>IF('Indicator Date hidden'!G155="x","x",$F$2-'Indicator Date hidden'!G155)</f>
        <v>0</v>
      </c>
      <c r="G154" s="214">
        <f>IF('Indicator Date hidden'!H155="x","x",$G$2-'Indicator Date hidden'!H155)</f>
        <v>0</v>
      </c>
      <c r="H154" s="214">
        <f>IF('Indicator Date hidden'!I155="x","x",$H$2-'Indicator Date hidden'!I155)</f>
        <v>0</v>
      </c>
      <c r="I154" s="214">
        <f>IF('Indicator Date hidden'!J155="x","x",$I$2-'Indicator Date hidden'!J155)</f>
        <v>0</v>
      </c>
      <c r="J154" s="214">
        <f>IF('Indicator Date hidden'!K155="x","x",$J$2-'Indicator Date hidden'!K155)</f>
        <v>0</v>
      </c>
      <c r="K154" s="214">
        <f>IF('Indicator Date hidden'!L155="x","x",$K$2-'Indicator Date hidden'!L155)</f>
        <v>0</v>
      </c>
      <c r="L154" s="214">
        <f>IF('Indicator Date hidden'!M155="x","x",$L$2-'Indicator Date hidden'!M155)</f>
        <v>0</v>
      </c>
      <c r="M154" s="214">
        <f>IF('Indicator Date hidden'!N155="x","x",$M$2-'Indicator Date hidden'!N155)</f>
        <v>0</v>
      </c>
      <c r="N154" s="214">
        <f>IF('Indicator Date hidden'!O155="x","x",$N$2-'Indicator Date hidden'!O155)</f>
        <v>0</v>
      </c>
      <c r="O154" s="214">
        <f>IF('Indicator Date hidden'!P155="x","x",$O$2-'Indicator Date hidden'!P155)</f>
        <v>0</v>
      </c>
      <c r="P154" s="214">
        <f>IF('Indicator Date hidden'!Q155="x","x",$P$2-'Indicator Date hidden'!Q155)</f>
        <v>0</v>
      </c>
      <c r="Q154" s="214" t="str">
        <f>IF('Indicator Date hidden'!R155="x","x",$Q$2-'Indicator Date hidden'!R155)</f>
        <v>x</v>
      </c>
      <c r="R154" s="214">
        <f>IF('Indicator Date hidden'!S155="x","x",$R$2-'Indicator Date hidden'!S155)</f>
        <v>0</v>
      </c>
      <c r="S154" s="214">
        <f>IF('Indicator Date hidden'!T155="x","x",$S$2-'Indicator Date hidden'!T155)</f>
        <v>0</v>
      </c>
      <c r="T154" s="214">
        <f>IF('Indicator Date hidden'!U155="x","x",$T$2-'Indicator Date hidden'!U155)</f>
        <v>0</v>
      </c>
      <c r="U154" s="214" t="str">
        <f>IF('Indicator Date hidden'!V155="x","x",$U$2-'Indicator Date hidden'!V155)</f>
        <v>x</v>
      </c>
      <c r="V154" s="214">
        <f>IF('Indicator Date hidden'!W155="x","x",$V$2-'Indicator Date hidden'!W155)</f>
        <v>0</v>
      </c>
      <c r="W154" s="214" t="str">
        <f>IF('Indicator Date hidden'!X155="x","x",$W$2-'Indicator Date hidden'!X155)</f>
        <v>x</v>
      </c>
      <c r="X154" s="214">
        <f>IF('Indicator Date hidden'!Y155="x","x",$X$2-'Indicator Date hidden'!Y155)</f>
        <v>1</v>
      </c>
      <c r="Y154" s="214">
        <f>IF('Indicator Date hidden'!Z155="x","x",$Y$2-'Indicator Date hidden'!Z155)</f>
        <v>0</v>
      </c>
      <c r="Z154" s="214">
        <f>IF('Indicator Date hidden'!AA155="x","x",$Z$2-'Indicator Date hidden'!AA155)</f>
        <v>0</v>
      </c>
      <c r="AA154" s="214" t="str">
        <f>IF('Indicator Date hidden'!AB155="x","x",$AA$2-'Indicator Date hidden'!AB155)</f>
        <v>x</v>
      </c>
      <c r="AB154" s="214">
        <f>IF('Indicator Date hidden'!AC155="x","x",$AB$2-'Indicator Date hidden'!AC155)</f>
        <v>0</v>
      </c>
      <c r="AC154" s="214">
        <f>IF('Indicator Date hidden'!AD155="x","x",$AC$2-'Indicator Date hidden'!AD155)</f>
        <v>0</v>
      </c>
      <c r="AD154" s="214" t="str">
        <f>IF('Indicator Date hidden'!AE155="x","x",$AD$2-'Indicator Date hidden'!AE155)</f>
        <v>x</v>
      </c>
      <c r="AE154" s="214">
        <f>IF('Indicator Date hidden'!AF155="x","x",$AE$2-'Indicator Date hidden'!AF155)</f>
        <v>0</v>
      </c>
      <c r="AF154" s="214" t="str">
        <f>IF('Indicator Date hidden'!AG155="x","x",$AF$2-'Indicator Date hidden'!AG155)</f>
        <v>x</v>
      </c>
      <c r="AG154" s="214">
        <f>IF('Indicator Date hidden'!AH155="x","x",$AG$2-'Indicator Date hidden'!AH155)</f>
        <v>0</v>
      </c>
      <c r="AH154" s="214">
        <f>IF('Indicator Date hidden'!AI155="x","x",$AH$2-'Indicator Date hidden'!AI155)</f>
        <v>0</v>
      </c>
      <c r="AI154" s="214">
        <f>IF('Indicator Date hidden'!AJ155="x","x",$AI$2-'Indicator Date hidden'!AJ155)</f>
        <v>0</v>
      </c>
      <c r="AJ154" s="214" t="str">
        <f>IF('Indicator Date hidden'!AK155="x","x",$AJ$2-'Indicator Date hidden'!AK155)</f>
        <v>x</v>
      </c>
      <c r="AK154" s="214">
        <f>IF('Indicator Date hidden'!AL155="x","x",$AK$2-'Indicator Date hidden'!AL155)</f>
        <v>1</v>
      </c>
      <c r="AL154" s="214">
        <f>IF('Indicator Date hidden'!AM155="x","x",$AL$2-'Indicator Date hidden'!AM155)</f>
        <v>0</v>
      </c>
      <c r="AM154" s="214">
        <f>IF('Indicator Date hidden'!AN155="x","x",$AM$2-'Indicator Date hidden'!AN155)</f>
        <v>0</v>
      </c>
      <c r="AN154" s="214">
        <f>IF('Indicator Date hidden'!AO155="x","x",$AN$2-'Indicator Date hidden'!AO155)</f>
        <v>0</v>
      </c>
      <c r="AO154" s="214">
        <f>IF('Indicator Date hidden'!AP155="x","x",$AO$2-'Indicator Date hidden'!AP155)</f>
        <v>0</v>
      </c>
      <c r="AP154" s="214">
        <f>IF('Indicator Date hidden'!AQ155="x","x",$AP$2-'Indicator Date hidden'!AQ155)</f>
        <v>0</v>
      </c>
      <c r="AQ154" s="214">
        <f>IF('Indicator Date hidden'!AR155="x","x",$AQ$2-'Indicator Date hidden'!AR155)</f>
        <v>8</v>
      </c>
      <c r="AR154" s="214">
        <f>IF('Indicator Date hidden'!AS155="x","x",$AR$2-'Indicator Date hidden'!AS155)</f>
        <v>0</v>
      </c>
      <c r="AS154" s="214">
        <f>IF('Indicator Date hidden'!AT155="x","x",$AS$2-'Indicator Date hidden'!AT155)</f>
        <v>0</v>
      </c>
      <c r="AT154" s="214">
        <f>IF('Indicator Date hidden'!AU155="x","x",$AT$2-'Indicator Date hidden'!AU155)</f>
        <v>0</v>
      </c>
      <c r="AU154" s="214">
        <f>IF('Indicator Date hidden'!AV155="x","x",$AU$2-'Indicator Date hidden'!AV155)</f>
        <v>1</v>
      </c>
      <c r="AV154" s="214">
        <f>IF('Indicator Date hidden'!AW155="x","x",$AV$2-'Indicator Date hidden'!AW155)</f>
        <v>0</v>
      </c>
      <c r="AW154" s="214">
        <f>IF('Indicator Date hidden'!AX155="x","x",$AW$2-'Indicator Date hidden'!AX155)</f>
        <v>0</v>
      </c>
      <c r="AX154" s="214">
        <f>IF('Indicator Date hidden'!AY155="x","x",$AX$2-'Indicator Date hidden'!AY155)</f>
        <v>0</v>
      </c>
      <c r="AY154" s="214">
        <f>IF('Indicator Date hidden'!AZ155="x","x",$AY$2-'Indicator Date hidden'!AZ155)</f>
        <v>0</v>
      </c>
      <c r="AZ154" s="214">
        <f>IF('Indicator Date hidden'!BA155="x","x",$AZ$2-'Indicator Date hidden'!BA155)</f>
        <v>0</v>
      </c>
      <c r="BA154">
        <f t="shared" si="20"/>
        <v>11</v>
      </c>
      <c r="BB154" s="21">
        <f t="shared" si="21"/>
        <v>0.25</v>
      </c>
      <c r="BC154">
        <f t="shared" si="22"/>
        <v>4</v>
      </c>
      <c r="BD154" s="21">
        <f t="shared" si="23"/>
        <v>1.2083986398234949</v>
      </c>
      <c r="BE154" s="291">
        <f t="shared" si="24"/>
        <v>0</v>
      </c>
    </row>
    <row r="155" spans="1:57" x14ac:dyDescent="0.25">
      <c r="A155" t="s">
        <v>8098</v>
      </c>
      <c r="B155" s="214">
        <f>IF('Indicator Date hidden'!C156="x","x",$B$2-'Indicator Date hidden'!C156)</f>
        <v>0</v>
      </c>
      <c r="C155" s="214">
        <f>IF('Indicator Date hidden'!D156="x","x",$C$2-'Indicator Date hidden'!D156)</f>
        <v>0</v>
      </c>
      <c r="D155" s="214">
        <f>IF('Indicator Date hidden'!E156="x","x",$D$2-'Indicator Date hidden'!E156)</f>
        <v>0</v>
      </c>
      <c r="E155" s="214">
        <f>IF('Indicator Date hidden'!F156="x","x",$E$2-'Indicator Date hidden'!F156)</f>
        <v>0</v>
      </c>
      <c r="F155" s="214">
        <f>IF('Indicator Date hidden'!G156="x","x",$F$2-'Indicator Date hidden'!G156)</f>
        <v>0</v>
      </c>
      <c r="G155" s="214">
        <f>IF('Indicator Date hidden'!H156="x","x",$G$2-'Indicator Date hidden'!H156)</f>
        <v>0</v>
      </c>
      <c r="H155" s="214">
        <f>IF('Indicator Date hidden'!I156="x","x",$H$2-'Indicator Date hidden'!I156)</f>
        <v>0</v>
      </c>
      <c r="I155" s="214">
        <f>IF('Indicator Date hidden'!J156="x","x",$I$2-'Indicator Date hidden'!J156)</f>
        <v>0</v>
      </c>
      <c r="J155" s="214">
        <f>IF('Indicator Date hidden'!K156="x","x",$J$2-'Indicator Date hidden'!K156)</f>
        <v>0</v>
      </c>
      <c r="K155" s="214">
        <f>IF('Indicator Date hidden'!L156="x","x",$K$2-'Indicator Date hidden'!L156)</f>
        <v>0</v>
      </c>
      <c r="L155" s="214">
        <f>IF('Indicator Date hidden'!M156="x","x",$L$2-'Indicator Date hidden'!M156)</f>
        <v>0</v>
      </c>
      <c r="M155" s="214">
        <f>IF('Indicator Date hidden'!N156="x","x",$M$2-'Indicator Date hidden'!N156)</f>
        <v>0</v>
      </c>
      <c r="N155" s="214">
        <f>IF('Indicator Date hidden'!O156="x","x",$N$2-'Indicator Date hidden'!O156)</f>
        <v>0</v>
      </c>
      <c r="O155" s="214">
        <f>IF('Indicator Date hidden'!P156="x","x",$O$2-'Indicator Date hidden'!P156)</f>
        <v>0</v>
      </c>
      <c r="P155" s="214">
        <f>IF('Indicator Date hidden'!Q156="x","x",$P$2-'Indicator Date hidden'!Q156)</f>
        <v>0</v>
      </c>
      <c r="Q155" s="214" t="str">
        <f>IF('Indicator Date hidden'!R156="x","x",$Q$2-'Indicator Date hidden'!R156)</f>
        <v>x</v>
      </c>
      <c r="R155" s="214">
        <f>IF('Indicator Date hidden'!S156="x","x",$R$2-'Indicator Date hidden'!S156)</f>
        <v>0</v>
      </c>
      <c r="S155" s="214">
        <f>IF('Indicator Date hidden'!T156="x","x",$S$2-'Indicator Date hidden'!T156)</f>
        <v>0</v>
      </c>
      <c r="T155" s="214">
        <f>IF('Indicator Date hidden'!U156="x","x",$T$2-'Indicator Date hidden'!U156)</f>
        <v>0</v>
      </c>
      <c r="U155" s="214" t="str">
        <f>IF('Indicator Date hidden'!V156="x","x",$U$2-'Indicator Date hidden'!V156)</f>
        <v>x</v>
      </c>
      <c r="V155" s="214">
        <f>IF('Indicator Date hidden'!W156="x","x",$V$2-'Indicator Date hidden'!W156)</f>
        <v>0</v>
      </c>
      <c r="W155" s="214" t="str">
        <f>IF('Indicator Date hidden'!X156="x","x",$W$2-'Indicator Date hidden'!X156)</f>
        <v>x</v>
      </c>
      <c r="X155" s="214">
        <f>IF('Indicator Date hidden'!Y156="x","x",$X$2-'Indicator Date hidden'!Y156)</f>
        <v>2</v>
      </c>
      <c r="Y155" s="214">
        <f>IF('Indicator Date hidden'!Z156="x","x",$Y$2-'Indicator Date hidden'!Z156)</f>
        <v>0</v>
      </c>
      <c r="Z155" s="214">
        <f>IF('Indicator Date hidden'!AA156="x","x",$Z$2-'Indicator Date hidden'!AA156)</f>
        <v>0</v>
      </c>
      <c r="AA155" s="214">
        <f>IF('Indicator Date hidden'!AB156="x","x",$AA$2-'Indicator Date hidden'!AB156)</f>
        <v>0</v>
      </c>
      <c r="AB155" s="214">
        <f>IF('Indicator Date hidden'!AC156="x","x",$AB$2-'Indicator Date hidden'!AC156)</f>
        <v>0</v>
      </c>
      <c r="AC155" s="214">
        <f>IF('Indicator Date hidden'!AD156="x","x",$AC$2-'Indicator Date hidden'!AD156)</f>
        <v>0</v>
      </c>
      <c r="AD155" s="214" t="str">
        <f>IF('Indicator Date hidden'!AE156="x","x",$AD$2-'Indicator Date hidden'!AE156)</f>
        <v>x</v>
      </c>
      <c r="AE155" s="214">
        <f>IF('Indicator Date hidden'!AF156="x","x",$AE$2-'Indicator Date hidden'!AF156)</f>
        <v>0</v>
      </c>
      <c r="AF155" s="214">
        <f>IF('Indicator Date hidden'!AG156="x","x",$AF$2-'Indicator Date hidden'!AG156)</f>
        <v>1</v>
      </c>
      <c r="AG155" s="214">
        <f>IF('Indicator Date hidden'!AH156="x","x",$AG$2-'Indicator Date hidden'!AH156)</f>
        <v>0</v>
      </c>
      <c r="AH155" s="214">
        <f>IF('Indicator Date hidden'!AI156="x","x",$AH$2-'Indicator Date hidden'!AI156)</f>
        <v>0</v>
      </c>
      <c r="AI155" s="214">
        <f>IF('Indicator Date hidden'!AJ156="x","x",$AI$2-'Indicator Date hidden'!AJ156)</f>
        <v>0</v>
      </c>
      <c r="AJ155" s="214" t="str">
        <f>IF('Indicator Date hidden'!AK156="x","x",$AJ$2-'Indicator Date hidden'!AK156)</f>
        <v>x</v>
      </c>
      <c r="AK155" s="214">
        <f>IF('Indicator Date hidden'!AL156="x","x",$AK$2-'Indicator Date hidden'!AL156)</f>
        <v>1</v>
      </c>
      <c r="AL155" s="214">
        <f>IF('Indicator Date hidden'!AM156="x","x",$AL$2-'Indicator Date hidden'!AM156)</f>
        <v>0</v>
      </c>
      <c r="AM155" s="214">
        <f>IF('Indicator Date hidden'!AN156="x","x",$AM$2-'Indicator Date hidden'!AN156)</f>
        <v>0</v>
      </c>
      <c r="AN155" s="214">
        <f>IF('Indicator Date hidden'!AO156="x","x",$AN$2-'Indicator Date hidden'!AO156)</f>
        <v>0</v>
      </c>
      <c r="AO155" s="214">
        <f>IF('Indicator Date hidden'!AP156="x","x",$AO$2-'Indicator Date hidden'!AP156)</f>
        <v>0</v>
      </c>
      <c r="AP155" s="214">
        <f>IF('Indicator Date hidden'!AQ156="x","x",$AP$2-'Indicator Date hidden'!AQ156)</f>
        <v>0</v>
      </c>
      <c r="AQ155" s="214">
        <f>IF('Indicator Date hidden'!AR156="x","x",$AQ$2-'Indicator Date hidden'!AR156)</f>
        <v>0</v>
      </c>
      <c r="AR155" s="214">
        <f>IF('Indicator Date hidden'!AS156="x","x",$AR$2-'Indicator Date hidden'!AS156)</f>
        <v>0</v>
      </c>
      <c r="AS155" s="214">
        <f>IF('Indicator Date hidden'!AT156="x","x",$AS$2-'Indicator Date hidden'!AT156)</f>
        <v>0</v>
      </c>
      <c r="AT155" s="214">
        <f>IF('Indicator Date hidden'!AU156="x","x",$AT$2-'Indicator Date hidden'!AU156)</f>
        <v>0</v>
      </c>
      <c r="AU155" s="214" t="str">
        <f>IF('Indicator Date hidden'!AV156="x","x",$AU$2-'Indicator Date hidden'!AV156)</f>
        <v>x</v>
      </c>
      <c r="AV155" s="214">
        <f>IF('Indicator Date hidden'!AW156="x","x",$AV$2-'Indicator Date hidden'!AW156)</f>
        <v>0</v>
      </c>
      <c r="AW155" s="214">
        <f>IF('Indicator Date hidden'!AX156="x","x",$AW$2-'Indicator Date hidden'!AX156)</f>
        <v>0</v>
      </c>
      <c r="AX155" s="214">
        <f>IF('Indicator Date hidden'!AY156="x","x",$AX$2-'Indicator Date hidden'!AY156)</f>
        <v>0</v>
      </c>
      <c r="AY155" s="214">
        <f>IF('Indicator Date hidden'!AZ156="x","x",$AY$2-'Indicator Date hidden'!AZ156)</f>
        <v>0</v>
      </c>
      <c r="AZ155" s="214">
        <f>IF('Indicator Date hidden'!BA156="x","x",$AZ$2-'Indicator Date hidden'!BA156)</f>
        <v>0</v>
      </c>
      <c r="BA155">
        <f t="shared" si="20"/>
        <v>4</v>
      </c>
      <c r="BB155" s="21">
        <f t="shared" si="21"/>
        <v>8.8888888888888892E-2</v>
      </c>
      <c r="BC155">
        <f t="shared" si="22"/>
        <v>3</v>
      </c>
      <c r="BD155" s="21">
        <f t="shared" si="23"/>
        <v>0.35416394334464951</v>
      </c>
      <c r="BE155" s="291">
        <f t="shared" si="24"/>
        <v>0</v>
      </c>
    </row>
    <row r="156" spans="1:57" x14ac:dyDescent="0.25">
      <c r="A156" t="s">
        <v>8100</v>
      </c>
      <c r="B156" s="214">
        <f>IF('Indicator Date hidden'!C157="x","x",$B$2-'Indicator Date hidden'!C157)</f>
        <v>0</v>
      </c>
      <c r="C156" s="214">
        <f>IF('Indicator Date hidden'!D157="x","x",$C$2-'Indicator Date hidden'!D157)</f>
        <v>0</v>
      </c>
      <c r="D156" s="214">
        <f>IF('Indicator Date hidden'!E157="x","x",$D$2-'Indicator Date hidden'!E157)</f>
        <v>0</v>
      </c>
      <c r="E156" s="214">
        <f>IF('Indicator Date hidden'!F157="x","x",$E$2-'Indicator Date hidden'!F157)</f>
        <v>0</v>
      </c>
      <c r="F156" s="214">
        <f>IF('Indicator Date hidden'!G157="x","x",$F$2-'Indicator Date hidden'!G157)</f>
        <v>0</v>
      </c>
      <c r="G156" s="214">
        <f>IF('Indicator Date hidden'!H157="x","x",$G$2-'Indicator Date hidden'!H157)</f>
        <v>0</v>
      </c>
      <c r="H156" s="214">
        <f>IF('Indicator Date hidden'!I157="x","x",$H$2-'Indicator Date hidden'!I157)</f>
        <v>0</v>
      </c>
      <c r="I156" s="214">
        <f>IF('Indicator Date hidden'!J157="x","x",$I$2-'Indicator Date hidden'!J157)</f>
        <v>0</v>
      </c>
      <c r="J156" s="214">
        <f>IF('Indicator Date hidden'!K157="x","x",$J$2-'Indicator Date hidden'!K157)</f>
        <v>0</v>
      </c>
      <c r="K156" s="214">
        <f>IF('Indicator Date hidden'!L157="x","x",$K$2-'Indicator Date hidden'!L157)</f>
        <v>0</v>
      </c>
      <c r="L156" s="214">
        <f>IF('Indicator Date hidden'!M157="x","x",$L$2-'Indicator Date hidden'!M157)</f>
        <v>0</v>
      </c>
      <c r="M156" s="214">
        <f>IF('Indicator Date hidden'!N157="x","x",$M$2-'Indicator Date hidden'!N157)</f>
        <v>0</v>
      </c>
      <c r="N156" s="214">
        <f>IF('Indicator Date hidden'!O157="x","x",$N$2-'Indicator Date hidden'!O157)</f>
        <v>0</v>
      </c>
      <c r="O156" s="214">
        <f>IF('Indicator Date hidden'!P157="x","x",$O$2-'Indicator Date hidden'!P157)</f>
        <v>0</v>
      </c>
      <c r="P156" s="214">
        <f>IF('Indicator Date hidden'!Q157="x","x",$P$2-'Indicator Date hidden'!Q157)</f>
        <v>0</v>
      </c>
      <c r="Q156" s="214" t="str">
        <f>IF('Indicator Date hidden'!R157="x","x",$Q$2-'Indicator Date hidden'!R157)</f>
        <v>x</v>
      </c>
      <c r="R156" s="214">
        <f>IF('Indicator Date hidden'!S157="x","x",$R$2-'Indicator Date hidden'!S157)</f>
        <v>0</v>
      </c>
      <c r="S156" s="214">
        <f>IF('Indicator Date hidden'!T157="x","x",$S$2-'Indicator Date hidden'!T157)</f>
        <v>0</v>
      </c>
      <c r="T156" s="214">
        <f>IF('Indicator Date hidden'!U157="x","x",$T$2-'Indicator Date hidden'!U157)</f>
        <v>0</v>
      </c>
      <c r="U156" s="214" t="str">
        <f>IF('Indicator Date hidden'!V157="x","x",$U$2-'Indicator Date hidden'!V157)</f>
        <v>x</v>
      </c>
      <c r="V156" s="214">
        <f>IF('Indicator Date hidden'!W157="x","x",$V$2-'Indicator Date hidden'!W157)</f>
        <v>0</v>
      </c>
      <c r="W156" s="214" t="str">
        <f>IF('Indicator Date hidden'!X157="x","x",$W$2-'Indicator Date hidden'!X157)</f>
        <v>x</v>
      </c>
      <c r="X156" s="214">
        <f>IF('Indicator Date hidden'!Y157="x","x",$X$2-'Indicator Date hidden'!Y157)</f>
        <v>3</v>
      </c>
      <c r="Y156" s="214">
        <f>IF('Indicator Date hidden'!Z157="x","x",$Y$2-'Indicator Date hidden'!Z157)</f>
        <v>0</v>
      </c>
      <c r="Z156" s="214">
        <f>IF('Indicator Date hidden'!AA157="x","x",$Z$2-'Indicator Date hidden'!AA157)</f>
        <v>0</v>
      </c>
      <c r="AA156" s="214">
        <f>IF('Indicator Date hidden'!AB157="x","x",$AA$2-'Indicator Date hidden'!AB157)</f>
        <v>0</v>
      </c>
      <c r="AB156" s="214">
        <f>IF('Indicator Date hidden'!AC157="x","x",$AB$2-'Indicator Date hidden'!AC157)</f>
        <v>0</v>
      </c>
      <c r="AC156" s="214">
        <f>IF('Indicator Date hidden'!AD157="x","x",$AC$2-'Indicator Date hidden'!AD157)</f>
        <v>0</v>
      </c>
      <c r="AD156" s="214" t="str">
        <f>IF('Indicator Date hidden'!AE157="x","x",$AD$2-'Indicator Date hidden'!AE157)</f>
        <v>x</v>
      </c>
      <c r="AE156" s="214">
        <f>IF('Indicator Date hidden'!AF157="x","x",$AE$2-'Indicator Date hidden'!AF157)</f>
        <v>0</v>
      </c>
      <c r="AF156" s="214">
        <f>IF('Indicator Date hidden'!AG157="x","x",$AF$2-'Indicator Date hidden'!AG157)</f>
        <v>1</v>
      </c>
      <c r="AG156" s="214">
        <f>IF('Indicator Date hidden'!AH157="x","x",$AG$2-'Indicator Date hidden'!AH157)</f>
        <v>0</v>
      </c>
      <c r="AH156" s="214">
        <f>IF('Indicator Date hidden'!AI157="x","x",$AH$2-'Indicator Date hidden'!AI157)</f>
        <v>0</v>
      </c>
      <c r="AI156" s="214">
        <f>IF('Indicator Date hidden'!AJ157="x","x",$AI$2-'Indicator Date hidden'!AJ157)</f>
        <v>0</v>
      </c>
      <c r="AJ156" s="214" t="str">
        <f>IF('Indicator Date hidden'!AK157="x","x",$AJ$2-'Indicator Date hidden'!AK157)</f>
        <v>x</v>
      </c>
      <c r="AK156" s="214">
        <f>IF('Indicator Date hidden'!AL157="x","x",$AK$2-'Indicator Date hidden'!AL157)</f>
        <v>1</v>
      </c>
      <c r="AL156" s="214">
        <f>IF('Indicator Date hidden'!AM157="x","x",$AL$2-'Indicator Date hidden'!AM157)</f>
        <v>0</v>
      </c>
      <c r="AM156" s="214">
        <f>IF('Indicator Date hidden'!AN157="x","x",$AM$2-'Indicator Date hidden'!AN157)</f>
        <v>0</v>
      </c>
      <c r="AN156" s="214">
        <f>IF('Indicator Date hidden'!AO157="x","x",$AN$2-'Indicator Date hidden'!AO157)</f>
        <v>0</v>
      </c>
      <c r="AO156" s="214">
        <f>IF('Indicator Date hidden'!AP157="x","x",$AO$2-'Indicator Date hidden'!AP157)</f>
        <v>0</v>
      </c>
      <c r="AP156" s="214">
        <f>IF('Indicator Date hidden'!AQ157="x","x",$AP$2-'Indicator Date hidden'!AQ157)</f>
        <v>0</v>
      </c>
      <c r="AQ156" s="214">
        <f>IF('Indicator Date hidden'!AR157="x","x",$AQ$2-'Indicator Date hidden'!AR157)</f>
        <v>0</v>
      </c>
      <c r="AR156" s="214">
        <f>IF('Indicator Date hidden'!AS157="x","x",$AR$2-'Indicator Date hidden'!AS157)</f>
        <v>0</v>
      </c>
      <c r="AS156" s="214">
        <f>IF('Indicator Date hidden'!AT157="x","x",$AS$2-'Indicator Date hidden'!AT157)</f>
        <v>0</v>
      </c>
      <c r="AT156" s="214">
        <f>IF('Indicator Date hidden'!AU157="x","x",$AT$2-'Indicator Date hidden'!AU157)</f>
        <v>0</v>
      </c>
      <c r="AU156" s="214">
        <f>IF('Indicator Date hidden'!AV157="x","x",$AU$2-'Indicator Date hidden'!AV157)</f>
        <v>1</v>
      </c>
      <c r="AV156" s="214">
        <f>IF('Indicator Date hidden'!AW157="x","x",$AV$2-'Indicator Date hidden'!AW157)</f>
        <v>0</v>
      </c>
      <c r="AW156" s="214">
        <f>IF('Indicator Date hidden'!AX157="x","x",$AW$2-'Indicator Date hidden'!AX157)</f>
        <v>0</v>
      </c>
      <c r="AX156" s="214">
        <f>IF('Indicator Date hidden'!AY157="x","x",$AX$2-'Indicator Date hidden'!AY157)</f>
        <v>0</v>
      </c>
      <c r="AY156" s="214">
        <f>IF('Indicator Date hidden'!AZ157="x","x",$AY$2-'Indicator Date hidden'!AZ157)</f>
        <v>0</v>
      </c>
      <c r="AZ156" s="214">
        <f>IF('Indicator Date hidden'!BA157="x","x",$AZ$2-'Indicator Date hidden'!BA157)</f>
        <v>0</v>
      </c>
      <c r="BA156">
        <f t="shared" si="20"/>
        <v>6</v>
      </c>
      <c r="BB156" s="21">
        <f t="shared" si="21"/>
        <v>0.13043478260869565</v>
      </c>
      <c r="BC156">
        <f t="shared" si="22"/>
        <v>4</v>
      </c>
      <c r="BD156" s="21">
        <f t="shared" si="23"/>
        <v>0.49381811702611073</v>
      </c>
      <c r="BE156" s="291">
        <f t="shared" si="24"/>
        <v>0</v>
      </c>
    </row>
    <row r="157" spans="1:57" x14ac:dyDescent="0.25">
      <c r="A157" t="s">
        <v>8086</v>
      </c>
      <c r="B157" s="214">
        <f>IF('Indicator Date hidden'!C158="x","x",$B$2-'Indicator Date hidden'!C158)</f>
        <v>0</v>
      </c>
      <c r="C157" s="214">
        <f>IF('Indicator Date hidden'!D158="x","x",$C$2-'Indicator Date hidden'!D158)</f>
        <v>0</v>
      </c>
      <c r="D157" s="214">
        <f>IF('Indicator Date hidden'!E158="x","x",$D$2-'Indicator Date hidden'!E158)</f>
        <v>0</v>
      </c>
      <c r="E157" s="214">
        <f>IF('Indicator Date hidden'!F158="x","x",$E$2-'Indicator Date hidden'!F158)</f>
        <v>0</v>
      </c>
      <c r="F157" s="214">
        <f>IF('Indicator Date hidden'!G158="x","x",$F$2-'Indicator Date hidden'!G158)</f>
        <v>0</v>
      </c>
      <c r="G157" s="214">
        <f>IF('Indicator Date hidden'!H158="x","x",$G$2-'Indicator Date hidden'!H158)</f>
        <v>0</v>
      </c>
      <c r="H157" s="214">
        <f>IF('Indicator Date hidden'!I158="x","x",$H$2-'Indicator Date hidden'!I158)</f>
        <v>0</v>
      </c>
      <c r="I157" s="214">
        <f>IF('Indicator Date hidden'!J158="x","x",$I$2-'Indicator Date hidden'!J158)</f>
        <v>0</v>
      </c>
      <c r="J157" s="214">
        <f>IF('Indicator Date hidden'!K158="x","x",$J$2-'Indicator Date hidden'!K158)</f>
        <v>0</v>
      </c>
      <c r="K157" s="214">
        <f>IF('Indicator Date hidden'!L158="x","x",$K$2-'Indicator Date hidden'!L158)</f>
        <v>0</v>
      </c>
      <c r="L157" s="214">
        <f>IF('Indicator Date hidden'!M158="x","x",$L$2-'Indicator Date hidden'!M158)</f>
        <v>0</v>
      </c>
      <c r="M157" s="214">
        <f>IF('Indicator Date hidden'!N158="x","x",$M$2-'Indicator Date hidden'!N158)</f>
        <v>0</v>
      </c>
      <c r="N157" s="214">
        <f>IF('Indicator Date hidden'!O158="x","x",$N$2-'Indicator Date hidden'!O158)</f>
        <v>0</v>
      </c>
      <c r="O157" s="214">
        <f>IF('Indicator Date hidden'!P158="x","x",$O$2-'Indicator Date hidden'!P158)</f>
        <v>0</v>
      </c>
      <c r="P157" s="214">
        <f>IF('Indicator Date hidden'!Q158="x","x",$P$2-'Indicator Date hidden'!Q158)</f>
        <v>0</v>
      </c>
      <c r="Q157" s="214" t="str">
        <f>IF('Indicator Date hidden'!R158="x","x",$Q$2-'Indicator Date hidden'!R158)</f>
        <v>x</v>
      </c>
      <c r="R157" s="214">
        <f>IF('Indicator Date hidden'!S158="x","x",$R$2-'Indicator Date hidden'!S158)</f>
        <v>0</v>
      </c>
      <c r="S157" s="214">
        <f>IF('Indicator Date hidden'!T158="x","x",$S$2-'Indicator Date hidden'!T158)</f>
        <v>0</v>
      </c>
      <c r="T157" s="214">
        <f>IF('Indicator Date hidden'!U158="x","x",$T$2-'Indicator Date hidden'!U158)</f>
        <v>0</v>
      </c>
      <c r="U157" s="214">
        <f>IF('Indicator Date hidden'!V158="x","x",$U$2-'Indicator Date hidden'!V158)</f>
        <v>0</v>
      </c>
      <c r="V157" s="214">
        <f>IF('Indicator Date hidden'!W158="x","x",$V$2-'Indicator Date hidden'!W158)</f>
        <v>0</v>
      </c>
      <c r="W157" s="214">
        <f>IF('Indicator Date hidden'!X158="x","x",$W$2-'Indicator Date hidden'!X158)</f>
        <v>7</v>
      </c>
      <c r="X157" s="214">
        <f>IF('Indicator Date hidden'!Y158="x","x",$X$2-'Indicator Date hidden'!Y158)</f>
        <v>4</v>
      </c>
      <c r="Y157" s="214">
        <f>IF('Indicator Date hidden'!Z158="x","x",$Y$2-'Indicator Date hidden'!Z158)</f>
        <v>0</v>
      </c>
      <c r="Z157" s="214">
        <f>IF('Indicator Date hidden'!AA158="x","x",$Z$2-'Indicator Date hidden'!AA158)</f>
        <v>0</v>
      </c>
      <c r="AA157" s="214" t="str">
        <f>IF('Indicator Date hidden'!AB158="x","x",$AA$2-'Indicator Date hidden'!AB158)</f>
        <v>x</v>
      </c>
      <c r="AB157" s="214">
        <f>IF('Indicator Date hidden'!AC158="x","x",$AB$2-'Indicator Date hidden'!AC158)</f>
        <v>0</v>
      </c>
      <c r="AC157" s="214">
        <f>IF('Indicator Date hidden'!AD158="x","x",$AC$2-'Indicator Date hidden'!AD158)</f>
        <v>0</v>
      </c>
      <c r="AD157" s="214">
        <f>IF('Indicator Date hidden'!AE158="x","x",$AD$2-'Indicator Date hidden'!AE158)</f>
        <v>0</v>
      </c>
      <c r="AE157" s="214" t="str">
        <f>IF('Indicator Date hidden'!AF158="x","x",$AE$2-'Indicator Date hidden'!AF158)</f>
        <v>x</v>
      </c>
      <c r="AF157" s="214">
        <f>IF('Indicator Date hidden'!AG158="x","x",$AF$2-'Indicator Date hidden'!AG158)</f>
        <v>8</v>
      </c>
      <c r="AG157" s="214">
        <f>IF('Indicator Date hidden'!AH158="x","x",$AG$2-'Indicator Date hidden'!AH158)</f>
        <v>0</v>
      </c>
      <c r="AH157" s="214">
        <f>IF('Indicator Date hidden'!AI158="x","x",$AH$2-'Indicator Date hidden'!AI158)</f>
        <v>0</v>
      </c>
      <c r="AI157" s="214">
        <f>IF('Indicator Date hidden'!AJ158="x","x",$AI$2-'Indicator Date hidden'!AJ158)</f>
        <v>0</v>
      </c>
      <c r="AJ157" s="214" t="str">
        <f>IF('Indicator Date hidden'!AK158="x","x",$AJ$2-'Indicator Date hidden'!AK158)</f>
        <v>x</v>
      </c>
      <c r="AK157" s="214">
        <f>IF('Indicator Date hidden'!AL158="x","x",$AK$2-'Indicator Date hidden'!AL158)</f>
        <v>1</v>
      </c>
      <c r="AL157" s="214">
        <f>IF('Indicator Date hidden'!AM158="x","x",$AL$2-'Indicator Date hidden'!AM158)</f>
        <v>0</v>
      </c>
      <c r="AM157" s="214">
        <f>IF('Indicator Date hidden'!AN158="x","x",$AM$2-'Indicator Date hidden'!AN158)</f>
        <v>0</v>
      </c>
      <c r="AN157" s="214">
        <f>IF('Indicator Date hidden'!AO158="x","x",$AN$2-'Indicator Date hidden'!AO158)</f>
        <v>0</v>
      </c>
      <c r="AO157" s="214" t="str">
        <f>IF('Indicator Date hidden'!AP158="x","x",$AO$2-'Indicator Date hidden'!AP158)</f>
        <v>x</v>
      </c>
      <c r="AP157" s="214" t="str">
        <f>IF('Indicator Date hidden'!AQ158="x","x",$AP$2-'Indicator Date hidden'!AQ158)</f>
        <v>x</v>
      </c>
      <c r="AQ157" s="214">
        <f>IF('Indicator Date hidden'!AR158="x","x",$AQ$2-'Indicator Date hidden'!AR158)</f>
        <v>6</v>
      </c>
      <c r="AR157" s="214">
        <f>IF('Indicator Date hidden'!AS158="x","x",$AR$2-'Indicator Date hidden'!AS158)</f>
        <v>0</v>
      </c>
      <c r="AS157" s="214" t="str">
        <f>IF('Indicator Date hidden'!AT158="x","x",$AS$2-'Indicator Date hidden'!AT158)</f>
        <v>x</v>
      </c>
      <c r="AT157" s="214">
        <f>IF('Indicator Date hidden'!AU158="x","x",$AT$2-'Indicator Date hidden'!AU158)</f>
        <v>0</v>
      </c>
      <c r="AU157" s="214" t="str">
        <f>IF('Indicator Date hidden'!AV158="x","x",$AU$2-'Indicator Date hidden'!AV158)</f>
        <v>x</v>
      </c>
      <c r="AV157" s="214">
        <f>IF('Indicator Date hidden'!AW158="x","x",$AV$2-'Indicator Date hidden'!AW158)</f>
        <v>0</v>
      </c>
      <c r="AW157" s="214">
        <f>IF('Indicator Date hidden'!AX158="x","x",$AW$2-'Indicator Date hidden'!AX158)</f>
        <v>0</v>
      </c>
      <c r="AX157" s="214">
        <f>IF('Indicator Date hidden'!AY158="x","x",$AX$2-'Indicator Date hidden'!AY158)</f>
        <v>0</v>
      </c>
      <c r="AY157" s="214">
        <f>IF('Indicator Date hidden'!AZ158="x","x",$AY$2-'Indicator Date hidden'!AZ158)</f>
        <v>0</v>
      </c>
      <c r="AZ157" s="214">
        <f>IF('Indicator Date hidden'!BA158="x","x",$AZ$2-'Indicator Date hidden'!BA158)</f>
        <v>0</v>
      </c>
      <c r="BA157">
        <f t="shared" si="20"/>
        <v>26</v>
      </c>
      <c r="BB157" s="21">
        <f t="shared" si="21"/>
        <v>0.60465116279069764</v>
      </c>
      <c r="BC157">
        <f t="shared" si="22"/>
        <v>5</v>
      </c>
      <c r="BD157" s="21">
        <f t="shared" si="23"/>
        <v>1.8694550242289667</v>
      </c>
      <c r="BE157" s="291">
        <f t="shared" si="24"/>
        <v>0</v>
      </c>
    </row>
    <row r="158" spans="1:57" x14ac:dyDescent="0.25">
      <c r="A158" t="s">
        <v>8090</v>
      </c>
      <c r="B158" s="214">
        <f>IF('Indicator Date hidden'!C159="x","x",$B$2-'Indicator Date hidden'!C159)</f>
        <v>0</v>
      </c>
      <c r="C158" s="214">
        <f>IF('Indicator Date hidden'!D159="x","x",$C$2-'Indicator Date hidden'!D159)</f>
        <v>0</v>
      </c>
      <c r="D158" s="214">
        <f>IF('Indicator Date hidden'!E159="x","x",$D$2-'Indicator Date hidden'!E159)</f>
        <v>0</v>
      </c>
      <c r="E158" s="214">
        <f>IF('Indicator Date hidden'!F159="x","x",$E$2-'Indicator Date hidden'!F159)</f>
        <v>0</v>
      </c>
      <c r="F158" s="214">
        <f>IF('Indicator Date hidden'!G159="x","x",$F$2-'Indicator Date hidden'!G159)</f>
        <v>0</v>
      </c>
      <c r="G158" s="214">
        <f>IF('Indicator Date hidden'!H159="x","x",$G$2-'Indicator Date hidden'!H159)</f>
        <v>0</v>
      </c>
      <c r="H158" s="214">
        <f>IF('Indicator Date hidden'!I159="x","x",$H$2-'Indicator Date hidden'!I159)</f>
        <v>0</v>
      </c>
      <c r="I158" s="214">
        <f>IF('Indicator Date hidden'!J159="x","x",$I$2-'Indicator Date hidden'!J159)</f>
        <v>0</v>
      </c>
      <c r="J158" s="214">
        <f>IF('Indicator Date hidden'!K159="x","x",$J$2-'Indicator Date hidden'!K159)</f>
        <v>0</v>
      </c>
      <c r="K158" s="214">
        <f>IF('Indicator Date hidden'!L159="x","x",$K$2-'Indicator Date hidden'!L159)</f>
        <v>0</v>
      </c>
      <c r="L158" s="214">
        <f>IF('Indicator Date hidden'!M159="x","x",$L$2-'Indicator Date hidden'!M159)</f>
        <v>0</v>
      </c>
      <c r="M158" s="214">
        <f>IF('Indicator Date hidden'!N159="x","x",$M$2-'Indicator Date hidden'!N159)</f>
        <v>0</v>
      </c>
      <c r="N158" s="214">
        <f>IF('Indicator Date hidden'!O159="x","x",$N$2-'Indicator Date hidden'!O159)</f>
        <v>0</v>
      </c>
      <c r="O158" s="214">
        <f>IF('Indicator Date hidden'!P159="x","x",$O$2-'Indicator Date hidden'!P159)</f>
        <v>0</v>
      </c>
      <c r="P158" s="214" t="str">
        <f>IF('Indicator Date hidden'!Q159="x","x",$P$2-'Indicator Date hidden'!Q159)</f>
        <v>x</v>
      </c>
      <c r="Q158" s="214">
        <f>IF('Indicator Date hidden'!R159="x","x",$Q$2-'Indicator Date hidden'!R159)</f>
        <v>8</v>
      </c>
      <c r="R158" s="214">
        <f>IF('Indicator Date hidden'!S159="x","x",$R$2-'Indicator Date hidden'!S159)</f>
        <v>0</v>
      </c>
      <c r="S158" s="214">
        <f>IF('Indicator Date hidden'!T159="x","x",$S$2-'Indicator Date hidden'!T159)</f>
        <v>0</v>
      </c>
      <c r="T158" s="214">
        <f>IF('Indicator Date hidden'!U159="x","x",$T$2-'Indicator Date hidden'!U159)</f>
        <v>0</v>
      </c>
      <c r="U158" s="214">
        <f>IF('Indicator Date hidden'!V159="x","x",$U$2-'Indicator Date hidden'!V159)</f>
        <v>0</v>
      </c>
      <c r="V158" s="214">
        <f>IF('Indicator Date hidden'!W159="x","x",$V$2-'Indicator Date hidden'!W159)</f>
        <v>0</v>
      </c>
      <c r="W158" s="214">
        <f>IF('Indicator Date hidden'!X159="x","x",$W$2-'Indicator Date hidden'!X159)</f>
        <v>5</v>
      </c>
      <c r="X158" s="214">
        <f>IF('Indicator Date hidden'!Y159="x","x",$X$2-'Indicator Date hidden'!Y159)</f>
        <v>4</v>
      </c>
      <c r="Y158" s="214">
        <f>IF('Indicator Date hidden'!Z159="x","x",$Y$2-'Indicator Date hidden'!Z159)</f>
        <v>0</v>
      </c>
      <c r="Z158" s="214">
        <f>IF('Indicator Date hidden'!AA159="x","x",$Z$2-'Indicator Date hidden'!AA159)</f>
        <v>0</v>
      </c>
      <c r="AA158" s="214">
        <f>IF('Indicator Date hidden'!AB159="x","x",$AA$2-'Indicator Date hidden'!AB159)</f>
        <v>0</v>
      </c>
      <c r="AB158" s="214" t="str">
        <f>IF('Indicator Date hidden'!AC159="x","x",$AB$2-'Indicator Date hidden'!AC159)</f>
        <v>x</v>
      </c>
      <c r="AC158" s="214">
        <f>IF('Indicator Date hidden'!AD159="x","x",$AC$2-'Indicator Date hidden'!AD159)</f>
        <v>0</v>
      </c>
      <c r="AD158" s="214">
        <f>IF('Indicator Date hidden'!AE159="x","x",$AD$2-'Indicator Date hidden'!AE159)</f>
        <v>0</v>
      </c>
      <c r="AE158" s="214">
        <f>IF('Indicator Date hidden'!AF159="x","x",$AE$2-'Indicator Date hidden'!AF159)</f>
        <v>2</v>
      </c>
      <c r="AF158" s="214" t="str">
        <f>IF('Indicator Date hidden'!AG159="x","x",$AF$2-'Indicator Date hidden'!AG159)</f>
        <v>x</v>
      </c>
      <c r="AG158" s="214">
        <f>IF('Indicator Date hidden'!AH159="x","x",$AG$2-'Indicator Date hidden'!AH159)</f>
        <v>0</v>
      </c>
      <c r="AH158" s="214">
        <f>IF('Indicator Date hidden'!AI159="x","x",$AH$2-'Indicator Date hidden'!AI159)</f>
        <v>0</v>
      </c>
      <c r="AI158" s="214">
        <f>IF('Indicator Date hidden'!AJ159="x","x",$AI$2-'Indicator Date hidden'!AJ159)</f>
        <v>0</v>
      </c>
      <c r="AJ158" s="214">
        <f>IF('Indicator Date hidden'!AK159="x","x",$AJ$2-'Indicator Date hidden'!AK159)</f>
        <v>1</v>
      </c>
      <c r="AK158" s="214">
        <f>IF('Indicator Date hidden'!AL159="x","x",$AK$2-'Indicator Date hidden'!AL159)</f>
        <v>1</v>
      </c>
      <c r="AL158" s="214">
        <f>IF('Indicator Date hidden'!AM159="x","x",$AL$2-'Indicator Date hidden'!AM159)</f>
        <v>0</v>
      </c>
      <c r="AM158" s="214">
        <f>IF('Indicator Date hidden'!AN159="x","x",$AM$2-'Indicator Date hidden'!AN159)</f>
        <v>0</v>
      </c>
      <c r="AN158" s="214">
        <f>IF('Indicator Date hidden'!AO159="x","x",$AN$2-'Indicator Date hidden'!AO159)</f>
        <v>0</v>
      </c>
      <c r="AO158" s="214" t="str">
        <f>IF('Indicator Date hidden'!AP159="x","x",$AO$2-'Indicator Date hidden'!AP159)</f>
        <v>x</v>
      </c>
      <c r="AP158" s="214" t="str">
        <f>IF('Indicator Date hidden'!AQ159="x","x",$AP$2-'Indicator Date hidden'!AQ159)</f>
        <v>x</v>
      </c>
      <c r="AQ158" s="214" t="str">
        <f>IF('Indicator Date hidden'!AR159="x","x",$AQ$2-'Indicator Date hidden'!AR159)</f>
        <v>x</v>
      </c>
      <c r="AR158" s="214">
        <f>IF('Indicator Date hidden'!AS159="x","x",$AR$2-'Indicator Date hidden'!AS159)</f>
        <v>0</v>
      </c>
      <c r="AS158" s="214">
        <f>IF('Indicator Date hidden'!AT159="x","x",$AS$2-'Indicator Date hidden'!AT159)</f>
        <v>0</v>
      </c>
      <c r="AT158" s="214">
        <f>IF('Indicator Date hidden'!AU159="x","x",$AT$2-'Indicator Date hidden'!AU159)</f>
        <v>0</v>
      </c>
      <c r="AU158" s="214" t="str">
        <f>IF('Indicator Date hidden'!AV159="x","x",$AU$2-'Indicator Date hidden'!AV159)</f>
        <v>x</v>
      </c>
      <c r="AV158" s="214">
        <f>IF('Indicator Date hidden'!AW159="x","x",$AV$2-'Indicator Date hidden'!AW159)</f>
        <v>0</v>
      </c>
      <c r="AW158" s="214">
        <f>IF('Indicator Date hidden'!AX159="x","x",$AW$2-'Indicator Date hidden'!AX159)</f>
        <v>0</v>
      </c>
      <c r="AX158" s="214">
        <f>IF('Indicator Date hidden'!AY159="x","x",$AX$2-'Indicator Date hidden'!AY159)</f>
        <v>0</v>
      </c>
      <c r="AY158" s="214">
        <f>IF('Indicator Date hidden'!AZ159="x","x",$AY$2-'Indicator Date hidden'!AZ159)</f>
        <v>4</v>
      </c>
      <c r="AZ158" s="214">
        <f>IF('Indicator Date hidden'!BA159="x","x",$AZ$2-'Indicator Date hidden'!BA159)</f>
        <v>4</v>
      </c>
      <c r="BA158">
        <f t="shared" si="20"/>
        <v>29</v>
      </c>
      <c r="BB158" s="21">
        <f t="shared" si="21"/>
        <v>0.65909090909090906</v>
      </c>
      <c r="BC158">
        <f t="shared" si="22"/>
        <v>8</v>
      </c>
      <c r="BD158" s="21">
        <f t="shared" si="23"/>
        <v>1.6779747237529292</v>
      </c>
      <c r="BE158" s="291">
        <f t="shared" si="24"/>
        <v>0</v>
      </c>
    </row>
    <row r="159" spans="1:57" x14ac:dyDescent="0.25">
      <c r="A159" t="s">
        <v>8143</v>
      </c>
      <c r="B159" s="214">
        <f>IF('Indicator Date hidden'!C160="x","x",$B$2-'Indicator Date hidden'!C160)</f>
        <v>0</v>
      </c>
      <c r="C159" s="214">
        <f>IF('Indicator Date hidden'!D160="x","x",$C$2-'Indicator Date hidden'!D160)</f>
        <v>0</v>
      </c>
      <c r="D159" s="214">
        <f>IF('Indicator Date hidden'!E160="x","x",$D$2-'Indicator Date hidden'!E160)</f>
        <v>0</v>
      </c>
      <c r="E159" s="214">
        <f>IF('Indicator Date hidden'!F160="x","x",$E$2-'Indicator Date hidden'!F160)</f>
        <v>0</v>
      </c>
      <c r="F159" s="214">
        <f>IF('Indicator Date hidden'!G160="x","x",$F$2-'Indicator Date hidden'!G160)</f>
        <v>0</v>
      </c>
      <c r="G159" s="214">
        <f>IF('Indicator Date hidden'!H160="x","x",$G$2-'Indicator Date hidden'!H160)</f>
        <v>0</v>
      </c>
      <c r="H159" s="214">
        <f>IF('Indicator Date hidden'!I160="x","x",$H$2-'Indicator Date hidden'!I160)</f>
        <v>0</v>
      </c>
      <c r="I159" s="214">
        <f>IF('Indicator Date hidden'!J160="x","x",$I$2-'Indicator Date hidden'!J160)</f>
        <v>0</v>
      </c>
      <c r="J159" s="214">
        <f>IF('Indicator Date hidden'!K160="x","x",$J$2-'Indicator Date hidden'!K160)</f>
        <v>0</v>
      </c>
      <c r="K159" s="214">
        <f>IF('Indicator Date hidden'!L160="x","x",$K$2-'Indicator Date hidden'!L160)</f>
        <v>0</v>
      </c>
      <c r="L159" s="214">
        <f>IF('Indicator Date hidden'!M160="x","x",$L$2-'Indicator Date hidden'!M160)</f>
        <v>0</v>
      </c>
      <c r="M159" s="214">
        <f>IF('Indicator Date hidden'!N160="x","x",$M$2-'Indicator Date hidden'!N160)</f>
        <v>0</v>
      </c>
      <c r="N159" s="214">
        <f>IF('Indicator Date hidden'!O160="x","x",$N$2-'Indicator Date hidden'!O160)</f>
        <v>0</v>
      </c>
      <c r="O159" s="214">
        <f>IF('Indicator Date hidden'!P160="x","x",$O$2-'Indicator Date hidden'!P160)</f>
        <v>0</v>
      </c>
      <c r="P159" s="214">
        <f>IF('Indicator Date hidden'!Q160="x","x",$P$2-'Indicator Date hidden'!Q160)</f>
        <v>0</v>
      </c>
      <c r="Q159" s="214">
        <f>IF('Indicator Date hidden'!R160="x","x",$Q$2-'Indicator Date hidden'!R160)</f>
        <v>2</v>
      </c>
      <c r="R159" s="214">
        <f>IF('Indicator Date hidden'!S160="x","x",$R$2-'Indicator Date hidden'!S160)</f>
        <v>0</v>
      </c>
      <c r="S159" s="214">
        <f>IF('Indicator Date hidden'!T160="x","x",$S$2-'Indicator Date hidden'!T160)</f>
        <v>0</v>
      </c>
      <c r="T159" s="214">
        <f>IF('Indicator Date hidden'!U160="x","x",$T$2-'Indicator Date hidden'!U160)</f>
        <v>0</v>
      </c>
      <c r="U159" s="214">
        <f>IF('Indicator Date hidden'!V160="x","x",$U$2-'Indicator Date hidden'!V160)</f>
        <v>0</v>
      </c>
      <c r="V159" s="214">
        <f>IF('Indicator Date hidden'!W160="x","x",$V$2-'Indicator Date hidden'!W160)</f>
        <v>0</v>
      </c>
      <c r="W159" s="214">
        <f>IF('Indicator Date hidden'!X160="x","x",$W$2-'Indicator Date hidden'!X160)</f>
        <v>6</v>
      </c>
      <c r="X159" s="214">
        <f>IF('Indicator Date hidden'!Y160="x","x",$X$2-'Indicator Date hidden'!Y160)</f>
        <v>1</v>
      </c>
      <c r="Y159" s="214">
        <f>IF('Indicator Date hidden'!Z160="x","x",$Y$2-'Indicator Date hidden'!Z160)</f>
        <v>0</v>
      </c>
      <c r="Z159" s="214">
        <f>IF('Indicator Date hidden'!AA160="x","x",$Z$2-'Indicator Date hidden'!AA160)</f>
        <v>0</v>
      </c>
      <c r="AA159" s="214">
        <f>IF('Indicator Date hidden'!AB160="x","x",$AA$2-'Indicator Date hidden'!AB160)</f>
        <v>0</v>
      </c>
      <c r="AB159" s="214">
        <f>IF('Indicator Date hidden'!AC160="x","x",$AB$2-'Indicator Date hidden'!AC160)</f>
        <v>0</v>
      </c>
      <c r="AC159" s="214">
        <f>IF('Indicator Date hidden'!AD160="x","x",$AC$2-'Indicator Date hidden'!AD160)</f>
        <v>0</v>
      </c>
      <c r="AD159" s="214">
        <f>IF('Indicator Date hidden'!AE160="x","x",$AD$2-'Indicator Date hidden'!AE160)</f>
        <v>0</v>
      </c>
      <c r="AE159" s="214">
        <f>IF('Indicator Date hidden'!AF160="x","x",$AE$2-'Indicator Date hidden'!AF160)</f>
        <v>0</v>
      </c>
      <c r="AF159" s="214">
        <f>IF('Indicator Date hidden'!AG160="x","x",$AF$2-'Indicator Date hidden'!AG160)</f>
        <v>2</v>
      </c>
      <c r="AG159" s="214">
        <f>IF('Indicator Date hidden'!AH160="x","x",$AG$2-'Indicator Date hidden'!AH160)</f>
        <v>0</v>
      </c>
      <c r="AH159" s="214">
        <f>IF('Indicator Date hidden'!AI160="x","x",$AH$2-'Indicator Date hidden'!AI160)</f>
        <v>0</v>
      </c>
      <c r="AI159" s="214">
        <f>IF('Indicator Date hidden'!AJ160="x","x",$AI$2-'Indicator Date hidden'!AJ160)</f>
        <v>0</v>
      </c>
      <c r="AJ159" s="214" t="str">
        <f>IF('Indicator Date hidden'!AK160="x","x",$AJ$2-'Indicator Date hidden'!AK160)</f>
        <v>x</v>
      </c>
      <c r="AK159" s="214">
        <f>IF('Indicator Date hidden'!AL160="x","x",$AK$2-'Indicator Date hidden'!AL160)</f>
        <v>1</v>
      </c>
      <c r="AL159" s="214">
        <f>IF('Indicator Date hidden'!AM160="x","x",$AL$2-'Indicator Date hidden'!AM160)</f>
        <v>0</v>
      </c>
      <c r="AM159" s="214">
        <f>IF('Indicator Date hidden'!AN160="x","x",$AM$2-'Indicator Date hidden'!AN160)</f>
        <v>0</v>
      </c>
      <c r="AN159" s="214">
        <f>IF('Indicator Date hidden'!AO160="x","x",$AN$2-'Indicator Date hidden'!AO160)</f>
        <v>0</v>
      </c>
      <c r="AO159" s="214">
        <f>IF('Indicator Date hidden'!AP160="x","x",$AO$2-'Indicator Date hidden'!AP160)</f>
        <v>0</v>
      </c>
      <c r="AP159" s="214">
        <f>IF('Indicator Date hidden'!AQ160="x","x",$AP$2-'Indicator Date hidden'!AQ160)</f>
        <v>0</v>
      </c>
      <c r="AQ159" s="214">
        <f>IF('Indicator Date hidden'!AR160="x","x",$AQ$2-'Indicator Date hidden'!AR160)</f>
        <v>0</v>
      </c>
      <c r="AR159" s="214">
        <f>IF('Indicator Date hidden'!AS160="x","x",$AR$2-'Indicator Date hidden'!AS160)</f>
        <v>0</v>
      </c>
      <c r="AS159" s="214">
        <f>IF('Indicator Date hidden'!AT160="x","x",$AS$2-'Indicator Date hidden'!AT160)</f>
        <v>0</v>
      </c>
      <c r="AT159" s="214">
        <f>IF('Indicator Date hidden'!AU160="x","x",$AT$2-'Indicator Date hidden'!AU160)</f>
        <v>0</v>
      </c>
      <c r="AU159" s="214">
        <f>IF('Indicator Date hidden'!AV160="x","x",$AU$2-'Indicator Date hidden'!AV160)</f>
        <v>2</v>
      </c>
      <c r="AV159" s="214">
        <f>IF('Indicator Date hidden'!AW160="x","x",$AV$2-'Indicator Date hidden'!AW160)</f>
        <v>0</v>
      </c>
      <c r="AW159" s="214">
        <f>IF('Indicator Date hidden'!AX160="x","x",$AW$2-'Indicator Date hidden'!AX160)</f>
        <v>0</v>
      </c>
      <c r="AX159" s="214">
        <f>IF('Indicator Date hidden'!AY160="x","x",$AX$2-'Indicator Date hidden'!AY160)</f>
        <v>0</v>
      </c>
      <c r="AY159" s="214">
        <f>IF('Indicator Date hidden'!AZ160="x","x",$AY$2-'Indicator Date hidden'!AZ160)</f>
        <v>0</v>
      </c>
      <c r="AZ159" s="214">
        <f>IF('Indicator Date hidden'!BA160="x","x",$AZ$2-'Indicator Date hidden'!BA160)</f>
        <v>0</v>
      </c>
      <c r="BA159">
        <f t="shared" si="20"/>
        <v>14</v>
      </c>
      <c r="BB159" s="21">
        <f t="shared" si="21"/>
        <v>0.28000000000000003</v>
      </c>
      <c r="BC159">
        <f t="shared" si="22"/>
        <v>6</v>
      </c>
      <c r="BD159" s="21">
        <f t="shared" si="23"/>
        <v>0.96</v>
      </c>
      <c r="BE159" s="291">
        <f t="shared" si="24"/>
        <v>0</v>
      </c>
    </row>
    <row r="160" spans="1:57" x14ac:dyDescent="0.25">
      <c r="A160" t="s">
        <v>8093</v>
      </c>
      <c r="B160" s="214">
        <f>IF('Indicator Date hidden'!C161="x","x",$B$2-'Indicator Date hidden'!C161)</f>
        <v>0</v>
      </c>
      <c r="C160" s="214">
        <f>IF('Indicator Date hidden'!D161="x","x",$C$2-'Indicator Date hidden'!D161)</f>
        <v>0</v>
      </c>
      <c r="D160" s="214">
        <f>IF('Indicator Date hidden'!E161="x","x",$D$2-'Indicator Date hidden'!E161)</f>
        <v>0</v>
      </c>
      <c r="E160" s="214">
        <f>IF('Indicator Date hidden'!F161="x","x",$E$2-'Indicator Date hidden'!F161)</f>
        <v>0</v>
      </c>
      <c r="F160" s="214">
        <f>IF('Indicator Date hidden'!G161="x","x",$F$2-'Indicator Date hidden'!G161)</f>
        <v>0</v>
      </c>
      <c r="G160" s="214">
        <f>IF('Indicator Date hidden'!H161="x","x",$G$2-'Indicator Date hidden'!H161)</f>
        <v>0</v>
      </c>
      <c r="H160" s="214">
        <f>IF('Indicator Date hidden'!I161="x","x",$H$2-'Indicator Date hidden'!I161)</f>
        <v>0</v>
      </c>
      <c r="I160" s="214">
        <f>IF('Indicator Date hidden'!J161="x","x",$I$2-'Indicator Date hidden'!J161)</f>
        <v>0</v>
      </c>
      <c r="J160" s="214">
        <f>IF('Indicator Date hidden'!K161="x","x",$J$2-'Indicator Date hidden'!K161)</f>
        <v>0</v>
      </c>
      <c r="K160" s="214">
        <f>IF('Indicator Date hidden'!L161="x","x",$K$2-'Indicator Date hidden'!L161)</f>
        <v>0</v>
      </c>
      <c r="L160" s="214">
        <f>IF('Indicator Date hidden'!M161="x","x",$L$2-'Indicator Date hidden'!M161)</f>
        <v>0</v>
      </c>
      <c r="M160" s="214">
        <f>IF('Indicator Date hidden'!N161="x","x",$M$2-'Indicator Date hidden'!N161)</f>
        <v>0</v>
      </c>
      <c r="N160" s="214">
        <f>IF('Indicator Date hidden'!O161="x","x",$N$2-'Indicator Date hidden'!O161)</f>
        <v>0</v>
      </c>
      <c r="O160" s="214">
        <f>IF('Indicator Date hidden'!P161="x","x",$O$2-'Indicator Date hidden'!P161)</f>
        <v>0</v>
      </c>
      <c r="P160" s="214">
        <f>IF('Indicator Date hidden'!Q161="x","x",$P$2-'Indicator Date hidden'!Q161)</f>
        <v>0</v>
      </c>
      <c r="Q160" s="214">
        <f>IF('Indicator Date hidden'!R161="x","x",$Q$2-'Indicator Date hidden'!R161)</f>
        <v>4</v>
      </c>
      <c r="R160" s="214">
        <f>IF('Indicator Date hidden'!S161="x","x",$R$2-'Indicator Date hidden'!S161)</f>
        <v>0</v>
      </c>
      <c r="S160" s="214">
        <f>IF('Indicator Date hidden'!T161="x","x",$S$2-'Indicator Date hidden'!T161)</f>
        <v>0</v>
      </c>
      <c r="T160" s="214">
        <f>IF('Indicator Date hidden'!U161="x","x",$T$2-'Indicator Date hidden'!U161)</f>
        <v>0</v>
      </c>
      <c r="U160" s="214">
        <f>IF('Indicator Date hidden'!V161="x","x",$U$2-'Indicator Date hidden'!V161)</f>
        <v>0</v>
      </c>
      <c r="V160" s="214">
        <f>IF('Indicator Date hidden'!W161="x","x",$V$2-'Indicator Date hidden'!W161)</f>
        <v>0</v>
      </c>
      <c r="W160" s="214">
        <f>IF('Indicator Date hidden'!X161="x","x",$W$2-'Indicator Date hidden'!X161)</f>
        <v>4</v>
      </c>
      <c r="X160" s="214" t="str">
        <f>IF('Indicator Date hidden'!Y161="x","x",$X$2-'Indicator Date hidden'!Y161)</f>
        <v>x</v>
      </c>
      <c r="Y160" s="214">
        <f>IF('Indicator Date hidden'!Z161="x","x",$Y$2-'Indicator Date hidden'!Z161)</f>
        <v>0</v>
      </c>
      <c r="Z160" s="214">
        <f>IF('Indicator Date hidden'!AA161="x","x",$Z$2-'Indicator Date hidden'!AA161)</f>
        <v>0</v>
      </c>
      <c r="AA160" s="214">
        <f>IF('Indicator Date hidden'!AB161="x","x",$AA$2-'Indicator Date hidden'!AB161)</f>
        <v>0</v>
      </c>
      <c r="AB160" s="214">
        <f>IF('Indicator Date hidden'!AC161="x","x",$AB$2-'Indicator Date hidden'!AC161)</f>
        <v>0</v>
      </c>
      <c r="AC160" s="214">
        <f>IF('Indicator Date hidden'!AD161="x","x",$AC$2-'Indicator Date hidden'!AD161)</f>
        <v>0</v>
      </c>
      <c r="AD160" s="214">
        <f>IF('Indicator Date hidden'!AE161="x","x",$AD$2-'Indicator Date hidden'!AE161)</f>
        <v>0</v>
      </c>
      <c r="AE160" s="214" t="str">
        <f>IF('Indicator Date hidden'!AF161="x","x",$AE$2-'Indicator Date hidden'!AF161)</f>
        <v>x</v>
      </c>
      <c r="AF160" s="214" t="str">
        <f>IF('Indicator Date hidden'!AG161="x","x",$AF$2-'Indicator Date hidden'!AG161)</f>
        <v>x</v>
      </c>
      <c r="AG160" s="214">
        <f>IF('Indicator Date hidden'!AH161="x","x",$AG$2-'Indicator Date hidden'!AH161)</f>
        <v>0</v>
      </c>
      <c r="AH160" s="214">
        <f>IF('Indicator Date hidden'!AI161="x","x",$AH$2-'Indicator Date hidden'!AI161)</f>
        <v>0</v>
      </c>
      <c r="AI160" s="214">
        <f>IF('Indicator Date hidden'!AJ161="x","x",$AI$2-'Indicator Date hidden'!AJ161)</f>
        <v>0</v>
      </c>
      <c r="AJ160" s="214">
        <f>IF('Indicator Date hidden'!AK161="x","x",$AJ$2-'Indicator Date hidden'!AK161)</f>
        <v>1</v>
      </c>
      <c r="AK160" s="214">
        <f>IF('Indicator Date hidden'!AL161="x","x",$AK$2-'Indicator Date hidden'!AL161)</f>
        <v>0</v>
      </c>
      <c r="AL160" s="214">
        <f>IF('Indicator Date hidden'!AM161="x","x",$AL$2-'Indicator Date hidden'!AM161)</f>
        <v>0</v>
      </c>
      <c r="AM160" s="214">
        <f>IF('Indicator Date hidden'!AN161="x","x",$AM$2-'Indicator Date hidden'!AN161)</f>
        <v>0</v>
      </c>
      <c r="AN160" s="214">
        <f>IF('Indicator Date hidden'!AO161="x","x",$AN$2-'Indicator Date hidden'!AO161)</f>
        <v>0</v>
      </c>
      <c r="AO160" s="214" t="str">
        <f>IF('Indicator Date hidden'!AP161="x","x",$AO$2-'Indicator Date hidden'!AP161)</f>
        <v>x</v>
      </c>
      <c r="AP160" s="214" t="str">
        <f>IF('Indicator Date hidden'!AQ161="x","x",$AP$2-'Indicator Date hidden'!AQ161)</f>
        <v>x</v>
      </c>
      <c r="AQ160" s="214" t="str">
        <f>IF('Indicator Date hidden'!AR161="x","x",$AQ$2-'Indicator Date hidden'!AR161)</f>
        <v>x</v>
      </c>
      <c r="AR160" s="214">
        <f>IF('Indicator Date hidden'!AS161="x","x",$AR$2-'Indicator Date hidden'!AS161)</f>
        <v>0</v>
      </c>
      <c r="AS160" s="214">
        <f>IF('Indicator Date hidden'!AT161="x","x",$AS$2-'Indicator Date hidden'!AT161)</f>
        <v>0</v>
      </c>
      <c r="AT160" s="214">
        <f>IF('Indicator Date hidden'!AU161="x","x",$AT$2-'Indicator Date hidden'!AU161)</f>
        <v>0</v>
      </c>
      <c r="AU160" s="214">
        <f>IF('Indicator Date hidden'!AV161="x","x",$AU$2-'Indicator Date hidden'!AV161)</f>
        <v>6</v>
      </c>
      <c r="AV160" s="214">
        <f>IF('Indicator Date hidden'!AW161="x","x",$AV$2-'Indicator Date hidden'!AW161)</f>
        <v>0</v>
      </c>
      <c r="AW160" s="214">
        <f>IF('Indicator Date hidden'!AX161="x","x",$AW$2-'Indicator Date hidden'!AX161)</f>
        <v>0</v>
      </c>
      <c r="AX160" s="214">
        <f>IF('Indicator Date hidden'!AY161="x","x",$AX$2-'Indicator Date hidden'!AY161)</f>
        <v>0</v>
      </c>
      <c r="AY160" s="214">
        <f>IF('Indicator Date hidden'!AZ161="x","x",$AY$2-'Indicator Date hidden'!AZ161)</f>
        <v>0</v>
      </c>
      <c r="AZ160" s="214">
        <f>IF('Indicator Date hidden'!BA161="x","x",$AZ$2-'Indicator Date hidden'!BA161)</f>
        <v>0</v>
      </c>
      <c r="BA160">
        <f t="shared" si="20"/>
        <v>15</v>
      </c>
      <c r="BB160" s="21">
        <f t="shared" si="21"/>
        <v>0.33333333333333331</v>
      </c>
      <c r="BC160">
        <f t="shared" si="22"/>
        <v>4</v>
      </c>
      <c r="BD160" s="21">
        <f t="shared" si="23"/>
        <v>1.1925695879998879</v>
      </c>
      <c r="BE160" s="291">
        <f t="shared" si="24"/>
        <v>0</v>
      </c>
    </row>
    <row r="161" spans="1:57" x14ac:dyDescent="0.25">
      <c r="A161" t="s">
        <v>7927</v>
      </c>
      <c r="B161" s="214">
        <f>IF('Indicator Date hidden'!C162="x","x",$B$2-'Indicator Date hidden'!C162)</f>
        <v>0</v>
      </c>
      <c r="C161" s="214">
        <f>IF('Indicator Date hidden'!D162="x","x",$C$2-'Indicator Date hidden'!D162)</f>
        <v>0</v>
      </c>
      <c r="D161" s="214">
        <f>IF('Indicator Date hidden'!E162="x","x",$D$2-'Indicator Date hidden'!E162)</f>
        <v>0</v>
      </c>
      <c r="E161" s="214">
        <f>IF('Indicator Date hidden'!F162="x","x",$E$2-'Indicator Date hidden'!F162)</f>
        <v>0</v>
      </c>
      <c r="F161" s="214">
        <f>IF('Indicator Date hidden'!G162="x","x",$F$2-'Indicator Date hidden'!G162)</f>
        <v>0</v>
      </c>
      <c r="G161" s="214">
        <f>IF('Indicator Date hidden'!H162="x","x",$G$2-'Indicator Date hidden'!H162)</f>
        <v>0</v>
      </c>
      <c r="H161" s="214">
        <f>IF('Indicator Date hidden'!I162="x","x",$H$2-'Indicator Date hidden'!I162)</f>
        <v>0</v>
      </c>
      <c r="I161" s="214">
        <f>IF('Indicator Date hidden'!J162="x","x",$I$2-'Indicator Date hidden'!J162)</f>
        <v>0</v>
      </c>
      <c r="J161" s="214">
        <f>IF('Indicator Date hidden'!K162="x","x",$J$2-'Indicator Date hidden'!K162)</f>
        <v>0</v>
      </c>
      <c r="K161" s="214">
        <f>IF('Indicator Date hidden'!L162="x","x",$K$2-'Indicator Date hidden'!L162)</f>
        <v>0</v>
      </c>
      <c r="L161" s="214">
        <f>IF('Indicator Date hidden'!M162="x","x",$L$2-'Indicator Date hidden'!M162)</f>
        <v>0</v>
      </c>
      <c r="M161" s="214">
        <f>IF('Indicator Date hidden'!N162="x","x",$M$2-'Indicator Date hidden'!N162)</f>
        <v>0</v>
      </c>
      <c r="N161" s="214">
        <f>IF('Indicator Date hidden'!O162="x","x",$N$2-'Indicator Date hidden'!O162)</f>
        <v>0</v>
      </c>
      <c r="O161" s="214">
        <f>IF('Indicator Date hidden'!P162="x","x",$O$2-'Indicator Date hidden'!P162)</f>
        <v>0</v>
      </c>
      <c r="P161" s="214">
        <f>IF('Indicator Date hidden'!Q162="x","x",$P$2-'Indicator Date hidden'!Q162)</f>
        <v>0</v>
      </c>
      <c r="Q161" s="214" t="str">
        <f>IF('Indicator Date hidden'!R162="x","x",$Q$2-'Indicator Date hidden'!R162)</f>
        <v>x</v>
      </c>
      <c r="R161" s="214">
        <f>IF('Indicator Date hidden'!S162="x","x",$R$2-'Indicator Date hidden'!S162)</f>
        <v>0</v>
      </c>
      <c r="S161" s="214">
        <f>IF('Indicator Date hidden'!T162="x","x",$S$2-'Indicator Date hidden'!T162)</f>
        <v>0</v>
      </c>
      <c r="T161" s="214">
        <f>IF('Indicator Date hidden'!U162="x","x",$T$2-'Indicator Date hidden'!U162)</f>
        <v>0</v>
      </c>
      <c r="U161" s="214" t="str">
        <f>IF('Indicator Date hidden'!V162="x","x",$U$2-'Indicator Date hidden'!V162)</f>
        <v>x</v>
      </c>
      <c r="V161" s="214">
        <f>IF('Indicator Date hidden'!W162="x","x",$V$2-'Indicator Date hidden'!W162)</f>
        <v>0</v>
      </c>
      <c r="W161" s="214" t="str">
        <f>IF('Indicator Date hidden'!X162="x","x",$W$2-'Indicator Date hidden'!X162)</f>
        <v>x</v>
      </c>
      <c r="X161" s="214">
        <f>IF('Indicator Date hidden'!Y162="x","x",$X$2-'Indicator Date hidden'!Y162)</f>
        <v>1</v>
      </c>
      <c r="Y161" s="214">
        <f>IF('Indicator Date hidden'!Z162="x","x",$Y$2-'Indicator Date hidden'!Z162)</f>
        <v>0</v>
      </c>
      <c r="Z161" s="214">
        <f>IF('Indicator Date hidden'!AA162="x","x",$Z$2-'Indicator Date hidden'!AA162)</f>
        <v>0</v>
      </c>
      <c r="AA161" s="214">
        <f>IF('Indicator Date hidden'!AB162="x","x",$AA$2-'Indicator Date hidden'!AB162)</f>
        <v>1</v>
      </c>
      <c r="AB161" s="214">
        <f>IF('Indicator Date hidden'!AC162="x","x",$AB$2-'Indicator Date hidden'!AC162)</f>
        <v>0</v>
      </c>
      <c r="AC161" s="214">
        <f>IF('Indicator Date hidden'!AD162="x","x",$AC$2-'Indicator Date hidden'!AD162)</f>
        <v>0</v>
      </c>
      <c r="AD161" s="214" t="str">
        <f>IF('Indicator Date hidden'!AE162="x","x",$AD$2-'Indicator Date hidden'!AE162)</f>
        <v>x</v>
      </c>
      <c r="AE161" s="214">
        <f>IF('Indicator Date hidden'!AF162="x","x",$AE$2-'Indicator Date hidden'!AF162)</f>
        <v>0</v>
      </c>
      <c r="AF161" s="214">
        <f>IF('Indicator Date hidden'!AG162="x","x",$AF$2-'Indicator Date hidden'!AG162)</f>
        <v>1</v>
      </c>
      <c r="AG161" s="214">
        <f>IF('Indicator Date hidden'!AH162="x","x",$AG$2-'Indicator Date hidden'!AH162)</f>
        <v>0</v>
      </c>
      <c r="AH161" s="214">
        <f>IF('Indicator Date hidden'!AI162="x","x",$AH$2-'Indicator Date hidden'!AI162)</f>
        <v>0</v>
      </c>
      <c r="AI161" s="214">
        <f>IF('Indicator Date hidden'!AJ162="x","x",$AI$2-'Indicator Date hidden'!AJ162)</f>
        <v>0</v>
      </c>
      <c r="AJ161" s="214" t="str">
        <f>IF('Indicator Date hidden'!AK162="x","x",$AJ$2-'Indicator Date hidden'!AK162)</f>
        <v>x</v>
      </c>
      <c r="AK161" s="214">
        <f>IF('Indicator Date hidden'!AL162="x","x",$AK$2-'Indicator Date hidden'!AL162)</f>
        <v>1</v>
      </c>
      <c r="AL161" s="214">
        <f>IF('Indicator Date hidden'!AM162="x","x",$AL$2-'Indicator Date hidden'!AM162)</f>
        <v>0</v>
      </c>
      <c r="AM161" s="214">
        <f>IF('Indicator Date hidden'!AN162="x","x",$AM$2-'Indicator Date hidden'!AN162)</f>
        <v>0</v>
      </c>
      <c r="AN161" s="214">
        <f>IF('Indicator Date hidden'!AO162="x","x",$AN$2-'Indicator Date hidden'!AO162)</f>
        <v>0</v>
      </c>
      <c r="AO161" s="214">
        <f>IF('Indicator Date hidden'!AP162="x","x",$AO$2-'Indicator Date hidden'!AP162)</f>
        <v>0</v>
      </c>
      <c r="AP161" s="214">
        <f>IF('Indicator Date hidden'!AQ162="x","x",$AP$2-'Indicator Date hidden'!AQ162)</f>
        <v>0</v>
      </c>
      <c r="AQ161" s="214">
        <f>IF('Indicator Date hidden'!AR162="x","x",$AQ$2-'Indicator Date hidden'!AR162)</f>
        <v>0</v>
      </c>
      <c r="AR161" s="214">
        <f>IF('Indicator Date hidden'!AS162="x","x",$AR$2-'Indicator Date hidden'!AS162)</f>
        <v>0</v>
      </c>
      <c r="AS161" s="214">
        <f>IF('Indicator Date hidden'!AT162="x","x",$AS$2-'Indicator Date hidden'!AT162)</f>
        <v>0</v>
      </c>
      <c r="AT161" s="214">
        <f>IF('Indicator Date hidden'!AU162="x","x",$AT$2-'Indicator Date hidden'!AU162)</f>
        <v>0</v>
      </c>
      <c r="AU161" s="214">
        <f>IF('Indicator Date hidden'!AV162="x","x",$AU$2-'Indicator Date hidden'!AV162)</f>
        <v>1</v>
      </c>
      <c r="AV161" s="214">
        <f>IF('Indicator Date hidden'!AW162="x","x",$AV$2-'Indicator Date hidden'!AW162)</f>
        <v>0</v>
      </c>
      <c r="AW161" s="214">
        <f>IF('Indicator Date hidden'!AX162="x","x",$AW$2-'Indicator Date hidden'!AX162)</f>
        <v>0</v>
      </c>
      <c r="AX161" s="214">
        <f>IF('Indicator Date hidden'!AY162="x","x",$AX$2-'Indicator Date hidden'!AY162)</f>
        <v>0</v>
      </c>
      <c r="AY161" s="214">
        <f>IF('Indicator Date hidden'!AZ162="x","x",$AY$2-'Indicator Date hidden'!AZ162)</f>
        <v>0</v>
      </c>
      <c r="AZ161" s="214">
        <f>IF('Indicator Date hidden'!BA162="x","x",$AZ$2-'Indicator Date hidden'!BA162)</f>
        <v>0</v>
      </c>
      <c r="BA161">
        <f t="shared" si="20"/>
        <v>5</v>
      </c>
      <c r="BB161" s="21">
        <f t="shared" si="21"/>
        <v>0.10869565217391304</v>
      </c>
      <c r="BC161">
        <f t="shared" si="22"/>
        <v>5</v>
      </c>
      <c r="BD161" s="21">
        <f t="shared" si="23"/>
        <v>0.31125697963644244</v>
      </c>
      <c r="BE161" s="291">
        <f t="shared" si="24"/>
        <v>0</v>
      </c>
    </row>
    <row r="162" spans="1:57" x14ac:dyDescent="0.25">
      <c r="A162" t="s">
        <v>8008</v>
      </c>
      <c r="B162" s="214">
        <f>IF('Indicator Date hidden'!C163="x","x",$B$2-'Indicator Date hidden'!C163)</f>
        <v>0</v>
      </c>
      <c r="C162" s="214">
        <f>IF('Indicator Date hidden'!D163="x","x",$C$2-'Indicator Date hidden'!D163)</f>
        <v>0</v>
      </c>
      <c r="D162" s="214">
        <f>IF('Indicator Date hidden'!E163="x","x",$D$2-'Indicator Date hidden'!E163)</f>
        <v>0</v>
      </c>
      <c r="E162" s="214">
        <f>IF('Indicator Date hidden'!F163="x","x",$E$2-'Indicator Date hidden'!F163)</f>
        <v>0</v>
      </c>
      <c r="F162" s="214">
        <f>IF('Indicator Date hidden'!G163="x","x",$F$2-'Indicator Date hidden'!G163)</f>
        <v>0</v>
      </c>
      <c r="G162" s="214">
        <f>IF('Indicator Date hidden'!H163="x","x",$G$2-'Indicator Date hidden'!H163)</f>
        <v>0</v>
      </c>
      <c r="H162" s="214">
        <f>IF('Indicator Date hidden'!I163="x","x",$H$2-'Indicator Date hidden'!I163)</f>
        <v>0</v>
      </c>
      <c r="I162" s="214">
        <f>IF('Indicator Date hidden'!J163="x","x",$I$2-'Indicator Date hidden'!J163)</f>
        <v>0</v>
      </c>
      <c r="J162" s="214">
        <f>IF('Indicator Date hidden'!K163="x","x",$J$2-'Indicator Date hidden'!K163)</f>
        <v>0</v>
      </c>
      <c r="K162" s="214">
        <f>IF('Indicator Date hidden'!L163="x","x",$K$2-'Indicator Date hidden'!L163)</f>
        <v>0</v>
      </c>
      <c r="L162" s="214">
        <f>IF('Indicator Date hidden'!M163="x","x",$L$2-'Indicator Date hidden'!M163)</f>
        <v>0</v>
      </c>
      <c r="M162" s="214">
        <f>IF('Indicator Date hidden'!N163="x","x",$M$2-'Indicator Date hidden'!N163)</f>
        <v>0</v>
      </c>
      <c r="N162" s="214">
        <f>IF('Indicator Date hidden'!O163="x","x",$N$2-'Indicator Date hidden'!O163)</f>
        <v>0</v>
      </c>
      <c r="O162" s="214">
        <f>IF('Indicator Date hidden'!P163="x","x",$O$2-'Indicator Date hidden'!P163)</f>
        <v>0</v>
      </c>
      <c r="P162" s="214">
        <f>IF('Indicator Date hidden'!Q163="x","x",$P$2-'Indicator Date hidden'!Q163)</f>
        <v>0</v>
      </c>
      <c r="Q162" s="214" t="str">
        <f>IF('Indicator Date hidden'!R163="x","x",$Q$2-'Indicator Date hidden'!R163)</f>
        <v>x</v>
      </c>
      <c r="R162" s="214">
        <f>IF('Indicator Date hidden'!S163="x","x",$R$2-'Indicator Date hidden'!S163)</f>
        <v>0</v>
      </c>
      <c r="S162" s="214">
        <f>IF('Indicator Date hidden'!T163="x","x",$S$2-'Indicator Date hidden'!T163)</f>
        <v>0</v>
      </c>
      <c r="T162" s="214">
        <f>IF('Indicator Date hidden'!U163="x","x",$T$2-'Indicator Date hidden'!U163)</f>
        <v>0</v>
      </c>
      <c r="U162" s="214">
        <f>IF('Indicator Date hidden'!V163="x","x",$U$2-'Indicator Date hidden'!V163)</f>
        <v>0</v>
      </c>
      <c r="V162" s="214">
        <f>IF('Indicator Date hidden'!W163="x","x",$V$2-'Indicator Date hidden'!W163)</f>
        <v>0</v>
      </c>
      <c r="W162" s="214">
        <f>IF('Indicator Date hidden'!X163="x","x",$W$2-'Indicator Date hidden'!X163)</f>
        <v>2</v>
      </c>
      <c r="X162" s="214">
        <f>IF('Indicator Date hidden'!Y163="x","x",$X$2-'Indicator Date hidden'!Y163)</f>
        <v>4</v>
      </c>
      <c r="Y162" s="214">
        <f>IF('Indicator Date hidden'!Z163="x","x",$Y$2-'Indicator Date hidden'!Z163)</f>
        <v>0</v>
      </c>
      <c r="Z162" s="214">
        <f>IF('Indicator Date hidden'!AA163="x","x",$Z$2-'Indicator Date hidden'!AA163)</f>
        <v>0</v>
      </c>
      <c r="AA162" s="214">
        <f>IF('Indicator Date hidden'!AB163="x","x",$AA$2-'Indicator Date hidden'!AB163)</f>
        <v>0</v>
      </c>
      <c r="AB162" s="214">
        <f>IF('Indicator Date hidden'!AC163="x","x",$AB$2-'Indicator Date hidden'!AC163)</f>
        <v>0</v>
      </c>
      <c r="AC162" s="214">
        <f>IF('Indicator Date hidden'!AD163="x","x",$AC$2-'Indicator Date hidden'!AD163)</f>
        <v>0</v>
      </c>
      <c r="AD162" s="214">
        <f>IF('Indicator Date hidden'!AE163="x","x",$AD$2-'Indicator Date hidden'!AE163)</f>
        <v>0</v>
      </c>
      <c r="AE162" s="214">
        <f>IF('Indicator Date hidden'!AF163="x","x",$AE$2-'Indicator Date hidden'!AF163)</f>
        <v>0</v>
      </c>
      <c r="AF162" s="214">
        <f>IF('Indicator Date hidden'!AG163="x","x",$AF$2-'Indicator Date hidden'!AG163)</f>
        <v>1</v>
      </c>
      <c r="AG162" s="214">
        <f>IF('Indicator Date hidden'!AH163="x","x",$AG$2-'Indicator Date hidden'!AH163)</f>
        <v>0</v>
      </c>
      <c r="AH162" s="214">
        <f>IF('Indicator Date hidden'!AI163="x","x",$AH$2-'Indicator Date hidden'!AI163)</f>
        <v>0</v>
      </c>
      <c r="AI162" s="214">
        <f>IF('Indicator Date hidden'!AJ163="x","x",$AI$2-'Indicator Date hidden'!AJ163)</f>
        <v>0</v>
      </c>
      <c r="AJ162" s="214">
        <f>IF('Indicator Date hidden'!AK163="x","x",$AJ$2-'Indicator Date hidden'!AK163)</f>
        <v>1</v>
      </c>
      <c r="AK162" s="214">
        <f>IF('Indicator Date hidden'!AL163="x","x",$AK$2-'Indicator Date hidden'!AL163)</f>
        <v>1</v>
      </c>
      <c r="AL162" s="214">
        <f>IF('Indicator Date hidden'!AM163="x","x",$AL$2-'Indicator Date hidden'!AM163)</f>
        <v>0</v>
      </c>
      <c r="AM162" s="214">
        <f>IF('Indicator Date hidden'!AN163="x","x",$AM$2-'Indicator Date hidden'!AN163)</f>
        <v>0</v>
      </c>
      <c r="AN162" s="214">
        <f>IF('Indicator Date hidden'!AO163="x","x",$AN$2-'Indicator Date hidden'!AO163)</f>
        <v>0</v>
      </c>
      <c r="AO162" s="214">
        <f>IF('Indicator Date hidden'!AP163="x","x",$AO$2-'Indicator Date hidden'!AP163)</f>
        <v>0</v>
      </c>
      <c r="AP162" s="214">
        <f>IF('Indicator Date hidden'!AQ163="x","x",$AP$2-'Indicator Date hidden'!AQ163)</f>
        <v>0</v>
      </c>
      <c r="AQ162" s="214">
        <f>IF('Indicator Date hidden'!AR163="x","x",$AQ$2-'Indicator Date hidden'!AR163)</f>
        <v>0</v>
      </c>
      <c r="AR162" s="214">
        <f>IF('Indicator Date hidden'!AS163="x","x",$AR$2-'Indicator Date hidden'!AS163)</f>
        <v>0</v>
      </c>
      <c r="AS162" s="214">
        <f>IF('Indicator Date hidden'!AT163="x","x",$AS$2-'Indicator Date hidden'!AT163)</f>
        <v>0</v>
      </c>
      <c r="AT162" s="214">
        <f>IF('Indicator Date hidden'!AU163="x","x",$AT$2-'Indicator Date hidden'!AU163)</f>
        <v>0</v>
      </c>
      <c r="AU162" s="214">
        <f>IF('Indicator Date hidden'!AV163="x","x",$AU$2-'Indicator Date hidden'!AV163)</f>
        <v>4</v>
      </c>
      <c r="AV162" s="214">
        <f>IF('Indicator Date hidden'!AW163="x","x",$AV$2-'Indicator Date hidden'!AW163)</f>
        <v>0</v>
      </c>
      <c r="AW162" s="214">
        <f>IF('Indicator Date hidden'!AX163="x","x",$AW$2-'Indicator Date hidden'!AX163)</f>
        <v>0</v>
      </c>
      <c r="AX162" s="214">
        <f>IF('Indicator Date hidden'!AY163="x","x",$AX$2-'Indicator Date hidden'!AY163)</f>
        <v>0</v>
      </c>
      <c r="AY162" s="214">
        <f>IF('Indicator Date hidden'!AZ163="x","x",$AY$2-'Indicator Date hidden'!AZ163)</f>
        <v>0</v>
      </c>
      <c r="AZ162" s="214">
        <f>IF('Indicator Date hidden'!BA163="x","x",$AZ$2-'Indicator Date hidden'!BA163)</f>
        <v>0</v>
      </c>
      <c r="BA162">
        <f t="shared" si="20"/>
        <v>13</v>
      </c>
      <c r="BB162" s="21">
        <f t="shared" si="21"/>
        <v>0.26</v>
      </c>
      <c r="BC162">
        <f t="shared" si="22"/>
        <v>6</v>
      </c>
      <c r="BD162" s="21">
        <f t="shared" si="23"/>
        <v>0.84403791384036775</v>
      </c>
      <c r="BE162" s="291">
        <f t="shared" si="24"/>
        <v>0</v>
      </c>
    </row>
    <row r="163" spans="1:57" x14ac:dyDescent="0.25">
      <c r="A163" t="s">
        <v>8081</v>
      </c>
      <c r="B163" s="214">
        <f>IF('Indicator Date hidden'!C164="x","x",$B$2-'Indicator Date hidden'!C164)</f>
        <v>0</v>
      </c>
      <c r="C163" s="214">
        <f>IF('Indicator Date hidden'!D164="x","x",$C$2-'Indicator Date hidden'!D164)</f>
        <v>0</v>
      </c>
      <c r="D163" s="214">
        <f>IF('Indicator Date hidden'!E164="x","x",$D$2-'Indicator Date hidden'!E164)</f>
        <v>0</v>
      </c>
      <c r="E163" s="214">
        <f>IF('Indicator Date hidden'!F164="x","x",$E$2-'Indicator Date hidden'!F164)</f>
        <v>0</v>
      </c>
      <c r="F163" s="214">
        <f>IF('Indicator Date hidden'!G164="x","x",$F$2-'Indicator Date hidden'!G164)</f>
        <v>0</v>
      </c>
      <c r="G163" s="214">
        <f>IF('Indicator Date hidden'!H164="x","x",$G$2-'Indicator Date hidden'!H164)</f>
        <v>0</v>
      </c>
      <c r="H163" s="214">
        <f>IF('Indicator Date hidden'!I164="x","x",$H$2-'Indicator Date hidden'!I164)</f>
        <v>0</v>
      </c>
      <c r="I163" s="214">
        <f>IF('Indicator Date hidden'!J164="x","x",$I$2-'Indicator Date hidden'!J164)</f>
        <v>0</v>
      </c>
      <c r="J163" s="214">
        <f>IF('Indicator Date hidden'!K164="x","x",$J$2-'Indicator Date hidden'!K164)</f>
        <v>0</v>
      </c>
      <c r="K163" s="214">
        <f>IF('Indicator Date hidden'!L164="x","x",$K$2-'Indicator Date hidden'!L164)</f>
        <v>0</v>
      </c>
      <c r="L163" s="214">
        <f>IF('Indicator Date hidden'!M164="x","x",$L$2-'Indicator Date hidden'!M164)</f>
        <v>0</v>
      </c>
      <c r="M163" s="214">
        <f>IF('Indicator Date hidden'!N164="x","x",$M$2-'Indicator Date hidden'!N164)</f>
        <v>0</v>
      </c>
      <c r="N163" s="214">
        <f>IF('Indicator Date hidden'!O164="x","x",$N$2-'Indicator Date hidden'!O164)</f>
        <v>0</v>
      </c>
      <c r="O163" s="214">
        <f>IF('Indicator Date hidden'!P164="x","x",$O$2-'Indicator Date hidden'!P164)</f>
        <v>0</v>
      </c>
      <c r="P163" s="214">
        <f>IF('Indicator Date hidden'!Q164="x","x",$P$2-'Indicator Date hidden'!Q164)</f>
        <v>0</v>
      </c>
      <c r="Q163" s="214">
        <f>IF('Indicator Date hidden'!R164="x","x",$Q$2-'Indicator Date hidden'!R164)</f>
        <v>4</v>
      </c>
      <c r="R163" s="214">
        <f>IF('Indicator Date hidden'!S164="x","x",$R$2-'Indicator Date hidden'!S164)</f>
        <v>0</v>
      </c>
      <c r="S163" s="214">
        <f>IF('Indicator Date hidden'!T164="x","x",$S$2-'Indicator Date hidden'!T164)</f>
        <v>0</v>
      </c>
      <c r="T163" s="214">
        <f>IF('Indicator Date hidden'!U164="x","x",$T$2-'Indicator Date hidden'!U164)</f>
        <v>0</v>
      </c>
      <c r="U163" s="214">
        <f>IF('Indicator Date hidden'!V164="x","x",$U$2-'Indicator Date hidden'!V164)</f>
        <v>0</v>
      </c>
      <c r="V163" s="214">
        <f>IF('Indicator Date hidden'!W164="x","x",$V$2-'Indicator Date hidden'!W164)</f>
        <v>0</v>
      </c>
      <c r="W163" s="214">
        <f>IF('Indicator Date hidden'!X164="x","x",$W$2-'Indicator Date hidden'!X164)</f>
        <v>0</v>
      </c>
      <c r="X163" s="214">
        <f>IF('Indicator Date hidden'!Y164="x","x",$X$2-'Indicator Date hidden'!Y164)</f>
        <v>4</v>
      </c>
      <c r="Y163" s="214">
        <f>IF('Indicator Date hidden'!Z164="x","x",$Y$2-'Indicator Date hidden'!Z164)</f>
        <v>0</v>
      </c>
      <c r="Z163" s="214">
        <f>IF('Indicator Date hidden'!AA164="x","x",$Z$2-'Indicator Date hidden'!AA164)</f>
        <v>0</v>
      </c>
      <c r="AA163" s="214">
        <f>IF('Indicator Date hidden'!AB164="x","x",$AA$2-'Indicator Date hidden'!AB164)</f>
        <v>0</v>
      </c>
      <c r="AB163" s="214">
        <f>IF('Indicator Date hidden'!AC164="x","x",$AB$2-'Indicator Date hidden'!AC164)</f>
        <v>0</v>
      </c>
      <c r="AC163" s="214">
        <f>IF('Indicator Date hidden'!AD164="x","x",$AC$2-'Indicator Date hidden'!AD164)</f>
        <v>0</v>
      </c>
      <c r="AD163" s="214">
        <f>IF('Indicator Date hidden'!AE164="x","x",$AD$2-'Indicator Date hidden'!AE164)</f>
        <v>0</v>
      </c>
      <c r="AE163" s="214">
        <f>IF('Indicator Date hidden'!AF164="x","x",$AE$2-'Indicator Date hidden'!AF164)</f>
        <v>0</v>
      </c>
      <c r="AF163" s="214">
        <f>IF('Indicator Date hidden'!AG164="x","x",$AF$2-'Indicator Date hidden'!AG164)</f>
        <v>4</v>
      </c>
      <c r="AG163" s="214">
        <f>IF('Indicator Date hidden'!AH164="x","x",$AG$2-'Indicator Date hidden'!AH164)</f>
        <v>0</v>
      </c>
      <c r="AH163" s="214">
        <f>IF('Indicator Date hidden'!AI164="x","x",$AH$2-'Indicator Date hidden'!AI164)</f>
        <v>0</v>
      </c>
      <c r="AI163" s="214">
        <f>IF('Indicator Date hidden'!AJ164="x","x",$AI$2-'Indicator Date hidden'!AJ164)</f>
        <v>0</v>
      </c>
      <c r="AJ163" s="214">
        <f>IF('Indicator Date hidden'!AK164="x","x",$AJ$2-'Indicator Date hidden'!AK164)</f>
        <v>1</v>
      </c>
      <c r="AK163" s="214">
        <f>IF('Indicator Date hidden'!AL164="x","x",$AK$2-'Indicator Date hidden'!AL164)</f>
        <v>0</v>
      </c>
      <c r="AL163" s="214">
        <f>IF('Indicator Date hidden'!AM164="x","x",$AL$2-'Indicator Date hidden'!AM164)</f>
        <v>0</v>
      </c>
      <c r="AM163" s="214">
        <f>IF('Indicator Date hidden'!AN164="x","x",$AM$2-'Indicator Date hidden'!AN164)</f>
        <v>0</v>
      </c>
      <c r="AN163" s="214">
        <f>IF('Indicator Date hidden'!AO164="x","x",$AN$2-'Indicator Date hidden'!AO164)</f>
        <v>0</v>
      </c>
      <c r="AO163" s="214" t="str">
        <f>IF('Indicator Date hidden'!AP164="x","x",$AO$2-'Indicator Date hidden'!AP164)</f>
        <v>x</v>
      </c>
      <c r="AP163" s="214" t="str">
        <f>IF('Indicator Date hidden'!AQ164="x","x",$AP$2-'Indicator Date hidden'!AQ164)</f>
        <v>x</v>
      </c>
      <c r="AQ163" s="214">
        <f>IF('Indicator Date hidden'!AR164="x","x",$AQ$2-'Indicator Date hidden'!AR164)</f>
        <v>4</v>
      </c>
      <c r="AR163" s="214">
        <f>IF('Indicator Date hidden'!AS164="x","x",$AR$2-'Indicator Date hidden'!AS164)</f>
        <v>0</v>
      </c>
      <c r="AS163" s="214">
        <f>IF('Indicator Date hidden'!AT164="x","x",$AS$2-'Indicator Date hidden'!AT164)</f>
        <v>0</v>
      </c>
      <c r="AT163" s="214">
        <f>IF('Indicator Date hidden'!AU164="x","x",$AT$2-'Indicator Date hidden'!AU164)</f>
        <v>0</v>
      </c>
      <c r="AU163" s="214">
        <f>IF('Indicator Date hidden'!AV164="x","x",$AU$2-'Indicator Date hidden'!AV164)</f>
        <v>1</v>
      </c>
      <c r="AV163" s="214">
        <f>IF('Indicator Date hidden'!AW164="x","x",$AV$2-'Indicator Date hidden'!AW164)</f>
        <v>0</v>
      </c>
      <c r="AW163" s="214">
        <f>IF('Indicator Date hidden'!AX164="x","x",$AW$2-'Indicator Date hidden'!AX164)</f>
        <v>0</v>
      </c>
      <c r="AX163" s="214">
        <f>IF('Indicator Date hidden'!AY164="x","x",$AX$2-'Indicator Date hidden'!AY164)</f>
        <v>0</v>
      </c>
      <c r="AY163" s="214">
        <f>IF('Indicator Date hidden'!AZ164="x","x",$AY$2-'Indicator Date hidden'!AZ164)</f>
        <v>1</v>
      </c>
      <c r="AZ163" s="214">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91">
        <f t="shared" ref="BE163:BE193" si="29">MEDIAN(B163:AZ163)</f>
        <v>0</v>
      </c>
    </row>
    <row r="164" spans="1:57" x14ac:dyDescent="0.25">
      <c r="A164" t="s">
        <v>8097</v>
      </c>
      <c r="B164" s="214">
        <f>IF('Indicator Date hidden'!C165="x","x",$B$2-'Indicator Date hidden'!C165)</f>
        <v>0</v>
      </c>
      <c r="C164" s="214">
        <f>IF('Indicator Date hidden'!D165="x","x",$C$2-'Indicator Date hidden'!D165)</f>
        <v>0</v>
      </c>
      <c r="D164" s="214">
        <f>IF('Indicator Date hidden'!E165="x","x",$D$2-'Indicator Date hidden'!E165)</f>
        <v>0</v>
      </c>
      <c r="E164" s="214">
        <f>IF('Indicator Date hidden'!F165="x","x",$E$2-'Indicator Date hidden'!F165)</f>
        <v>0</v>
      </c>
      <c r="F164" s="214">
        <f>IF('Indicator Date hidden'!G165="x","x",$F$2-'Indicator Date hidden'!G165)</f>
        <v>0</v>
      </c>
      <c r="G164" s="214">
        <f>IF('Indicator Date hidden'!H165="x","x",$G$2-'Indicator Date hidden'!H165)</f>
        <v>0</v>
      </c>
      <c r="H164" s="214">
        <f>IF('Indicator Date hidden'!I165="x","x",$H$2-'Indicator Date hidden'!I165)</f>
        <v>0</v>
      </c>
      <c r="I164" s="214">
        <f>IF('Indicator Date hidden'!J165="x","x",$I$2-'Indicator Date hidden'!J165)</f>
        <v>0</v>
      </c>
      <c r="J164" s="214">
        <f>IF('Indicator Date hidden'!K165="x","x",$J$2-'Indicator Date hidden'!K165)</f>
        <v>0</v>
      </c>
      <c r="K164" s="214">
        <f>IF('Indicator Date hidden'!L165="x","x",$K$2-'Indicator Date hidden'!L165)</f>
        <v>0</v>
      </c>
      <c r="L164" s="214">
        <f>IF('Indicator Date hidden'!M165="x","x",$L$2-'Indicator Date hidden'!M165)</f>
        <v>0</v>
      </c>
      <c r="M164" s="214">
        <f>IF('Indicator Date hidden'!N165="x","x",$M$2-'Indicator Date hidden'!N165)</f>
        <v>0</v>
      </c>
      <c r="N164" s="214">
        <f>IF('Indicator Date hidden'!O165="x","x",$N$2-'Indicator Date hidden'!O165)</f>
        <v>0</v>
      </c>
      <c r="O164" s="214">
        <f>IF('Indicator Date hidden'!P165="x","x",$O$2-'Indicator Date hidden'!P165)</f>
        <v>0</v>
      </c>
      <c r="P164" s="214">
        <f>IF('Indicator Date hidden'!Q165="x","x",$P$2-'Indicator Date hidden'!Q165)</f>
        <v>0</v>
      </c>
      <c r="Q164" s="214">
        <f>IF('Indicator Date hidden'!R165="x","x",$Q$2-'Indicator Date hidden'!R165)</f>
        <v>4</v>
      </c>
      <c r="R164" s="214">
        <f>IF('Indicator Date hidden'!S165="x","x",$R$2-'Indicator Date hidden'!S165)</f>
        <v>0</v>
      </c>
      <c r="S164" s="214">
        <f>IF('Indicator Date hidden'!T165="x","x",$S$2-'Indicator Date hidden'!T165)</f>
        <v>0</v>
      </c>
      <c r="T164" s="214">
        <f>IF('Indicator Date hidden'!U165="x","x",$T$2-'Indicator Date hidden'!U165)</f>
        <v>0</v>
      </c>
      <c r="U164" s="214">
        <f>IF('Indicator Date hidden'!V165="x","x",$U$2-'Indicator Date hidden'!V165)</f>
        <v>0</v>
      </c>
      <c r="V164" s="214">
        <f>IF('Indicator Date hidden'!W165="x","x",$V$2-'Indicator Date hidden'!W165)</f>
        <v>0</v>
      </c>
      <c r="W164" s="214">
        <f>IF('Indicator Date hidden'!X165="x","x",$W$2-'Indicator Date hidden'!X165)</f>
        <v>4</v>
      </c>
      <c r="X164" s="214">
        <f>IF('Indicator Date hidden'!Y165="x","x",$X$2-'Indicator Date hidden'!Y165)</f>
        <v>2</v>
      </c>
      <c r="Y164" s="214">
        <f>IF('Indicator Date hidden'!Z165="x","x",$Y$2-'Indicator Date hidden'!Z165)</f>
        <v>0</v>
      </c>
      <c r="Z164" s="214">
        <f>IF('Indicator Date hidden'!AA165="x","x",$Z$2-'Indicator Date hidden'!AA165)</f>
        <v>0</v>
      </c>
      <c r="AA164" s="214">
        <f>IF('Indicator Date hidden'!AB165="x","x",$AA$2-'Indicator Date hidden'!AB165)</f>
        <v>0</v>
      </c>
      <c r="AB164" s="214">
        <f>IF('Indicator Date hidden'!AC165="x","x",$AB$2-'Indicator Date hidden'!AC165)</f>
        <v>0</v>
      </c>
      <c r="AC164" s="214">
        <f>IF('Indicator Date hidden'!AD165="x","x",$AC$2-'Indicator Date hidden'!AD165)</f>
        <v>0</v>
      </c>
      <c r="AD164" s="214">
        <f>IF('Indicator Date hidden'!AE165="x","x",$AD$2-'Indicator Date hidden'!AE165)</f>
        <v>0</v>
      </c>
      <c r="AE164" s="214">
        <f>IF('Indicator Date hidden'!AF165="x","x",$AE$2-'Indicator Date hidden'!AF165)</f>
        <v>0</v>
      </c>
      <c r="AF164" s="214" t="str">
        <f>IF('Indicator Date hidden'!AG165="x","x",$AF$2-'Indicator Date hidden'!AG165)</f>
        <v>x</v>
      </c>
      <c r="AG164" s="214">
        <f>IF('Indicator Date hidden'!AH165="x","x",$AG$2-'Indicator Date hidden'!AH165)</f>
        <v>0</v>
      </c>
      <c r="AH164" s="214">
        <f>IF('Indicator Date hidden'!AI165="x","x",$AH$2-'Indicator Date hidden'!AI165)</f>
        <v>0</v>
      </c>
      <c r="AI164" s="214">
        <f>IF('Indicator Date hidden'!AJ165="x","x",$AI$2-'Indicator Date hidden'!AJ165)</f>
        <v>0</v>
      </c>
      <c r="AJ164" s="214" t="str">
        <f>IF('Indicator Date hidden'!AK165="x","x",$AJ$2-'Indicator Date hidden'!AK165)</f>
        <v>x</v>
      </c>
      <c r="AK164" s="214">
        <f>IF('Indicator Date hidden'!AL165="x","x",$AK$2-'Indicator Date hidden'!AL165)</f>
        <v>1</v>
      </c>
      <c r="AL164" s="214">
        <f>IF('Indicator Date hidden'!AM165="x","x",$AL$2-'Indicator Date hidden'!AM165)</f>
        <v>0</v>
      </c>
      <c r="AM164" s="214">
        <f>IF('Indicator Date hidden'!AN165="x","x",$AM$2-'Indicator Date hidden'!AN165)</f>
        <v>0</v>
      </c>
      <c r="AN164" s="214">
        <f>IF('Indicator Date hidden'!AO165="x","x",$AN$2-'Indicator Date hidden'!AO165)</f>
        <v>0</v>
      </c>
      <c r="AO164" s="214">
        <f>IF('Indicator Date hidden'!AP165="x","x",$AO$2-'Indicator Date hidden'!AP165)</f>
        <v>1</v>
      </c>
      <c r="AP164" s="214">
        <f>IF('Indicator Date hidden'!AQ165="x","x",$AP$2-'Indicator Date hidden'!AQ165)</f>
        <v>1</v>
      </c>
      <c r="AQ164" s="214" t="str">
        <f>IF('Indicator Date hidden'!AR165="x","x",$AQ$2-'Indicator Date hidden'!AR165)</f>
        <v>x</v>
      </c>
      <c r="AR164" s="214">
        <f>IF('Indicator Date hidden'!AS165="x","x",$AR$2-'Indicator Date hidden'!AS165)</f>
        <v>0</v>
      </c>
      <c r="AS164" s="214">
        <f>IF('Indicator Date hidden'!AT165="x","x",$AS$2-'Indicator Date hidden'!AT165)</f>
        <v>0</v>
      </c>
      <c r="AT164" s="214">
        <f>IF('Indicator Date hidden'!AU165="x","x",$AT$2-'Indicator Date hidden'!AU165)</f>
        <v>0</v>
      </c>
      <c r="AU164" s="214">
        <f>IF('Indicator Date hidden'!AV165="x","x",$AU$2-'Indicator Date hidden'!AV165)</f>
        <v>4</v>
      </c>
      <c r="AV164" s="214">
        <f>IF('Indicator Date hidden'!AW165="x","x",$AV$2-'Indicator Date hidden'!AW165)</f>
        <v>0</v>
      </c>
      <c r="AW164" s="214">
        <f>IF('Indicator Date hidden'!AX165="x","x",$AW$2-'Indicator Date hidden'!AX165)</f>
        <v>0</v>
      </c>
      <c r="AX164" s="214">
        <f>IF('Indicator Date hidden'!AY165="x","x",$AX$2-'Indicator Date hidden'!AY165)</f>
        <v>0</v>
      </c>
      <c r="AY164" s="214">
        <f>IF('Indicator Date hidden'!AZ165="x","x",$AY$2-'Indicator Date hidden'!AZ165)</f>
        <v>0</v>
      </c>
      <c r="AZ164" s="214">
        <f>IF('Indicator Date hidden'!BA165="x","x",$AZ$2-'Indicator Date hidden'!BA165)</f>
        <v>0</v>
      </c>
      <c r="BA164">
        <f t="shared" si="25"/>
        <v>17</v>
      </c>
      <c r="BB164" s="21">
        <f t="shared" si="26"/>
        <v>0.35416666666666669</v>
      </c>
      <c r="BC164">
        <f t="shared" si="27"/>
        <v>7</v>
      </c>
      <c r="BD164" s="21">
        <f t="shared" si="28"/>
        <v>1.0101481602000548</v>
      </c>
      <c r="BE164" s="291">
        <f t="shared" si="29"/>
        <v>0</v>
      </c>
    </row>
    <row r="165" spans="1:57" x14ac:dyDescent="0.25">
      <c r="A165" t="s">
        <v>8103</v>
      </c>
      <c r="B165" s="214">
        <f>IF('Indicator Date hidden'!C166="x","x",$B$2-'Indicator Date hidden'!C166)</f>
        <v>0</v>
      </c>
      <c r="C165" s="214">
        <f>IF('Indicator Date hidden'!D166="x","x",$C$2-'Indicator Date hidden'!D166)</f>
        <v>0</v>
      </c>
      <c r="D165" s="214">
        <f>IF('Indicator Date hidden'!E166="x","x",$D$2-'Indicator Date hidden'!E166)</f>
        <v>0</v>
      </c>
      <c r="E165" s="214">
        <f>IF('Indicator Date hidden'!F166="x","x",$E$2-'Indicator Date hidden'!F166)</f>
        <v>0</v>
      </c>
      <c r="F165" s="214">
        <f>IF('Indicator Date hidden'!G166="x","x",$F$2-'Indicator Date hidden'!G166)</f>
        <v>0</v>
      </c>
      <c r="G165" s="214">
        <f>IF('Indicator Date hidden'!H166="x","x",$G$2-'Indicator Date hidden'!H166)</f>
        <v>0</v>
      </c>
      <c r="H165" s="214">
        <f>IF('Indicator Date hidden'!I166="x","x",$H$2-'Indicator Date hidden'!I166)</f>
        <v>0</v>
      </c>
      <c r="I165" s="214">
        <f>IF('Indicator Date hidden'!J166="x","x",$I$2-'Indicator Date hidden'!J166)</f>
        <v>0</v>
      </c>
      <c r="J165" s="214">
        <f>IF('Indicator Date hidden'!K166="x","x",$J$2-'Indicator Date hidden'!K166)</f>
        <v>0</v>
      </c>
      <c r="K165" s="214">
        <f>IF('Indicator Date hidden'!L166="x","x",$K$2-'Indicator Date hidden'!L166)</f>
        <v>0</v>
      </c>
      <c r="L165" s="214">
        <f>IF('Indicator Date hidden'!M166="x","x",$L$2-'Indicator Date hidden'!M166)</f>
        <v>0</v>
      </c>
      <c r="M165" s="214">
        <f>IF('Indicator Date hidden'!N166="x","x",$M$2-'Indicator Date hidden'!N166)</f>
        <v>0</v>
      </c>
      <c r="N165" s="214">
        <f>IF('Indicator Date hidden'!O166="x","x",$N$2-'Indicator Date hidden'!O166)</f>
        <v>0</v>
      </c>
      <c r="O165" s="214">
        <f>IF('Indicator Date hidden'!P166="x","x",$O$2-'Indicator Date hidden'!P166)</f>
        <v>0</v>
      </c>
      <c r="P165" s="214">
        <f>IF('Indicator Date hidden'!Q166="x","x",$P$2-'Indicator Date hidden'!Q166)</f>
        <v>0</v>
      </c>
      <c r="Q165" s="214">
        <f>IF('Indicator Date hidden'!R166="x","x",$Q$2-'Indicator Date hidden'!R166)</f>
        <v>4</v>
      </c>
      <c r="R165" s="214">
        <f>IF('Indicator Date hidden'!S166="x","x",$R$2-'Indicator Date hidden'!S166)</f>
        <v>0</v>
      </c>
      <c r="S165" s="214">
        <f>IF('Indicator Date hidden'!T166="x","x",$S$2-'Indicator Date hidden'!T166)</f>
        <v>0</v>
      </c>
      <c r="T165" s="214">
        <f>IF('Indicator Date hidden'!U166="x","x",$T$2-'Indicator Date hidden'!U166)</f>
        <v>0</v>
      </c>
      <c r="U165" s="214">
        <f>IF('Indicator Date hidden'!V166="x","x",$U$2-'Indicator Date hidden'!V166)</f>
        <v>0</v>
      </c>
      <c r="V165" s="214">
        <f>IF('Indicator Date hidden'!W166="x","x",$V$2-'Indicator Date hidden'!W166)</f>
        <v>0</v>
      </c>
      <c r="W165" s="214">
        <f>IF('Indicator Date hidden'!X166="x","x",$W$2-'Indicator Date hidden'!X166)</f>
        <v>4</v>
      </c>
      <c r="X165" s="214">
        <f>IF('Indicator Date hidden'!Y166="x","x",$X$2-'Indicator Date hidden'!Y166)</f>
        <v>5</v>
      </c>
      <c r="Y165" s="214">
        <f>IF('Indicator Date hidden'!Z166="x","x",$Y$2-'Indicator Date hidden'!Z166)</f>
        <v>0</v>
      </c>
      <c r="Z165" s="214">
        <f>IF('Indicator Date hidden'!AA166="x","x",$Z$2-'Indicator Date hidden'!AA166)</f>
        <v>0</v>
      </c>
      <c r="AA165" s="214">
        <f>IF('Indicator Date hidden'!AB166="x","x",$AA$2-'Indicator Date hidden'!AB166)</f>
        <v>0</v>
      </c>
      <c r="AB165" s="214">
        <f>IF('Indicator Date hidden'!AC166="x","x",$AB$2-'Indicator Date hidden'!AC166)</f>
        <v>0</v>
      </c>
      <c r="AC165" s="214">
        <f>IF('Indicator Date hidden'!AD166="x","x",$AC$2-'Indicator Date hidden'!AD166)</f>
        <v>0</v>
      </c>
      <c r="AD165" s="214">
        <f>IF('Indicator Date hidden'!AE166="x","x",$AD$2-'Indicator Date hidden'!AE166)</f>
        <v>0</v>
      </c>
      <c r="AE165" s="214">
        <f>IF('Indicator Date hidden'!AF166="x","x",$AE$2-'Indicator Date hidden'!AF166)</f>
        <v>0</v>
      </c>
      <c r="AF165" s="214">
        <f>IF('Indicator Date hidden'!AG166="x","x",$AF$2-'Indicator Date hidden'!AG166)</f>
        <v>4</v>
      </c>
      <c r="AG165" s="214">
        <f>IF('Indicator Date hidden'!AH166="x","x",$AG$2-'Indicator Date hidden'!AH166)</f>
        <v>0</v>
      </c>
      <c r="AH165" s="214">
        <f>IF('Indicator Date hidden'!AI166="x","x",$AH$2-'Indicator Date hidden'!AI166)</f>
        <v>0</v>
      </c>
      <c r="AI165" s="214">
        <f>IF('Indicator Date hidden'!AJ166="x","x",$AI$2-'Indicator Date hidden'!AJ166)</f>
        <v>0</v>
      </c>
      <c r="AJ165" s="214" t="str">
        <f>IF('Indicator Date hidden'!AK166="x","x",$AJ$2-'Indicator Date hidden'!AK166)</f>
        <v>x</v>
      </c>
      <c r="AK165" s="214">
        <f>IF('Indicator Date hidden'!AL166="x","x",$AK$2-'Indicator Date hidden'!AL166)</f>
        <v>1</v>
      </c>
      <c r="AL165" s="214">
        <f>IF('Indicator Date hidden'!AM166="x","x",$AL$2-'Indicator Date hidden'!AM166)</f>
        <v>0</v>
      </c>
      <c r="AM165" s="214">
        <f>IF('Indicator Date hidden'!AN166="x","x",$AM$2-'Indicator Date hidden'!AN166)</f>
        <v>0</v>
      </c>
      <c r="AN165" s="214">
        <f>IF('Indicator Date hidden'!AO166="x","x",$AN$2-'Indicator Date hidden'!AO166)</f>
        <v>0</v>
      </c>
      <c r="AO165" s="214" t="str">
        <f>IF('Indicator Date hidden'!AP166="x","x",$AO$2-'Indicator Date hidden'!AP166)</f>
        <v>x</v>
      </c>
      <c r="AP165" s="214" t="str">
        <f>IF('Indicator Date hidden'!AQ166="x","x",$AP$2-'Indicator Date hidden'!AQ166)</f>
        <v>x</v>
      </c>
      <c r="AQ165" s="214">
        <f>IF('Indicator Date hidden'!AR166="x","x",$AQ$2-'Indicator Date hidden'!AR166)</f>
        <v>0</v>
      </c>
      <c r="AR165" s="214">
        <f>IF('Indicator Date hidden'!AS166="x","x",$AR$2-'Indicator Date hidden'!AS166)</f>
        <v>0</v>
      </c>
      <c r="AS165" s="214">
        <f>IF('Indicator Date hidden'!AT166="x","x",$AS$2-'Indicator Date hidden'!AT166)</f>
        <v>0</v>
      </c>
      <c r="AT165" s="214">
        <f>IF('Indicator Date hidden'!AU166="x","x",$AT$2-'Indicator Date hidden'!AU166)</f>
        <v>0</v>
      </c>
      <c r="AU165" s="214">
        <f>IF('Indicator Date hidden'!AV166="x","x",$AU$2-'Indicator Date hidden'!AV166)</f>
        <v>4</v>
      </c>
      <c r="AV165" s="214">
        <f>IF('Indicator Date hidden'!AW166="x","x",$AV$2-'Indicator Date hidden'!AW166)</f>
        <v>0</v>
      </c>
      <c r="AW165" s="214">
        <f>IF('Indicator Date hidden'!AX166="x","x",$AW$2-'Indicator Date hidden'!AX166)</f>
        <v>0</v>
      </c>
      <c r="AX165" s="214">
        <f>IF('Indicator Date hidden'!AY166="x","x",$AX$2-'Indicator Date hidden'!AY166)</f>
        <v>0</v>
      </c>
      <c r="AY165" s="214">
        <f>IF('Indicator Date hidden'!AZ166="x","x",$AY$2-'Indicator Date hidden'!AZ166)</f>
        <v>0</v>
      </c>
      <c r="AZ165" s="214">
        <f>IF('Indicator Date hidden'!BA166="x","x",$AZ$2-'Indicator Date hidden'!BA166)</f>
        <v>0</v>
      </c>
      <c r="BA165">
        <f t="shared" si="25"/>
        <v>22</v>
      </c>
      <c r="BB165" s="21">
        <f t="shared" si="26"/>
        <v>0.45833333333333331</v>
      </c>
      <c r="BC165">
        <f t="shared" si="27"/>
        <v>6</v>
      </c>
      <c r="BD165" s="21">
        <f t="shared" si="28"/>
        <v>1.2903218806001686</v>
      </c>
      <c r="BE165" s="291">
        <f t="shared" si="29"/>
        <v>0</v>
      </c>
    </row>
    <row r="166" spans="1:57" x14ac:dyDescent="0.25">
      <c r="A166" t="s">
        <v>8102</v>
      </c>
      <c r="B166" s="214">
        <f>IF('Indicator Date hidden'!C167="x","x",$B$2-'Indicator Date hidden'!C167)</f>
        <v>0</v>
      </c>
      <c r="C166" s="214">
        <f>IF('Indicator Date hidden'!D167="x","x",$C$2-'Indicator Date hidden'!D167)</f>
        <v>0</v>
      </c>
      <c r="D166" s="214">
        <f>IF('Indicator Date hidden'!E167="x","x",$D$2-'Indicator Date hidden'!E167)</f>
        <v>0</v>
      </c>
      <c r="E166" s="214">
        <f>IF('Indicator Date hidden'!F167="x","x",$E$2-'Indicator Date hidden'!F167)</f>
        <v>0</v>
      </c>
      <c r="F166" s="214">
        <f>IF('Indicator Date hidden'!G167="x","x",$F$2-'Indicator Date hidden'!G167)</f>
        <v>0</v>
      </c>
      <c r="G166" s="214">
        <f>IF('Indicator Date hidden'!H167="x","x",$G$2-'Indicator Date hidden'!H167)</f>
        <v>0</v>
      </c>
      <c r="H166" s="214">
        <f>IF('Indicator Date hidden'!I167="x","x",$H$2-'Indicator Date hidden'!I167)</f>
        <v>0</v>
      </c>
      <c r="I166" s="214">
        <f>IF('Indicator Date hidden'!J167="x","x",$I$2-'Indicator Date hidden'!J167)</f>
        <v>0</v>
      </c>
      <c r="J166" s="214">
        <f>IF('Indicator Date hidden'!K167="x","x",$J$2-'Indicator Date hidden'!K167)</f>
        <v>0</v>
      </c>
      <c r="K166" s="214">
        <f>IF('Indicator Date hidden'!L167="x","x",$K$2-'Indicator Date hidden'!L167)</f>
        <v>0</v>
      </c>
      <c r="L166" s="214">
        <f>IF('Indicator Date hidden'!M167="x","x",$L$2-'Indicator Date hidden'!M167)</f>
        <v>0</v>
      </c>
      <c r="M166" s="214">
        <f>IF('Indicator Date hidden'!N167="x","x",$M$2-'Indicator Date hidden'!N167)</f>
        <v>0</v>
      </c>
      <c r="N166" s="214">
        <f>IF('Indicator Date hidden'!O167="x","x",$N$2-'Indicator Date hidden'!O167)</f>
        <v>0</v>
      </c>
      <c r="O166" s="214">
        <f>IF('Indicator Date hidden'!P167="x","x",$O$2-'Indicator Date hidden'!P167)</f>
        <v>0</v>
      </c>
      <c r="P166" s="214">
        <f>IF('Indicator Date hidden'!Q167="x","x",$P$2-'Indicator Date hidden'!Q167)</f>
        <v>0</v>
      </c>
      <c r="Q166" s="214" t="str">
        <f>IF('Indicator Date hidden'!R167="x","x",$Q$2-'Indicator Date hidden'!R167)</f>
        <v>x</v>
      </c>
      <c r="R166" s="214">
        <f>IF('Indicator Date hidden'!S167="x","x",$R$2-'Indicator Date hidden'!S167)</f>
        <v>0</v>
      </c>
      <c r="S166" s="214">
        <f>IF('Indicator Date hidden'!T167="x","x",$S$2-'Indicator Date hidden'!T167)</f>
        <v>0</v>
      </c>
      <c r="T166" s="214">
        <f>IF('Indicator Date hidden'!U167="x","x",$T$2-'Indicator Date hidden'!U167)</f>
        <v>0</v>
      </c>
      <c r="U166" s="214" t="str">
        <f>IF('Indicator Date hidden'!V167="x","x",$U$2-'Indicator Date hidden'!V167)</f>
        <v>x</v>
      </c>
      <c r="V166" s="214">
        <f>IF('Indicator Date hidden'!W167="x","x",$V$2-'Indicator Date hidden'!W167)</f>
        <v>0</v>
      </c>
      <c r="W166" s="214" t="str">
        <f>IF('Indicator Date hidden'!X167="x","x",$W$2-'Indicator Date hidden'!X167)</f>
        <v>x</v>
      </c>
      <c r="X166" s="214">
        <f>IF('Indicator Date hidden'!Y167="x","x",$X$2-'Indicator Date hidden'!Y167)</f>
        <v>3</v>
      </c>
      <c r="Y166" s="214">
        <f>IF('Indicator Date hidden'!Z167="x","x",$Y$2-'Indicator Date hidden'!Z167)</f>
        <v>0</v>
      </c>
      <c r="Z166" s="214">
        <f>IF('Indicator Date hidden'!AA167="x","x",$Z$2-'Indicator Date hidden'!AA167)</f>
        <v>0</v>
      </c>
      <c r="AA166" s="214">
        <f>IF('Indicator Date hidden'!AB167="x","x",$AA$2-'Indicator Date hidden'!AB167)</f>
        <v>0</v>
      </c>
      <c r="AB166" s="214">
        <f>IF('Indicator Date hidden'!AC167="x","x",$AB$2-'Indicator Date hidden'!AC167)</f>
        <v>0</v>
      </c>
      <c r="AC166" s="214">
        <f>IF('Indicator Date hidden'!AD167="x","x",$AC$2-'Indicator Date hidden'!AD167)</f>
        <v>0</v>
      </c>
      <c r="AD166" s="214" t="str">
        <f>IF('Indicator Date hidden'!AE167="x","x",$AD$2-'Indicator Date hidden'!AE167)</f>
        <v>x</v>
      </c>
      <c r="AE166" s="214">
        <f>IF('Indicator Date hidden'!AF167="x","x",$AE$2-'Indicator Date hidden'!AF167)</f>
        <v>0</v>
      </c>
      <c r="AF166" s="214">
        <f>IF('Indicator Date hidden'!AG167="x","x",$AF$2-'Indicator Date hidden'!AG167)</f>
        <v>1</v>
      </c>
      <c r="AG166" s="214">
        <f>IF('Indicator Date hidden'!AH167="x","x",$AG$2-'Indicator Date hidden'!AH167)</f>
        <v>0</v>
      </c>
      <c r="AH166" s="214">
        <f>IF('Indicator Date hidden'!AI167="x","x",$AH$2-'Indicator Date hidden'!AI167)</f>
        <v>0</v>
      </c>
      <c r="AI166" s="214">
        <f>IF('Indicator Date hidden'!AJ167="x","x",$AI$2-'Indicator Date hidden'!AJ167)</f>
        <v>0</v>
      </c>
      <c r="AJ166" s="214" t="str">
        <f>IF('Indicator Date hidden'!AK167="x","x",$AJ$2-'Indicator Date hidden'!AK167)</f>
        <v>x</v>
      </c>
      <c r="AK166" s="214">
        <f>IF('Indicator Date hidden'!AL167="x","x",$AK$2-'Indicator Date hidden'!AL167)</f>
        <v>1</v>
      </c>
      <c r="AL166" s="214">
        <f>IF('Indicator Date hidden'!AM167="x","x",$AL$2-'Indicator Date hidden'!AM167)</f>
        <v>0</v>
      </c>
      <c r="AM166" s="214">
        <f>IF('Indicator Date hidden'!AN167="x","x",$AM$2-'Indicator Date hidden'!AN167)</f>
        <v>0</v>
      </c>
      <c r="AN166" s="214">
        <f>IF('Indicator Date hidden'!AO167="x","x",$AN$2-'Indicator Date hidden'!AO167)</f>
        <v>0</v>
      </c>
      <c r="AO166" s="214">
        <f>IF('Indicator Date hidden'!AP167="x","x",$AO$2-'Indicator Date hidden'!AP167)</f>
        <v>0</v>
      </c>
      <c r="AP166" s="214">
        <f>IF('Indicator Date hidden'!AQ167="x","x",$AP$2-'Indicator Date hidden'!AQ167)</f>
        <v>0</v>
      </c>
      <c r="AQ166" s="214">
        <f>IF('Indicator Date hidden'!AR167="x","x",$AQ$2-'Indicator Date hidden'!AR167)</f>
        <v>0</v>
      </c>
      <c r="AR166" s="214">
        <f>IF('Indicator Date hidden'!AS167="x","x",$AR$2-'Indicator Date hidden'!AS167)</f>
        <v>0</v>
      </c>
      <c r="AS166" s="214">
        <f>IF('Indicator Date hidden'!AT167="x","x",$AS$2-'Indicator Date hidden'!AT167)</f>
        <v>0</v>
      </c>
      <c r="AT166" s="214">
        <f>IF('Indicator Date hidden'!AU167="x","x",$AT$2-'Indicator Date hidden'!AU167)</f>
        <v>0</v>
      </c>
      <c r="AU166" s="214" t="str">
        <f>IF('Indicator Date hidden'!AV167="x","x",$AU$2-'Indicator Date hidden'!AV167)</f>
        <v>x</v>
      </c>
      <c r="AV166" s="214">
        <f>IF('Indicator Date hidden'!AW167="x","x",$AV$2-'Indicator Date hidden'!AW167)</f>
        <v>0</v>
      </c>
      <c r="AW166" s="214">
        <f>IF('Indicator Date hidden'!AX167="x","x",$AW$2-'Indicator Date hidden'!AX167)</f>
        <v>0</v>
      </c>
      <c r="AX166" s="214">
        <f>IF('Indicator Date hidden'!AY167="x","x",$AX$2-'Indicator Date hidden'!AY167)</f>
        <v>0</v>
      </c>
      <c r="AY166" s="214">
        <f>IF('Indicator Date hidden'!AZ167="x","x",$AY$2-'Indicator Date hidden'!AZ167)</f>
        <v>0</v>
      </c>
      <c r="AZ166" s="214">
        <f>IF('Indicator Date hidden'!BA167="x","x",$AZ$2-'Indicator Date hidden'!BA167)</f>
        <v>0</v>
      </c>
      <c r="BA166">
        <f t="shared" si="25"/>
        <v>5</v>
      </c>
      <c r="BB166" s="21">
        <f t="shared" si="26"/>
        <v>0.1111111111111111</v>
      </c>
      <c r="BC166">
        <f t="shared" si="27"/>
        <v>3</v>
      </c>
      <c r="BD166" s="21">
        <f t="shared" si="28"/>
        <v>0.48176629752619554</v>
      </c>
      <c r="BE166" s="291">
        <f t="shared" si="29"/>
        <v>0</v>
      </c>
    </row>
    <row r="167" spans="1:57" x14ac:dyDescent="0.25">
      <c r="A167" t="s">
        <v>7894</v>
      </c>
      <c r="B167" s="214">
        <f>IF('Indicator Date hidden'!C168="x","x",$B$2-'Indicator Date hidden'!C168)</f>
        <v>0</v>
      </c>
      <c r="C167" s="214">
        <f>IF('Indicator Date hidden'!D168="x","x",$C$2-'Indicator Date hidden'!D168)</f>
        <v>0</v>
      </c>
      <c r="D167" s="214">
        <f>IF('Indicator Date hidden'!E168="x","x",$D$2-'Indicator Date hidden'!E168)</f>
        <v>0</v>
      </c>
      <c r="E167" s="214">
        <f>IF('Indicator Date hidden'!F168="x","x",$E$2-'Indicator Date hidden'!F168)</f>
        <v>0</v>
      </c>
      <c r="F167" s="214">
        <f>IF('Indicator Date hidden'!G168="x","x",$F$2-'Indicator Date hidden'!G168)</f>
        <v>0</v>
      </c>
      <c r="G167" s="214">
        <f>IF('Indicator Date hidden'!H168="x","x",$G$2-'Indicator Date hidden'!H168)</f>
        <v>0</v>
      </c>
      <c r="H167" s="214">
        <f>IF('Indicator Date hidden'!I168="x","x",$H$2-'Indicator Date hidden'!I168)</f>
        <v>0</v>
      </c>
      <c r="I167" s="214">
        <f>IF('Indicator Date hidden'!J168="x","x",$I$2-'Indicator Date hidden'!J168)</f>
        <v>0</v>
      </c>
      <c r="J167" s="214">
        <f>IF('Indicator Date hidden'!K168="x","x",$J$2-'Indicator Date hidden'!K168)</f>
        <v>0</v>
      </c>
      <c r="K167" s="214">
        <f>IF('Indicator Date hidden'!L168="x","x",$K$2-'Indicator Date hidden'!L168)</f>
        <v>0</v>
      </c>
      <c r="L167" s="214">
        <f>IF('Indicator Date hidden'!M168="x","x",$L$2-'Indicator Date hidden'!M168)</f>
        <v>0</v>
      </c>
      <c r="M167" s="214">
        <f>IF('Indicator Date hidden'!N168="x","x",$M$2-'Indicator Date hidden'!N168)</f>
        <v>0</v>
      </c>
      <c r="N167" s="214">
        <f>IF('Indicator Date hidden'!O168="x","x",$N$2-'Indicator Date hidden'!O168)</f>
        <v>0</v>
      </c>
      <c r="O167" s="214">
        <f>IF('Indicator Date hidden'!P168="x","x",$O$2-'Indicator Date hidden'!P168)</f>
        <v>0</v>
      </c>
      <c r="P167" s="214">
        <f>IF('Indicator Date hidden'!Q168="x","x",$P$2-'Indicator Date hidden'!Q168)</f>
        <v>0</v>
      </c>
      <c r="Q167" s="214" t="str">
        <f>IF('Indicator Date hidden'!R168="x","x",$Q$2-'Indicator Date hidden'!R168)</f>
        <v>x</v>
      </c>
      <c r="R167" s="214">
        <f>IF('Indicator Date hidden'!S168="x","x",$R$2-'Indicator Date hidden'!S168)</f>
        <v>0</v>
      </c>
      <c r="S167" s="214">
        <f>IF('Indicator Date hidden'!T168="x","x",$S$2-'Indicator Date hidden'!T168)</f>
        <v>0</v>
      </c>
      <c r="T167" s="214">
        <f>IF('Indicator Date hidden'!U168="x","x",$T$2-'Indicator Date hidden'!U168)</f>
        <v>0</v>
      </c>
      <c r="U167" s="214" t="str">
        <f>IF('Indicator Date hidden'!V168="x","x",$U$2-'Indicator Date hidden'!V168)</f>
        <v>x</v>
      </c>
      <c r="V167" s="214">
        <f>IF('Indicator Date hidden'!W168="x","x",$V$2-'Indicator Date hidden'!W168)</f>
        <v>0</v>
      </c>
      <c r="W167" s="214" t="str">
        <f>IF('Indicator Date hidden'!X168="x","x",$W$2-'Indicator Date hidden'!X168)</f>
        <v>x</v>
      </c>
      <c r="X167" s="214">
        <f>IF('Indicator Date hidden'!Y168="x","x",$X$2-'Indicator Date hidden'!Y168)</f>
        <v>2</v>
      </c>
      <c r="Y167" s="214">
        <f>IF('Indicator Date hidden'!Z168="x","x",$Y$2-'Indicator Date hidden'!Z168)</f>
        <v>0</v>
      </c>
      <c r="Z167" s="214">
        <f>IF('Indicator Date hidden'!AA168="x","x",$Z$2-'Indicator Date hidden'!AA168)</f>
        <v>0</v>
      </c>
      <c r="AA167" s="214">
        <f>IF('Indicator Date hidden'!AB168="x","x",$AA$2-'Indicator Date hidden'!AB168)</f>
        <v>1</v>
      </c>
      <c r="AB167" s="214">
        <f>IF('Indicator Date hidden'!AC168="x","x",$AB$2-'Indicator Date hidden'!AC168)</f>
        <v>0</v>
      </c>
      <c r="AC167" s="214">
        <f>IF('Indicator Date hidden'!AD168="x","x",$AC$2-'Indicator Date hidden'!AD168)</f>
        <v>0</v>
      </c>
      <c r="AD167" s="214" t="str">
        <f>IF('Indicator Date hidden'!AE168="x","x",$AD$2-'Indicator Date hidden'!AE168)</f>
        <v>x</v>
      </c>
      <c r="AE167" s="214">
        <f>IF('Indicator Date hidden'!AF168="x","x",$AE$2-'Indicator Date hidden'!AF168)</f>
        <v>0</v>
      </c>
      <c r="AF167" s="214">
        <f>IF('Indicator Date hidden'!AG168="x","x",$AF$2-'Indicator Date hidden'!AG168)</f>
        <v>1</v>
      </c>
      <c r="AG167" s="214">
        <f>IF('Indicator Date hidden'!AH168="x","x",$AG$2-'Indicator Date hidden'!AH168)</f>
        <v>0</v>
      </c>
      <c r="AH167" s="214">
        <f>IF('Indicator Date hidden'!AI168="x","x",$AH$2-'Indicator Date hidden'!AI168)</f>
        <v>0</v>
      </c>
      <c r="AI167" s="214">
        <f>IF('Indicator Date hidden'!AJ168="x","x",$AI$2-'Indicator Date hidden'!AJ168)</f>
        <v>0</v>
      </c>
      <c r="AJ167" s="214" t="str">
        <f>IF('Indicator Date hidden'!AK168="x","x",$AJ$2-'Indicator Date hidden'!AK168)</f>
        <v>x</v>
      </c>
      <c r="AK167" s="214">
        <f>IF('Indicator Date hidden'!AL168="x","x",$AK$2-'Indicator Date hidden'!AL168)</f>
        <v>1</v>
      </c>
      <c r="AL167" s="214">
        <f>IF('Indicator Date hidden'!AM168="x","x",$AL$2-'Indicator Date hidden'!AM168)</f>
        <v>0</v>
      </c>
      <c r="AM167" s="214">
        <f>IF('Indicator Date hidden'!AN168="x","x",$AM$2-'Indicator Date hidden'!AN168)</f>
        <v>0</v>
      </c>
      <c r="AN167" s="214">
        <f>IF('Indicator Date hidden'!AO168="x","x",$AN$2-'Indicator Date hidden'!AO168)</f>
        <v>0</v>
      </c>
      <c r="AO167" s="214">
        <f>IF('Indicator Date hidden'!AP168="x","x",$AO$2-'Indicator Date hidden'!AP168)</f>
        <v>0</v>
      </c>
      <c r="AP167" s="214">
        <f>IF('Indicator Date hidden'!AQ168="x","x",$AP$2-'Indicator Date hidden'!AQ168)</f>
        <v>0</v>
      </c>
      <c r="AQ167" s="214">
        <f>IF('Indicator Date hidden'!AR168="x","x",$AQ$2-'Indicator Date hidden'!AR168)</f>
        <v>0</v>
      </c>
      <c r="AR167" s="214">
        <f>IF('Indicator Date hidden'!AS168="x","x",$AR$2-'Indicator Date hidden'!AS168)</f>
        <v>0</v>
      </c>
      <c r="AS167" s="214">
        <f>IF('Indicator Date hidden'!AT168="x","x",$AS$2-'Indicator Date hidden'!AT168)</f>
        <v>0</v>
      </c>
      <c r="AT167" s="214">
        <f>IF('Indicator Date hidden'!AU168="x","x",$AT$2-'Indicator Date hidden'!AU168)</f>
        <v>0</v>
      </c>
      <c r="AU167" s="214" t="str">
        <f>IF('Indicator Date hidden'!AV168="x","x",$AU$2-'Indicator Date hidden'!AV168)</f>
        <v>x</v>
      </c>
      <c r="AV167" s="214">
        <f>IF('Indicator Date hidden'!AW168="x","x",$AV$2-'Indicator Date hidden'!AW168)</f>
        <v>0</v>
      </c>
      <c r="AW167" s="214">
        <f>IF('Indicator Date hidden'!AX168="x","x",$AW$2-'Indicator Date hidden'!AX168)</f>
        <v>0</v>
      </c>
      <c r="AX167" s="214">
        <f>IF('Indicator Date hidden'!AY168="x","x",$AX$2-'Indicator Date hidden'!AY168)</f>
        <v>0</v>
      </c>
      <c r="AY167" s="214">
        <f>IF('Indicator Date hidden'!AZ168="x","x",$AY$2-'Indicator Date hidden'!AZ168)</f>
        <v>0</v>
      </c>
      <c r="AZ167" s="214">
        <f>IF('Indicator Date hidden'!BA168="x","x",$AZ$2-'Indicator Date hidden'!BA168)</f>
        <v>0</v>
      </c>
      <c r="BA167">
        <f t="shared" si="25"/>
        <v>5</v>
      </c>
      <c r="BB167" s="21">
        <f t="shared" si="26"/>
        <v>0.1111111111111111</v>
      </c>
      <c r="BC167">
        <f t="shared" si="27"/>
        <v>4</v>
      </c>
      <c r="BD167" s="21">
        <f t="shared" si="28"/>
        <v>0.37843080813169783</v>
      </c>
      <c r="BE167" s="291">
        <f t="shared" si="29"/>
        <v>0</v>
      </c>
    </row>
    <row r="168" spans="1:57" x14ac:dyDescent="0.25">
      <c r="A168" t="s">
        <v>8106</v>
      </c>
      <c r="B168" s="214">
        <f>IF('Indicator Date hidden'!C169="x","x",$B$2-'Indicator Date hidden'!C169)</f>
        <v>0</v>
      </c>
      <c r="C168" s="214">
        <f>IF('Indicator Date hidden'!D169="x","x",$C$2-'Indicator Date hidden'!D169)</f>
        <v>0</v>
      </c>
      <c r="D168" s="214">
        <f>IF('Indicator Date hidden'!E169="x","x",$D$2-'Indicator Date hidden'!E169)</f>
        <v>0</v>
      </c>
      <c r="E168" s="214">
        <f>IF('Indicator Date hidden'!F169="x","x",$E$2-'Indicator Date hidden'!F169)</f>
        <v>0</v>
      </c>
      <c r="F168" s="214">
        <f>IF('Indicator Date hidden'!G169="x","x",$F$2-'Indicator Date hidden'!G169)</f>
        <v>0</v>
      </c>
      <c r="G168" s="214">
        <f>IF('Indicator Date hidden'!H169="x","x",$G$2-'Indicator Date hidden'!H169)</f>
        <v>0</v>
      </c>
      <c r="H168" s="214">
        <f>IF('Indicator Date hidden'!I169="x","x",$H$2-'Indicator Date hidden'!I169)</f>
        <v>0</v>
      </c>
      <c r="I168" s="214">
        <f>IF('Indicator Date hidden'!J169="x","x",$I$2-'Indicator Date hidden'!J169)</f>
        <v>0</v>
      </c>
      <c r="J168" s="214">
        <f>IF('Indicator Date hidden'!K169="x","x",$J$2-'Indicator Date hidden'!K169)</f>
        <v>0</v>
      </c>
      <c r="K168" s="214">
        <f>IF('Indicator Date hidden'!L169="x","x",$K$2-'Indicator Date hidden'!L169)</f>
        <v>0</v>
      </c>
      <c r="L168" s="214">
        <f>IF('Indicator Date hidden'!M169="x","x",$L$2-'Indicator Date hidden'!M169)</f>
        <v>0</v>
      </c>
      <c r="M168" s="214">
        <f>IF('Indicator Date hidden'!N169="x","x",$M$2-'Indicator Date hidden'!N169)</f>
        <v>0</v>
      </c>
      <c r="N168" s="214">
        <f>IF('Indicator Date hidden'!O169="x","x",$N$2-'Indicator Date hidden'!O169)</f>
        <v>0</v>
      </c>
      <c r="O168" s="214">
        <f>IF('Indicator Date hidden'!P169="x","x",$O$2-'Indicator Date hidden'!P169)</f>
        <v>0</v>
      </c>
      <c r="P168" s="214">
        <f>IF('Indicator Date hidden'!Q169="x","x",$P$2-'Indicator Date hidden'!Q169)</f>
        <v>0</v>
      </c>
      <c r="Q168" s="214">
        <f>IF('Indicator Date hidden'!R169="x","x",$Q$2-'Indicator Date hidden'!R169)</f>
        <v>5</v>
      </c>
      <c r="R168" s="214">
        <f>IF('Indicator Date hidden'!S169="x","x",$R$2-'Indicator Date hidden'!S169)</f>
        <v>0</v>
      </c>
      <c r="S168" s="214">
        <f>IF('Indicator Date hidden'!T169="x","x",$S$2-'Indicator Date hidden'!T169)</f>
        <v>0</v>
      </c>
      <c r="T168" s="214">
        <f>IF('Indicator Date hidden'!U169="x","x",$T$2-'Indicator Date hidden'!U169)</f>
        <v>0</v>
      </c>
      <c r="U168" s="214" t="str">
        <f>IF('Indicator Date hidden'!V169="x","x",$U$2-'Indicator Date hidden'!V169)</f>
        <v>x</v>
      </c>
      <c r="V168" s="214">
        <f>IF('Indicator Date hidden'!W169="x","x",$V$2-'Indicator Date hidden'!W169)</f>
        <v>0</v>
      </c>
      <c r="W168" s="214">
        <f>IF('Indicator Date hidden'!X169="x","x",$W$2-'Indicator Date hidden'!X169)</f>
        <v>5</v>
      </c>
      <c r="X168" s="214">
        <f>IF('Indicator Date hidden'!Y169="x","x",$X$2-'Indicator Date hidden'!Y169)</f>
        <v>4</v>
      </c>
      <c r="Y168" s="214">
        <f>IF('Indicator Date hidden'!Z169="x","x",$Y$2-'Indicator Date hidden'!Z169)</f>
        <v>0</v>
      </c>
      <c r="Z168" s="214">
        <f>IF('Indicator Date hidden'!AA169="x","x",$Z$2-'Indicator Date hidden'!AA169)</f>
        <v>0</v>
      </c>
      <c r="AA168" s="214">
        <f>IF('Indicator Date hidden'!AB169="x","x",$AA$2-'Indicator Date hidden'!AB169)</f>
        <v>0</v>
      </c>
      <c r="AB168" s="214">
        <f>IF('Indicator Date hidden'!AC169="x","x",$AB$2-'Indicator Date hidden'!AC169)</f>
        <v>0</v>
      </c>
      <c r="AC168" s="214">
        <f>IF('Indicator Date hidden'!AD169="x","x",$AC$2-'Indicator Date hidden'!AD169)</f>
        <v>0</v>
      </c>
      <c r="AD168" s="214" t="str">
        <f>IF('Indicator Date hidden'!AE169="x","x",$AD$2-'Indicator Date hidden'!AE169)</f>
        <v>x</v>
      </c>
      <c r="AE168" s="214">
        <f>IF('Indicator Date hidden'!AF169="x","x",$AE$2-'Indicator Date hidden'!AF169)</f>
        <v>0</v>
      </c>
      <c r="AF168" s="214">
        <f>IF('Indicator Date hidden'!AG169="x","x",$AF$2-'Indicator Date hidden'!AG169)</f>
        <v>9</v>
      </c>
      <c r="AG168" s="214">
        <f>IF('Indicator Date hidden'!AH169="x","x",$AG$2-'Indicator Date hidden'!AH169)</f>
        <v>0</v>
      </c>
      <c r="AH168" s="214">
        <f>IF('Indicator Date hidden'!AI169="x","x",$AH$2-'Indicator Date hidden'!AI169)</f>
        <v>0</v>
      </c>
      <c r="AI168" s="214">
        <f>IF('Indicator Date hidden'!AJ169="x","x",$AI$2-'Indicator Date hidden'!AJ169)</f>
        <v>0</v>
      </c>
      <c r="AJ168" s="214">
        <f>IF('Indicator Date hidden'!AK169="x","x",$AJ$2-'Indicator Date hidden'!AK169)</f>
        <v>1</v>
      </c>
      <c r="AK168" s="214">
        <f>IF('Indicator Date hidden'!AL169="x","x",$AK$2-'Indicator Date hidden'!AL169)</f>
        <v>1</v>
      </c>
      <c r="AL168" s="214">
        <f>IF('Indicator Date hidden'!AM169="x","x",$AL$2-'Indicator Date hidden'!AM169)</f>
        <v>0</v>
      </c>
      <c r="AM168" s="214">
        <f>IF('Indicator Date hidden'!AN169="x","x",$AM$2-'Indicator Date hidden'!AN169)</f>
        <v>0</v>
      </c>
      <c r="AN168" s="214">
        <f>IF('Indicator Date hidden'!AO169="x","x",$AN$2-'Indicator Date hidden'!AO169)</f>
        <v>0</v>
      </c>
      <c r="AO168" s="214" t="str">
        <f>IF('Indicator Date hidden'!AP169="x","x",$AO$2-'Indicator Date hidden'!AP169)</f>
        <v>x</v>
      </c>
      <c r="AP168" s="214" t="str">
        <f>IF('Indicator Date hidden'!AQ169="x","x",$AP$2-'Indicator Date hidden'!AQ169)</f>
        <v>x</v>
      </c>
      <c r="AQ168" s="214">
        <f>IF('Indicator Date hidden'!AR169="x","x",$AQ$2-'Indicator Date hidden'!AR169)</f>
        <v>6</v>
      </c>
      <c r="AR168" s="214">
        <f>IF('Indicator Date hidden'!AS169="x","x",$AR$2-'Indicator Date hidden'!AS169)</f>
        <v>0</v>
      </c>
      <c r="AS168" s="214">
        <f>IF('Indicator Date hidden'!AT169="x","x",$AS$2-'Indicator Date hidden'!AT169)</f>
        <v>0</v>
      </c>
      <c r="AT168" s="214">
        <f>IF('Indicator Date hidden'!AU169="x","x",$AT$2-'Indicator Date hidden'!AU169)</f>
        <v>0</v>
      </c>
      <c r="AU168" s="214">
        <f>IF('Indicator Date hidden'!AV169="x","x",$AU$2-'Indicator Date hidden'!AV169)</f>
        <v>1</v>
      </c>
      <c r="AV168" s="214">
        <f>IF('Indicator Date hidden'!AW169="x","x",$AV$2-'Indicator Date hidden'!AW169)</f>
        <v>0</v>
      </c>
      <c r="AW168" s="214">
        <f>IF('Indicator Date hidden'!AX169="x","x",$AW$2-'Indicator Date hidden'!AX169)</f>
        <v>0</v>
      </c>
      <c r="AX168" s="214">
        <f>IF('Indicator Date hidden'!AY169="x","x",$AX$2-'Indicator Date hidden'!AY169)</f>
        <v>0</v>
      </c>
      <c r="AY168" s="214">
        <f>IF('Indicator Date hidden'!AZ169="x","x",$AY$2-'Indicator Date hidden'!AZ169)</f>
        <v>0</v>
      </c>
      <c r="AZ168" s="214">
        <f>IF('Indicator Date hidden'!BA169="x","x",$AZ$2-'Indicator Date hidden'!BA169)</f>
        <v>0</v>
      </c>
      <c r="BA168">
        <f t="shared" si="25"/>
        <v>32</v>
      </c>
      <c r="BB168" s="21">
        <f t="shared" si="26"/>
        <v>0.68085106382978722</v>
      </c>
      <c r="BC168">
        <f t="shared" si="27"/>
        <v>8</v>
      </c>
      <c r="BD168" s="21">
        <f t="shared" si="28"/>
        <v>1.8691946494125444</v>
      </c>
      <c r="BE168" s="291">
        <f t="shared" si="29"/>
        <v>0</v>
      </c>
    </row>
    <row r="169" spans="1:57" x14ac:dyDescent="0.25">
      <c r="A169" t="s">
        <v>8112</v>
      </c>
      <c r="B169" s="214">
        <f>IF('Indicator Date hidden'!C170="x","x",$B$2-'Indicator Date hidden'!C170)</f>
        <v>0</v>
      </c>
      <c r="C169" s="214">
        <f>IF('Indicator Date hidden'!D170="x","x",$C$2-'Indicator Date hidden'!D170)</f>
        <v>0</v>
      </c>
      <c r="D169" s="214">
        <f>IF('Indicator Date hidden'!E170="x","x",$D$2-'Indicator Date hidden'!E170)</f>
        <v>0</v>
      </c>
      <c r="E169" s="214">
        <f>IF('Indicator Date hidden'!F170="x","x",$E$2-'Indicator Date hidden'!F170)</f>
        <v>0</v>
      </c>
      <c r="F169" s="214">
        <f>IF('Indicator Date hidden'!G170="x","x",$F$2-'Indicator Date hidden'!G170)</f>
        <v>0</v>
      </c>
      <c r="G169" s="214">
        <f>IF('Indicator Date hidden'!H170="x","x",$G$2-'Indicator Date hidden'!H170)</f>
        <v>0</v>
      </c>
      <c r="H169" s="214">
        <f>IF('Indicator Date hidden'!I170="x","x",$H$2-'Indicator Date hidden'!I170)</f>
        <v>0</v>
      </c>
      <c r="I169" s="214">
        <f>IF('Indicator Date hidden'!J170="x","x",$I$2-'Indicator Date hidden'!J170)</f>
        <v>0</v>
      </c>
      <c r="J169" s="214">
        <f>IF('Indicator Date hidden'!K170="x","x",$J$2-'Indicator Date hidden'!K170)</f>
        <v>0</v>
      </c>
      <c r="K169" s="214">
        <f>IF('Indicator Date hidden'!L170="x","x",$K$2-'Indicator Date hidden'!L170)</f>
        <v>0</v>
      </c>
      <c r="L169" s="214">
        <f>IF('Indicator Date hidden'!M170="x","x",$L$2-'Indicator Date hidden'!M170)</f>
        <v>0</v>
      </c>
      <c r="M169" s="214">
        <f>IF('Indicator Date hidden'!N170="x","x",$M$2-'Indicator Date hidden'!N170)</f>
        <v>0</v>
      </c>
      <c r="N169" s="214">
        <f>IF('Indicator Date hidden'!O170="x","x",$N$2-'Indicator Date hidden'!O170)</f>
        <v>0</v>
      </c>
      <c r="O169" s="214">
        <f>IF('Indicator Date hidden'!P170="x","x",$O$2-'Indicator Date hidden'!P170)</f>
        <v>0</v>
      </c>
      <c r="P169" s="214">
        <f>IF('Indicator Date hidden'!Q170="x","x",$P$2-'Indicator Date hidden'!Q170)</f>
        <v>0</v>
      </c>
      <c r="Q169" s="214">
        <f>IF('Indicator Date hidden'!R170="x","x",$Q$2-'Indicator Date hidden'!R170)</f>
        <v>2</v>
      </c>
      <c r="R169" s="214">
        <f>IF('Indicator Date hidden'!S170="x","x",$R$2-'Indicator Date hidden'!S170)</f>
        <v>0</v>
      </c>
      <c r="S169" s="214">
        <f>IF('Indicator Date hidden'!T170="x","x",$S$2-'Indicator Date hidden'!T170)</f>
        <v>0</v>
      </c>
      <c r="T169" s="214">
        <f>IF('Indicator Date hidden'!U170="x","x",$T$2-'Indicator Date hidden'!U170)</f>
        <v>0</v>
      </c>
      <c r="U169" s="214">
        <f>IF('Indicator Date hidden'!V170="x","x",$U$2-'Indicator Date hidden'!V170)</f>
        <v>0</v>
      </c>
      <c r="V169" s="214">
        <f>IF('Indicator Date hidden'!W170="x","x",$V$2-'Indicator Date hidden'!W170)</f>
        <v>0</v>
      </c>
      <c r="W169" s="214">
        <f>IF('Indicator Date hidden'!X170="x","x",$W$2-'Indicator Date hidden'!X170)</f>
        <v>2</v>
      </c>
      <c r="X169" s="214">
        <f>IF('Indicator Date hidden'!Y170="x","x",$X$2-'Indicator Date hidden'!Y170)</f>
        <v>1</v>
      </c>
      <c r="Y169" s="214">
        <f>IF('Indicator Date hidden'!Z170="x","x",$Y$2-'Indicator Date hidden'!Z170)</f>
        <v>0</v>
      </c>
      <c r="Z169" s="214">
        <f>IF('Indicator Date hidden'!AA170="x","x",$Z$2-'Indicator Date hidden'!AA170)</f>
        <v>0</v>
      </c>
      <c r="AA169" s="214">
        <f>IF('Indicator Date hidden'!AB170="x","x",$AA$2-'Indicator Date hidden'!AB170)</f>
        <v>0</v>
      </c>
      <c r="AB169" s="214">
        <f>IF('Indicator Date hidden'!AC170="x","x",$AB$2-'Indicator Date hidden'!AC170)</f>
        <v>0</v>
      </c>
      <c r="AC169" s="214">
        <f>IF('Indicator Date hidden'!AD170="x","x",$AC$2-'Indicator Date hidden'!AD170)</f>
        <v>0</v>
      </c>
      <c r="AD169" s="214">
        <f>IF('Indicator Date hidden'!AE170="x","x",$AD$2-'Indicator Date hidden'!AE170)</f>
        <v>0</v>
      </c>
      <c r="AE169" s="214">
        <f>IF('Indicator Date hidden'!AF170="x","x",$AE$2-'Indicator Date hidden'!AF170)</f>
        <v>0</v>
      </c>
      <c r="AF169" s="214">
        <f>IF('Indicator Date hidden'!AG170="x","x",$AF$2-'Indicator Date hidden'!AG170)</f>
        <v>4</v>
      </c>
      <c r="AG169" s="214">
        <f>IF('Indicator Date hidden'!AH170="x","x",$AG$2-'Indicator Date hidden'!AH170)</f>
        <v>0</v>
      </c>
      <c r="AH169" s="214">
        <f>IF('Indicator Date hidden'!AI170="x","x",$AH$2-'Indicator Date hidden'!AI170)</f>
        <v>0</v>
      </c>
      <c r="AI169" s="214">
        <f>IF('Indicator Date hidden'!AJ170="x","x",$AI$2-'Indicator Date hidden'!AJ170)</f>
        <v>0</v>
      </c>
      <c r="AJ169" s="214" t="str">
        <f>IF('Indicator Date hidden'!AK170="x","x",$AJ$2-'Indicator Date hidden'!AK170)</f>
        <v>x</v>
      </c>
      <c r="AK169" s="214">
        <f>IF('Indicator Date hidden'!AL170="x","x",$AK$2-'Indicator Date hidden'!AL170)</f>
        <v>1</v>
      </c>
      <c r="AL169" s="214">
        <f>IF('Indicator Date hidden'!AM170="x","x",$AL$2-'Indicator Date hidden'!AM170)</f>
        <v>0</v>
      </c>
      <c r="AM169" s="214">
        <f>IF('Indicator Date hidden'!AN170="x","x",$AM$2-'Indicator Date hidden'!AN170)</f>
        <v>0</v>
      </c>
      <c r="AN169" s="214">
        <f>IF('Indicator Date hidden'!AO170="x","x",$AN$2-'Indicator Date hidden'!AO170)</f>
        <v>0</v>
      </c>
      <c r="AO169" s="214" t="str">
        <f>IF('Indicator Date hidden'!AP170="x","x",$AO$2-'Indicator Date hidden'!AP170)</f>
        <v>x</v>
      </c>
      <c r="AP169" s="214" t="str">
        <f>IF('Indicator Date hidden'!AQ170="x","x",$AP$2-'Indicator Date hidden'!AQ170)</f>
        <v>x</v>
      </c>
      <c r="AQ169" s="214">
        <f>IF('Indicator Date hidden'!AR170="x","x",$AQ$2-'Indicator Date hidden'!AR170)</f>
        <v>6</v>
      </c>
      <c r="AR169" s="214">
        <f>IF('Indicator Date hidden'!AS170="x","x",$AR$2-'Indicator Date hidden'!AS170)</f>
        <v>0</v>
      </c>
      <c r="AS169" s="214">
        <f>IF('Indicator Date hidden'!AT170="x","x",$AS$2-'Indicator Date hidden'!AT170)</f>
        <v>0</v>
      </c>
      <c r="AT169" s="214">
        <f>IF('Indicator Date hidden'!AU170="x","x",$AT$2-'Indicator Date hidden'!AU170)</f>
        <v>0</v>
      </c>
      <c r="AU169" s="214">
        <f>IF('Indicator Date hidden'!AV170="x","x",$AU$2-'Indicator Date hidden'!AV170)</f>
        <v>1</v>
      </c>
      <c r="AV169" s="214">
        <f>IF('Indicator Date hidden'!AW170="x","x",$AV$2-'Indicator Date hidden'!AW170)</f>
        <v>0</v>
      </c>
      <c r="AW169" s="214">
        <f>IF('Indicator Date hidden'!AX170="x","x",$AW$2-'Indicator Date hidden'!AX170)</f>
        <v>0</v>
      </c>
      <c r="AX169" s="214">
        <f>IF('Indicator Date hidden'!AY170="x","x",$AX$2-'Indicator Date hidden'!AY170)</f>
        <v>0</v>
      </c>
      <c r="AY169" s="214">
        <f>IF('Indicator Date hidden'!AZ170="x","x",$AY$2-'Indicator Date hidden'!AZ170)</f>
        <v>0</v>
      </c>
      <c r="AZ169" s="214">
        <f>IF('Indicator Date hidden'!BA170="x","x",$AZ$2-'Indicator Date hidden'!BA170)</f>
        <v>0</v>
      </c>
      <c r="BA169">
        <f t="shared" si="25"/>
        <v>17</v>
      </c>
      <c r="BB169" s="21">
        <f t="shared" si="26"/>
        <v>0.35416666666666669</v>
      </c>
      <c r="BC169">
        <f t="shared" si="27"/>
        <v>7</v>
      </c>
      <c r="BD169" s="21">
        <f t="shared" si="28"/>
        <v>1.0895255720827401</v>
      </c>
      <c r="BE169" s="291">
        <f t="shared" si="29"/>
        <v>0</v>
      </c>
    </row>
    <row r="170" spans="1:57" x14ac:dyDescent="0.25">
      <c r="A170" t="s">
        <v>8123</v>
      </c>
      <c r="B170" s="214">
        <f>IF('Indicator Date hidden'!C171="x","x",$B$2-'Indicator Date hidden'!C171)</f>
        <v>0</v>
      </c>
      <c r="C170" s="214">
        <f>IF('Indicator Date hidden'!D171="x","x",$C$2-'Indicator Date hidden'!D171)</f>
        <v>0</v>
      </c>
      <c r="D170" s="214">
        <f>IF('Indicator Date hidden'!E171="x","x",$D$2-'Indicator Date hidden'!E171)</f>
        <v>0</v>
      </c>
      <c r="E170" s="214">
        <f>IF('Indicator Date hidden'!F171="x","x",$E$2-'Indicator Date hidden'!F171)</f>
        <v>0</v>
      </c>
      <c r="F170" s="214">
        <f>IF('Indicator Date hidden'!G171="x","x",$F$2-'Indicator Date hidden'!G171)</f>
        <v>0</v>
      </c>
      <c r="G170" s="214">
        <f>IF('Indicator Date hidden'!H171="x","x",$G$2-'Indicator Date hidden'!H171)</f>
        <v>0</v>
      </c>
      <c r="H170" s="214">
        <f>IF('Indicator Date hidden'!I171="x","x",$H$2-'Indicator Date hidden'!I171)</f>
        <v>0</v>
      </c>
      <c r="I170" s="214">
        <f>IF('Indicator Date hidden'!J171="x","x",$I$2-'Indicator Date hidden'!J171)</f>
        <v>0</v>
      </c>
      <c r="J170" s="214">
        <f>IF('Indicator Date hidden'!K171="x","x",$J$2-'Indicator Date hidden'!K171)</f>
        <v>0</v>
      </c>
      <c r="K170" s="214">
        <f>IF('Indicator Date hidden'!L171="x","x",$K$2-'Indicator Date hidden'!L171)</f>
        <v>0</v>
      </c>
      <c r="L170" s="214">
        <f>IF('Indicator Date hidden'!M171="x","x",$L$2-'Indicator Date hidden'!M171)</f>
        <v>0</v>
      </c>
      <c r="M170" s="214">
        <f>IF('Indicator Date hidden'!N171="x","x",$M$2-'Indicator Date hidden'!N171)</f>
        <v>0</v>
      </c>
      <c r="N170" s="214">
        <f>IF('Indicator Date hidden'!O171="x","x",$N$2-'Indicator Date hidden'!O171)</f>
        <v>0</v>
      </c>
      <c r="O170" s="214">
        <f>IF('Indicator Date hidden'!P171="x","x",$O$2-'Indicator Date hidden'!P171)</f>
        <v>0</v>
      </c>
      <c r="P170" s="214">
        <f>IF('Indicator Date hidden'!Q171="x","x",$P$2-'Indicator Date hidden'!Q171)</f>
        <v>0</v>
      </c>
      <c r="Q170" s="214">
        <f>IF('Indicator Date hidden'!R171="x","x",$Q$2-'Indicator Date hidden'!R171)</f>
        <v>4</v>
      </c>
      <c r="R170" s="214">
        <f>IF('Indicator Date hidden'!S171="x","x",$R$2-'Indicator Date hidden'!S171)</f>
        <v>0</v>
      </c>
      <c r="S170" s="214">
        <f>IF('Indicator Date hidden'!T171="x","x",$S$2-'Indicator Date hidden'!T171)</f>
        <v>0</v>
      </c>
      <c r="T170" s="214">
        <f>IF('Indicator Date hidden'!U171="x","x",$T$2-'Indicator Date hidden'!U171)</f>
        <v>0</v>
      </c>
      <c r="U170" s="214">
        <f>IF('Indicator Date hidden'!V171="x","x",$U$2-'Indicator Date hidden'!V171)</f>
        <v>0</v>
      </c>
      <c r="V170" s="214">
        <f>IF('Indicator Date hidden'!W171="x","x",$V$2-'Indicator Date hidden'!W171)</f>
        <v>0</v>
      </c>
      <c r="W170" s="214">
        <f>IF('Indicator Date hidden'!X171="x","x",$W$2-'Indicator Date hidden'!X171)</f>
        <v>3</v>
      </c>
      <c r="X170" s="214">
        <f>IF('Indicator Date hidden'!Y171="x","x",$X$2-'Indicator Date hidden'!Y171)</f>
        <v>2</v>
      </c>
      <c r="Y170" s="214">
        <f>IF('Indicator Date hidden'!Z171="x","x",$Y$2-'Indicator Date hidden'!Z171)</f>
        <v>0</v>
      </c>
      <c r="Z170" s="214">
        <f>IF('Indicator Date hidden'!AA171="x","x",$Z$2-'Indicator Date hidden'!AA171)</f>
        <v>0</v>
      </c>
      <c r="AA170" s="214">
        <f>IF('Indicator Date hidden'!AB171="x","x",$AA$2-'Indicator Date hidden'!AB171)</f>
        <v>0</v>
      </c>
      <c r="AB170" s="214">
        <f>IF('Indicator Date hidden'!AC171="x","x",$AB$2-'Indicator Date hidden'!AC171)</f>
        <v>0</v>
      </c>
      <c r="AC170" s="214">
        <f>IF('Indicator Date hidden'!AD171="x","x",$AC$2-'Indicator Date hidden'!AD171)</f>
        <v>0</v>
      </c>
      <c r="AD170" s="214">
        <f>IF('Indicator Date hidden'!AE171="x","x",$AD$2-'Indicator Date hidden'!AE171)</f>
        <v>0</v>
      </c>
      <c r="AE170" s="214">
        <f>IF('Indicator Date hidden'!AF171="x","x",$AE$2-'Indicator Date hidden'!AF171)</f>
        <v>0</v>
      </c>
      <c r="AF170" s="214">
        <f>IF('Indicator Date hidden'!AG171="x","x",$AF$2-'Indicator Date hidden'!AG171)</f>
        <v>1</v>
      </c>
      <c r="AG170" s="214">
        <f>IF('Indicator Date hidden'!AH171="x","x",$AG$2-'Indicator Date hidden'!AH171)</f>
        <v>0</v>
      </c>
      <c r="AH170" s="214">
        <f>IF('Indicator Date hidden'!AI171="x","x",$AH$2-'Indicator Date hidden'!AI171)</f>
        <v>0</v>
      </c>
      <c r="AI170" s="214">
        <f>IF('Indicator Date hidden'!AJ171="x","x",$AI$2-'Indicator Date hidden'!AJ171)</f>
        <v>0</v>
      </c>
      <c r="AJ170" s="214" t="str">
        <f>IF('Indicator Date hidden'!AK171="x","x",$AJ$2-'Indicator Date hidden'!AK171)</f>
        <v>x</v>
      </c>
      <c r="AK170" s="214">
        <f>IF('Indicator Date hidden'!AL171="x","x",$AK$2-'Indicator Date hidden'!AL171)</f>
        <v>0</v>
      </c>
      <c r="AL170" s="214">
        <f>IF('Indicator Date hidden'!AM171="x","x",$AL$2-'Indicator Date hidden'!AM171)</f>
        <v>0</v>
      </c>
      <c r="AM170" s="214">
        <f>IF('Indicator Date hidden'!AN171="x","x",$AM$2-'Indicator Date hidden'!AN171)</f>
        <v>0</v>
      </c>
      <c r="AN170" s="214">
        <f>IF('Indicator Date hidden'!AO171="x","x",$AN$2-'Indicator Date hidden'!AO171)</f>
        <v>0</v>
      </c>
      <c r="AO170" s="214">
        <f>IF('Indicator Date hidden'!AP171="x","x",$AO$2-'Indicator Date hidden'!AP171)</f>
        <v>1</v>
      </c>
      <c r="AP170" s="214">
        <f>IF('Indicator Date hidden'!AQ171="x","x",$AP$2-'Indicator Date hidden'!AQ171)</f>
        <v>0</v>
      </c>
      <c r="AQ170" s="214">
        <f>IF('Indicator Date hidden'!AR171="x","x",$AQ$2-'Indicator Date hidden'!AR171)</f>
        <v>0</v>
      </c>
      <c r="AR170" s="214">
        <f>IF('Indicator Date hidden'!AS171="x","x",$AR$2-'Indicator Date hidden'!AS171)</f>
        <v>0</v>
      </c>
      <c r="AS170" s="214">
        <f>IF('Indicator Date hidden'!AT171="x","x",$AS$2-'Indicator Date hidden'!AT171)</f>
        <v>0</v>
      </c>
      <c r="AT170" s="214">
        <f>IF('Indicator Date hidden'!AU171="x","x",$AT$2-'Indicator Date hidden'!AU171)</f>
        <v>0</v>
      </c>
      <c r="AU170" s="214">
        <f>IF('Indicator Date hidden'!AV171="x","x",$AU$2-'Indicator Date hidden'!AV171)</f>
        <v>2</v>
      </c>
      <c r="AV170" s="214">
        <f>IF('Indicator Date hidden'!AW171="x","x",$AV$2-'Indicator Date hidden'!AW171)</f>
        <v>0</v>
      </c>
      <c r="AW170" s="214">
        <f>IF('Indicator Date hidden'!AX171="x","x",$AW$2-'Indicator Date hidden'!AX171)</f>
        <v>0</v>
      </c>
      <c r="AX170" s="214">
        <f>IF('Indicator Date hidden'!AY171="x","x",$AX$2-'Indicator Date hidden'!AY171)</f>
        <v>0</v>
      </c>
      <c r="AY170" s="214">
        <f>IF('Indicator Date hidden'!AZ171="x","x",$AY$2-'Indicator Date hidden'!AZ171)</f>
        <v>0</v>
      </c>
      <c r="AZ170" s="214">
        <f>IF('Indicator Date hidden'!BA171="x","x",$AZ$2-'Indicator Date hidden'!BA171)</f>
        <v>0</v>
      </c>
      <c r="BA170">
        <f t="shared" si="25"/>
        <v>13</v>
      </c>
      <c r="BB170" s="21">
        <f t="shared" si="26"/>
        <v>0.26</v>
      </c>
      <c r="BC170">
        <f t="shared" si="27"/>
        <v>6</v>
      </c>
      <c r="BD170" s="21">
        <f t="shared" si="28"/>
        <v>0.79523581408284172</v>
      </c>
      <c r="BE170" s="291">
        <f t="shared" si="29"/>
        <v>0</v>
      </c>
    </row>
    <row r="171" spans="1:57" x14ac:dyDescent="0.25">
      <c r="A171" t="s">
        <v>8110</v>
      </c>
      <c r="B171" s="214">
        <f>IF('Indicator Date hidden'!C172="x","x",$B$2-'Indicator Date hidden'!C172)</f>
        <v>0</v>
      </c>
      <c r="C171" s="214">
        <f>IF('Indicator Date hidden'!D172="x","x",$C$2-'Indicator Date hidden'!D172)</f>
        <v>0</v>
      </c>
      <c r="D171" s="214">
        <f>IF('Indicator Date hidden'!E172="x","x",$D$2-'Indicator Date hidden'!E172)</f>
        <v>0</v>
      </c>
      <c r="E171" s="214">
        <f>IF('Indicator Date hidden'!F172="x","x",$E$2-'Indicator Date hidden'!F172)</f>
        <v>0</v>
      </c>
      <c r="F171" s="214">
        <f>IF('Indicator Date hidden'!G172="x","x",$F$2-'Indicator Date hidden'!G172)</f>
        <v>0</v>
      </c>
      <c r="G171" s="214">
        <f>IF('Indicator Date hidden'!H172="x","x",$G$2-'Indicator Date hidden'!H172)</f>
        <v>0</v>
      </c>
      <c r="H171" s="214">
        <f>IF('Indicator Date hidden'!I172="x","x",$H$2-'Indicator Date hidden'!I172)</f>
        <v>0</v>
      </c>
      <c r="I171" s="214">
        <f>IF('Indicator Date hidden'!J172="x","x",$I$2-'Indicator Date hidden'!J172)</f>
        <v>0</v>
      </c>
      <c r="J171" s="214">
        <f>IF('Indicator Date hidden'!K172="x","x",$J$2-'Indicator Date hidden'!K172)</f>
        <v>0</v>
      </c>
      <c r="K171" s="214">
        <f>IF('Indicator Date hidden'!L172="x","x",$K$2-'Indicator Date hidden'!L172)</f>
        <v>0</v>
      </c>
      <c r="L171" s="214">
        <f>IF('Indicator Date hidden'!M172="x","x",$L$2-'Indicator Date hidden'!M172)</f>
        <v>0</v>
      </c>
      <c r="M171" s="214">
        <f>IF('Indicator Date hidden'!N172="x","x",$M$2-'Indicator Date hidden'!N172)</f>
        <v>0</v>
      </c>
      <c r="N171" s="214">
        <f>IF('Indicator Date hidden'!O172="x","x",$N$2-'Indicator Date hidden'!O172)</f>
        <v>0</v>
      </c>
      <c r="O171" s="214">
        <f>IF('Indicator Date hidden'!P172="x","x",$O$2-'Indicator Date hidden'!P172)</f>
        <v>0</v>
      </c>
      <c r="P171" s="214">
        <f>IF('Indicator Date hidden'!Q172="x","x",$P$2-'Indicator Date hidden'!Q172)</f>
        <v>0</v>
      </c>
      <c r="Q171" s="214">
        <f>IF('Indicator Date hidden'!R172="x","x",$Q$2-'Indicator Date hidden'!R172)</f>
        <v>8</v>
      </c>
      <c r="R171" s="214">
        <f>IF('Indicator Date hidden'!S172="x","x",$R$2-'Indicator Date hidden'!S172)</f>
        <v>0</v>
      </c>
      <c r="S171" s="214">
        <f>IF('Indicator Date hidden'!T172="x","x",$S$2-'Indicator Date hidden'!T172)</f>
        <v>0</v>
      </c>
      <c r="T171" s="214">
        <f>IF('Indicator Date hidden'!U172="x","x",$T$2-'Indicator Date hidden'!U172)</f>
        <v>0</v>
      </c>
      <c r="U171" s="214">
        <f>IF('Indicator Date hidden'!V172="x","x",$U$2-'Indicator Date hidden'!V172)</f>
        <v>0</v>
      </c>
      <c r="V171" s="214">
        <f>IF('Indicator Date hidden'!W172="x","x",$V$2-'Indicator Date hidden'!W172)</f>
        <v>0</v>
      </c>
      <c r="W171" s="214">
        <f>IF('Indicator Date hidden'!X172="x","x",$W$2-'Indicator Date hidden'!X172)</f>
        <v>2</v>
      </c>
      <c r="X171" s="214">
        <f>IF('Indicator Date hidden'!Y172="x","x",$X$2-'Indicator Date hidden'!Y172)</f>
        <v>4</v>
      </c>
      <c r="Y171" s="214">
        <f>IF('Indicator Date hidden'!Z172="x","x",$Y$2-'Indicator Date hidden'!Z172)</f>
        <v>0</v>
      </c>
      <c r="Z171" s="214">
        <f>IF('Indicator Date hidden'!AA172="x","x",$Z$2-'Indicator Date hidden'!AA172)</f>
        <v>0</v>
      </c>
      <c r="AA171" s="214">
        <f>IF('Indicator Date hidden'!AB172="x","x",$AA$2-'Indicator Date hidden'!AB172)</f>
        <v>0</v>
      </c>
      <c r="AB171" s="214">
        <f>IF('Indicator Date hidden'!AC172="x","x",$AB$2-'Indicator Date hidden'!AC172)</f>
        <v>0</v>
      </c>
      <c r="AC171" s="214">
        <f>IF('Indicator Date hidden'!AD172="x","x",$AC$2-'Indicator Date hidden'!AD172)</f>
        <v>0</v>
      </c>
      <c r="AD171" s="214">
        <f>IF('Indicator Date hidden'!AE172="x","x",$AD$2-'Indicator Date hidden'!AE172)</f>
        <v>0</v>
      </c>
      <c r="AE171" s="214">
        <f>IF('Indicator Date hidden'!AF172="x","x",$AE$2-'Indicator Date hidden'!AF172)</f>
        <v>0</v>
      </c>
      <c r="AF171" s="214">
        <f>IF('Indicator Date hidden'!AG172="x","x",$AF$2-'Indicator Date hidden'!AG172)</f>
        <v>1</v>
      </c>
      <c r="AG171" s="214">
        <f>IF('Indicator Date hidden'!AH172="x","x",$AG$2-'Indicator Date hidden'!AH172)</f>
        <v>0</v>
      </c>
      <c r="AH171" s="214">
        <f>IF('Indicator Date hidden'!AI172="x","x",$AH$2-'Indicator Date hidden'!AI172)</f>
        <v>0</v>
      </c>
      <c r="AI171" s="214">
        <f>IF('Indicator Date hidden'!AJ172="x","x",$AI$2-'Indicator Date hidden'!AJ172)</f>
        <v>0</v>
      </c>
      <c r="AJ171" s="214">
        <f>IF('Indicator Date hidden'!AK172="x","x",$AJ$2-'Indicator Date hidden'!AK172)</f>
        <v>1</v>
      </c>
      <c r="AK171" s="214">
        <f>IF('Indicator Date hidden'!AL172="x","x",$AK$2-'Indicator Date hidden'!AL172)</f>
        <v>1</v>
      </c>
      <c r="AL171" s="214">
        <f>IF('Indicator Date hidden'!AM172="x","x",$AL$2-'Indicator Date hidden'!AM172)</f>
        <v>0</v>
      </c>
      <c r="AM171" s="214">
        <f>IF('Indicator Date hidden'!AN172="x","x",$AM$2-'Indicator Date hidden'!AN172)</f>
        <v>0</v>
      </c>
      <c r="AN171" s="214">
        <f>IF('Indicator Date hidden'!AO172="x","x",$AN$2-'Indicator Date hidden'!AO172)</f>
        <v>0</v>
      </c>
      <c r="AO171" s="214">
        <f>IF('Indicator Date hidden'!AP172="x","x",$AO$2-'Indicator Date hidden'!AP172)</f>
        <v>0</v>
      </c>
      <c r="AP171" s="214">
        <f>IF('Indicator Date hidden'!AQ172="x","x",$AP$2-'Indicator Date hidden'!AQ172)</f>
        <v>0</v>
      </c>
      <c r="AQ171" s="214">
        <f>IF('Indicator Date hidden'!AR172="x","x",$AQ$2-'Indicator Date hidden'!AR172)</f>
        <v>0</v>
      </c>
      <c r="AR171" s="214">
        <f>IF('Indicator Date hidden'!AS172="x","x",$AR$2-'Indicator Date hidden'!AS172)</f>
        <v>0</v>
      </c>
      <c r="AS171" s="214">
        <f>IF('Indicator Date hidden'!AT172="x","x",$AS$2-'Indicator Date hidden'!AT172)</f>
        <v>0</v>
      </c>
      <c r="AT171" s="214">
        <f>IF('Indicator Date hidden'!AU172="x","x",$AT$2-'Indicator Date hidden'!AU172)</f>
        <v>0</v>
      </c>
      <c r="AU171" s="214">
        <f>IF('Indicator Date hidden'!AV172="x","x",$AU$2-'Indicator Date hidden'!AV172)</f>
        <v>4</v>
      </c>
      <c r="AV171" s="214">
        <f>IF('Indicator Date hidden'!AW172="x","x",$AV$2-'Indicator Date hidden'!AW172)</f>
        <v>0</v>
      </c>
      <c r="AW171" s="214">
        <f>IF('Indicator Date hidden'!AX172="x","x",$AW$2-'Indicator Date hidden'!AX172)</f>
        <v>0</v>
      </c>
      <c r="AX171" s="214">
        <f>IF('Indicator Date hidden'!AY172="x","x",$AX$2-'Indicator Date hidden'!AY172)</f>
        <v>0</v>
      </c>
      <c r="AY171" s="214">
        <f>IF('Indicator Date hidden'!AZ172="x","x",$AY$2-'Indicator Date hidden'!AZ172)</f>
        <v>0</v>
      </c>
      <c r="AZ171" s="214">
        <f>IF('Indicator Date hidden'!BA172="x","x",$AZ$2-'Indicator Date hidden'!BA172)</f>
        <v>0</v>
      </c>
      <c r="BA171">
        <f t="shared" si="25"/>
        <v>21</v>
      </c>
      <c r="BB171" s="21">
        <f t="shared" si="26"/>
        <v>0.41176470588235292</v>
      </c>
      <c r="BC171">
        <f t="shared" si="27"/>
        <v>7</v>
      </c>
      <c r="BD171" s="21">
        <f t="shared" si="28"/>
        <v>1.3601682506685981</v>
      </c>
      <c r="BE171" s="291">
        <f t="shared" si="29"/>
        <v>0</v>
      </c>
    </row>
    <row r="172" spans="1:57" x14ac:dyDescent="0.25">
      <c r="A172" t="s">
        <v>8025</v>
      </c>
      <c r="B172" s="214">
        <f>IF('Indicator Date hidden'!C173="x","x",$B$2-'Indicator Date hidden'!C173)</f>
        <v>0</v>
      </c>
      <c r="C172" s="214">
        <f>IF('Indicator Date hidden'!D173="x","x",$C$2-'Indicator Date hidden'!D173)</f>
        <v>0</v>
      </c>
      <c r="D172" s="214">
        <f>IF('Indicator Date hidden'!E173="x","x",$D$2-'Indicator Date hidden'!E173)</f>
        <v>0</v>
      </c>
      <c r="E172" s="214">
        <f>IF('Indicator Date hidden'!F173="x","x",$E$2-'Indicator Date hidden'!F173)</f>
        <v>0</v>
      </c>
      <c r="F172" s="214">
        <f>IF('Indicator Date hidden'!G173="x","x",$F$2-'Indicator Date hidden'!G173)</f>
        <v>0</v>
      </c>
      <c r="G172" s="214">
        <f>IF('Indicator Date hidden'!H173="x","x",$G$2-'Indicator Date hidden'!H173)</f>
        <v>0</v>
      </c>
      <c r="H172" s="214">
        <f>IF('Indicator Date hidden'!I173="x","x",$H$2-'Indicator Date hidden'!I173)</f>
        <v>0</v>
      </c>
      <c r="I172" s="214">
        <f>IF('Indicator Date hidden'!J173="x","x",$I$2-'Indicator Date hidden'!J173)</f>
        <v>0</v>
      </c>
      <c r="J172" s="214">
        <f>IF('Indicator Date hidden'!K173="x","x",$J$2-'Indicator Date hidden'!K173)</f>
        <v>0</v>
      </c>
      <c r="K172" s="214">
        <f>IF('Indicator Date hidden'!L173="x","x",$K$2-'Indicator Date hidden'!L173)</f>
        <v>0</v>
      </c>
      <c r="L172" s="214">
        <f>IF('Indicator Date hidden'!M173="x","x",$L$2-'Indicator Date hidden'!M173)</f>
        <v>0</v>
      </c>
      <c r="M172" s="214">
        <f>IF('Indicator Date hidden'!N173="x","x",$M$2-'Indicator Date hidden'!N173)</f>
        <v>0</v>
      </c>
      <c r="N172" s="214">
        <f>IF('Indicator Date hidden'!O173="x","x",$N$2-'Indicator Date hidden'!O173)</f>
        <v>0</v>
      </c>
      <c r="O172" s="214">
        <f>IF('Indicator Date hidden'!P173="x","x",$O$2-'Indicator Date hidden'!P173)</f>
        <v>0</v>
      </c>
      <c r="P172" s="214">
        <f>IF('Indicator Date hidden'!Q173="x","x",$P$2-'Indicator Date hidden'!Q173)</f>
        <v>0</v>
      </c>
      <c r="Q172" s="214">
        <f>IF('Indicator Date hidden'!R173="x","x",$Q$2-'Indicator Date hidden'!R173)</f>
        <v>3</v>
      </c>
      <c r="R172" s="214">
        <f>IF('Indicator Date hidden'!S173="x","x",$R$2-'Indicator Date hidden'!S173)</f>
        <v>0</v>
      </c>
      <c r="S172" s="214">
        <f>IF('Indicator Date hidden'!T173="x","x",$S$2-'Indicator Date hidden'!T173)</f>
        <v>0</v>
      </c>
      <c r="T172" s="214">
        <f>IF('Indicator Date hidden'!U173="x","x",$T$2-'Indicator Date hidden'!U173)</f>
        <v>0</v>
      </c>
      <c r="U172" s="214">
        <f>IF('Indicator Date hidden'!V173="x","x",$U$2-'Indicator Date hidden'!V173)</f>
        <v>0</v>
      </c>
      <c r="V172" s="214">
        <f>IF('Indicator Date hidden'!W173="x","x",$V$2-'Indicator Date hidden'!W173)</f>
        <v>0</v>
      </c>
      <c r="W172" s="214">
        <f>IF('Indicator Date hidden'!X173="x","x",$W$2-'Indicator Date hidden'!X173)</f>
        <v>3</v>
      </c>
      <c r="X172" s="214">
        <f>IF('Indicator Date hidden'!Y173="x","x",$X$2-'Indicator Date hidden'!Y173)</f>
        <v>4</v>
      </c>
      <c r="Y172" s="214">
        <f>IF('Indicator Date hidden'!Z173="x","x",$Y$2-'Indicator Date hidden'!Z173)</f>
        <v>0</v>
      </c>
      <c r="Z172" s="214">
        <f>IF('Indicator Date hidden'!AA173="x","x",$Z$2-'Indicator Date hidden'!AA173)</f>
        <v>0</v>
      </c>
      <c r="AA172" s="214">
        <f>IF('Indicator Date hidden'!AB173="x","x",$AA$2-'Indicator Date hidden'!AB173)</f>
        <v>1</v>
      </c>
      <c r="AB172" s="214">
        <f>IF('Indicator Date hidden'!AC173="x","x",$AB$2-'Indicator Date hidden'!AC173)</f>
        <v>0</v>
      </c>
      <c r="AC172" s="214">
        <f>IF('Indicator Date hidden'!AD173="x","x",$AC$2-'Indicator Date hidden'!AD173)</f>
        <v>0</v>
      </c>
      <c r="AD172" s="214" t="str">
        <f>IF('Indicator Date hidden'!AE173="x","x",$AD$2-'Indicator Date hidden'!AE173)</f>
        <v>x</v>
      </c>
      <c r="AE172" s="214">
        <f>IF('Indicator Date hidden'!AF173="x","x",$AE$2-'Indicator Date hidden'!AF173)</f>
        <v>0</v>
      </c>
      <c r="AF172" s="214">
        <f>IF('Indicator Date hidden'!AG173="x","x",$AF$2-'Indicator Date hidden'!AG173)</f>
        <v>5</v>
      </c>
      <c r="AG172" s="214">
        <f>IF('Indicator Date hidden'!AH173="x","x",$AG$2-'Indicator Date hidden'!AH173)</f>
        <v>0</v>
      </c>
      <c r="AH172" s="214">
        <f>IF('Indicator Date hidden'!AI173="x","x",$AH$2-'Indicator Date hidden'!AI173)</f>
        <v>0</v>
      </c>
      <c r="AI172" s="214">
        <f>IF('Indicator Date hidden'!AJ173="x","x",$AI$2-'Indicator Date hidden'!AJ173)</f>
        <v>0</v>
      </c>
      <c r="AJ172" s="214">
        <f>IF('Indicator Date hidden'!AK173="x","x",$AJ$2-'Indicator Date hidden'!AK173)</f>
        <v>1</v>
      </c>
      <c r="AK172" s="214">
        <f>IF('Indicator Date hidden'!AL173="x","x",$AK$2-'Indicator Date hidden'!AL173)</f>
        <v>1</v>
      </c>
      <c r="AL172" s="214">
        <f>IF('Indicator Date hidden'!AM173="x","x",$AL$2-'Indicator Date hidden'!AM173)</f>
        <v>0</v>
      </c>
      <c r="AM172" s="214">
        <f>IF('Indicator Date hidden'!AN173="x","x",$AM$2-'Indicator Date hidden'!AN173)</f>
        <v>0</v>
      </c>
      <c r="AN172" s="214">
        <f>IF('Indicator Date hidden'!AO173="x","x",$AN$2-'Indicator Date hidden'!AO173)</f>
        <v>0</v>
      </c>
      <c r="AO172" s="214">
        <f>IF('Indicator Date hidden'!AP173="x","x",$AO$2-'Indicator Date hidden'!AP173)</f>
        <v>1</v>
      </c>
      <c r="AP172" s="214">
        <f>IF('Indicator Date hidden'!AQ173="x","x",$AP$2-'Indicator Date hidden'!AQ173)</f>
        <v>1</v>
      </c>
      <c r="AQ172" s="214">
        <f>IF('Indicator Date hidden'!AR173="x","x",$AQ$2-'Indicator Date hidden'!AR173)</f>
        <v>0</v>
      </c>
      <c r="AR172" s="214">
        <f>IF('Indicator Date hidden'!AS173="x","x",$AR$2-'Indicator Date hidden'!AS173)</f>
        <v>0</v>
      </c>
      <c r="AS172" s="214">
        <f>IF('Indicator Date hidden'!AT173="x","x",$AS$2-'Indicator Date hidden'!AT173)</f>
        <v>0</v>
      </c>
      <c r="AT172" s="214">
        <f>IF('Indicator Date hidden'!AU173="x","x",$AT$2-'Indicator Date hidden'!AU173)</f>
        <v>0</v>
      </c>
      <c r="AU172" s="214">
        <f>IF('Indicator Date hidden'!AV173="x","x",$AU$2-'Indicator Date hidden'!AV173)</f>
        <v>1</v>
      </c>
      <c r="AV172" s="214">
        <f>IF('Indicator Date hidden'!AW173="x","x",$AV$2-'Indicator Date hidden'!AW173)</f>
        <v>0</v>
      </c>
      <c r="AW172" s="214">
        <f>IF('Indicator Date hidden'!AX173="x","x",$AW$2-'Indicator Date hidden'!AX173)</f>
        <v>0</v>
      </c>
      <c r="AX172" s="214">
        <f>IF('Indicator Date hidden'!AY173="x","x",$AX$2-'Indicator Date hidden'!AY173)</f>
        <v>0</v>
      </c>
      <c r="AY172" s="214">
        <f>IF('Indicator Date hidden'!AZ173="x","x",$AY$2-'Indicator Date hidden'!AZ173)</f>
        <v>0</v>
      </c>
      <c r="AZ172" s="214">
        <f>IF('Indicator Date hidden'!BA173="x","x",$AZ$2-'Indicator Date hidden'!BA173)</f>
        <v>0</v>
      </c>
      <c r="BA172">
        <f t="shared" si="25"/>
        <v>21</v>
      </c>
      <c r="BB172" s="21">
        <f t="shared" si="26"/>
        <v>0.42</v>
      </c>
      <c r="BC172">
        <f t="shared" si="27"/>
        <v>10</v>
      </c>
      <c r="BD172" s="21">
        <f t="shared" si="28"/>
        <v>1.06</v>
      </c>
      <c r="BE172" s="291">
        <f t="shared" si="29"/>
        <v>0</v>
      </c>
    </row>
    <row r="173" spans="1:57" x14ac:dyDescent="0.25">
      <c r="A173" t="s">
        <v>8116</v>
      </c>
      <c r="B173" s="214">
        <f>IF('Indicator Date hidden'!C174="x","x",$B$2-'Indicator Date hidden'!C174)</f>
        <v>0</v>
      </c>
      <c r="C173" s="214">
        <f>IF('Indicator Date hidden'!D174="x","x",$C$2-'Indicator Date hidden'!D174)</f>
        <v>0</v>
      </c>
      <c r="D173" s="214">
        <f>IF('Indicator Date hidden'!E174="x","x",$D$2-'Indicator Date hidden'!E174)</f>
        <v>0</v>
      </c>
      <c r="E173" s="214">
        <f>IF('Indicator Date hidden'!F174="x","x",$E$2-'Indicator Date hidden'!F174)</f>
        <v>0</v>
      </c>
      <c r="F173" s="214">
        <f>IF('Indicator Date hidden'!G174="x","x",$F$2-'Indicator Date hidden'!G174)</f>
        <v>0</v>
      </c>
      <c r="G173" s="214">
        <f>IF('Indicator Date hidden'!H174="x","x",$G$2-'Indicator Date hidden'!H174)</f>
        <v>0</v>
      </c>
      <c r="H173" s="214">
        <f>IF('Indicator Date hidden'!I174="x","x",$H$2-'Indicator Date hidden'!I174)</f>
        <v>0</v>
      </c>
      <c r="I173" s="214">
        <f>IF('Indicator Date hidden'!J174="x","x",$I$2-'Indicator Date hidden'!J174)</f>
        <v>0</v>
      </c>
      <c r="J173" s="214">
        <f>IF('Indicator Date hidden'!K174="x","x",$J$2-'Indicator Date hidden'!K174)</f>
        <v>0</v>
      </c>
      <c r="K173" s="214">
        <f>IF('Indicator Date hidden'!L174="x","x",$K$2-'Indicator Date hidden'!L174)</f>
        <v>0</v>
      </c>
      <c r="L173" s="214">
        <f>IF('Indicator Date hidden'!M174="x","x",$L$2-'Indicator Date hidden'!M174)</f>
        <v>0</v>
      </c>
      <c r="M173" s="214">
        <f>IF('Indicator Date hidden'!N174="x","x",$M$2-'Indicator Date hidden'!N174)</f>
        <v>0</v>
      </c>
      <c r="N173" s="214">
        <f>IF('Indicator Date hidden'!O174="x","x",$N$2-'Indicator Date hidden'!O174)</f>
        <v>0</v>
      </c>
      <c r="O173" s="214">
        <f>IF('Indicator Date hidden'!P174="x","x",$O$2-'Indicator Date hidden'!P174)</f>
        <v>0</v>
      </c>
      <c r="P173" s="214">
        <f>IF('Indicator Date hidden'!Q174="x","x",$P$2-'Indicator Date hidden'!Q174)</f>
        <v>0</v>
      </c>
      <c r="Q173" s="214">
        <f>IF('Indicator Date hidden'!R174="x","x",$Q$2-'Indicator Date hidden'!R174)</f>
        <v>4</v>
      </c>
      <c r="R173" s="214">
        <f>IF('Indicator Date hidden'!S174="x","x",$R$2-'Indicator Date hidden'!S174)</f>
        <v>0</v>
      </c>
      <c r="S173" s="214">
        <f>IF('Indicator Date hidden'!T174="x","x",$S$2-'Indicator Date hidden'!T174)</f>
        <v>0</v>
      </c>
      <c r="T173" s="214">
        <f>IF('Indicator Date hidden'!U174="x","x",$T$2-'Indicator Date hidden'!U174)</f>
        <v>0</v>
      </c>
      <c r="U173" s="214">
        <f>IF('Indicator Date hidden'!V174="x","x",$U$2-'Indicator Date hidden'!V174)</f>
        <v>0</v>
      </c>
      <c r="V173" s="214">
        <f>IF('Indicator Date hidden'!W174="x","x",$V$2-'Indicator Date hidden'!W174)</f>
        <v>0</v>
      </c>
      <c r="W173" s="214">
        <f>IF('Indicator Date hidden'!X174="x","x",$W$2-'Indicator Date hidden'!X174)</f>
        <v>5</v>
      </c>
      <c r="X173" s="214">
        <f>IF('Indicator Date hidden'!Y174="x","x",$X$2-'Indicator Date hidden'!Y174)</f>
        <v>3</v>
      </c>
      <c r="Y173" s="214">
        <f>IF('Indicator Date hidden'!Z174="x","x",$Y$2-'Indicator Date hidden'!Z174)</f>
        <v>0</v>
      </c>
      <c r="Z173" s="214">
        <f>IF('Indicator Date hidden'!AA174="x","x",$Z$2-'Indicator Date hidden'!AA174)</f>
        <v>0</v>
      </c>
      <c r="AA173" s="214" t="str">
        <f>IF('Indicator Date hidden'!AB174="x","x",$AA$2-'Indicator Date hidden'!AB174)</f>
        <v>x</v>
      </c>
      <c r="AB173" s="214">
        <f>IF('Indicator Date hidden'!AC174="x","x",$AB$2-'Indicator Date hidden'!AC174)</f>
        <v>0</v>
      </c>
      <c r="AC173" s="214">
        <f>IF('Indicator Date hidden'!AD174="x","x",$AC$2-'Indicator Date hidden'!AD174)</f>
        <v>0</v>
      </c>
      <c r="AD173" s="214">
        <f>IF('Indicator Date hidden'!AE174="x","x",$AD$2-'Indicator Date hidden'!AE174)</f>
        <v>0</v>
      </c>
      <c r="AE173" s="214" t="str">
        <f>IF('Indicator Date hidden'!AF174="x","x",$AE$2-'Indicator Date hidden'!AF174)</f>
        <v>x</v>
      </c>
      <c r="AF173" s="214">
        <f>IF('Indicator Date hidden'!AG174="x","x",$AF$2-'Indicator Date hidden'!AG174)</f>
        <v>6</v>
      </c>
      <c r="AG173" s="214">
        <f>IF('Indicator Date hidden'!AH174="x","x",$AG$2-'Indicator Date hidden'!AH174)</f>
        <v>0</v>
      </c>
      <c r="AH173" s="214">
        <f>IF('Indicator Date hidden'!AI174="x","x",$AH$2-'Indicator Date hidden'!AI174)</f>
        <v>0</v>
      </c>
      <c r="AI173" s="214">
        <f>IF('Indicator Date hidden'!AJ174="x","x",$AI$2-'Indicator Date hidden'!AJ174)</f>
        <v>0</v>
      </c>
      <c r="AJ173" s="214">
        <f>IF('Indicator Date hidden'!AK174="x","x",$AJ$2-'Indicator Date hidden'!AK174)</f>
        <v>1</v>
      </c>
      <c r="AK173" s="214">
        <f>IF('Indicator Date hidden'!AL174="x","x",$AK$2-'Indicator Date hidden'!AL174)</f>
        <v>1</v>
      </c>
      <c r="AL173" s="214">
        <f>IF('Indicator Date hidden'!AM174="x","x",$AL$2-'Indicator Date hidden'!AM174)</f>
        <v>0</v>
      </c>
      <c r="AM173" s="214">
        <f>IF('Indicator Date hidden'!AN174="x","x",$AM$2-'Indicator Date hidden'!AN174)</f>
        <v>0</v>
      </c>
      <c r="AN173" s="214">
        <f>IF('Indicator Date hidden'!AO174="x","x",$AN$2-'Indicator Date hidden'!AO174)</f>
        <v>0</v>
      </c>
      <c r="AO173" s="214" t="str">
        <f>IF('Indicator Date hidden'!AP174="x","x",$AO$2-'Indicator Date hidden'!AP174)</f>
        <v>x</v>
      </c>
      <c r="AP173" s="214" t="str">
        <f>IF('Indicator Date hidden'!AQ174="x","x",$AP$2-'Indicator Date hidden'!AQ174)</f>
        <v>x</v>
      </c>
      <c r="AQ173" s="214">
        <f>IF('Indicator Date hidden'!AR174="x","x",$AQ$2-'Indicator Date hidden'!AR174)</f>
        <v>6</v>
      </c>
      <c r="AR173" s="214">
        <f>IF('Indicator Date hidden'!AS174="x","x",$AR$2-'Indicator Date hidden'!AS174)</f>
        <v>0</v>
      </c>
      <c r="AS173" s="214">
        <f>IF('Indicator Date hidden'!AT174="x","x",$AS$2-'Indicator Date hidden'!AT174)</f>
        <v>0</v>
      </c>
      <c r="AT173" s="214">
        <f>IF('Indicator Date hidden'!AU174="x","x",$AT$2-'Indicator Date hidden'!AU174)</f>
        <v>0</v>
      </c>
      <c r="AU173" s="214">
        <f>IF('Indicator Date hidden'!AV174="x","x",$AU$2-'Indicator Date hidden'!AV174)</f>
        <v>4</v>
      </c>
      <c r="AV173" s="214">
        <f>IF('Indicator Date hidden'!AW174="x","x",$AV$2-'Indicator Date hidden'!AW174)</f>
        <v>0</v>
      </c>
      <c r="AW173" s="214">
        <f>IF('Indicator Date hidden'!AX174="x","x",$AW$2-'Indicator Date hidden'!AX174)</f>
        <v>0</v>
      </c>
      <c r="AX173" s="214">
        <f>IF('Indicator Date hidden'!AY174="x","x",$AX$2-'Indicator Date hidden'!AY174)</f>
        <v>0</v>
      </c>
      <c r="AY173" s="214">
        <f>IF('Indicator Date hidden'!AZ174="x","x",$AY$2-'Indicator Date hidden'!AZ174)</f>
        <v>0</v>
      </c>
      <c r="AZ173" s="214">
        <f>IF('Indicator Date hidden'!BA174="x","x",$AZ$2-'Indicator Date hidden'!BA174)</f>
        <v>0</v>
      </c>
      <c r="BA173">
        <f t="shared" si="25"/>
        <v>30</v>
      </c>
      <c r="BB173" s="21">
        <f t="shared" si="26"/>
        <v>0.63829787234042556</v>
      </c>
      <c r="BC173">
        <f t="shared" si="27"/>
        <v>8</v>
      </c>
      <c r="BD173" s="21">
        <f t="shared" si="28"/>
        <v>1.6035271218227041</v>
      </c>
      <c r="BE173" s="291">
        <f t="shared" si="29"/>
        <v>0</v>
      </c>
    </row>
    <row r="174" spans="1:57" x14ac:dyDescent="0.25">
      <c r="A174" t="s">
        <v>8109</v>
      </c>
      <c r="B174" s="214">
        <f>IF('Indicator Date hidden'!C175="x","x",$B$2-'Indicator Date hidden'!C175)</f>
        <v>0</v>
      </c>
      <c r="C174" s="214">
        <f>IF('Indicator Date hidden'!D175="x","x",$C$2-'Indicator Date hidden'!D175)</f>
        <v>0</v>
      </c>
      <c r="D174" s="214">
        <f>IF('Indicator Date hidden'!E175="x","x",$D$2-'Indicator Date hidden'!E175)</f>
        <v>0</v>
      </c>
      <c r="E174" s="214">
        <f>IF('Indicator Date hidden'!F175="x","x",$E$2-'Indicator Date hidden'!F175)</f>
        <v>0</v>
      </c>
      <c r="F174" s="214">
        <f>IF('Indicator Date hidden'!G175="x","x",$F$2-'Indicator Date hidden'!G175)</f>
        <v>0</v>
      </c>
      <c r="G174" s="214">
        <f>IF('Indicator Date hidden'!H175="x","x",$G$2-'Indicator Date hidden'!H175)</f>
        <v>0</v>
      </c>
      <c r="H174" s="214">
        <f>IF('Indicator Date hidden'!I175="x","x",$H$2-'Indicator Date hidden'!I175)</f>
        <v>0</v>
      </c>
      <c r="I174" s="214">
        <f>IF('Indicator Date hidden'!J175="x","x",$I$2-'Indicator Date hidden'!J175)</f>
        <v>0</v>
      </c>
      <c r="J174" s="214">
        <f>IF('Indicator Date hidden'!K175="x","x",$J$2-'Indicator Date hidden'!K175)</f>
        <v>0</v>
      </c>
      <c r="K174" s="214">
        <f>IF('Indicator Date hidden'!L175="x","x",$K$2-'Indicator Date hidden'!L175)</f>
        <v>0</v>
      </c>
      <c r="L174" s="214">
        <f>IF('Indicator Date hidden'!M175="x","x",$L$2-'Indicator Date hidden'!M175)</f>
        <v>0</v>
      </c>
      <c r="M174" s="214">
        <f>IF('Indicator Date hidden'!N175="x","x",$M$2-'Indicator Date hidden'!N175)</f>
        <v>0</v>
      </c>
      <c r="N174" s="214">
        <f>IF('Indicator Date hidden'!O175="x","x",$N$2-'Indicator Date hidden'!O175)</f>
        <v>0</v>
      </c>
      <c r="O174" s="214">
        <f>IF('Indicator Date hidden'!P175="x","x",$O$2-'Indicator Date hidden'!P175)</f>
        <v>0</v>
      </c>
      <c r="P174" s="214">
        <f>IF('Indicator Date hidden'!Q175="x","x",$P$2-'Indicator Date hidden'!Q175)</f>
        <v>0</v>
      </c>
      <c r="Q174" s="214">
        <f>IF('Indicator Date hidden'!R175="x","x",$Q$2-'Indicator Date hidden'!R175)</f>
        <v>0</v>
      </c>
      <c r="R174" s="214">
        <f>IF('Indicator Date hidden'!S175="x","x",$R$2-'Indicator Date hidden'!S175)</f>
        <v>0</v>
      </c>
      <c r="S174" s="214">
        <f>IF('Indicator Date hidden'!T175="x","x",$S$2-'Indicator Date hidden'!T175)</f>
        <v>0</v>
      </c>
      <c r="T174" s="214">
        <f>IF('Indicator Date hidden'!U175="x","x",$T$2-'Indicator Date hidden'!U175)</f>
        <v>0</v>
      </c>
      <c r="U174" s="214">
        <f>IF('Indicator Date hidden'!V175="x","x",$U$2-'Indicator Date hidden'!V175)</f>
        <v>0</v>
      </c>
      <c r="V174" s="214">
        <f>IF('Indicator Date hidden'!W175="x","x",$V$2-'Indicator Date hidden'!W175)</f>
        <v>0</v>
      </c>
      <c r="W174" s="214">
        <f>IF('Indicator Date hidden'!X175="x","x",$W$2-'Indicator Date hidden'!X175)</f>
        <v>0</v>
      </c>
      <c r="X174" s="214">
        <f>IF('Indicator Date hidden'!Y175="x","x",$X$2-'Indicator Date hidden'!Y175)</f>
        <v>4</v>
      </c>
      <c r="Y174" s="214">
        <f>IF('Indicator Date hidden'!Z175="x","x",$Y$2-'Indicator Date hidden'!Z175)</f>
        <v>0</v>
      </c>
      <c r="Z174" s="214">
        <f>IF('Indicator Date hidden'!AA175="x","x",$Z$2-'Indicator Date hidden'!AA175)</f>
        <v>0</v>
      </c>
      <c r="AA174" s="214">
        <f>IF('Indicator Date hidden'!AB175="x","x",$AA$2-'Indicator Date hidden'!AB175)</f>
        <v>0</v>
      </c>
      <c r="AB174" s="214">
        <f>IF('Indicator Date hidden'!AC175="x","x",$AB$2-'Indicator Date hidden'!AC175)</f>
        <v>0</v>
      </c>
      <c r="AC174" s="214">
        <f>IF('Indicator Date hidden'!AD175="x","x",$AC$2-'Indicator Date hidden'!AD175)</f>
        <v>0</v>
      </c>
      <c r="AD174" s="214">
        <f>IF('Indicator Date hidden'!AE175="x","x",$AD$2-'Indicator Date hidden'!AE175)</f>
        <v>0</v>
      </c>
      <c r="AE174" s="214">
        <f>IF('Indicator Date hidden'!AF175="x","x",$AE$2-'Indicator Date hidden'!AF175)</f>
        <v>0</v>
      </c>
      <c r="AF174" s="214">
        <f>IF('Indicator Date hidden'!AG175="x","x",$AF$2-'Indicator Date hidden'!AG175)</f>
        <v>2</v>
      </c>
      <c r="AG174" s="214">
        <f>IF('Indicator Date hidden'!AH175="x","x",$AG$2-'Indicator Date hidden'!AH175)</f>
        <v>0</v>
      </c>
      <c r="AH174" s="214">
        <f>IF('Indicator Date hidden'!AI175="x","x",$AH$2-'Indicator Date hidden'!AI175)</f>
        <v>0</v>
      </c>
      <c r="AI174" s="214">
        <f>IF('Indicator Date hidden'!AJ175="x","x",$AI$2-'Indicator Date hidden'!AJ175)</f>
        <v>0</v>
      </c>
      <c r="AJ174" s="214">
        <f>IF('Indicator Date hidden'!AK175="x","x",$AJ$2-'Indicator Date hidden'!AK175)</f>
        <v>1</v>
      </c>
      <c r="AK174" s="214">
        <f>IF('Indicator Date hidden'!AL175="x","x",$AK$2-'Indicator Date hidden'!AL175)</f>
        <v>1</v>
      </c>
      <c r="AL174" s="214">
        <f>IF('Indicator Date hidden'!AM175="x","x",$AL$2-'Indicator Date hidden'!AM175)</f>
        <v>0</v>
      </c>
      <c r="AM174" s="214">
        <f>IF('Indicator Date hidden'!AN175="x","x",$AM$2-'Indicator Date hidden'!AN175)</f>
        <v>0</v>
      </c>
      <c r="AN174" s="214">
        <f>IF('Indicator Date hidden'!AO175="x","x",$AN$2-'Indicator Date hidden'!AO175)</f>
        <v>0</v>
      </c>
      <c r="AO174" s="214">
        <f>IF('Indicator Date hidden'!AP175="x","x",$AO$2-'Indicator Date hidden'!AP175)</f>
        <v>0</v>
      </c>
      <c r="AP174" s="214">
        <f>IF('Indicator Date hidden'!AQ175="x","x",$AP$2-'Indicator Date hidden'!AQ175)</f>
        <v>0</v>
      </c>
      <c r="AQ174" s="214">
        <f>IF('Indicator Date hidden'!AR175="x","x",$AQ$2-'Indicator Date hidden'!AR175)</f>
        <v>0</v>
      </c>
      <c r="AR174" s="214">
        <f>IF('Indicator Date hidden'!AS175="x","x",$AR$2-'Indicator Date hidden'!AS175)</f>
        <v>0</v>
      </c>
      <c r="AS174" s="214">
        <f>IF('Indicator Date hidden'!AT175="x","x",$AS$2-'Indicator Date hidden'!AT175)</f>
        <v>0</v>
      </c>
      <c r="AT174" s="214">
        <f>IF('Indicator Date hidden'!AU175="x","x",$AT$2-'Indicator Date hidden'!AU175)</f>
        <v>0</v>
      </c>
      <c r="AU174" s="214">
        <f>IF('Indicator Date hidden'!AV175="x","x",$AU$2-'Indicator Date hidden'!AV175)</f>
        <v>3</v>
      </c>
      <c r="AV174" s="214">
        <f>IF('Indicator Date hidden'!AW175="x","x",$AV$2-'Indicator Date hidden'!AW175)</f>
        <v>0</v>
      </c>
      <c r="AW174" s="214">
        <f>IF('Indicator Date hidden'!AX175="x","x",$AW$2-'Indicator Date hidden'!AX175)</f>
        <v>0</v>
      </c>
      <c r="AX174" s="214">
        <f>IF('Indicator Date hidden'!AY175="x","x",$AX$2-'Indicator Date hidden'!AY175)</f>
        <v>0</v>
      </c>
      <c r="AY174" s="214">
        <f>IF('Indicator Date hidden'!AZ175="x","x",$AY$2-'Indicator Date hidden'!AZ175)</f>
        <v>0</v>
      </c>
      <c r="AZ174" s="214">
        <f>IF('Indicator Date hidden'!BA175="x","x",$AZ$2-'Indicator Date hidden'!BA175)</f>
        <v>0</v>
      </c>
      <c r="BA174">
        <f t="shared" si="25"/>
        <v>11</v>
      </c>
      <c r="BB174" s="21">
        <f t="shared" si="26"/>
        <v>0.21568627450980393</v>
      </c>
      <c r="BC174">
        <f t="shared" si="27"/>
        <v>5</v>
      </c>
      <c r="BD174" s="21">
        <f t="shared" si="28"/>
        <v>0.74921463429579604</v>
      </c>
      <c r="BE174" s="291">
        <f t="shared" si="29"/>
        <v>0</v>
      </c>
    </row>
    <row r="175" spans="1:57" x14ac:dyDescent="0.25">
      <c r="A175" t="s">
        <v>8117</v>
      </c>
      <c r="B175" s="214">
        <f>IF('Indicator Date hidden'!C176="x","x",$B$2-'Indicator Date hidden'!C176)</f>
        <v>0</v>
      </c>
      <c r="C175" s="214">
        <f>IF('Indicator Date hidden'!D176="x","x",$C$2-'Indicator Date hidden'!D176)</f>
        <v>0</v>
      </c>
      <c r="D175" s="214">
        <f>IF('Indicator Date hidden'!E176="x","x",$D$2-'Indicator Date hidden'!E176)</f>
        <v>0</v>
      </c>
      <c r="E175" s="214">
        <f>IF('Indicator Date hidden'!F176="x","x",$E$2-'Indicator Date hidden'!F176)</f>
        <v>0</v>
      </c>
      <c r="F175" s="214">
        <f>IF('Indicator Date hidden'!G176="x","x",$F$2-'Indicator Date hidden'!G176)</f>
        <v>0</v>
      </c>
      <c r="G175" s="214">
        <f>IF('Indicator Date hidden'!H176="x","x",$G$2-'Indicator Date hidden'!H176)</f>
        <v>0</v>
      </c>
      <c r="H175" s="214">
        <f>IF('Indicator Date hidden'!I176="x","x",$H$2-'Indicator Date hidden'!I176)</f>
        <v>0</v>
      </c>
      <c r="I175" s="214">
        <f>IF('Indicator Date hidden'!J176="x","x",$I$2-'Indicator Date hidden'!J176)</f>
        <v>0</v>
      </c>
      <c r="J175" s="214">
        <f>IF('Indicator Date hidden'!K176="x","x",$J$2-'Indicator Date hidden'!K176)</f>
        <v>0</v>
      </c>
      <c r="K175" s="214">
        <f>IF('Indicator Date hidden'!L176="x","x",$K$2-'Indicator Date hidden'!L176)</f>
        <v>0</v>
      </c>
      <c r="L175" s="214">
        <f>IF('Indicator Date hidden'!M176="x","x",$L$2-'Indicator Date hidden'!M176)</f>
        <v>0</v>
      </c>
      <c r="M175" s="214">
        <f>IF('Indicator Date hidden'!N176="x","x",$M$2-'Indicator Date hidden'!N176)</f>
        <v>0</v>
      </c>
      <c r="N175" s="214">
        <f>IF('Indicator Date hidden'!O176="x","x",$N$2-'Indicator Date hidden'!O176)</f>
        <v>0</v>
      </c>
      <c r="O175" s="214">
        <f>IF('Indicator Date hidden'!P176="x","x",$O$2-'Indicator Date hidden'!P176)</f>
        <v>0</v>
      </c>
      <c r="P175" s="214">
        <f>IF('Indicator Date hidden'!Q176="x","x",$P$2-'Indicator Date hidden'!Q176)</f>
        <v>0</v>
      </c>
      <c r="Q175" s="214" t="str">
        <f>IF('Indicator Date hidden'!R176="x","x",$Q$2-'Indicator Date hidden'!R176)</f>
        <v>x</v>
      </c>
      <c r="R175" s="214">
        <f>IF('Indicator Date hidden'!S176="x","x",$R$2-'Indicator Date hidden'!S176)</f>
        <v>0</v>
      </c>
      <c r="S175" s="214">
        <f>IF('Indicator Date hidden'!T176="x","x",$S$2-'Indicator Date hidden'!T176)</f>
        <v>0</v>
      </c>
      <c r="T175" s="214">
        <f>IF('Indicator Date hidden'!U176="x","x",$T$2-'Indicator Date hidden'!U176)</f>
        <v>0</v>
      </c>
      <c r="U175" s="214">
        <f>IF('Indicator Date hidden'!V176="x","x",$U$2-'Indicator Date hidden'!V176)</f>
        <v>0</v>
      </c>
      <c r="V175" s="214">
        <f>IF('Indicator Date hidden'!W176="x","x",$V$2-'Indicator Date hidden'!W176)</f>
        <v>0</v>
      </c>
      <c r="W175" s="214">
        <f>IF('Indicator Date hidden'!X176="x","x",$W$2-'Indicator Date hidden'!X176)</f>
        <v>2</v>
      </c>
      <c r="X175" s="214">
        <f>IF('Indicator Date hidden'!Y176="x","x",$X$2-'Indicator Date hidden'!Y176)</f>
        <v>4</v>
      </c>
      <c r="Y175" s="214">
        <f>IF('Indicator Date hidden'!Z176="x","x",$Y$2-'Indicator Date hidden'!Z176)</f>
        <v>0</v>
      </c>
      <c r="Z175" s="214">
        <f>IF('Indicator Date hidden'!AA176="x","x",$Z$2-'Indicator Date hidden'!AA176)</f>
        <v>0</v>
      </c>
      <c r="AA175" s="214" t="str">
        <f>IF('Indicator Date hidden'!AB176="x","x",$AA$2-'Indicator Date hidden'!AB176)</f>
        <v>x</v>
      </c>
      <c r="AB175" s="214">
        <f>IF('Indicator Date hidden'!AC176="x","x",$AB$2-'Indicator Date hidden'!AC176)</f>
        <v>0</v>
      </c>
      <c r="AC175" s="214">
        <f>IF('Indicator Date hidden'!AD176="x","x",$AC$2-'Indicator Date hidden'!AD176)</f>
        <v>0</v>
      </c>
      <c r="AD175" s="214" t="str">
        <f>IF('Indicator Date hidden'!AE176="x","x",$AD$2-'Indicator Date hidden'!AE176)</f>
        <v>x</v>
      </c>
      <c r="AE175" s="214">
        <f>IF('Indicator Date hidden'!AF176="x","x",$AE$2-'Indicator Date hidden'!AF176)</f>
        <v>0</v>
      </c>
      <c r="AF175" s="214">
        <f>IF('Indicator Date hidden'!AG176="x","x",$AF$2-'Indicator Date hidden'!AG176)</f>
        <v>4</v>
      </c>
      <c r="AG175" s="214">
        <f>IF('Indicator Date hidden'!AH176="x","x",$AG$2-'Indicator Date hidden'!AH176)</f>
        <v>0</v>
      </c>
      <c r="AH175" s="214">
        <f>IF('Indicator Date hidden'!AI176="x","x",$AH$2-'Indicator Date hidden'!AI176)</f>
        <v>0</v>
      </c>
      <c r="AI175" s="214">
        <f>IF('Indicator Date hidden'!AJ176="x","x",$AI$2-'Indicator Date hidden'!AJ176)</f>
        <v>0</v>
      </c>
      <c r="AJ175" s="214" t="str">
        <f>IF('Indicator Date hidden'!AK176="x","x",$AJ$2-'Indicator Date hidden'!AK176)</f>
        <v>x</v>
      </c>
      <c r="AK175" s="214">
        <f>IF('Indicator Date hidden'!AL176="x","x",$AK$2-'Indicator Date hidden'!AL176)</f>
        <v>1</v>
      </c>
      <c r="AL175" s="214">
        <f>IF('Indicator Date hidden'!AM176="x","x",$AL$2-'Indicator Date hidden'!AM176)</f>
        <v>0</v>
      </c>
      <c r="AM175" s="214">
        <f>IF('Indicator Date hidden'!AN176="x","x",$AM$2-'Indicator Date hidden'!AN176)</f>
        <v>0</v>
      </c>
      <c r="AN175" s="214">
        <f>IF('Indicator Date hidden'!AO176="x","x",$AN$2-'Indicator Date hidden'!AO176)</f>
        <v>0</v>
      </c>
      <c r="AO175" s="214" t="str">
        <f>IF('Indicator Date hidden'!AP176="x","x",$AO$2-'Indicator Date hidden'!AP176)</f>
        <v>x</v>
      </c>
      <c r="AP175" s="214" t="str">
        <f>IF('Indicator Date hidden'!AQ176="x","x",$AP$2-'Indicator Date hidden'!AQ176)</f>
        <v>x</v>
      </c>
      <c r="AQ175" s="214">
        <f>IF('Indicator Date hidden'!AR176="x","x",$AQ$2-'Indicator Date hidden'!AR176)</f>
        <v>4</v>
      </c>
      <c r="AR175" s="214">
        <f>IF('Indicator Date hidden'!AS176="x","x",$AR$2-'Indicator Date hidden'!AS176)</f>
        <v>0</v>
      </c>
      <c r="AS175" s="214" t="str">
        <f>IF('Indicator Date hidden'!AT176="x","x",$AS$2-'Indicator Date hidden'!AT176)</f>
        <v>x</v>
      </c>
      <c r="AT175" s="214">
        <f>IF('Indicator Date hidden'!AU176="x","x",$AT$2-'Indicator Date hidden'!AU176)</f>
        <v>0</v>
      </c>
      <c r="AU175" s="214">
        <f>IF('Indicator Date hidden'!AV176="x","x",$AU$2-'Indicator Date hidden'!AV176)</f>
        <v>3</v>
      </c>
      <c r="AV175" s="214">
        <f>IF('Indicator Date hidden'!AW176="x","x",$AV$2-'Indicator Date hidden'!AW176)</f>
        <v>0</v>
      </c>
      <c r="AW175" s="214">
        <f>IF('Indicator Date hidden'!AX176="x","x",$AW$2-'Indicator Date hidden'!AX176)</f>
        <v>0</v>
      </c>
      <c r="AX175" s="214">
        <f>IF('Indicator Date hidden'!AY176="x","x",$AX$2-'Indicator Date hidden'!AY176)</f>
        <v>0</v>
      </c>
      <c r="AY175" s="214">
        <f>IF('Indicator Date hidden'!AZ176="x","x",$AY$2-'Indicator Date hidden'!AZ176)</f>
        <v>0</v>
      </c>
      <c r="AZ175" s="214">
        <f>IF('Indicator Date hidden'!BA176="x","x",$AZ$2-'Indicator Date hidden'!BA176)</f>
        <v>0</v>
      </c>
      <c r="BA175">
        <f t="shared" si="25"/>
        <v>18</v>
      </c>
      <c r="BB175" s="21">
        <f t="shared" si="26"/>
        <v>0.40909090909090912</v>
      </c>
      <c r="BC175">
        <f t="shared" si="27"/>
        <v>6</v>
      </c>
      <c r="BD175" s="21">
        <f t="shared" si="28"/>
        <v>1.1143318792846604</v>
      </c>
      <c r="BE175" s="291">
        <f t="shared" si="29"/>
        <v>0</v>
      </c>
    </row>
    <row r="176" spans="1:57" x14ac:dyDescent="0.25">
      <c r="A176" t="s">
        <v>8118</v>
      </c>
      <c r="B176" s="214">
        <f>IF('Indicator Date hidden'!C177="x","x",$B$2-'Indicator Date hidden'!C177)</f>
        <v>0</v>
      </c>
      <c r="C176" s="214">
        <f>IF('Indicator Date hidden'!D177="x","x",$C$2-'Indicator Date hidden'!D177)</f>
        <v>0</v>
      </c>
      <c r="D176" s="214">
        <f>IF('Indicator Date hidden'!E177="x","x",$D$2-'Indicator Date hidden'!E177)</f>
        <v>0</v>
      </c>
      <c r="E176" s="214">
        <f>IF('Indicator Date hidden'!F177="x","x",$E$2-'Indicator Date hidden'!F177)</f>
        <v>0</v>
      </c>
      <c r="F176" s="214">
        <f>IF('Indicator Date hidden'!G177="x","x",$F$2-'Indicator Date hidden'!G177)</f>
        <v>0</v>
      </c>
      <c r="G176" s="214">
        <f>IF('Indicator Date hidden'!H177="x","x",$G$2-'Indicator Date hidden'!H177)</f>
        <v>0</v>
      </c>
      <c r="H176" s="214">
        <f>IF('Indicator Date hidden'!I177="x","x",$H$2-'Indicator Date hidden'!I177)</f>
        <v>0</v>
      </c>
      <c r="I176" s="214">
        <f>IF('Indicator Date hidden'!J177="x","x",$I$2-'Indicator Date hidden'!J177)</f>
        <v>0</v>
      </c>
      <c r="J176" s="214">
        <f>IF('Indicator Date hidden'!K177="x","x",$J$2-'Indicator Date hidden'!K177)</f>
        <v>0</v>
      </c>
      <c r="K176" s="214">
        <f>IF('Indicator Date hidden'!L177="x","x",$K$2-'Indicator Date hidden'!L177)</f>
        <v>0</v>
      </c>
      <c r="L176" s="214">
        <f>IF('Indicator Date hidden'!M177="x","x",$L$2-'Indicator Date hidden'!M177)</f>
        <v>0</v>
      </c>
      <c r="M176" s="214">
        <f>IF('Indicator Date hidden'!N177="x","x",$M$2-'Indicator Date hidden'!N177)</f>
        <v>0</v>
      </c>
      <c r="N176" s="214">
        <f>IF('Indicator Date hidden'!O177="x","x",$N$2-'Indicator Date hidden'!O177)</f>
        <v>0</v>
      </c>
      <c r="O176" s="214">
        <f>IF('Indicator Date hidden'!P177="x","x",$O$2-'Indicator Date hidden'!P177)</f>
        <v>0</v>
      </c>
      <c r="P176" s="214">
        <f>IF('Indicator Date hidden'!Q177="x","x",$P$2-'Indicator Date hidden'!Q177)</f>
        <v>0</v>
      </c>
      <c r="Q176" s="214">
        <f>IF('Indicator Date hidden'!R177="x","x",$Q$2-'Indicator Date hidden'!R177)</f>
        <v>8</v>
      </c>
      <c r="R176" s="214">
        <f>IF('Indicator Date hidden'!S177="x","x",$R$2-'Indicator Date hidden'!S177)</f>
        <v>0</v>
      </c>
      <c r="S176" s="214">
        <f>IF('Indicator Date hidden'!T177="x","x",$S$2-'Indicator Date hidden'!T177)</f>
        <v>0</v>
      </c>
      <c r="T176" s="214">
        <f>IF('Indicator Date hidden'!U177="x","x",$T$2-'Indicator Date hidden'!U177)</f>
        <v>0</v>
      </c>
      <c r="U176" s="214" t="str">
        <f>IF('Indicator Date hidden'!V177="x","x",$U$2-'Indicator Date hidden'!V177)</f>
        <v>x</v>
      </c>
      <c r="V176" s="214">
        <f>IF('Indicator Date hidden'!W177="x","x",$V$2-'Indicator Date hidden'!W177)</f>
        <v>0</v>
      </c>
      <c r="W176" s="214" t="str">
        <f>IF('Indicator Date hidden'!X177="x","x",$W$2-'Indicator Date hidden'!X177)</f>
        <v>x</v>
      </c>
      <c r="X176" s="214">
        <f>IF('Indicator Date hidden'!Y177="x","x",$X$2-'Indicator Date hidden'!Y177)</f>
        <v>4</v>
      </c>
      <c r="Y176" s="214">
        <f>IF('Indicator Date hidden'!Z177="x","x",$Y$2-'Indicator Date hidden'!Z177)</f>
        <v>0</v>
      </c>
      <c r="Z176" s="214">
        <f>IF('Indicator Date hidden'!AA177="x","x",$Z$2-'Indicator Date hidden'!AA177)</f>
        <v>0</v>
      </c>
      <c r="AA176" s="214">
        <f>IF('Indicator Date hidden'!AB177="x","x",$AA$2-'Indicator Date hidden'!AB177)</f>
        <v>1</v>
      </c>
      <c r="AB176" s="214">
        <f>IF('Indicator Date hidden'!AC177="x","x",$AB$2-'Indicator Date hidden'!AC177)</f>
        <v>0</v>
      </c>
      <c r="AC176" s="214">
        <f>IF('Indicator Date hidden'!AD177="x","x",$AC$2-'Indicator Date hidden'!AD177)</f>
        <v>0</v>
      </c>
      <c r="AD176" s="214" t="str">
        <f>IF('Indicator Date hidden'!AE177="x","x",$AD$2-'Indicator Date hidden'!AE177)</f>
        <v>x</v>
      </c>
      <c r="AE176" s="214">
        <f>IF('Indicator Date hidden'!AF177="x","x",$AE$2-'Indicator Date hidden'!AF177)</f>
        <v>0</v>
      </c>
      <c r="AF176" s="214" t="str">
        <f>IF('Indicator Date hidden'!AG177="x","x",$AF$2-'Indicator Date hidden'!AG177)</f>
        <v>x</v>
      </c>
      <c r="AG176" s="214">
        <f>IF('Indicator Date hidden'!AH177="x","x",$AG$2-'Indicator Date hidden'!AH177)</f>
        <v>0</v>
      </c>
      <c r="AH176" s="214">
        <f>IF('Indicator Date hidden'!AI177="x","x",$AH$2-'Indicator Date hidden'!AI177)</f>
        <v>0</v>
      </c>
      <c r="AI176" s="214">
        <f>IF('Indicator Date hidden'!AJ177="x","x",$AI$2-'Indicator Date hidden'!AJ177)</f>
        <v>0</v>
      </c>
      <c r="AJ176" s="214" t="str">
        <f>IF('Indicator Date hidden'!AK177="x","x",$AJ$2-'Indicator Date hidden'!AK177)</f>
        <v>x</v>
      </c>
      <c r="AK176" s="214">
        <f>IF('Indicator Date hidden'!AL177="x","x",$AK$2-'Indicator Date hidden'!AL177)</f>
        <v>1</v>
      </c>
      <c r="AL176" s="214">
        <f>IF('Indicator Date hidden'!AM177="x","x",$AL$2-'Indicator Date hidden'!AM177)</f>
        <v>0</v>
      </c>
      <c r="AM176" s="214">
        <f>IF('Indicator Date hidden'!AN177="x","x",$AM$2-'Indicator Date hidden'!AN177)</f>
        <v>0</v>
      </c>
      <c r="AN176" s="214">
        <f>IF('Indicator Date hidden'!AO177="x","x",$AN$2-'Indicator Date hidden'!AO177)</f>
        <v>0</v>
      </c>
      <c r="AO176" s="214">
        <f>IF('Indicator Date hidden'!AP177="x","x",$AO$2-'Indicator Date hidden'!AP177)</f>
        <v>1</v>
      </c>
      <c r="AP176" s="214">
        <f>IF('Indicator Date hidden'!AQ177="x","x",$AP$2-'Indicator Date hidden'!AQ177)</f>
        <v>1</v>
      </c>
      <c r="AQ176" s="214">
        <f>IF('Indicator Date hidden'!AR177="x","x",$AQ$2-'Indicator Date hidden'!AR177)</f>
        <v>4</v>
      </c>
      <c r="AR176" s="214">
        <f>IF('Indicator Date hidden'!AS177="x","x",$AR$2-'Indicator Date hidden'!AS177)</f>
        <v>0</v>
      </c>
      <c r="AS176" s="214">
        <f>IF('Indicator Date hidden'!AT177="x","x",$AS$2-'Indicator Date hidden'!AT177)</f>
        <v>0</v>
      </c>
      <c r="AT176" s="214">
        <f>IF('Indicator Date hidden'!AU177="x","x",$AT$2-'Indicator Date hidden'!AU177)</f>
        <v>0</v>
      </c>
      <c r="AU176" s="214">
        <f>IF('Indicator Date hidden'!AV177="x","x",$AU$2-'Indicator Date hidden'!AV177)</f>
        <v>1</v>
      </c>
      <c r="AV176" s="214">
        <f>IF('Indicator Date hidden'!AW177="x","x",$AV$2-'Indicator Date hidden'!AW177)</f>
        <v>0</v>
      </c>
      <c r="AW176" s="214">
        <f>IF('Indicator Date hidden'!AX177="x","x",$AW$2-'Indicator Date hidden'!AX177)</f>
        <v>0</v>
      </c>
      <c r="AX176" s="214">
        <f>IF('Indicator Date hidden'!AY177="x","x",$AX$2-'Indicator Date hidden'!AY177)</f>
        <v>0</v>
      </c>
      <c r="AY176" s="214">
        <f>IF('Indicator Date hidden'!AZ177="x","x",$AY$2-'Indicator Date hidden'!AZ177)</f>
        <v>0</v>
      </c>
      <c r="AZ176" s="214">
        <f>IF('Indicator Date hidden'!BA177="x","x",$AZ$2-'Indicator Date hidden'!BA177)</f>
        <v>0</v>
      </c>
      <c r="BA176">
        <f t="shared" si="25"/>
        <v>21</v>
      </c>
      <c r="BB176" s="21">
        <f t="shared" si="26"/>
        <v>0.45652173913043476</v>
      </c>
      <c r="BC176">
        <f t="shared" si="27"/>
        <v>8</v>
      </c>
      <c r="BD176" s="21">
        <f t="shared" si="28"/>
        <v>1.4096950292933457</v>
      </c>
      <c r="BE176" s="291">
        <f t="shared" si="29"/>
        <v>0</v>
      </c>
    </row>
    <row r="177" spans="1:57" x14ac:dyDescent="0.25">
      <c r="A177" t="s">
        <v>8119</v>
      </c>
      <c r="B177" s="214">
        <f>IF('Indicator Date hidden'!C178="x","x",$B$2-'Indicator Date hidden'!C178)</f>
        <v>0</v>
      </c>
      <c r="C177" s="214">
        <f>IF('Indicator Date hidden'!D178="x","x",$C$2-'Indicator Date hidden'!D178)</f>
        <v>0</v>
      </c>
      <c r="D177" s="214">
        <f>IF('Indicator Date hidden'!E178="x","x",$D$2-'Indicator Date hidden'!E178)</f>
        <v>0</v>
      </c>
      <c r="E177" s="214">
        <f>IF('Indicator Date hidden'!F178="x","x",$E$2-'Indicator Date hidden'!F178)</f>
        <v>0</v>
      </c>
      <c r="F177" s="214">
        <f>IF('Indicator Date hidden'!G178="x","x",$F$2-'Indicator Date hidden'!G178)</f>
        <v>0</v>
      </c>
      <c r="G177" s="214">
        <f>IF('Indicator Date hidden'!H178="x","x",$G$2-'Indicator Date hidden'!H178)</f>
        <v>0</v>
      </c>
      <c r="H177" s="214">
        <f>IF('Indicator Date hidden'!I178="x","x",$H$2-'Indicator Date hidden'!I178)</f>
        <v>0</v>
      </c>
      <c r="I177" s="214">
        <f>IF('Indicator Date hidden'!J178="x","x",$I$2-'Indicator Date hidden'!J178)</f>
        <v>0</v>
      </c>
      <c r="J177" s="214">
        <f>IF('Indicator Date hidden'!K178="x","x",$J$2-'Indicator Date hidden'!K178)</f>
        <v>0</v>
      </c>
      <c r="K177" s="214">
        <f>IF('Indicator Date hidden'!L178="x","x",$K$2-'Indicator Date hidden'!L178)</f>
        <v>0</v>
      </c>
      <c r="L177" s="214">
        <f>IF('Indicator Date hidden'!M178="x","x",$L$2-'Indicator Date hidden'!M178)</f>
        <v>0</v>
      </c>
      <c r="M177" s="214">
        <f>IF('Indicator Date hidden'!N178="x","x",$M$2-'Indicator Date hidden'!N178)</f>
        <v>0</v>
      </c>
      <c r="N177" s="214">
        <f>IF('Indicator Date hidden'!O178="x","x",$N$2-'Indicator Date hidden'!O178)</f>
        <v>0</v>
      </c>
      <c r="O177" s="214">
        <f>IF('Indicator Date hidden'!P178="x","x",$O$2-'Indicator Date hidden'!P178)</f>
        <v>0</v>
      </c>
      <c r="P177" s="214">
        <f>IF('Indicator Date hidden'!Q178="x","x",$P$2-'Indicator Date hidden'!Q178)</f>
        <v>0</v>
      </c>
      <c r="Q177" s="214">
        <f>IF('Indicator Date hidden'!R178="x","x",$Q$2-'Indicator Date hidden'!R178)</f>
        <v>2</v>
      </c>
      <c r="R177" s="214">
        <f>IF('Indicator Date hidden'!S178="x","x",$R$2-'Indicator Date hidden'!S178)</f>
        <v>0</v>
      </c>
      <c r="S177" s="214">
        <f>IF('Indicator Date hidden'!T178="x","x",$S$2-'Indicator Date hidden'!T178)</f>
        <v>0</v>
      </c>
      <c r="T177" s="214">
        <f>IF('Indicator Date hidden'!U178="x","x",$T$2-'Indicator Date hidden'!U178)</f>
        <v>0</v>
      </c>
      <c r="U177" s="214">
        <f>IF('Indicator Date hidden'!V178="x","x",$U$2-'Indicator Date hidden'!V178)</f>
        <v>0</v>
      </c>
      <c r="V177" s="214">
        <f>IF('Indicator Date hidden'!W178="x","x",$V$2-'Indicator Date hidden'!W178)</f>
        <v>0</v>
      </c>
      <c r="W177" s="214">
        <f>IF('Indicator Date hidden'!X178="x","x",$W$2-'Indicator Date hidden'!X178)</f>
        <v>2</v>
      </c>
      <c r="X177" s="214">
        <f>IF('Indicator Date hidden'!Y178="x","x",$X$2-'Indicator Date hidden'!Y178)</f>
        <v>4</v>
      </c>
      <c r="Y177" s="214">
        <f>IF('Indicator Date hidden'!Z178="x","x",$Y$2-'Indicator Date hidden'!Z178)</f>
        <v>0</v>
      </c>
      <c r="Z177" s="214">
        <f>IF('Indicator Date hidden'!AA178="x","x",$Z$2-'Indicator Date hidden'!AA178)</f>
        <v>0</v>
      </c>
      <c r="AA177" s="214">
        <f>IF('Indicator Date hidden'!AB178="x","x",$AA$2-'Indicator Date hidden'!AB178)</f>
        <v>0</v>
      </c>
      <c r="AB177" s="214">
        <f>IF('Indicator Date hidden'!AC178="x","x",$AB$2-'Indicator Date hidden'!AC178)</f>
        <v>0</v>
      </c>
      <c r="AC177" s="214">
        <f>IF('Indicator Date hidden'!AD178="x","x",$AC$2-'Indicator Date hidden'!AD178)</f>
        <v>0</v>
      </c>
      <c r="AD177" s="214" t="str">
        <f>IF('Indicator Date hidden'!AE178="x","x",$AD$2-'Indicator Date hidden'!AE178)</f>
        <v>x</v>
      </c>
      <c r="AE177" s="214">
        <f>IF('Indicator Date hidden'!AF178="x","x",$AE$2-'Indicator Date hidden'!AF178)</f>
        <v>0</v>
      </c>
      <c r="AF177" s="214">
        <f>IF('Indicator Date hidden'!AG178="x","x",$AF$2-'Indicator Date hidden'!AG178)</f>
        <v>3</v>
      </c>
      <c r="AG177" s="214">
        <f>IF('Indicator Date hidden'!AH178="x","x",$AG$2-'Indicator Date hidden'!AH178)</f>
        <v>0</v>
      </c>
      <c r="AH177" s="214">
        <f>IF('Indicator Date hidden'!AI178="x","x",$AH$2-'Indicator Date hidden'!AI178)</f>
        <v>0</v>
      </c>
      <c r="AI177" s="214">
        <f>IF('Indicator Date hidden'!AJ178="x","x",$AI$2-'Indicator Date hidden'!AJ178)</f>
        <v>0</v>
      </c>
      <c r="AJ177" s="214" t="str">
        <f>IF('Indicator Date hidden'!AK178="x","x",$AJ$2-'Indicator Date hidden'!AK178)</f>
        <v>x</v>
      </c>
      <c r="AK177" s="214">
        <f>IF('Indicator Date hidden'!AL178="x","x",$AK$2-'Indicator Date hidden'!AL178)</f>
        <v>1</v>
      </c>
      <c r="AL177" s="214">
        <f>IF('Indicator Date hidden'!AM178="x","x",$AL$2-'Indicator Date hidden'!AM178)</f>
        <v>0</v>
      </c>
      <c r="AM177" s="214">
        <f>IF('Indicator Date hidden'!AN178="x","x",$AM$2-'Indicator Date hidden'!AN178)</f>
        <v>0</v>
      </c>
      <c r="AN177" s="214">
        <f>IF('Indicator Date hidden'!AO178="x","x",$AN$2-'Indicator Date hidden'!AO178)</f>
        <v>0</v>
      </c>
      <c r="AO177" s="214">
        <f>IF('Indicator Date hidden'!AP178="x","x",$AO$2-'Indicator Date hidden'!AP178)</f>
        <v>0</v>
      </c>
      <c r="AP177" s="214">
        <f>IF('Indicator Date hidden'!AQ178="x","x",$AP$2-'Indicator Date hidden'!AQ178)</f>
        <v>0</v>
      </c>
      <c r="AQ177" s="214">
        <f>IF('Indicator Date hidden'!AR178="x","x",$AQ$2-'Indicator Date hidden'!AR178)</f>
        <v>4</v>
      </c>
      <c r="AR177" s="214">
        <f>IF('Indicator Date hidden'!AS178="x","x",$AR$2-'Indicator Date hidden'!AS178)</f>
        <v>0</v>
      </c>
      <c r="AS177" s="214">
        <f>IF('Indicator Date hidden'!AT178="x","x",$AS$2-'Indicator Date hidden'!AT178)</f>
        <v>0</v>
      </c>
      <c r="AT177" s="214">
        <f>IF('Indicator Date hidden'!AU178="x","x",$AT$2-'Indicator Date hidden'!AU178)</f>
        <v>0</v>
      </c>
      <c r="AU177" s="214">
        <f>IF('Indicator Date hidden'!AV178="x","x",$AU$2-'Indicator Date hidden'!AV178)</f>
        <v>3</v>
      </c>
      <c r="AV177" s="214">
        <f>IF('Indicator Date hidden'!AW178="x","x",$AV$2-'Indicator Date hidden'!AW178)</f>
        <v>0</v>
      </c>
      <c r="AW177" s="214">
        <f>IF('Indicator Date hidden'!AX178="x","x",$AW$2-'Indicator Date hidden'!AX178)</f>
        <v>0</v>
      </c>
      <c r="AX177" s="214">
        <f>IF('Indicator Date hidden'!AY178="x","x",$AX$2-'Indicator Date hidden'!AY178)</f>
        <v>0</v>
      </c>
      <c r="AY177" s="214">
        <f>IF('Indicator Date hidden'!AZ178="x","x",$AY$2-'Indicator Date hidden'!AZ178)</f>
        <v>0</v>
      </c>
      <c r="AZ177" s="214">
        <f>IF('Indicator Date hidden'!BA178="x","x",$AZ$2-'Indicator Date hidden'!BA178)</f>
        <v>0</v>
      </c>
      <c r="BA177">
        <f t="shared" si="25"/>
        <v>19</v>
      </c>
      <c r="BB177" s="21">
        <f t="shared" si="26"/>
        <v>0.38775510204081631</v>
      </c>
      <c r="BC177">
        <f t="shared" si="27"/>
        <v>7</v>
      </c>
      <c r="BD177" s="21">
        <f t="shared" si="28"/>
        <v>1.0265123542823911</v>
      </c>
      <c r="BE177" s="291">
        <f t="shared" si="29"/>
        <v>0</v>
      </c>
    </row>
    <row r="178" spans="1:57" x14ac:dyDescent="0.25">
      <c r="A178" t="s">
        <v>8120</v>
      </c>
      <c r="B178" s="214">
        <f>IF('Indicator Date hidden'!C179="x","x",$B$2-'Indicator Date hidden'!C179)</f>
        <v>0</v>
      </c>
      <c r="C178" s="214">
        <f>IF('Indicator Date hidden'!D179="x","x",$C$2-'Indicator Date hidden'!D179)</f>
        <v>0</v>
      </c>
      <c r="D178" s="214">
        <f>IF('Indicator Date hidden'!E179="x","x",$D$2-'Indicator Date hidden'!E179)</f>
        <v>0</v>
      </c>
      <c r="E178" s="214">
        <f>IF('Indicator Date hidden'!F179="x","x",$E$2-'Indicator Date hidden'!F179)</f>
        <v>0</v>
      </c>
      <c r="F178" s="214">
        <f>IF('Indicator Date hidden'!G179="x","x",$F$2-'Indicator Date hidden'!G179)</f>
        <v>0</v>
      </c>
      <c r="G178" s="214">
        <f>IF('Indicator Date hidden'!H179="x","x",$G$2-'Indicator Date hidden'!H179)</f>
        <v>0</v>
      </c>
      <c r="H178" s="214">
        <f>IF('Indicator Date hidden'!I179="x","x",$H$2-'Indicator Date hidden'!I179)</f>
        <v>0</v>
      </c>
      <c r="I178" s="214">
        <f>IF('Indicator Date hidden'!J179="x","x",$I$2-'Indicator Date hidden'!J179)</f>
        <v>0</v>
      </c>
      <c r="J178" s="214">
        <f>IF('Indicator Date hidden'!K179="x","x",$J$2-'Indicator Date hidden'!K179)</f>
        <v>0</v>
      </c>
      <c r="K178" s="214">
        <f>IF('Indicator Date hidden'!L179="x","x",$K$2-'Indicator Date hidden'!L179)</f>
        <v>0</v>
      </c>
      <c r="L178" s="214">
        <f>IF('Indicator Date hidden'!M179="x","x",$L$2-'Indicator Date hidden'!M179)</f>
        <v>0</v>
      </c>
      <c r="M178" s="214">
        <f>IF('Indicator Date hidden'!N179="x","x",$M$2-'Indicator Date hidden'!N179)</f>
        <v>0</v>
      </c>
      <c r="N178" s="214">
        <f>IF('Indicator Date hidden'!O179="x","x",$N$2-'Indicator Date hidden'!O179)</f>
        <v>0</v>
      </c>
      <c r="O178" s="214">
        <f>IF('Indicator Date hidden'!P179="x","x",$O$2-'Indicator Date hidden'!P179)</f>
        <v>0</v>
      </c>
      <c r="P178" s="214">
        <f>IF('Indicator Date hidden'!Q179="x","x",$P$2-'Indicator Date hidden'!Q179)</f>
        <v>0</v>
      </c>
      <c r="Q178" s="214" t="str">
        <f>IF('Indicator Date hidden'!R179="x","x",$Q$2-'Indicator Date hidden'!R179)</f>
        <v>x</v>
      </c>
      <c r="R178" s="214">
        <f>IF('Indicator Date hidden'!S179="x","x",$R$2-'Indicator Date hidden'!S179)</f>
        <v>0</v>
      </c>
      <c r="S178" s="214">
        <f>IF('Indicator Date hidden'!T179="x","x",$S$2-'Indicator Date hidden'!T179)</f>
        <v>0</v>
      </c>
      <c r="T178" s="214">
        <f>IF('Indicator Date hidden'!U179="x","x",$T$2-'Indicator Date hidden'!U179)</f>
        <v>0</v>
      </c>
      <c r="U178" s="214">
        <f>IF('Indicator Date hidden'!V179="x","x",$U$2-'Indicator Date hidden'!V179)</f>
        <v>0</v>
      </c>
      <c r="V178" s="214">
        <f>IF('Indicator Date hidden'!W179="x","x",$V$2-'Indicator Date hidden'!W179)</f>
        <v>0</v>
      </c>
      <c r="W178" s="214">
        <f>IF('Indicator Date hidden'!X179="x","x",$W$2-'Indicator Date hidden'!X179)</f>
        <v>1</v>
      </c>
      <c r="X178" s="214">
        <f>IF('Indicator Date hidden'!Y179="x","x",$X$2-'Indicator Date hidden'!Y179)</f>
        <v>3</v>
      </c>
      <c r="Y178" s="214">
        <f>IF('Indicator Date hidden'!Z179="x","x",$Y$2-'Indicator Date hidden'!Z179)</f>
        <v>0</v>
      </c>
      <c r="Z178" s="214">
        <f>IF('Indicator Date hidden'!AA179="x","x",$Z$2-'Indicator Date hidden'!AA179)</f>
        <v>0</v>
      </c>
      <c r="AA178" s="214" t="str">
        <f>IF('Indicator Date hidden'!AB179="x","x",$AA$2-'Indicator Date hidden'!AB179)</f>
        <v>x</v>
      </c>
      <c r="AB178" s="214">
        <f>IF('Indicator Date hidden'!AC179="x","x",$AB$2-'Indicator Date hidden'!AC179)</f>
        <v>0</v>
      </c>
      <c r="AC178" s="214">
        <f>IF('Indicator Date hidden'!AD179="x","x",$AC$2-'Indicator Date hidden'!AD179)</f>
        <v>0</v>
      </c>
      <c r="AD178" s="214">
        <f>IF('Indicator Date hidden'!AE179="x","x",$AD$2-'Indicator Date hidden'!AE179)</f>
        <v>0</v>
      </c>
      <c r="AE178" s="214">
        <f>IF('Indicator Date hidden'!AF179="x","x",$AE$2-'Indicator Date hidden'!AF179)</f>
        <v>0</v>
      </c>
      <c r="AF178" s="214">
        <f>IF('Indicator Date hidden'!AG179="x","x",$AF$2-'Indicator Date hidden'!AG179)</f>
        <v>1</v>
      </c>
      <c r="AG178" s="214">
        <f>IF('Indicator Date hidden'!AH179="x","x",$AG$2-'Indicator Date hidden'!AH179)</f>
        <v>0</v>
      </c>
      <c r="AH178" s="214">
        <f>IF('Indicator Date hidden'!AI179="x","x",$AH$2-'Indicator Date hidden'!AI179)</f>
        <v>0</v>
      </c>
      <c r="AI178" s="214">
        <f>IF('Indicator Date hidden'!AJ179="x","x",$AI$2-'Indicator Date hidden'!AJ179)</f>
        <v>0</v>
      </c>
      <c r="AJ178" s="214">
        <f>IF('Indicator Date hidden'!AK179="x","x",$AJ$2-'Indicator Date hidden'!AK179)</f>
        <v>1</v>
      </c>
      <c r="AK178" s="214">
        <f>IF('Indicator Date hidden'!AL179="x","x",$AK$2-'Indicator Date hidden'!AL179)</f>
        <v>0</v>
      </c>
      <c r="AL178" s="214">
        <f>IF('Indicator Date hidden'!AM179="x","x",$AL$2-'Indicator Date hidden'!AM179)</f>
        <v>0</v>
      </c>
      <c r="AM178" s="214">
        <f>IF('Indicator Date hidden'!AN179="x","x",$AM$2-'Indicator Date hidden'!AN179)</f>
        <v>0</v>
      </c>
      <c r="AN178" s="214">
        <f>IF('Indicator Date hidden'!AO179="x","x",$AN$2-'Indicator Date hidden'!AO179)</f>
        <v>0</v>
      </c>
      <c r="AO178" s="214">
        <f>IF('Indicator Date hidden'!AP179="x","x",$AO$2-'Indicator Date hidden'!AP179)</f>
        <v>0</v>
      </c>
      <c r="AP178" s="214">
        <f>IF('Indicator Date hidden'!AQ179="x","x",$AP$2-'Indicator Date hidden'!AQ179)</f>
        <v>0</v>
      </c>
      <c r="AQ178" s="214">
        <f>IF('Indicator Date hidden'!AR179="x","x",$AQ$2-'Indicator Date hidden'!AR179)</f>
        <v>0</v>
      </c>
      <c r="AR178" s="214">
        <f>IF('Indicator Date hidden'!AS179="x","x",$AR$2-'Indicator Date hidden'!AS179)</f>
        <v>0</v>
      </c>
      <c r="AS178" s="214">
        <f>IF('Indicator Date hidden'!AT179="x","x",$AS$2-'Indicator Date hidden'!AT179)</f>
        <v>0</v>
      </c>
      <c r="AT178" s="214">
        <f>IF('Indicator Date hidden'!AU179="x","x",$AT$2-'Indicator Date hidden'!AU179)</f>
        <v>0</v>
      </c>
      <c r="AU178" s="214">
        <f>IF('Indicator Date hidden'!AV179="x","x",$AU$2-'Indicator Date hidden'!AV179)</f>
        <v>1</v>
      </c>
      <c r="AV178" s="214">
        <f>IF('Indicator Date hidden'!AW179="x","x",$AV$2-'Indicator Date hidden'!AW179)</f>
        <v>0</v>
      </c>
      <c r="AW178" s="214">
        <f>IF('Indicator Date hidden'!AX179="x","x",$AW$2-'Indicator Date hidden'!AX179)</f>
        <v>0</v>
      </c>
      <c r="AX178" s="214">
        <f>IF('Indicator Date hidden'!AY179="x","x",$AX$2-'Indicator Date hidden'!AY179)</f>
        <v>0</v>
      </c>
      <c r="AY178" s="214">
        <f>IF('Indicator Date hidden'!AZ179="x","x",$AY$2-'Indicator Date hidden'!AZ179)</f>
        <v>0</v>
      </c>
      <c r="AZ178" s="214">
        <f>IF('Indicator Date hidden'!BA179="x","x",$AZ$2-'Indicator Date hidden'!BA179)</f>
        <v>0</v>
      </c>
      <c r="BA178">
        <f t="shared" si="25"/>
        <v>7</v>
      </c>
      <c r="BB178" s="21">
        <f t="shared" si="26"/>
        <v>0.14285714285714285</v>
      </c>
      <c r="BC178">
        <f t="shared" si="27"/>
        <v>5</v>
      </c>
      <c r="BD178" s="21">
        <f t="shared" si="28"/>
        <v>0.49487165930539351</v>
      </c>
      <c r="BE178" s="291">
        <f t="shared" si="29"/>
        <v>0</v>
      </c>
    </row>
    <row r="179" spans="1:57" x14ac:dyDescent="0.25">
      <c r="A179" t="s">
        <v>8114</v>
      </c>
      <c r="B179" s="214">
        <f>IF('Indicator Date hidden'!C180="x","x",$B$2-'Indicator Date hidden'!C180)</f>
        <v>0</v>
      </c>
      <c r="C179" s="214">
        <f>IF('Indicator Date hidden'!D180="x","x",$C$2-'Indicator Date hidden'!D180)</f>
        <v>0</v>
      </c>
      <c r="D179" s="214">
        <f>IF('Indicator Date hidden'!E180="x","x",$D$2-'Indicator Date hidden'!E180)</f>
        <v>0</v>
      </c>
      <c r="E179" s="214">
        <f>IF('Indicator Date hidden'!F180="x","x",$E$2-'Indicator Date hidden'!F180)</f>
        <v>0</v>
      </c>
      <c r="F179" s="214">
        <f>IF('Indicator Date hidden'!G180="x","x",$F$2-'Indicator Date hidden'!G180)</f>
        <v>0</v>
      </c>
      <c r="G179" s="214">
        <f>IF('Indicator Date hidden'!H180="x","x",$G$2-'Indicator Date hidden'!H180)</f>
        <v>0</v>
      </c>
      <c r="H179" s="214">
        <f>IF('Indicator Date hidden'!I180="x","x",$H$2-'Indicator Date hidden'!I180)</f>
        <v>0</v>
      </c>
      <c r="I179" s="214">
        <f>IF('Indicator Date hidden'!J180="x","x",$I$2-'Indicator Date hidden'!J180)</f>
        <v>0</v>
      </c>
      <c r="J179" s="214">
        <f>IF('Indicator Date hidden'!K180="x","x",$J$2-'Indicator Date hidden'!K180)</f>
        <v>0</v>
      </c>
      <c r="K179" s="214">
        <f>IF('Indicator Date hidden'!L180="x","x",$K$2-'Indicator Date hidden'!L180)</f>
        <v>0</v>
      </c>
      <c r="L179" s="214">
        <f>IF('Indicator Date hidden'!M180="x","x",$L$2-'Indicator Date hidden'!M180)</f>
        <v>0</v>
      </c>
      <c r="M179" s="214">
        <f>IF('Indicator Date hidden'!N180="x","x",$M$2-'Indicator Date hidden'!N180)</f>
        <v>0</v>
      </c>
      <c r="N179" s="214">
        <f>IF('Indicator Date hidden'!O180="x","x",$N$2-'Indicator Date hidden'!O180)</f>
        <v>0</v>
      </c>
      <c r="O179" s="214">
        <f>IF('Indicator Date hidden'!P180="x","x",$O$2-'Indicator Date hidden'!P180)</f>
        <v>0</v>
      </c>
      <c r="P179" s="214">
        <f>IF('Indicator Date hidden'!Q180="x","x",$P$2-'Indicator Date hidden'!Q180)</f>
        <v>0</v>
      </c>
      <c r="Q179" s="214" t="str">
        <f>IF('Indicator Date hidden'!R180="x","x",$Q$2-'Indicator Date hidden'!R180)</f>
        <v>x</v>
      </c>
      <c r="R179" s="214">
        <f>IF('Indicator Date hidden'!S180="x","x",$R$2-'Indicator Date hidden'!S180)</f>
        <v>0</v>
      </c>
      <c r="S179" s="214">
        <f>IF('Indicator Date hidden'!T180="x","x",$S$2-'Indicator Date hidden'!T180)</f>
        <v>0</v>
      </c>
      <c r="T179" s="214">
        <f>IF('Indicator Date hidden'!U180="x","x",$T$2-'Indicator Date hidden'!U180)</f>
        <v>0</v>
      </c>
      <c r="U179" s="214">
        <f>IF('Indicator Date hidden'!V180="x","x",$U$2-'Indicator Date hidden'!V180)</f>
        <v>0</v>
      </c>
      <c r="V179" s="214">
        <f>IF('Indicator Date hidden'!W180="x","x",$V$2-'Indicator Date hidden'!W180)</f>
        <v>0</v>
      </c>
      <c r="W179" s="214" t="str">
        <f>IF('Indicator Date hidden'!X180="x","x",$W$2-'Indicator Date hidden'!X180)</f>
        <v>x</v>
      </c>
      <c r="X179" s="214">
        <f>IF('Indicator Date hidden'!Y180="x","x",$X$2-'Indicator Date hidden'!Y180)</f>
        <v>4</v>
      </c>
      <c r="Y179" s="214">
        <f>IF('Indicator Date hidden'!Z180="x","x",$Y$2-'Indicator Date hidden'!Z180)</f>
        <v>0</v>
      </c>
      <c r="Z179" s="214">
        <f>IF('Indicator Date hidden'!AA180="x","x",$Z$2-'Indicator Date hidden'!AA180)</f>
        <v>0</v>
      </c>
      <c r="AA179" s="214" t="str">
        <f>IF('Indicator Date hidden'!AB180="x","x",$AA$2-'Indicator Date hidden'!AB180)</f>
        <v>x</v>
      </c>
      <c r="AB179" s="214">
        <f>IF('Indicator Date hidden'!AC180="x","x",$AB$2-'Indicator Date hidden'!AC180)</f>
        <v>0</v>
      </c>
      <c r="AC179" s="214">
        <f>IF('Indicator Date hidden'!AD180="x","x",$AC$2-'Indicator Date hidden'!AD180)</f>
        <v>0</v>
      </c>
      <c r="AD179" s="214" t="str">
        <f>IF('Indicator Date hidden'!AE180="x","x",$AD$2-'Indicator Date hidden'!AE180)</f>
        <v>x</v>
      </c>
      <c r="AE179" s="214" t="str">
        <f>IF('Indicator Date hidden'!AF180="x","x",$AE$2-'Indicator Date hidden'!AF180)</f>
        <v>x</v>
      </c>
      <c r="AF179" s="214" t="str">
        <f>IF('Indicator Date hidden'!AG180="x","x",$AF$2-'Indicator Date hidden'!AG180)</f>
        <v>x</v>
      </c>
      <c r="AG179" s="214">
        <f>IF('Indicator Date hidden'!AH180="x","x",$AG$2-'Indicator Date hidden'!AH180)</f>
        <v>0</v>
      </c>
      <c r="AH179" s="214">
        <f>IF('Indicator Date hidden'!AI180="x","x",$AH$2-'Indicator Date hidden'!AI180)</f>
        <v>0</v>
      </c>
      <c r="AI179" s="214">
        <f>IF('Indicator Date hidden'!AJ180="x","x",$AI$2-'Indicator Date hidden'!AJ180)</f>
        <v>0</v>
      </c>
      <c r="AJ179" s="214" t="str">
        <f>IF('Indicator Date hidden'!AK180="x","x",$AJ$2-'Indicator Date hidden'!AK180)</f>
        <v>x</v>
      </c>
      <c r="AK179" s="214">
        <f>IF('Indicator Date hidden'!AL180="x","x",$AK$2-'Indicator Date hidden'!AL180)</f>
        <v>1</v>
      </c>
      <c r="AL179" s="214">
        <f>IF('Indicator Date hidden'!AM180="x","x",$AL$2-'Indicator Date hidden'!AM180)</f>
        <v>0</v>
      </c>
      <c r="AM179" s="214">
        <f>IF('Indicator Date hidden'!AN180="x","x",$AM$2-'Indicator Date hidden'!AN180)</f>
        <v>0</v>
      </c>
      <c r="AN179" s="214">
        <f>IF('Indicator Date hidden'!AO180="x","x",$AN$2-'Indicator Date hidden'!AO180)</f>
        <v>0</v>
      </c>
      <c r="AO179" s="214" t="str">
        <f>IF('Indicator Date hidden'!AP180="x","x",$AO$2-'Indicator Date hidden'!AP180)</f>
        <v>x</v>
      </c>
      <c r="AP179" s="214" t="str">
        <f>IF('Indicator Date hidden'!AQ180="x","x",$AP$2-'Indicator Date hidden'!AQ180)</f>
        <v>x</v>
      </c>
      <c r="AQ179" s="214" t="str">
        <f>IF('Indicator Date hidden'!AR180="x","x",$AQ$2-'Indicator Date hidden'!AR180)</f>
        <v>x</v>
      </c>
      <c r="AR179" s="214">
        <f>IF('Indicator Date hidden'!AS180="x","x",$AR$2-'Indicator Date hidden'!AS180)</f>
        <v>0</v>
      </c>
      <c r="AS179" s="214">
        <f>IF('Indicator Date hidden'!AT180="x","x",$AS$2-'Indicator Date hidden'!AT180)</f>
        <v>0</v>
      </c>
      <c r="AT179" s="214">
        <f>IF('Indicator Date hidden'!AU180="x","x",$AT$2-'Indicator Date hidden'!AU180)</f>
        <v>0</v>
      </c>
      <c r="AU179" s="214">
        <f>IF('Indicator Date hidden'!AV180="x","x",$AU$2-'Indicator Date hidden'!AV180)</f>
        <v>1</v>
      </c>
      <c r="AV179" s="214">
        <f>IF('Indicator Date hidden'!AW180="x","x",$AV$2-'Indicator Date hidden'!AW180)</f>
        <v>0</v>
      </c>
      <c r="AW179" s="214">
        <f>IF('Indicator Date hidden'!AX180="x","x",$AW$2-'Indicator Date hidden'!AX180)</f>
        <v>0</v>
      </c>
      <c r="AX179" s="214">
        <f>IF('Indicator Date hidden'!AY180="x","x",$AX$2-'Indicator Date hidden'!AY180)</f>
        <v>0</v>
      </c>
      <c r="AY179" s="214">
        <f>IF('Indicator Date hidden'!AZ180="x","x",$AY$2-'Indicator Date hidden'!AZ180)</f>
        <v>9</v>
      </c>
      <c r="AZ179" s="214">
        <f>IF('Indicator Date hidden'!BA180="x","x",$AZ$2-'Indicator Date hidden'!BA180)</f>
        <v>9</v>
      </c>
      <c r="BA179">
        <f t="shared" si="25"/>
        <v>24</v>
      </c>
      <c r="BB179" s="21">
        <f t="shared" si="26"/>
        <v>0.58536585365853655</v>
      </c>
      <c r="BC179">
        <f t="shared" si="27"/>
        <v>5</v>
      </c>
      <c r="BD179" s="21">
        <f t="shared" si="28"/>
        <v>2.011862500224515</v>
      </c>
      <c r="BE179" s="291">
        <f t="shared" si="29"/>
        <v>0</v>
      </c>
    </row>
    <row r="180" spans="1:57" x14ac:dyDescent="0.25">
      <c r="A180" t="s">
        <v>8122</v>
      </c>
      <c r="B180" s="214">
        <f>IF('Indicator Date hidden'!C181="x","x",$B$2-'Indicator Date hidden'!C181)</f>
        <v>0</v>
      </c>
      <c r="C180" s="214">
        <f>IF('Indicator Date hidden'!D181="x","x",$C$2-'Indicator Date hidden'!D181)</f>
        <v>0</v>
      </c>
      <c r="D180" s="214">
        <f>IF('Indicator Date hidden'!E181="x","x",$D$2-'Indicator Date hidden'!E181)</f>
        <v>0</v>
      </c>
      <c r="E180" s="214">
        <f>IF('Indicator Date hidden'!F181="x","x",$E$2-'Indicator Date hidden'!F181)</f>
        <v>0</v>
      </c>
      <c r="F180" s="214">
        <f>IF('Indicator Date hidden'!G181="x","x",$F$2-'Indicator Date hidden'!G181)</f>
        <v>0</v>
      </c>
      <c r="G180" s="214">
        <f>IF('Indicator Date hidden'!H181="x","x",$G$2-'Indicator Date hidden'!H181)</f>
        <v>0</v>
      </c>
      <c r="H180" s="214">
        <f>IF('Indicator Date hidden'!I181="x","x",$H$2-'Indicator Date hidden'!I181)</f>
        <v>0</v>
      </c>
      <c r="I180" s="214">
        <f>IF('Indicator Date hidden'!J181="x","x",$I$2-'Indicator Date hidden'!J181)</f>
        <v>0</v>
      </c>
      <c r="J180" s="214">
        <f>IF('Indicator Date hidden'!K181="x","x",$J$2-'Indicator Date hidden'!K181)</f>
        <v>0</v>
      </c>
      <c r="K180" s="214">
        <f>IF('Indicator Date hidden'!L181="x","x",$K$2-'Indicator Date hidden'!L181)</f>
        <v>0</v>
      </c>
      <c r="L180" s="214">
        <f>IF('Indicator Date hidden'!M181="x","x",$L$2-'Indicator Date hidden'!M181)</f>
        <v>0</v>
      </c>
      <c r="M180" s="214">
        <f>IF('Indicator Date hidden'!N181="x","x",$M$2-'Indicator Date hidden'!N181)</f>
        <v>0</v>
      </c>
      <c r="N180" s="214">
        <f>IF('Indicator Date hidden'!O181="x","x",$N$2-'Indicator Date hidden'!O181)</f>
        <v>0</v>
      </c>
      <c r="O180" s="214">
        <f>IF('Indicator Date hidden'!P181="x","x",$O$2-'Indicator Date hidden'!P181)</f>
        <v>0</v>
      </c>
      <c r="P180" s="214" t="str">
        <f>IF('Indicator Date hidden'!Q181="x","x",$P$2-'Indicator Date hidden'!Q181)</f>
        <v>x</v>
      </c>
      <c r="Q180" s="214" t="str">
        <f>IF('Indicator Date hidden'!R181="x","x",$Q$2-'Indicator Date hidden'!R181)</f>
        <v>x</v>
      </c>
      <c r="R180" s="214">
        <f>IF('Indicator Date hidden'!S181="x","x",$R$2-'Indicator Date hidden'!S181)</f>
        <v>0</v>
      </c>
      <c r="S180" s="214">
        <f>IF('Indicator Date hidden'!T181="x","x",$S$2-'Indicator Date hidden'!T181)</f>
        <v>0</v>
      </c>
      <c r="T180" s="214">
        <f>IF('Indicator Date hidden'!U181="x","x",$T$2-'Indicator Date hidden'!U181)</f>
        <v>0</v>
      </c>
      <c r="U180" s="214">
        <f>IF('Indicator Date hidden'!V181="x","x",$U$2-'Indicator Date hidden'!V181)</f>
        <v>0</v>
      </c>
      <c r="V180" s="214">
        <f>IF('Indicator Date hidden'!W181="x","x",$V$2-'Indicator Date hidden'!W181)</f>
        <v>0</v>
      </c>
      <c r="W180" s="214">
        <f>IF('Indicator Date hidden'!X181="x","x",$W$2-'Indicator Date hidden'!X181)</f>
        <v>7</v>
      </c>
      <c r="X180" s="214">
        <f>IF('Indicator Date hidden'!Y181="x","x",$X$2-'Indicator Date hidden'!Y181)</f>
        <v>4</v>
      </c>
      <c r="Y180" s="214">
        <f>IF('Indicator Date hidden'!Z181="x","x",$Y$2-'Indicator Date hidden'!Z181)</f>
        <v>0</v>
      </c>
      <c r="Z180" s="214">
        <f>IF('Indicator Date hidden'!AA181="x","x",$Z$2-'Indicator Date hidden'!AA181)</f>
        <v>0</v>
      </c>
      <c r="AA180" s="214" t="str">
        <f>IF('Indicator Date hidden'!AB181="x","x",$AA$2-'Indicator Date hidden'!AB181)</f>
        <v>x</v>
      </c>
      <c r="AB180" s="214">
        <f>IF('Indicator Date hidden'!AC181="x","x",$AB$2-'Indicator Date hidden'!AC181)</f>
        <v>0</v>
      </c>
      <c r="AC180" s="214">
        <f>IF('Indicator Date hidden'!AD181="x","x",$AC$2-'Indicator Date hidden'!AD181)</f>
        <v>0</v>
      </c>
      <c r="AD180" s="214" t="str">
        <f>IF('Indicator Date hidden'!AE181="x","x",$AD$2-'Indicator Date hidden'!AE181)</f>
        <v>x</v>
      </c>
      <c r="AE180" s="214" t="str">
        <f>IF('Indicator Date hidden'!AF181="x","x",$AE$2-'Indicator Date hidden'!AF181)</f>
        <v>x</v>
      </c>
      <c r="AF180" s="214" t="str">
        <f>IF('Indicator Date hidden'!AG181="x","x",$AF$2-'Indicator Date hidden'!AG181)</f>
        <v>x</v>
      </c>
      <c r="AG180" s="214">
        <f>IF('Indicator Date hidden'!AH181="x","x",$AG$2-'Indicator Date hidden'!AH181)</f>
        <v>0</v>
      </c>
      <c r="AH180" s="214">
        <f>IF('Indicator Date hidden'!AI181="x","x",$AH$2-'Indicator Date hidden'!AI181)</f>
        <v>0</v>
      </c>
      <c r="AI180" s="214">
        <f>IF('Indicator Date hidden'!AJ181="x","x",$AI$2-'Indicator Date hidden'!AJ181)</f>
        <v>0</v>
      </c>
      <c r="AJ180" s="214" t="str">
        <f>IF('Indicator Date hidden'!AK181="x","x",$AJ$2-'Indicator Date hidden'!AK181)</f>
        <v>x</v>
      </c>
      <c r="AK180" s="214" t="str">
        <f>IF('Indicator Date hidden'!AL181="x","x",$AK$2-'Indicator Date hidden'!AL181)</f>
        <v>x</v>
      </c>
      <c r="AL180" s="214">
        <f>IF('Indicator Date hidden'!AM181="x","x",$AL$2-'Indicator Date hidden'!AM181)</f>
        <v>0</v>
      </c>
      <c r="AM180" s="214">
        <f>IF('Indicator Date hidden'!AN181="x","x",$AM$2-'Indicator Date hidden'!AN181)</f>
        <v>0</v>
      </c>
      <c r="AN180" s="214">
        <f>IF('Indicator Date hidden'!AO181="x","x",$AN$2-'Indicator Date hidden'!AO181)</f>
        <v>0</v>
      </c>
      <c r="AO180" s="214" t="str">
        <f>IF('Indicator Date hidden'!AP181="x","x",$AO$2-'Indicator Date hidden'!AP181)</f>
        <v>x</v>
      </c>
      <c r="AP180" s="214" t="str">
        <f>IF('Indicator Date hidden'!AQ181="x","x",$AP$2-'Indicator Date hidden'!AQ181)</f>
        <v>x</v>
      </c>
      <c r="AQ180" s="214" t="str">
        <f>IF('Indicator Date hidden'!AR181="x","x",$AQ$2-'Indicator Date hidden'!AR181)</f>
        <v>x</v>
      </c>
      <c r="AR180" s="214">
        <f>IF('Indicator Date hidden'!AS181="x","x",$AR$2-'Indicator Date hidden'!AS181)</f>
        <v>0</v>
      </c>
      <c r="AS180" s="214" t="str">
        <f>IF('Indicator Date hidden'!AT181="x","x",$AS$2-'Indicator Date hidden'!AT181)</f>
        <v>x</v>
      </c>
      <c r="AT180" s="214">
        <f>IF('Indicator Date hidden'!AU181="x","x",$AT$2-'Indicator Date hidden'!AU181)</f>
        <v>0</v>
      </c>
      <c r="AU180" s="214" t="str">
        <f>IF('Indicator Date hidden'!AV181="x","x",$AU$2-'Indicator Date hidden'!AV181)</f>
        <v>x</v>
      </c>
      <c r="AV180" s="214">
        <f>IF('Indicator Date hidden'!AW181="x","x",$AV$2-'Indicator Date hidden'!AW181)</f>
        <v>1</v>
      </c>
      <c r="AW180" s="214">
        <f>IF('Indicator Date hidden'!AX181="x","x",$AW$2-'Indicator Date hidden'!AX181)</f>
        <v>0</v>
      </c>
      <c r="AX180" s="214">
        <f>IF('Indicator Date hidden'!AY181="x","x",$AX$2-'Indicator Date hidden'!AY181)</f>
        <v>0</v>
      </c>
      <c r="AY180" s="214">
        <f>IF('Indicator Date hidden'!AZ181="x","x",$AY$2-'Indicator Date hidden'!AZ181)</f>
        <v>2</v>
      </c>
      <c r="AZ180" s="214">
        <f>IF('Indicator Date hidden'!BA181="x","x",$AZ$2-'Indicator Date hidden'!BA181)</f>
        <v>0</v>
      </c>
      <c r="BA180">
        <f t="shared" si="25"/>
        <v>14</v>
      </c>
      <c r="BB180" s="21">
        <f t="shared" si="26"/>
        <v>0.36842105263157893</v>
      </c>
      <c r="BC180">
        <f t="shared" si="27"/>
        <v>4</v>
      </c>
      <c r="BD180" s="21">
        <f t="shared" si="28"/>
        <v>1.3062814364200901</v>
      </c>
      <c r="BE180" s="291">
        <f t="shared" si="29"/>
        <v>0</v>
      </c>
    </row>
    <row r="181" spans="1:57" x14ac:dyDescent="0.25">
      <c r="A181" t="s">
        <v>8124</v>
      </c>
      <c r="B181" s="214">
        <f>IF('Indicator Date hidden'!C182="x","x",$B$2-'Indicator Date hidden'!C182)</f>
        <v>0</v>
      </c>
      <c r="C181" s="214">
        <f>IF('Indicator Date hidden'!D182="x","x",$C$2-'Indicator Date hidden'!D182)</f>
        <v>0</v>
      </c>
      <c r="D181" s="214">
        <f>IF('Indicator Date hidden'!E182="x","x",$D$2-'Indicator Date hidden'!E182)</f>
        <v>0</v>
      </c>
      <c r="E181" s="214">
        <f>IF('Indicator Date hidden'!F182="x","x",$E$2-'Indicator Date hidden'!F182)</f>
        <v>0</v>
      </c>
      <c r="F181" s="214">
        <f>IF('Indicator Date hidden'!G182="x","x",$F$2-'Indicator Date hidden'!G182)</f>
        <v>0</v>
      </c>
      <c r="G181" s="214">
        <f>IF('Indicator Date hidden'!H182="x","x",$G$2-'Indicator Date hidden'!H182)</f>
        <v>0</v>
      </c>
      <c r="H181" s="214">
        <f>IF('Indicator Date hidden'!I182="x","x",$H$2-'Indicator Date hidden'!I182)</f>
        <v>0</v>
      </c>
      <c r="I181" s="214">
        <f>IF('Indicator Date hidden'!J182="x","x",$I$2-'Indicator Date hidden'!J182)</f>
        <v>0</v>
      </c>
      <c r="J181" s="214">
        <f>IF('Indicator Date hidden'!K182="x","x",$J$2-'Indicator Date hidden'!K182)</f>
        <v>0</v>
      </c>
      <c r="K181" s="214">
        <f>IF('Indicator Date hidden'!L182="x","x",$K$2-'Indicator Date hidden'!L182)</f>
        <v>0</v>
      </c>
      <c r="L181" s="214">
        <f>IF('Indicator Date hidden'!M182="x","x",$L$2-'Indicator Date hidden'!M182)</f>
        <v>0</v>
      </c>
      <c r="M181" s="214">
        <f>IF('Indicator Date hidden'!N182="x","x",$M$2-'Indicator Date hidden'!N182)</f>
        <v>0</v>
      </c>
      <c r="N181" s="214">
        <f>IF('Indicator Date hidden'!O182="x","x",$N$2-'Indicator Date hidden'!O182)</f>
        <v>0</v>
      </c>
      <c r="O181" s="214">
        <f>IF('Indicator Date hidden'!P182="x","x",$O$2-'Indicator Date hidden'!P182)</f>
        <v>0</v>
      </c>
      <c r="P181" s="214">
        <f>IF('Indicator Date hidden'!Q182="x","x",$P$2-'Indicator Date hidden'!Q182)</f>
        <v>0</v>
      </c>
      <c r="Q181" s="214">
        <f>IF('Indicator Date hidden'!R182="x","x",$Q$2-'Indicator Date hidden'!R182)</f>
        <v>3</v>
      </c>
      <c r="R181" s="214">
        <f>IF('Indicator Date hidden'!S182="x","x",$R$2-'Indicator Date hidden'!S182)</f>
        <v>0</v>
      </c>
      <c r="S181" s="214">
        <f>IF('Indicator Date hidden'!T182="x","x",$S$2-'Indicator Date hidden'!T182)</f>
        <v>0</v>
      </c>
      <c r="T181" s="214">
        <f>IF('Indicator Date hidden'!U182="x","x",$T$2-'Indicator Date hidden'!U182)</f>
        <v>0</v>
      </c>
      <c r="U181" s="214">
        <f>IF('Indicator Date hidden'!V182="x","x",$U$2-'Indicator Date hidden'!V182)</f>
        <v>0</v>
      </c>
      <c r="V181" s="214">
        <f>IF('Indicator Date hidden'!W182="x","x",$V$2-'Indicator Date hidden'!W182)</f>
        <v>0</v>
      </c>
      <c r="W181" s="214">
        <f>IF('Indicator Date hidden'!X182="x","x",$W$2-'Indicator Date hidden'!X182)</f>
        <v>3</v>
      </c>
      <c r="X181" s="214">
        <f>IF('Indicator Date hidden'!Y182="x","x",$X$2-'Indicator Date hidden'!Y182)</f>
        <v>4</v>
      </c>
      <c r="Y181" s="214">
        <f>IF('Indicator Date hidden'!Z182="x","x",$Y$2-'Indicator Date hidden'!Z182)</f>
        <v>0</v>
      </c>
      <c r="Z181" s="214">
        <f>IF('Indicator Date hidden'!AA182="x","x",$Z$2-'Indicator Date hidden'!AA182)</f>
        <v>0</v>
      </c>
      <c r="AA181" s="214">
        <f>IF('Indicator Date hidden'!AB182="x","x",$AA$2-'Indicator Date hidden'!AB182)</f>
        <v>0</v>
      </c>
      <c r="AB181" s="214">
        <f>IF('Indicator Date hidden'!AC182="x","x",$AB$2-'Indicator Date hidden'!AC182)</f>
        <v>0</v>
      </c>
      <c r="AC181" s="214">
        <f>IF('Indicator Date hidden'!AD182="x","x",$AC$2-'Indicator Date hidden'!AD182)</f>
        <v>0</v>
      </c>
      <c r="AD181" s="214">
        <f>IF('Indicator Date hidden'!AE182="x","x",$AD$2-'Indicator Date hidden'!AE182)</f>
        <v>0</v>
      </c>
      <c r="AE181" s="214">
        <f>IF('Indicator Date hidden'!AF182="x","x",$AE$2-'Indicator Date hidden'!AF182)</f>
        <v>0</v>
      </c>
      <c r="AF181" s="214">
        <f>IF('Indicator Date hidden'!AG182="x","x",$AF$2-'Indicator Date hidden'!AG182)</f>
        <v>1</v>
      </c>
      <c r="AG181" s="214">
        <f>IF('Indicator Date hidden'!AH182="x","x",$AG$2-'Indicator Date hidden'!AH182)</f>
        <v>0</v>
      </c>
      <c r="AH181" s="214">
        <f>IF('Indicator Date hidden'!AI182="x","x",$AH$2-'Indicator Date hidden'!AI182)</f>
        <v>0</v>
      </c>
      <c r="AI181" s="214">
        <f>IF('Indicator Date hidden'!AJ182="x","x",$AI$2-'Indicator Date hidden'!AJ182)</f>
        <v>0</v>
      </c>
      <c r="AJ181" s="214">
        <f>IF('Indicator Date hidden'!AK182="x","x",$AJ$2-'Indicator Date hidden'!AK182)</f>
        <v>1</v>
      </c>
      <c r="AK181" s="214">
        <f>IF('Indicator Date hidden'!AL182="x","x",$AK$2-'Indicator Date hidden'!AL182)</f>
        <v>0</v>
      </c>
      <c r="AL181" s="214">
        <f>IF('Indicator Date hidden'!AM182="x","x",$AL$2-'Indicator Date hidden'!AM182)</f>
        <v>0</v>
      </c>
      <c r="AM181" s="214">
        <f>IF('Indicator Date hidden'!AN182="x","x",$AM$2-'Indicator Date hidden'!AN182)</f>
        <v>0</v>
      </c>
      <c r="AN181" s="214">
        <f>IF('Indicator Date hidden'!AO182="x","x",$AN$2-'Indicator Date hidden'!AO182)</f>
        <v>0</v>
      </c>
      <c r="AO181" s="214">
        <f>IF('Indicator Date hidden'!AP182="x","x",$AO$2-'Indicator Date hidden'!AP182)</f>
        <v>1</v>
      </c>
      <c r="AP181" s="214">
        <f>IF('Indicator Date hidden'!AQ182="x","x",$AP$2-'Indicator Date hidden'!AQ182)</f>
        <v>0</v>
      </c>
      <c r="AQ181" s="214" t="str">
        <f>IF('Indicator Date hidden'!AR182="x","x",$AQ$2-'Indicator Date hidden'!AR182)</f>
        <v>x</v>
      </c>
      <c r="AR181" s="214">
        <f>IF('Indicator Date hidden'!AS182="x","x",$AR$2-'Indicator Date hidden'!AS182)</f>
        <v>0</v>
      </c>
      <c r="AS181" s="214">
        <f>IF('Indicator Date hidden'!AT182="x","x",$AS$2-'Indicator Date hidden'!AT182)</f>
        <v>0</v>
      </c>
      <c r="AT181" s="214">
        <f>IF('Indicator Date hidden'!AU182="x","x",$AT$2-'Indicator Date hidden'!AU182)</f>
        <v>0</v>
      </c>
      <c r="AU181" s="214">
        <f>IF('Indicator Date hidden'!AV182="x","x",$AU$2-'Indicator Date hidden'!AV182)</f>
        <v>2</v>
      </c>
      <c r="AV181" s="214">
        <f>IF('Indicator Date hidden'!AW182="x","x",$AV$2-'Indicator Date hidden'!AW182)</f>
        <v>0</v>
      </c>
      <c r="AW181" s="214">
        <f>IF('Indicator Date hidden'!AX182="x","x",$AW$2-'Indicator Date hidden'!AX182)</f>
        <v>0</v>
      </c>
      <c r="AX181" s="214">
        <f>IF('Indicator Date hidden'!AY182="x","x",$AX$2-'Indicator Date hidden'!AY182)</f>
        <v>0</v>
      </c>
      <c r="AY181" s="214">
        <f>IF('Indicator Date hidden'!AZ182="x","x",$AY$2-'Indicator Date hidden'!AZ182)</f>
        <v>0</v>
      </c>
      <c r="AZ181" s="214">
        <f>IF('Indicator Date hidden'!BA182="x","x",$AZ$2-'Indicator Date hidden'!BA182)</f>
        <v>0</v>
      </c>
      <c r="BA181">
        <f t="shared" si="25"/>
        <v>15</v>
      </c>
      <c r="BB181" s="21">
        <f t="shared" si="26"/>
        <v>0.3</v>
      </c>
      <c r="BC181">
        <f t="shared" si="27"/>
        <v>7</v>
      </c>
      <c r="BD181" s="21">
        <f t="shared" si="28"/>
        <v>0.8544003745317531</v>
      </c>
      <c r="BE181" s="291">
        <f t="shared" si="29"/>
        <v>0</v>
      </c>
    </row>
    <row r="182" spans="1:57" x14ac:dyDescent="0.25">
      <c r="A182" t="s">
        <v>8125</v>
      </c>
      <c r="B182" s="214">
        <f>IF('Indicator Date hidden'!C183="x","x",$B$2-'Indicator Date hidden'!C183)</f>
        <v>0</v>
      </c>
      <c r="C182" s="214">
        <f>IF('Indicator Date hidden'!D183="x","x",$C$2-'Indicator Date hidden'!D183)</f>
        <v>0</v>
      </c>
      <c r="D182" s="214">
        <f>IF('Indicator Date hidden'!E183="x","x",$D$2-'Indicator Date hidden'!E183)</f>
        <v>0</v>
      </c>
      <c r="E182" s="214">
        <f>IF('Indicator Date hidden'!F183="x","x",$E$2-'Indicator Date hidden'!F183)</f>
        <v>0</v>
      </c>
      <c r="F182" s="214">
        <f>IF('Indicator Date hidden'!G183="x","x",$F$2-'Indicator Date hidden'!G183)</f>
        <v>0</v>
      </c>
      <c r="G182" s="214">
        <f>IF('Indicator Date hidden'!H183="x","x",$G$2-'Indicator Date hidden'!H183)</f>
        <v>0</v>
      </c>
      <c r="H182" s="214">
        <f>IF('Indicator Date hidden'!I183="x","x",$H$2-'Indicator Date hidden'!I183)</f>
        <v>0</v>
      </c>
      <c r="I182" s="214">
        <f>IF('Indicator Date hidden'!J183="x","x",$I$2-'Indicator Date hidden'!J183)</f>
        <v>0</v>
      </c>
      <c r="J182" s="214">
        <f>IF('Indicator Date hidden'!K183="x","x",$J$2-'Indicator Date hidden'!K183)</f>
        <v>0</v>
      </c>
      <c r="K182" s="214">
        <f>IF('Indicator Date hidden'!L183="x","x",$K$2-'Indicator Date hidden'!L183)</f>
        <v>0</v>
      </c>
      <c r="L182" s="214">
        <f>IF('Indicator Date hidden'!M183="x","x",$L$2-'Indicator Date hidden'!M183)</f>
        <v>0</v>
      </c>
      <c r="M182" s="214">
        <f>IF('Indicator Date hidden'!N183="x","x",$M$2-'Indicator Date hidden'!N183)</f>
        <v>0</v>
      </c>
      <c r="N182" s="214">
        <f>IF('Indicator Date hidden'!O183="x","x",$N$2-'Indicator Date hidden'!O183)</f>
        <v>0</v>
      </c>
      <c r="O182" s="214">
        <f>IF('Indicator Date hidden'!P183="x","x",$O$2-'Indicator Date hidden'!P183)</f>
        <v>0</v>
      </c>
      <c r="P182" s="214">
        <f>IF('Indicator Date hidden'!Q183="x","x",$P$2-'Indicator Date hidden'!Q183)</f>
        <v>0</v>
      </c>
      <c r="Q182" s="214">
        <f>IF('Indicator Date hidden'!R183="x","x",$Q$2-'Indicator Date hidden'!R183)</f>
        <v>2</v>
      </c>
      <c r="R182" s="214">
        <f>IF('Indicator Date hidden'!S183="x","x",$R$2-'Indicator Date hidden'!S183)</f>
        <v>0</v>
      </c>
      <c r="S182" s="214">
        <f>IF('Indicator Date hidden'!T183="x","x",$S$2-'Indicator Date hidden'!T183)</f>
        <v>0</v>
      </c>
      <c r="T182" s="214">
        <f>IF('Indicator Date hidden'!U183="x","x",$T$2-'Indicator Date hidden'!U183)</f>
        <v>0</v>
      </c>
      <c r="U182" s="214">
        <f>IF('Indicator Date hidden'!V183="x","x",$U$2-'Indicator Date hidden'!V183)</f>
        <v>0</v>
      </c>
      <c r="V182" s="214">
        <f>IF('Indicator Date hidden'!W183="x","x",$V$2-'Indicator Date hidden'!W183)</f>
        <v>0</v>
      </c>
      <c r="W182" s="214" t="str">
        <f>IF('Indicator Date hidden'!X183="x","x",$W$2-'Indicator Date hidden'!X183)</f>
        <v>x</v>
      </c>
      <c r="X182" s="214">
        <f>IF('Indicator Date hidden'!Y183="x","x",$X$2-'Indicator Date hidden'!Y183)</f>
        <v>1</v>
      </c>
      <c r="Y182" s="214">
        <f>IF('Indicator Date hidden'!Z183="x","x",$Y$2-'Indicator Date hidden'!Z183)</f>
        <v>0</v>
      </c>
      <c r="Z182" s="214">
        <f>IF('Indicator Date hidden'!AA183="x","x",$Z$2-'Indicator Date hidden'!AA183)</f>
        <v>0</v>
      </c>
      <c r="AA182" s="214">
        <f>IF('Indicator Date hidden'!AB183="x","x",$AA$2-'Indicator Date hidden'!AB183)</f>
        <v>0</v>
      </c>
      <c r="AB182" s="214">
        <f>IF('Indicator Date hidden'!AC183="x","x",$AB$2-'Indicator Date hidden'!AC183)</f>
        <v>0</v>
      </c>
      <c r="AC182" s="214">
        <f>IF('Indicator Date hidden'!AD183="x","x",$AC$2-'Indicator Date hidden'!AD183)</f>
        <v>0</v>
      </c>
      <c r="AD182" s="214" t="str">
        <f>IF('Indicator Date hidden'!AE183="x","x",$AD$2-'Indicator Date hidden'!AE183)</f>
        <v>x</v>
      </c>
      <c r="AE182" s="214">
        <f>IF('Indicator Date hidden'!AF183="x","x",$AE$2-'Indicator Date hidden'!AF183)</f>
        <v>0</v>
      </c>
      <c r="AF182" s="214">
        <f>IF('Indicator Date hidden'!AG183="x","x",$AF$2-'Indicator Date hidden'!AG183)</f>
        <v>0</v>
      </c>
      <c r="AG182" s="214">
        <f>IF('Indicator Date hidden'!AH183="x","x",$AG$2-'Indicator Date hidden'!AH183)</f>
        <v>0</v>
      </c>
      <c r="AH182" s="214">
        <f>IF('Indicator Date hidden'!AI183="x","x",$AH$2-'Indicator Date hidden'!AI183)</f>
        <v>0</v>
      </c>
      <c r="AI182" s="214">
        <f>IF('Indicator Date hidden'!AJ183="x","x",$AI$2-'Indicator Date hidden'!AJ183)</f>
        <v>0</v>
      </c>
      <c r="AJ182" s="214">
        <f>IF('Indicator Date hidden'!AK183="x","x",$AJ$2-'Indicator Date hidden'!AK183)</f>
        <v>1</v>
      </c>
      <c r="AK182" s="214">
        <f>IF('Indicator Date hidden'!AL183="x","x",$AK$2-'Indicator Date hidden'!AL183)</f>
        <v>1</v>
      </c>
      <c r="AL182" s="214">
        <f>IF('Indicator Date hidden'!AM183="x","x",$AL$2-'Indicator Date hidden'!AM183)</f>
        <v>0</v>
      </c>
      <c r="AM182" s="214">
        <f>IF('Indicator Date hidden'!AN183="x","x",$AM$2-'Indicator Date hidden'!AN183)</f>
        <v>0</v>
      </c>
      <c r="AN182" s="214">
        <f>IF('Indicator Date hidden'!AO183="x","x",$AN$2-'Indicator Date hidden'!AO183)</f>
        <v>0</v>
      </c>
      <c r="AO182" s="214">
        <f>IF('Indicator Date hidden'!AP183="x","x",$AO$2-'Indicator Date hidden'!AP183)</f>
        <v>1</v>
      </c>
      <c r="AP182" s="214">
        <f>IF('Indicator Date hidden'!AQ183="x","x",$AP$2-'Indicator Date hidden'!AQ183)</f>
        <v>0</v>
      </c>
      <c r="AQ182" s="214" t="str">
        <f>IF('Indicator Date hidden'!AR183="x","x",$AQ$2-'Indicator Date hidden'!AR183)</f>
        <v>x</v>
      </c>
      <c r="AR182" s="214">
        <f>IF('Indicator Date hidden'!AS183="x","x",$AR$2-'Indicator Date hidden'!AS183)</f>
        <v>0</v>
      </c>
      <c r="AS182" s="214">
        <f>IF('Indicator Date hidden'!AT183="x","x",$AS$2-'Indicator Date hidden'!AT183)</f>
        <v>0</v>
      </c>
      <c r="AT182" s="214">
        <f>IF('Indicator Date hidden'!AU183="x","x",$AT$2-'Indicator Date hidden'!AU183)</f>
        <v>0</v>
      </c>
      <c r="AU182" s="214">
        <f>IF('Indicator Date hidden'!AV183="x","x",$AU$2-'Indicator Date hidden'!AV183)</f>
        <v>1</v>
      </c>
      <c r="AV182" s="214">
        <f>IF('Indicator Date hidden'!AW183="x","x",$AV$2-'Indicator Date hidden'!AW183)</f>
        <v>0</v>
      </c>
      <c r="AW182" s="214">
        <f>IF('Indicator Date hidden'!AX183="x","x",$AW$2-'Indicator Date hidden'!AX183)</f>
        <v>0</v>
      </c>
      <c r="AX182" s="214">
        <f>IF('Indicator Date hidden'!AY183="x","x",$AX$2-'Indicator Date hidden'!AY183)</f>
        <v>0</v>
      </c>
      <c r="AY182" s="214">
        <f>IF('Indicator Date hidden'!AZ183="x","x",$AY$2-'Indicator Date hidden'!AZ183)</f>
        <v>0</v>
      </c>
      <c r="AZ182" s="214">
        <f>IF('Indicator Date hidden'!BA183="x","x",$AZ$2-'Indicator Date hidden'!BA183)</f>
        <v>0</v>
      </c>
      <c r="BA182">
        <f t="shared" si="25"/>
        <v>7</v>
      </c>
      <c r="BB182" s="21">
        <f t="shared" si="26"/>
        <v>0.14583333333333334</v>
      </c>
      <c r="BC182">
        <f t="shared" si="27"/>
        <v>6</v>
      </c>
      <c r="BD182" s="21">
        <f t="shared" si="28"/>
        <v>0.40771637064126931</v>
      </c>
      <c r="BE182" s="291">
        <f t="shared" si="29"/>
        <v>0</v>
      </c>
    </row>
    <row r="183" spans="1:57" x14ac:dyDescent="0.25">
      <c r="A183" t="s">
        <v>7849</v>
      </c>
      <c r="B183" s="214">
        <f>IF('Indicator Date hidden'!C184="x","x",$B$2-'Indicator Date hidden'!C184)</f>
        <v>0</v>
      </c>
      <c r="C183" s="214">
        <f>IF('Indicator Date hidden'!D184="x","x",$C$2-'Indicator Date hidden'!D184)</f>
        <v>0</v>
      </c>
      <c r="D183" s="214">
        <f>IF('Indicator Date hidden'!E184="x","x",$D$2-'Indicator Date hidden'!E184)</f>
        <v>0</v>
      </c>
      <c r="E183" s="214">
        <f>IF('Indicator Date hidden'!F184="x","x",$E$2-'Indicator Date hidden'!F184)</f>
        <v>0</v>
      </c>
      <c r="F183" s="214">
        <f>IF('Indicator Date hidden'!G184="x","x",$F$2-'Indicator Date hidden'!G184)</f>
        <v>0</v>
      </c>
      <c r="G183" s="214">
        <f>IF('Indicator Date hidden'!H184="x","x",$G$2-'Indicator Date hidden'!H184)</f>
        <v>0</v>
      </c>
      <c r="H183" s="214">
        <f>IF('Indicator Date hidden'!I184="x","x",$H$2-'Indicator Date hidden'!I184)</f>
        <v>0</v>
      </c>
      <c r="I183" s="214">
        <f>IF('Indicator Date hidden'!J184="x","x",$I$2-'Indicator Date hidden'!J184)</f>
        <v>0</v>
      </c>
      <c r="J183" s="214">
        <f>IF('Indicator Date hidden'!K184="x","x",$J$2-'Indicator Date hidden'!K184)</f>
        <v>0</v>
      </c>
      <c r="K183" s="214">
        <f>IF('Indicator Date hidden'!L184="x","x",$K$2-'Indicator Date hidden'!L184)</f>
        <v>0</v>
      </c>
      <c r="L183" s="214">
        <f>IF('Indicator Date hidden'!M184="x","x",$L$2-'Indicator Date hidden'!M184)</f>
        <v>0</v>
      </c>
      <c r="M183" s="214">
        <f>IF('Indicator Date hidden'!N184="x","x",$M$2-'Indicator Date hidden'!N184)</f>
        <v>0</v>
      </c>
      <c r="N183" s="214">
        <f>IF('Indicator Date hidden'!O184="x","x",$N$2-'Indicator Date hidden'!O184)</f>
        <v>0</v>
      </c>
      <c r="O183" s="214">
        <f>IF('Indicator Date hidden'!P184="x","x",$O$2-'Indicator Date hidden'!P184)</f>
        <v>0</v>
      </c>
      <c r="P183" s="214">
        <f>IF('Indicator Date hidden'!Q184="x","x",$P$2-'Indicator Date hidden'!Q184)</f>
        <v>0</v>
      </c>
      <c r="Q183" s="214" t="str">
        <f>IF('Indicator Date hidden'!R184="x","x",$Q$2-'Indicator Date hidden'!R184)</f>
        <v>x</v>
      </c>
      <c r="R183" s="214">
        <f>IF('Indicator Date hidden'!S184="x","x",$R$2-'Indicator Date hidden'!S184)</f>
        <v>0</v>
      </c>
      <c r="S183" s="214">
        <f>IF('Indicator Date hidden'!T184="x","x",$S$2-'Indicator Date hidden'!T184)</f>
        <v>0</v>
      </c>
      <c r="T183" s="214">
        <f>IF('Indicator Date hidden'!U184="x","x",$T$2-'Indicator Date hidden'!U184)</f>
        <v>0</v>
      </c>
      <c r="U183" s="214" t="str">
        <f>IF('Indicator Date hidden'!V184="x","x",$U$2-'Indicator Date hidden'!V184)</f>
        <v>x</v>
      </c>
      <c r="V183" s="214">
        <f>IF('Indicator Date hidden'!W184="x","x",$V$2-'Indicator Date hidden'!W184)</f>
        <v>0</v>
      </c>
      <c r="W183" s="214" t="str">
        <f>IF('Indicator Date hidden'!X184="x","x",$W$2-'Indicator Date hidden'!X184)</f>
        <v>x</v>
      </c>
      <c r="X183" s="214">
        <f>IF('Indicator Date hidden'!Y184="x","x",$X$2-'Indicator Date hidden'!Y184)</f>
        <v>4</v>
      </c>
      <c r="Y183" s="214">
        <f>IF('Indicator Date hidden'!Z184="x","x",$Y$2-'Indicator Date hidden'!Z184)</f>
        <v>0</v>
      </c>
      <c r="Z183" s="214">
        <f>IF('Indicator Date hidden'!AA184="x","x",$Z$2-'Indicator Date hidden'!AA184)</f>
        <v>0</v>
      </c>
      <c r="AA183" s="214" t="str">
        <f>IF('Indicator Date hidden'!AB184="x","x",$AA$2-'Indicator Date hidden'!AB184)</f>
        <v>x</v>
      </c>
      <c r="AB183" s="214">
        <f>IF('Indicator Date hidden'!AC184="x","x",$AB$2-'Indicator Date hidden'!AC184)</f>
        <v>0</v>
      </c>
      <c r="AC183" s="214">
        <f>IF('Indicator Date hidden'!AD184="x","x",$AC$2-'Indicator Date hidden'!AD184)</f>
        <v>0</v>
      </c>
      <c r="AD183" s="214" t="str">
        <f>IF('Indicator Date hidden'!AE184="x","x",$AD$2-'Indicator Date hidden'!AE184)</f>
        <v>x</v>
      </c>
      <c r="AE183" s="214">
        <f>IF('Indicator Date hidden'!AF184="x","x",$AE$2-'Indicator Date hidden'!AF184)</f>
        <v>0</v>
      </c>
      <c r="AF183" s="214" t="str">
        <f>IF('Indicator Date hidden'!AG184="x","x",$AF$2-'Indicator Date hidden'!AG184)</f>
        <v>x</v>
      </c>
      <c r="AG183" s="214">
        <f>IF('Indicator Date hidden'!AH184="x","x",$AG$2-'Indicator Date hidden'!AH184)</f>
        <v>0</v>
      </c>
      <c r="AH183" s="214">
        <f>IF('Indicator Date hidden'!AI184="x","x",$AH$2-'Indicator Date hidden'!AI184)</f>
        <v>0</v>
      </c>
      <c r="AI183" s="214">
        <f>IF('Indicator Date hidden'!AJ184="x","x",$AI$2-'Indicator Date hidden'!AJ184)</f>
        <v>0</v>
      </c>
      <c r="AJ183" s="214" t="str">
        <f>IF('Indicator Date hidden'!AK184="x","x",$AJ$2-'Indicator Date hidden'!AK184)</f>
        <v>x</v>
      </c>
      <c r="AK183" s="214">
        <f>IF('Indicator Date hidden'!AL184="x","x",$AK$2-'Indicator Date hidden'!AL184)</f>
        <v>1</v>
      </c>
      <c r="AL183" s="214">
        <f>IF('Indicator Date hidden'!AM184="x","x",$AL$2-'Indicator Date hidden'!AM184)</f>
        <v>0</v>
      </c>
      <c r="AM183" s="214">
        <f>IF('Indicator Date hidden'!AN184="x","x",$AM$2-'Indicator Date hidden'!AN184)</f>
        <v>0</v>
      </c>
      <c r="AN183" s="214">
        <f>IF('Indicator Date hidden'!AO184="x","x",$AN$2-'Indicator Date hidden'!AO184)</f>
        <v>0</v>
      </c>
      <c r="AO183" s="214" t="str">
        <f>IF('Indicator Date hidden'!AP184="x","x",$AO$2-'Indicator Date hidden'!AP184)</f>
        <v>x</v>
      </c>
      <c r="AP183" s="214" t="str">
        <f>IF('Indicator Date hidden'!AQ184="x","x",$AP$2-'Indicator Date hidden'!AQ184)</f>
        <v>x</v>
      </c>
      <c r="AQ183" s="214">
        <f>IF('Indicator Date hidden'!AR184="x","x",$AQ$2-'Indicator Date hidden'!AR184)</f>
        <v>0</v>
      </c>
      <c r="AR183" s="214">
        <f>IF('Indicator Date hidden'!AS184="x","x",$AR$2-'Indicator Date hidden'!AS184)</f>
        <v>0</v>
      </c>
      <c r="AS183" s="214">
        <f>IF('Indicator Date hidden'!AT184="x","x",$AS$2-'Indicator Date hidden'!AT184)</f>
        <v>0</v>
      </c>
      <c r="AT183" s="214">
        <f>IF('Indicator Date hidden'!AU184="x","x",$AT$2-'Indicator Date hidden'!AU184)</f>
        <v>0</v>
      </c>
      <c r="AU183" s="214" t="str">
        <f>IF('Indicator Date hidden'!AV184="x","x",$AU$2-'Indicator Date hidden'!AV184)</f>
        <v>x</v>
      </c>
      <c r="AV183" s="214">
        <f>IF('Indicator Date hidden'!AW184="x","x",$AV$2-'Indicator Date hidden'!AW184)</f>
        <v>0</v>
      </c>
      <c r="AW183" s="214">
        <f>IF('Indicator Date hidden'!AX184="x","x",$AW$2-'Indicator Date hidden'!AX184)</f>
        <v>0</v>
      </c>
      <c r="AX183" s="214">
        <f>IF('Indicator Date hidden'!AY184="x","x",$AX$2-'Indicator Date hidden'!AY184)</f>
        <v>0</v>
      </c>
      <c r="AY183" s="214">
        <f>IF('Indicator Date hidden'!AZ184="x","x",$AY$2-'Indicator Date hidden'!AZ184)</f>
        <v>0</v>
      </c>
      <c r="AZ183" s="214">
        <f>IF('Indicator Date hidden'!BA184="x","x",$AZ$2-'Indicator Date hidden'!BA184)</f>
        <v>0</v>
      </c>
      <c r="BA183">
        <f t="shared" si="25"/>
        <v>5</v>
      </c>
      <c r="BB183" s="21">
        <f t="shared" si="26"/>
        <v>0.12195121951219512</v>
      </c>
      <c r="BC183">
        <f t="shared" si="27"/>
        <v>2</v>
      </c>
      <c r="BD183" s="21">
        <f t="shared" si="28"/>
        <v>0.63226738521052295</v>
      </c>
      <c r="BE183" s="291">
        <f t="shared" si="29"/>
        <v>0</v>
      </c>
    </row>
    <row r="184" spans="1:57" x14ac:dyDescent="0.25">
      <c r="A184" t="s">
        <v>7942</v>
      </c>
      <c r="B184" s="214">
        <f>IF('Indicator Date hidden'!C185="x","x",$B$2-'Indicator Date hidden'!C185)</f>
        <v>0</v>
      </c>
      <c r="C184" s="214">
        <f>IF('Indicator Date hidden'!D185="x","x",$C$2-'Indicator Date hidden'!D185)</f>
        <v>0</v>
      </c>
      <c r="D184" s="214">
        <f>IF('Indicator Date hidden'!E185="x","x",$D$2-'Indicator Date hidden'!E185)</f>
        <v>0</v>
      </c>
      <c r="E184" s="214">
        <f>IF('Indicator Date hidden'!F185="x","x",$E$2-'Indicator Date hidden'!F185)</f>
        <v>0</v>
      </c>
      <c r="F184" s="214">
        <f>IF('Indicator Date hidden'!G185="x","x",$F$2-'Indicator Date hidden'!G185)</f>
        <v>0</v>
      </c>
      <c r="G184" s="214">
        <f>IF('Indicator Date hidden'!H185="x","x",$G$2-'Indicator Date hidden'!H185)</f>
        <v>0</v>
      </c>
      <c r="H184" s="214">
        <f>IF('Indicator Date hidden'!I185="x","x",$H$2-'Indicator Date hidden'!I185)</f>
        <v>0</v>
      </c>
      <c r="I184" s="214">
        <f>IF('Indicator Date hidden'!J185="x","x",$I$2-'Indicator Date hidden'!J185)</f>
        <v>0</v>
      </c>
      <c r="J184" s="214">
        <f>IF('Indicator Date hidden'!K185="x","x",$J$2-'Indicator Date hidden'!K185)</f>
        <v>0</v>
      </c>
      <c r="K184" s="214">
        <f>IF('Indicator Date hidden'!L185="x","x",$K$2-'Indicator Date hidden'!L185)</f>
        <v>0</v>
      </c>
      <c r="L184" s="214">
        <f>IF('Indicator Date hidden'!M185="x","x",$L$2-'Indicator Date hidden'!M185)</f>
        <v>0</v>
      </c>
      <c r="M184" s="214">
        <f>IF('Indicator Date hidden'!N185="x","x",$M$2-'Indicator Date hidden'!N185)</f>
        <v>0</v>
      </c>
      <c r="N184" s="214">
        <f>IF('Indicator Date hidden'!O185="x","x",$N$2-'Indicator Date hidden'!O185)</f>
        <v>0</v>
      </c>
      <c r="O184" s="214">
        <f>IF('Indicator Date hidden'!P185="x","x",$O$2-'Indicator Date hidden'!P185)</f>
        <v>0</v>
      </c>
      <c r="P184" s="214">
        <f>IF('Indicator Date hidden'!Q185="x","x",$P$2-'Indicator Date hidden'!Q185)</f>
        <v>0</v>
      </c>
      <c r="Q184" s="214" t="str">
        <f>IF('Indicator Date hidden'!R185="x","x",$Q$2-'Indicator Date hidden'!R185)</f>
        <v>x</v>
      </c>
      <c r="R184" s="214">
        <f>IF('Indicator Date hidden'!S185="x","x",$R$2-'Indicator Date hidden'!S185)</f>
        <v>0</v>
      </c>
      <c r="S184" s="214">
        <f>IF('Indicator Date hidden'!T185="x","x",$S$2-'Indicator Date hidden'!T185)</f>
        <v>0</v>
      </c>
      <c r="T184" s="214">
        <f>IF('Indicator Date hidden'!U185="x","x",$T$2-'Indicator Date hidden'!U185)</f>
        <v>0</v>
      </c>
      <c r="U184" s="214" t="str">
        <f>IF('Indicator Date hidden'!V185="x","x",$U$2-'Indicator Date hidden'!V185)</f>
        <v>x</v>
      </c>
      <c r="V184" s="214">
        <f>IF('Indicator Date hidden'!W185="x","x",$V$2-'Indicator Date hidden'!W185)</f>
        <v>0</v>
      </c>
      <c r="W184" s="214" t="str">
        <f>IF('Indicator Date hidden'!X185="x","x",$W$2-'Indicator Date hidden'!X185)</f>
        <v>x</v>
      </c>
      <c r="X184" s="214">
        <f>IF('Indicator Date hidden'!Y185="x","x",$X$2-'Indicator Date hidden'!Y185)</f>
        <v>1</v>
      </c>
      <c r="Y184" s="214">
        <f>IF('Indicator Date hidden'!Z185="x","x",$Y$2-'Indicator Date hidden'!Z185)</f>
        <v>0</v>
      </c>
      <c r="Z184" s="214">
        <f>IF('Indicator Date hidden'!AA185="x","x",$Z$2-'Indicator Date hidden'!AA185)</f>
        <v>0</v>
      </c>
      <c r="AA184" s="214">
        <f>IF('Indicator Date hidden'!AB185="x","x",$AA$2-'Indicator Date hidden'!AB185)</f>
        <v>1</v>
      </c>
      <c r="AB184" s="214">
        <f>IF('Indicator Date hidden'!AC185="x","x",$AB$2-'Indicator Date hidden'!AC185)</f>
        <v>0</v>
      </c>
      <c r="AC184" s="214">
        <f>IF('Indicator Date hidden'!AD185="x","x",$AC$2-'Indicator Date hidden'!AD185)</f>
        <v>0</v>
      </c>
      <c r="AD184" s="214" t="str">
        <f>IF('Indicator Date hidden'!AE185="x","x",$AD$2-'Indicator Date hidden'!AE185)</f>
        <v>x</v>
      </c>
      <c r="AE184" s="214">
        <f>IF('Indicator Date hidden'!AF185="x","x",$AE$2-'Indicator Date hidden'!AF185)</f>
        <v>0</v>
      </c>
      <c r="AF184" s="214">
        <f>IF('Indicator Date hidden'!AG185="x","x",$AF$2-'Indicator Date hidden'!AG185)</f>
        <v>1</v>
      </c>
      <c r="AG184" s="214">
        <f>IF('Indicator Date hidden'!AH185="x","x",$AG$2-'Indicator Date hidden'!AH185)</f>
        <v>0</v>
      </c>
      <c r="AH184" s="214">
        <f>IF('Indicator Date hidden'!AI185="x","x",$AH$2-'Indicator Date hidden'!AI185)</f>
        <v>0</v>
      </c>
      <c r="AI184" s="214">
        <f>IF('Indicator Date hidden'!AJ185="x","x",$AI$2-'Indicator Date hidden'!AJ185)</f>
        <v>0</v>
      </c>
      <c r="AJ184" s="214" t="str">
        <f>IF('Indicator Date hidden'!AK185="x","x",$AJ$2-'Indicator Date hidden'!AK185)</f>
        <v>x</v>
      </c>
      <c r="AK184" s="214">
        <f>IF('Indicator Date hidden'!AL185="x","x",$AK$2-'Indicator Date hidden'!AL185)</f>
        <v>1</v>
      </c>
      <c r="AL184" s="214">
        <f>IF('Indicator Date hidden'!AM185="x","x",$AL$2-'Indicator Date hidden'!AM185)</f>
        <v>0</v>
      </c>
      <c r="AM184" s="214">
        <f>IF('Indicator Date hidden'!AN185="x","x",$AM$2-'Indicator Date hidden'!AN185)</f>
        <v>0</v>
      </c>
      <c r="AN184" s="214">
        <f>IF('Indicator Date hidden'!AO185="x","x",$AN$2-'Indicator Date hidden'!AO185)</f>
        <v>0</v>
      </c>
      <c r="AO184" s="214">
        <f>IF('Indicator Date hidden'!AP185="x","x",$AO$2-'Indicator Date hidden'!AP185)</f>
        <v>0</v>
      </c>
      <c r="AP184" s="214">
        <f>IF('Indicator Date hidden'!AQ185="x","x",$AP$2-'Indicator Date hidden'!AQ185)</f>
        <v>0</v>
      </c>
      <c r="AQ184" s="214">
        <f>IF('Indicator Date hidden'!AR185="x","x",$AQ$2-'Indicator Date hidden'!AR185)</f>
        <v>0</v>
      </c>
      <c r="AR184" s="214">
        <f>IF('Indicator Date hidden'!AS185="x","x",$AR$2-'Indicator Date hidden'!AS185)</f>
        <v>0</v>
      </c>
      <c r="AS184" s="214">
        <f>IF('Indicator Date hidden'!AT185="x","x",$AS$2-'Indicator Date hidden'!AT185)</f>
        <v>0</v>
      </c>
      <c r="AT184" s="214">
        <f>IF('Indicator Date hidden'!AU185="x","x",$AT$2-'Indicator Date hidden'!AU185)</f>
        <v>0</v>
      </c>
      <c r="AU184" s="214" t="str">
        <f>IF('Indicator Date hidden'!AV185="x","x",$AU$2-'Indicator Date hidden'!AV185)</f>
        <v>x</v>
      </c>
      <c r="AV184" s="214">
        <f>IF('Indicator Date hidden'!AW185="x","x",$AV$2-'Indicator Date hidden'!AW185)</f>
        <v>0</v>
      </c>
      <c r="AW184" s="214">
        <f>IF('Indicator Date hidden'!AX185="x","x",$AW$2-'Indicator Date hidden'!AX185)</f>
        <v>0</v>
      </c>
      <c r="AX184" s="214">
        <f>IF('Indicator Date hidden'!AY185="x","x",$AX$2-'Indicator Date hidden'!AY185)</f>
        <v>0</v>
      </c>
      <c r="AY184" s="214">
        <f>IF('Indicator Date hidden'!AZ185="x","x",$AY$2-'Indicator Date hidden'!AZ185)</f>
        <v>0</v>
      </c>
      <c r="AZ184" s="214">
        <f>IF('Indicator Date hidden'!BA185="x","x",$AZ$2-'Indicator Date hidden'!BA185)</f>
        <v>0</v>
      </c>
      <c r="BA184">
        <f t="shared" si="25"/>
        <v>4</v>
      </c>
      <c r="BB184" s="21">
        <f t="shared" si="26"/>
        <v>8.8888888888888892E-2</v>
      </c>
      <c r="BC184">
        <f t="shared" si="27"/>
        <v>4</v>
      </c>
      <c r="BD184" s="21">
        <f t="shared" si="28"/>
        <v>0.28458329944145994</v>
      </c>
      <c r="BE184" s="291">
        <f t="shared" si="29"/>
        <v>0</v>
      </c>
    </row>
    <row r="185" spans="1:57" x14ac:dyDescent="0.25">
      <c r="A185" t="s">
        <v>8129</v>
      </c>
      <c r="B185" s="214">
        <f>IF('Indicator Date hidden'!C186="x","x",$B$2-'Indicator Date hidden'!C186)</f>
        <v>0</v>
      </c>
      <c r="C185" s="214">
        <f>IF('Indicator Date hidden'!D186="x","x",$C$2-'Indicator Date hidden'!D186)</f>
        <v>0</v>
      </c>
      <c r="D185" s="214">
        <f>IF('Indicator Date hidden'!E186="x","x",$D$2-'Indicator Date hidden'!E186)</f>
        <v>0</v>
      </c>
      <c r="E185" s="214">
        <f>IF('Indicator Date hidden'!F186="x","x",$E$2-'Indicator Date hidden'!F186)</f>
        <v>0</v>
      </c>
      <c r="F185" s="214">
        <f>IF('Indicator Date hidden'!G186="x","x",$F$2-'Indicator Date hidden'!G186)</f>
        <v>0</v>
      </c>
      <c r="G185" s="214">
        <f>IF('Indicator Date hidden'!H186="x","x",$G$2-'Indicator Date hidden'!H186)</f>
        <v>0</v>
      </c>
      <c r="H185" s="214">
        <f>IF('Indicator Date hidden'!I186="x","x",$H$2-'Indicator Date hidden'!I186)</f>
        <v>0</v>
      </c>
      <c r="I185" s="214">
        <f>IF('Indicator Date hidden'!J186="x","x",$I$2-'Indicator Date hidden'!J186)</f>
        <v>0</v>
      </c>
      <c r="J185" s="214">
        <f>IF('Indicator Date hidden'!K186="x","x",$J$2-'Indicator Date hidden'!K186)</f>
        <v>0</v>
      </c>
      <c r="K185" s="214">
        <f>IF('Indicator Date hidden'!L186="x","x",$K$2-'Indicator Date hidden'!L186)</f>
        <v>0</v>
      </c>
      <c r="L185" s="214">
        <f>IF('Indicator Date hidden'!M186="x","x",$L$2-'Indicator Date hidden'!M186)</f>
        <v>0</v>
      </c>
      <c r="M185" s="214">
        <f>IF('Indicator Date hidden'!N186="x","x",$M$2-'Indicator Date hidden'!N186)</f>
        <v>0</v>
      </c>
      <c r="N185" s="214">
        <f>IF('Indicator Date hidden'!O186="x","x",$N$2-'Indicator Date hidden'!O186)</f>
        <v>0</v>
      </c>
      <c r="O185" s="214">
        <f>IF('Indicator Date hidden'!P186="x","x",$O$2-'Indicator Date hidden'!P186)</f>
        <v>0</v>
      </c>
      <c r="P185" s="214">
        <f>IF('Indicator Date hidden'!Q186="x","x",$P$2-'Indicator Date hidden'!Q186)</f>
        <v>0</v>
      </c>
      <c r="Q185" s="214" t="str">
        <f>IF('Indicator Date hidden'!R186="x","x",$Q$2-'Indicator Date hidden'!R186)</f>
        <v>x</v>
      </c>
      <c r="R185" s="214">
        <f>IF('Indicator Date hidden'!S186="x","x",$R$2-'Indicator Date hidden'!S186)</f>
        <v>0</v>
      </c>
      <c r="S185" s="214">
        <f>IF('Indicator Date hidden'!T186="x","x",$S$2-'Indicator Date hidden'!T186)</f>
        <v>0</v>
      </c>
      <c r="T185" s="214">
        <f>IF('Indicator Date hidden'!U186="x","x",$T$2-'Indicator Date hidden'!U186)</f>
        <v>0</v>
      </c>
      <c r="U185" s="214" t="str">
        <f>IF('Indicator Date hidden'!V186="x","x",$U$2-'Indicator Date hidden'!V186)</f>
        <v>x</v>
      </c>
      <c r="V185" s="214">
        <f>IF('Indicator Date hidden'!W186="x","x",$V$2-'Indicator Date hidden'!W186)</f>
        <v>0</v>
      </c>
      <c r="W185" s="214">
        <f>IF('Indicator Date hidden'!X186="x","x",$W$2-'Indicator Date hidden'!X186)</f>
        <v>2</v>
      </c>
      <c r="X185" s="214">
        <f>IF('Indicator Date hidden'!Y186="x","x",$X$2-'Indicator Date hidden'!Y186)</f>
        <v>3</v>
      </c>
      <c r="Y185" s="214">
        <f>IF('Indicator Date hidden'!Z186="x","x",$Y$2-'Indicator Date hidden'!Z186)</f>
        <v>0</v>
      </c>
      <c r="Z185" s="214">
        <f>IF('Indicator Date hidden'!AA186="x","x",$Z$2-'Indicator Date hidden'!AA186)</f>
        <v>0</v>
      </c>
      <c r="AA185" s="214" t="str">
        <f>IF('Indicator Date hidden'!AB186="x","x",$AA$2-'Indicator Date hidden'!AB186)</f>
        <v>x</v>
      </c>
      <c r="AB185" s="214">
        <f>IF('Indicator Date hidden'!AC186="x","x",$AB$2-'Indicator Date hidden'!AC186)</f>
        <v>0</v>
      </c>
      <c r="AC185" s="214">
        <f>IF('Indicator Date hidden'!AD186="x","x",$AC$2-'Indicator Date hidden'!AD186)</f>
        <v>0</v>
      </c>
      <c r="AD185" s="214" t="str">
        <f>IF('Indicator Date hidden'!AE186="x","x",$AD$2-'Indicator Date hidden'!AE186)</f>
        <v>x</v>
      </c>
      <c r="AE185" s="214">
        <f>IF('Indicator Date hidden'!AF186="x","x",$AE$2-'Indicator Date hidden'!AF186)</f>
        <v>0</v>
      </c>
      <c r="AF185" s="214">
        <f>IF('Indicator Date hidden'!AG186="x","x",$AF$2-'Indicator Date hidden'!AG186)</f>
        <v>0</v>
      </c>
      <c r="AG185" s="214">
        <f>IF('Indicator Date hidden'!AH186="x","x",$AG$2-'Indicator Date hidden'!AH186)</f>
        <v>0</v>
      </c>
      <c r="AH185" s="214">
        <f>IF('Indicator Date hidden'!AI186="x","x",$AH$2-'Indicator Date hidden'!AI186)</f>
        <v>0</v>
      </c>
      <c r="AI185" s="214">
        <f>IF('Indicator Date hidden'!AJ186="x","x",$AI$2-'Indicator Date hidden'!AJ186)</f>
        <v>0</v>
      </c>
      <c r="AJ185" s="214" t="str">
        <f>IF('Indicator Date hidden'!AK186="x","x",$AJ$2-'Indicator Date hidden'!AK186)</f>
        <v>x</v>
      </c>
      <c r="AK185" s="214">
        <f>IF('Indicator Date hidden'!AL186="x","x",$AK$2-'Indicator Date hidden'!AL186)</f>
        <v>1</v>
      </c>
      <c r="AL185" s="214">
        <f>IF('Indicator Date hidden'!AM186="x","x",$AL$2-'Indicator Date hidden'!AM186)</f>
        <v>0</v>
      </c>
      <c r="AM185" s="214">
        <f>IF('Indicator Date hidden'!AN186="x","x",$AM$2-'Indicator Date hidden'!AN186)</f>
        <v>0</v>
      </c>
      <c r="AN185" s="214">
        <f>IF('Indicator Date hidden'!AO186="x","x",$AN$2-'Indicator Date hidden'!AO186)</f>
        <v>0</v>
      </c>
      <c r="AO185" s="214">
        <f>IF('Indicator Date hidden'!AP186="x","x",$AO$2-'Indicator Date hidden'!AP186)</f>
        <v>0</v>
      </c>
      <c r="AP185" s="214">
        <f>IF('Indicator Date hidden'!AQ186="x","x",$AP$2-'Indicator Date hidden'!AQ186)</f>
        <v>0</v>
      </c>
      <c r="AQ185" s="214">
        <f>IF('Indicator Date hidden'!AR186="x","x",$AQ$2-'Indicator Date hidden'!AR186)</f>
        <v>4</v>
      </c>
      <c r="AR185" s="214">
        <f>IF('Indicator Date hidden'!AS186="x","x",$AR$2-'Indicator Date hidden'!AS186)</f>
        <v>0</v>
      </c>
      <c r="AS185" s="214">
        <f>IF('Indicator Date hidden'!AT186="x","x",$AS$2-'Indicator Date hidden'!AT186)</f>
        <v>0</v>
      </c>
      <c r="AT185" s="214">
        <f>IF('Indicator Date hidden'!AU186="x","x",$AT$2-'Indicator Date hidden'!AU186)</f>
        <v>0</v>
      </c>
      <c r="AU185" s="214" t="str">
        <f>IF('Indicator Date hidden'!AV186="x","x",$AU$2-'Indicator Date hidden'!AV186)</f>
        <v>x</v>
      </c>
      <c r="AV185" s="214">
        <f>IF('Indicator Date hidden'!AW186="x","x",$AV$2-'Indicator Date hidden'!AW186)</f>
        <v>0</v>
      </c>
      <c r="AW185" s="214">
        <f>IF('Indicator Date hidden'!AX186="x","x",$AW$2-'Indicator Date hidden'!AX186)</f>
        <v>0</v>
      </c>
      <c r="AX185" s="214">
        <f>IF('Indicator Date hidden'!AY186="x","x",$AX$2-'Indicator Date hidden'!AY186)</f>
        <v>1</v>
      </c>
      <c r="AY185" s="214">
        <f>IF('Indicator Date hidden'!AZ186="x","x",$AY$2-'Indicator Date hidden'!AZ186)</f>
        <v>0</v>
      </c>
      <c r="AZ185" s="214">
        <f>IF('Indicator Date hidden'!BA186="x","x",$AZ$2-'Indicator Date hidden'!BA186)</f>
        <v>0</v>
      </c>
      <c r="BA185">
        <f t="shared" si="25"/>
        <v>11</v>
      </c>
      <c r="BB185" s="21">
        <f t="shared" si="26"/>
        <v>0.24444444444444444</v>
      </c>
      <c r="BC185">
        <f t="shared" si="27"/>
        <v>5</v>
      </c>
      <c r="BD185" s="21">
        <f t="shared" si="28"/>
        <v>0.79318081322554435</v>
      </c>
      <c r="BE185" s="291">
        <f t="shared" si="29"/>
        <v>0</v>
      </c>
    </row>
    <row r="186" spans="1:57" x14ac:dyDescent="0.25">
      <c r="A186" t="s">
        <v>8127</v>
      </c>
      <c r="B186" s="214">
        <f>IF('Indicator Date hidden'!C187="x","x",$B$2-'Indicator Date hidden'!C187)</f>
        <v>0</v>
      </c>
      <c r="C186" s="214">
        <f>IF('Indicator Date hidden'!D187="x","x",$C$2-'Indicator Date hidden'!D187)</f>
        <v>0</v>
      </c>
      <c r="D186" s="214">
        <f>IF('Indicator Date hidden'!E187="x","x",$D$2-'Indicator Date hidden'!E187)</f>
        <v>0</v>
      </c>
      <c r="E186" s="214">
        <f>IF('Indicator Date hidden'!F187="x","x",$E$2-'Indicator Date hidden'!F187)</f>
        <v>0</v>
      </c>
      <c r="F186" s="214">
        <f>IF('Indicator Date hidden'!G187="x","x",$F$2-'Indicator Date hidden'!G187)</f>
        <v>0</v>
      </c>
      <c r="G186" s="214">
        <f>IF('Indicator Date hidden'!H187="x","x",$G$2-'Indicator Date hidden'!H187)</f>
        <v>0</v>
      </c>
      <c r="H186" s="214">
        <f>IF('Indicator Date hidden'!I187="x","x",$H$2-'Indicator Date hidden'!I187)</f>
        <v>0</v>
      </c>
      <c r="I186" s="214">
        <f>IF('Indicator Date hidden'!J187="x","x",$I$2-'Indicator Date hidden'!J187)</f>
        <v>0</v>
      </c>
      <c r="J186" s="214">
        <f>IF('Indicator Date hidden'!K187="x","x",$J$2-'Indicator Date hidden'!K187)</f>
        <v>0</v>
      </c>
      <c r="K186" s="214">
        <f>IF('Indicator Date hidden'!L187="x","x",$K$2-'Indicator Date hidden'!L187)</f>
        <v>0</v>
      </c>
      <c r="L186" s="214">
        <f>IF('Indicator Date hidden'!M187="x","x",$L$2-'Indicator Date hidden'!M187)</f>
        <v>0</v>
      </c>
      <c r="M186" s="214">
        <f>IF('Indicator Date hidden'!N187="x","x",$M$2-'Indicator Date hidden'!N187)</f>
        <v>0</v>
      </c>
      <c r="N186" s="214">
        <f>IF('Indicator Date hidden'!O187="x","x",$N$2-'Indicator Date hidden'!O187)</f>
        <v>0</v>
      </c>
      <c r="O186" s="214">
        <f>IF('Indicator Date hidden'!P187="x","x",$O$2-'Indicator Date hidden'!P187)</f>
        <v>0</v>
      </c>
      <c r="P186" s="214">
        <f>IF('Indicator Date hidden'!Q187="x","x",$P$2-'Indicator Date hidden'!Q187)</f>
        <v>0</v>
      </c>
      <c r="Q186" s="214" t="str">
        <f>IF('Indicator Date hidden'!R187="x","x",$Q$2-'Indicator Date hidden'!R187)</f>
        <v>x</v>
      </c>
      <c r="R186" s="214">
        <f>IF('Indicator Date hidden'!S187="x","x",$R$2-'Indicator Date hidden'!S187)</f>
        <v>0</v>
      </c>
      <c r="S186" s="214">
        <f>IF('Indicator Date hidden'!T187="x","x",$S$2-'Indicator Date hidden'!T187)</f>
        <v>0</v>
      </c>
      <c r="T186" s="214">
        <f>IF('Indicator Date hidden'!U187="x","x",$T$2-'Indicator Date hidden'!U187)</f>
        <v>0</v>
      </c>
      <c r="U186" s="214">
        <f>IF('Indicator Date hidden'!V187="x","x",$U$2-'Indicator Date hidden'!V187)</f>
        <v>0</v>
      </c>
      <c r="V186" s="214">
        <f>IF('Indicator Date hidden'!W187="x","x",$V$2-'Indicator Date hidden'!W187)</f>
        <v>0</v>
      </c>
      <c r="W186" s="214">
        <f>IF('Indicator Date hidden'!X187="x","x",$W$2-'Indicator Date hidden'!X187)</f>
        <v>3</v>
      </c>
      <c r="X186" s="214">
        <f>IF('Indicator Date hidden'!Y187="x","x",$X$2-'Indicator Date hidden'!Y187)</f>
        <v>4</v>
      </c>
      <c r="Y186" s="214">
        <f>IF('Indicator Date hidden'!Z187="x","x",$Y$2-'Indicator Date hidden'!Z187)</f>
        <v>0</v>
      </c>
      <c r="Z186" s="214">
        <f>IF('Indicator Date hidden'!AA187="x","x",$Z$2-'Indicator Date hidden'!AA187)</f>
        <v>0</v>
      </c>
      <c r="AA186" s="214">
        <f>IF('Indicator Date hidden'!AB187="x","x",$AA$2-'Indicator Date hidden'!AB187)</f>
        <v>0</v>
      </c>
      <c r="AB186" s="214">
        <f>IF('Indicator Date hidden'!AC187="x","x",$AB$2-'Indicator Date hidden'!AC187)</f>
        <v>0</v>
      </c>
      <c r="AC186" s="214">
        <f>IF('Indicator Date hidden'!AD187="x","x",$AC$2-'Indicator Date hidden'!AD187)</f>
        <v>0</v>
      </c>
      <c r="AD186" s="214" t="str">
        <f>IF('Indicator Date hidden'!AE187="x","x",$AD$2-'Indicator Date hidden'!AE187)</f>
        <v>x</v>
      </c>
      <c r="AE186" s="214">
        <f>IF('Indicator Date hidden'!AF187="x","x",$AE$2-'Indicator Date hidden'!AF187)</f>
        <v>0</v>
      </c>
      <c r="AF186" s="214">
        <f>IF('Indicator Date hidden'!AG187="x","x",$AF$2-'Indicator Date hidden'!AG187)</f>
        <v>0</v>
      </c>
      <c r="AG186" s="214">
        <f>IF('Indicator Date hidden'!AH187="x","x",$AG$2-'Indicator Date hidden'!AH187)</f>
        <v>0</v>
      </c>
      <c r="AH186" s="214">
        <f>IF('Indicator Date hidden'!AI187="x","x",$AH$2-'Indicator Date hidden'!AI187)</f>
        <v>0</v>
      </c>
      <c r="AI186" s="214">
        <f>IF('Indicator Date hidden'!AJ187="x","x",$AI$2-'Indicator Date hidden'!AJ187)</f>
        <v>0</v>
      </c>
      <c r="AJ186" s="214" t="str">
        <f>IF('Indicator Date hidden'!AK187="x","x",$AJ$2-'Indicator Date hidden'!AK187)</f>
        <v>x</v>
      </c>
      <c r="AK186" s="214">
        <f>IF('Indicator Date hidden'!AL187="x","x",$AK$2-'Indicator Date hidden'!AL187)</f>
        <v>1</v>
      </c>
      <c r="AL186" s="214">
        <f>IF('Indicator Date hidden'!AM187="x","x",$AL$2-'Indicator Date hidden'!AM187)</f>
        <v>0</v>
      </c>
      <c r="AM186" s="214">
        <f>IF('Indicator Date hidden'!AN187="x","x",$AM$2-'Indicator Date hidden'!AN187)</f>
        <v>0</v>
      </c>
      <c r="AN186" s="214">
        <f>IF('Indicator Date hidden'!AO187="x","x",$AN$2-'Indicator Date hidden'!AO187)</f>
        <v>0</v>
      </c>
      <c r="AO186" s="214">
        <f>IF('Indicator Date hidden'!AP187="x","x",$AO$2-'Indicator Date hidden'!AP187)</f>
        <v>0</v>
      </c>
      <c r="AP186" s="214">
        <f>IF('Indicator Date hidden'!AQ187="x","x",$AP$2-'Indicator Date hidden'!AQ187)</f>
        <v>0</v>
      </c>
      <c r="AQ186" s="214">
        <f>IF('Indicator Date hidden'!AR187="x","x",$AQ$2-'Indicator Date hidden'!AR187)</f>
        <v>4</v>
      </c>
      <c r="AR186" s="214">
        <f>IF('Indicator Date hidden'!AS187="x","x",$AR$2-'Indicator Date hidden'!AS187)</f>
        <v>0</v>
      </c>
      <c r="AS186" s="214">
        <f>IF('Indicator Date hidden'!AT187="x","x",$AS$2-'Indicator Date hidden'!AT187)</f>
        <v>0</v>
      </c>
      <c r="AT186" s="214">
        <f>IF('Indicator Date hidden'!AU187="x","x",$AT$2-'Indicator Date hidden'!AU187)</f>
        <v>0</v>
      </c>
      <c r="AU186" s="214">
        <f>IF('Indicator Date hidden'!AV187="x","x",$AU$2-'Indicator Date hidden'!AV187)</f>
        <v>1</v>
      </c>
      <c r="AV186" s="214">
        <f>IF('Indicator Date hidden'!AW187="x","x",$AV$2-'Indicator Date hidden'!AW187)</f>
        <v>0</v>
      </c>
      <c r="AW186" s="214">
        <f>IF('Indicator Date hidden'!AX187="x","x",$AW$2-'Indicator Date hidden'!AX187)</f>
        <v>0</v>
      </c>
      <c r="AX186" s="214">
        <f>IF('Indicator Date hidden'!AY187="x","x",$AX$2-'Indicator Date hidden'!AY187)</f>
        <v>0</v>
      </c>
      <c r="AY186" s="214">
        <f>IF('Indicator Date hidden'!AZ187="x","x",$AY$2-'Indicator Date hidden'!AZ187)</f>
        <v>0</v>
      </c>
      <c r="AZ186" s="214">
        <f>IF('Indicator Date hidden'!BA187="x","x",$AZ$2-'Indicator Date hidden'!BA187)</f>
        <v>0</v>
      </c>
      <c r="BA186">
        <f t="shared" si="25"/>
        <v>13</v>
      </c>
      <c r="BB186" s="21">
        <f t="shared" si="26"/>
        <v>0.27083333333333331</v>
      </c>
      <c r="BC186">
        <f t="shared" si="27"/>
        <v>5</v>
      </c>
      <c r="BD186" s="21">
        <f t="shared" si="28"/>
        <v>0.90690828581995475</v>
      </c>
      <c r="BE186" s="291">
        <f t="shared" si="29"/>
        <v>0</v>
      </c>
    </row>
    <row r="187" spans="1:57" x14ac:dyDescent="0.25">
      <c r="A187" t="s">
        <v>8131</v>
      </c>
      <c r="B187" s="214">
        <f>IF('Indicator Date hidden'!C188="x","x",$B$2-'Indicator Date hidden'!C188)</f>
        <v>0</v>
      </c>
      <c r="C187" s="214">
        <f>IF('Indicator Date hidden'!D188="x","x",$C$2-'Indicator Date hidden'!D188)</f>
        <v>0</v>
      </c>
      <c r="D187" s="214">
        <f>IF('Indicator Date hidden'!E188="x","x",$D$2-'Indicator Date hidden'!E188)</f>
        <v>0</v>
      </c>
      <c r="E187" s="214">
        <f>IF('Indicator Date hidden'!F188="x","x",$E$2-'Indicator Date hidden'!F188)</f>
        <v>0</v>
      </c>
      <c r="F187" s="214">
        <f>IF('Indicator Date hidden'!G188="x","x",$F$2-'Indicator Date hidden'!G188)</f>
        <v>0</v>
      </c>
      <c r="G187" s="214">
        <f>IF('Indicator Date hidden'!H188="x","x",$G$2-'Indicator Date hidden'!H188)</f>
        <v>0</v>
      </c>
      <c r="H187" s="214">
        <f>IF('Indicator Date hidden'!I188="x","x",$H$2-'Indicator Date hidden'!I188)</f>
        <v>0</v>
      </c>
      <c r="I187" s="214">
        <f>IF('Indicator Date hidden'!J188="x","x",$I$2-'Indicator Date hidden'!J188)</f>
        <v>0</v>
      </c>
      <c r="J187" s="214">
        <f>IF('Indicator Date hidden'!K188="x","x",$J$2-'Indicator Date hidden'!K188)</f>
        <v>0</v>
      </c>
      <c r="K187" s="214">
        <f>IF('Indicator Date hidden'!L188="x","x",$K$2-'Indicator Date hidden'!L188)</f>
        <v>0</v>
      </c>
      <c r="L187" s="214">
        <f>IF('Indicator Date hidden'!M188="x","x",$L$2-'Indicator Date hidden'!M188)</f>
        <v>0</v>
      </c>
      <c r="M187" s="214">
        <f>IF('Indicator Date hidden'!N188="x","x",$M$2-'Indicator Date hidden'!N188)</f>
        <v>0</v>
      </c>
      <c r="N187" s="214">
        <f>IF('Indicator Date hidden'!O188="x","x",$N$2-'Indicator Date hidden'!O188)</f>
        <v>0</v>
      </c>
      <c r="O187" s="214">
        <f>IF('Indicator Date hidden'!P188="x","x",$O$2-'Indicator Date hidden'!P188)</f>
        <v>0</v>
      </c>
      <c r="P187" s="214">
        <f>IF('Indicator Date hidden'!Q188="x","x",$P$2-'Indicator Date hidden'!Q188)</f>
        <v>0</v>
      </c>
      <c r="Q187" s="214">
        <f>IF('Indicator Date hidden'!R188="x","x",$Q$2-'Indicator Date hidden'!R188)</f>
        <v>8</v>
      </c>
      <c r="R187" s="214">
        <f>IF('Indicator Date hidden'!S188="x","x",$R$2-'Indicator Date hidden'!S188)</f>
        <v>0</v>
      </c>
      <c r="S187" s="214">
        <f>IF('Indicator Date hidden'!T188="x","x",$S$2-'Indicator Date hidden'!T188)</f>
        <v>0</v>
      </c>
      <c r="T187" s="214">
        <f>IF('Indicator Date hidden'!U188="x","x",$T$2-'Indicator Date hidden'!U188)</f>
        <v>0</v>
      </c>
      <c r="U187" s="214">
        <f>IF('Indicator Date hidden'!V188="x","x",$U$2-'Indicator Date hidden'!V188)</f>
        <v>0</v>
      </c>
      <c r="V187" s="214">
        <f>IF('Indicator Date hidden'!W188="x","x",$V$2-'Indicator Date hidden'!W188)</f>
        <v>0</v>
      </c>
      <c r="W187" s="214">
        <f>IF('Indicator Date hidden'!X188="x","x",$W$2-'Indicator Date hidden'!X188)</f>
        <v>8</v>
      </c>
      <c r="X187" s="214">
        <f>IF('Indicator Date hidden'!Y188="x","x",$X$2-'Indicator Date hidden'!Y188)</f>
        <v>1</v>
      </c>
      <c r="Y187" s="214">
        <f>IF('Indicator Date hidden'!Z188="x","x",$Y$2-'Indicator Date hidden'!Z188)</f>
        <v>0</v>
      </c>
      <c r="Z187" s="214">
        <f>IF('Indicator Date hidden'!AA188="x","x",$Z$2-'Indicator Date hidden'!AA188)</f>
        <v>0</v>
      </c>
      <c r="AA187" s="214">
        <f>IF('Indicator Date hidden'!AB188="x","x",$AA$2-'Indicator Date hidden'!AB188)</f>
        <v>0</v>
      </c>
      <c r="AB187" s="214">
        <f>IF('Indicator Date hidden'!AC188="x","x",$AB$2-'Indicator Date hidden'!AC188)</f>
        <v>0</v>
      </c>
      <c r="AC187" s="214">
        <f>IF('Indicator Date hidden'!AD188="x","x",$AC$2-'Indicator Date hidden'!AD188)</f>
        <v>0</v>
      </c>
      <c r="AD187" s="214" t="str">
        <f>IF('Indicator Date hidden'!AE188="x","x",$AD$2-'Indicator Date hidden'!AE188)</f>
        <v>x</v>
      </c>
      <c r="AE187" s="214" t="str">
        <f>IF('Indicator Date hidden'!AF188="x","x",$AE$2-'Indicator Date hidden'!AF188)</f>
        <v>x</v>
      </c>
      <c r="AF187" s="214">
        <f>IF('Indicator Date hidden'!AG188="x","x",$AF$2-'Indicator Date hidden'!AG188)</f>
        <v>10</v>
      </c>
      <c r="AG187" s="214">
        <f>IF('Indicator Date hidden'!AH188="x","x",$AG$2-'Indicator Date hidden'!AH188)</f>
        <v>0</v>
      </c>
      <c r="AH187" s="214">
        <f>IF('Indicator Date hidden'!AI188="x","x",$AH$2-'Indicator Date hidden'!AI188)</f>
        <v>0</v>
      </c>
      <c r="AI187" s="214">
        <f>IF('Indicator Date hidden'!AJ188="x","x",$AI$2-'Indicator Date hidden'!AJ188)</f>
        <v>0</v>
      </c>
      <c r="AJ187" s="214" t="str">
        <f>IF('Indicator Date hidden'!AK188="x","x",$AJ$2-'Indicator Date hidden'!AK188)</f>
        <v>x</v>
      </c>
      <c r="AK187" s="214">
        <f>IF('Indicator Date hidden'!AL188="x","x",$AK$2-'Indicator Date hidden'!AL188)</f>
        <v>1</v>
      </c>
      <c r="AL187" s="214">
        <f>IF('Indicator Date hidden'!AM188="x","x",$AL$2-'Indicator Date hidden'!AM188)</f>
        <v>0</v>
      </c>
      <c r="AM187" s="214">
        <f>IF('Indicator Date hidden'!AN188="x","x",$AM$2-'Indicator Date hidden'!AN188)</f>
        <v>0</v>
      </c>
      <c r="AN187" s="214">
        <f>IF('Indicator Date hidden'!AO188="x","x",$AN$2-'Indicator Date hidden'!AO188)</f>
        <v>0</v>
      </c>
      <c r="AO187" s="214" t="str">
        <f>IF('Indicator Date hidden'!AP188="x","x",$AO$2-'Indicator Date hidden'!AP188)</f>
        <v>x</v>
      </c>
      <c r="AP187" s="214" t="str">
        <f>IF('Indicator Date hidden'!AQ188="x","x",$AP$2-'Indicator Date hidden'!AQ188)</f>
        <v>x</v>
      </c>
      <c r="AQ187" s="214">
        <f>IF('Indicator Date hidden'!AR188="x","x",$AQ$2-'Indicator Date hidden'!AR188)</f>
        <v>8</v>
      </c>
      <c r="AR187" s="214">
        <f>IF('Indicator Date hidden'!AS188="x","x",$AR$2-'Indicator Date hidden'!AS188)</f>
        <v>0</v>
      </c>
      <c r="AS187" s="214">
        <f>IF('Indicator Date hidden'!AT188="x","x",$AS$2-'Indicator Date hidden'!AT188)</f>
        <v>0</v>
      </c>
      <c r="AT187" s="214">
        <f>IF('Indicator Date hidden'!AU188="x","x",$AT$2-'Indicator Date hidden'!AU188)</f>
        <v>0</v>
      </c>
      <c r="AU187" s="214">
        <f>IF('Indicator Date hidden'!AV188="x","x",$AU$2-'Indicator Date hidden'!AV188)</f>
        <v>1</v>
      </c>
      <c r="AV187" s="214">
        <f>IF('Indicator Date hidden'!AW188="x","x",$AV$2-'Indicator Date hidden'!AW188)</f>
        <v>0</v>
      </c>
      <c r="AW187" s="214">
        <f>IF('Indicator Date hidden'!AX188="x","x",$AW$2-'Indicator Date hidden'!AX188)</f>
        <v>0</v>
      </c>
      <c r="AX187" s="214">
        <f>IF('Indicator Date hidden'!AY188="x","x",$AX$2-'Indicator Date hidden'!AY188)</f>
        <v>0</v>
      </c>
      <c r="AY187" s="214">
        <f>IF('Indicator Date hidden'!AZ188="x","x",$AY$2-'Indicator Date hidden'!AZ188)</f>
        <v>0</v>
      </c>
      <c r="AZ187" s="214">
        <f>IF('Indicator Date hidden'!BA188="x","x",$AZ$2-'Indicator Date hidden'!BA188)</f>
        <v>3</v>
      </c>
      <c r="BA187">
        <f t="shared" si="25"/>
        <v>40</v>
      </c>
      <c r="BB187" s="21">
        <f t="shared" si="26"/>
        <v>0.86956521739130432</v>
      </c>
      <c r="BC187">
        <f t="shared" si="27"/>
        <v>8</v>
      </c>
      <c r="BD187" s="21">
        <f t="shared" si="28"/>
        <v>2.4192048249119229</v>
      </c>
      <c r="BE187" s="291">
        <f t="shared" si="29"/>
        <v>0</v>
      </c>
    </row>
    <row r="188" spans="1:57" x14ac:dyDescent="0.25">
      <c r="A188" t="s">
        <v>8138</v>
      </c>
      <c r="B188" s="214">
        <f>IF('Indicator Date hidden'!C189="x","x",$B$2-'Indicator Date hidden'!C189)</f>
        <v>0</v>
      </c>
      <c r="C188" s="214">
        <f>IF('Indicator Date hidden'!D189="x","x",$C$2-'Indicator Date hidden'!D189)</f>
        <v>0</v>
      </c>
      <c r="D188" s="214">
        <f>IF('Indicator Date hidden'!E189="x","x",$D$2-'Indicator Date hidden'!E189)</f>
        <v>0</v>
      </c>
      <c r="E188" s="214">
        <f>IF('Indicator Date hidden'!F189="x","x",$E$2-'Indicator Date hidden'!F189)</f>
        <v>0</v>
      </c>
      <c r="F188" s="214">
        <f>IF('Indicator Date hidden'!G189="x","x",$F$2-'Indicator Date hidden'!G189)</f>
        <v>0</v>
      </c>
      <c r="G188" s="214">
        <f>IF('Indicator Date hidden'!H189="x","x",$G$2-'Indicator Date hidden'!H189)</f>
        <v>0</v>
      </c>
      <c r="H188" s="214">
        <f>IF('Indicator Date hidden'!I189="x","x",$H$2-'Indicator Date hidden'!I189)</f>
        <v>0</v>
      </c>
      <c r="I188" s="214">
        <f>IF('Indicator Date hidden'!J189="x","x",$I$2-'Indicator Date hidden'!J189)</f>
        <v>0</v>
      </c>
      <c r="J188" s="214">
        <f>IF('Indicator Date hidden'!K189="x","x",$J$2-'Indicator Date hidden'!K189)</f>
        <v>0</v>
      </c>
      <c r="K188" s="214">
        <f>IF('Indicator Date hidden'!L189="x","x",$K$2-'Indicator Date hidden'!L189)</f>
        <v>0</v>
      </c>
      <c r="L188" s="214">
        <f>IF('Indicator Date hidden'!M189="x","x",$L$2-'Indicator Date hidden'!M189)</f>
        <v>0</v>
      </c>
      <c r="M188" s="214">
        <f>IF('Indicator Date hidden'!N189="x","x",$M$2-'Indicator Date hidden'!N189)</f>
        <v>0</v>
      </c>
      <c r="N188" s="214">
        <f>IF('Indicator Date hidden'!O189="x","x",$N$2-'Indicator Date hidden'!O189)</f>
        <v>0</v>
      </c>
      <c r="O188" s="214">
        <f>IF('Indicator Date hidden'!P189="x","x",$O$2-'Indicator Date hidden'!P189)</f>
        <v>0</v>
      </c>
      <c r="P188" s="214">
        <f>IF('Indicator Date hidden'!Q189="x","x",$P$2-'Indicator Date hidden'!Q189)</f>
        <v>0</v>
      </c>
      <c r="Q188" s="214">
        <f>IF('Indicator Date hidden'!R189="x","x",$Q$2-'Indicator Date hidden'!R189)</f>
        <v>7</v>
      </c>
      <c r="R188" s="214">
        <f>IF('Indicator Date hidden'!S189="x","x",$R$2-'Indicator Date hidden'!S189)</f>
        <v>0</v>
      </c>
      <c r="S188" s="214">
        <f>IF('Indicator Date hidden'!T189="x","x",$S$2-'Indicator Date hidden'!T189)</f>
        <v>0</v>
      </c>
      <c r="T188" s="214">
        <f>IF('Indicator Date hidden'!U189="x","x",$T$2-'Indicator Date hidden'!U189)</f>
        <v>0</v>
      </c>
      <c r="U188" s="214">
        <f>IF('Indicator Date hidden'!V189="x","x",$U$2-'Indicator Date hidden'!V189)</f>
        <v>0</v>
      </c>
      <c r="V188" s="214">
        <f>IF('Indicator Date hidden'!W189="x","x",$V$2-'Indicator Date hidden'!W189)</f>
        <v>0</v>
      </c>
      <c r="W188" s="214">
        <f>IF('Indicator Date hidden'!X189="x","x",$W$2-'Indicator Date hidden'!X189)</f>
        <v>1</v>
      </c>
      <c r="X188" s="214">
        <f>IF('Indicator Date hidden'!Y189="x","x",$X$2-'Indicator Date hidden'!Y189)</f>
        <v>4</v>
      </c>
      <c r="Y188" s="214">
        <f>IF('Indicator Date hidden'!Z189="x","x",$Y$2-'Indicator Date hidden'!Z189)</f>
        <v>0</v>
      </c>
      <c r="Z188" s="214">
        <f>IF('Indicator Date hidden'!AA189="x","x",$Z$2-'Indicator Date hidden'!AA189)</f>
        <v>0</v>
      </c>
      <c r="AA188" s="214" t="str">
        <f>IF('Indicator Date hidden'!AB189="x","x",$AA$2-'Indicator Date hidden'!AB189)</f>
        <v>x</v>
      </c>
      <c r="AB188" s="214">
        <f>IF('Indicator Date hidden'!AC189="x","x",$AB$2-'Indicator Date hidden'!AC189)</f>
        <v>0</v>
      </c>
      <c r="AC188" s="214">
        <f>IF('Indicator Date hidden'!AD189="x","x",$AC$2-'Indicator Date hidden'!AD189)</f>
        <v>0</v>
      </c>
      <c r="AD188" s="214">
        <f>IF('Indicator Date hidden'!AE189="x","x",$AD$2-'Indicator Date hidden'!AE189)</f>
        <v>0</v>
      </c>
      <c r="AE188" s="214" t="str">
        <f>IF('Indicator Date hidden'!AF189="x","x",$AE$2-'Indicator Date hidden'!AF189)</f>
        <v>x</v>
      </c>
      <c r="AF188" s="214">
        <f>IF('Indicator Date hidden'!AG189="x","x",$AF$2-'Indicator Date hidden'!AG189)</f>
        <v>3</v>
      </c>
      <c r="AG188" s="214">
        <f>IF('Indicator Date hidden'!AH189="x","x",$AG$2-'Indicator Date hidden'!AH189)</f>
        <v>0</v>
      </c>
      <c r="AH188" s="214">
        <f>IF('Indicator Date hidden'!AI189="x","x",$AH$2-'Indicator Date hidden'!AI189)</f>
        <v>0</v>
      </c>
      <c r="AI188" s="214">
        <f>IF('Indicator Date hidden'!AJ189="x","x",$AI$2-'Indicator Date hidden'!AJ189)</f>
        <v>0</v>
      </c>
      <c r="AJ188" s="214" t="str">
        <f>IF('Indicator Date hidden'!AK189="x","x",$AJ$2-'Indicator Date hidden'!AK189)</f>
        <v>x</v>
      </c>
      <c r="AK188" s="214">
        <f>IF('Indicator Date hidden'!AL189="x","x",$AK$2-'Indicator Date hidden'!AL189)</f>
        <v>1</v>
      </c>
      <c r="AL188" s="214">
        <f>IF('Indicator Date hidden'!AM189="x","x",$AL$2-'Indicator Date hidden'!AM189)</f>
        <v>0</v>
      </c>
      <c r="AM188" s="214">
        <f>IF('Indicator Date hidden'!AN189="x","x",$AM$2-'Indicator Date hidden'!AN189)</f>
        <v>0</v>
      </c>
      <c r="AN188" s="214">
        <f>IF('Indicator Date hidden'!AO189="x","x",$AN$2-'Indicator Date hidden'!AO189)</f>
        <v>0</v>
      </c>
      <c r="AO188" s="214" t="str">
        <f>IF('Indicator Date hidden'!AP189="x","x",$AO$2-'Indicator Date hidden'!AP189)</f>
        <v>x</v>
      </c>
      <c r="AP188" s="214" t="str">
        <f>IF('Indicator Date hidden'!AQ189="x","x",$AP$2-'Indicator Date hidden'!AQ189)</f>
        <v>x</v>
      </c>
      <c r="AQ188" s="214">
        <f>IF('Indicator Date hidden'!AR189="x","x",$AQ$2-'Indicator Date hidden'!AR189)</f>
        <v>4</v>
      </c>
      <c r="AR188" s="214">
        <f>IF('Indicator Date hidden'!AS189="x","x",$AR$2-'Indicator Date hidden'!AS189)</f>
        <v>0</v>
      </c>
      <c r="AS188" s="214" t="str">
        <f>IF('Indicator Date hidden'!AT189="x","x",$AS$2-'Indicator Date hidden'!AT189)</f>
        <v>x</v>
      </c>
      <c r="AT188" s="214">
        <f>IF('Indicator Date hidden'!AU189="x","x",$AT$2-'Indicator Date hidden'!AU189)</f>
        <v>0</v>
      </c>
      <c r="AU188" s="214">
        <f>IF('Indicator Date hidden'!AV189="x","x",$AU$2-'Indicator Date hidden'!AV189)</f>
        <v>1</v>
      </c>
      <c r="AV188" s="214">
        <f>IF('Indicator Date hidden'!AW189="x","x",$AV$2-'Indicator Date hidden'!AW189)</f>
        <v>0</v>
      </c>
      <c r="AW188" s="214">
        <f>IF('Indicator Date hidden'!AX189="x","x",$AW$2-'Indicator Date hidden'!AX189)</f>
        <v>0</v>
      </c>
      <c r="AX188" s="214">
        <f>IF('Indicator Date hidden'!AY189="x","x",$AX$2-'Indicator Date hidden'!AY189)</f>
        <v>0</v>
      </c>
      <c r="AY188" s="214">
        <f>IF('Indicator Date hidden'!AZ189="x","x",$AY$2-'Indicator Date hidden'!AZ189)</f>
        <v>0</v>
      </c>
      <c r="AZ188" s="214">
        <f>IF('Indicator Date hidden'!BA189="x","x",$AZ$2-'Indicator Date hidden'!BA189)</f>
        <v>0</v>
      </c>
      <c r="BA188">
        <f t="shared" si="25"/>
        <v>21</v>
      </c>
      <c r="BB188" s="21">
        <f t="shared" si="26"/>
        <v>0.46666666666666667</v>
      </c>
      <c r="BC188">
        <f t="shared" si="27"/>
        <v>7</v>
      </c>
      <c r="BD188" s="21">
        <f t="shared" si="28"/>
        <v>1.3597385369580759</v>
      </c>
      <c r="BE188" s="291">
        <f t="shared" si="29"/>
        <v>0</v>
      </c>
    </row>
    <row r="189" spans="1:57" x14ac:dyDescent="0.25">
      <c r="A189" t="s">
        <v>8134</v>
      </c>
      <c r="B189" s="214">
        <f>IF('Indicator Date hidden'!C190="x","x",$B$2-'Indicator Date hidden'!C190)</f>
        <v>0</v>
      </c>
      <c r="C189" s="214">
        <f>IF('Indicator Date hidden'!D190="x","x",$C$2-'Indicator Date hidden'!D190)</f>
        <v>0</v>
      </c>
      <c r="D189" s="214">
        <f>IF('Indicator Date hidden'!E190="x","x",$D$2-'Indicator Date hidden'!E190)</f>
        <v>0</v>
      </c>
      <c r="E189" s="214">
        <f>IF('Indicator Date hidden'!F190="x","x",$E$2-'Indicator Date hidden'!F190)</f>
        <v>0</v>
      </c>
      <c r="F189" s="214">
        <f>IF('Indicator Date hidden'!G190="x","x",$F$2-'Indicator Date hidden'!G190)</f>
        <v>0</v>
      </c>
      <c r="G189" s="214">
        <f>IF('Indicator Date hidden'!H190="x","x",$G$2-'Indicator Date hidden'!H190)</f>
        <v>0</v>
      </c>
      <c r="H189" s="214">
        <f>IF('Indicator Date hidden'!I190="x","x",$H$2-'Indicator Date hidden'!I190)</f>
        <v>0</v>
      </c>
      <c r="I189" s="214">
        <f>IF('Indicator Date hidden'!J190="x","x",$I$2-'Indicator Date hidden'!J190)</f>
        <v>0</v>
      </c>
      <c r="J189" s="214">
        <f>IF('Indicator Date hidden'!K190="x","x",$J$2-'Indicator Date hidden'!K190)</f>
        <v>0</v>
      </c>
      <c r="K189" s="214">
        <f>IF('Indicator Date hidden'!L190="x","x",$K$2-'Indicator Date hidden'!L190)</f>
        <v>0</v>
      </c>
      <c r="L189" s="214">
        <f>IF('Indicator Date hidden'!M190="x","x",$L$2-'Indicator Date hidden'!M190)</f>
        <v>0</v>
      </c>
      <c r="M189" s="214">
        <f>IF('Indicator Date hidden'!N190="x","x",$M$2-'Indicator Date hidden'!N190)</f>
        <v>0</v>
      </c>
      <c r="N189" s="214">
        <f>IF('Indicator Date hidden'!O190="x","x",$N$2-'Indicator Date hidden'!O190)</f>
        <v>0</v>
      </c>
      <c r="O189" s="214">
        <f>IF('Indicator Date hidden'!P190="x","x",$O$2-'Indicator Date hidden'!P190)</f>
        <v>0</v>
      </c>
      <c r="P189" s="214">
        <f>IF('Indicator Date hidden'!Q190="x","x",$P$2-'Indicator Date hidden'!Q190)</f>
        <v>0</v>
      </c>
      <c r="Q189" s="214" t="str">
        <f>IF('Indicator Date hidden'!R190="x","x",$Q$2-'Indicator Date hidden'!R190)</f>
        <v>x</v>
      </c>
      <c r="R189" s="214">
        <f>IF('Indicator Date hidden'!S190="x","x",$R$2-'Indicator Date hidden'!S190)</f>
        <v>0</v>
      </c>
      <c r="S189" s="214">
        <f>IF('Indicator Date hidden'!T190="x","x",$S$2-'Indicator Date hidden'!T190)</f>
        <v>0</v>
      </c>
      <c r="T189" s="214">
        <f>IF('Indicator Date hidden'!U190="x","x",$T$2-'Indicator Date hidden'!U190)</f>
        <v>0</v>
      </c>
      <c r="U189" s="214" t="str">
        <f>IF('Indicator Date hidden'!V190="x","x",$U$2-'Indicator Date hidden'!V190)</f>
        <v>x</v>
      </c>
      <c r="V189" s="214">
        <f>IF('Indicator Date hidden'!W190="x","x",$V$2-'Indicator Date hidden'!W190)</f>
        <v>0</v>
      </c>
      <c r="W189" s="214">
        <f>IF('Indicator Date hidden'!X190="x","x",$W$2-'Indicator Date hidden'!X190)</f>
        <v>5</v>
      </c>
      <c r="X189" s="214" t="str">
        <f>IF('Indicator Date hidden'!Y190="x","x",$X$2-'Indicator Date hidden'!Y190)</f>
        <v>x</v>
      </c>
      <c r="Y189" s="214">
        <f>IF('Indicator Date hidden'!Z190="x","x",$Y$2-'Indicator Date hidden'!Z190)</f>
        <v>0</v>
      </c>
      <c r="Z189" s="214">
        <f>IF('Indicator Date hidden'!AA190="x","x",$Z$2-'Indicator Date hidden'!AA190)</f>
        <v>0</v>
      </c>
      <c r="AA189" s="214">
        <f>IF('Indicator Date hidden'!AB190="x","x",$AA$2-'Indicator Date hidden'!AB190)</f>
        <v>0</v>
      </c>
      <c r="AB189" s="214">
        <f>IF('Indicator Date hidden'!AC190="x","x",$AB$2-'Indicator Date hidden'!AC190)</f>
        <v>0</v>
      </c>
      <c r="AC189" s="214">
        <f>IF('Indicator Date hidden'!AD190="x","x",$AC$2-'Indicator Date hidden'!AD190)</f>
        <v>0</v>
      </c>
      <c r="AD189" s="214">
        <f>IF('Indicator Date hidden'!AE190="x","x",$AD$2-'Indicator Date hidden'!AE190)</f>
        <v>0</v>
      </c>
      <c r="AE189" s="214">
        <f>IF('Indicator Date hidden'!AF190="x","x",$AE$2-'Indicator Date hidden'!AF190)</f>
        <v>0</v>
      </c>
      <c r="AF189" s="214">
        <f>IF('Indicator Date hidden'!AG190="x","x",$AF$2-'Indicator Date hidden'!AG190)</f>
        <v>7</v>
      </c>
      <c r="AG189" s="214">
        <f>IF('Indicator Date hidden'!AH190="x","x",$AG$2-'Indicator Date hidden'!AH190)</f>
        <v>0</v>
      </c>
      <c r="AH189" s="214">
        <f>IF('Indicator Date hidden'!AI190="x","x",$AH$2-'Indicator Date hidden'!AI190)</f>
        <v>0</v>
      </c>
      <c r="AI189" s="214">
        <f>IF('Indicator Date hidden'!AJ190="x","x",$AI$2-'Indicator Date hidden'!AJ190)</f>
        <v>0</v>
      </c>
      <c r="AJ189" s="214" t="str">
        <f>IF('Indicator Date hidden'!AK190="x","x",$AJ$2-'Indicator Date hidden'!AK190)</f>
        <v>x</v>
      </c>
      <c r="AK189" s="214">
        <f>IF('Indicator Date hidden'!AL190="x","x",$AK$2-'Indicator Date hidden'!AL190)</f>
        <v>1</v>
      </c>
      <c r="AL189" s="214">
        <f>IF('Indicator Date hidden'!AM190="x","x",$AL$2-'Indicator Date hidden'!AM190)</f>
        <v>0</v>
      </c>
      <c r="AM189" s="214">
        <f>IF('Indicator Date hidden'!AN190="x","x",$AM$2-'Indicator Date hidden'!AN190)</f>
        <v>0</v>
      </c>
      <c r="AN189" s="214">
        <f>IF('Indicator Date hidden'!AO190="x","x",$AN$2-'Indicator Date hidden'!AO190)</f>
        <v>0</v>
      </c>
      <c r="AO189" s="214">
        <f>IF('Indicator Date hidden'!AP190="x","x",$AO$2-'Indicator Date hidden'!AP190)</f>
        <v>0</v>
      </c>
      <c r="AP189" s="214">
        <f>IF('Indicator Date hidden'!AQ190="x","x",$AP$2-'Indicator Date hidden'!AQ190)</f>
        <v>0</v>
      </c>
      <c r="AQ189" s="214">
        <f>IF('Indicator Date hidden'!AR190="x","x",$AQ$2-'Indicator Date hidden'!AR190)</f>
        <v>0</v>
      </c>
      <c r="AR189" s="214">
        <f>IF('Indicator Date hidden'!AS190="x","x",$AR$2-'Indicator Date hidden'!AS190)</f>
        <v>0</v>
      </c>
      <c r="AS189" s="214">
        <f>IF('Indicator Date hidden'!AT190="x","x",$AS$2-'Indicator Date hidden'!AT190)</f>
        <v>0</v>
      </c>
      <c r="AT189" s="214">
        <f>IF('Indicator Date hidden'!AU190="x","x",$AT$2-'Indicator Date hidden'!AU190)</f>
        <v>0</v>
      </c>
      <c r="AU189" s="214">
        <f>IF('Indicator Date hidden'!AV190="x","x",$AU$2-'Indicator Date hidden'!AV190)</f>
        <v>3</v>
      </c>
      <c r="AV189" s="214">
        <f>IF('Indicator Date hidden'!AW190="x","x",$AV$2-'Indicator Date hidden'!AW190)</f>
        <v>0</v>
      </c>
      <c r="AW189" s="214">
        <f>IF('Indicator Date hidden'!AX190="x","x",$AW$2-'Indicator Date hidden'!AX190)</f>
        <v>0</v>
      </c>
      <c r="AX189" s="214">
        <f>IF('Indicator Date hidden'!AY190="x","x",$AX$2-'Indicator Date hidden'!AY190)</f>
        <v>0</v>
      </c>
      <c r="AY189" s="214">
        <f>IF('Indicator Date hidden'!AZ190="x","x",$AY$2-'Indicator Date hidden'!AZ190)</f>
        <v>0</v>
      </c>
      <c r="AZ189" s="214">
        <f>IF('Indicator Date hidden'!BA190="x","x",$AZ$2-'Indicator Date hidden'!BA190)</f>
        <v>0</v>
      </c>
      <c r="BA189">
        <f t="shared" si="25"/>
        <v>16</v>
      </c>
      <c r="BB189" s="21">
        <f t="shared" si="26"/>
        <v>0.34042553191489361</v>
      </c>
      <c r="BC189">
        <f t="shared" si="27"/>
        <v>4</v>
      </c>
      <c r="BD189" s="21">
        <f t="shared" si="28"/>
        <v>1.2928048962521967</v>
      </c>
      <c r="BE189" s="291">
        <f t="shared" si="29"/>
        <v>0</v>
      </c>
    </row>
    <row r="190" spans="1:57" x14ac:dyDescent="0.25">
      <c r="A190" t="s">
        <v>8136</v>
      </c>
      <c r="B190" s="214">
        <f>IF('Indicator Date hidden'!C191="x","x",$B$2-'Indicator Date hidden'!C191)</f>
        <v>0</v>
      </c>
      <c r="C190" s="214">
        <f>IF('Indicator Date hidden'!D191="x","x",$C$2-'Indicator Date hidden'!D191)</f>
        <v>0</v>
      </c>
      <c r="D190" s="214">
        <f>IF('Indicator Date hidden'!E191="x","x",$D$2-'Indicator Date hidden'!E191)</f>
        <v>0</v>
      </c>
      <c r="E190" s="214">
        <f>IF('Indicator Date hidden'!F191="x","x",$E$2-'Indicator Date hidden'!F191)</f>
        <v>0</v>
      </c>
      <c r="F190" s="214">
        <f>IF('Indicator Date hidden'!G191="x","x",$F$2-'Indicator Date hidden'!G191)</f>
        <v>0</v>
      </c>
      <c r="G190" s="214">
        <f>IF('Indicator Date hidden'!H191="x","x",$G$2-'Indicator Date hidden'!H191)</f>
        <v>0</v>
      </c>
      <c r="H190" s="214">
        <f>IF('Indicator Date hidden'!I191="x","x",$H$2-'Indicator Date hidden'!I191)</f>
        <v>0</v>
      </c>
      <c r="I190" s="214">
        <f>IF('Indicator Date hidden'!J191="x","x",$I$2-'Indicator Date hidden'!J191)</f>
        <v>0</v>
      </c>
      <c r="J190" s="214">
        <f>IF('Indicator Date hidden'!K191="x","x",$J$2-'Indicator Date hidden'!K191)</f>
        <v>0</v>
      </c>
      <c r="K190" s="214">
        <f>IF('Indicator Date hidden'!L191="x","x",$K$2-'Indicator Date hidden'!L191)</f>
        <v>0</v>
      </c>
      <c r="L190" s="214">
        <f>IF('Indicator Date hidden'!M191="x","x",$L$2-'Indicator Date hidden'!M191)</f>
        <v>0</v>
      </c>
      <c r="M190" s="214">
        <f>IF('Indicator Date hidden'!N191="x","x",$M$2-'Indicator Date hidden'!N191)</f>
        <v>0</v>
      </c>
      <c r="N190" s="214">
        <f>IF('Indicator Date hidden'!O191="x","x",$N$2-'Indicator Date hidden'!O191)</f>
        <v>0</v>
      </c>
      <c r="O190" s="214">
        <f>IF('Indicator Date hidden'!P191="x","x",$O$2-'Indicator Date hidden'!P191)</f>
        <v>0</v>
      </c>
      <c r="P190" s="214">
        <f>IF('Indicator Date hidden'!Q191="x","x",$P$2-'Indicator Date hidden'!Q191)</f>
        <v>0</v>
      </c>
      <c r="Q190" s="214">
        <f>IF('Indicator Date hidden'!R191="x","x",$Q$2-'Indicator Date hidden'!R191)</f>
        <v>3</v>
      </c>
      <c r="R190" s="214">
        <f>IF('Indicator Date hidden'!S191="x","x",$R$2-'Indicator Date hidden'!S191)</f>
        <v>0</v>
      </c>
      <c r="S190" s="214">
        <f>IF('Indicator Date hidden'!T191="x","x",$S$2-'Indicator Date hidden'!T191)</f>
        <v>0</v>
      </c>
      <c r="T190" s="214">
        <f>IF('Indicator Date hidden'!U191="x","x",$T$2-'Indicator Date hidden'!U191)</f>
        <v>0</v>
      </c>
      <c r="U190" s="214">
        <f>IF('Indicator Date hidden'!V191="x","x",$U$2-'Indicator Date hidden'!V191)</f>
        <v>0</v>
      </c>
      <c r="V190" s="214">
        <f>IF('Indicator Date hidden'!W191="x","x",$V$2-'Indicator Date hidden'!W191)</f>
        <v>0</v>
      </c>
      <c r="W190" s="214">
        <f>IF('Indicator Date hidden'!X191="x","x",$W$2-'Indicator Date hidden'!X191)</f>
        <v>1</v>
      </c>
      <c r="X190" s="214">
        <f>IF('Indicator Date hidden'!Y191="x","x",$X$2-'Indicator Date hidden'!Y191)</f>
        <v>1</v>
      </c>
      <c r="Y190" s="214">
        <f>IF('Indicator Date hidden'!Z191="x","x",$Y$2-'Indicator Date hidden'!Z191)</f>
        <v>0</v>
      </c>
      <c r="Z190" s="214">
        <f>IF('Indicator Date hidden'!AA191="x","x",$Z$2-'Indicator Date hidden'!AA191)</f>
        <v>0</v>
      </c>
      <c r="AA190" s="214">
        <f>IF('Indicator Date hidden'!AB191="x","x",$AA$2-'Indicator Date hidden'!AB191)</f>
        <v>0</v>
      </c>
      <c r="AB190" s="214">
        <f>IF('Indicator Date hidden'!AC191="x","x",$AB$2-'Indicator Date hidden'!AC191)</f>
        <v>0</v>
      </c>
      <c r="AC190" s="214">
        <f>IF('Indicator Date hidden'!AD191="x","x",$AC$2-'Indicator Date hidden'!AD191)</f>
        <v>0</v>
      </c>
      <c r="AD190" s="214">
        <f>IF('Indicator Date hidden'!AE191="x","x",$AD$2-'Indicator Date hidden'!AE191)</f>
        <v>0</v>
      </c>
      <c r="AE190" s="214">
        <f>IF('Indicator Date hidden'!AF191="x","x",$AE$2-'Indicator Date hidden'!AF191)</f>
        <v>0</v>
      </c>
      <c r="AF190" s="214">
        <f>IF('Indicator Date hidden'!AG191="x","x",$AF$2-'Indicator Date hidden'!AG191)</f>
        <v>1</v>
      </c>
      <c r="AG190" s="214">
        <f>IF('Indicator Date hidden'!AH191="x","x",$AG$2-'Indicator Date hidden'!AH191)</f>
        <v>0</v>
      </c>
      <c r="AH190" s="214">
        <f>IF('Indicator Date hidden'!AI191="x","x",$AH$2-'Indicator Date hidden'!AI191)</f>
        <v>0</v>
      </c>
      <c r="AI190" s="214">
        <f>IF('Indicator Date hidden'!AJ191="x","x",$AI$2-'Indicator Date hidden'!AJ191)</f>
        <v>0</v>
      </c>
      <c r="AJ190" s="214" t="str">
        <f>IF('Indicator Date hidden'!AK191="x","x",$AJ$2-'Indicator Date hidden'!AK191)</f>
        <v>x</v>
      </c>
      <c r="AK190" s="214">
        <f>IF('Indicator Date hidden'!AL191="x","x",$AK$2-'Indicator Date hidden'!AL191)</f>
        <v>1</v>
      </c>
      <c r="AL190" s="214">
        <f>IF('Indicator Date hidden'!AM191="x","x",$AL$2-'Indicator Date hidden'!AM191)</f>
        <v>0</v>
      </c>
      <c r="AM190" s="214">
        <f>IF('Indicator Date hidden'!AN191="x","x",$AM$2-'Indicator Date hidden'!AN191)</f>
        <v>0</v>
      </c>
      <c r="AN190" s="214">
        <f>IF('Indicator Date hidden'!AO191="x","x",$AN$2-'Indicator Date hidden'!AO191)</f>
        <v>0</v>
      </c>
      <c r="AO190" s="214" t="str">
        <f>IF('Indicator Date hidden'!AP191="x","x",$AO$2-'Indicator Date hidden'!AP191)</f>
        <v>x</v>
      </c>
      <c r="AP190" s="214" t="str">
        <f>IF('Indicator Date hidden'!AQ191="x","x",$AP$2-'Indicator Date hidden'!AQ191)</f>
        <v>x</v>
      </c>
      <c r="AQ190" s="214">
        <f>IF('Indicator Date hidden'!AR191="x","x",$AQ$2-'Indicator Date hidden'!AR191)</f>
        <v>0</v>
      </c>
      <c r="AR190" s="214">
        <f>IF('Indicator Date hidden'!AS191="x","x",$AR$2-'Indicator Date hidden'!AS191)</f>
        <v>0</v>
      </c>
      <c r="AS190" s="214">
        <f>IF('Indicator Date hidden'!AT191="x","x",$AS$2-'Indicator Date hidden'!AT191)</f>
        <v>0</v>
      </c>
      <c r="AT190" s="214">
        <f>IF('Indicator Date hidden'!AU191="x","x",$AT$2-'Indicator Date hidden'!AU191)</f>
        <v>0</v>
      </c>
      <c r="AU190" s="214">
        <f>IF('Indicator Date hidden'!AV191="x","x",$AU$2-'Indicator Date hidden'!AV191)</f>
        <v>5</v>
      </c>
      <c r="AV190" s="214">
        <f>IF('Indicator Date hidden'!AW191="x","x",$AV$2-'Indicator Date hidden'!AW191)</f>
        <v>0</v>
      </c>
      <c r="AW190" s="214">
        <f>IF('Indicator Date hidden'!AX191="x","x",$AW$2-'Indicator Date hidden'!AX191)</f>
        <v>0</v>
      </c>
      <c r="AX190" s="214">
        <f>IF('Indicator Date hidden'!AY191="x","x",$AX$2-'Indicator Date hidden'!AY191)</f>
        <v>0</v>
      </c>
      <c r="AY190" s="214">
        <f>IF('Indicator Date hidden'!AZ191="x","x",$AY$2-'Indicator Date hidden'!AZ191)</f>
        <v>0</v>
      </c>
      <c r="AZ190" s="214">
        <f>IF('Indicator Date hidden'!BA191="x","x",$AZ$2-'Indicator Date hidden'!BA191)</f>
        <v>0</v>
      </c>
      <c r="BA190">
        <f t="shared" si="25"/>
        <v>12</v>
      </c>
      <c r="BB190" s="21">
        <f t="shared" si="26"/>
        <v>0.25</v>
      </c>
      <c r="BC190">
        <f t="shared" si="27"/>
        <v>6</v>
      </c>
      <c r="BD190" s="21">
        <f t="shared" si="28"/>
        <v>0.8539125638299665</v>
      </c>
      <c r="BE190" s="291">
        <f t="shared" si="29"/>
        <v>0</v>
      </c>
    </row>
    <row r="191" spans="1:57" x14ac:dyDescent="0.25">
      <c r="A191" t="s">
        <v>8141</v>
      </c>
      <c r="B191" s="214">
        <f>IF('Indicator Date hidden'!C192="x","x",$B$2-'Indicator Date hidden'!C192)</f>
        <v>0</v>
      </c>
      <c r="C191" s="214">
        <f>IF('Indicator Date hidden'!D192="x","x",$C$2-'Indicator Date hidden'!D192)</f>
        <v>0</v>
      </c>
      <c r="D191" s="214">
        <f>IF('Indicator Date hidden'!E192="x","x",$D$2-'Indicator Date hidden'!E192)</f>
        <v>0</v>
      </c>
      <c r="E191" s="214">
        <f>IF('Indicator Date hidden'!F192="x","x",$E$2-'Indicator Date hidden'!F192)</f>
        <v>0</v>
      </c>
      <c r="F191" s="214">
        <f>IF('Indicator Date hidden'!G192="x","x",$F$2-'Indicator Date hidden'!G192)</f>
        <v>0</v>
      </c>
      <c r="G191" s="214">
        <f>IF('Indicator Date hidden'!H192="x","x",$G$2-'Indicator Date hidden'!H192)</f>
        <v>0</v>
      </c>
      <c r="H191" s="214">
        <f>IF('Indicator Date hidden'!I192="x","x",$H$2-'Indicator Date hidden'!I192)</f>
        <v>0</v>
      </c>
      <c r="I191" s="214">
        <f>IF('Indicator Date hidden'!J192="x","x",$I$2-'Indicator Date hidden'!J192)</f>
        <v>0</v>
      </c>
      <c r="J191" s="214">
        <f>IF('Indicator Date hidden'!K192="x","x",$J$2-'Indicator Date hidden'!K192)</f>
        <v>0</v>
      </c>
      <c r="K191" s="214">
        <f>IF('Indicator Date hidden'!L192="x","x",$K$2-'Indicator Date hidden'!L192)</f>
        <v>0</v>
      </c>
      <c r="L191" s="214">
        <f>IF('Indicator Date hidden'!M192="x","x",$L$2-'Indicator Date hidden'!M192)</f>
        <v>0</v>
      </c>
      <c r="M191" s="214">
        <f>IF('Indicator Date hidden'!N192="x","x",$M$2-'Indicator Date hidden'!N192)</f>
        <v>0</v>
      </c>
      <c r="N191" s="214">
        <f>IF('Indicator Date hidden'!O192="x","x",$N$2-'Indicator Date hidden'!O192)</f>
        <v>0</v>
      </c>
      <c r="O191" s="214">
        <f>IF('Indicator Date hidden'!P192="x","x",$O$2-'Indicator Date hidden'!P192)</f>
        <v>0</v>
      </c>
      <c r="P191" s="214">
        <f>IF('Indicator Date hidden'!Q192="x","x",$P$2-'Indicator Date hidden'!Q192)</f>
        <v>0</v>
      </c>
      <c r="Q191" s="214">
        <f>IF('Indicator Date hidden'!R192="x","x",$Q$2-'Indicator Date hidden'!R192)</f>
        <v>1</v>
      </c>
      <c r="R191" s="214">
        <f>IF('Indicator Date hidden'!S192="x","x",$R$2-'Indicator Date hidden'!S192)</f>
        <v>0</v>
      </c>
      <c r="S191" s="214">
        <f>IF('Indicator Date hidden'!T192="x","x",$S$2-'Indicator Date hidden'!T192)</f>
        <v>0</v>
      </c>
      <c r="T191" s="214">
        <f>IF('Indicator Date hidden'!U192="x","x",$T$2-'Indicator Date hidden'!U192)</f>
        <v>0</v>
      </c>
      <c r="U191" s="214" t="str">
        <f>IF('Indicator Date hidden'!V192="x","x",$U$2-'Indicator Date hidden'!V192)</f>
        <v>x</v>
      </c>
      <c r="V191" s="214">
        <f>IF('Indicator Date hidden'!W192="x","x",$V$2-'Indicator Date hidden'!W192)</f>
        <v>0</v>
      </c>
      <c r="W191" s="214">
        <f>IF('Indicator Date hidden'!X192="x","x",$W$2-'Indicator Date hidden'!X192)</f>
        <v>1</v>
      </c>
      <c r="X191" s="214">
        <f>IF('Indicator Date hidden'!Y192="x","x",$X$2-'Indicator Date hidden'!Y192)</f>
        <v>4</v>
      </c>
      <c r="Y191" s="214">
        <f>IF('Indicator Date hidden'!Z192="x","x",$Y$2-'Indicator Date hidden'!Z192)</f>
        <v>0</v>
      </c>
      <c r="Z191" s="214">
        <f>IF('Indicator Date hidden'!AA192="x","x",$Z$2-'Indicator Date hidden'!AA192)</f>
        <v>0</v>
      </c>
      <c r="AA191" s="214">
        <f>IF('Indicator Date hidden'!AB192="x","x",$AA$2-'Indicator Date hidden'!AB192)</f>
        <v>0</v>
      </c>
      <c r="AB191" s="214">
        <f>IF('Indicator Date hidden'!AC192="x","x",$AB$2-'Indicator Date hidden'!AC192)</f>
        <v>0</v>
      </c>
      <c r="AC191" s="214">
        <f>IF('Indicator Date hidden'!AD192="x","x",$AC$2-'Indicator Date hidden'!AD192)</f>
        <v>0</v>
      </c>
      <c r="AD191" s="214">
        <f>IF('Indicator Date hidden'!AE192="x","x",$AD$2-'Indicator Date hidden'!AE192)</f>
        <v>0</v>
      </c>
      <c r="AE191" s="214">
        <f>IF('Indicator Date hidden'!AF192="x","x",$AE$2-'Indicator Date hidden'!AF192)</f>
        <v>0</v>
      </c>
      <c r="AF191" s="214">
        <f>IF('Indicator Date hidden'!AG192="x","x",$AF$2-'Indicator Date hidden'!AG192)</f>
        <v>8</v>
      </c>
      <c r="AG191" s="214">
        <f>IF('Indicator Date hidden'!AH192="x","x",$AG$2-'Indicator Date hidden'!AH192)</f>
        <v>0</v>
      </c>
      <c r="AH191" s="214">
        <f>IF('Indicator Date hidden'!AI192="x","x",$AH$2-'Indicator Date hidden'!AI192)</f>
        <v>0</v>
      </c>
      <c r="AI191" s="214">
        <f>IF('Indicator Date hidden'!AJ192="x","x",$AI$2-'Indicator Date hidden'!AJ192)</f>
        <v>0</v>
      </c>
      <c r="AJ191" s="214">
        <f>IF('Indicator Date hidden'!AK192="x","x",$AJ$2-'Indicator Date hidden'!AK192)</f>
        <v>0</v>
      </c>
      <c r="AK191" s="214">
        <f>IF('Indicator Date hidden'!AL192="x","x",$AK$2-'Indicator Date hidden'!AL192)</f>
        <v>0</v>
      </c>
      <c r="AL191" s="214">
        <f>IF('Indicator Date hidden'!AM192="x","x",$AL$2-'Indicator Date hidden'!AM192)</f>
        <v>0</v>
      </c>
      <c r="AM191" s="214">
        <f>IF('Indicator Date hidden'!AN192="x","x",$AM$2-'Indicator Date hidden'!AN192)</f>
        <v>0</v>
      </c>
      <c r="AN191" s="214">
        <f>IF('Indicator Date hidden'!AO192="x","x",$AN$2-'Indicator Date hidden'!AO192)</f>
        <v>0</v>
      </c>
      <c r="AO191" s="214">
        <f>IF('Indicator Date hidden'!AP192="x","x",$AO$2-'Indicator Date hidden'!AP192)</f>
        <v>1</v>
      </c>
      <c r="AP191" s="214">
        <f>IF('Indicator Date hidden'!AQ192="x","x",$AP$2-'Indicator Date hidden'!AQ192)</f>
        <v>1</v>
      </c>
      <c r="AQ191" s="214">
        <f>IF('Indicator Date hidden'!AR192="x","x",$AQ$2-'Indicator Date hidden'!AR192)</f>
        <v>0</v>
      </c>
      <c r="AR191" s="214">
        <f>IF('Indicator Date hidden'!AS192="x","x",$AR$2-'Indicator Date hidden'!AS192)</f>
        <v>0</v>
      </c>
      <c r="AS191" s="214">
        <f>IF('Indicator Date hidden'!AT192="x","x",$AS$2-'Indicator Date hidden'!AT192)</f>
        <v>0</v>
      </c>
      <c r="AT191" s="214">
        <f>IF('Indicator Date hidden'!AU192="x","x",$AT$2-'Indicator Date hidden'!AU192)</f>
        <v>0</v>
      </c>
      <c r="AU191" s="214">
        <f>IF('Indicator Date hidden'!AV192="x","x",$AU$2-'Indicator Date hidden'!AV192)</f>
        <v>1</v>
      </c>
      <c r="AV191" s="214">
        <f>IF('Indicator Date hidden'!AW192="x","x",$AV$2-'Indicator Date hidden'!AW192)</f>
        <v>0</v>
      </c>
      <c r="AW191" s="214">
        <f>IF('Indicator Date hidden'!AX192="x","x",$AW$2-'Indicator Date hidden'!AX192)</f>
        <v>0</v>
      </c>
      <c r="AX191" s="214">
        <f>IF('Indicator Date hidden'!AY192="x","x",$AX$2-'Indicator Date hidden'!AY192)</f>
        <v>0</v>
      </c>
      <c r="AY191" s="214">
        <f>IF('Indicator Date hidden'!AZ192="x","x",$AY$2-'Indicator Date hidden'!AZ192)</f>
        <v>3</v>
      </c>
      <c r="AZ191" s="214">
        <f>IF('Indicator Date hidden'!BA192="x","x",$AZ$2-'Indicator Date hidden'!BA192)</f>
        <v>3</v>
      </c>
      <c r="BA191">
        <f t="shared" si="25"/>
        <v>23</v>
      </c>
      <c r="BB191" s="21">
        <f t="shared" si="26"/>
        <v>0.46</v>
      </c>
      <c r="BC191">
        <f t="shared" si="27"/>
        <v>9</v>
      </c>
      <c r="BD191" s="21">
        <f t="shared" si="28"/>
        <v>1.3595587519485872</v>
      </c>
      <c r="BE191" s="291">
        <f t="shared" si="29"/>
        <v>0</v>
      </c>
    </row>
    <row r="192" spans="1:57" x14ac:dyDescent="0.25">
      <c r="A192" t="s">
        <v>8144</v>
      </c>
      <c r="B192" s="214">
        <f>IF('Indicator Date hidden'!C193="x","x",$B$2-'Indicator Date hidden'!C193)</f>
        <v>0</v>
      </c>
      <c r="C192" s="214">
        <f>IF('Indicator Date hidden'!D193="x","x",$C$2-'Indicator Date hidden'!D193)</f>
        <v>0</v>
      </c>
      <c r="D192" s="214">
        <f>IF('Indicator Date hidden'!E193="x","x",$D$2-'Indicator Date hidden'!E193)</f>
        <v>0</v>
      </c>
      <c r="E192" s="214">
        <f>IF('Indicator Date hidden'!F193="x","x",$E$2-'Indicator Date hidden'!F193)</f>
        <v>0</v>
      </c>
      <c r="F192" s="214">
        <f>IF('Indicator Date hidden'!G193="x","x",$F$2-'Indicator Date hidden'!G193)</f>
        <v>0</v>
      </c>
      <c r="G192" s="214">
        <f>IF('Indicator Date hidden'!H193="x","x",$G$2-'Indicator Date hidden'!H193)</f>
        <v>0</v>
      </c>
      <c r="H192" s="214">
        <f>IF('Indicator Date hidden'!I193="x","x",$H$2-'Indicator Date hidden'!I193)</f>
        <v>0</v>
      </c>
      <c r="I192" s="214">
        <f>IF('Indicator Date hidden'!J193="x","x",$I$2-'Indicator Date hidden'!J193)</f>
        <v>0</v>
      </c>
      <c r="J192" s="214">
        <f>IF('Indicator Date hidden'!K193="x","x",$J$2-'Indicator Date hidden'!K193)</f>
        <v>0</v>
      </c>
      <c r="K192" s="214">
        <f>IF('Indicator Date hidden'!L193="x","x",$K$2-'Indicator Date hidden'!L193)</f>
        <v>0</v>
      </c>
      <c r="L192" s="214">
        <f>IF('Indicator Date hidden'!M193="x","x",$L$2-'Indicator Date hidden'!M193)</f>
        <v>0</v>
      </c>
      <c r="M192" s="214">
        <f>IF('Indicator Date hidden'!N193="x","x",$M$2-'Indicator Date hidden'!N193)</f>
        <v>0</v>
      </c>
      <c r="N192" s="214">
        <f>IF('Indicator Date hidden'!O193="x","x",$N$2-'Indicator Date hidden'!O193)</f>
        <v>0</v>
      </c>
      <c r="O192" s="214">
        <f>IF('Indicator Date hidden'!P193="x","x",$O$2-'Indicator Date hidden'!P193)</f>
        <v>0</v>
      </c>
      <c r="P192" s="214">
        <f>IF('Indicator Date hidden'!Q193="x","x",$P$2-'Indicator Date hidden'!Q193)</f>
        <v>0</v>
      </c>
      <c r="Q192" s="214">
        <f>IF('Indicator Date hidden'!R193="x","x",$Q$2-'Indicator Date hidden'!R193)</f>
        <v>0</v>
      </c>
      <c r="R192" s="214">
        <f>IF('Indicator Date hidden'!S193="x","x",$R$2-'Indicator Date hidden'!S193)</f>
        <v>0</v>
      </c>
      <c r="S192" s="214">
        <f>IF('Indicator Date hidden'!T193="x","x",$S$2-'Indicator Date hidden'!T193)</f>
        <v>0</v>
      </c>
      <c r="T192" s="214">
        <f>IF('Indicator Date hidden'!U193="x","x",$T$2-'Indicator Date hidden'!U193)</f>
        <v>0</v>
      </c>
      <c r="U192" s="214">
        <f>IF('Indicator Date hidden'!V193="x","x",$U$2-'Indicator Date hidden'!V193)</f>
        <v>0</v>
      </c>
      <c r="V192" s="214">
        <f>IF('Indicator Date hidden'!W193="x","x",$V$2-'Indicator Date hidden'!W193)</f>
        <v>0</v>
      </c>
      <c r="W192" s="214">
        <f>IF('Indicator Date hidden'!X193="x","x",$W$2-'Indicator Date hidden'!X193)</f>
        <v>1</v>
      </c>
      <c r="X192" s="214">
        <f>IF('Indicator Date hidden'!Y193="x","x",$X$2-'Indicator Date hidden'!Y193)</f>
        <v>2</v>
      </c>
      <c r="Y192" s="214">
        <f>IF('Indicator Date hidden'!Z193="x","x",$Y$2-'Indicator Date hidden'!Z193)</f>
        <v>0</v>
      </c>
      <c r="Z192" s="214">
        <f>IF('Indicator Date hidden'!AA193="x","x",$Z$2-'Indicator Date hidden'!AA193)</f>
        <v>0</v>
      </c>
      <c r="AA192" s="214">
        <f>IF('Indicator Date hidden'!AB193="x","x",$AA$2-'Indicator Date hidden'!AB193)</f>
        <v>0</v>
      </c>
      <c r="AB192" s="214">
        <f>IF('Indicator Date hidden'!AC193="x","x",$AB$2-'Indicator Date hidden'!AC193)</f>
        <v>0</v>
      </c>
      <c r="AC192" s="214">
        <f>IF('Indicator Date hidden'!AD193="x","x",$AC$2-'Indicator Date hidden'!AD193)</f>
        <v>0</v>
      </c>
      <c r="AD192" s="214">
        <f>IF('Indicator Date hidden'!AE193="x","x",$AD$2-'Indicator Date hidden'!AE193)</f>
        <v>0</v>
      </c>
      <c r="AE192" s="214">
        <f>IF('Indicator Date hidden'!AF193="x","x",$AE$2-'Indicator Date hidden'!AF193)</f>
        <v>0</v>
      </c>
      <c r="AF192" s="214">
        <f>IF('Indicator Date hidden'!AG193="x","x",$AF$2-'Indicator Date hidden'!AG193)</f>
        <v>3</v>
      </c>
      <c r="AG192" s="214">
        <f>IF('Indicator Date hidden'!AH193="x","x",$AG$2-'Indicator Date hidden'!AH193)</f>
        <v>0</v>
      </c>
      <c r="AH192" s="214">
        <f>IF('Indicator Date hidden'!AI193="x","x",$AH$2-'Indicator Date hidden'!AI193)</f>
        <v>0</v>
      </c>
      <c r="AI192" s="214">
        <f>IF('Indicator Date hidden'!AJ193="x","x",$AI$2-'Indicator Date hidden'!AJ193)</f>
        <v>0</v>
      </c>
      <c r="AJ192" s="214" t="str">
        <f>IF('Indicator Date hidden'!AK193="x","x",$AJ$2-'Indicator Date hidden'!AK193)</f>
        <v>x</v>
      </c>
      <c r="AK192" s="214">
        <f>IF('Indicator Date hidden'!AL193="x","x",$AK$2-'Indicator Date hidden'!AL193)</f>
        <v>1</v>
      </c>
      <c r="AL192" s="214">
        <f>IF('Indicator Date hidden'!AM193="x","x",$AL$2-'Indicator Date hidden'!AM193)</f>
        <v>0</v>
      </c>
      <c r="AM192" s="214">
        <f>IF('Indicator Date hidden'!AN193="x","x",$AM$2-'Indicator Date hidden'!AN193)</f>
        <v>0</v>
      </c>
      <c r="AN192" s="214">
        <f>IF('Indicator Date hidden'!AO193="x","x",$AN$2-'Indicator Date hidden'!AO193)</f>
        <v>0</v>
      </c>
      <c r="AO192" s="214">
        <f>IF('Indicator Date hidden'!AP193="x","x",$AO$2-'Indicator Date hidden'!AP193)</f>
        <v>1</v>
      </c>
      <c r="AP192" s="214">
        <f>IF('Indicator Date hidden'!AQ193="x","x",$AP$2-'Indicator Date hidden'!AQ193)</f>
        <v>1</v>
      </c>
      <c r="AQ192" s="214">
        <f>IF('Indicator Date hidden'!AR193="x","x",$AQ$2-'Indicator Date hidden'!AR193)</f>
        <v>6</v>
      </c>
      <c r="AR192" s="214">
        <f>IF('Indicator Date hidden'!AS193="x","x",$AR$2-'Indicator Date hidden'!AS193)</f>
        <v>0</v>
      </c>
      <c r="AS192" s="214">
        <f>IF('Indicator Date hidden'!AT193="x","x",$AS$2-'Indicator Date hidden'!AT193)</f>
        <v>0</v>
      </c>
      <c r="AT192" s="214">
        <f>IF('Indicator Date hidden'!AU193="x","x",$AT$2-'Indicator Date hidden'!AU193)</f>
        <v>0</v>
      </c>
      <c r="AU192" s="214">
        <f>IF('Indicator Date hidden'!AV193="x","x",$AU$2-'Indicator Date hidden'!AV193)</f>
        <v>7</v>
      </c>
      <c r="AV192" s="214">
        <f>IF('Indicator Date hidden'!AW193="x","x",$AV$2-'Indicator Date hidden'!AW193)</f>
        <v>0</v>
      </c>
      <c r="AW192" s="214">
        <f>IF('Indicator Date hidden'!AX193="x","x",$AW$2-'Indicator Date hidden'!AX193)</f>
        <v>0</v>
      </c>
      <c r="AX192" s="214">
        <f>IF('Indicator Date hidden'!AY193="x","x",$AX$2-'Indicator Date hidden'!AY193)</f>
        <v>0</v>
      </c>
      <c r="AY192" s="214">
        <f>IF('Indicator Date hidden'!AZ193="x","x",$AY$2-'Indicator Date hidden'!AZ193)</f>
        <v>0</v>
      </c>
      <c r="AZ192" s="214">
        <f>IF('Indicator Date hidden'!BA193="x","x",$AZ$2-'Indicator Date hidden'!BA193)</f>
        <v>0</v>
      </c>
      <c r="BA192">
        <f t="shared" si="25"/>
        <v>22</v>
      </c>
      <c r="BB192" s="21">
        <f t="shared" si="26"/>
        <v>0.44</v>
      </c>
      <c r="BC192">
        <f t="shared" si="27"/>
        <v>8</v>
      </c>
      <c r="BD192" s="21">
        <f t="shared" si="28"/>
        <v>1.3588230201170424</v>
      </c>
      <c r="BE192" s="291">
        <f t="shared" si="29"/>
        <v>0</v>
      </c>
    </row>
    <row r="193" spans="1:57" x14ac:dyDescent="0.25">
      <c r="A193" t="s">
        <v>8145</v>
      </c>
      <c r="B193" s="214">
        <f>IF('Indicator Date hidden'!C194="x","x",$B$2-'Indicator Date hidden'!C194)</f>
        <v>0</v>
      </c>
      <c r="C193" s="214">
        <f>IF('Indicator Date hidden'!D194="x","x",$C$2-'Indicator Date hidden'!D194)</f>
        <v>0</v>
      </c>
      <c r="D193" s="214">
        <f>IF('Indicator Date hidden'!E194="x","x",$D$2-'Indicator Date hidden'!E194)</f>
        <v>0</v>
      </c>
      <c r="E193" s="214">
        <f>IF('Indicator Date hidden'!F194="x","x",$E$2-'Indicator Date hidden'!F194)</f>
        <v>0</v>
      </c>
      <c r="F193" s="214">
        <f>IF('Indicator Date hidden'!G194="x","x",$F$2-'Indicator Date hidden'!G194)</f>
        <v>0</v>
      </c>
      <c r="G193" s="214">
        <f>IF('Indicator Date hidden'!H194="x","x",$G$2-'Indicator Date hidden'!H194)</f>
        <v>0</v>
      </c>
      <c r="H193" s="214">
        <f>IF('Indicator Date hidden'!I194="x","x",$H$2-'Indicator Date hidden'!I194)</f>
        <v>0</v>
      </c>
      <c r="I193" s="214">
        <f>IF('Indicator Date hidden'!J194="x","x",$I$2-'Indicator Date hidden'!J194)</f>
        <v>0</v>
      </c>
      <c r="J193" s="214">
        <f>IF('Indicator Date hidden'!K194="x","x",$J$2-'Indicator Date hidden'!K194)</f>
        <v>0</v>
      </c>
      <c r="K193" s="214">
        <f>IF('Indicator Date hidden'!L194="x","x",$K$2-'Indicator Date hidden'!L194)</f>
        <v>0</v>
      </c>
      <c r="L193" s="214">
        <f>IF('Indicator Date hidden'!M194="x","x",$L$2-'Indicator Date hidden'!M194)</f>
        <v>0</v>
      </c>
      <c r="M193" s="214">
        <f>IF('Indicator Date hidden'!N194="x","x",$M$2-'Indicator Date hidden'!N194)</f>
        <v>0</v>
      </c>
      <c r="N193" s="214">
        <f>IF('Indicator Date hidden'!O194="x","x",$N$2-'Indicator Date hidden'!O194)</f>
        <v>0</v>
      </c>
      <c r="O193" s="214">
        <f>IF('Indicator Date hidden'!P194="x","x",$O$2-'Indicator Date hidden'!P194)</f>
        <v>0</v>
      </c>
      <c r="P193" s="214">
        <f>IF('Indicator Date hidden'!Q194="x","x",$P$2-'Indicator Date hidden'!Q194)</f>
        <v>0</v>
      </c>
      <c r="Q193" s="214">
        <f>IF('Indicator Date hidden'!R194="x","x",$Q$2-'Indicator Date hidden'!R194)</f>
        <v>0</v>
      </c>
      <c r="R193" s="214">
        <f>IF('Indicator Date hidden'!S194="x","x",$R$2-'Indicator Date hidden'!S194)</f>
        <v>0</v>
      </c>
      <c r="S193" s="214">
        <f>IF('Indicator Date hidden'!T194="x","x",$S$2-'Indicator Date hidden'!T194)</f>
        <v>0</v>
      </c>
      <c r="T193" s="214">
        <f>IF('Indicator Date hidden'!U194="x","x",$T$2-'Indicator Date hidden'!U194)</f>
        <v>0</v>
      </c>
      <c r="U193" s="214">
        <f>IF('Indicator Date hidden'!V194="x","x",$U$2-'Indicator Date hidden'!V194)</f>
        <v>0</v>
      </c>
      <c r="V193" s="214">
        <f>IF('Indicator Date hidden'!W194="x","x",$V$2-'Indicator Date hidden'!W194)</f>
        <v>0</v>
      </c>
      <c r="W193" s="214">
        <f>IF('Indicator Date hidden'!X194="x","x",$W$2-'Indicator Date hidden'!X194)</f>
        <v>0</v>
      </c>
      <c r="X193" s="214">
        <f>IF('Indicator Date hidden'!Y194="x","x",$X$2-'Indicator Date hidden'!Y194)</f>
        <v>3</v>
      </c>
      <c r="Y193" s="214">
        <f>IF('Indicator Date hidden'!Z194="x","x",$Y$2-'Indicator Date hidden'!Z194)</f>
        <v>0</v>
      </c>
      <c r="Z193" s="214">
        <f>IF('Indicator Date hidden'!AA194="x","x",$Z$2-'Indicator Date hidden'!AA194)</f>
        <v>0</v>
      </c>
      <c r="AA193" s="214">
        <f>IF('Indicator Date hidden'!AB194="x","x",$AA$2-'Indicator Date hidden'!AB194)</f>
        <v>0</v>
      </c>
      <c r="AB193" s="214">
        <f>IF('Indicator Date hidden'!AC194="x","x",$AB$2-'Indicator Date hidden'!AC194)</f>
        <v>0</v>
      </c>
      <c r="AC193" s="214">
        <f>IF('Indicator Date hidden'!AD194="x","x",$AC$2-'Indicator Date hidden'!AD194)</f>
        <v>0</v>
      </c>
      <c r="AD193" s="214">
        <f>IF('Indicator Date hidden'!AE194="x","x",$AD$2-'Indicator Date hidden'!AE194)</f>
        <v>0</v>
      </c>
      <c r="AE193" s="214">
        <f>IF('Indicator Date hidden'!AF194="x","x",$AE$2-'Indicator Date hidden'!AF194)</f>
        <v>0</v>
      </c>
      <c r="AF193" s="214" t="str">
        <f>IF('Indicator Date hidden'!AG194="x","x",$AF$2-'Indicator Date hidden'!AG194)</f>
        <v>x</v>
      </c>
      <c r="AG193" s="214">
        <f>IF('Indicator Date hidden'!AH194="x","x",$AG$2-'Indicator Date hidden'!AH194)</f>
        <v>0</v>
      </c>
      <c r="AH193" s="214">
        <f>IF('Indicator Date hidden'!AI194="x","x",$AH$2-'Indicator Date hidden'!AI194)</f>
        <v>0</v>
      </c>
      <c r="AI193" s="214">
        <f>IF('Indicator Date hidden'!AJ194="x","x",$AI$2-'Indicator Date hidden'!AJ194)</f>
        <v>0</v>
      </c>
      <c r="AJ193" s="214">
        <f>IF('Indicator Date hidden'!AK194="x","x",$AJ$2-'Indicator Date hidden'!AK194)</f>
        <v>1</v>
      </c>
      <c r="AK193" s="214">
        <f>IF('Indicator Date hidden'!AL194="x","x",$AK$2-'Indicator Date hidden'!AL194)</f>
        <v>1</v>
      </c>
      <c r="AL193" s="214">
        <f>IF('Indicator Date hidden'!AM194="x","x",$AL$2-'Indicator Date hidden'!AM194)</f>
        <v>0</v>
      </c>
      <c r="AM193" s="214">
        <f>IF('Indicator Date hidden'!AN194="x","x",$AM$2-'Indicator Date hidden'!AN194)</f>
        <v>0</v>
      </c>
      <c r="AN193" s="214">
        <f>IF('Indicator Date hidden'!AO194="x","x",$AN$2-'Indicator Date hidden'!AO194)</f>
        <v>0</v>
      </c>
      <c r="AO193" s="214" t="str">
        <f>IF('Indicator Date hidden'!AP194="x","x",$AO$2-'Indicator Date hidden'!AP194)</f>
        <v>x</v>
      </c>
      <c r="AP193" s="214" t="str">
        <f>IF('Indicator Date hidden'!AQ194="x","x",$AP$2-'Indicator Date hidden'!AQ194)</f>
        <v>x</v>
      </c>
      <c r="AQ193" s="214">
        <f>IF('Indicator Date hidden'!AR194="x","x",$AQ$2-'Indicator Date hidden'!AR194)</f>
        <v>0</v>
      </c>
      <c r="AR193" s="214">
        <f>IF('Indicator Date hidden'!AS194="x","x",$AR$2-'Indicator Date hidden'!AS194)</f>
        <v>0</v>
      </c>
      <c r="AS193" s="214">
        <f>IF('Indicator Date hidden'!AT194="x","x",$AS$2-'Indicator Date hidden'!AT194)</f>
        <v>0</v>
      </c>
      <c r="AT193" s="214">
        <f>IF('Indicator Date hidden'!AU194="x","x",$AT$2-'Indicator Date hidden'!AU194)</f>
        <v>0</v>
      </c>
      <c r="AU193" s="214">
        <f>IF('Indicator Date hidden'!AV194="x","x",$AU$2-'Indicator Date hidden'!AV194)</f>
        <v>3</v>
      </c>
      <c r="AV193" s="214">
        <f>IF('Indicator Date hidden'!AW194="x","x",$AV$2-'Indicator Date hidden'!AW194)</f>
        <v>0</v>
      </c>
      <c r="AW193" s="214">
        <f>IF('Indicator Date hidden'!AX194="x","x",$AW$2-'Indicator Date hidden'!AX194)</f>
        <v>0</v>
      </c>
      <c r="AX193" s="214">
        <f>IF('Indicator Date hidden'!AY194="x","x",$AX$2-'Indicator Date hidden'!AY194)</f>
        <v>0</v>
      </c>
      <c r="AY193" s="214">
        <f>IF('Indicator Date hidden'!AZ194="x","x",$AY$2-'Indicator Date hidden'!AZ194)</f>
        <v>0</v>
      </c>
      <c r="AZ193" s="214">
        <f>IF('Indicator Date hidden'!BA194="x","x",$AZ$2-'Indicator Date hidden'!BA194)</f>
        <v>0</v>
      </c>
      <c r="BA193">
        <f t="shared" si="25"/>
        <v>8</v>
      </c>
      <c r="BB193" s="21">
        <f t="shared" si="26"/>
        <v>0.16666666666666666</v>
      </c>
      <c r="BC193">
        <f t="shared" si="27"/>
        <v>4</v>
      </c>
      <c r="BD193" s="21">
        <f t="shared" si="28"/>
        <v>0.62360956446232352</v>
      </c>
      <c r="BE193" s="29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17" bestFit="1" customWidth="1"/>
  </cols>
  <sheetData>
    <row r="1" spans="1:54" ht="284.85000000000002" customHeight="1" x14ac:dyDescent="0.25">
      <c r="A1" t="s">
        <v>7680</v>
      </c>
      <c r="B1" s="212" t="s">
        <v>8854</v>
      </c>
      <c r="C1" s="212" t="s">
        <v>8855</v>
      </c>
      <c r="D1" s="212" t="s">
        <v>8856</v>
      </c>
      <c r="E1" s="212" t="s">
        <v>8857</v>
      </c>
      <c r="F1" s="212" t="s">
        <v>8858</v>
      </c>
      <c r="G1" s="212" t="s">
        <v>8859</v>
      </c>
      <c r="H1" s="212" t="s">
        <v>8860</v>
      </c>
      <c r="I1" s="212" t="s">
        <v>8861</v>
      </c>
      <c r="J1" s="212" t="s">
        <v>8862</v>
      </c>
      <c r="K1" s="212" t="s">
        <v>8863</v>
      </c>
      <c r="L1" s="212" t="s">
        <v>8864</v>
      </c>
      <c r="M1" s="212" t="s">
        <v>8865</v>
      </c>
      <c r="N1" s="212" t="s">
        <v>8866</v>
      </c>
      <c r="O1" s="212" t="s">
        <v>8867</v>
      </c>
      <c r="P1" s="212" t="s">
        <v>8868</v>
      </c>
      <c r="Q1" s="212" t="s">
        <v>8869</v>
      </c>
      <c r="R1" s="212" t="s">
        <v>8870</v>
      </c>
      <c r="S1" s="212" t="s">
        <v>8871</v>
      </c>
      <c r="T1" s="212" t="s">
        <v>8871</v>
      </c>
      <c r="U1" s="212" t="s">
        <v>8872</v>
      </c>
      <c r="V1" s="212" t="s">
        <v>8873</v>
      </c>
      <c r="W1" s="212" t="s">
        <v>8874</v>
      </c>
      <c r="X1" s="212" t="s">
        <v>8875</v>
      </c>
      <c r="Y1" s="212" t="s">
        <v>8876</v>
      </c>
      <c r="Z1" s="212" t="s">
        <v>8877</v>
      </c>
      <c r="AA1" s="212" t="s">
        <v>8878</v>
      </c>
      <c r="AB1" s="212" t="s">
        <v>8879</v>
      </c>
      <c r="AC1" s="212" t="s">
        <v>8880</v>
      </c>
      <c r="AD1" s="212" t="s">
        <v>8881</v>
      </c>
      <c r="AE1" s="212" t="s">
        <v>7826</v>
      </c>
      <c r="AF1" s="212" t="s">
        <v>7742</v>
      </c>
      <c r="AG1" s="212" t="s">
        <v>8882</v>
      </c>
      <c r="AH1" s="212" t="s">
        <v>8882</v>
      </c>
      <c r="AI1" s="212" t="s">
        <v>8882</v>
      </c>
      <c r="AJ1" s="212" t="s">
        <v>8883</v>
      </c>
      <c r="AK1" s="212" t="s">
        <v>8884</v>
      </c>
      <c r="AL1" s="212" t="s">
        <v>8885</v>
      </c>
      <c r="AM1" s="212" t="s">
        <v>8886</v>
      </c>
      <c r="AN1" s="212" t="s">
        <v>8887</v>
      </c>
      <c r="AO1" s="212" t="s">
        <v>8888</v>
      </c>
      <c r="AP1" s="212" t="s">
        <v>8889</v>
      </c>
      <c r="AQ1" s="212" t="s">
        <v>8890</v>
      </c>
      <c r="AR1" s="212" t="s">
        <v>8891</v>
      </c>
      <c r="AS1" s="212" t="s">
        <v>8892</v>
      </c>
      <c r="AT1" s="212" t="s">
        <v>8893</v>
      </c>
      <c r="AU1" s="212" t="s">
        <v>8894</v>
      </c>
      <c r="AV1" s="212" t="s">
        <v>8895</v>
      </c>
      <c r="AW1" s="212" t="s">
        <v>8896</v>
      </c>
      <c r="AX1" s="212" t="s">
        <v>8897</v>
      </c>
      <c r="AY1" s="212" t="s">
        <v>8898</v>
      </c>
      <c r="AZ1" s="212" t="s">
        <v>8899</v>
      </c>
      <c r="BA1" s="212" t="s">
        <v>8924</v>
      </c>
      <c r="BB1" s="212" t="s">
        <v>8925</v>
      </c>
    </row>
    <row r="2" spans="1:54" x14ac:dyDescent="0.25">
      <c r="A2" t="s">
        <v>7844</v>
      </c>
      <c r="B2" s="214" t="e">
        <f>IF('Crisis Indicator Data'!#REF!="No Data",1,IF(#REF!&lt;&gt;"",1,0))</f>
        <v>#REF!</v>
      </c>
      <c r="C2" s="214" t="e">
        <f>IF('Crisis Indicator Data'!#REF!="No Data",1,IF(#REF!&lt;&gt;"",1,0))</f>
        <v>#REF!</v>
      </c>
      <c r="D2" s="214" t="e">
        <f>IF('Crisis Indicator Data'!#REF!="No Data",1,IF(#REF!&lt;&gt;"",1,0))</f>
        <v>#REF!</v>
      </c>
      <c r="E2" s="214" t="e">
        <f>IF('Crisis Indicator Data'!#REF!="No Data",1,IF(#REF!&lt;&gt;"",1,0))</f>
        <v>#REF!</v>
      </c>
      <c r="F2" s="214" t="e">
        <f>IF('Crisis Indicator Data'!#REF!="No Data",1,IF(#REF!&lt;&gt;"",1,0))</f>
        <v>#REF!</v>
      </c>
      <c r="G2" s="214" t="e">
        <f>IF('Crisis Indicator Data'!#REF!="No Data",1,IF(#REF!&lt;&gt;"",1,0))</f>
        <v>#REF!</v>
      </c>
      <c r="H2" s="214" t="e">
        <f>IF('Crisis Indicator Data'!#REF!="No Data",1,IF(#REF!&lt;&gt;"",1,0))</f>
        <v>#REF!</v>
      </c>
      <c r="I2" s="214" t="e">
        <f>IF('Crisis Indicator Data'!#REF!="No Data",1,IF(#REF!&lt;&gt;"",1,0))</f>
        <v>#REF!</v>
      </c>
      <c r="J2" s="214" t="e">
        <f>IF('Crisis Indicator Data'!#REF!="No Data",1,IF(#REF!&lt;&gt;"",1,0))</f>
        <v>#REF!</v>
      </c>
      <c r="K2" s="214" t="e">
        <f>IF('Crisis Indicator Data'!#REF!="No Data",1,IF(#REF!&lt;&gt;"",1,0))</f>
        <v>#REF!</v>
      </c>
      <c r="L2" s="214" t="e">
        <f>IF('Crisis Indicator Data'!#REF!="No Data",1,IF(#REF!&lt;&gt;"",1,0))</f>
        <v>#REF!</v>
      </c>
      <c r="M2" s="214" t="e">
        <f>IF('Crisis Indicator Data'!#REF!="No Data",1,IF(#REF!&lt;&gt;"",1,0))</f>
        <v>#REF!</v>
      </c>
      <c r="N2" s="214" t="e">
        <f>IF('Crisis Indicator Data'!#REF!="No Data",1,IF(#REF!&lt;&gt;"",1,0))</f>
        <v>#REF!</v>
      </c>
      <c r="O2" s="214" t="e">
        <f>IF('Crisis Indicator Data'!#REF!="No Data",1,IF(#REF!&lt;&gt;"",1,0))</f>
        <v>#REF!</v>
      </c>
      <c r="P2" s="214" t="e">
        <f>IF('Crisis Indicator Data'!#REF!="No Data",1,IF(#REF!&lt;&gt;"",1,0))</f>
        <v>#REF!</v>
      </c>
      <c r="Q2" s="214" t="e">
        <f>IF('Crisis Indicator Data'!#REF!="No Data",1,IF(#REF!&lt;&gt;"",1,0))</f>
        <v>#REF!</v>
      </c>
      <c r="R2" s="214" t="e">
        <f>IF('Crisis Indicator Data'!#REF!="No Data",1,IF(#REF!&lt;&gt;"",1,0))</f>
        <v>#REF!</v>
      </c>
      <c r="S2" s="214" t="e">
        <f>IF('Crisis Indicator Data'!#REF!="No Data",1,IF(#REF!&lt;&gt;"",1,0))</f>
        <v>#REF!</v>
      </c>
      <c r="T2" s="214" t="e">
        <f>IF('Crisis Indicator Data'!#REF!="No Data",1,IF(#REF!&lt;&gt;"",1,0))</f>
        <v>#REF!</v>
      </c>
      <c r="U2" s="214" t="e">
        <f>IF('Crisis Indicator Data'!#REF!="No Data",1,IF(#REF!&lt;&gt;"",1,0))</f>
        <v>#REF!</v>
      </c>
      <c r="V2" s="214" t="e">
        <f>IF('Crisis Indicator Data'!#REF!="No Data",1,IF(#REF!&lt;&gt;"",1,0))</f>
        <v>#REF!</v>
      </c>
      <c r="W2" s="214" t="e">
        <f>IF('Crisis Indicator Data'!#REF!="No Data",1,IF(#REF!&lt;&gt;"",1,0))</f>
        <v>#REF!</v>
      </c>
      <c r="X2" s="214" t="e">
        <f>IF('Crisis Indicator Data'!#REF!="No Data",1,IF(#REF!&lt;&gt;"",1,0))</f>
        <v>#REF!</v>
      </c>
      <c r="Y2" s="214" t="e">
        <f>IF('Crisis Indicator Data'!#REF!="No Data",1,IF(#REF!&lt;&gt;"",1,0))</f>
        <v>#REF!</v>
      </c>
      <c r="Z2" s="214" t="e">
        <f>IF('Crisis Indicator Data'!#REF!="No Data",1,IF(#REF!&lt;&gt;"",1,0))</f>
        <v>#REF!</v>
      </c>
      <c r="AA2" s="214" t="e">
        <f>IF('Crisis Indicator Data'!#REF!="No Data",1,IF(#REF!&lt;&gt;"",1,0))</f>
        <v>#REF!</v>
      </c>
      <c r="AB2" s="214" t="e">
        <f>IF('Crisis Indicator Data'!#REF!="No Data",1,IF(#REF!&lt;&gt;"",1,0))</f>
        <v>#REF!</v>
      </c>
      <c r="AC2" s="214" t="e">
        <f>IF('Crisis Indicator Data'!#REF!="No Data",1,IF(#REF!&lt;&gt;"",1,0))</f>
        <v>#REF!</v>
      </c>
      <c r="AD2" s="214" t="e">
        <f>IF('Crisis Indicator Data'!#REF!="No Data",1,IF(#REF!&lt;&gt;"",1,0))</f>
        <v>#REF!</v>
      </c>
      <c r="AE2" s="214" t="e">
        <f>IF('Crisis Indicator Data'!#REF!="No Data",1,IF(#REF!&lt;&gt;"",1,0))</f>
        <v>#REF!</v>
      </c>
      <c r="AF2" s="214" t="e">
        <f>IF('Crisis Indicator Data'!#REF!="No Data",1,IF(#REF!&lt;&gt;"",1,0))</f>
        <v>#REF!</v>
      </c>
      <c r="AG2" s="214" t="e">
        <f>IF('Crisis Indicator Data'!#REF!="No Data",1,IF(#REF!&lt;&gt;"",1,0))</f>
        <v>#REF!</v>
      </c>
      <c r="AH2" s="214" t="e">
        <f>IF('Crisis Indicator Data'!#REF!="No Data",1,IF(#REF!&lt;&gt;"",1,0))</f>
        <v>#REF!</v>
      </c>
      <c r="AI2" s="214" t="e">
        <f>IF('Crisis Indicator Data'!#REF!="No Data",1,IF(#REF!&lt;&gt;"",1,0))</f>
        <v>#REF!</v>
      </c>
      <c r="AJ2" s="214" t="e">
        <f>IF('Crisis Indicator Data'!#REF!="No Data",1,IF(#REF!&lt;&gt;"",1,0))</f>
        <v>#REF!</v>
      </c>
      <c r="AK2" s="214" t="e">
        <f>IF('Crisis Indicator Data'!#REF!="No Data",1,IF(#REF!&lt;&gt;"",1,0))</f>
        <v>#REF!</v>
      </c>
      <c r="AL2" s="214" t="e">
        <f>IF('Crisis Indicator Data'!#REF!="No Data",1,IF(#REF!&lt;&gt;"",1,0))</f>
        <v>#REF!</v>
      </c>
      <c r="AM2" s="214" t="e">
        <f>IF('Crisis Indicator Data'!#REF!="No Data",1,IF(#REF!&lt;&gt;"",1,0))</f>
        <v>#REF!</v>
      </c>
      <c r="AN2" s="214" t="e">
        <f>IF('Crisis Indicator Data'!#REF!="No Data",1,IF(#REF!&lt;&gt;"",1,0))</f>
        <v>#REF!</v>
      </c>
      <c r="AO2" s="214" t="e">
        <f>IF('Crisis Indicator Data'!#REF!="No Data",1,IF(#REF!&lt;&gt;"",1,0))</f>
        <v>#REF!</v>
      </c>
      <c r="AP2" s="214" t="e">
        <f>IF('Crisis Indicator Data'!#REF!="No Data",1,IF(#REF!&lt;&gt;"",1,0))</f>
        <v>#REF!</v>
      </c>
      <c r="AQ2" s="214" t="e">
        <f>IF('Crisis Indicator Data'!#REF!="No Data",1,IF(#REF!&lt;&gt;"",1,0))</f>
        <v>#REF!</v>
      </c>
      <c r="AR2" s="214" t="e">
        <f>IF('Crisis Indicator Data'!#REF!="No Data",1,IF(#REF!&lt;&gt;"",1,0))</f>
        <v>#REF!</v>
      </c>
      <c r="AS2" s="214" t="e">
        <f>IF('Crisis Indicator Data'!#REF!="No Data",1,IF(#REF!&lt;&gt;"",1,0))</f>
        <v>#REF!</v>
      </c>
      <c r="AT2" s="214" t="e">
        <f>IF('Crisis Indicator Data'!#REF!="No Data",1,IF(#REF!&lt;&gt;"",1,0))</f>
        <v>#REF!</v>
      </c>
      <c r="AU2" s="214" t="e">
        <f>IF('Crisis Indicator Data'!#REF!="No Data",1,IF(#REF!&lt;&gt;"",1,0))</f>
        <v>#REF!</v>
      </c>
      <c r="AV2" s="214" t="e">
        <f>IF('Crisis Indicator Data'!#REF!="No Data",1,IF(#REF!&lt;&gt;"",1,0))</f>
        <v>#REF!</v>
      </c>
      <c r="AW2" s="214" t="e">
        <f>IF('Crisis Indicator Data'!#REF!="No Data",1,IF(#REF!&lt;&gt;"",1,0))</f>
        <v>#REF!</v>
      </c>
      <c r="AX2" s="214" t="e">
        <f>IF('Crisis Indicator Data'!#REF!="No Data",1,IF(#REF!&lt;&gt;"",1,0))</f>
        <v>#REF!</v>
      </c>
      <c r="AY2" s="214" t="e">
        <f>IF('Crisis Indicator Data'!#REF!="No Data",1,IF(#REF!&lt;&gt;"",1,0))</f>
        <v>#REF!</v>
      </c>
      <c r="AZ2" s="214" t="e">
        <f>IF('Crisis Indicator Data'!#REF!="No Data",1,IF(#REF!&lt;&gt;"",1,0))</f>
        <v>#REF!</v>
      </c>
      <c r="BA2" t="e">
        <f t="shared" ref="BA2:BA33" si="0">SUM(B2:AZ2)</f>
        <v>#REF!</v>
      </c>
      <c r="BB2" s="22" t="e">
        <f t="shared" ref="BB2:BB33" si="1">BA2/51</f>
        <v>#REF!</v>
      </c>
    </row>
    <row r="3" spans="1:54" x14ac:dyDescent="0.25">
      <c r="A3" t="s">
        <v>7847</v>
      </c>
      <c r="B3" s="214" t="e">
        <f>IF('Crisis Indicator Data'!#REF!="No Data",1,IF(#REF!&lt;&gt;"",1,0))</f>
        <v>#REF!</v>
      </c>
      <c r="C3" s="214" t="e">
        <f>IF('Crisis Indicator Data'!#REF!="No Data",1,IF(#REF!&lt;&gt;"",1,0))</f>
        <v>#REF!</v>
      </c>
      <c r="D3" s="214" t="e">
        <f>IF('Crisis Indicator Data'!#REF!="No Data",1,IF(#REF!&lt;&gt;"",1,0))</f>
        <v>#REF!</v>
      </c>
      <c r="E3" s="214" t="e">
        <f>IF('Crisis Indicator Data'!#REF!="No Data",1,IF(#REF!&lt;&gt;"",1,0))</f>
        <v>#REF!</v>
      </c>
      <c r="F3" s="214" t="e">
        <f>IF('Crisis Indicator Data'!#REF!="No Data",1,IF(#REF!&lt;&gt;"",1,0))</f>
        <v>#REF!</v>
      </c>
      <c r="G3" s="214" t="e">
        <f>IF('Crisis Indicator Data'!#REF!="No Data",1,IF(#REF!&lt;&gt;"",1,0))</f>
        <v>#REF!</v>
      </c>
      <c r="H3" s="214" t="e">
        <f>IF('Crisis Indicator Data'!#REF!="No Data",1,IF(#REF!&lt;&gt;"",1,0))</f>
        <v>#REF!</v>
      </c>
      <c r="I3" s="214" t="e">
        <f>IF('Crisis Indicator Data'!#REF!="No Data",1,IF(#REF!&lt;&gt;"",1,0))</f>
        <v>#REF!</v>
      </c>
      <c r="J3" s="214" t="e">
        <f>IF('Crisis Indicator Data'!#REF!="No Data",1,IF(#REF!&lt;&gt;"",1,0))</f>
        <v>#REF!</v>
      </c>
      <c r="K3" s="214" t="e">
        <f>IF('Crisis Indicator Data'!#REF!="No Data",1,IF(#REF!&lt;&gt;"",1,0))</f>
        <v>#REF!</v>
      </c>
      <c r="L3" s="214" t="e">
        <f>IF('Crisis Indicator Data'!#REF!="No Data",1,IF(#REF!&lt;&gt;"",1,0))</f>
        <v>#REF!</v>
      </c>
      <c r="M3" s="214" t="e">
        <f>IF('Crisis Indicator Data'!#REF!="No Data",1,IF(#REF!&lt;&gt;"",1,0))</f>
        <v>#REF!</v>
      </c>
      <c r="N3" s="214" t="e">
        <f>IF('Crisis Indicator Data'!#REF!="No Data",1,IF(#REF!&lt;&gt;"",1,0))</f>
        <v>#REF!</v>
      </c>
      <c r="O3" s="214" t="e">
        <f>IF('Crisis Indicator Data'!#REF!="No Data",1,IF(#REF!&lt;&gt;"",1,0))</f>
        <v>#REF!</v>
      </c>
      <c r="P3" s="214" t="e">
        <f>IF('Crisis Indicator Data'!#REF!="No Data",1,IF(#REF!&lt;&gt;"",1,0))</f>
        <v>#REF!</v>
      </c>
      <c r="Q3" s="214" t="e">
        <f>IF('Crisis Indicator Data'!#REF!="No Data",1,IF(#REF!&lt;&gt;"",1,0))</f>
        <v>#REF!</v>
      </c>
      <c r="R3" s="214" t="e">
        <f>IF('Crisis Indicator Data'!#REF!="No Data",1,IF(#REF!&lt;&gt;"",1,0))</f>
        <v>#REF!</v>
      </c>
      <c r="S3" s="214" t="e">
        <f>IF('Crisis Indicator Data'!#REF!="No Data",1,IF(#REF!&lt;&gt;"",1,0))</f>
        <v>#REF!</v>
      </c>
      <c r="T3" s="214" t="e">
        <f>IF('Crisis Indicator Data'!#REF!="No Data",1,IF(#REF!&lt;&gt;"",1,0))</f>
        <v>#REF!</v>
      </c>
      <c r="U3" s="214" t="e">
        <f>IF('Crisis Indicator Data'!#REF!="No Data",1,IF(#REF!&lt;&gt;"",1,0))</f>
        <v>#REF!</v>
      </c>
      <c r="V3" s="214" t="e">
        <f>IF('Crisis Indicator Data'!#REF!="No Data",1,IF(#REF!&lt;&gt;"",1,0))</f>
        <v>#REF!</v>
      </c>
      <c r="W3" s="214" t="e">
        <f>IF('Crisis Indicator Data'!#REF!="No Data",1,IF(#REF!&lt;&gt;"",1,0))</f>
        <v>#REF!</v>
      </c>
      <c r="X3" s="214" t="e">
        <f>IF('Crisis Indicator Data'!#REF!="No Data",1,IF(#REF!&lt;&gt;"",1,0))</f>
        <v>#REF!</v>
      </c>
      <c r="Y3" s="214" t="e">
        <f>IF('Crisis Indicator Data'!#REF!="No Data",1,IF(#REF!&lt;&gt;"",1,0))</f>
        <v>#REF!</v>
      </c>
      <c r="Z3" s="214" t="e">
        <f>IF('Crisis Indicator Data'!#REF!="No Data",1,IF(#REF!&lt;&gt;"",1,0))</f>
        <v>#REF!</v>
      </c>
      <c r="AA3" s="214" t="e">
        <f>IF('Crisis Indicator Data'!#REF!="No Data",1,IF(#REF!&lt;&gt;"",1,0))</f>
        <v>#REF!</v>
      </c>
      <c r="AB3" s="214" t="e">
        <f>IF('Crisis Indicator Data'!#REF!="No Data",1,IF(#REF!&lt;&gt;"",1,0))</f>
        <v>#REF!</v>
      </c>
      <c r="AC3" s="214" t="e">
        <f>IF('Crisis Indicator Data'!#REF!="No Data",1,IF(#REF!&lt;&gt;"",1,0))</f>
        <v>#REF!</v>
      </c>
      <c r="AD3" s="214" t="e">
        <f>IF('Crisis Indicator Data'!#REF!="No Data",1,IF(#REF!&lt;&gt;"",1,0))</f>
        <v>#REF!</v>
      </c>
      <c r="AE3" s="214" t="e">
        <f>IF('Crisis Indicator Data'!#REF!="No Data",1,IF(#REF!&lt;&gt;"",1,0))</f>
        <v>#REF!</v>
      </c>
      <c r="AF3" s="214" t="e">
        <f>IF('Crisis Indicator Data'!#REF!="No Data",1,IF(#REF!&lt;&gt;"",1,0))</f>
        <v>#REF!</v>
      </c>
      <c r="AG3" s="214" t="e">
        <f>IF('Crisis Indicator Data'!#REF!="No Data",1,IF(#REF!&lt;&gt;"",1,0))</f>
        <v>#REF!</v>
      </c>
      <c r="AH3" s="214" t="e">
        <f>IF('Crisis Indicator Data'!#REF!="No Data",1,IF(#REF!&lt;&gt;"",1,0))</f>
        <v>#REF!</v>
      </c>
      <c r="AI3" s="214" t="e">
        <f>IF('Crisis Indicator Data'!#REF!="No Data",1,IF(#REF!&lt;&gt;"",1,0))</f>
        <v>#REF!</v>
      </c>
      <c r="AJ3" s="214" t="e">
        <f>IF('Crisis Indicator Data'!#REF!="No Data",1,IF(#REF!&lt;&gt;"",1,0))</f>
        <v>#REF!</v>
      </c>
      <c r="AK3" s="214" t="e">
        <f>IF('Crisis Indicator Data'!#REF!="No Data",1,IF(#REF!&lt;&gt;"",1,0))</f>
        <v>#REF!</v>
      </c>
      <c r="AL3" s="214" t="e">
        <f>IF('Crisis Indicator Data'!#REF!="No Data",1,IF(#REF!&lt;&gt;"",1,0))</f>
        <v>#REF!</v>
      </c>
      <c r="AM3" s="214" t="e">
        <f>IF('Crisis Indicator Data'!#REF!="No Data",1,IF(#REF!&lt;&gt;"",1,0))</f>
        <v>#REF!</v>
      </c>
      <c r="AN3" s="214" t="e">
        <f>IF('Crisis Indicator Data'!#REF!="No Data",1,IF(#REF!&lt;&gt;"",1,0))</f>
        <v>#REF!</v>
      </c>
      <c r="AO3" s="214" t="e">
        <f>IF('Crisis Indicator Data'!#REF!="No Data",1,IF(#REF!&lt;&gt;"",1,0))</f>
        <v>#REF!</v>
      </c>
      <c r="AP3" s="214" t="e">
        <f>IF('Crisis Indicator Data'!#REF!="No Data",1,IF(#REF!&lt;&gt;"",1,0))</f>
        <v>#REF!</v>
      </c>
      <c r="AQ3" s="214" t="e">
        <f>IF('Crisis Indicator Data'!#REF!="No Data",1,IF(#REF!&lt;&gt;"",1,0))</f>
        <v>#REF!</v>
      </c>
      <c r="AR3" s="214" t="e">
        <f>IF('Crisis Indicator Data'!#REF!="No Data",1,IF(#REF!&lt;&gt;"",1,0))</f>
        <v>#REF!</v>
      </c>
      <c r="AS3" s="214" t="e">
        <f>IF('Crisis Indicator Data'!#REF!="No Data",1,IF(#REF!&lt;&gt;"",1,0))</f>
        <v>#REF!</v>
      </c>
      <c r="AT3" s="214" t="e">
        <f>IF('Crisis Indicator Data'!#REF!="No Data",1,IF(#REF!&lt;&gt;"",1,0))</f>
        <v>#REF!</v>
      </c>
      <c r="AU3" s="214" t="e">
        <f>IF('Crisis Indicator Data'!#REF!="No Data",1,IF(#REF!&lt;&gt;"",1,0))</f>
        <v>#REF!</v>
      </c>
      <c r="AV3" s="214" t="e">
        <f>IF('Crisis Indicator Data'!#REF!="No Data",1,IF(#REF!&lt;&gt;"",1,0))</f>
        <v>#REF!</v>
      </c>
      <c r="AW3" s="214" t="e">
        <f>IF('Crisis Indicator Data'!#REF!="No Data",1,IF(#REF!&lt;&gt;"",1,0))</f>
        <v>#REF!</v>
      </c>
      <c r="AX3" s="214" t="e">
        <f>IF('Crisis Indicator Data'!#REF!="No Data",1,IF(#REF!&lt;&gt;"",1,0))</f>
        <v>#REF!</v>
      </c>
      <c r="AY3" s="214" t="e">
        <f>IF('Crisis Indicator Data'!#REF!="No Data",1,IF(#REF!&lt;&gt;"",1,0))</f>
        <v>#REF!</v>
      </c>
      <c r="AZ3" s="214" t="e">
        <f>IF('Crisis Indicator Data'!#REF!="No Data",1,IF(#REF!&lt;&gt;"",1,0))</f>
        <v>#REF!</v>
      </c>
      <c r="BA3" t="e">
        <f t="shared" si="0"/>
        <v>#REF!</v>
      </c>
      <c r="BB3" s="22" t="e">
        <f t="shared" si="1"/>
        <v>#REF!</v>
      </c>
    </row>
    <row r="4" spans="1:54" x14ac:dyDescent="0.25">
      <c r="A4" t="s">
        <v>7923</v>
      </c>
      <c r="B4" s="214" t="e">
        <f>IF('Crisis Indicator Data'!#REF!="No Data",1,IF(#REF!&lt;&gt;"",1,0))</f>
        <v>#REF!</v>
      </c>
      <c r="C4" s="214" t="e">
        <f>IF('Crisis Indicator Data'!#REF!="No Data",1,IF(#REF!&lt;&gt;"",1,0))</f>
        <v>#REF!</v>
      </c>
      <c r="D4" s="214" t="e">
        <f>IF('Crisis Indicator Data'!#REF!="No Data",1,IF(#REF!&lt;&gt;"",1,0))</f>
        <v>#REF!</v>
      </c>
      <c r="E4" s="214" t="e">
        <f>IF('Crisis Indicator Data'!#REF!="No Data",1,IF(#REF!&lt;&gt;"",1,0))</f>
        <v>#REF!</v>
      </c>
      <c r="F4" s="214" t="e">
        <f>IF('Crisis Indicator Data'!#REF!="No Data",1,IF(#REF!&lt;&gt;"",1,0))</f>
        <v>#REF!</v>
      </c>
      <c r="G4" s="214" t="e">
        <f>IF('Crisis Indicator Data'!#REF!="No Data",1,IF(#REF!&lt;&gt;"",1,0))</f>
        <v>#REF!</v>
      </c>
      <c r="H4" s="214" t="e">
        <f>IF('Crisis Indicator Data'!#REF!="No Data",1,IF(#REF!&lt;&gt;"",1,0))</f>
        <v>#REF!</v>
      </c>
      <c r="I4" s="214" t="e">
        <f>IF('Crisis Indicator Data'!#REF!="No Data",1,IF(#REF!&lt;&gt;"",1,0))</f>
        <v>#REF!</v>
      </c>
      <c r="J4" s="214" t="e">
        <f>IF('Crisis Indicator Data'!#REF!="No Data",1,IF(#REF!&lt;&gt;"",1,0))</f>
        <v>#REF!</v>
      </c>
      <c r="K4" s="214" t="e">
        <f>IF('Crisis Indicator Data'!#REF!="No Data",1,IF(#REF!&lt;&gt;"",1,0))</f>
        <v>#REF!</v>
      </c>
      <c r="L4" s="214" t="e">
        <f>IF('Crisis Indicator Data'!#REF!="No Data",1,IF(#REF!&lt;&gt;"",1,0))</f>
        <v>#REF!</v>
      </c>
      <c r="M4" s="214" t="e">
        <f>IF('Crisis Indicator Data'!#REF!="No Data",1,IF(#REF!&lt;&gt;"",1,0))</f>
        <v>#REF!</v>
      </c>
      <c r="N4" s="214" t="e">
        <f>IF('Crisis Indicator Data'!#REF!="No Data",1,IF(#REF!&lt;&gt;"",1,0))</f>
        <v>#REF!</v>
      </c>
      <c r="O4" s="214" t="e">
        <f>IF('Crisis Indicator Data'!#REF!="No Data",1,IF(#REF!&lt;&gt;"",1,0))</f>
        <v>#REF!</v>
      </c>
      <c r="P4" s="214" t="e">
        <f>IF('Crisis Indicator Data'!#REF!="No Data",1,IF(#REF!&lt;&gt;"",1,0))</f>
        <v>#REF!</v>
      </c>
      <c r="Q4" s="214" t="e">
        <f>IF('Crisis Indicator Data'!#REF!="No Data",1,IF(#REF!&lt;&gt;"",1,0))</f>
        <v>#REF!</v>
      </c>
      <c r="R4" s="214" t="e">
        <f>IF('Crisis Indicator Data'!#REF!="No Data",1,IF(#REF!&lt;&gt;"",1,0))</f>
        <v>#REF!</v>
      </c>
      <c r="S4" s="214" t="e">
        <f>IF('Crisis Indicator Data'!#REF!="No Data",1,IF(#REF!&lt;&gt;"",1,0))</f>
        <v>#REF!</v>
      </c>
      <c r="T4" s="214" t="e">
        <f>IF('Crisis Indicator Data'!#REF!="No Data",1,IF(#REF!&lt;&gt;"",1,0))</f>
        <v>#REF!</v>
      </c>
      <c r="U4" s="214" t="e">
        <f>IF('Crisis Indicator Data'!#REF!="No Data",1,IF(#REF!&lt;&gt;"",1,0))</f>
        <v>#REF!</v>
      </c>
      <c r="V4" s="214" t="e">
        <f>IF('Crisis Indicator Data'!#REF!="No Data",1,IF(#REF!&lt;&gt;"",1,0))</f>
        <v>#REF!</v>
      </c>
      <c r="W4" s="214" t="e">
        <f>IF('Crisis Indicator Data'!#REF!="No Data",1,IF(#REF!&lt;&gt;"",1,0))</f>
        <v>#REF!</v>
      </c>
      <c r="X4" s="214" t="e">
        <f>IF('Crisis Indicator Data'!#REF!="No Data",1,IF(#REF!&lt;&gt;"",1,0))</f>
        <v>#REF!</v>
      </c>
      <c r="Y4" s="214" t="e">
        <f>IF('Crisis Indicator Data'!#REF!="No Data",1,IF(#REF!&lt;&gt;"",1,0))</f>
        <v>#REF!</v>
      </c>
      <c r="Z4" s="214" t="e">
        <f>IF('Crisis Indicator Data'!#REF!="No Data",1,IF(#REF!&lt;&gt;"",1,0))</f>
        <v>#REF!</v>
      </c>
      <c r="AA4" s="214" t="e">
        <f>IF('Crisis Indicator Data'!#REF!="No Data",1,IF(#REF!&lt;&gt;"",1,0))</f>
        <v>#REF!</v>
      </c>
      <c r="AB4" s="214" t="e">
        <f>IF('Crisis Indicator Data'!#REF!="No Data",1,IF(#REF!&lt;&gt;"",1,0))</f>
        <v>#REF!</v>
      </c>
      <c r="AC4" s="214" t="e">
        <f>IF('Crisis Indicator Data'!#REF!="No Data",1,IF(#REF!&lt;&gt;"",1,0))</f>
        <v>#REF!</v>
      </c>
      <c r="AD4" s="214" t="e">
        <f>IF('Crisis Indicator Data'!#REF!="No Data",1,IF(#REF!&lt;&gt;"",1,0))</f>
        <v>#REF!</v>
      </c>
      <c r="AE4" s="214" t="e">
        <f>IF('Crisis Indicator Data'!#REF!="No Data",1,IF(#REF!&lt;&gt;"",1,0))</f>
        <v>#REF!</v>
      </c>
      <c r="AF4" s="214" t="e">
        <f>IF('Crisis Indicator Data'!#REF!="No Data",1,IF(#REF!&lt;&gt;"",1,0))</f>
        <v>#REF!</v>
      </c>
      <c r="AG4" s="214" t="e">
        <f>IF('Crisis Indicator Data'!#REF!="No Data",1,IF(#REF!&lt;&gt;"",1,0))</f>
        <v>#REF!</v>
      </c>
      <c r="AH4" s="214" t="e">
        <f>IF('Crisis Indicator Data'!#REF!="No Data",1,IF(#REF!&lt;&gt;"",1,0))</f>
        <v>#REF!</v>
      </c>
      <c r="AI4" s="214" t="e">
        <f>IF('Crisis Indicator Data'!#REF!="No Data",1,IF(#REF!&lt;&gt;"",1,0))</f>
        <v>#REF!</v>
      </c>
      <c r="AJ4" s="214" t="e">
        <f>IF('Crisis Indicator Data'!#REF!="No Data",1,IF(#REF!&lt;&gt;"",1,0))</f>
        <v>#REF!</v>
      </c>
      <c r="AK4" s="214" t="e">
        <f>IF('Crisis Indicator Data'!#REF!="No Data",1,IF(#REF!&lt;&gt;"",1,0))</f>
        <v>#REF!</v>
      </c>
      <c r="AL4" s="214" t="e">
        <f>IF('Crisis Indicator Data'!#REF!="No Data",1,IF(#REF!&lt;&gt;"",1,0))</f>
        <v>#REF!</v>
      </c>
      <c r="AM4" s="214" t="e">
        <f>IF('Crisis Indicator Data'!#REF!="No Data",1,IF(#REF!&lt;&gt;"",1,0))</f>
        <v>#REF!</v>
      </c>
      <c r="AN4" s="214" t="e">
        <f>IF('Crisis Indicator Data'!#REF!="No Data",1,IF(#REF!&lt;&gt;"",1,0))</f>
        <v>#REF!</v>
      </c>
      <c r="AO4" s="214" t="e">
        <f>IF('Crisis Indicator Data'!#REF!="No Data",1,IF(#REF!&lt;&gt;"",1,0))</f>
        <v>#REF!</v>
      </c>
      <c r="AP4" s="214" t="e">
        <f>IF('Crisis Indicator Data'!#REF!="No Data",1,IF(#REF!&lt;&gt;"",1,0))</f>
        <v>#REF!</v>
      </c>
      <c r="AQ4" s="214" t="e">
        <f>IF('Crisis Indicator Data'!#REF!="No Data",1,IF(#REF!&lt;&gt;"",1,0))</f>
        <v>#REF!</v>
      </c>
      <c r="AR4" s="214" t="e">
        <f>IF('Crisis Indicator Data'!#REF!="No Data",1,IF(#REF!&lt;&gt;"",1,0))</f>
        <v>#REF!</v>
      </c>
      <c r="AS4" s="214" t="e">
        <f>IF('Crisis Indicator Data'!#REF!="No Data",1,IF(#REF!&lt;&gt;"",1,0))</f>
        <v>#REF!</v>
      </c>
      <c r="AT4" s="214" t="e">
        <f>IF('Crisis Indicator Data'!#REF!="No Data",1,IF(#REF!&lt;&gt;"",1,0))</f>
        <v>#REF!</v>
      </c>
      <c r="AU4" s="214" t="e">
        <f>IF('Crisis Indicator Data'!#REF!="No Data",1,IF(#REF!&lt;&gt;"",1,0))</f>
        <v>#REF!</v>
      </c>
      <c r="AV4" s="214" t="e">
        <f>IF('Crisis Indicator Data'!#REF!="No Data",1,IF(#REF!&lt;&gt;"",1,0))</f>
        <v>#REF!</v>
      </c>
      <c r="AW4" s="214" t="e">
        <f>IF('Crisis Indicator Data'!#REF!="No Data",1,IF(#REF!&lt;&gt;"",1,0))</f>
        <v>#REF!</v>
      </c>
      <c r="AX4" s="214" t="e">
        <f>IF('Crisis Indicator Data'!#REF!="No Data",1,IF(#REF!&lt;&gt;"",1,0))</f>
        <v>#REF!</v>
      </c>
      <c r="AY4" s="214" t="e">
        <f>IF('Crisis Indicator Data'!#REF!="No Data",1,IF(#REF!&lt;&gt;"",1,0))</f>
        <v>#REF!</v>
      </c>
      <c r="AZ4" s="214" t="e">
        <f>IF('Crisis Indicator Data'!#REF!="No Data",1,IF(#REF!&lt;&gt;"",1,0))</f>
        <v>#REF!</v>
      </c>
      <c r="BA4" t="e">
        <f t="shared" si="0"/>
        <v>#REF!</v>
      </c>
      <c r="BB4" s="22" t="e">
        <f t="shared" si="1"/>
        <v>#REF!</v>
      </c>
    </row>
    <row r="5" spans="1:54" x14ac:dyDescent="0.25">
      <c r="A5" t="s">
        <v>7845</v>
      </c>
      <c r="B5" s="214" t="e">
        <f>IF('Crisis Indicator Data'!#REF!="No Data",1,IF(#REF!&lt;&gt;"",1,0))</f>
        <v>#REF!</v>
      </c>
      <c r="C5" s="214" t="e">
        <f>IF('Crisis Indicator Data'!#REF!="No Data",1,IF(#REF!&lt;&gt;"",1,0))</f>
        <v>#REF!</v>
      </c>
      <c r="D5" s="214" t="e">
        <f>IF('Crisis Indicator Data'!#REF!="No Data",1,IF(#REF!&lt;&gt;"",1,0))</f>
        <v>#REF!</v>
      </c>
      <c r="E5" s="214" t="e">
        <f>IF('Crisis Indicator Data'!#REF!="No Data",1,IF(#REF!&lt;&gt;"",1,0))</f>
        <v>#REF!</v>
      </c>
      <c r="F5" s="214" t="e">
        <f>IF('Crisis Indicator Data'!#REF!="No Data",1,IF(#REF!&lt;&gt;"",1,0))</f>
        <v>#REF!</v>
      </c>
      <c r="G5" s="214" t="e">
        <f>IF('Crisis Indicator Data'!#REF!="No Data",1,IF(#REF!&lt;&gt;"",1,0))</f>
        <v>#REF!</v>
      </c>
      <c r="H5" s="214" t="e">
        <f>IF('Crisis Indicator Data'!#REF!="No Data",1,IF(#REF!&lt;&gt;"",1,0))</f>
        <v>#REF!</v>
      </c>
      <c r="I5" s="214" t="e">
        <f>IF('Crisis Indicator Data'!#REF!="No Data",1,IF(#REF!&lt;&gt;"",1,0))</f>
        <v>#REF!</v>
      </c>
      <c r="J5" s="214" t="e">
        <f>IF('Crisis Indicator Data'!#REF!="No Data",1,IF(#REF!&lt;&gt;"",1,0))</f>
        <v>#REF!</v>
      </c>
      <c r="K5" s="214" t="e">
        <f>IF('Crisis Indicator Data'!#REF!="No Data",1,IF(#REF!&lt;&gt;"",1,0))</f>
        <v>#REF!</v>
      </c>
      <c r="L5" s="214" t="e">
        <f>IF('Crisis Indicator Data'!#REF!="No Data",1,IF(#REF!&lt;&gt;"",1,0))</f>
        <v>#REF!</v>
      </c>
      <c r="M5" s="214" t="e">
        <f>IF('Crisis Indicator Data'!#REF!="No Data",1,IF(#REF!&lt;&gt;"",1,0))</f>
        <v>#REF!</v>
      </c>
      <c r="N5" s="214" t="e">
        <f>IF('Crisis Indicator Data'!#REF!="No Data",1,IF(#REF!&lt;&gt;"",1,0))</f>
        <v>#REF!</v>
      </c>
      <c r="O5" s="214" t="e">
        <f>IF('Crisis Indicator Data'!#REF!="No Data",1,IF(#REF!&lt;&gt;"",1,0))</f>
        <v>#REF!</v>
      </c>
      <c r="P5" s="214" t="e">
        <f>IF('Crisis Indicator Data'!#REF!="No Data",1,IF(#REF!&lt;&gt;"",1,0))</f>
        <v>#REF!</v>
      </c>
      <c r="Q5" s="214" t="e">
        <f>IF('Crisis Indicator Data'!#REF!="No Data",1,IF(#REF!&lt;&gt;"",1,0))</f>
        <v>#REF!</v>
      </c>
      <c r="R5" s="214" t="e">
        <f>IF('Crisis Indicator Data'!#REF!="No Data",1,IF(#REF!&lt;&gt;"",1,0))</f>
        <v>#REF!</v>
      </c>
      <c r="S5" s="214" t="e">
        <f>IF('Crisis Indicator Data'!#REF!="No Data",1,IF(#REF!&lt;&gt;"",1,0))</f>
        <v>#REF!</v>
      </c>
      <c r="T5" s="214" t="e">
        <f>IF('Crisis Indicator Data'!#REF!="No Data",1,IF(#REF!&lt;&gt;"",1,0))</f>
        <v>#REF!</v>
      </c>
      <c r="U5" s="214" t="e">
        <f>IF('Crisis Indicator Data'!#REF!="No Data",1,IF(#REF!&lt;&gt;"",1,0))</f>
        <v>#REF!</v>
      </c>
      <c r="V5" s="214" t="e">
        <f>IF('Crisis Indicator Data'!#REF!="No Data",1,IF(#REF!&lt;&gt;"",1,0))</f>
        <v>#REF!</v>
      </c>
      <c r="W5" s="214" t="e">
        <f>IF('Crisis Indicator Data'!#REF!="No Data",1,IF(#REF!&lt;&gt;"",1,0))</f>
        <v>#REF!</v>
      </c>
      <c r="X5" s="214" t="e">
        <f>IF('Crisis Indicator Data'!#REF!="No Data",1,IF(#REF!&lt;&gt;"",1,0))</f>
        <v>#REF!</v>
      </c>
      <c r="Y5" s="214" t="e">
        <f>IF('Crisis Indicator Data'!#REF!="No Data",1,IF(#REF!&lt;&gt;"",1,0))</f>
        <v>#REF!</v>
      </c>
      <c r="Z5" s="214" t="e">
        <f>IF('Crisis Indicator Data'!#REF!="No Data",1,IF(#REF!&lt;&gt;"",1,0))</f>
        <v>#REF!</v>
      </c>
      <c r="AA5" s="214" t="e">
        <f>IF('Crisis Indicator Data'!#REF!="No Data",1,IF(#REF!&lt;&gt;"",1,0))</f>
        <v>#REF!</v>
      </c>
      <c r="AB5" s="214" t="e">
        <f>IF('Crisis Indicator Data'!#REF!="No Data",1,IF(#REF!&lt;&gt;"",1,0))</f>
        <v>#REF!</v>
      </c>
      <c r="AC5" s="214" t="e">
        <f>IF('Crisis Indicator Data'!#REF!="No Data",1,IF(#REF!&lt;&gt;"",1,0))</f>
        <v>#REF!</v>
      </c>
      <c r="AD5" s="214" t="e">
        <f>IF('Crisis Indicator Data'!#REF!="No Data",1,IF(#REF!&lt;&gt;"",1,0))</f>
        <v>#REF!</v>
      </c>
      <c r="AE5" s="214" t="e">
        <f>IF('Crisis Indicator Data'!#REF!="No Data",1,IF(#REF!&lt;&gt;"",1,0))</f>
        <v>#REF!</v>
      </c>
      <c r="AF5" s="214" t="e">
        <f>IF('Crisis Indicator Data'!#REF!="No Data",1,IF(#REF!&lt;&gt;"",1,0))</f>
        <v>#REF!</v>
      </c>
      <c r="AG5" s="214" t="e">
        <f>IF('Crisis Indicator Data'!#REF!="No Data",1,IF(#REF!&lt;&gt;"",1,0))</f>
        <v>#REF!</v>
      </c>
      <c r="AH5" s="214" t="e">
        <f>IF('Crisis Indicator Data'!#REF!="No Data",1,IF(#REF!&lt;&gt;"",1,0))</f>
        <v>#REF!</v>
      </c>
      <c r="AI5" s="214" t="e">
        <f>IF('Crisis Indicator Data'!#REF!="No Data",1,IF(#REF!&lt;&gt;"",1,0))</f>
        <v>#REF!</v>
      </c>
      <c r="AJ5" s="214" t="e">
        <f>IF('Crisis Indicator Data'!#REF!="No Data",1,IF(#REF!&lt;&gt;"",1,0))</f>
        <v>#REF!</v>
      </c>
      <c r="AK5" s="214" t="e">
        <f>IF('Crisis Indicator Data'!#REF!="No Data",1,IF(#REF!&lt;&gt;"",1,0))</f>
        <v>#REF!</v>
      </c>
      <c r="AL5" s="214" t="e">
        <f>IF('Crisis Indicator Data'!#REF!="No Data",1,IF(#REF!&lt;&gt;"",1,0))</f>
        <v>#REF!</v>
      </c>
      <c r="AM5" s="214" t="e">
        <f>IF('Crisis Indicator Data'!#REF!="No Data",1,IF(#REF!&lt;&gt;"",1,0))</f>
        <v>#REF!</v>
      </c>
      <c r="AN5" s="214" t="e">
        <f>IF('Crisis Indicator Data'!#REF!="No Data",1,IF(#REF!&lt;&gt;"",1,0))</f>
        <v>#REF!</v>
      </c>
      <c r="AO5" s="214" t="e">
        <f>IF('Crisis Indicator Data'!#REF!="No Data",1,IF(#REF!&lt;&gt;"",1,0))</f>
        <v>#REF!</v>
      </c>
      <c r="AP5" s="214" t="e">
        <f>IF('Crisis Indicator Data'!#REF!="No Data",1,IF(#REF!&lt;&gt;"",1,0))</f>
        <v>#REF!</v>
      </c>
      <c r="AQ5" s="214" t="e">
        <f>IF('Crisis Indicator Data'!#REF!="No Data",1,IF(#REF!&lt;&gt;"",1,0))</f>
        <v>#REF!</v>
      </c>
      <c r="AR5" s="214" t="e">
        <f>IF('Crisis Indicator Data'!#REF!="No Data",1,IF(#REF!&lt;&gt;"",1,0))</f>
        <v>#REF!</v>
      </c>
      <c r="AS5" s="214" t="e">
        <f>IF('Crisis Indicator Data'!#REF!="No Data",1,IF(#REF!&lt;&gt;"",1,0))</f>
        <v>#REF!</v>
      </c>
      <c r="AT5" s="214" t="e">
        <f>IF('Crisis Indicator Data'!#REF!="No Data",1,IF(#REF!&lt;&gt;"",1,0))</f>
        <v>#REF!</v>
      </c>
      <c r="AU5" s="214" t="e">
        <f>IF('Crisis Indicator Data'!#REF!="No Data",1,IF(#REF!&lt;&gt;"",1,0))</f>
        <v>#REF!</v>
      </c>
      <c r="AV5" s="214" t="e">
        <f>IF('Crisis Indicator Data'!#REF!="No Data",1,IF(#REF!&lt;&gt;"",1,0))</f>
        <v>#REF!</v>
      </c>
      <c r="AW5" s="214" t="e">
        <f>IF('Crisis Indicator Data'!#REF!="No Data",1,IF(#REF!&lt;&gt;"",1,0))</f>
        <v>#REF!</v>
      </c>
      <c r="AX5" s="214" t="e">
        <f>IF('Crisis Indicator Data'!#REF!="No Data",1,IF(#REF!&lt;&gt;"",1,0))</f>
        <v>#REF!</v>
      </c>
      <c r="AY5" s="214" t="e">
        <f>IF('Crisis Indicator Data'!#REF!="No Data",1,IF(#REF!&lt;&gt;"",1,0))</f>
        <v>#REF!</v>
      </c>
      <c r="AZ5" s="214" t="e">
        <f>IF('Crisis Indicator Data'!#REF!="No Data",1,IF(#REF!&lt;&gt;"",1,0))</f>
        <v>#REF!</v>
      </c>
      <c r="BA5" t="e">
        <f t="shared" si="0"/>
        <v>#REF!</v>
      </c>
      <c r="BB5" s="22" t="e">
        <f t="shared" si="1"/>
        <v>#REF!</v>
      </c>
    </row>
    <row r="6" spans="1:54" x14ac:dyDescent="0.25">
      <c r="A6" t="s">
        <v>7854</v>
      </c>
      <c r="B6" s="214" t="e">
        <f>IF('Crisis Indicator Data'!#REF!="No Data",1,IF(#REF!&lt;&gt;"",1,0))</f>
        <v>#REF!</v>
      </c>
      <c r="C6" s="214" t="e">
        <f>IF('Crisis Indicator Data'!#REF!="No Data",1,IF(#REF!&lt;&gt;"",1,0))</f>
        <v>#REF!</v>
      </c>
      <c r="D6" s="214" t="e">
        <f>IF('Crisis Indicator Data'!#REF!="No Data",1,IF(#REF!&lt;&gt;"",1,0))</f>
        <v>#REF!</v>
      </c>
      <c r="E6" s="214" t="e">
        <f>IF('Crisis Indicator Data'!#REF!="No Data",1,IF(#REF!&lt;&gt;"",1,0))</f>
        <v>#REF!</v>
      </c>
      <c r="F6" s="214" t="e">
        <f>IF('Crisis Indicator Data'!#REF!="No Data",1,IF(#REF!&lt;&gt;"",1,0))</f>
        <v>#REF!</v>
      </c>
      <c r="G6" s="214" t="e">
        <f>IF('Crisis Indicator Data'!#REF!="No Data",1,IF(#REF!&lt;&gt;"",1,0))</f>
        <v>#REF!</v>
      </c>
      <c r="H6" s="214" t="e">
        <f>IF('Crisis Indicator Data'!#REF!="No Data",1,IF(#REF!&lt;&gt;"",1,0))</f>
        <v>#REF!</v>
      </c>
      <c r="I6" s="214" t="e">
        <f>IF('Crisis Indicator Data'!#REF!="No Data",1,IF(#REF!&lt;&gt;"",1,0))</f>
        <v>#REF!</v>
      </c>
      <c r="J6" s="214" t="e">
        <f>IF('Crisis Indicator Data'!#REF!="No Data",1,IF(#REF!&lt;&gt;"",1,0))</f>
        <v>#REF!</v>
      </c>
      <c r="K6" s="214" t="e">
        <f>IF('Crisis Indicator Data'!#REF!="No Data",1,IF(#REF!&lt;&gt;"",1,0))</f>
        <v>#REF!</v>
      </c>
      <c r="L6" s="214" t="e">
        <f>IF('Crisis Indicator Data'!#REF!="No Data",1,IF(#REF!&lt;&gt;"",1,0))</f>
        <v>#REF!</v>
      </c>
      <c r="M6" s="214" t="e">
        <f>IF('Crisis Indicator Data'!#REF!="No Data",1,IF(#REF!&lt;&gt;"",1,0))</f>
        <v>#REF!</v>
      </c>
      <c r="N6" s="214" t="e">
        <f>IF('Crisis Indicator Data'!#REF!="No Data",1,IF(#REF!&lt;&gt;"",1,0))</f>
        <v>#REF!</v>
      </c>
      <c r="O6" s="214" t="e">
        <f>IF('Crisis Indicator Data'!#REF!="No Data",1,IF(#REF!&lt;&gt;"",1,0))</f>
        <v>#REF!</v>
      </c>
      <c r="P6" s="214" t="e">
        <f>IF('Crisis Indicator Data'!#REF!="No Data",1,IF(#REF!&lt;&gt;"",1,0))</f>
        <v>#REF!</v>
      </c>
      <c r="Q6" s="214" t="e">
        <f>IF('Crisis Indicator Data'!#REF!="No Data",1,IF(#REF!&lt;&gt;"",1,0))</f>
        <v>#REF!</v>
      </c>
      <c r="R6" s="214" t="e">
        <f>IF('Crisis Indicator Data'!#REF!="No Data",1,IF(#REF!&lt;&gt;"",1,0))</f>
        <v>#REF!</v>
      </c>
      <c r="S6" s="214" t="e">
        <f>IF('Crisis Indicator Data'!#REF!="No Data",1,IF(#REF!&lt;&gt;"",1,0))</f>
        <v>#REF!</v>
      </c>
      <c r="T6" s="214" t="e">
        <f>IF('Crisis Indicator Data'!#REF!="No Data",1,IF(#REF!&lt;&gt;"",1,0))</f>
        <v>#REF!</v>
      </c>
      <c r="U6" s="214" t="e">
        <f>IF('Crisis Indicator Data'!#REF!="No Data",1,IF(#REF!&lt;&gt;"",1,0))</f>
        <v>#REF!</v>
      </c>
      <c r="V6" s="214" t="e">
        <f>IF('Crisis Indicator Data'!#REF!="No Data",1,IF(#REF!&lt;&gt;"",1,0))</f>
        <v>#REF!</v>
      </c>
      <c r="W6" s="214" t="e">
        <f>IF('Crisis Indicator Data'!#REF!="No Data",1,IF(#REF!&lt;&gt;"",1,0))</f>
        <v>#REF!</v>
      </c>
      <c r="X6" s="214" t="e">
        <f>IF('Crisis Indicator Data'!#REF!="No Data",1,IF(#REF!&lt;&gt;"",1,0))</f>
        <v>#REF!</v>
      </c>
      <c r="Y6" s="214" t="e">
        <f>IF('Crisis Indicator Data'!#REF!="No Data",1,IF(#REF!&lt;&gt;"",1,0))</f>
        <v>#REF!</v>
      </c>
      <c r="Z6" s="214" t="e">
        <f>IF('Crisis Indicator Data'!#REF!="No Data",1,IF(#REF!&lt;&gt;"",1,0))</f>
        <v>#REF!</v>
      </c>
      <c r="AA6" s="214" t="e">
        <f>IF('Crisis Indicator Data'!#REF!="No Data",1,IF(#REF!&lt;&gt;"",1,0))</f>
        <v>#REF!</v>
      </c>
      <c r="AB6" s="214" t="e">
        <f>IF('Crisis Indicator Data'!#REF!="No Data",1,IF(#REF!&lt;&gt;"",1,0))</f>
        <v>#REF!</v>
      </c>
      <c r="AC6" s="214" t="e">
        <f>IF('Crisis Indicator Data'!#REF!="No Data",1,IF(#REF!&lt;&gt;"",1,0))</f>
        <v>#REF!</v>
      </c>
      <c r="AD6" s="214" t="e">
        <f>IF('Crisis Indicator Data'!#REF!="No Data",1,IF(#REF!&lt;&gt;"",1,0))</f>
        <v>#REF!</v>
      </c>
      <c r="AE6" s="214" t="e">
        <f>IF('Crisis Indicator Data'!#REF!="No Data",1,IF(#REF!&lt;&gt;"",1,0))</f>
        <v>#REF!</v>
      </c>
      <c r="AF6" s="214" t="e">
        <f>IF('Crisis Indicator Data'!#REF!="No Data",1,IF(#REF!&lt;&gt;"",1,0))</f>
        <v>#REF!</v>
      </c>
      <c r="AG6" s="214" t="e">
        <f>IF('Crisis Indicator Data'!#REF!="No Data",1,IF(#REF!&lt;&gt;"",1,0))</f>
        <v>#REF!</v>
      </c>
      <c r="AH6" s="214" t="e">
        <f>IF('Crisis Indicator Data'!#REF!="No Data",1,IF(#REF!&lt;&gt;"",1,0))</f>
        <v>#REF!</v>
      </c>
      <c r="AI6" s="214" t="e">
        <f>IF('Crisis Indicator Data'!#REF!="No Data",1,IF(#REF!&lt;&gt;"",1,0))</f>
        <v>#REF!</v>
      </c>
      <c r="AJ6" s="214" t="e">
        <f>IF('Crisis Indicator Data'!#REF!="No Data",1,IF(#REF!&lt;&gt;"",1,0))</f>
        <v>#REF!</v>
      </c>
      <c r="AK6" s="214" t="e">
        <f>IF('Crisis Indicator Data'!#REF!="No Data",1,IF(#REF!&lt;&gt;"",1,0))</f>
        <v>#REF!</v>
      </c>
      <c r="AL6" s="214" t="e">
        <f>IF('Crisis Indicator Data'!#REF!="No Data",1,IF(#REF!&lt;&gt;"",1,0))</f>
        <v>#REF!</v>
      </c>
      <c r="AM6" s="214" t="e">
        <f>IF('Crisis Indicator Data'!#REF!="No Data",1,IF(#REF!&lt;&gt;"",1,0))</f>
        <v>#REF!</v>
      </c>
      <c r="AN6" s="214" t="e">
        <f>IF('Crisis Indicator Data'!#REF!="No Data",1,IF(#REF!&lt;&gt;"",1,0))</f>
        <v>#REF!</v>
      </c>
      <c r="AO6" s="214" t="e">
        <f>IF('Crisis Indicator Data'!#REF!="No Data",1,IF(#REF!&lt;&gt;"",1,0))</f>
        <v>#REF!</v>
      </c>
      <c r="AP6" s="214" t="e">
        <f>IF('Crisis Indicator Data'!#REF!="No Data",1,IF(#REF!&lt;&gt;"",1,0))</f>
        <v>#REF!</v>
      </c>
      <c r="AQ6" s="214" t="e">
        <f>IF('Crisis Indicator Data'!#REF!="No Data",1,IF(#REF!&lt;&gt;"",1,0))</f>
        <v>#REF!</v>
      </c>
      <c r="AR6" s="214" t="e">
        <f>IF('Crisis Indicator Data'!#REF!="No Data",1,IF(#REF!&lt;&gt;"",1,0))</f>
        <v>#REF!</v>
      </c>
      <c r="AS6" s="214" t="e">
        <f>IF('Crisis Indicator Data'!#REF!="No Data",1,IF(#REF!&lt;&gt;"",1,0))</f>
        <v>#REF!</v>
      </c>
      <c r="AT6" s="214" t="e">
        <f>IF('Crisis Indicator Data'!#REF!="No Data",1,IF(#REF!&lt;&gt;"",1,0))</f>
        <v>#REF!</v>
      </c>
      <c r="AU6" s="214" t="e">
        <f>IF('Crisis Indicator Data'!#REF!="No Data",1,IF(#REF!&lt;&gt;"",1,0))</f>
        <v>#REF!</v>
      </c>
      <c r="AV6" s="214" t="e">
        <f>IF('Crisis Indicator Data'!#REF!="No Data",1,IF(#REF!&lt;&gt;"",1,0))</f>
        <v>#REF!</v>
      </c>
      <c r="AW6" s="214" t="e">
        <f>IF('Crisis Indicator Data'!#REF!="No Data",1,IF(#REF!&lt;&gt;"",1,0))</f>
        <v>#REF!</v>
      </c>
      <c r="AX6" s="214" t="e">
        <f>IF('Crisis Indicator Data'!#REF!="No Data",1,IF(#REF!&lt;&gt;"",1,0))</f>
        <v>#REF!</v>
      </c>
      <c r="AY6" s="214" t="e">
        <f>IF('Crisis Indicator Data'!#REF!="No Data",1,IF(#REF!&lt;&gt;"",1,0))</f>
        <v>#REF!</v>
      </c>
      <c r="AZ6" s="214" t="e">
        <f>IF('Crisis Indicator Data'!#REF!="No Data",1,IF(#REF!&lt;&gt;"",1,0))</f>
        <v>#REF!</v>
      </c>
      <c r="BA6" t="e">
        <f t="shared" si="0"/>
        <v>#REF!</v>
      </c>
      <c r="BB6" s="22" t="e">
        <f t="shared" si="1"/>
        <v>#REF!</v>
      </c>
    </row>
    <row r="7" spans="1:54" x14ac:dyDescent="0.25">
      <c r="A7" t="s">
        <v>7851</v>
      </c>
      <c r="B7" s="214" t="e">
        <f>IF('Crisis Indicator Data'!#REF!="No Data",1,IF(#REF!&lt;&gt;"",1,0))</f>
        <v>#REF!</v>
      </c>
      <c r="C7" s="214" t="e">
        <f>IF('Crisis Indicator Data'!#REF!="No Data",1,IF(#REF!&lt;&gt;"",1,0))</f>
        <v>#REF!</v>
      </c>
      <c r="D7" s="214" t="e">
        <f>IF('Crisis Indicator Data'!#REF!="No Data",1,IF(#REF!&lt;&gt;"",1,0))</f>
        <v>#REF!</v>
      </c>
      <c r="E7" s="214" t="e">
        <f>IF('Crisis Indicator Data'!#REF!="No Data",1,IF(#REF!&lt;&gt;"",1,0))</f>
        <v>#REF!</v>
      </c>
      <c r="F7" s="214" t="e">
        <f>IF('Crisis Indicator Data'!#REF!="No Data",1,IF(#REF!&lt;&gt;"",1,0))</f>
        <v>#REF!</v>
      </c>
      <c r="G7" s="214" t="e">
        <f>IF('Crisis Indicator Data'!#REF!="No Data",1,IF(#REF!&lt;&gt;"",1,0))</f>
        <v>#REF!</v>
      </c>
      <c r="H7" s="214" t="e">
        <f>IF('Crisis Indicator Data'!#REF!="No Data",1,IF(#REF!&lt;&gt;"",1,0))</f>
        <v>#REF!</v>
      </c>
      <c r="I7" s="214" t="e">
        <f>IF('Crisis Indicator Data'!#REF!="No Data",1,IF(#REF!&lt;&gt;"",1,0))</f>
        <v>#REF!</v>
      </c>
      <c r="J7" s="214" t="e">
        <f>IF('Crisis Indicator Data'!#REF!="No Data",1,IF(#REF!&lt;&gt;"",1,0))</f>
        <v>#REF!</v>
      </c>
      <c r="K7" s="214" t="e">
        <f>IF('Crisis Indicator Data'!#REF!="No Data",1,IF(#REF!&lt;&gt;"",1,0))</f>
        <v>#REF!</v>
      </c>
      <c r="L7" s="214" t="e">
        <f>IF('Crisis Indicator Data'!#REF!="No Data",1,IF(#REF!&lt;&gt;"",1,0))</f>
        <v>#REF!</v>
      </c>
      <c r="M7" s="214" t="e">
        <f>IF('Crisis Indicator Data'!#REF!="No Data",1,IF(#REF!&lt;&gt;"",1,0))</f>
        <v>#REF!</v>
      </c>
      <c r="N7" s="214" t="e">
        <f>IF('Crisis Indicator Data'!#REF!="No Data",1,IF(#REF!&lt;&gt;"",1,0))</f>
        <v>#REF!</v>
      </c>
      <c r="O7" s="214" t="e">
        <f>IF('Crisis Indicator Data'!#REF!="No Data",1,IF(#REF!&lt;&gt;"",1,0))</f>
        <v>#REF!</v>
      </c>
      <c r="P7" s="214" t="e">
        <f>IF('Crisis Indicator Data'!#REF!="No Data",1,IF(#REF!&lt;&gt;"",1,0))</f>
        <v>#REF!</v>
      </c>
      <c r="Q7" s="214" t="e">
        <f>IF('Crisis Indicator Data'!#REF!="No Data",1,IF(#REF!&lt;&gt;"",1,0))</f>
        <v>#REF!</v>
      </c>
      <c r="R7" s="214" t="e">
        <f>IF('Crisis Indicator Data'!#REF!="No Data",1,IF(#REF!&lt;&gt;"",1,0))</f>
        <v>#REF!</v>
      </c>
      <c r="S7" s="214" t="e">
        <f>IF('Crisis Indicator Data'!#REF!="No Data",1,IF(#REF!&lt;&gt;"",1,0))</f>
        <v>#REF!</v>
      </c>
      <c r="T7" s="214" t="e">
        <f>IF('Crisis Indicator Data'!#REF!="No Data",1,IF(#REF!&lt;&gt;"",1,0))</f>
        <v>#REF!</v>
      </c>
      <c r="U7" s="214" t="e">
        <f>IF('Crisis Indicator Data'!#REF!="No Data",1,IF(#REF!&lt;&gt;"",1,0))</f>
        <v>#REF!</v>
      </c>
      <c r="V7" s="214" t="e">
        <f>IF('Crisis Indicator Data'!#REF!="No Data",1,IF(#REF!&lt;&gt;"",1,0))</f>
        <v>#REF!</v>
      </c>
      <c r="W7" s="214" t="e">
        <f>IF('Crisis Indicator Data'!#REF!="No Data",1,IF(#REF!&lt;&gt;"",1,0))</f>
        <v>#REF!</v>
      </c>
      <c r="X7" s="214" t="e">
        <f>IF('Crisis Indicator Data'!#REF!="No Data",1,IF(#REF!&lt;&gt;"",1,0))</f>
        <v>#REF!</v>
      </c>
      <c r="Y7" s="214" t="e">
        <f>IF('Crisis Indicator Data'!#REF!="No Data",1,IF(#REF!&lt;&gt;"",1,0))</f>
        <v>#REF!</v>
      </c>
      <c r="Z7" s="214" t="e">
        <f>IF('Crisis Indicator Data'!#REF!="No Data",1,IF(#REF!&lt;&gt;"",1,0))</f>
        <v>#REF!</v>
      </c>
      <c r="AA7" s="214" t="e">
        <f>IF('Crisis Indicator Data'!#REF!="No Data",1,IF(#REF!&lt;&gt;"",1,0))</f>
        <v>#REF!</v>
      </c>
      <c r="AB7" s="214" t="e">
        <f>IF('Crisis Indicator Data'!#REF!="No Data",1,IF(#REF!&lt;&gt;"",1,0))</f>
        <v>#REF!</v>
      </c>
      <c r="AC7" s="214" t="e">
        <f>IF('Crisis Indicator Data'!#REF!="No Data",1,IF(#REF!&lt;&gt;"",1,0))</f>
        <v>#REF!</v>
      </c>
      <c r="AD7" s="214" t="e">
        <f>IF('Crisis Indicator Data'!#REF!="No Data",1,IF(#REF!&lt;&gt;"",1,0))</f>
        <v>#REF!</v>
      </c>
      <c r="AE7" s="214" t="e">
        <f>IF('Crisis Indicator Data'!#REF!="No Data",1,IF(#REF!&lt;&gt;"",1,0))</f>
        <v>#REF!</v>
      </c>
      <c r="AF7" s="214" t="e">
        <f>IF('Crisis Indicator Data'!#REF!="No Data",1,IF(#REF!&lt;&gt;"",1,0))</f>
        <v>#REF!</v>
      </c>
      <c r="AG7" s="214" t="e">
        <f>IF('Crisis Indicator Data'!#REF!="No Data",1,IF(#REF!&lt;&gt;"",1,0))</f>
        <v>#REF!</v>
      </c>
      <c r="AH7" s="214" t="e">
        <f>IF('Crisis Indicator Data'!#REF!="No Data",1,IF(#REF!&lt;&gt;"",1,0))</f>
        <v>#REF!</v>
      </c>
      <c r="AI7" s="214" t="e">
        <f>IF('Crisis Indicator Data'!#REF!="No Data",1,IF(#REF!&lt;&gt;"",1,0))</f>
        <v>#REF!</v>
      </c>
      <c r="AJ7" s="214" t="e">
        <f>IF('Crisis Indicator Data'!#REF!="No Data",1,IF(#REF!&lt;&gt;"",1,0))</f>
        <v>#REF!</v>
      </c>
      <c r="AK7" s="214" t="e">
        <f>IF('Crisis Indicator Data'!#REF!="No Data",1,IF(#REF!&lt;&gt;"",1,0))</f>
        <v>#REF!</v>
      </c>
      <c r="AL7" s="214" t="e">
        <f>IF('Crisis Indicator Data'!#REF!="No Data",1,IF(#REF!&lt;&gt;"",1,0))</f>
        <v>#REF!</v>
      </c>
      <c r="AM7" s="214" t="e">
        <f>IF('Crisis Indicator Data'!#REF!="No Data",1,IF(#REF!&lt;&gt;"",1,0))</f>
        <v>#REF!</v>
      </c>
      <c r="AN7" s="214" t="e">
        <f>IF('Crisis Indicator Data'!#REF!="No Data",1,IF(#REF!&lt;&gt;"",1,0))</f>
        <v>#REF!</v>
      </c>
      <c r="AO7" s="214" t="e">
        <f>IF('Crisis Indicator Data'!#REF!="No Data",1,IF(#REF!&lt;&gt;"",1,0))</f>
        <v>#REF!</v>
      </c>
      <c r="AP7" s="214" t="e">
        <f>IF('Crisis Indicator Data'!#REF!="No Data",1,IF(#REF!&lt;&gt;"",1,0))</f>
        <v>#REF!</v>
      </c>
      <c r="AQ7" s="214" t="e">
        <f>IF('Crisis Indicator Data'!#REF!="No Data",1,IF(#REF!&lt;&gt;"",1,0))</f>
        <v>#REF!</v>
      </c>
      <c r="AR7" s="214" t="e">
        <f>IF('Crisis Indicator Data'!#REF!="No Data",1,IF(#REF!&lt;&gt;"",1,0))</f>
        <v>#REF!</v>
      </c>
      <c r="AS7" s="214" t="e">
        <f>IF('Crisis Indicator Data'!#REF!="No Data",1,IF(#REF!&lt;&gt;"",1,0))</f>
        <v>#REF!</v>
      </c>
      <c r="AT7" s="214" t="e">
        <f>IF('Crisis Indicator Data'!#REF!="No Data",1,IF(#REF!&lt;&gt;"",1,0))</f>
        <v>#REF!</v>
      </c>
      <c r="AU7" s="214" t="e">
        <f>IF('Crisis Indicator Data'!#REF!="No Data",1,IF(#REF!&lt;&gt;"",1,0))</f>
        <v>#REF!</v>
      </c>
      <c r="AV7" s="214" t="e">
        <f>IF('Crisis Indicator Data'!#REF!="No Data",1,IF(#REF!&lt;&gt;"",1,0))</f>
        <v>#REF!</v>
      </c>
      <c r="AW7" s="214" t="e">
        <f>IF('Crisis Indicator Data'!#REF!="No Data",1,IF(#REF!&lt;&gt;"",1,0))</f>
        <v>#REF!</v>
      </c>
      <c r="AX7" s="214" t="e">
        <f>IF('Crisis Indicator Data'!#REF!="No Data",1,IF(#REF!&lt;&gt;"",1,0))</f>
        <v>#REF!</v>
      </c>
      <c r="AY7" s="214" t="e">
        <f>IF('Crisis Indicator Data'!#REF!="No Data",1,IF(#REF!&lt;&gt;"",1,0))</f>
        <v>#REF!</v>
      </c>
      <c r="AZ7" s="214" t="e">
        <f>IF('Crisis Indicator Data'!#REF!="No Data",1,IF(#REF!&lt;&gt;"",1,0))</f>
        <v>#REF!</v>
      </c>
      <c r="BA7" t="e">
        <f t="shared" si="0"/>
        <v>#REF!</v>
      </c>
      <c r="BB7" s="22" t="e">
        <f t="shared" si="1"/>
        <v>#REF!</v>
      </c>
    </row>
    <row r="8" spans="1:54" x14ac:dyDescent="0.25">
      <c r="A8" t="s">
        <v>7852</v>
      </c>
      <c r="B8" s="214" t="e">
        <f>IF('Crisis Indicator Data'!#REF!="No Data",1,IF(#REF!&lt;&gt;"",1,0))</f>
        <v>#REF!</v>
      </c>
      <c r="C8" s="214" t="e">
        <f>IF('Crisis Indicator Data'!#REF!="No Data",1,IF(#REF!&lt;&gt;"",1,0))</f>
        <v>#REF!</v>
      </c>
      <c r="D8" s="214" t="e">
        <f>IF('Crisis Indicator Data'!#REF!="No Data",1,IF(#REF!&lt;&gt;"",1,0))</f>
        <v>#REF!</v>
      </c>
      <c r="E8" s="214" t="e">
        <f>IF('Crisis Indicator Data'!#REF!="No Data",1,IF(#REF!&lt;&gt;"",1,0))</f>
        <v>#REF!</v>
      </c>
      <c r="F8" s="214" t="e">
        <f>IF('Crisis Indicator Data'!#REF!="No Data",1,IF(#REF!&lt;&gt;"",1,0))</f>
        <v>#REF!</v>
      </c>
      <c r="G8" s="214" t="e">
        <f>IF('Crisis Indicator Data'!#REF!="No Data",1,IF(#REF!&lt;&gt;"",1,0))</f>
        <v>#REF!</v>
      </c>
      <c r="H8" s="214" t="e">
        <f>IF('Crisis Indicator Data'!#REF!="No Data",1,IF(#REF!&lt;&gt;"",1,0))</f>
        <v>#REF!</v>
      </c>
      <c r="I8" s="214" t="e">
        <f>IF('Crisis Indicator Data'!#REF!="No Data",1,IF(#REF!&lt;&gt;"",1,0))</f>
        <v>#REF!</v>
      </c>
      <c r="J8" s="214" t="e">
        <f>IF('Crisis Indicator Data'!#REF!="No Data",1,IF(#REF!&lt;&gt;"",1,0))</f>
        <v>#REF!</v>
      </c>
      <c r="K8" s="214" t="e">
        <f>IF('Crisis Indicator Data'!#REF!="No Data",1,IF(#REF!&lt;&gt;"",1,0))</f>
        <v>#REF!</v>
      </c>
      <c r="L8" s="214" t="e">
        <f>IF('Crisis Indicator Data'!#REF!="No Data",1,IF(#REF!&lt;&gt;"",1,0))</f>
        <v>#REF!</v>
      </c>
      <c r="M8" s="214" t="e">
        <f>IF('Crisis Indicator Data'!#REF!="No Data",1,IF(#REF!&lt;&gt;"",1,0))</f>
        <v>#REF!</v>
      </c>
      <c r="N8" s="214" t="e">
        <f>IF('Crisis Indicator Data'!#REF!="No Data",1,IF(#REF!&lt;&gt;"",1,0))</f>
        <v>#REF!</v>
      </c>
      <c r="O8" s="214" t="e">
        <f>IF('Crisis Indicator Data'!#REF!="No Data",1,IF(#REF!&lt;&gt;"",1,0))</f>
        <v>#REF!</v>
      </c>
      <c r="P8" s="214" t="e">
        <f>IF('Crisis Indicator Data'!#REF!="No Data",1,IF(#REF!&lt;&gt;"",1,0))</f>
        <v>#REF!</v>
      </c>
      <c r="Q8" s="214" t="e">
        <f>IF('Crisis Indicator Data'!#REF!="No Data",1,IF(#REF!&lt;&gt;"",1,0))</f>
        <v>#REF!</v>
      </c>
      <c r="R8" s="214" t="e">
        <f>IF('Crisis Indicator Data'!#REF!="No Data",1,IF(#REF!&lt;&gt;"",1,0))</f>
        <v>#REF!</v>
      </c>
      <c r="S8" s="214" t="e">
        <f>IF('Crisis Indicator Data'!#REF!="No Data",1,IF(#REF!&lt;&gt;"",1,0))</f>
        <v>#REF!</v>
      </c>
      <c r="T8" s="214" t="e">
        <f>IF('Crisis Indicator Data'!#REF!="No Data",1,IF(#REF!&lt;&gt;"",1,0))</f>
        <v>#REF!</v>
      </c>
      <c r="U8" s="214" t="e">
        <f>IF('Crisis Indicator Data'!#REF!="No Data",1,IF(#REF!&lt;&gt;"",1,0))</f>
        <v>#REF!</v>
      </c>
      <c r="V8" s="214" t="e">
        <f>IF('Crisis Indicator Data'!#REF!="No Data",1,IF(#REF!&lt;&gt;"",1,0))</f>
        <v>#REF!</v>
      </c>
      <c r="W8" s="214" t="e">
        <f>IF('Crisis Indicator Data'!#REF!="No Data",1,IF(#REF!&lt;&gt;"",1,0))</f>
        <v>#REF!</v>
      </c>
      <c r="X8" s="214" t="e">
        <f>IF('Crisis Indicator Data'!#REF!="No Data",1,IF(#REF!&lt;&gt;"",1,0))</f>
        <v>#REF!</v>
      </c>
      <c r="Y8" s="214" t="e">
        <f>IF('Crisis Indicator Data'!#REF!="No Data",1,IF(#REF!&lt;&gt;"",1,0))</f>
        <v>#REF!</v>
      </c>
      <c r="Z8" s="214" t="e">
        <f>IF('Crisis Indicator Data'!#REF!="No Data",1,IF(#REF!&lt;&gt;"",1,0))</f>
        <v>#REF!</v>
      </c>
      <c r="AA8" s="214" t="e">
        <f>IF('Crisis Indicator Data'!#REF!="No Data",1,IF(#REF!&lt;&gt;"",1,0))</f>
        <v>#REF!</v>
      </c>
      <c r="AB8" s="214" t="e">
        <f>IF('Crisis Indicator Data'!#REF!="No Data",1,IF(#REF!&lt;&gt;"",1,0))</f>
        <v>#REF!</v>
      </c>
      <c r="AC8" s="214" t="e">
        <f>IF('Crisis Indicator Data'!#REF!="No Data",1,IF(#REF!&lt;&gt;"",1,0))</f>
        <v>#REF!</v>
      </c>
      <c r="AD8" s="214" t="e">
        <f>IF('Crisis Indicator Data'!#REF!="No Data",1,IF(#REF!&lt;&gt;"",1,0))</f>
        <v>#REF!</v>
      </c>
      <c r="AE8" s="214" t="e">
        <f>IF('Crisis Indicator Data'!#REF!="No Data",1,IF(#REF!&lt;&gt;"",1,0))</f>
        <v>#REF!</v>
      </c>
      <c r="AF8" s="214" t="e">
        <f>IF('Crisis Indicator Data'!#REF!="No Data",1,IF(#REF!&lt;&gt;"",1,0))</f>
        <v>#REF!</v>
      </c>
      <c r="AG8" s="214" t="e">
        <f>IF('Crisis Indicator Data'!#REF!="No Data",1,IF(#REF!&lt;&gt;"",1,0))</f>
        <v>#REF!</v>
      </c>
      <c r="AH8" s="214" t="e">
        <f>IF('Crisis Indicator Data'!#REF!="No Data",1,IF(#REF!&lt;&gt;"",1,0))</f>
        <v>#REF!</v>
      </c>
      <c r="AI8" s="214" t="e">
        <f>IF('Crisis Indicator Data'!#REF!="No Data",1,IF(#REF!&lt;&gt;"",1,0))</f>
        <v>#REF!</v>
      </c>
      <c r="AJ8" s="214" t="e">
        <f>IF('Crisis Indicator Data'!#REF!="No Data",1,IF(#REF!&lt;&gt;"",1,0))</f>
        <v>#REF!</v>
      </c>
      <c r="AK8" s="214" t="e">
        <f>IF('Crisis Indicator Data'!#REF!="No Data",1,IF(#REF!&lt;&gt;"",1,0))</f>
        <v>#REF!</v>
      </c>
      <c r="AL8" s="214" t="e">
        <f>IF('Crisis Indicator Data'!#REF!="No Data",1,IF(#REF!&lt;&gt;"",1,0))</f>
        <v>#REF!</v>
      </c>
      <c r="AM8" s="214" t="e">
        <f>IF('Crisis Indicator Data'!#REF!="No Data",1,IF(#REF!&lt;&gt;"",1,0))</f>
        <v>#REF!</v>
      </c>
      <c r="AN8" s="214" t="e">
        <f>IF('Crisis Indicator Data'!#REF!="No Data",1,IF(#REF!&lt;&gt;"",1,0))</f>
        <v>#REF!</v>
      </c>
      <c r="AO8" s="214" t="e">
        <f>IF('Crisis Indicator Data'!#REF!="No Data",1,IF(#REF!&lt;&gt;"",1,0))</f>
        <v>#REF!</v>
      </c>
      <c r="AP8" s="214" t="e">
        <f>IF('Crisis Indicator Data'!#REF!="No Data",1,IF(#REF!&lt;&gt;"",1,0))</f>
        <v>#REF!</v>
      </c>
      <c r="AQ8" s="214" t="e">
        <f>IF('Crisis Indicator Data'!#REF!="No Data",1,IF(#REF!&lt;&gt;"",1,0))</f>
        <v>#REF!</v>
      </c>
      <c r="AR8" s="214" t="e">
        <f>IF('Crisis Indicator Data'!#REF!="No Data",1,IF(#REF!&lt;&gt;"",1,0))</f>
        <v>#REF!</v>
      </c>
      <c r="AS8" s="214" t="e">
        <f>IF('Crisis Indicator Data'!#REF!="No Data",1,IF(#REF!&lt;&gt;"",1,0))</f>
        <v>#REF!</v>
      </c>
      <c r="AT8" s="214" t="e">
        <f>IF('Crisis Indicator Data'!#REF!="No Data",1,IF(#REF!&lt;&gt;"",1,0))</f>
        <v>#REF!</v>
      </c>
      <c r="AU8" s="214" t="e">
        <f>IF('Crisis Indicator Data'!#REF!="No Data",1,IF(#REF!&lt;&gt;"",1,0))</f>
        <v>#REF!</v>
      </c>
      <c r="AV8" s="214" t="e">
        <f>IF('Crisis Indicator Data'!#REF!="No Data",1,IF(#REF!&lt;&gt;"",1,0))</f>
        <v>#REF!</v>
      </c>
      <c r="AW8" s="214" t="e">
        <f>IF('Crisis Indicator Data'!#REF!="No Data",1,IF(#REF!&lt;&gt;"",1,0))</f>
        <v>#REF!</v>
      </c>
      <c r="AX8" s="214" t="e">
        <f>IF('Crisis Indicator Data'!#REF!="No Data",1,IF(#REF!&lt;&gt;"",1,0))</f>
        <v>#REF!</v>
      </c>
      <c r="AY8" s="214" t="e">
        <f>IF('Crisis Indicator Data'!#REF!="No Data",1,IF(#REF!&lt;&gt;"",1,0))</f>
        <v>#REF!</v>
      </c>
      <c r="AZ8" s="214" t="e">
        <f>IF('Crisis Indicator Data'!#REF!="No Data",1,IF(#REF!&lt;&gt;"",1,0))</f>
        <v>#REF!</v>
      </c>
      <c r="BA8" t="e">
        <f t="shared" si="0"/>
        <v>#REF!</v>
      </c>
      <c r="BB8" s="22" t="e">
        <f t="shared" si="1"/>
        <v>#REF!</v>
      </c>
    </row>
    <row r="9" spans="1:54" x14ac:dyDescent="0.25">
      <c r="A9" t="s">
        <v>7856</v>
      </c>
      <c r="B9" s="214" t="e">
        <f>IF('Crisis Indicator Data'!#REF!="No Data",1,IF(#REF!&lt;&gt;"",1,0))</f>
        <v>#REF!</v>
      </c>
      <c r="C9" s="214" t="e">
        <f>IF('Crisis Indicator Data'!#REF!="No Data",1,IF(#REF!&lt;&gt;"",1,0))</f>
        <v>#REF!</v>
      </c>
      <c r="D9" s="214" t="e">
        <f>IF('Crisis Indicator Data'!#REF!="No Data",1,IF(#REF!&lt;&gt;"",1,0))</f>
        <v>#REF!</v>
      </c>
      <c r="E9" s="214" t="e">
        <f>IF('Crisis Indicator Data'!#REF!="No Data",1,IF(#REF!&lt;&gt;"",1,0))</f>
        <v>#REF!</v>
      </c>
      <c r="F9" s="214" t="e">
        <f>IF('Crisis Indicator Data'!#REF!="No Data",1,IF(#REF!&lt;&gt;"",1,0))</f>
        <v>#REF!</v>
      </c>
      <c r="G9" s="214" t="e">
        <f>IF('Crisis Indicator Data'!#REF!="No Data",1,IF(#REF!&lt;&gt;"",1,0))</f>
        <v>#REF!</v>
      </c>
      <c r="H9" s="214" t="e">
        <f>IF('Crisis Indicator Data'!#REF!="No Data",1,IF(#REF!&lt;&gt;"",1,0))</f>
        <v>#REF!</v>
      </c>
      <c r="I9" s="214" t="e">
        <f>IF('Crisis Indicator Data'!#REF!="No Data",1,IF(#REF!&lt;&gt;"",1,0))</f>
        <v>#REF!</v>
      </c>
      <c r="J9" s="214" t="e">
        <f>IF('Crisis Indicator Data'!#REF!="No Data",1,IF(#REF!&lt;&gt;"",1,0))</f>
        <v>#REF!</v>
      </c>
      <c r="K9" s="214" t="e">
        <f>IF('Crisis Indicator Data'!#REF!="No Data",1,IF(#REF!&lt;&gt;"",1,0))</f>
        <v>#REF!</v>
      </c>
      <c r="L9" s="214" t="e">
        <f>IF('Crisis Indicator Data'!#REF!="No Data",1,IF(#REF!&lt;&gt;"",1,0))</f>
        <v>#REF!</v>
      </c>
      <c r="M9" s="214" t="e">
        <f>IF('Crisis Indicator Data'!#REF!="No Data",1,IF(#REF!&lt;&gt;"",1,0))</f>
        <v>#REF!</v>
      </c>
      <c r="N9" s="214" t="e">
        <f>IF('Crisis Indicator Data'!#REF!="No Data",1,IF(#REF!&lt;&gt;"",1,0))</f>
        <v>#REF!</v>
      </c>
      <c r="O9" s="214" t="e">
        <f>IF('Crisis Indicator Data'!#REF!="No Data",1,IF(#REF!&lt;&gt;"",1,0))</f>
        <v>#REF!</v>
      </c>
      <c r="P9" s="214" t="e">
        <f>IF('Crisis Indicator Data'!#REF!="No Data",1,IF(#REF!&lt;&gt;"",1,0))</f>
        <v>#REF!</v>
      </c>
      <c r="Q9" s="214" t="e">
        <f>IF('Crisis Indicator Data'!#REF!="No Data",1,IF(#REF!&lt;&gt;"",1,0))</f>
        <v>#REF!</v>
      </c>
      <c r="R9" s="214" t="e">
        <f>IF('Crisis Indicator Data'!#REF!="No Data",1,IF(#REF!&lt;&gt;"",1,0))</f>
        <v>#REF!</v>
      </c>
      <c r="S9" s="214" t="e">
        <f>IF('Crisis Indicator Data'!#REF!="No Data",1,IF(#REF!&lt;&gt;"",1,0))</f>
        <v>#REF!</v>
      </c>
      <c r="T9" s="214" t="e">
        <f>IF('Crisis Indicator Data'!#REF!="No Data",1,IF(#REF!&lt;&gt;"",1,0))</f>
        <v>#REF!</v>
      </c>
      <c r="U9" s="214" t="e">
        <f>IF('Crisis Indicator Data'!#REF!="No Data",1,IF(#REF!&lt;&gt;"",1,0))</f>
        <v>#REF!</v>
      </c>
      <c r="V9" s="214" t="e">
        <f>IF('Crisis Indicator Data'!#REF!="No Data",1,IF(#REF!&lt;&gt;"",1,0))</f>
        <v>#REF!</v>
      </c>
      <c r="W9" s="214" t="e">
        <f>IF('Crisis Indicator Data'!#REF!="No Data",1,IF(#REF!&lt;&gt;"",1,0))</f>
        <v>#REF!</v>
      </c>
      <c r="X9" s="214" t="e">
        <f>IF('Crisis Indicator Data'!#REF!="No Data",1,IF(#REF!&lt;&gt;"",1,0))</f>
        <v>#REF!</v>
      </c>
      <c r="Y9" s="214" t="e">
        <f>IF('Crisis Indicator Data'!#REF!="No Data",1,IF(#REF!&lt;&gt;"",1,0))</f>
        <v>#REF!</v>
      </c>
      <c r="Z9" s="214" t="e">
        <f>IF('Crisis Indicator Data'!#REF!="No Data",1,IF(#REF!&lt;&gt;"",1,0))</f>
        <v>#REF!</v>
      </c>
      <c r="AA9" s="214" t="e">
        <f>IF('Crisis Indicator Data'!#REF!="No Data",1,IF(#REF!&lt;&gt;"",1,0))</f>
        <v>#REF!</v>
      </c>
      <c r="AB9" s="214" t="e">
        <f>IF('Crisis Indicator Data'!#REF!="No Data",1,IF(#REF!&lt;&gt;"",1,0))</f>
        <v>#REF!</v>
      </c>
      <c r="AC9" s="214" t="e">
        <f>IF('Crisis Indicator Data'!#REF!="No Data",1,IF(#REF!&lt;&gt;"",1,0))</f>
        <v>#REF!</v>
      </c>
      <c r="AD9" s="214" t="e">
        <f>IF('Crisis Indicator Data'!#REF!="No Data",1,IF(#REF!&lt;&gt;"",1,0))</f>
        <v>#REF!</v>
      </c>
      <c r="AE9" s="214" t="e">
        <f>IF('Crisis Indicator Data'!#REF!="No Data",1,IF(#REF!&lt;&gt;"",1,0))</f>
        <v>#REF!</v>
      </c>
      <c r="AF9" s="214" t="e">
        <f>IF('Crisis Indicator Data'!#REF!="No Data",1,IF(#REF!&lt;&gt;"",1,0))</f>
        <v>#REF!</v>
      </c>
      <c r="AG9" s="214" t="e">
        <f>IF('Crisis Indicator Data'!#REF!="No Data",1,IF(#REF!&lt;&gt;"",1,0))</f>
        <v>#REF!</v>
      </c>
      <c r="AH9" s="214" t="e">
        <f>IF('Crisis Indicator Data'!#REF!="No Data",1,IF(#REF!&lt;&gt;"",1,0))</f>
        <v>#REF!</v>
      </c>
      <c r="AI9" s="214" t="e">
        <f>IF('Crisis Indicator Data'!#REF!="No Data",1,IF(#REF!&lt;&gt;"",1,0))</f>
        <v>#REF!</v>
      </c>
      <c r="AJ9" s="214" t="e">
        <f>IF('Crisis Indicator Data'!#REF!="No Data",1,IF(#REF!&lt;&gt;"",1,0))</f>
        <v>#REF!</v>
      </c>
      <c r="AK9" s="214" t="e">
        <f>IF('Crisis Indicator Data'!#REF!="No Data",1,IF(#REF!&lt;&gt;"",1,0))</f>
        <v>#REF!</v>
      </c>
      <c r="AL9" s="214" t="e">
        <f>IF('Crisis Indicator Data'!#REF!="No Data",1,IF(#REF!&lt;&gt;"",1,0))</f>
        <v>#REF!</v>
      </c>
      <c r="AM9" s="214" t="e">
        <f>IF('Crisis Indicator Data'!#REF!="No Data",1,IF(#REF!&lt;&gt;"",1,0))</f>
        <v>#REF!</v>
      </c>
      <c r="AN9" s="214" t="e">
        <f>IF('Crisis Indicator Data'!#REF!="No Data",1,IF(#REF!&lt;&gt;"",1,0))</f>
        <v>#REF!</v>
      </c>
      <c r="AO9" s="214" t="e">
        <f>IF('Crisis Indicator Data'!#REF!="No Data",1,IF(#REF!&lt;&gt;"",1,0))</f>
        <v>#REF!</v>
      </c>
      <c r="AP9" s="214" t="e">
        <f>IF('Crisis Indicator Data'!#REF!="No Data",1,IF(#REF!&lt;&gt;"",1,0))</f>
        <v>#REF!</v>
      </c>
      <c r="AQ9" s="214" t="e">
        <f>IF('Crisis Indicator Data'!#REF!="No Data",1,IF(#REF!&lt;&gt;"",1,0))</f>
        <v>#REF!</v>
      </c>
      <c r="AR9" s="214" t="e">
        <f>IF('Crisis Indicator Data'!#REF!="No Data",1,IF(#REF!&lt;&gt;"",1,0))</f>
        <v>#REF!</v>
      </c>
      <c r="AS9" s="214" t="e">
        <f>IF('Crisis Indicator Data'!#REF!="No Data",1,IF(#REF!&lt;&gt;"",1,0))</f>
        <v>#REF!</v>
      </c>
      <c r="AT9" s="214" t="e">
        <f>IF('Crisis Indicator Data'!#REF!="No Data",1,IF(#REF!&lt;&gt;"",1,0))</f>
        <v>#REF!</v>
      </c>
      <c r="AU9" s="214" t="e">
        <f>IF('Crisis Indicator Data'!#REF!="No Data",1,IF(#REF!&lt;&gt;"",1,0))</f>
        <v>#REF!</v>
      </c>
      <c r="AV9" s="214" t="e">
        <f>IF('Crisis Indicator Data'!#REF!="No Data",1,IF(#REF!&lt;&gt;"",1,0))</f>
        <v>#REF!</v>
      </c>
      <c r="AW9" s="214" t="e">
        <f>IF('Crisis Indicator Data'!#REF!="No Data",1,IF(#REF!&lt;&gt;"",1,0))</f>
        <v>#REF!</v>
      </c>
      <c r="AX9" s="214" t="e">
        <f>IF('Crisis Indicator Data'!#REF!="No Data",1,IF(#REF!&lt;&gt;"",1,0))</f>
        <v>#REF!</v>
      </c>
      <c r="AY9" s="214" t="e">
        <f>IF('Crisis Indicator Data'!#REF!="No Data",1,IF(#REF!&lt;&gt;"",1,0))</f>
        <v>#REF!</v>
      </c>
      <c r="AZ9" s="214" t="e">
        <f>IF('Crisis Indicator Data'!#REF!="No Data",1,IF(#REF!&lt;&gt;"",1,0))</f>
        <v>#REF!</v>
      </c>
      <c r="BA9" t="e">
        <f t="shared" si="0"/>
        <v>#REF!</v>
      </c>
      <c r="BB9" s="22" t="e">
        <f t="shared" si="1"/>
        <v>#REF!</v>
      </c>
    </row>
    <row r="10" spans="1:54" x14ac:dyDescent="0.25">
      <c r="A10" t="s">
        <v>7858</v>
      </c>
      <c r="B10" s="214" t="e">
        <f>IF('Crisis Indicator Data'!#REF!="No Data",1,IF(#REF!&lt;&gt;"",1,0))</f>
        <v>#REF!</v>
      </c>
      <c r="C10" s="214" t="e">
        <f>IF('Crisis Indicator Data'!#REF!="No Data",1,IF(#REF!&lt;&gt;"",1,0))</f>
        <v>#REF!</v>
      </c>
      <c r="D10" s="214" t="e">
        <f>IF('Crisis Indicator Data'!#REF!="No Data",1,IF(#REF!&lt;&gt;"",1,0))</f>
        <v>#REF!</v>
      </c>
      <c r="E10" s="214" t="e">
        <f>IF('Crisis Indicator Data'!#REF!="No Data",1,IF(#REF!&lt;&gt;"",1,0))</f>
        <v>#REF!</v>
      </c>
      <c r="F10" s="214" t="e">
        <f>IF('Crisis Indicator Data'!#REF!="No Data",1,IF(#REF!&lt;&gt;"",1,0))</f>
        <v>#REF!</v>
      </c>
      <c r="G10" s="214" t="e">
        <f>IF('Crisis Indicator Data'!#REF!="No Data",1,IF(#REF!&lt;&gt;"",1,0))</f>
        <v>#REF!</v>
      </c>
      <c r="H10" s="214" t="e">
        <f>IF('Crisis Indicator Data'!#REF!="No Data",1,IF(#REF!&lt;&gt;"",1,0))</f>
        <v>#REF!</v>
      </c>
      <c r="I10" s="214" t="e">
        <f>IF('Crisis Indicator Data'!#REF!="No Data",1,IF(#REF!&lt;&gt;"",1,0))</f>
        <v>#REF!</v>
      </c>
      <c r="J10" s="214" t="e">
        <f>IF('Crisis Indicator Data'!#REF!="No Data",1,IF(#REF!&lt;&gt;"",1,0))</f>
        <v>#REF!</v>
      </c>
      <c r="K10" s="214" t="e">
        <f>IF('Crisis Indicator Data'!#REF!="No Data",1,IF(#REF!&lt;&gt;"",1,0))</f>
        <v>#REF!</v>
      </c>
      <c r="L10" s="214" t="e">
        <f>IF('Crisis Indicator Data'!#REF!="No Data",1,IF(#REF!&lt;&gt;"",1,0))</f>
        <v>#REF!</v>
      </c>
      <c r="M10" s="214" t="e">
        <f>IF('Crisis Indicator Data'!#REF!="No Data",1,IF(#REF!&lt;&gt;"",1,0))</f>
        <v>#REF!</v>
      </c>
      <c r="N10" s="214" t="e">
        <f>IF('Crisis Indicator Data'!#REF!="No Data",1,IF(#REF!&lt;&gt;"",1,0))</f>
        <v>#REF!</v>
      </c>
      <c r="O10" s="214" t="e">
        <f>IF('Crisis Indicator Data'!#REF!="No Data",1,IF(#REF!&lt;&gt;"",1,0))</f>
        <v>#REF!</v>
      </c>
      <c r="P10" s="214" t="e">
        <f>IF('Crisis Indicator Data'!#REF!="No Data",1,IF(#REF!&lt;&gt;"",1,0))</f>
        <v>#REF!</v>
      </c>
      <c r="Q10" s="214" t="e">
        <f>IF('Crisis Indicator Data'!#REF!="No Data",1,IF(#REF!&lt;&gt;"",1,0))</f>
        <v>#REF!</v>
      </c>
      <c r="R10" s="214" t="e">
        <f>IF('Crisis Indicator Data'!#REF!="No Data",1,IF(#REF!&lt;&gt;"",1,0))</f>
        <v>#REF!</v>
      </c>
      <c r="S10" s="214" t="e">
        <f>IF('Crisis Indicator Data'!#REF!="No Data",1,IF(#REF!&lt;&gt;"",1,0))</f>
        <v>#REF!</v>
      </c>
      <c r="T10" s="214" t="e">
        <f>IF('Crisis Indicator Data'!#REF!="No Data",1,IF(#REF!&lt;&gt;"",1,0))</f>
        <v>#REF!</v>
      </c>
      <c r="U10" s="214" t="e">
        <f>IF('Crisis Indicator Data'!#REF!="No Data",1,IF(#REF!&lt;&gt;"",1,0))</f>
        <v>#REF!</v>
      </c>
      <c r="V10" s="214" t="e">
        <f>IF('Crisis Indicator Data'!#REF!="No Data",1,IF(#REF!&lt;&gt;"",1,0))</f>
        <v>#REF!</v>
      </c>
      <c r="W10" s="214" t="e">
        <f>IF('Crisis Indicator Data'!#REF!="No Data",1,IF(#REF!&lt;&gt;"",1,0))</f>
        <v>#REF!</v>
      </c>
      <c r="X10" s="214" t="e">
        <f>IF('Crisis Indicator Data'!#REF!="No Data",1,IF(#REF!&lt;&gt;"",1,0))</f>
        <v>#REF!</v>
      </c>
      <c r="Y10" s="214" t="e">
        <f>IF('Crisis Indicator Data'!#REF!="No Data",1,IF(#REF!&lt;&gt;"",1,0))</f>
        <v>#REF!</v>
      </c>
      <c r="Z10" s="214" t="e">
        <f>IF('Crisis Indicator Data'!#REF!="No Data",1,IF(#REF!&lt;&gt;"",1,0))</f>
        <v>#REF!</v>
      </c>
      <c r="AA10" s="214" t="e">
        <f>IF('Crisis Indicator Data'!#REF!="No Data",1,IF(#REF!&lt;&gt;"",1,0))</f>
        <v>#REF!</v>
      </c>
      <c r="AB10" s="214" t="e">
        <f>IF('Crisis Indicator Data'!#REF!="No Data",1,IF(#REF!&lt;&gt;"",1,0))</f>
        <v>#REF!</v>
      </c>
      <c r="AC10" s="214" t="e">
        <f>IF('Crisis Indicator Data'!#REF!="No Data",1,IF(#REF!&lt;&gt;"",1,0))</f>
        <v>#REF!</v>
      </c>
      <c r="AD10" s="214" t="e">
        <f>IF('Crisis Indicator Data'!#REF!="No Data",1,IF(#REF!&lt;&gt;"",1,0))</f>
        <v>#REF!</v>
      </c>
      <c r="AE10" s="214" t="e">
        <f>IF('Crisis Indicator Data'!#REF!="No Data",1,IF(#REF!&lt;&gt;"",1,0))</f>
        <v>#REF!</v>
      </c>
      <c r="AF10" s="214" t="e">
        <f>IF('Crisis Indicator Data'!#REF!="No Data",1,IF(#REF!&lt;&gt;"",1,0))</f>
        <v>#REF!</v>
      </c>
      <c r="AG10" s="214" t="e">
        <f>IF('Crisis Indicator Data'!#REF!="No Data",1,IF(#REF!&lt;&gt;"",1,0))</f>
        <v>#REF!</v>
      </c>
      <c r="AH10" s="214" t="e">
        <f>IF('Crisis Indicator Data'!#REF!="No Data",1,IF(#REF!&lt;&gt;"",1,0))</f>
        <v>#REF!</v>
      </c>
      <c r="AI10" s="214" t="e">
        <f>IF('Crisis Indicator Data'!#REF!="No Data",1,IF(#REF!&lt;&gt;"",1,0))</f>
        <v>#REF!</v>
      </c>
      <c r="AJ10" s="214" t="e">
        <f>IF('Crisis Indicator Data'!#REF!="No Data",1,IF(#REF!&lt;&gt;"",1,0))</f>
        <v>#REF!</v>
      </c>
      <c r="AK10" s="214" t="e">
        <f>IF('Crisis Indicator Data'!#REF!="No Data",1,IF(#REF!&lt;&gt;"",1,0))</f>
        <v>#REF!</v>
      </c>
      <c r="AL10" s="214" t="e">
        <f>IF('Crisis Indicator Data'!#REF!="No Data",1,IF(#REF!&lt;&gt;"",1,0))</f>
        <v>#REF!</v>
      </c>
      <c r="AM10" s="214" t="e">
        <f>IF('Crisis Indicator Data'!#REF!="No Data",1,IF(#REF!&lt;&gt;"",1,0))</f>
        <v>#REF!</v>
      </c>
      <c r="AN10" s="214" t="e">
        <f>IF('Crisis Indicator Data'!#REF!="No Data",1,IF(#REF!&lt;&gt;"",1,0))</f>
        <v>#REF!</v>
      </c>
      <c r="AO10" s="214" t="e">
        <f>IF('Crisis Indicator Data'!#REF!="No Data",1,IF(#REF!&lt;&gt;"",1,0))</f>
        <v>#REF!</v>
      </c>
      <c r="AP10" s="214" t="e">
        <f>IF('Crisis Indicator Data'!#REF!="No Data",1,IF(#REF!&lt;&gt;"",1,0))</f>
        <v>#REF!</v>
      </c>
      <c r="AQ10" s="214" t="e">
        <f>IF('Crisis Indicator Data'!#REF!="No Data",1,IF(#REF!&lt;&gt;"",1,0))</f>
        <v>#REF!</v>
      </c>
      <c r="AR10" s="214" t="e">
        <f>IF('Crisis Indicator Data'!#REF!="No Data",1,IF(#REF!&lt;&gt;"",1,0))</f>
        <v>#REF!</v>
      </c>
      <c r="AS10" s="214" t="e">
        <f>IF('Crisis Indicator Data'!#REF!="No Data",1,IF(#REF!&lt;&gt;"",1,0))</f>
        <v>#REF!</v>
      </c>
      <c r="AT10" s="214" t="e">
        <f>IF('Crisis Indicator Data'!#REF!="No Data",1,IF(#REF!&lt;&gt;"",1,0))</f>
        <v>#REF!</v>
      </c>
      <c r="AU10" s="214" t="e">
        <f>IF('Crisis Indicator Data'!#REF!="No Data",1,IF(#REF!&lt;&gt;"",1,0))</f>
        <v>#REF!</v>
      </c>
      <c r="AV10" s="214" t="e">
        <f>IF('Crisis Indicator Data'!#REF!="No Data",1,IF(#REF!&lt;&gt;"",1,0))</f>
        <v>#REF!</v>
      </c>
      <c r="AW10" s="214" t="e">
        <f>IF('Crisis Indicator Data'!#REF!="No Data",1,IF(#REF!&lt;&gt;"",1,0))</f>
        <v>#REF!</v>
      </c>
      <c r="AX10" s="214" t="e">
        <f>IF('Crisis Indicator Data'!#REF!="No Data",1,IF(#REF!&lt;&gt;"",1,0))</f>
        <v>#REF!</v>
      </c>
      <c r="AY10" s="214" t="e">
        <f>IF('Crisis Indicator Data'!#REF!="No Data",1,IF(#REF!&lt;&gt;"",1,0))</f>
        <v>#REF!</v>
      </c>
      <c r="AZ10" s="214" t="e">
        <f>IF('Crisis Indicator Data'!#REF!="No Data",1,IF(#REF!&lt;&gt;"",1,0))</f>
        <v>#REF!</v>
      </c>
      <c r="BA10" t="e">
        <f t="shared" si="0"/>
        <v>#REF!</v>
      </c>
      <c r="BB10" s="22" t="e">
        <f t="shared" si="1"/>
        <v>#REF!</v>
      </c>
    </row>
    <row r="11" spans="1:54" x14ac:dyDescent="0.25">
      <c r="A11" t="s">
        <v>7859</v>
      </c>
      <c r="B11" s="214" t="e">
        <f>IF('Crisis Indicator Data'!#REF!="No Data",1,IF(#REF!&lt;&gt;"",1,0))</f>
        <v>#REF!</v>
      </c>
      <c r="C11" s="214" t="e">
        <f>IF('Crisis Indicator Data'!#REF!="No Data",1,IF(#REF!&lt;&gt;"",1,0))</f>
        <v>#REF!</v>
      </c>
      <c r="D11" s="214" t="e">
        <f>IF('Crisis Indicator Data'!#REF!="No Data",1,IF(#REF!&lt;&gt;"",1,0))</f>
        <v>#REF!</v>
      </c>
      <c r="E11" s="214" t="e">
        <f>IF('Crisis Indicator Data'!#REF!="No Data",1,IF(#REF!&lt;&gt;"",1,0))</f>
        <v>#REF!</v>
      </c>
      <c r="F11" s="214" t="e">
        <f>IF('Crisis Indicator Data'!#REF!="No Data",1,IF(#REF!&lt;&gt;"",1,0))</f>
        <v>#REF!</v>
      </c>
      <c r="G11" s="214" t="e">
        <f>IF('Crisis Indicator Data'!#REF!="No Data",1,IF(#REF!&lt;&gt;"",1,0))</f>
        <v>#REF!</v>
      </c>
      <c r="H11" s="214" t="e">
        <f>IF('Crisis Indicator Data'!#REF!="No Data",1,IF(#REF!&lt;&gt;"",1,0))</f>
        <v>#REF!</v>
      </c>
      <c r="I11" s="214" t="e">
        <f>IF('Crisis Indicator Data'!#REF!="No Data",1,IF(#REF!&lt;&gt;"",1,0))</f>
        <v>#REF!</v>
      </c>
      <c r="J11" s="214" t="e">
        <f>IF('Crisis Indicator Data'!#REF!="No Data",1,IF(#REF!&lt;&gt;"",1,0))</f>
        <v>#REF!</v>
      </c>
      <c r="K11" s="214" t="e">
        <f>IF('Crisis Indicator Data'!#REF!="No Data",1,IF(#REF!&lt;&gt;"",1,0))</f>
        <v>#REF!</v>
      </c>
      <c r="L11" s="214" t="e">
        <f>IF('Crisis Indicator Data'!#REF!="No Data",1,IF(#REF!&lt;&gt;"",1,0))</f>
        <v>#REF!</v>
      </c>
      <c r="M11" s="214" t="e">
        <f>IF('Crisis Indicator Data'!#REF!="No Data",1,IF(#REF!&lt;&gt;"",1,0))</f>
        <v>#REF!</v>
      </c>
      <c r="N11" s="214" t="e">
        <f>IF('Crisis Indicator Data'!#REF!="No Data",1,IF(#REF!&lt;&gt;"",1,0))</f>
        <v>#REF!</v>
      </c>
      <c r="O11" s="214" t="e">
        <f>IF('Crisis Indicator Data'!#REF!="No Data",1,IF(#REF!&lt;&gt;"",1,0))</f>
        <v>#REF!</v>
      </c>
      <c r="P11" s="214" t="e">
        <f>IF('Crisis Indicator Data'!#REF!="No Data",1,IF(#REF!&lt;&gt;"",1,0))</f>
        <v>#REF!</v>
      </c>
      <c r="Q11" s="214" t="e">
        <f>IF('Crisis Indicator Data'!#REF!="No Data",1,IF(#REF!&lt;&gt;"",1,0))</f>
        <v>#REF!</v>
      </c>
      <c r="R11" s="214" t="e">
        <f>IF('Crisis Indicator Data'!#REF!="No Data",1,IF(#REF!&lt;&gt;"",1,0))</f>
        <v>#REF!</v>
      </c>
      <c r="S11" s="214" t="e">
        <f>IF('Crisis Indicator Data'!#REF!="No Data",1,IF(#REF!&lt;&gt;"",1,0))</f>
        <v>#REF!</v>
      </c>
      <c r="T11" s="214" t="e">
        <f>IF('Crisis Indicator Data'!#REF!="No Data",1,IF(#REF!&lt;&gt;"",1,0))</f>
        <v>#REF!</v>
      </c>
      <c r="U11" s="214" t="e">
        <f>IF('Crisis Indicator Data'!#REF!="No Data",1,IF(#REF!&lt;&gt;"",1,0))</f>
        <v>#REF!</v>
      </c>
      <c r="V11" s="214" t="e">
        <f>IF('Crisis Indicator Data'!#REF!="No Data",1,IF(#REF!&lt;&gt;"",1,0))</f>
        <v>#REF!</v>
      </c>
      <c r="W11" s="214" t="e">
        <f>IF('Crisis Indicator Data'!#REF!="No Data",1,IF(#REF!&lt;&gt;"",1,0))</f>
        <v>#REF!</v>
      </c>
      <c r="X11" s="214" t="e">
        <f>IF('Crisis Indicator Data'!#REF!="No Data",1,IF(#REF!&lt;&gt;"",1,0))</f>
        <v>#REF!</v>
      </c>
      <c r="Y11" s="214" t="e">
        <f>IF('Crisis Indicator Data'!#REF!="No Data",1,IF(#REF!&lt;&gt;"",1,0))</f>
        <v>#REF!</v>
      </c>
      <c r="Z11" s="214" t="e">
        <f>IF('Crisis Indicator Data'!#REF!="No Data",1,IF(#REF!&lt;&gt;"",1,0))</f>
        <v>#REF!</v>
      </c>
      <c r="AA11" s="214" t="e">
        <f>IF('Crisis Indicator Data'!#REF!="No Data",1,IF(#REF!&lt;&gt;"",1,0))</f>
        <v>#REF!</v>
      </c>
      <c r="AB11" s="214" t="e">
        <f>IF('Crisis Indicator Data'!#REF!="No Data",1,IF(#REF!&lt;&gt;"",1,0))</f>
        <v>#REF!</v>
      </c>
      <c r="AC11" s="214" t="e">
        <f>IF('Crisis Indicator Data'!#REF!="No Data",1,IF(#REF!&lt;&gt;"",1,0))</f>
        <v>#REF!</v>
      </c>
      <c r="AD11" s="214" t="e">
        <f>IF('Crisis Indicator Data'!#REF!="No Data",1,IF(#REF!&lt;&gt;"",1,0))</f>
        <v>#REF!</v>
      </c>
      <c r="AE11" s="214" t="e">
        <f>IF('Crisis Indicator Data'!#REF!="No Data",1,IF(#REF!&lt;&gt;"",1,0))</f>
        <v>#REF!</v>
      </c>
      <c r="AF11" s="214" t="e">
        <f>IF('Crisis Indicator Data'!#REF!="No Data",1,IF(#REF!&lt;&gt;"",1,0))</f>
        <v>#REF!</v>
      </c>
      <c r="AG11" s="214" t="e">
        <f>IF('Crisis Indicator Data'!#REF!="No Data",1,IF(#REF!&lt;&gt;"",1,0))</f>
        <v>#REF!</v>
      </c>
      <c r="AH11" s="214" t="e">
        <f>IF('Crisis Indicator Data'!#REF!="No Data",1,IF(#REF!&lt;&gt;"",1,0))</f>
        <v>#REF!</v>
      </c>
      <c r="AI11" s="214" t="e">
        <f>IF('Crisis Indicator Data'!#REF!="No Data",1,IF(#REF!&lt;&gt;"",1,0))</f>
        <v>#REF!</v>
      </c>
      <c r="AJ11" s="214" t="e">
        <f>IF('Crisis Indicator Data'!#REF!="No Data",1,IF(#REF!&lt;&gt;"",1,0))</f>
        <v>#REF!</v>
      </c>
      <c r="AK11" s="214" t="e">
        <f>IF('Crisis Indicator Data'!#REF!="No Data",1,IF(#REF!&lt;&gt;"",1,0))</f>
        <v>#REF!</v>
      </c>
      <c r="AL11" s="214" t="e">
        <f>IF('Crisis Indicator Data'!#REF!="No Data",1,IF(#REF!&lt;&gt;"",1,0))</f>
        <v>#REF!</v>
      </c>
      <c r="AM11" s="214" t="e">
        <f>IF('Crisis Indicator Data'!#REF!="No Data",1,IF(#REF!&lt;&gt;"",1,0))</f>
        <v>#REF!</v>
      </c>
      <c r="AN11" s="214" t="e">
        <f>IF('Crisis Indicator Data'!#REF!="No Data",1,IF(#REF!&lt;&gt;"",1,0))</f>
        <v>#REF!</v>
      </c>
      <c r="AO11" s="214" t="e">
        <f>IF('Crisis Indicator Data'!#REF!="No Data",1,IF(#REF!&lt;&gt;"",1,0))</f>
        <v>#REF!</v>
      </c>
      <c r="AP11" s="214" t="e">
        <f>IF('Crisis Indicator Data'!#REF!="No Data",1,IF(#REF!&lt;&gt;"",1,0))</f>
        <v>#REF!</v>
      </c>
      <c r="AQ11" s="214" t="e">
        <f>IF('Crisis Indicator Data'!#REF!="No Data",1,IF(#REF!&lt;&gt;"",1,0))</f>
        <v>#REF!</v>
      </c>
      <c r="AR11" s="214" t="e">
        <f>IF('Crisis Indicator Data'!#REF!="No Data",1,IF(#REF!&lt;&gt;"",1,0))</f>
        <v>#REF!</v>
      </c>
      <c r="AS11" s="214" t="e">
        <f>IF('Crisis Indicator Data'!#REF!="No Data",1,IF(#REF!&lt;&gt;"",1,0))</f>
        <v>#REF!</v>
      </c>
      <c r="AT11" s="214" t="e">
        <f>IF('Crisis Indicator Data'!#REF!="No Data",1,IF(#REF!&lt;&gt;"",1,0))</f>
        <v>#REF!</v>
      </c>
      <c r="AU11" s="214" t="e">
        <f>IF('Crisis Indicator Data'!#REF!="No Data",1,IF(#REF!&lt;&gt;"",1,0))</f>
        <v>#REF!</v>
      </c>
      <c r="AV11" s="214" t="e">
        <f>IF('Crisis Indicator Data'!#REF!="No Data",1,IF(#REF!&lt;&gt;"",1,0))</f>
        <v>#REF!</v>
      </c>
      <c r="AW11" s="214" t="e">
        <f>IF('Crisis Indicator Data'!#REF!="No Data",1,IF(#REF!&lt;&gt;"",1,0))</f>
        <v>#REF!</v>
      </c>
      <c r="AX11" s="214" t="e">
        <f>IF('Crisis Indicator Data'!#REF!="No Data",1,IF(#REF!&lt;&gt;"",1,0))</f>
        <v>#REF!</v>
      </c>
      <c r="AY11" s="214" t="e">
        <f>IF('Crisis Indicator Data'!#REF!="No Data",1,IF(#REF!&lt;&gt;"",1,0))</f>
        <v>#REF!</v>
      </c>
      <c r="AZ11" s="214" t="e">
        <f>IF('Crisis Indicator Data'!#REF!="No Data",1,IF(#REF!&lt;&gt;"",1,0))</f>
        <v>#REF!</v>
      </c>
      <c r="BA11" t="e">
        <f t="shared" si="0"/>
        <v>#REF!</v>
      </c>
      <c r="BB11" s="22" t="e">
        <f t="shared" si="1"/>
        <v>#REF!</v>
      </c>
    </row>
    <row r="12" spans="1:54" x14ac:dyDescent="0.25">
      <c r="A12" t="s">
        <v>7872</v>
      </c>
      <c r="B12" s="214" t="e">
        <f>IF('Crisis Indicator Data'!#REF!="No Data",1,IF(#REF!&lt;&gt;"",1,0))</f>
        <v>#REF!</v>
      </c>
      <c r="C12" s="214" t="e">
        <f>IF('Crisis Indicator Data'!#REF!="No Data",1,IF(#REF!&lt;&gt;"",1,0))</f>
        <v>#REF!</v>
      </c>
      <c r="D12" s="214" t="e">
        <f>IF('Crisis Indicator Data'!#REF!="No Data",1,IF(#REF!&lt;&gt;"",1,0))</f>
        <v>#REF!</v>
      </c>
      <c r="E12" s="214" t="e">
        <f>IF('Crisis Indicator Data'!#REF!="No Data",1,IF(#REF!&lt;&gt;"",1,0))</f>
        <v>#REF!</v>
      </c>
      <c r="F12" s="214" t="e">
        <f>IF('Crisis Indicator Data'!#REF!="No Data",1,IF(#REF!&lt;&gt;"",1,0))</f>
        <v>#REF!</v>
      </c>
      <c r="G12" s="214" t="e">
        <f>IF('Crisis Indicator Data'!#REF!="No Data",1,IF(#REF!&lt;&gt;"",1,0))</f>
        <v>#REF!</v>
      </c>
      <c r="H12" s="214" t="e">
        <f>IF('Crisis Indicator Data'!#REF!="No Data",1,IF(#REF!&lt;&gt;"",1,0))</f>
        <v>#REF!</v>
      </c>
      <c r="I12" s="214" t="e">
        <f>IF('Crisis Indicator Data'!#REF!="No Data",1,IF(#REF!&lt;&gt;"",1,0))</f>
        <v>#REF!</v>
      </c>
      <c r="J12" s="214" t="e">
        <f>IF('Crisis Indicator Data'!#REF!="No Data",1,IF(#REF!&lt;&gt;"",1,0))</f>
        <v>#REF!</v>
      </c>
      <c r="K12" s="214" t="e">
        <f>IF('Crisis Indicator Data'!#REF!="No Data",1,IF(#REF!&lt;&gt;"",1,0))</f>
        <v>#REF!</v>
      </c>
      <c r="L12" s="214" t="e">
        <f>IF('Crisis Indicator Data'!#REF!="No Data",1,IF(#REF!&lt;&gt;"",1,0))</f>
        <v>#REF!</v>
      </c>
      <c r="M12" s="214" t="e">
        <f>IF('Crisis Indicator Data'!#REF!="No Data",1,IF(#REF!&lt;&gt;"",1,0))</f>
        <v>#REF!</v>
      </c>
      <c r="N12" s="214" t="e">
        <f>IF('Crisis Indicator Data'!#REF!="No Data",1,IF(#REF!&lt;&gt;"",1,0))</f>
        <v>#REF!</v>
      </c>
      <c r="O12" s="214" t="e">
        <f>IF('Crisis Indicator Data'!#REF!="No Data",1,IF(#REF!&lt;&gt;"",1,0))</f>
        <v>#REF!</v>
      </c>
      <c r="P12" s="214" t="e">
        <f>IF('Crisis Indicator Data'!#REF!="No Data",1,IF(#REF!&lt;&gt;"",1,0))</f>
        <v>#REF!</v>
      </c>
      <c r="Q12" s="214" t="e">
        <f>IF('Crisis Indicator Data'!#REF!="No Data",1,IF(#REF!&lt;&gt;"",1,0))</f>
        <v>#REF!</v>
      </c>
      <c r="R12" s="214" t="e">
        <f>IF('Crisis Indicator Data'!#REF!="No Data",1,IF(#REF!&lt;&gt;"",1,0))</f>
        <v>#REF!</v>
      </c>
      <c r="S12" s="214" t="e">
        <f>IF('Crisis Indicator Data'!#REF!="No Data",1,IF(#REF!&lt;&gt;"",1,0))</f>
        <v>#REF!</v>
      </c>
      <c r="T12" s="214" t="e">
        <f>IF('Crisis Indicator Data'!#REF!="No Data",1,IF(#REF!&lt;&gt;"",1,0))</f>
        <v>#REF!</v>
      </c>
      <c r="U12" s="214" t="e">
        <f>IF('Crisis Indicator Data'!#REF!="No Data",1,IF(#REF!&lt;&gt;"",1,0))</f>
        <v>#REF!</v>
      </c>
      <c r="V12" s="214" t="e">
        <f>IF('Crisis Indicator Data'!#REF!="No Data",1,IF(#REF!&lt;&gt;"",1,0))</f>
        <v>#REF!</v>
      </c>
      <c r="W12" s="214" t="e">
        <f>IF('Crisis Indicator Data'!#REF!="No Data",1,IF(#REF!&lt;&gt;"",1,0))</f>
        <v>#REF!</v>
      </c>
      <c r="X12" s="214" t="e">
        <f>IF('Crisis Indicator Data'!#REF!="No Data",1,IF(#REF!&lt;&gt;"",1,0))</f>
        <v>#REF!</v>
      </c>
      <c r="Y12" s="214" t="e">
        <f>IF('Crisis Indicator Data'!#REF!="No Data",1,IF(#REF!&lt;&gt;"",1,0))</f>
        <v>#REF!</v>
      </c>
      <c r="Z12" s="214" t="e">
        <f>IF('Crisis Indicator Data'!#REF!="No Data",1,IF(#REF!&lt;&gt;"",1,0))</f>
        <v>#REF!</v>
      </c>
      <c r="AA12" s="214" t="e">
        <f>IF('Crisis Indicator Data'!#REF!="No Data",1,IF(#REF!&lt;&gt;"",1,0))</f>
        <v>#REF!</v>
      </c>
      <c r="AB12" s="214" t="e">
        <f>IF('Crisis Indicator Data'!#REF!="No Data",1,IF(#REF!&lt;&gt;"",1,0))</f>
        <v>#REF!</v>
      </c>
      <c r="AC12" s="214" t="e">
        <f>IF('Crisis Indicator Data'!#REF!="No Data",1,IF(#REF!&lt;&gt;"",1,0))</f>
        <v>#REF!</v>
      </c>
      <c r="AD12" s="214" t="e">
        <f>IF('Crisis Indicator Data'!#REF!="No Data",1,IF(#REF!&lt;&gt;"",1,0))</f>
        <v>#REF!</v>
      </c>
      <c r="AE12" s="214" t="e">
        <f>IF('Crisis Indicator Data'!#REF!="No Data",1,IF(#REF!&lt;&gt;"",1,0))</f>
        <v>#REF!</v>
      </c>
      <c r="AF12" s="214" t="e">
        <f>IF('Crisis Indicator Data'!#REF!="No Data",1,IF(#REF!&lt;&gt;"",1,0))</f>
        <v>#REF!</v>
      </c>
      <c r="AG12" s="214" t="e">
        <f>IF('Crisis Indicator Data'!#REF!="No Data",1,IF(#REF!&lt;&gt;"",1,0))</f>
        <v>#REF!</v>
      </c>
      <c r="AH12" s="214" t="e">
        <f>IF('Crisis Indicator Data'!#REF!="No Data",1,IF(#REF!&lt;&gt;"",1,0))</f>
        <v>#REF!</v>
      </c>
      <c r="AI12" s="214" t="e">
        <f>IF('Crisis Indicator Data'!#REF!="No Data",1,IF(#REF!&lt;&gt;"",1,0))</f>
        <v>#REF!</v>
      </c>
      <c r="AJ12" s="214" t="e">
        <f>IF('Crisis Indicator Data'!#REF!="No Data",1,IF(#REF!&lt;&gt;"",1,0))</f>
        <v>#REF!</v>
      </c>
      <c r="AK12" s="214" t="e">
        <f>IF('Crisis Indicator Data'!#REF!="No Data",1,IF(#REF!&lt;&gt;"",1,0))</f>
        <v>#REF!</v>
      </c>
      <c r="AL12" s="214" t="e">
        <f>IF('Crisis Indicator Data'!#REF!="No Data",1,IF(#REF!&lt;&gt;"",1,0))</f>
        <v>#REF!</v>
      </c>
      <c r="AM12" s="214" t="e">
        <f>IF('Crisis Indicator Data'!#REF!="No Data",1,IF(#REF!&lt;&gt;"",1,0))</f>
        <v>#REF!</v>
      </c>
      <c r="AN12" s="214" t="e">
        <f>IF('Crisis Indicator Data'!#REF!="No Data",1,IF(#REF!&lt;&gt;"",1,0))</f>
        <v>#REF!</v>
      </c>
      <c r="AO12" s="214" t="e">
        <f>IF('Crisis Indicator Data'!#REF!="No Data",1,IF(#REF!&lt;&gt;"",1,0))</f>
        <v>#REF!</v>
      </c>
      <c r="AP12" s="214" t="e">
        <f>IF('Crisis Indicator Data'!#REF!="No Data",1,IF(#REF!&lt;&gt;"",1,0))</f>
        <v>#REF!</v>
      </c>
      <c r="AQ12" s="214" t="e">
        <f>IF('Crisis Indicator Data'!#REF!="No Data",1,IF(#REF!&lt;&gt;"",1,0))</f>
        <v>#REF!</v>
      </c>
      <c r="AR12" s="214" t="e">
        <f>IF('Crisis Indicator Data'!#REF!="No Data",1,IF(#REF!&lt;&gt;"",1,0))</f>
        <v>#REF!</v>
      </c>
      <c r="AS12" s="214" t="e">
        <f>IF('Crisis Indicator Data'!#REF!="No Data",1,IF(#REF!&lt;&gt;"",1,0))</f>
        <v>#REF!</v>
      </c>
      <c r="AT12" s="214" t="e">
        <f>IF('Crisis Indicator Data'!#REF!="No Data",1,IF(#REF!&lt;&gt;"",1,0))</f>
        <v>#REF!</v>
      </c>
      <c r="AU12" s="214" t="e">
        <f>IF('Crisis Indicator Data'!#REF!="No Data",1,IF(#REF!&lt;&gt;"",1,0))</f>
        <v>#REF!</v>
      </c>
      <c r="AV12" s="214" t="e">
        <f>IF('Crisis Indicator Data'!#REF!="No Data",1,IF(#REF!&lt;&gt;"",1,0))</f>
        <v>#REF!</v>
      </c>
      <c r="AW12" s="214" t="e">
        <f>IF('Crisis Indicator Data'!#REF!="No Data",1,IF(#REF!&lt;&gt;"",1,0))</f>
        <v>#REF!</v>
      </c>
      <c r="AX12" s="214" t="e">
        <f>IF('Crisis Indicator Data'!#REF!="No Data",1,IF(#REF!&lt;&gt;"",1,0))</f>
        <v>#REF!</v>
      </c>
      <c r="AY12" s="214" t="e">
        <f>IF('Crisis Indicator Data'!#REF!="No Data",1,IF(#REF!&lt;&gt;"",1,0))</f>
        <v>#REF!</v>
      </c>
      <c r="AZ12" s="214" t="e">
        <f>IF('Crisis Indicator Data'!#REF!="No Data",1,IF(#REF!&lt;&gt;"",1,0))</f>
        <v>#REF!</v>
      </c>
      <c r="BA12" t="e">
        <f t="shared" si="0"/>
        <v>#REF!</v>
      </c>
      <c r="BB12" s="22" t="e">
        <f t="shared" si="1"/>
        <v>#REF!</v>
      </c>
    </row>
    <row r="13" spans="1:54" x14ac:dyDescent="0.25">
      <c r="A13" t="s">
        <v>7870</v>
      </c>
      <c r="B13" s="214" t="e">
        <f>IF('Crisis Indicator Data'!#REF!="No Data",1,IF(#REF!&lt;&gt;"",1,0))</f>
        <v>#REF!</v>
      </c>
      <c r="C13" s="214" t="e">
        <f>IF('Crisis Indicator Data'!#REF!="No Data",1,IF(#REF!&lt;&gt;"",1,0))</f>
        <v>#REF!</v>
      </c>
      <c r="D13" s="214" t="e">
        <f>IF('Crisis Indicator Data'!#REF!="No Data",1,IF(#REF!&lt;&gt;"",1,0))</f>
        <v>#REF!</v>
      </c>
      <c r="E13" s="214" t="e">
        <f>IF('Crisis Indicator Data'!#REF!="No Data",1,IF(#REF!&lt;&gt;"",1,0))</f>
        <v>#REF!</v>
      </c>
      <c r="F13" s="214" t="e">
        <f>IF('Crisis Indicator Data'!#REF!="No Data",1,IF(#REF!&lt;&gt;"",1,0))</f>
        <v>#REF!</v>
      </c>
      <c r="G13" s="214" t="e">
        <f>IF('Crisis Indicator Data'!#REF!="No Data",1,IF(#REF!&lt;&gt;"",1,0))</f>
        <v>#REF!</v>
      </c>
      <c r="H13" s="214" t="e">
        <f>IF('Crisis Indicator Data'!#REF!="No Data",1,IF(#REF!&lt;&gt;"",1,0))</f>
        <v>#REF!</v>
      </c>
      <c r="I13" s="214" t="e">
        <f>IF('Crisis Indicator Data'!#REF!="No Data",1,IF(#REF!&lt;&gt;"",1,0))</f>
        <v>#REF!</v>
      </c>
      <c r="J13" s="214" t="e">
        <f>IF('Crisis Indicator Data'!#REF!="No Data",1,IF(#REF!&lt;&gt;"",1,0))</f>
        <v>#REF!</v>
      </c>
      <c r="K13" s="214" t="e">
        <f>IF('Crisis Indicator Data'!#REF!="No Data",1,IF(#REF!&lt;&gt;"",1,0))</f>
        <v>#REF!</v>
      </c>
      <c r="L13" s="214" t="e">
        <f>IF('Crisis Indicator Data'!#REF!="No Data",1,IF(#REF!&lt;&gt;"",1,0))</f>
        <v>#REF!</v>
      </c>
      <c r="M13" s="214" t="e">
        <f>IF('Crisis Indicator Data'!#REF!="No Data",1,IF(#REF!&lt;&gt;"",1,0))</f>
        <v>#REF!</v>
      </c>
      <c r="N13" s="214" t="e">
        <f>IF('Crisis Indicator Data'!#REF!="No Data",1,IF(#REF!&lt;&gt;"",1,0))</f>
        <v>#REF!</v>
      </c>
      <c r="O13" s="214" t="e">
        <f>IF('Crisis Indicator Data'!#REF!="No Data",1,IF(#REF!&lt;&gt;"",1,0))</f>
        <v>#REF!</v>
      </c>
      <c r="P13" s="214" t="e">
        <f>IF('Crisis Indicator Data'!#REF!="No Data",1,IF(#REF!&lt;&gt;"",1,0))</f>
        <v>#REF!</v>
      </c>
      <c r="Q13" s="214" t="e">
        <f>IF('Crisis Indicator Data'!#REF!="No Data",1,IF(#REF!&lt;&gt;"",1,0))</f>
        <v>#REF!</v>
      </c>
      <c r="R13" s="214" t="e">
        <f>IF('Crisis Indicator Data'!#REF!="No Data",1,IF(#REF!&lt;&gt;"",1,0))</f>
        <v>#REF!</v>
      </c>
      <c r="S13" s="214" t="e">
        <f>IF('Crisis Indicator Data'!#REF!="No Data",1,IF(#REF!&lt;&gt;"",1,0))</f>
        <v>#REF!</v>
      </c>
      <c r="T13" s="214" t="e">
        <f>IF('Crisis Indicator Data'!#REF!="No Data",1,IF(#REF!&lt;&gt;"",1,0))</f>
        <v>#REF!</v>
      </c>
      <c r="U13" s="214" t="e">
        <f>IF('Crisis Indicator Data'!#REF!="No Data",1,IF(#REF!&lt;&gt;"",1,0))</f>
        <v>#REF!</v>
      </c>
      <c r="V13" s="214" t="e">
        <f>IF('Crisis Indicator Data'!#REF!="No Data",1,IF(#REF!&lt;&gt;"",1,0))</f>
        <v>#REF!</v>
      </c>
      <c r="W13" s="214" t="e">
        <f>IF('Crisis Indicator Data'!#REF!="No Data",1,IF(#REF!&lt;&gt;"",1,0))</f>
        <v>#REF!</v>
      </c>
      <c r="X13" s="214" t="e">
        <f>IF('Crisis Indicator Data'!#REF!="No Data",1,IF(#REF!&lt;&gt;"",1,0))</f>
        <v>#REF!</v>
      </c>
      <c r="Y13" s="214" t="e">
        <f>IF('Crisis Indicator Data'!#REF!="No Data",1,IF(#REF!&lt;&gt;"",1,0))</f>
        <v>#REF!</v>
      </c>
      <c r="Z13" s="214" t="e">
        <f>IF('Crisis Indicator Data'!#REF!="No Data",1,IF(#REF!&lt;&gt;"",1,0))</f>
        <v>#REF!</v>
      </c>
      <c r="AA13" s="214" t="e">
        <f>IF('Crisis Indicator Data'!#REF!="No Data",1,IF(#REF!&lt;&gt;"",1,0))</f>
        <v>#REF!</v>
      </c>
      <c r="AB13" s="214" t="e">
        <f>IF('Crisis Indicator Data'!#REF!="No Data",1,IF(#REF!&lt;&gt;"",1,0))</f>
        <v>#REF!</v>
      </c>
      <c r="AC13" s="214" t="e">
        <f>IF('Crisis Indicator Data'!#REF!="No Data",1,IF(#REF!&lt;&gt;"",1,0))</f>
        <v>#REF!</v>
      </c>
      <c r="AD13" s="214" t="e">
        <f>IF('Crisis Indicator Data'!#REF!="No Data",1,IF(#REF!&lt;&gt;"",1,0))</f>
        <v>#REF!</v>
      </c>
      <c r="AE13" s="214" t="e">
        <f>IF('Crisis Indicator Data'!#REF!="No Data",1,IF(#REF!&lt;&gt;"",1,0))</f>
        <v>#REF!</v>
      </c>
      <c r="AF13" s="214" t="e">
        <f>IF('Crisis Indicator Data'!#REF!="No Data",1,IF(#REF!&lt;&gt;"",1,0))</f>
        <v>#REF!</v>
      </c>
      <c r="AG13" s="214" t="e">
        <f>IF('Crisis Indicator Data'!#REF!="No Data",1,IF(#REF!&lt;&gt;"",1,0))</f>
        <v>#REF!</v>
      </c>
      <c r="AH13" s="214" t="e">
        <f>IF('Crisis Indicator Data'!#REF!="No Data",1,IF(#REF!&lt;&gt;"",1,0))</f>
        <v>#REF!</v>
      </c>
      <c r="AI13" s="214" t="e">
        <f>IF('Crisis Indicator Data'!#REF!="No Data",1,IF(#REF!&lt;&gt;"",1,0))</f>
        <v>#REF!</v>
      </c>
      <c r="AJ13" s="214" t="e">
        <f>IF('Crisis Indicator Data'!#REF!="No Data",1,IF(#REF!&lt;&gt;"",1,0))</f>
        <v>#REF!</v>
      </c>
      <c r="AK13" s="214" t="e">
        <f>IF('Crisis Indicator Data'!#REF!="No Data",1,IF(#REF!&lt;&gt;"",1,0))</f>
        <v>#REF!</v>
      </c>
      <c r="AL13" s="214" t="e">
        <f>IF('Crisis Indicator Data'!#REF!="No Data",1,IF(#REF!&lt;&gt;"",1,0))</f>
        <v>#REF!</v>
      </c>
      <c r="AM13" s="214" t="e">
        <f>IF('Crisis Indicator Data'!#REF!="No Data",1,IF(#REF!&lt;&gt;"",1,0))</f>
        <v>#REF!</v>
      </c>
      <c r="AN13" s="214" t="e">
        <f>IF('Crisis Indicator Data'!#REF!="No Data",1,IF(#REF!&lt;&gt;"",1,0))</f>
        <v>#REF!</v>
      </c>
      <c r="AO13" s="214" t="e">
        <f>IF('Crisis Indicator Data'!#REF!="No Data",1,IF(#REF!&lt;&gt;"",1,0))</f>
        <v>#REF!</v>
      </c>
      <c r="AP13" s="214" t="e">
        <f>IF('Crisis Indicator Data'!#REF!="No Data",1,IF(#REF!&lt;&gt;"",1,0))</f>
        <v>#REF!</v>
      </c>
      <c r="AQ13" s="214" t="e">
        <f>IF('Crisis Indicator Data'!#REF!="No Data",1,IF(#REF!&lt;&gt;"",1,0))</f>
        <v>#REF!</v>
      </c>
      <c r="AR13" s="214" t="e">
        <f>IF('Crisis Indicator Data'!#REF!="No Data",1,IF(#REF!&lt;&gt;"",1,0))</f>
        <v>#REF!</v>
      </c>
      <c r="AS13" s="214" t="e">
        <f>IF('Crisis Indicator Data'!#REF!="No Data",1,IF(#REF!&lt;&gt;"",1,0))</f>
        <v>#REF!</v>
      </c>
      <c r="AT13" s="214" t="e">
        <f>IF('Crisis Indicator Data'!#REF!="No Data",1,IF(#REF!&lt;&gt;"",1,0))</f>
        <v>#REF!</v>
      </c>
      <c r="AU13" s="214" t="e">
        <f>IF('Crisis Indicator Data'!#REF!="No Data",1,IF(#REF!&lt;&gt;"",1,0))</f>
        <v>#REF!</v>
      </c>
      <c r="AV13" s="214" t="e">
        <f>IF('Crisis Indicator Data'!#REF!="No Data",1,IF(#REF!&lt;&gt;"",1,0))</f>
        <v>#REF!</v>
      </c>
      <c r="AW13" s="214" t="e">
        <f>IF('Crisis Indicator Data'!#REF!="No Data",1,IF(#REF!&lt;&gt;"",1,0))</f>
        <v>#REF!</v>
      </c>
      <c r="AX13" s="214" t="e">
        <f>IF('Crisis Indicator Data'!#REF!="No Data",1,IF(#REF!&lt;&gt;"",1,0))</f>
        <v>#REF!</v>
      </c>
      <c r="AY13" s="214" t="e">
        <f>IF('Crisis Indicator Data'!#REF!="No Data",1,IF(#REF!&lt;&gt;"",1,0))</f>
        <v>#REF!</v>
      </c>
      <c r="AZ13" s="214" t="e">
        <f>IF('Crisis Indicator Data'!#REF!="No Data",1,IF(#REF!&lt;&gt;"",1,0))</f>
        <v>#REF!</v>
      </c>
      <c r="BA13" t="e">
        <f t="shared" si="0"/>
        <v>#REF!</v>
      </c>
      <c r="BB13" s="22" t="e">
        <f t="shared" si="1"/>
        <v>#REF!</v>
      </c>
    </row>
    <row r="14" spans="1:54" x14ac:dyDescent="0.25">
      <c r="A14" t="s">
        <v>7866</v>
      </c>
      <c r="B14" s="214" t="e">
        <f>IF('Crisis Indicator Data'!#REF!="No Data",1,IF(#REF!&lt;&gt;"",1,0))</f>
        <v>#REF!</v>
      </c>
      <c r="C14" s="214" t="e">
        <f>IF('Crisis Indicator Data'!#REF!="No Data",1,IF(#REF!&lt;&gt;"",1,0))</f>
        <v>#REF!</v>
      </c>
      <c r="D14" s="214" t="e">
        <f>IF('Crisis Indicator Data'!#REF!="No Data",1,IF(#REF!&lt;&gt;"",1,0))</f>
        <v>#REF!</v>
      </c>
      <c r="E14" s="214" t="e">
        <f>IF('Crisis Indicator Data'!#REF!="No Data",1,IF(#REF!&lt;&gt;"",1,0))</f>
        <v>#REF!</v>
      </c>
      <c r="F14" s="214" t="e">
        <f>IF('Crisis Indicator Data'!#REF!="No Data",1,IF(#REF!&lt;&gt;"",1,0))</f>
        <v>#REF!</v>
      </c>
      <c r="G14" s="214" t="e">
        <f>IF('Crisis Indicator Data'!#REF!="No Data",1,IF(#REF!&lt;&gt;"",1,0))</f>
        <v>#REF!</v>
      </c>
      <c r="H14" s="214" t="e">
        <f>IF('Crisis Indicator Data'!#REF!="No Data",1,IF(#REF!&lt;&gt;"",1,0))</f>
        <v>#REF!</v>
      </c>
      <c r="I14" s="214" t="e">
        <f>IF('Crisis Indicator Data'!#REF!="No Data",1,IF(#REF!&lt;&gt;"",1,0))</f>
        <v>#REF!</v>
      </c>
      <c r="J14" s="214" t="e">
        <f>IF('Crisis Indicator Data'!#REF!="No Data",1,IF(#REF!&lt;&gt;"",1,0))</f>
        <v>#REF!</v>
      </c>
      <c r="K14" s="214" t="e">
        <f>IF('Crisis Indicator Data'!#REF!="No Data",1,IF(#REF!&lt;&gt;"",1,0))</f>
        <v>#REF!</v>
      </c>
      <c r="L14" s="214" t="e">
        <f>IF('Crisis Indicator Data'!#REF!="No Data",1,IF(#REF!&lt;&gt;"",1,0))</f>
        <v>#REF!</v>
      </c>
      <c r="M14" s="214" t="e">
        <f>IF('Crisis Indicator Data'!#REF!="No Data",1,IF(#REF!&lt;&gt;"",1,0))</f>
        <v>#REF!</v>
      </c>
      <c r="N14" s="214" t="e">
        <f>IF('Crisis Indicator Data'!#REF!="No Data",1,IF(#REF!&lt;&gt;"",1,0))</f>
        <v>#REF!</v>
      </c>
      <c r="O14" s="214" t="e">
        <f>IF('Crisis Indicator Data'!#REF!="No Data",1,IF(#REF!&lt;&gt;"",1,0))</f>
        <v>#REF!</v>
      </c>
      <c r="P14" s="214" t="e">
        <f>IF('Crisis Indicator Data'!#REF!="No Data",1,IF(#REF!&lt;&gt;"",1,0))</f>
        <v>#REF!</v>
      </c>
      <c r="Q14" s="214" t="e">
        <f>IF('Crisis Indicator Data'!#REF!="No Data",1,IF(#REF!&lt;&gt;"",1,0))</f>
        <v>#REF!</v>
      </c>
      <c r="R14" s="214" t="e">
        <f>IF('Crisis Indicator Data'!#REF!="No Data",1,IF(#REF!&lt;&gt;"",1,0))</f>
        <v>#REF!</v>
      </c>
      <c r="S14" s="214" t="e">
        <f>IF('Crisis Indicator Data'!#REF!="No Data",1,IF(#REF!&lt;&gt;"",1,0))</f>
        <v>#REF!</v>
      </c>
      <c r="T14" s="214" t="e">
        <f>IF('Crisis Indicator Data'!#REF!="No Data",1,IF(#REF!&lt;&gt;"",1,0))</f>
        <v>#REF!</v>
      </c>
      <c r="U14" s="214" t="e">
        <f>IF('Crisis Indicator Data'!#REF!="No Data",1,IF(#REF!&lt;&gt;"",1,0))</f>
        <v>#REF!</v>
      </c>
      <c r="V14" s="214" t="e">
        <f>IF('Crisis Indicator Data'!#REF!="No Data",1,IF(#REF!&lt;&gt;"",1,0))</f>
        <v>#REF!</v>
      </c>
      <c r="W14" s="214" t="e">
        <f>IF('Crisis Indicator Data'!#REF!="No Data",1,IF(#REF!&lt;&gt;"",1,0))</f>
        <v>#REF!</v>
      </c>
      <c r="X14" s="214" t="e">
        <f>IF('Crisis Indicator Data'!#REF!="No Data",1,IF(#REF!&lt;&gt;"",1,0))</f>
        <v>#REF!</v>
      </c>
      <c r="Y14" s="214" t="e">
        <f>IF('Crisis Indicator Data'!#REF!="No Data",1,IF(#REF!&lt;&gt;"",1,0))</f>
        <v>#REF!</v>
      </c>
      <c r="Z14" s="214" t="e">
        <f>IF('Crisis Indicator Data'!#REF!="No Data",1,IF(#REF!&lt;&gt;"",1,0))</f>
        <v>#REF!</v>
      </c>
      <c r="AA14" s="214" t="e">
        <f>IF('Crisis Indicator Data'!#REF!="No Data",1,IF(#REF!&lt;&gt;"",1,0))</f>
        <v>#REF!</v>
      </c>
      <c r="AB14" s="214" t="e">
        <f>IF('Crisis Indicator Data'!#REF!="No Data",1,IF(#REF!&lt;&gt;"",1,0))</f>
        <v>#REF!</v>
      </c>
      <c r="AC14" s="214" t="e">
        <f>IF('Crisis Indicator Data'!#REF!="No Data",1,IF(#REF!&lt;&gt;"",1,0))</f>
        <v>#REF!</v>
      </c>
      <c r="AD14" s="214" t="e">
        <f>IF('Crisis Indicator Data'!#REF!="No Data",1,IF(#REF!&lt;&gt;"",1,0))</f>
        <v>#REF!</v>
      </c>
      <c r="AE14" s="214" t="e">
        <f>IF('Crisis Indicator Data'!#REF!="No Data",1,IF(#REF!&lt;&gt;"",1,0))</f>
        <v>#REF!</v>
      </c>
      <c r="AF14" s="214" t="e">
        <f>IF('Crisis Indicator Data'!#REF!="No Data",1,IF(#REF!&lt;&gt;"",1,0))</f>
        <v>#REF!</v>
      </c>
      <c r="AG14" s="214" t="e">
        <f>IF('Crisis Indicator Data'!#REF!="No Data",1,IF(#REF!&lt;&gt;"",1,0))</f>
        <v>#REF!</v>
      </c>
      <c r="AH14" s="214" t="e">
        <f>IF('Crisis Indicator Data'!#REF!="No Data",1,IF(#REF!&lt;&gt;"",1,0))</f>
        <v>#REF!</v>
      </c>
      <c r="AI14" s="214" t="e">
        <f>IF('Crisis Indicator Data'!#REF!="No Data",1,IF(#REF!&lt;&gt;"",1,0))</f>
        <v>#REF!</v>
      </c>
      <c r="AJ14" s="214" t="e">
        <f>IF('Crisis Indicator Data'!#REF!="No Data",1,IF(#REF!&lt;&gt;"",1,0))</f>
        <v>#REF!</v>
      </c>
      <c r="AK14" s="214" t="e">
        <f>IF('Crisis Indicator Data'!#REF!="No Data",1,IF(#REF!&lt;&gt;"",1,0))</f>
        <v>#REF!</v>
      </c>
      <c r="AL14" s="214" t="e">
        <f>IF('Crisis Indicator Data'!#REF!="No Data",1,IF(#REF!&lt;&gt;"",1,0))</f>
        <v>#REF!</v>
      </c>
      <c r="AM14" s="214" t="e">
        <f>IF('Crisis Indicator Data'!#REF!="No Data",1,IF(#REF!&lt;&gt;"",1,0))</f>
        <v>#REF!</v>
      </c>
      <c r="AN14" s="214" t="e">
        <f>IF('Crisis Indicator Data'!#REF!="No Data",1,IF(#REF!&lt;&gt;"",1,0))</f>
        <v>#REF!</v>
      </c>
      <c r="AO14" s="214" t="e">
        <f>IF('Crisis Indicator Data'!#REF!="No Data",1,IF(#REF!&lt;&gt;"",1,0))</f>
        <v>#REF!</v>
      </c>
      <c r="AP14" s="214" t="e">
        <f>IF('Crisis Indicator Data'!#REF!="No Data",1,IF(#REF!&lt;&gt;"",1,0))</f>
        <v>#REF!</v>
      </c>
      <c r="AQ14" s="214" t="e">
        <f>IF('Crisis Indicator Data'!#REF!="No Data",1,IF(#REF!&lt;&gt;"",1,0))</f>
        <v>#REF!</v>
      </c>
      <c r="AR14" s="214" t="e">
        <f>IF('Crisis Indicator Data'!#REF!="No Data",1,IF(#REF!&lt;&gt;"",1,0))</f>
        <v>#REF!</v>
      </c>
      <c r="AS14" s="214" t="e">
        <f>IF('Crisis Indicator Data'!#REF!="No Data",1,IF(#REF!&lt;&gt;"",1,0))</f>
        <v>#REF!</v>
      </c>
      <c r="AT14" s="214" t="e">
        <f>IF('Crisis Indicator Data'!#REF!="No Data",1,IF(#REF!&lt;&gt;"",1,0))</f>
        <v>#REF!</v>
      </c>
      <c r="AU14" s="214" t="e">
        <f>IF('Crisis Indicator Data'!#REF!="No Data",1,IF(#REF!&lt;&gt;"",1,0))</f>
        <v>#REF!</v>
      </c>
      <c r="AV14" s="214" t="e">
        <f>IF('Crisis Indicator Data'!#REF!="No Data",1,IF(#REF!&lt;&gt;"",1,0))</f>
        <v>#REF!</v>
      </c>
      <c r="AW14" s="214" t="e">
        <f>IF('Crisis Indicator Data'!#REF!="No Data",1,IF(#REF!&lt;&gt;"",1,0))</f>
        <v>#REF!</v>
      </c>
      <c r="AX14" s="214" t="e">
        <f>IF('Crisis Indicator Data'!#REF!="No Data",1,IF(#REF!&lt;&gt;"",1,0))</f>
        <v>#REF!</v>
      </c>
      <c r="AY14" s="214" t="e">
        <f>IF('Crisis Indicator Data'!#REF!="No Data",1,IF(#REF!&lt;&gt;"",1,0))</f>
        <v>#REF!</v>
      </c>
      <c r="AZ14" s="214" t="e">
        <f>IF('Crisis Indicator Data'!#REF!="No Data",1,IF(#REF!&lt;&gt;"",1,0))</f>
        <v>#REF!</v>
      </c>
      <c r="BA14" t="e">
        <f t="shared" si="0"/>
        <v>#REF!</v>
      </c>
      <c r="BB14" s="22" t="e">
        <f t="shared" si="1"/>
        <v>#REF!</v>
      </c>
    </row>
    <row r="15" spans="1:54" x14ac:dyDescent="0.25">
      <c r="A15" t="s">
        <v>7883</v>
      </c>
      <c r="B15" s="214" t="e">
        <f>IF('Crisis Indicator Data'!#REF!="No Data",1,IF(#REF!&lt;&gt;"",1,0))</f>
        <v>#REF!</v>
      </c>
      <c r="C15" s="214" t="e">
        <f>IF('Crisis Indicator Data'!#REF!="No Data",1,IF(#REF!&lt;&gt;"",1,0))</f>
        <v>#REF!</v>
      </c>
      <c r="D15" s="214" t="e">
        <f>IF('Crisis Indicator Data'!#REF!="No Data",1,IF(#REF!&lt;&gt;"",1,0))</f>
        <v>#REF!</v>
      </c>
      <c r="E15" s="214" t="e">
        <f>IF('Crisis Indicator Data'!#REF!="No Data",1,IF(#REF!&lt;&gt;"",1,0))</f>
        <v>#REF!</v>
      </c>
      <c r="F15" s="214" t="e">
        <f>IF('Crisis Indicator Data'!#REF!="No Data",1,IF(#REF!&lt;&gt;"",1,0))</f>
        <v>#REF!</v>
      </c>
      <c r="G15" s="214" t="e">
        <f>IF('Crisis Indicator Data'!#REF!="No Data",1,IF(#REF!&lt;&gt;"",1,0))</f>
        <v>#REF!</v>
      </c>
      <c r="H15" s="214" t="e">
        <f>IF('Crisis Indicator Data'!#REF!="No Data",1,IF(#REF!&lt;&gt;"",1,0))</f>
        <v>#REF!</v>
      </c>
      <c r="I15" s="214" t="e">
        <f>IF('Crisis Indicator Data'!#REF!="No Data",1,IF(#REF!&lt;&gt;"",1,0))</f>
        <v>#REF!</v>
      </c>
      <c r="J15" s="214" t="e">
        <f>IF('Crisis Indicator Data'!#REF!="No Data",1,IF(#REF!&lt;&gt;"",1,0))</f>
        <v>#REF!</v>
      </c>
      <c r="K15" s="214" t="e">
        <f>IF('Crisis Indicator Data'!#REF!="No Data",1,IF(#REF!&lt;&gt;"",1,0))</f>
        <v>#REF!</v>
      </c>
      <c r="L15" s="214" t="e">
        <f>IF('Crisis Indicator Data'!#REF!="No Data",1,IF(#REF!&lt;&gt;"",1,0))</f>
        <v>#REF!</v>
      </c>
      <c r="M15" s="214" t="e">
        <f>IF('Crisis Indicator Data'!#REF!="No Data",1,IF(#REF!&lt;&gt;"",1,0))</f>
        <v>#REF!</v>
      </c>
      <c r="N15" s="214" t="e">
        <f>IF('Crisis Indicator Data'!#REF!="No Data",1,IF(#REF!&lt;&gt;"",1,0))</f>
        <v>#REF!</v>
      </c>
      <c r="O15" s="214" t="e">
        <f>IF('Crisis Indicator Data'!#REF!="No Data",1,IF(#REF!&lt;&gt;"",1,0))</f>
        <v>#REF!</v>
      </c>
      <c r="P15" s="214" t="e">
        <f>IF('Crisis Indicator Data'!#REF!="No Data",1,IF(#REF!&lt;&gt;"",1,0))</f>
        <v>#REF!</v>
      </c>
      <c r="Q15" s="214" t="e">
        <f>IF('Crisis Indicator Data'!#REF!="No Data",1,IF(#REF!&lt;&gt;"",1,0))</f>
        <v>#REF!</v>
      </c>
      <c r="R15" s="214" t="e">
        <f>IF('Crisis Indicator Data'!#REF!="No Data",1,IF(#REF!&lt;&gt;"",1,0))</f>
        <v>#REF!</v>
      </c>
      <c r="S15" s="214" t="e">
        <f>IF('Crisis Indicator Data'!#REF!="No Data",1,IF(#REF!&lt;&gt;"",1,0))</f>
        <v>#REF!</v>
      </c>
      <c r="T15" s="214" t="e">
        <f>IF('Crisis Indicator Data'!#REF!="No Data",1,IF(#REF!&lt;&gt;"",1,0))</f>
        <v>#REF!</v>
      </c>
      <c r="U15" s="214" t="e">
        <f>IF('Crisis Indicator Data'!#REF!="No Data",1,IF(#REF!&lt;&gt;"",1,0))</f>
        <v>#REF!</v>
      </c>
      <c r="V15" s="214" t="e">
        <f>IF('Crisis Indicator Data'!#REF!="No Data",1,IF(#REF!&lt;&gt;"",1,0))</f>
        <v>#REF!</v>
      </c>
      <c r="W15" s="214" t="e">
        <f>IF('Crisis Indicator Data'!#REF!="No Data",1,IF(#REF!&lt;&gt;"",1,0))</f>
        <v>#REF!</v>
      </c>
      <c r="X15" s="214" t="e">
        <f>IF('Crisis Indicator Data'!#REF!="No Data",1,IF(#REF!&lt;&gt;"",1,0))</f>
        <v>#REF!</v>
      </c>
      <c r="Y15" s="214" t="e">
        <f>IF('Crisis Indicator Data'!#REF!="No Data",1,IF(#REF!&lt;&gt;"",1,0))</f>
        <v>#REF!</v>
      </c>
      <c r="Z15" s="214" t="e">
        <f>IF('Crisis Indicator Data'!#REF!="No Data",1,IF(#REF!&lt;&gt;"",1,0))</f>
        <v>#REF!</v>
      </c>
      <c r="AA15" s="214" t="e">
        <f>IF('Crisis Indicator Data'!#REF!="No Data",1,IF(#REF!&lt;&gt;"",1,0))</f>
        <v>#REF!</v>
      </c>
      <c r="AB15" s="214" t="e">
        <f>IF('Crisis Indicator Data'!#REF!="No Data",1,IF(#REF!&lt;&gt;"",1,0))</f>
        <v>#REF!</v>
      </c>
      <c r="AC15" s="214" t="e">
        <f>IF('Crisis Indicator Data'!#REF!="No Data",1,IF(#REF!&lt;&gt;"",1,0))</f>
        <v>#REF!</v>
      </c>
      <c r="AD15" s="214" t="e">
        <f>IF('Crisis Indicator Data'!#REF!="No Data",1,IF(#REF!&lt;&gt;"",1,0))</f>
        <v>#REF!</v>
      </c>
      <c r="AE15" s="214" t="e">
        <f>IF('Crisis Indicator Data'!#REF!="No Data",1,IF(#REF!&lt;&gt;"",1,0))</f>
        <v>#REF!</v>
      </c>
      <c r="AF15" s="214" t="e">
        <f>IF('Crisis Indicator Data'!#REF!="No Data",1,IF(#REF!&lt;&gt;"",1,0))</f>
        <v>#REF!</v>
      </c>
      <c r="AG15" s="214" t="e">
        <f>IF('Crisis Indicator Data'!#REF!="No Data",1,IF(#REF!&lt;&gt;"",1,0))</f>
        <v>#REF!</v>
      </c>
      <c r="AH15" s="214" t="e">
        <f>IF('Crisis Indicator Data'!#REF!="No Data",1,IF(#REF!&lt;&gt;"",1,0))</f>
        <v>#REF!</v>
      </c>
      <c r="AI15" s="214" t="e">
        <f>IF('Crisis Indicator Data'!#REF!="No Data",1,IF(#REF!&lt;&gt;"",1,0))</f>
        <v>#REF!</v>
      </c>
      <c r="AJ15" s="214" t="e">
        <f>IF('Crisis Indicator Data'!#REF!="No Data",1,IF(#REF!&lt;&gt;"",1,0))</f>
        <v>#REF!</v>
      </c>
      <c r="AK15" s="214" t="e">
        <f>IF('Crisis Indicator Data'!#REF!="No Data",1,IF(#REF!&lt;&gt;"",1,0))</f>
        <v>#REF!</v>
      </c>
      <c r="AL15" s="214" t="e">
        <f>IF('Crisis Indicator Data'!#REF!="No Data",1,IF(#REF!&lt;&gt;"",1,0))</f>
        <v>#REF!</v>
      </c>
      <c r="AM15" s="214" t="e">
        <f>IF('Crisis Indicator Data'!#REF!="No Data",1,IF(#REF!&lt;&gt;"",1,0))</f>
        <v>#REF!</v>
      </c>
      <c r="AN15" s="214" t="e">
        <f>IF('Crisis Indicator Data'!#REF!="No Data",1,IF(#REF!&lt;&gt;"",1,0))</f>
        <v>#REF!</v>
      </c>
      <c r="AO15" s="214" t="e">
        <f>IF('Crisis Indicator Data'!#REF!="No Data",1,IF(#REF!&lt;&gt;"",1,0))</f>
        <v>#REF!</v>
      </c>
      <c r="AP15" s="214" t="e">
        <f>IF('Crisis Indicator Data'!#REF!="No Data",1,IF(#REF!&lt;&gt;"",1,0))</f>
        <v>#REF!</v>
      </c>
      <c r="AQ15" s="214" t="e">
        <f>IF('Crisis Indicator Data'!#REF!="No Data",1,IF(#REF!&lt;&gt;"",1,0))</f>
        <v>#REF!</v>
      </c>
      <c r="AR15" s="214" t="e">
        <f>IF('Crisis Indicator Data'!#REF!="No Data",1,IF(#REF!&lt;&gt;"",1,0))</f>
        <v>#REF!</v>
      </c>
      <c r="AS15" s="214" t="e">
        <f>IF('Crisis Indicator Data'!#REF!="No Data",1,IF(#REF!&lt;&gt;"",1,0))</f>
        <v>#REF!</v>
      </c>
      <c r="AT15" s="214" t="e">
        <f>IF('Crisis Indicator Data'!#REF!="No Data",1,IF(#REF!&lt;&gt;"",1,0))</f>
        <v>#REF!</v>
      </c>
      <c r="AU15" s="214" t="e">
        <f>IF('Crisis Indicator Data'!#REF!="No Data",1,IF(#REF!&lt;&gt;"",1,0))</f>
        <v>#REF!</v>
      </c>
      <c r="AV15" s="214" t="e">
        <f>IF('Crisis Indicator Data'!#REF!="No Data",1,IF(#REF!&lt;&gt;"",1,0))</f>
        <v>#REF!</v>
      </c>
      <c r="AW15" s="214" t="e">
        <f>IF('Crisis Indicator Data'!#REF!="No Data",1,IF(#REF!&lt;&gt;"",1,0))</f>
        <v>#REF!</v>
      </c>
      <c r="AX15" s="214" t="e">
        <f>IF('Crisis Indicator Data'!#REF!="No Data",1,IF(#REF!&lt;&gt;"",1,0))</f>
        <v>#REF!</v>
      </c>
      <c r="AY15" s="214" t="e">
        <f>IF('Crisis Indicator Data'!#REF!="No Data",1,IF(#REF!&lt;&gt;"",1,0))</f>
        <v>#REF!</v>
      </c>
      <c r="AZ15" s="214" t="e">
        <f>IF('Crisis Indicator Data'!#REF!="No Data",1,IF(#REF!&lt;&gt;"",1,0))</f>
        <v>#REF!</v>
      </c>
      <c r="BA15" t="e">
        <f t="shared" si="0"/>
        <v>#REF!</v>
      </c>
      <c r="BB15" s="22" t="e">
        <f t="shared" si="1"/>
        <v>#REF!</v>
      </c>
    </row>
    <row r="16" spans="1:54" x14ac:dyDescent="0.25">
      <c r="A16" t="s">
        <v>7876</v>
      </c>
      <c r="B16" s="214" t="e">
        <f>IF('Crisis Indicator Data'!#REF!="No Data",1,IF(#REF!&lt;&gt;"",1,0))</f>
        <v>#REF!</v>
      </c>
      <c r="C16" s="214" t="e">
        <f>IF('Crisis Indicator Data'!#REF!="No Data",1,IF(#REF!&lt;&gt;"",1,0))</f>
        <v>#REF!</v>
      </c>
      <c r="D16" s="214" t="e">
        <f>IF('Crisis Indicator Data'!#REF!="No Data",1,IF(#REF!&lt;&gt;"",1,0))</f>
        <v>#REF!</v>
      </c>
      <c r="E16" s="214" t="e">
        <f>IF('Crisis Indicator Data'!#REF!="No Data",1,IF(#REF!&lt;&gt;"",1,0))</f>
        <v>#REF!</v>
      </c>
      <c r="F16" s="214" t="e">
        <f>IF('Crisis Indicator Data'!#REF!="No Data",1,IF(#REF!&lt;&gt;"",1,0))</f>
        <v>#REF!</v>
      </c>
      <c r="G16" s="214" t="e">
        <f>IF('Crisis Indicator Data'!#REF!="No Data",1,IF(#REF!&lt;&gt;"",1,0))</f>
        <v>#REF!</v>
      </c>
      <c r="H16" s="214" t="e">
        <f>IF('Crisis Indicator Data'!#REF!="No Data",1,IF(#REF!&lt;&gt;"",1,0))</f>
        <v>#REF!</v>
      </c>
      <c r="I16" s="214" t="e">
        <f>IF('Crisis Indicator Data'!#REF!="No Data",1,IF(#REF!&lt;&gt;"",1,0))</f>
        <v>#REF!</v>
      </c>
      <c r="J16" s="214" t="e">
        <f>IF('Crisis Indicator Data'!#REF!="No Data",1,IF(#REF!&lt;&gt;"",1,0))</f>
        <v>#REF!</v>
      </c>
      <c r="K16" s="214" t="e">
        <f>IF('Crisis Indicator Data'!#REF!="No Data",1,IF(#REF!&lt;&gt;"",1,0))</f>
        <v>#REF!</v>
      </c>
      <c r="L16" s="214" t="e">
        <f>IF('Crisis Indicator Data'!#REF!="No Data",1,IF(#REF!&lt;&gt;"",1,0))</f>
        <v>#REF!</v>
      </c>
      <c r="M16" s="214" t="e">
        <f>IF('Crisis Indicator Data'!#REF!="No Data",1,IF(#REF!&lt;&gt;"",1,0))</f>
        <v>#REF!</v>
      </c>
      <c r="N16" s="214" t="e">
        <f>IF('Crisis Indicator Data'!#REF!="No Data",1,IF(#REF!&lt;&gt;"",1,0))</f>
        <v>#REF!</v>
      </c>
      <c r="O16" s="214" t="e">
        <f>IF('Crisis Indicator Data'!#REF!="No Data",1,IF(#REF!&lt;&gt;"",1,0))</f>
        <v>#REF!</v>
      </c>
      <c r="P16" s="214" t="e">
        <f>IF('Crisis Indicator Data'!#REF!="No Data",1,IF(#REF!&lt;&gt;"",1,0))</f>
        <v>#REF!</v>
      </c>
      <c r="Q16" s="214" t="e">
        <f>IF('Crisis Indicator Data'!#REF!="No Data",1,IF(#REF!&lt;&gt;"",1,0))</f>
        <v>#REF!</v>
      </c>
      <c r="R16" s="214" t="e">
        <f>IF('Crisis Indicator Data'!#REF!="No Data",1,IF(#REF!&lt;&gt;"",1,0))</f>
        <v>#REF!</v>
      </c>
      <c r="S16" s="214" t="e">
        <f>IF('Crisis Indicator Data'!#REF!="No Data",1,IF(#REF!&lt;&gt;"",1,0))</f>
        <v>#REF!</v>
      </c>
      <c r="T16" s="214" t="e">
        <f>IF('Crisis Indicator Data'!#REF!="No Data",1,IF(#REF!&lt;&gt;"",1,0))</f>
        <v>#REF!</v>
      </c>
      <c r="U16" s="214" t="e">
        <f>IF('Crisis Indicator Data'!#REF!="No Data",1,IF(#REF!&lt;&gt;"",1,0))</f>
        <v>#REF!</v>
      </c>
      <c r="V16" s="214" t="e">
        <f>IF('Crisis Indicator Data'!#REF!="No Data",1,IF(#REF!&lt;&gt;"",1,0))</f>
        <v>#REF!</v>
      </c>
      <c r="W16" s="214" t="e">
        <f>IF('Crisis Indicator Data'!#REF!="No Data",1,IF(#REF!&lt;&gt;"",1,0))</f>
        <v>#REF!</v>
      </c>
      <c r="X16" s="214" t="e">
        <f>IF('Crisis Indicator Data'!#REF!="No Data",1,IF(#REF!&lt;&gt;"",1,0))</f>
        <v>#REF!</v>
      </c>
      <c r="Y16" s="214" t="e">
        <f>IF('Crisis Indicator Data'!#REF!="No Data",1,IF(#REF!&lt;&gt;"",1,0))</f>
        <v>#REF!</v>
      </c>
      <c r="Z16" s="214" t="e">
        <f>IF('Crisis Indicator Data'!#REF!="No Data",1,IF(#REF!&lt;&gt;"",1,0))</f>
        <v>#REF!</v>
      </c>
      <c r="AA16" s="214" t="e">
        <f>IF('Crisis Indicator Data'!#REF!="No Data",1,IF(#REF!&lt;&gt;"",1,0))</f>
        <v>#REF!</v>
      </c>
      <c r="AB16" s="214" t="e">
        <f>IF('Crisis Indicator Data'!#REF!="No Data",1,IF(#REF!&lt;&gt;"",1,0))</f>
        <v>#REF!</v>
      </c>
      <c r="AC16" s="214" t="e">
        <f>IF('Crisis Indicator Data'!#REF!="No Data",1,IF(#REF!&lt;&gt;"",1,0))</f>
        <v>#REF!</v>
      </c>
      <c r="AD16" s="214" t="e">
        <f>IF('Crisis Indicator Data'!#REF!="No Data",1,IF(#REF!&lt;&gt;"",1,0))</f>
        <v>#REF!</v>
      </c>
      <c r="AE16" s="214" t="e">
        <f>IF('Crisis Indicator Data'!#REF!="No Data",1,IF(#REF!&lt;&gt;"",1,0))</f>
        <v>#REF!</v>
      </c>
      <c r="AF16" s="214" t="e">
        <f>IF('Crisis Indicator Data'!#REF!="No Data",1,IF(#REF!&lt;&gt;"",1,0))</f>
        <v>#REF!</v>
      </c>
      <c r="AG16" s="214" t="e">
        <f>IF('Crisis Indicator Data'!#REF!="No Data",1,IF(#REF!&lt;&gt;"",1,0))</f>
        <v>#REF!</v>
      </c>
      <c r="AH16" s="214" t="e">
        <f>IF('Crisis Indicator Data'!#REF!="No Data",1,IF(#REF!&lt;&gt;"",1,0))</f>
        <v>#REF!</v>
      </c>
      <c r="AI16" s="214" t="e">
        <f>IF('Crisis Indicator Data'!#REF!="No Data",1,IF(#REF!&lt;&gt;"",1,0))</f>
        <v>#REF!</v>
      </c>
      <c r="AJ16" s="214" t="e">
        <f>IF('Crisis Indicator Data'!#REF!="No Data",1,IF(#REF!&lt;&gt;"",1,0))</f>
        <v>#REF!</v>
      </c>
      <c r="AK16" s="214" t="e">
        <f>IF('Crisis Indicator Data'!#REF!="No Data",1,IF(#REF!&lt;&gt;"",1,0))</f>
        <v>#REF!</v>
      </c>
      <c r="AL16" s="214" t="e">
        <f>IF('Crisis Indicator Data'!#REF!="No Data",1,IF(#REF!&lt;&gt;"",1,0))</f>
        <v>#REF!</v>
      </c>
      <c r="AM16" s="214" t="e">
        <f>IF('Crisis Indicator Data'!#REF!="No Data",1,IF(#REF!&lt;&gt;"",1,0))</f>
        <v>#REF!</v>
      </c>
      <c r="AN16" s="214" t="e">
        <f>IF('Crisis Indicator Data'!#REF!="No Data",1,IF(#REF!&lt;&gt;"",1,0))</f>
        <v>#REF!</v>
      </c>
      <c r="AO16" s="214" t="e">
        <f>IF('Crisis Indicator Data'!#REF!="No Data",1,IF(#REF!&lt;&gt;"",1,0))</f>
        <v>#REF!</v>
      </c>
      <c r="AP16" s="214" t="e">
        <f>IF('Crisis Indicator Data'!#REF!="No Data",1,IF(#REF!&lt;&gt;"",1,0))</f>
        <v>#REF!</v>
      </c>
      <c r="AQ16" s="214" t="e">
        <f>IF('Crisis Indicator Data'!#REF!="No Data",1,IF(#REF!&lt;&gt;"",1,0))</f>
        <v>#REF!</v>
      </c>
      <c r="AR16" s="214" t="e">
        <f>IF('Crisis Indicator Data'!#REF!="No Data",1,IF(#REF!&lt;&gt;"",1,0))</f>
        <v>#REF!</v>
      </c>
      <c r="AS16" s="214" t="e">
        <f>IF('Crisis Indicator Data'!#REF!="No Data",1,IF(#REF!&lt;&gt;"",1,0))</f>
        <v>#REF!</v>
      </c>
      <c r="AT16" s="214" t="e">
        <f>IF('Crisis Indicator Data'!#REF!="No Data",1,IF(#REF!&lt;&gt;"",1,0))</f>
        <v>#REF!</v>
      </c>
      <c r="AU16" s="214" t="e">
        <f>IF('Crisis Indicator Data'!#REF!="No Data",1,IF(#REF!&lt;&gt;"",1,0))</f>
        <v>#REF!</v>
      </c>
      <c r="AV16" s="214" t="e">
        <f>IF('Crisis Indicator Data'!#REF!="No Data",1,IF(#REF!&lt;&gt;"",1,0))</f>
        <v>#REF!</v>
      </c>
      <c r="AW16" s="214" t="e">
        <f>IF('Crisis Indicator Data'!#REF!="No Data",1,IF(#REF!&lt;&gt;"",1,0))</f>
        <v>#REF!</v>
      </c>
      <c r="AX16" s="214" t="e">
        <f>IF('Crisis Indicator Data'!#REF!="No Data",1,IF(#REF!&lt;&gt;"",1,0))</f>
        <v>#REF!</v>
      </c>
      <c r="AY16" s="214" t="e">
        <f>IF('Crisis Indicator Data'!#REF!="No Data",1,IF(#REF!&lt;&gt;"",1,0))</f>
        <v>#REF!</v>
      </c>
      <c r="AZ16" s="214" t="e">
        <f>IF('Crisis Indicator Data'!#REF!="No Data",1,IF(#REF!&lt;&gt;"",1,0))</f>
        <v>#REF!</v>
      </c>
      <c r="BA16" t="e">
        <f t="shared" si="0"/>
        <v>#REF!</v>
      </c>
      <c r="BB16" s="22" t="e">
        <f t="shared" si="1"/>
        <v>#REF!</v>
      </c>
    </row>
    <row r="17" spans="1:54" x14ac:dyDescent="0.25">
      <c r="A17" t="s">
        <v>7862</v>
      </c>
      <c r="B17" s="214" t="e">
        <f>IF('Crisis Indicator Data'!#REF!="No Data",1,IF(#REF!&lt;&gt;"",1,0))</f>
        <v>#REF!</v>
      </c>
      <c r="C17" s="214" t="e">
        <f>IF('Crisis Indicator Data'!#REF!="No Data",1,IF(#REF!&lt;&gt;"",1,0))</f>
        <v>#REF!</v>
      </c>
      <c r="D17" s="214" t="e">
        <f>IF('Crisis Indicator Data'!#REF!="No Data",1,IF(#REF!&lt;&gt;"",1,0))</f>
        <v>#REF!</v>
      </c>
      <c r="E17" s="214" t="e">
        <f>IF('Crisis Indicator Data'!#REF!="No Data",1,IF(#REF!&lt;&gt;"",1,0))</f>
        <v>#REF!</v>
      </c>
      <c r="F17" s="214" t="e">
        <f>IF('Crisis Indicator Data'!#REF!="No Data",1,IF(#REF!&lt;&gt;"",1,0))</f>
        <v>#REF!</v>
      </c>
      <c r="G17" s="214" t="e">
        <f>IF('Crisis Indicator Data'!#REF!="No Data",1,IF(#REF!&lt;&gt;"",1,0))</f>
        <v>#REF!</v>
      </c>
      <c r="H17" s="214" t="e">
        <f>IF('Crisis Indicator Data'!#REF!="No Data",1,IF(#REF!&lt;&gt;"",1,0))</f>
        <v>#REF!</v>
      </c>
      <c r="I17" s="214" t="e">
        <f>IF('Crisis Indicator Data'!#REF!="No Data",1,IF(#REF!&lt;&gt;"",1,0))</f>
        <v>#REF!</v>
      </c>
      <c r="J17" s="214" t="e">
        <f>IF('Crisis Indicator Data'!#REF!="No Data",1,IF(#REF!&lt;&gt;"",1,0))</f>
        <v>#REF!</v>
      </c>
      <c r="K17" s="214" t="e">
        <f>IF('Crisis Indicator Data'!#REF!="No Data",1,IF(#REF!&lt;&gt;"",1,0))</f>
        <v>#REF!</v>
      </c>
      <c r="L17" s="214" t="e">
        <f>IF('Crisis Indicator Data'!#REF!="No Data",1,IF(#REF!&lt;&gt;"",1,0))</f>
        <v>#REF!</v>
      </c>
      <c r="M17" s="214" t="e">
        <f>IF('Crisis Indicator Data'!#REF!="No Data",1,IF(#REF!&lt;&gt;"",1,0))</f>
        <v>#REF!</v>
      </c>
      <c r="N17" s="214" t="e">
        <f>IF('Crisis Indicator Data'!#REF!="No Data",1,IF(#REF!&lt;&gt;"",1,0))</f>
        <v>#REF!</v>
      </c>
      <c r="O17" s="214" t="e">
        <f>IF('Crisis Indicator Data'!#REF!="No Data",1,IF(#REF!&lt;&gt;"",1,0))</f>
        <v>#REF!</v>
      </c>
      <c r="P17" s="214" t="e">
        <f>IF('Crisis Indicator Data'!#REF!="No Data",1,IF(#REF!&lt;&gt;"",1,0))</f>
        <v>#REF!</v>
      </c>
      <c r="Q17" s="214" t="e">
        <f>IF('Crisis Indicator Data'!#REF!="No Data",1,IF(#REF!&lt;&gt;"",1,0))</f>
        <v>#REF!</v>
      </c>
      <c r="R17" s="214" t="e">
        <f>IF('Crisis Indicator Data'!#REF!="No Data",1,IF(#REF!&lt;&gt;"",1,0))</f>
        <v>#REF!</v>
      </c>
      <c r="S17" s="214" t="e">
        <f>IF('Crisis Indicator Data'!#REF!="No Data",1,IF(#REF!&lt;&gt;"",1,0))</f>
        <v>#REF!</v>
      </c>
      <c r="T17" s="214" t="e">
        <f>IF('Crisis Indicator Data'!#REF!="No Data",1,IF(#REF!&lt;&gt;"",1,0))</f>
        <v>#REF!</v>
      </c>
      <c r="U17" s="214" t="e">
        <f>IF('Crisis Indicator Data'!#REF!="No Data",1,IF(#REF!&lt;&gt;"",1,0))</f>
        <v>#REF!</v>
      </c>
      <c r="V17" s="214" t="e">
        <f>IF('Crisis Indicator Data'!#REF!="No Data",1,IF(#REF!&lt;&gt;"",1,0))</f>
        <v>#REF!</v>
      </c>
      <c r="W17" s="214" t="e">
        <f>IF('Crisis Indicator Data'!#REF!="No Data",1,IF(#REF!&lt;&gt;"",1,0))</f>
        <v>#REF!</v>
      </c>
      <c r="X17" s="214" t="e">
        <f>IF('Crisis Indicator Data'!#REF!="No Data",1,IF(#REF!&lt;&gt;"",1,0))</f>
        <v>#REF!</v>
      </c>
      <c r="Y17" s="214" t="e">
        <f>IF('Crisis Indicator Data'!#REF!="No Data",1,IF(#REF!&lt;&gt;"",1,0))</f>
        <v>#REF!</v>
      </c>
      <c r="Z17" s="214" t="e">
        <f>IF('Crisis Indicator Data'!#REF!="No Data",1,IF(#REF!&lt;&gt;"",1,0))</f>
        <v>#REF!</v>
      </c>
      <c r="AA17" s="214" t="e">
        <f>IF('Crisis Indicator Data'!#REF!="No Data",1,IF(#REF!&lt;&gt;"",1,0))</f>
        <v>#REF!</v>
      </c>
      <c r="AB17" s="214" t="e">
        <f>IF('Crisis Indicator Data'!#REF!="No Data",1,IF(#REF!&lt;&gt;"",1,0))</f>
        <v>#REF!</v>
      </c>
      <c r="AC17" s="214" t="e">
        <f>IF('Crisis Indicator Data'!#REF!="No Data",1,IF(#REF!&lt;&gt;"",1,0))</f>
        <v>#REF!</v>
      </c>
      <c r="AD17" s="214" t="e">
        <f>IF('Crisis Indicator Data'!#REF!="No Data",1,IF(#REF!&lt;&gt;"",1,0))</f>
        <v>#REF!</v>
      </c>
      <c r="AE17" s="214" t="e">
        <f>IF('Crisis Indicator Data'!#REF!="No Data",1,IF(#REF!&lt;&gt;"",1,0))</f>
        <v>#REF!</v>
      </c>
      <c r="AF17" s="214" t="e">
        <f>IF('Crisis Indicator Data'!#REF!="No Data",1,IF(#REF!&lt;&gt;"",1,0))</f>
        <v>#REF!</v>
      </c>
      <c r="AG17" s="214" t="e">
        <f>IF('Crisis Indicator Data'!#REF!="No Data",1,IF(#REF!&lt;&gt;"",1,0))</f>
        <v>#REF!</v>
      </c>
      <c r="AH17" s="214" t="e">
        <f>IF('Crisis Indicator Data'!#REF!="No Data",1,IF(#REF!&lt;&gt;"",1,0))</f>
        <v>#REF!</v>
      </c>
      <c r="AI17" s="214" t="e">
        <f>IF('Crisis Indicator Data'!#REF!="No Data",1,IF(#REF!&lt;&gt;"",1,0))</f>
        <v>#REF!</v>
      </c>
      <c r="AJ17" s="214" t="e">
        <f>IF('Crisis Indicator Data'!#REF!="No Data",1,IF(#REF!&lt;&gt;"",1,0))</f>
        <v>#REF!</v>
      </c>
      <c r="AK17" s="214" t="e">
        <f>IF('Crisis Indicator Data'!#REF!="No Data",1,IF(#REF!&lt;&gt;"",1,0))</f>
        <v>#REF!</v>
      </c>
      <c r="AL17" s="214" t="e">
        <f>IF('Crisis Indicator Data'!#REF!="No Data",1,IF(#REF!&lt;&gt;"",1,0))</f>
        <v>#REF!</v>
      </c>
      <c r="AM17" s="214" t="e">
        <f>IF('Crisis Indicator Data'!#REF!="No Data",1,IF(#REF!&lt;&gt;"",1,0))</f>
        <v>#REF!</v>
      </c>
      <c r="AN17" s="214" t="e">
        <f>IF('Crisis Indicator Data'!#REF!="No Data",1,IF(#REF!&lt;&gt;"",1,0))</f>
        <v>#REF!</v>
      </c>
      <c r="AO17" s="214" t="e">
        <f>IF('Crisis Indicator Data'!#REF!="No Data",1,IF(#REF!&lt;&gt;"",1,0))</f>
        <v>#REF!</v>
      </c>
      <c r="AP17" s="214" t="e">
        <f>IF('Crisis Indicator Data'!#REF!="No Data",1,IF(#REF!&lt;&gt;"",1,0))</f>
        <v>#REF!</v>
      </c>
      <c r="AQ17" s="214" t="e">
        <f>IF('Crisis Indicator Data'!#REF!="No Data",1,IF(#REF!&lt;&gt;"",1,0))</f>
        <v>#REF!</v>
      </c>
      <c r="AR17" s="214" t="e">
        <f>IF('Crisis Indicator Data'!#REF!="No Data",1,IF(#REF!&lt;&gt;"",1,0))</f>
        <v>#REF!</v>
      </c>
      <c r="AS17" s="214" t="e">
        <f>IF('Crisis Indicator Data'!#REF!="No Data",1,IF(#REF!&lt;&gt;"",1,0))</f>
        <v>#REF!</v>
      </c>
      <c r="AT17" s="214" t="e">
        <f>IF('Crisis Indicator Data'!#REF!="No Data",1,IF(#REF!&lt;&gt;"",1,0))</f>
        <v>#REF!</v>
      </c>
      <c r="AU17" s="214" t="e">
        <f>IF('Crisis Indicator Data'!#REF!="No Data",1,IF(#REF!&lt;&gt;"",1,0))</f>
        <v>#REF!</v>
      </c>
      <c r="AV17" s="214" t="e">
        <f>IF('Crisis Indicator Data'!#REF!="No Data",1,IF(#REF!&lt;&gt;"",1,0))</f>
        <v>#REF!</v>
      </c>
      <c r="AW17" s="214" t="e">
        <f>IF('Crisis Indicator Data'!#REF!="No Data",1,IF(#REF!&lt;&gt;"",1,0))</f>
        <v>#REF!</v>
      </c>
      <c r="AX17" s="214" t="e">
        <f>IF('Crisis Indicator Data'!#REF!="No Data",1,IF(#REF!&lt;&gt;"",1,0))</f>
        <v>#REF!</v>
      </c>
      <c r="AY17" s="214" t="e">
        <f>IF('Crisis Indicator Data'!#REF!="No Data",1,IF(#REF!&lt;&gt;"",1,0))</f>
        <v>#REF!</v>
      </c>
      <c r="AZ17" s="214" t="e">
        <f>IF('Crisis Indicator Data'!#REF!="No Data",1,IF(#REF!&lt;&gt;"",1,0))</f>
        <v>#REF!</v>
      </c>
      <c r="BA17" t="e">
        <f t="shared" si="0"/>
        <v>#REF!</v>
      </c>
      <c r="BB17" s="22" t="e">
        <f t="shared" si="1"/>
        <v>#REF!</v>
      </c>
    </row>
    <row r="18" spans="1:54" x14ac:dyDescent="0.25">
      <c r="A18" t="s">
        <v>7878</v>
      </c>
      <c r="B18" s="214" t="e">
        <f>IF('Crisis Indicator Data'!#REF!="No Data",1,IF(#REF!&lt;&gt;"",1,0))</f>
        <v>#REF!</v>
      </c>
      <c r="C18" s="214" t="e">
        <f>IF('Crisis Indicator Data'!#REF!="No Data",1,IF(#REF!&lt;&gt;"",1,0))</f>
        <v>#REF!</v>
      </c>
      <c r="D18" s="214" t="e">
        <f>IF('Crisis Indicator Data'!#REF!="No Data",1,IF(#REF!&lt;&gt;"",1,0))</f>
        <v>#REF!</v>
      </c>
      <c r="E18" s="214" t="e">
        <f>IF('Crisis Indicator Data'!#REF!="No Data",1,IF(#REF!&lt;&gt;"",1,0))</f>
        <v>#REF!</v>
      </c>
      <c r="F18" s="214" t="e">
        <f>IF('Crisis Indicator Data'!#REF!="No Data",1,IF(#REF!&lt;&gt;"",1,0))</f>
        <v>#REF!</v>
      </c>
      <c r="G18" s="214" t="e">
        <f>IF('Crisis Indicator Data'!#REF!="No Data",1,IF(#REF!&lt;&gt;"",1,0))</f>
        <v>#REF!</v>
      </c>
      <c r="H18" s="214" t="e">
        <f>IF('Crisis Indicator Data'!#REF!="No Data",1,IF(#REF!&lt;&gt;"",1,0))</f>
        <v>#REF!</v>
      </c>
      <c r="I18" s="214" t="e">
        <f>IF('Crisis Indicator Data'!#REF!="No Data",1,IF(#REF!&lt;&gt;"",1,0))</f>
        <v>#REF!</v>
      </c>
      <c r="J18" s="214" t="e">
        <f>IF('Crisis Indicator Data'!#REF!="No Data",1,IF(#REF!&lt;&gt;"",1,0))</f>
        <v>#REF!</v>
      </c>
      <c r="K18" s="214" t="e">
        <f>IF('Crisis Indicator Data'!#REF!="No Data",1,IF(#REF!&lt;&gt;"",1,0))</f>
        <v>#REF!</v>
      </c>
      <c r="L18" s="214" t="e">
        <f>IF('Crisis Indicator Data'!#REF!="No Data",1,IF(#REF!&lt;&gt;"",1,0))</f>
        <v>#REF!</v>
      </c>
      <c r="M18" s="214" t="e">
        <f>IF('Crisis Indicator Data'!#REF!="No Data",1,IF(#REF!&lt;&gt;"",1,0))</f>
        <v>#REF!</v>
      </c>
      <c r="N18" s="214" t="e">
        <f>IF('Crisis Indicator Data'!#REF!="No Data",1,IF(#REF!&lt;&gt;"",1,0))</f>
        <v>#REF!</v>
      </c>
      <c r="O18" s="214" t="e">
        <f>IF('Crisis Indicator Data'!#REF!="No Data",1,IF(#REF!&lt;&gt;"",1,0))</f>
        <v>#REF!</v>
      </c>
      <c r="P18" s="214" t="e">
        <f>IF('Crisis Indicator Data'!#REF!="No Data",1,IF(#REF!&lt;&gt;"",1,0))</f>
        <v>#REF!</v>
      </c>
      <c r="Q18" s="214" t="e">
        <f>IF('Crisis Indicator Data'!#REF!="No Data",1,IF(#REF!&lt;&gt;"",1,0))</f>
        <v>#REF!</v>
      </c>
      <c r="R18" s="214" t="e">
        <f>IF('Crisis Indicator Data'!#REF!="No Data",1,IF(#REF!&lt;&gt;"",1,0))</f>
        <v>#REF!</v>
      </c>
      <c r="S18" s="214" t="e">
        <f>IF('Crisis Indicator Data'!#REF!="No Data",1,IF(#REF!&lt;&gt;"",1,0))</f>
        <v>#REF!</v>
      </c>
      <c r="T18" s="214" t="e">
        <f>IF('Crisis Indicator Data'!#REF!="No Data",1,IF(#REF!&lt;&gt;"",1,0))</f>
        <v>#REF!</v>
      </c>
      <c r="U18" s="214" t="e">
        <f>IF('Crisis Indicator Data'!#REF!="No Data",1,IF(#REF!&lt;&gt;"",1,0))</f>
        <v>#REF!</v>
      </c>
      <c r="V18" s="214" t="e">
        <f>IF('Crisis Indicator Data'!#REF!="No Data",1,IF(#REF!&lt;&gt;"",1,0))</f>
        <v>#REF!</v>
      </c>
      <c r="W18" s="214" t="e">
        <f>IF('Crisis Indicator Data'!#REF!="No Data",1,IF(#REF!&lt;&gt;"",1,0))</f>
        <v>#REF!</v>
      </c>
      <c r="X18" s="214" t="e">
        <f>IF('Crisis Indicator Data'!#REF!="No Data",1,IF(#REF!&lt;&gt;"",1,0))</f>
        <v>#REF!</v>
      </c>
      <c r="Y18" s="214" t="e">
        <f>IF('Crisis Indicator Data'!#REF!="No Data",1,IF(#REF!&lt;&gt;"",1,0))</f>
        <v>#REF!</v>
      </c>
      <c r="Z18" s="214" t="e">
        <f>IF('Crisis Indicator Data'!#REF!="No Data",1,IF(#REF!&lt;&gt;"",1,0))</f>
        <v>#REF!</v>
      </c>
      <c r="AA18" s="214" t="e">
        <f>IF('Crisis Indicator Data'!#REF!="No Data",1,IF(#REF!&lt;&gt;"",1,0))</f>
        <v>#REF!</v>
      </c>
      <c r="AB18" s="214" t="e">
        <f>IF('Crisis Indicator Data'!#REF!="No Data",1,IF(#REF!&lt;&gt;"",1,0))</f>
        <v>#REF!</v>
      </c>
      <c r="AC18" s="214" t="e">
        <f>IF('Crisis Indicator Data'!#REF!="No Data",1,IF(#REF!&lt;&gt;"",1,0))</f>
        <v>#REF!</v>
      </c>
      <c r="AD18" s="214" t="e">
        <f>IF('Crisis Indicator Data'!#REF!="No Data",1,IF(#REF!&lt;&gt;"",1,0))</f>
        <v>#REF!</v>
      </c>
      <c r="AE18" s="214" t="e">
        <f>IF('Crisis Indicator Data'!#REF!="No Data",1,IF(#REF!&lt;&gt;"",1,0))</f>
        <v>#REF!</v>
      </c>
      <c r="AF18" s="214" t="e">
        <f>IF('Crisis Indicator Data'!#REF!="No Data",1,IF(#REF!&lt;&gt;"",1,0))</f>
        <v>#REF!</v>
      </c>
      <c r="AG18" s="214" t="e">
        <f>IF('Crisis Indicator Data'!#REF!="No Data",1,IF(#REF!&lt;&gt;"",1,0))</f>
        <v>#REF!</v>
      </c>
      <c r="AH18" s="214" t="e">
        <f>IF('Crisis Indicator Data'!#REF!="No Data",1,IF(#REF!&lt;&gt;"",1,0))</f>
        <v>#REF!</v>
      </c>
      <c r="AI18" s="214" t="e">
        <f>IF('Crisis Indicator Data'!#REF!="No Data",1,IF(#REF!&lt;&gt;"",1,0))</f>
        <v>#REF!</v>
      </c>
      <c r="AJ18" s="214" t="e">
        <f>IF('Crisis Indicator Data'!#REF!="No Data",1,IF(#REF!&lt;&gt;"",1,0))</f>
        <v>#REF!</v>
      </c>
      <c r="AK18" s="214" t="e">
        <f>IF('Crisis Indicator Data'!#REF!="No Data",1,IF(#REF!&lt;&gt;"",1,0))</f>
        <v>#REF!</v>
      </c>
      <c r="AL18" s="214" t="e">
        <f>IF('Crisis Indicator Data'!#REF!="No Data",1,IF(#REF!&lt;&gt;"",1,0))</f>
        <v>#REF!</v>
      </c>
      <c r="AM18" s="214" t="e">
        <f>IF('Crisis Indicator Data'!#REF!="No Data",1,IF(#REF!&lt;&gt;"",1,0))</f>
        <v>#REF!</v>
      </c>
      <c r="AN18" s="214" t="e">
        <f>IF('Crisis Indicator Data'!#REF!="No Data",1,IF(#REF!&lt;&gt;"",1,0))</f>
        <v>#REF!</v>
      </c>
      <c r="AO18" s="214" t="e">
        <f>IF('Crisis Indicator Data'!#REF!="No Data",1,IF(#REF!&lt;&gt;"",1,0))</f>
        <v>#REF!</v>
      </c>
      <c r="AP18" s="214" t="e">
        <f>IF('Crisis Indicator Data'!#REF!="No Data",1,IF(#REF!&lt;&gt;"",1,0))</f>
        <v>#REF!</v>
      </c>
      <c r="AQ18" s="214" t="e">
        <f>IF('Crisis Indicator Data'!#REF!="No Data",1,IF(#REF!&lt;&gt;"",1,0))</f>
        <v>#REF!</v>
      </c>
      <c r="AR18" s="214" t="e">
        <f>IF('Crisis Indicator Data'!#REF!="No Data",1,IF(#REF!&lt;&gt;"",1,0))</f>
        <v>#REF!</v>
      </c>
      <c r="AS18" s="214" t="e">
        <f>IF('Crisis Indicator Data'!#REF!="No Data",1,IF(#REF!&lt;&gt;"",1,0))</f>
        <v>#REF!</v>
      </c>
      <c r="AT18" s="214" t="e">
        <f>IF('Crisis Indicator Data'!#REF!="No Data",1,IF(#REF!&lt;&gt;"",1,0))</f>
        <v>#REF!</v>
      </c>
      <c r="AU18" s="214" t="e">
        <f>IF('Crisis Indicator Data'!#REF!="No Data",1,IF(#REF!&lt;&gt;"",1,0))</f>
        <v>#REF!</v>
      </c>
      <c r="AV18" s="214" t="e">
        <f>IF('Crisis Indicator Data'!#REF!="No Data",1,IF(#REF!&lt;&gt;"",1,0))</f>
        <v>#REF!</v>
      </c>
      <c r="AW18" s="214" t="e">
        <f>IF('Crisis Indicator Data'!#REF!="No Data",1,IF(#REF!&lt;&gt;"",1,0))</f>
        <v>#REF!</v>
      </c>
      <c r="AX18" s="214" t="e">
        <f>IF('Crisis Indicator Data'!#REF!="No Data",1,IF(#REF!&lt;&gt;"",1,0))</f>
        <v>#REF!</v>
      </c>
      <c r="AY18" s="214" t="e">
        <f>IF('Crisis Indicator Data'!#REF!="No Data",1,IF(#REF!&lt;&gt;"",1,0))</f>
        <v>#REF!</v>
      </c>
      <c r="AZ18" s="214" t="e">
        <f>IF('Crisis Indicator Data'!#REF!="No Data",1,IF(#REF!&lt;&gt;"",1,0))</f>
        <v>#REF!</v>
      </c>
      <c r="BA18" t="e">
        <f t="shared" si="0"/>
        <v>#REF!</v>
      </c>
      <c r="BB18" s="22" t="e">
        <f t="shared" si="1"/>
        <v>#REF!</v>
      </c>
    </row>
    <row r="19" spans="1:54" x14ac:dyDescent="0.25">
      <c r="A19" t="s">
        <v>7864</v>
      </c>
      <c r="B19" s="214" t="e">
        <f>IF('Crisis Indicator Data'!#REF!="No Data",1,IF(#REF!&lt;&gt;"",1,0))</f>
        <v>#REF!</v>
      </c>
      <c r="C19" s="214" t="e">
        <f>IF('Crisis Indicator Data'!#REF!="No Data",1,IF(#REF!&lt;&gt;"",1,0))</f>
        <v>#REF!</v>
      </c>
      <c r="D19" s="214" t="e">
        <f>IF('Crisis Indicator Data'!#REF!="No Data",1,IF(#REF!&lt;&gt;"",1,0))</f>
        <v>#REF!</v>
      </c>
      <c r="E19" s="214" t="e">
        <f>IF('Crisis Indicator Data'!#REF!="No Data",1,IF(#REF!&lt;&gt;"",1,0))</f>
        <v>#REF!</v>
      </c>
      <c r="F19" s="214" t="e">
        <f>IF('Crisis Indicator Data'!#REF!="No Data",1,IF(#REF!&lt;&gt;"",1,0))</f>
        <v>#REF!</v>
      </c>
      <c r="G19" s="214" t="e">
        <f>IF('Crisis Indicator Data'!#REF!="No Data",1,IF(#REF!&lt;&gt;"",1,0))</f>
        <v>#REF!</v>
      </c>
      <c r="H19" s="214" t="e">
        <f>IF('Crisis Indicator Data'!#REF!="No Data",1,IF(#REF!&lt;&gt;"",1,0))</f>
        <v>#REF!</v>
      </c>
      <c r="I19" s="214" t="e">
        <f>IF('Crisis Indicator Data'!#REF!="No Data",1,IF(#REF!&lt;&gt;"",1,0))</f>
        <v>#REF!</v>
      </c>
      <c r="J19" s="214" t="e">
        <f>IF('Crisis Indicator Data'!#REF!="No Data",1,IF(#REF!&lt;&gt;"",1,0))</f>
        <v>#REF!</v>
      </c>
      <c r="K19" s="214" t="e">
        <f>IF('Crisis Indicator Data'!#REF!="No Data",1,IF(#REF!&lt;&gt;"",1,0))</f>
        <v>#REF!</v>
      </c>
      <c r="L19" s="214" t="e">
        <f>IF('Crisis Indicator Data'!#REF!="No Data",1,IF(#REF!&lt;&gt;"",1,0))</f>
        <v>#REF!</v>
      </c>
      <c r="M19" s="214" t="e">
        <f>IF('Crisis Indicator Data'!#REF!="No Data",1,IF(#REF!&lt;&gt;"",1,0))</f>
        <v>#REF!</v>
      </c>
      <c r="N19" s="214" t="e">
        <f>IF('Crisis Indicator Data'!#REF!="No Data",1,IF(#REF!&lt;&gt;"",1,0))</f>
        <v>#REF!</v>
      </c>
      <c r="O19" s="214" t="e">
        <f>IF('Crisis Indicator Data'!#REF!="No Data",1,IF(#REF!&lt;&gt;"",1,0))</f>
        <v>#REF!</v>
      </c>
      <c r="P19" s="214" t="e">
        <f>IF('Crisis Indicator Data'!#REF!="No Data",1,IF(#REF!&lt;&gt;"",1,0))</f>
        <v>#REF!</v>
      </c>
      <c r="Q19" s="214" t="e">
        <f>IF('Crisis Indicator Data'!#REF!="No Data",1,IF(#REF!&lt;&gt;"",1,0))</f>
        <v>#REF!</v>
      </c>
      <c r="R19" s="214" t="e">
        <f>IF('Crisis Indicator Data'!#REF!="No Data",1,IF(#REF!&lt;&gt;"",1,0))</f>
        <v>#REF!</v>
      </c>
      <c r="S19" s="214" t="e">
        <f>IF('Crisis Indicator Data'!#REF!="No Data",1,IF(#REF!&lt;&gt;"",1,0))</f>
        <v>#REF!</v>
      </c>
      <c r="T19" s="214" t="e">
        <f>IF('Crisis Indicator Data'!#REF!="No Data",1,IF(#REF!&lt;&gt;"",1,0))</f>
        <v>#REF!</v>
      </c>
      <c r="U19" s="214" t="e">
        <f>IF('Crisis Indicator Data'!#REF!="No Data",1,IF(#REF!&lt;&gt;"",1,0))</f>
        <v>#REF!</v>
      </c>
      <c r="V19" s="214" t="e">
        <f>IF('Crisis Indicator Data'!#REF!="No Data",1,IF(#REF!&lt;&gt;"",1,0))</f>
        <v>#REF!</v>
      </c>
      <c r="W19" s="214" t="e">
        <f>IF('Crisis Indicator Data'!#REF!="No Data",1,IF(#REF!&lt;&gt;"",1,0))</f>
        <v>#REF!</v>
      </c>
      <c r="X19" s="214" t="e">
        <f>IF('Crisis Indicator Data'!#REF!="No Data",1,IF(#REF!&lt;&gt;"",1,0))</f>
        <v>#REF!</v>
      </c>
      <c r="Y19" s="214" t="e">
        <f>IF('Crisis Indicator Data'!#REF!="No Data",1,IF(#REF!&lt;&gt;"",1,0))</f>
        <v>#REF!</v>
      </c>
      <c r="Z19" s="214" t="e">
        <f>IF('Crisis Indicator Data'!#REF!="No Data",1,IF(#REF!&lt;&gt;"",1,0))</f>
        <v>#REF!</v>
      </c>
      <c r="AA19" s="214" t="e">
        <f>IF('Crisis Indicator Data'!#REF!="No Data",1,IF(#REF!&lt;&gt;"",1,0))</f>
        <v>#REF!</v>
      </c>
      <c r="AB19" s="214" t="e">
        <f>IF('Crisis Indicator Data'!#REF!="No Data",1,IF(#REF!&lt;&gt;"",1,0))</f>
        <v>#REF!</v>
      </c>
      <c r="AC19" s="214" t="e">
        <f>IF('Crisis Indicator Data'!#REF!="No Data",1,IF(#REF!&lt;&gt;"",1,0))</f>
        <v>#REF!</v>
      </c>
      <c r="AD19" s="214" t="e">
        <f>IF('Crisis Indicator Data'!#REF!="No Data",1,IF(#REF!&lt;&gt;"",1,0))</f>
        <v>#REF!</v>
      </c>
      <c r="AE19" s="214" t="e">
        <f>IF('Crisis Indicator Data'!#REF!="No Data",1,IF(#REF!&lt;&gt;"",1,0))</f>
        <v>#REF!</v>
      </c>
      <c r="AF19" s="214" t="e">
        <f>IF('Crisis Indicator Data'!#REF!="No Data",1,IF(#REF!&lt;&gt;"",1,0))</f>
        <v>#REF!</v>
      </c>
      <c r="AG19" s="214" t="e">
        <f>IF('Crisis Indicator Data'!#REF!="No Data",1,IF(#REF!&lt;&gt;"",1,0))</f>
        <v>#REF!</v>
      </c>
      <c r="AH19" s="214" t="e">
        <f>IF('Crisis Indicator Data'!#REF!="No Data",1,IF(#REF!&lt;&gt;"",1,0))</f>
        <v>#REF!</v>
      </c>
      <c r="AI19" s="214" t="e">
        <f>IF('Crisis Indicator Data'!#REF!="No Data",1,IF(#REF!&lt;&gt;"",1,0))</f>
        <v>#REF!</v>
      </c>
      <c r="AJ19" s="214" t="e">
        <f>IF('Crisis Indicator Data'!#REF!="No Data",1,IF(#REF!&lt;&gt;"",1,0))</f>
        <v>#REF!</v>
      </c>
      <c r="AK19" s="214" t="e">
        <f>IF('Crisis Indicator Data'!#REF!="No Data",1,IF(#REF!&lt;&gt;"",1,0))</f>
        <v>#REF!</v>
      </c>
      <c r="AL19" s="214" t="e">
        <f>IF('Crisis Indicator Data'!#REF!="No Data",1,IF(#REF!&lt;&gt;"",1,0))</f>
        <v>#REF!</v>
      </c>
      <c r="AM19" s="214" t="e">
        <f>IF('Crisis Indicator Data'!#REF!="No Data",1,IF(#REF!&lt;&gt;"",1,0))</f>
        <v>#REF!</v>
      </c>
      <c r="AN19" s="214" t="e">
        <f>IF('Crisis Indicator Data'!#REF!="No Data",1,IF(#REF!&lt;&gt;"",1,0))</f>
        <v>#REF!</v>
      </c>
      <c r="AO19" s="214" t="e">
        <f>IF('Crisis Indicator Data'!#REF!="No Data",1,IF(#REF!&lt;&gt;"",1,0))</f>
        <v>#REF!</v>
      </c>
      <c r="AP19" s="214" t="e">
        <f>IF('Crisis Indicator Data'!#REF!="No Data",1,IF(#REF!&lt;&gt;"",1,0))</f>
        <v>#REF!</v>
      </c>
      <c r="AQ19" s="214" t="e">
        <f>IF('Crisis Indicator Data'!#REF!="No Data",1,IF(#REF!&lt;&gt;"",1,0))</f>
        <v>#REF!</v>
      </c>
      <c r="AR19" s="214" t="e">
        <f>IF('Crisis Indicator Data'!#REF!="No Data",1,IF(#REF!&lt;&gt;"",1,0))</f>
        <v>#REF!</v>
      </c>
      <c r="AS19" s="214" t="e">
        <f>IF('Crisis Indicator Data'!#REF!="No Data",1,IF(#REF!&lt;&gt;"",1,0))</f>
        <v>#REF!</v>
      </c>
      <c r="AT19" s="214" t="e">
        <f>IF('Crisis Indicator Data'!#REF!="No Data",1,IF(#REF!&lt;&gt;"",1,0))</f>
        <v>#REF!</v>
      </c>
      <c r="AU19" s="214" t="e">
        <f>IF('Crisis Indicator Data'!#REF!="No Data",1,IF(#REF!&lt;&gt;"",1,0))</f>
        <v>#REF!</v>
      </c>
      <c r="AV19" s="214" t="e">
        <f>IF('Crisis Indicator Data'!#REF!="No Data",1,IF(#REF!&lt;&gt;"",1,0))</f>
        <v>#REF!</v>
      </c>
      <c r="AW19" s="214" t="e">
        <f>IF('Crisis Indicator Data'!#REF!="No Data",1,IF(#REF!&lt;&gt;"",1,0))</f>
        <v>#REF!</v>
      </c>
      <c r="AX19" s="214" t="e">
        <f>IF('Crisis Indicator Data'!#REF!="No Data",1,IF(#REF!&lt;&gt;"",1,0))</f>
        <v>#REF!</v>
      </c>
      <c r="AY19" s="214" t="e">
        <f>IF('Crisis Indicator Data'!#REF!="No Data",1,IF(#REF!&lt;&gt;"",1,0))</f>
        <v>#REF!</v>
      </c>
      <c r="AZ19" s="214" t="e">
        <f>IF('Crisis Indicator Data'!#REF!="No Data",1,IF(#REF!&lt;&gt;"",1,0))</f>
        <v>#REF!</v>
      </c>
      <c r="BA19" t="e">
        <f t="shared" si="0"/>
        <v>#REF!</v>
      </c>
      <c r="BB19" s="22" t="e">
        <f t="shared" si="1"/>
        <v>#REF!</v>
      </c>
    </row>
    <row r="20" spans="1:54" x14ac:dyDescent="0.25">
      <c r="A20" t="s">
        <v>7887</v>
      </c>
      <c r="B20" s="214" t="e">
        <f>IF('Crisis Indicator Data'!#REF!="No Data",1,IF(#REF!&lt;&gt;"",1,0))</f>
        <v>#REF!</v>
      </c>
      <c r="C20" s="214" t="e">
        <f>IF('Crisis Indicator Data'!#REF!="No Data",1,IF(#REF!&lt;&gt;"",1,0))</f>
        <v>#REF!</v>
      </c>
      <c r="D20" s="214" t="e">
        <f>IF('Crisis Indicator Data'!#REF!="No Data",1,IF(#REF!&lt;&gt;"",1,0))</f>
        <v>#REF!</v>
      </c>
      <c r="E20" s="214" t="e">
        <f>IF('Crisis Indicator Data'!#REF!="No Data",1,IF(#REF!&lt;&gt;"",1,0))</f>
        <v>#REF!</v>
      </c>
      <c r="F20" s="214" t="e">
        <f>IF('Crisis Indicator Data'!#REF!="No Data",1,IF(#REF!&lt;&gt;"",1,0))</f>
        <v>#REF!</v>
      </c>
      <c r="G20" s="214" t="e">
        <f>IF('Crisis Indicator Data'!#REF!="No Data",1,IF(#REF!&lt;&gt;"",1,0))</f>
        <v>#REF!</v>
      </c>
      <c r="H20" s="214" t="e">
        <f>IF('Crisis Indicator Data'!#REF!="No Data",1,IF(#REF!&lt;&gt;"",1,0))</f>
        <v>#REF!</v>
      </c>
      <c r="I20" s="214" t="e">
        <f>IF('Crisis Indicator Data'!#REF!="No Data",1,IF(#REF!&lt;&gt;"",1,0))</f>
        <v>#REF!</v>
      </c>
      <c r="J20" s="214" t="e">
        <f>IF('Crisis Indicator Data'!#REF!="No Data",1,IF(#REF!&lt;&gt;"",1,0))</f>
        <v>#REF!</v>
      </c>
      <c r="K20" s="214" t="e">
        <f>IF('Crisis Indicator Data'!#REF!="No Data",1,IF(#REF!&lt;&gt;"",1,0))</f>
        <v>#REF!</v>
      </c>
      <c r="L20" s="214" t="e">
        <f>IF('Crisis Indicator Data'!#REF!="No Data",1,IF(#REF!&lt;&gt;"",1,0))</f>
        <v>#REF!</v>
      </c>
      <c r="M20" s="214" t="e">
        <f>IF('Crisis Indicator Data'!#REF!="No Data",1,IF(#REF!&lt;&gt;"",1,0))</f>
        <v>#REF!</v>
      </c>
      <c r="N20" s="214" t="e">
        <f>IF('Crisis Indicator Data'!#REF!="No Data",1,IF(#REF!&lt;&gt;"",1,0))</f>
        <v>#REF!</v>
      </c>
      <c r="O20" s="214" t="e">
        <f>IF('Crisis Indicator Data'!#REF!="No Data",1,IF(#REF!&lt;&gt;"",1,0))</f>
        <v>#REF!</v>
      </c>
      <c r="P20" s="214" t="e">
        <f>IF('Crisis Indicator Data'!#REF!="No Data",1,IF(#REF!&lt;&gt;"",1,0))</f>
        <v>#REF!</v>
      </c>
      <c r="Q20" s="214" t="e">
        <f>IF('Crisis Indicator Data'!#REF!="No Data",1,IF(#REF!&lt;&gt;"",1,0))</f>
        <v>#REF!</v>
      </c>
      <c r="R20" s="214" t="e">
        <f>IF('Crisis Indicator Data'!#REF!="No Data",1,IF(#REF!&lt;&gt;"",1,0))</f>
        <v>#REF!</v>
      </c>
      <c r="S20" s="214" t="e">
        <f>IF('Crisis Indicator Data'!#REF!="No Data",1,IF(#REF!&lt;&gt;"",1,0))</f>
        <v>#REF!</v>
      </c>
      <c r="T20" s="214" t="e">
        <f>IF('Crisis Indicator Data'!#REF!="No Data",1,IF(#REF!&lt;&gt;"",1,0))</f>
        <v>#REF!</v>
      </c>
      <c r="U20" s="214" t="e">
        <f>IF('Crisis Indicator Data'!#REF!="No Data",1,IF(#REF!&lt;&gt;"",1,0))</f>
        <v>#REF!</v>
      </c>
      <c r="V20" s="214" t="e">
        <f>IF('Crisis Indicator Data'!#REF!="No Data",1,IF(#REF!&lt;&gt;"",1,0))</f>
        <v>#REF!</v>
      </c>
      <c r="W20" s="214" t="e">
        <f>IF('Crisis Indicator Data'!#REF!="No Data",1,IF(#REF!&lt;&gt;"",1,0))</f>
        <v>#REF!</v>
      </c>
      <c r="X20" s="214" t="e">
        <f>IF('Crisis Indicator Data'!#REF!="No Data",1,IF(#REF!&lt;&gt;"",1,0))</f>
        <v>#REF!</v>
      </c>
      <c r="Y20" s="214" t="e">
        <f>IF('Crisis Indicator Data'!#REF!="No Data",1,IF(#REF!&lt;&gt;"",1,0))</f>
        <v>#REF!</v>
      </c>
      <c r="Z20" s="214" t="e">
        <f>IF('Crisis Indicator Data'!#REF!="No Data",1,IF(#REF!&lt;&gt;"",1,0))</f>
        <v>#REF!</v>
      </c>
      <c r="AA20" s="214" t="e">
        <f>IF('Crisis Indicator Data'!#REF!="No Data",1,IF(#REF!&lt;&gt;"",1,0))</f>
        <v>#REF!</v>
      </c>
      <c r="AB20" s="214" t="e">
        <f>IF('Crisis Indicator Data'!#REF!="No Data",1,IF(#REF!&lt;&gt;"",1,0))</f>
        <v>#REF!</v>
      </c>
      <c r="AC20" s="214" t="e">
        <f>IF('Crisis Indicator Data'!#REF!="No Data",1,IF(#REF!&lt;&gt;"",1,0))</f>
        <v>#REF!</v>
      </c>
      <c r="AD20" s="214" t="e">
        <f>IF('Crisis Indicator Data'!#REF!="No Data",1,IF(#REF!&lt;&gt;"",1,0))</f>
        <v>#REF!</v>
      </c>
      <c r="AE20" s="214" t="e">
        <f>IF('Crisis Indicator Data'!#REF!="No Data",1,IF(#REF!&lt;&gt;"",1,0))</f>
        <v>#REF!</v>
      </c>
      <c r="AF20" s="214" t="e">
        <f>IF('Crisis Indicator Data'!#REF!="No Data",1,IF(#REF!&lt;&gt;"",1,0))</f>
        <v>#REF!</v>
      </c>
      <c r="AG20" s="214" t="e">
        <f>IF('Crisis Indicator Data'!#REF!="No Data",1,IF(#REF!&lt;&gt;"",1,0))</f>
        <v>#REF!</v>
      </c>
      <c r="AH20" s="214" t="e">
        <f>IF('Crisis Indicator Data'!#REF!="No Data",1,IF(#REF!&lt;&gt;"",1,0))</f>
        <v>#REF!</v>
      </c>
      <c r="AI20" s="214" t="e">
        <f>IF('Crisis Indicator Data'!#REF!="No Data",1,IF(#REF!&lt;&gt;"",1,0))</f>
        <v>#REF!</v>
      </c>
      <c r="AJ20" s="214" t="e">
        <f>IF('Crisis Indicator Data'!#REF!="No Data",1,IF(#REF!&lt;&gt;"",1,0))</f>
        <v>#REF!</v>
      </c>
      <c r="AK20" s="214" t="e">
        <f>IF('Crisis Indicator Data'!#REF!="No Data",1,IF(#REF!&lt;&gt;"",1,0))</f>
        <v>#REF!</v>
      </c>
      <c r="AL20" s="214" t="e">
        <f>IF('Crisis Indicator Data'!#REF!="No Data",1,IF(#REF!&lt;&gt;"",1,0))</f>
        <v>#REF!</v>
      </c>
      <c r="AM20" s="214" t="e">
        <f>IF('Crisis Indicator Data'!#REF!="No Data",1,IF(#REF!&lt;&gt;"",1,0))</f>
        <v>#REF!</v>
      </c>
      <c r="AN20" s="214" t="e">
        <f>IF('Crisis Indicator Data'!#REF!="No Data",1,IF(#REF!&lt;&gt;"",1,0))</f>
        <v>#REF!</v>
      </c>
      <c r="AO20" s="214" t="e">
        <f>IF('Crisis Indicator Data'!#REF!="No Data",1,IF(#REF!&lt;&gt;"",1,0))</f>
        <v>#REF!</v>
      </c>
      <c r="AP20" s="214" t="e">
        <f>IF('Crisis Indicator Data'!#REF!="No Data",1,IF(#REF!&lt;&gt;"",1,0))</f>
        <v>#REF!</v>
      </c>
      <c r="AQ20" s="214" t="e">
        <f>IF('Crisis Indicator Data'!#REF!="No Data",1,IF(#REF!&lt;&gt;"",1,0))</f>
        <v>#REF!</v>
      </c>
      <c r="AR20" s="214" t="e">
        <f>IF('Crisis Indicator Data'!#REF!="No Data",1,IF(#REF!&lt;&gt;"",1,0))</f>
        <v>#REF!</v>
      </c>
      <c r="AS20" s="214" t="e">
        <f>IF('Crisis Indicator Data'!#REF!="No Data",1,IF(#REF!&lt;&gt;"",1,0))</f>
        <v>#REF!</v>
      </c>
      <c r="AT20" s="214" t="e">
        <f>IF('Crisis Indicator Data'!#REF!="No Data",1,IF(#REF!&lt;&gt;"",1,0))</f>
        <v>#REF!</v>
      </c>
      <c r="AU20" s="214" t="e">
        <f>IF('Crisis Indicator Data'!#REF!="No Data",1,IF(#REF!&lt;&gt;"",1,0))</f>
        <v>#REF!</v>
      </c>
      <c r="AV20" s="214" t="e">
        <f>IF('Crisis Indicator Data'!#REF!="No Data",1,IF(#REF!&lt;&gt;"",1,0))</f>
        <v>#REF!</v>
      </c>
      <c r="AW20" s="214" t="e">
        <f>IF('Crisis Indicator Data'!#REF!="No Data",1,IF(#REF!&lt;&gt;"",1,0))</f>
        <v>#REF!</v>
      </c>
      <c r="AX20" s="214" t="e">
        <f>IF('Crisis Indicator Data'!#REF!="No Data",1,IF(#REF!&lt;&gt;"",1,0))</f>
        <v>#REF!</v>
      </c>
      <c r="AY20" s="214" t="e">
        <f>IF('Crisis Indicator Data'!#REF!="No Data",1,IF(#REF!&lt;&gt;"",1,0))</f>
        <v>#REF!</v>
      </c>
      <c r="AZ20" s="214" t="e">
        <f>IF('Crisis Indicator Data'!#REF!="No Data",1,IF(#REF!&lt;&gt;"",1,0))</f>
        <v>#REF!</v>
      </c>
      <c r="BA20" t="e">
        <f t="shared" si="0"/>
        <v>#REF!</v>
      </c>
      <c r="BB20" s="22" t="e">
        <f t="shared" si="1"/>
        <v>#REF!</v>
      </c>
    </row>
    <row r="21" spans="1:54" x14ac:dyDescent="0.25">
      <c r="A21" t="s">
        <v>7880</v>
      </c>
      <c r="B21" s="214" t="e">
        <f>IF('Crisis Indicator Data'!#REF!="No Data",1,IF(#REF!&lt;&gt;"",1,0))</f>
        <v>#REF!</v>
      </c>
      <c r="C21" s="214" t="e">
        <f>IF('Crisis Indicator Data'!#REF!="No Data",1,IF(#REF!&lt;&gt;"",1,0))</f>
        <v>#REF!</v>
      </c>
      <c r="D21" s="214" t="e">
        <f>IF('Crisis Indicator Data'!#REF!="No Data",1,IF(#REF!&lt;&gt;"",1,0))</f>
        <v>#REF!</v>
      </c>
      <c r="E21" s="214" t="e">
        <f>IF('Crisis Indicator Data'!#REF!="No Data",1,IF(#REF!&lt;&gt;"",1,0))</f>
        <v>#REF!</v>
      </c>
      <c r="F21" s="214" t="e">
        <f>IF('Crisis Indicator Data'!#REF!="No Data",1,IF(#REF!&lt;&gt;"",1,0))</f>
        <v>#REF!</v>
      </c>
      <c r="G21" s="214" t="e">
        <f>IF('Crisis Indicator Data'!#REF!="No Data",1,IF(#REF!&lt;&gt;"",1,0))</f>
        <v>#REF!</v>
      </c>
      <c r="H21" s="214" t="e">
        <f>IF('Crisis Indicator Data'!#REF!="No Data",1,IF(#REF!&lt;&gt;"",1,0))</f>
        <v>#REF!</v>
      </c>
      <c r="I21" s="214" t="e">
        <f>IF('Crisis Indicator Data'!#REF!="No Data",1,IF(#REF!&lt;&gt;"",1,0))</f>
        <v>#REF!</v>
      </c>
      <c r="J21" s="214" t="e">
        <f>IF('Crisis Indicator Data'!#REF!="No Data",1,IF(#REF!&lt;&gt;"",1,0))</f>
        <v>#REF!</v>
      </c>
      <c r="K21" s="214" t="e">
        <f>IF('Crisis Indicator Data'!#REF!="No Data",1,IF(#REF!&lt;&gt;"",1,0))</f>
        <v>#REF!</v>
      </c>
      <c r="L21" s="214" t="e">
        <f>IF('Crisis Indicator Data'!#REF!="No Data",1,IF(#REF!&lt;&gt;"",1,0))</f>
        <v>#REF!</v>
      </c>
      <c r="M21" s="214" t="e">
        <f>IF('Crisis Indicator Data'!#REF!="No Data",1,IF(#REF!&lt;&gt;"",1,0))</f>
        <v>#REF!</v>
      </c>
      <c r="N21" s="214" t="e">
        <f>IF('Crisis Indicator Data'!#REF!="No Data",1,IF(#REF!&lt;&gt;"",1,0))</f>
        <v>#REF!</v>
      </c>
      <c r="O21" s="214" t="e">
        <f>IF('Crisis Indicator Data'!#REF!="No Data",1,IF(#REF!&lt;&gt;"",1,0))</f>
        <v>#REF!</v>
      </c>
      <c r="P21" s="214" t="e">
        <f>IF('Crisis Indicator Data'!#REF!="No Data",1,IF(#REF!&lt;&gt;"",1,0))</f>
        <v>#REF!</v>
      </c>
      <c r="Q21" s="214" t="e">
        <f>IF('Crisis Indicator Data'!#REF!="No Data",1,IF(#REF!&lt;&gt;"",1,0))</f>
        <v>#REF!</v>
      </c>
      <c r="R21" s="214" t="e">
        <f>IF('Crisis Indicator Data'!#REF!="No Data",1,IF(#REF!&lt;&gt;"",1,0))</f>
        <v>#REF!</v>
      </c>
      <c r="S21" s="214" t="e">
        <f>IF('Crisis Indicator Data'!#REF!="No Data",1,IF(#REF!&lt;&gt;"",1,0))</f>
        <v>#REF!</v>
      </c>
      <c r="T21" s="214" t="e">
        <f>IF('Crisis Indicator Data'!#REF!="No Data",1,IF(#REF!&lt;&gt;"",1,0))</f>
        <v>#REF!</v>
      </c>
      <c r="U21" s="214" t="e">
        <f>IF('Crisis Indicator Data'!#REF!="No Data",1,IF(#REF!&lt;&gt;"",1,0))</f>
        <v>#REF!</v>
      </c>
      <c r="V21" s="214" t="e">
        <f>IF('Crisis Indicator Data'!#REF!="No Data",1,IF(#REF!&lt;&gt;"",1,0))</f>
        <v>#REF!</v>
      </c>
      <c r="W21" s="214" t="e">
        <f>IF('Crisis Indicator Data'!#REF!="No Data",1,IF(#REF!&lt;&gt;"",1,0))</f>
        <v>#REF!</v>
      </c>
      <c r="X21" s="214" t="e">
        <f>IF('Crisis Indicator Data'!#REF!="No Data",1,IF(#REF!&lt;&gt;"",1,0))</f>
        <v>#REF!</v>
      </c>
      <c r="Y21" s="214" t="e">
        <f>IF('Crisis Indicator Data'!#REF!="No Data",1,IF(#REF!&lt;&gt;"",1,0))</f>
        <v>#REF!</v>
      </c>
      <c r="Z21" s="214" t="e">
        <f>IF('Crisis Indicator Data'!#REF!="No Data",1,IF(#REF!&lt;&gt;"",1,0))</f>
        <v>#REF!</v>
      </c>
      <c r="AA21" s="214" t="e">
        <f>IF('Crisis Indicator Data'!#REF!="No Data",1,IF(#REF!&lt;&gt;"",1,0))</f>
        <v>#REF!</v>
      </c>
      <c r="AB21" s="214" t="e">
        <f>IF('Crisis Indicator Data'!#REF!="No Data",1,IF(#REF!&lt;&gt;"",1,0))</f>
        <v>#REF!</v>
      </c>
      <c r="AC21" s="214" t="e">
        <f>IF('Crisis Indicator Data'!#REF!="No Data",1,IF(#REF!&lt;&gt;"",1,0))</f>
        <v>#REF!</v>
      </c>
      <c r="AD21" s="214" t="e">
        <f>IF('Crisis Indicator Data'!#REF!="No Data",1,IF(#REF!&lt;&gt;"",1,0))</f>
        <v>#REF!</v>
      </c>
      <c r="AE21" s="214" t="e">
        <f>IF('Crisis Indicator Data'!#REF!="No Data",1,IF(#REF!&lt;&gt;"",1,0))</f>
        <v>#REF!</v>
      </c>
      <c r="AF21" s="214" t="e">
        <f>IF('Crisis Indicator Data'!#REF!="No Data",1,IF(#REF!&lt;&gt;"",1,0))</f>
        <v>#REF!</v>
      </c>
      <c r="AG21" s="214" t="e">
        <f>IF('Crisis Indicator Data'!#REF!="No Data",1,IF(#REF!&lt;&gt;"",1,0))</f>
        <v>#REF!</v>
      </c>
      <c r="AH21" s="214" t="e">
        <f>IF('Crisis Indicator Data'!#REF!="No Data",1,IF(#REF!&lt;&gt;"",1,0))</f>
        <v>#REF!</v>
      </c>
      <c r="AI21" s="214" t="e">
        <f>IF('Crisis Indicator Data'!#REF!="No Data",1,IF(#REF!&lt;&gt;"",1,0))</f>
        <v>#REF!</v>
      </c>
      <c r="AJ21" s="214" t="e">
        <f>IF('Crisis Indicator Data'!#REF!="No Data",1,IF(#REF!&lt;&gt;"",1,0))</f>
        <v>#REF!</v>
      </c>
      <c r="AK21" s="214" t="e">
        <f>IF('Crisis Indicator Data'!#REF!="No Data",1,IF(#REF!&lt;&gt;"",1,0))</f>
        <v>#REF!</v>
      </c>
      <c r="AL21" s="214" t="e">
        <f>IF('Crisis Indicator Data'!#REF!="No Data",1,IF(#REF!&lt;&gt;"",1,0))</f>
        <v>#REF!</v>
      </c>
      <c r="AM21" s="214" t="e">
        <f>IF('Crisis Indicator Data'!#REF!="No Data",1,IF(#REF!&lt;&gt;"",1,0))</f>
        <v>#REF!</v>
      </c>
      <c r="AN21" s="214" t="e">
        <f>IF('Crisis Indicator Data'!#REF!="No Data",1,IF(#REF!&lt;&gt;"",1,0))</f>
        <v>#REF!</v>
      </c>
      <c r="AO21" s="214" t="e">
        <f>IF('Crisis Indicator Data'!#REF!="No Data",1,IF(#REF!&lt;&gt;"",1,0))</f>
        <v>#REF!</v>
      </c>
      <c r="AP21" s="214" t="e">
        <f>IF('Crisis Indicator Data'!#REF!="No Data",1,IF(#REF!&lt;&gt;"",1,0))</f>
        <v>#REF!</v>
      </c>
      <c r="AQ21" s="214" t="e">
        <f>IF('Crisis Indicator Data'!#REF!="No Data",1,IF(#REF!&lt;&gt;"",1,0))</f>
        <v>#REF!</v>
      </c>
      <c r="AR21" s="214" t="e">
        <f>IF('Crisis Indicator Data'!#REF!="No Data",1,IF(#REF!&lt;&gt;"",1,0))</f>
        <v>#REF!</v>
      </c>
      <c r="AS21" s="214" t="e">
        <f>IF('Crisis Indicator Data'!#REF!="No Data",1,IF(#REF!&lt;&gt;"",1,0))</f>
        <v>#REF!</v>
      </c>
      <c r="AT21" s="214" t="e">
        <f>IF('Crisis Indicator Data'!#REF!="No Data",1,IF(#REF!&lt;&gt;"",1,0))</f>
        <v>#REF!</v>
      </c>
      <c r="AU21" s="214" t="e">
        <f>IF('Crisis Indicator Data'!#REF!="No Data",1,IF(#REF!&lt;&gt;"",1,0))</f>
        <v>#REF!</v>
      </c>
      <c r="AV21" s="214" t="e">
        <f>IF('Crisis Indicator Data'!#REF!="No Data",1,IF(#REF!&lt;&gt;"",1,0))</f>
        <v>#REF!</v>
      </c>
      <c r="AW21" s="214" t="e">
        <f>IF('Crisis Indicator Data'!#REF!="No Data",1,IF(#REF!&lt;&gt;"",1,0))</f>
        <v>#REF!</v>
      </c>
      <c r="AX21" s="214" t="e">
        <f>IF('Crisis Indicator Data'!#REF!="No Data",1,IF(#REF!&lt;&gt;"",1,0))</f>
        <v>#REF!</v>
      </c>
      <c r="AY21" s="214" t="e">
        <f>IF('Crisis Indicator Data'!#REF!="No Data",1,IF(#REF!&lt;&gt;"",1,0))</f>
        <v>#REF!</v>
      </c>
      <c r="AZ21" s="214" t="e">
        <f>IF('Crisis Indicator Data'!#REF!="No Data",1,IF(#REF!&lt;&gt;"",1,0))</f>
        <v>#REF!</v>
      </c>
      <c r="BA21" t="e">
        <f t="shared" si="0"/>
        <v>#REF!</v>
      </c>
      <c r="BB21" s="22" t="e">
        <f t="shared" si="1"/>
        <v>#REF!</v>
      </c>
    </row>
    <row r="22" spans="1:54" x14ac:dyDescent="0.25">
      <c r="A22" t="s">
        <v>7874</v>
      </c>
      <c r="B22" s="214" t="e">
        <f>IF('Crisis Indicator Data'!#REF!="No Data",1,IF(#REF!&lt;&gt;"",1,0))</f>
        <v>#REF!</v>
      </c>
      <c r="C22" s="214" t="e">
        <f>IF('Crisis Indicator Data'!#REF!="No Data",1,IF(#REF!&lt;&gt;"",1,0))</f>
        <v>#REF!</v>
      </c>
      <c r="D22" s="214" t="e">
        <f>IF('Crisis Indicator Data'!#REF!="No Data",1,IF(#REF!&lt;&gt;"",1,0))</f>
        <v>#REF!</v>
      </c>
      <c r="E22" s="214" t="e">
        <f>IF('Crisis Indicator Data'!#REF!="No Data",1,IF(#REF!&lt;&gt;"",1,0))</f>
        <v>#REF!</v>
      </c>
      <c r="F22" s="214" t="e">
        <f>IF('Crisis Indicator Data'!#REF!="No Data",1,IF(#REF!&lt;&gt;"",1,0))</f>
        <v>#REF!</v>
      </c>
      <c r="G22" s="214" t="e">
        <f>IF('Crisis Indicator Data'!#REF!="No Data",1,IF(#REF!&lt;&gt;"",1,0))</f>
        <v>#REF!</v>
      </c>
      <c r="H22" s="214" t="e">
        <f>IF('Crisis Indicator Data'!#REF!="No Data",1,IF(#REF!&lt;&gt;"",1,0))</f>
        <v>#REF!</v>
      </c>
      <c r="I22" s="214" t="e">
        <f>IF('Crisis Indicator Data'!#REF!="No Data",1,IF(#REF!&lt;&gt;"",1,0))</f>
        <v>#REF!</v>
      </c>
      <c r="J22" s="214" t="e">
        <f>IF('Crisis Indicator Data'!#REF!="No Data",1,IF(#REF!&lt;&gt;"",1,0))</f>
        <v>#REF!</v>
      </c>
      <c r="K22" s="214" t="e">
        <f>IF('Crisis Indicator Data'!#REF!="No Data",1,IF(#REF!&lt;&gt;"",1,0))</f>
        <v>#REF!</v>
      </c>
      <c r="L22" s="214" t="e">
        <f>IF('Crisis Indicator Data'!#REF!="No Data",1,IF(#REF!&lt;&gt;"",1,0))</f>
        <v>#REF!</v>
      </c>
      <c r="M22" s="214" t="e">
        <f>IF('Crisis Indicator Data'!#REF!="No Data",1,IF(#REF!&lt;&gt;"",1,0))</f>
        <v>#REF!</v>
      </c>
      <c r="N22" s="214" t="e">
        <f>IF('Crisis Indicator Data'!#REF!="No Data",1,IF(#REF!&lt;&gt;"",1,0))</f>
        <v>#REF!</v>
      </c>
      <c r="O22" s="214" t="e">
        <f>IF('Crisis Indicator Data'!#REF!="No Data",1,IF(#REF!&lt;&gt;"",1,0))</f>
        <v>#REF!</v>
      </c>
      <c r="P22" s="214" t="e">
        <f>IF('Crisis Indicator Data'!#REF!="No Data",1,IF(#REF!&lt;&gt;"",1,0))</f>
        <v>#REF!</v>
      </c>
      <c r="Q22" s="214" t="e">
        <f>IF('Crisis Indicator Data'!#REF!="No Data",1,IF(#REF!&lt;&gt;"",1,0))</f>
        <v>#REF!</v>
      </c>
      <c r="R22" s="214" t="e">
        <f>IF('Crisis Indicator Data'!#REF!="No Data",1,IF(#REF!&lt;&gt;"",1,0))</f>
        <v>#REF!</v>
      </c>
      <c r="S22" s="214" t="e">
        <f>IF('Crisis Indicator Data'!#REF!="No Data",1,IF(#REF!&lt;&gt;"",1,0))</f>
        <v>#REF!</v>
      </c>
      <c r="T22" s="214" t="e">
        <f>IF('Crisis Indicator Data'!#REF!="No Data",1,IF(#REF!&lt;&gt;"",1,0))</f>
        <v>#REF!</v>
      </c>
      <c r="U22" s="214" t="e">
        <f>IF('Crisis Indicator Data'!#REF!="No Data",1,IF(#REF!&lt;&gt;"",1,0))</f>
        <v>#REF!</v>
      </c>
      <c r="V22" s="214" t="e">
        <f>IF('Crisis Indicator Data'!#REF!="No Data",1,IF(#REF!&lt;&gt;"",1,0))</f>
        <v>#REF!</v>
      </c>
      <c r="W22" s="214" t="e">
        <f>IF('Crisis Indicator Data'!#REF!="No Data",1,IF(#REF!&lt;&gt;"",1,0))</f>
        <v>#REF!</v>
      </c>
      <c r="X22" s="214" t="e">
        <f>IF('Crisis Indicator Data'!#REF!="No Data",1,IF(#REF!&lt;&gt;"",1,0))</f>
        <v>#REF!</v>
      </c>
      <c r="Y22" s="214" t="e">
        <f>IF('Crisis Indicator Data'!#REF!="No Data",1,IF(#REF!&lt;&gt;"",1,0))</f>
        <v>#REF!</v>
      </c>
      <c r="Z22" s="214" t="e">
        <f>IF('Crisis Indicator Data'!#REF!="No Data",1,IF(#REF!&lt;&gt;"",1,0))</f>
        <v>#REF!</v>
      </c>
      <c r="AA22" s="214" t="e">
        <f>IF('Crisis Indicator Data'!#REF!="No Data",1,IF(#REF!&lt;&gt;"",1,0))</f>
        <v>#REF!</v>
      </c>
      <c r="AB22" s="214" t="e">
        <f>IF('Crisis Indicator Data'!#REF!="No Data",1,IF(#REF!&lt;&gt;"",1,0))</f>
        <v>#REF!</v>
      </c>
      <c r="AC22" s="214" t="e">
        <f>IF('Crisis Indicator Data'!#REF!="No Data",1,IF(#REF!&lt;&gt;"",1,0))</f>
        <v>#REF!</v>
      </c>
      <c r="AD22" s="214" t="e">
        <f>IF('Crisis Indicator Data'!#REF!="No Data",1,IF(#REF!&lt;&gt;"",1,0))</f>
        <v>#REF!</v>
      </c>
      <c r="AE22" s="214" t="e">
        <f>IF('Crisis Indicator Data'!#REF!="No Data",1,IF(#REF!&lt;&gt;"",1,0))</f>
        <v>#REF!</v>
      </c>
      <c r="AF22" s="214" t="e">
        <f>IF('Crisis Indicator Data'!#REF!="No Data",1,IF(#REF!&lt;&gt;"",1,0))</f>
        <v>#REF!</v>
      </c>
      <c r="AG22" s="214" t="e">
        <f>IF('Crisis Indicator Data'!#REF!="No Data",1,IF(#REF!&lt;&gt;"",1,0))</f>
        <v>#REF!</v>
      </c>
      <c r="AH22" s="214" t="e">
        <f>IF('Crisis Indicator Data'!#REF!="No Data",1,IF(#REF!&lt;&gt;"",1,0))</f>
        <v>#REF!</v>
      </c>
      <c r="AI22" s="214" t="e">
        <f>IF('Crisis Indicator Data'!#REF!="No Data",1,IF(#REF!&lt;&gt;"",1,0))</f>
        <v>#REF!</v>
      </c>
      <c r="AJ22" s="214" t="e">
        <f>IF('Crisis Indicator Data'!#REF!="No Data",1,IF(#REF!&lt;&gt;"",1,0))</f>
        <v>#REF!</v>
      </c>
      <c r="AK22" s="214" t="e">
        <f>IF('Crisis Indicator Data'!#REF!="No Data",1,IF(#REF!&lt;&gt;"",1,0))</f>
        <v>#REF!</v>
      </c>
      <c r="AL22" s="214" t="e">
        <f>IF('Crisis Indicator Data'!#REF!="No Data",1,IF(#REF!&lt;&gt;"",1,0))</f>
        <v>#REF!</v>
      </c>
      <c r="AM22" s="214" t="e">
        <f>IF('Crisis Indicator Data'!#REF!="No Data",1,IF(#REF!&lt;&gt;"",1,0))</f>
        <v>#REF!</v>
      </c>
      <c r="AN22" s="214" t="e">
        <f>IF('Crisis Indicator Data'!#REF!="No Data",1,IF(#REF!&lt;&gt;"",1,0))</f>
        <v>#REF!</v>
      </c>
      <c r="AO22" s="214" t="e">
        <f>IF('Crisis Indicator Data'!#REF!="No Data",1,IF(#REF!&lt;&gt;"",1,0))</f>
        <v>#REF!</v>
      </c>
      <c r="AP22" s="214" t="e">
        <f>IF('Crisis Indicator Data'!#REF!="No Data",1,IF(#REF!&lt;&gt;"",1,0))</f>
        <v>#REF!</v>
      </c>
      <c r="AQ22" s="214" t="e">
        <f>IF('Crisis Indicator Data'!#REF!="No Data",1,IF(#REF!&lt;&gt;"",1,0))</f>
        <v>#REF!</v>
      </c>
      <c r="AR22" s="214" t="e">
        <f>IF('Crisis Indicator Data'!#REF!="No Data",1,IF(#REF!&lt;&gt;"",1,0))</f>
        <v>#REF!</v>
      </c>
      <c r="AS22" s="214" t="e">
        <f>IF('Crisis Indicator Data'!#REF!="No Data",1,IF(#REF!&lt;&gt;"",1,0))</f>
        <v>#REF!</v>
      </c>
      <c r="AT22" s="214" t="e">
        <f>IF('Crisis Indicator Data'!#REF!="No Data",1,IF(#REF!&lt;&gt;"",1,0))</f>
        <v>#REF!</v>
      </c>
      <c r="AU22" s="214" t="e">
        <f>IF('Crisis Indicator Data'!#REF!="No Data",1,IF(#REF!&lt;&gt;"",1,0))</f>
        <v>#REF!</v>
      </c>
      <c r="AV22" s="214" t="e">
        <f>IF('Crisis Indicator Data'!#REF!="No Data",1,IF(#REF!&lt;&gt;"",1,0))</f>
        <v>#REF!</v>
      </c>
      <c r="AW22" s="214" t="e">
        <f>IF('Crisis Indicator Data'!#REF!="No Data",1,IF(#REF!&lt;&gt;"",1,0))</f>
        <v>#REF!</v>
      </c>
      <c r="AX22" s="214" t="e">
        <f>IF('Crisis Indicator Data'!#REF!="No Data",1,IF(#REF!&lt;&gt;"",1,0))</f>
        <v>#REF!</v>
      </c>
      <c r="AY22" s="214" t="e">
        <f>IF('Crisis Indicator Data'!#REF!="No Data",1,IF(#REF!&lt;&gt;"",1,0))</f>
        <v>#REF!</v>
      </c>
      <c r="AZ22" s="214" t="e">
        <f>IF('Crisis Indicator Data'!#REF!="No Data",1,IF(#REF!&lt;&gt;"",1,0))</f>
        <v>#REF!</v>
      </c>
      <c r="BA22" t="e">
        <f t="shared" si="0"/>
        <v>#REF!</v>
      </c>
      <c r="BB22" s="22" t="e">
        <f t="shared" si="1"/>
        <v>#REF!</v>
      </c>
    </row>
    <row r="23" spans="1:54" x14ac:dyDescent="0.25">
      <c r="A23" t="s">
        <v>7889</v>
      </c>
      <c r="B23" s="214" t="e">
        <f>IF('Crisis Indicator Data'!#REF!="No Data",1,IF(#REF!&lt;&gt;"",1,0))</f>
        <v>#REF!</v>
      </c>
      <c r="C23" s="214" t="e">
        <f>IF('Crisis Indicator Data'!#REF!="No Data",1,IF(#REF!&lt;&gt;"",1,0))</f>
        <v>#REF!</v>
      </c>
      <c r="D23" s="214" t="e">
        <f>IF('Crisis Indicator Data'!#REF!="No Data",1,IF(#REF!&lt;&gt;"",1,0))</f>
        <v>#REF!</v>
      </c>
      <c r="E23" s="214" t="e">
        <f>IF('Crisis Indicator Data'!#REF!="No Data",1,IF(#REF!&lt;&gt;"",1,0))</f>
        <v>#REF!</v>
      </c>
      <c r="F23" s="214" t="e">
        <f>IF('Crisis Indicator Data'!#REF!="No Data",1,IF(#REF!&lt;&gt;"",1,0))</f>
        <v>#REF!</v>
      </c>
      <c r="G23" s="214" t="e">
        <f>IF('Crisis Indicator Data'!#REF!="No Data",1,IF(#REF!&lt;&gt;"",1,0))</f>
        <v>#REF!</v>
      </c>
      <c r="H23" s="214" t="e">
        <f>IF('Crisis Indicator Data'!#REF!="No Data",1,IF(#REF!&lt;&gt;"",1,0))</f>
        <v>#REF!</v>
      </c>
      <c r="I23" s="214" t="e">
        <f>IF('Crisis Indicator Data'!#REF!="No Data",1,IF(#REF!&lt;&gt;"",1,0))</f>
        <v>#REF!</v>
      </c>
      <c r="J23" s="214" t="e">
        <f>IF('Crisis Indicator Data'!#REF!="No Data",1,IF(#REF!&lt;&gt;"",1,0))</f>
        <v>#REF!</v>
      </c>
      <c r="K23" s="214" t="e">
        <f>IF('Crisis Indicator Data'!#REF!="No Data",1,IF(#REF!&lt;&gt;"",1,0))</f>
        <v>#REF!</v>
      </c>
      <c r="L23" s="214" t="e">
        <f>IF('Crisis Indicator Data'!#REF!="No Data",1,IF(#REF!&lt;&gt;"",1,0))</f>
        <v>#REF!</v>
      </c>
      <c r="M23" s="214" t="e">
        <f>IF('Crisis Indicator Data'!#REF!="No Data",1,IF(#REF!&lt;&gt;"",1,0))</f>
        <v>#REF!</v>
      </c>
      <c r="N23" s="214" t="e">
        <f>IF('Crisis Indicator Data'!#REF!="No Data",1,IF(#REF!&lt;&gt;"",1,0))</f>
        <v>#REF!</v>
      </c>
      <c r="O23" s="214" t="e">
        <f>IF('Crisis Indicator Data'!#REF!="No Data",1,IF(#REF!&lt;&gt;"",1,0))</f>
        <v>#REF!</v>
      </c>
      <c r="P23" s="214" t="e">
        <f>IF('Crisis Indicator Data'!#REF!="No Data",1,IF(#REF!&lt;&gt;"",1,0))</f>
        <v>#REF!</v>
      </c>
      <c r="Q23" s="214" t="e">
        <f>IF('Crisis Indicator Data'!#REF!="No Data",1,IF(#REF!&lt;&gt;"",1,0))</f>
        <v>#REF!</v>
      </c>
      <c r="R23" s="214" t="e">
        <f>IF('Crisis Indicator Data'!#REF!="No Data",1,IF(#REF!&lt;&gt;"",1,0))</f>
        <v>#REF!</v>
      </c>
      <c r="S23" s="214" t="e">
        <f>IF('Crisis Indicator Data'!#REF!="No Data",1,IF(#REF!&lt;&gt;"",1,0))</f>
        <v>#REF!</v>
      </c>
      <c r="T23" s="214" t="e">
        <f>IF('Crisis Indicator Data'!#REF!="No Data",1,IF(#REF!&lt;&gt;"",1,0))</f>
        <v>#REF!</v>
      </c>
      <c r="U23" s="214" t="e">
        <f>IF('Crisis Indicator Data'!#REF!="No Data",1,IF(#REF!&lt;&gt;"",1,0))</f>
        <v>#REF!</v>
      </c>
      <c r="V23" s="214" t="e">
        <f>IF('Crisis Indicator Data'!#REF!="No Data",1,IF(#REF!&lt;&gt;"",1,0))</f>
        <v>#REF!</v>
      </c>
      <c r="W23" s="214" t="e">
        <f>IF('Crisis Indicator Data'!#REF!="No Data",1,IF(#REF!&lt;&gt;"",1,0))</f>
        <v>#REF!</v>
      </c>
      <c r="X23" s="214" t="e">
        <f>IF('Crisis Indicator Data'!#REF!="No Data",1,IF(#REF!&lt;&gt;"",1,0))</f>
        <v>#REF!</v>
      </c>
      <c r="Y23" s="214" t="e">
        <f>IF('Crisis Indicator Data'!#REF!="No Data",1,IF(#REF!&lt;&gt;"",1,0))</f>
        <v>#REF!</v>
      </c>
      <c r="Z23" s="214" t="e">
        <f>IF('Crisis Indicator Data'!#REF!="No Data",1,IF(#REF!&lt;&gt;"",1,0))</f>
        <v>#REF!</v>
      </c>
      <c r="AA23" s="214" t="e">
        <f>IF('Crisis Indicator Data'!#REF!="No Data",1,IF(#REF!&lt;&gt;"",1,0))</f>
        <v>#REF!</v>
      </c>
      <c r="AB23" s="214" t="e">
        <f>IF('Crisis Indicator Data'!#REF!="No Data",1,IF(#REF!&lt;&gt;"",1,0))</f>
        <v>#REF!</v>
      </c>
      <c r="AC23" s="214" t="e">
        <f>IF('Crisis Indicator Data'!#REF!="No Data",1,IF(#REF!&lt;&gt;"",1,0))</f>
        <v>#REF!</v>
      </c>
      <c r="AD23" s="214" t="e">
        <f>IF('Crisis Indicator Data'!#REF!="No Data",1,IF(#REF!&lt;&gt;"",1,0))</f>
        <v>#REF!</v>
      </c>
      <c r="AE23" s="214" t="e">
        <f>IF('Crisis Indicator Data'!#REF!="No Data",1,IF(#REF!&lt;&gt;"",1,0))</f>
        <v>#REF!</v>
      </c>
      <c r="AF23" s="214" t="e">
        <f>IF('Crisis Indicator Data'!#REF!="No Data",1,IF(#REF!&lt;&gt;"",1,0))</f>
        <v>#REF!</v>
      </c>
      <c r="AG23" s="214" t="e">
        <f>IF('Crisis Indicator Data'!#REF!="No Data",1,IF(#REF!&lt;&gt;"",1,0))</f>
        <v>#REF!</v>
      </c>
      <c r="AH23" s="214" t="e">
        <f>IF('Crisis Indicator Data'!#REF!="No Data",1,IF(#REF!&lt;&gt;"",1,0))</f>
        <v>#REF!</v>
      </c>
      <c r="AI23" s="214" t="e">
        <f>IF('Crisis Indicator Data'!#REF!="No Data",1,IF(#REF!&lt;&gt;"",1,0))</f>
        <v>#REF!</v>
      </c>
      <c r="AJ23" s="214" t="e">
        <f>IF('Crisis Indicator Data'!#REF!="No Data",1,IF(#REF!&lt;&gt;"",1,0))</f>
        <v>#REF!</v>
      </c>
      <c r="AK23" s="214" t="e">
        <f>IF('Crisis Indicator Data'!#REF!="No Data",1,IF(#REF!&lt;&gt;"",1,0))</f>
        <v>#REF!</v>
      </c>
      <c r="AL23" s="214" t="e">
        <f>IF('Crisis Indicator Data'!#REF!="No Data",1,IF(#REF!&lt;&gt;"",1,0))</f>
        <v>#REF!</v>
      </c>
      <c r="AM23" s="214" t="e">
        <f>IF('Crisis Indicator Data'!#REF!="No Data",1,IF(#REF!&lt;&gt;"",1,0))</f>
        <v>#REF!</v>
      </c>
      <c r="AN23" s="214" t="e">
        <f>IF('Crisis Indicator Data'!#REF!="No Data",1,IF(#REF!&lt;&gt;"",1,0))</f>
        <v>#REF!</v>
      </c>
      <c r="AO23" s="214" t="e">
        <f>IF('Crisis Indicator Data'!#REF!="No Data",1,IF(#REF!&lt;&gt;"",1,0))</f>
        <v>#REF!</v>
      </c>
      <c r="AP23" s="214" t="e">
        <f>IF('Crisis Indicator Data'!#REF!="No Data",1,IF(#REF!&lt;&gt;"",1,0))</f>
        <v>#REF!</v>
      </c>
      <c r="AQ23" s="214" t="e">
        <f>IF('Crisis Indicator Data'!#REF!="No Data",1,IF(#REF!&lt;&gt;"",1,0))</f>
        <v>#REF!</v>
      </c>
      <c r="AR23" s="214" t="e">
        <f>IF('Crisis Indicator Data'!#REF!="No Data",1,IF(#REF!&lt;&gt;"",1,0))</f>
        <v>#REF!</v>
      </c>
      <c r="AS23" s="214" t="e">
        <f>IF('Crisis Indicator Data'!#REF!="No Data",1,IF(#REF!&lt;&gt;"",1,0))</f>
        <v>#REF!</v>
      </c>
      <c r="AT23" s="214" t="e">
        <f>IF('Crisis Indicator Data'!#REF!="No Data",1,IF(#REF!&lt;&gt;"",1,0))</f>
        <v>#REF!</v>
      </c>
      <c r="AU23" s="214" t="e">
        <f>IF('Crisis Indicator Data'!#REF!="No Data",1,IF(#REF!&lt;&gt;"",1,0))</f>
        <v>#REF!</v>
      </c>
      <c r="AV23" s="214" t="e">
        <f>IF('Crisis Indicator Data'!#REF!="No Data",1,IF(#REF!&lt;&gt;"",1,0))</f>
        <v>#REF!</v>
      </c>
      <c r="AW23" s="214" t="e">
        <f>IF('Crisis Indicator Data'!#REF!="No Data",1,IF(#REF!&lt;&gt;"",1,0))</f>
        <v>#REF!</v>
      </c>
      <c r="AX23" s="214" t="e">
        <f>IF('Crisis Indicator Data'!#REF!="No Data",1,IF(#REF!&lt;&gt;"",1,0))</f>
        <v>#REF!</v>
      </c>
      <c r="AY23" s="214" t="e">
        <f>IF('Crisis Indicator Data'!#REF!="No Data",1,IF(#REF!&lt;&gt;"",1,0))</f>
        <v>#REF!</v>
      </c>
      <c r="AZ23" s="214" t="e">
        <f>IF('Crisis Indicator Data'!#REF!="No Data",1,IF(#REF!&lt;&gt;"",1,0))</f>
        <v>#REF!</v>
      </c>
      <c r="BA23" t="e">
        <f t="shared" si="0"/>
        <v>#REF!</v>
      </c>
      <c r="BB23" s="22" t="e">
        <f t="shared" si="1"/>
        <v>#REF!</v>
      </c>
    </row>
    <row r="24" spans="1:54" x14ac:dyDescent="0.25">
      <c r="A24" t="s">
        <v>7881</v>
      </c>
      <c r="B24" s="214" t="e">
        <f>IF('Crisis Indicator Data'!#REF!="No Data",1,IF(#REF!&lt;&gt;"",1,0))</f>
        <v>#REF!</v>
      </c>
      <c r="C24" s="214" t="e">
        <f>IF('Crisis Indicator Data'!#REF!="No Data",1,IF(#REF!&lt;&gt;"",1,0))</f>
        <v>#REF!</v>
      </c>
      <c r="D24" s="214" t="e">
        <f>IF('Crisis Indicator Data'!#REF!="No Data",1,IF(#REF!&lt;&gt;"",1,0))</f>
        <v>#REF!</v>
      </c>
      <c r="E24" s="214" t="e">
        <f>IF('Crisis Indicator Data'!#REF!="No Data",1,IF(#REF!&lt;&gt;"",1,0))</f>
        <v>#REF!</v>
      </c>
      <c r="F24" s="214" t="e">
        <f>IF('Crisis Indicator Data'!#REF!="No Data",1,IF(#REF!&lt;&gt;"",1,0))</f>
        <v>#REF!</v>
      </c>
      <c r="G24" s="214" t="e">
        <f>IF('Crisis Indicator Data'!#REF!="No Data",1,IF(#REF!&lt;&gt;"",1,0))</f>
        <v>#REF!</v>
      </c>
      <c r="H24" s="214" t="e">
        <f>IF('Crisis Indicator Data'!#REF!="No Data",1,IF(#REF!&lt;&gt;"",1,0))</f>
        <v>#REF!</v>
      </c>
      <c r="I24" s="214" t="e">
        <f>IF('Crisis Indicator Data'!#REF!="No Data",1,IF(#REF!&lt;&gt;"",1,0))</f>
        <v>#REF!</v>
      </c>
      <c r="J24" s="214" t="e">
        <f>IF('Crisis Indicator Data'!#REF!="No Data",1,IF(#REF!&lt;&gt;"",1,0))</f>
        <v>#REF!</v>
      </c>
      <c r="K24" s="214" t="e">
        <f>IF('Crisis Indicator Data'!#REF!="No Data",1,IF(#REF!&lt;&gt;"",1,0))</f>
        <v>#REF!</v>
      </c>
      <c r="L24" s="214" t="e">
        <f>IF('Crisis Indicator Data'!#REF!="No Data",1,IF(#REF!&lt;&gt;"",1,0))</f>
        <v>#REF!</v>
      </c>
      <c r="M24" s="214" t="e">
        <f>IF('Crisis Indicator Data'!#REF!="No Data",1,IF(#REF!&lt;&gt;"",1,0))</f>
        <v>#REF!</v>
      </c>
      <c r="N24" s="214" t="e">
        <f>IF('Crisis Indicator Data'!#REF!="No Data",1,IF(#REF!&lt;&gt;"",1,0))</f>
        <v>#REF!</v>
      </c>
      <c r="O24" s="214" t="e">
        <f>IF('Crisis Indicator Data'!#REF!="No Data",1,IF(#REF!&lt;&gt;"",1,0))</f>
        <v>#REF!</v>
      </c>
      <c r="P24" s="214" t="e">
        <f>IF('Crisis Indicator Data'!#REF!="No Data",1,IF(#REF!&lt;&gt;"",1,0))</f>
        <v>#REF!</v>
      </c>
      <c r="Q24" s="214" t="e">
        <f>IF('Crisis Indicator Data'!#REF!="No Data",1,IF(#REF!&lt;&gt;"",1,0))</f>
        <v>#REF!</v>
      </c>
      <c r="R24" s="214" t="e">
        <f>IF('Crisis Indicator Data'!#REF!="No Data",1,IF(#REF!&lt;&gt;"",1,0))</f>
        <v>#REF!</v>
      </c>
      <c r="S24" s="214" t="e">
        <f>IF('Crisis Indicator Data'!#REF!="No Data",1,IF(#REF!&lt;&gt;"",1,0))</f>
        <v>#REF!</v>
      </c>
      <c r="T24" s="214" t="e">
        <f>IF('Crisis Indicator Data'!#REF!="No Data",1,IF(#REF!&lt;&gt;"",1,0))</f>
        <v>#REF!</v>
      </c>
      <c r="U24" s="214" t="e">
        <f>IF('Crisis Indicator Data'!#REF!="No Data",1,IF(#REF!&lt;&gt;"",1,0))</f>
        <v>#REF!</v>
      </c>
      <c r="V24" s="214" t="e">
        <f>IF('Crisis Indicator Data'!#REF!="No Data",1,IF(#REF!&lt;&gt;"",1,0))</f>
        <v>#REF!</v>
      </c>
      <c r="W24" s="214" t="e">
        <f>IF('Crisis Indicator Data'!#REF!="No Data",1,IF(#REF!&lt;&gt;"",1,0))</f>
        <v>#REF!</v>
      </c>
      <c r="X24" s="214" t="e">
        <f>IF('Crisis Indicator Data'!#REF!="No Data",1,IF(#REF!&lt;&gt;"",1,0))</f>
        <v>#REF!</v>
      </c>
      <c r="Y24" s="214" t="e">
        <f>IF('Crisis Indicator Data'!#REF!="No Data",1,IF(#REF!&lt;&gt;"",1,0))</f>
        <v>#REF!</v>
      </c>
      <c r="Z24" s="214" t="e">
        <f>IF('Crisis Indicator Data'!#REF!="No Data",1,IF(#REF!&lt;&gt;"",1,0))</f>
        <v>#REF!</v>
      </c>
      <c r="AA24" s="214" t="e">
        <f>IF('Crisis Indicator Data'!#REF!="No Data",1,IF(#REF!&lt;&gt;"",1,0))</f>
        <v>#REF!</v>
      </c>
      <c r="AB24" s="214" t="e">
        <f>IF('Crisis Indicator Data'!#REF!="No Data",1,IF(#REF!&lt;&gt;"",1,0))</f>
        <v>#REF!</v>
      </c>
      <c r="AC24" s="214" t="e">
        <f>IF('Crisis Indicator Data'!#REF!="No Data",1,IF(#REF!&lt;&gt;"",1,0))</f>
        <v>#REF!</v>
      </c>
      <c r="AD24" s="214" t="e">
        <f>IF('Crisis Indicator Data'!#REF!="No Data",1,IF(#REF!&lt;&gt;"",1,0))</f>
        <v>#REF!</v>
      </c>
      <c r="AE24" s="214" t="e">
        <f>IF('Crisis Indicator Data'!#REF!="No Data",1,IF(#REF!&lt;&gt;"",1,0))</f>
        <v>#REF!</v>
      </c>
      <c r="AF24" s="214" t="e">
        <f>IF('Crisis Indicator Data'!#REF!="No Data",1,IF(#REF!&lt;&gt;"",1,0))</f>
        <v>#REF!</v>
      </c>
      <c r="AG24" s="214" t="e">
        <f>IF('Crisis Indicator Data'!#REF!="No Data",1,IF(#REF!&lt;&gt;"",1,0))</f>
        <v>#REF!</v>
      </c>
      <c r="AH24" s="214" t="e">
        <f>IF('Crisis Indicator Data'!#REF!="No Data",1,IF(#REF!&lt;&gt;"",1,0))</f>
        <v>#REF!</v>
      </c>
      <c r="AI24" s="214" t="e">
        <f>IF('Crisis Indicator Data'!#REF!="No Data",1,IF(#REF!&lt;&gt;"",1,0))</f>
        <v>#REF!</v>
      </c>
      <c r="AJ24" s="214" t="e">
        <f>IF('Crisis Indicator Data'!#REF!="No Data",1,IF(#REF!&lt;&gt;"",1,0))</f>
        <v>#REF!</v>
      </c>
      <c r="AK24" s="214" t="e">
        <f>IF('Crisis Indicator Data'!#REF!="No Data",1,IF(#REF!&lt;&gt;"",1,0))</f>
        <v>#REF!</v>
      </c>
      <c r="AL24" s="214" t="e">
        <f>IF('Crisis Indicator Data'!#REF!="No Data",1,IF(#REF!&lt;&gt;"",1,0))</f>
        <v>#REF!</v>
      </c>
      <c r="AM24" s="214" t="e">
        <f>IF('Crisis Indicator Data'!#REF!="No Data",1,IF(#REF!&lt;&gt;"",1,0))</f>
        <v>#REF!</v>
      </c>
      <c r="AN24" s="214" t="e">
        <f>IF('Crisis Indicator Data'!#REF!="No Data",1,IF(#REF!&lt;&gt;"",1,0))</f>
        <v>#REF!</v>
      </c>
      <c r="AO24" s="214" t="e">
        <f>IF('Crisis Indicator Data'!#REF!="No Data",1,IF(#REF!&lt;&gt;"",1,0))</f>
        <v>#REF!</v>
      </c>
      <c r="AP24" s="214" t="e">
        <f>IF('Crisis Indicator Data'!#REF!="No Data",1,IF(#REF!&lt;&gt;"",1,0))</f>
        <v>#REF!</v>
      </c>
      <c r="AQ24" s="214" t="e">
        <f>IF('Crisis Indicator Data'!#REF!="No Data",1,IF(#REF!&lt;&gt;"",1,0))</f>
        <v>#REF!</v>
      </c>
      <c r="AR24" s="214" t="e">
        <f>IF('Crisis Indicator Data'!#REF!="No Data",1,IF(#REF!&lt;&gt;"",1,0))</f>
        <v>#REF!</v>
      </c>
      <c r="AS24" s="214" t="e">
        <f>IF('Crisis Indicator Data'!#REF!="No Data",1,IF(#REF!&lt;&gt;"",1,0))</f>
        <v>#REF!</v>
      </c>
      <c r="AT24" s="214" t="e">
        <f>IF('Crisis Indicator Data'!#REF!="No Data",1,IF(#REF!&lt;&gt;"",1,0))</f>
        <v>#REF!</v>
      </c>
      <c r="AU24" s="214" t="e">
        <f>IF('Crisis Indicator Data'!#REF!="No Data",1,IF(#REF!&lt;&gt;"",1,0))</f>
        <v>#REF!</v>
      </c>
      <c r="AV24" s="214" t="e">
        <f>IF('Crisis Indicator Data'!#REF!="No Data",1,IF(#REF!&lt;&gt;"",1,0))</f>
        <v>#REF!</v>
      </c>
      <c r="AW24" s="214" t="e">
        <f>IF('Crisis Indicator Data'!#REF!="No Data",1,IF(#REF!&lt;&gt;"",1,0))</f>
        <v>#REF!</v>
      </c>
      <c r="AX24" s="214" t="e">
        <f>IF('Crisis Indicator Data'!#REF!="No Data",1,IF(#REF!&lt;&gt;"",1,0))</f>
        <v>#REF!</v>
      </c>
      <c r="AY24" s="214" t="e">
        <f>IF('Crisis Indicator Data'!#REF!="No Data",1,IF(#REF!&lt;&gt;"",1,0))</f>
        <v>#REF!</v>
      </c>
      <c r="AZ24" s="214" t="e">
        <f>IF('Crisis Indicator Data'!#REF!="No Data",1,IF(#REF!&lt;&gt;"",1,0))</f>
        <v>#REF!</v>
      </c>
      <c r="BA24" t="e">
        <f t="shared" si="0"/>
        <v>#REF!</v>
      </c>
      <c r="BB24" s="22" t="e">
        <f t="shared" si="1"/>
        <v>#REF!</v>
      </c>
    </row>
    <row r="25" spans="1:54" x14ac:dyDescent="0.25">
      <c r="A25" t="s">
        <v>7885</v>
      </c>
      <c r="B25" s="214" t="e">
        <f>IF('Crisis Indicator Data'!#REF!="No Data",1,IF(#REF!&lt;&gt;"",1,0))</f>
        <v>#REF!</v>
      </c>
      <c r="C25" s="214" t="e">
        <f>IF('Crisis Indicator Data'!#REF!="No Data",1,IF(#REF!&lt;&gt;"",1,0))</f>
        <v>#REF!</v>
      </c>
      <c r="D25" s="214" t="e">
        <f>IF('Crisis Indicator Data'!#REF!="No Data",1,IF(#REF!&lt;&gt;"",1,0))</f>
        <v>#REF!</v>
      </c>
      <c r="E25" s="214" t="e">
        <f>IF('Crisis Indicator Data'!#REF!="No Data",1,IF(#REF!&lt;&gt;"",1,0))</f>
        <v>#REF!</v>
      </c>
      <c r="F25" s="214" t="e">
        <f>IF('Crisis Indicator Data'!#REF!="No Data",1,IF(#REF!&lt;&gt;"",1,0))</f>
        <v>#REF!</v>
      </c>
      <c r="G25" s="214" t="e">
        <f>IF('Crisis Indicator Data'!#REF!="No Data",1,IF(#REF!&lt;&gt;"",1,0))</f>
        <v>#REF!</v>
      </c>
      <c r="H25" s="214" t="e">
        <f>IF('Crisis Indicator Data'!#REF!="No Data",1,IF(#REF!&lt;&gt;"",1,0))</f>
        <v>#REF!</v>
      </c>
      <c r="I25" s="214" t="e">
        <f>IF('Crisis Indicator Data'!#REF!="No Data",1,IF(#REF!&lt;&gt;"",1,0))</f>
        <v>#REF!</v>
      </c>
      <c r="J25" s="214" t="e">
        <f>IF('Crisis Indicator Data'!#REF!="No Data",1,IF(#REF!&lt;&gt;"",1,0))</f>
        <v>#REF!</v>
      </c>
      <c r="K25" s="214" t="e">
        <f>IF('Crisis Indicator Data'!#REF!="No Data",1,IF(#REF!&lt;&gt;"",1,0))</f>
        <v>#REF!</v>
      </c>
      <c r="L25" s="214" t="e">
        <f>IF('Crisis Indicator Data'!#REF!="No Data",1,IF(#REF!&lt;&gt;"",1,0))</f>
        <v>#REF!</v>
      </c>
      <c r="M25" s="214" t="e">
        <f>IF('Crisis Indicator Data'!#REF!="No Data",1,IF(#REF!&lt;&gt;"",1,0))</f>
        <v>#REF!</v>
      </c>
      <c r="N25" s="214" t="e">
        <f>IF('Crisis Indicator Data'!#REF!="No Data",1,IF(#REF!&lt;&gt;"",1,0))</f>
        <v>#REF!</v>
      </c>
      <c r="O25" s="214" t="e">
        <f>IF('Crisis Indicator Data'!#REF!="No Data",1,IF(#REF!&lt;&gt;"",1,0))</f>
        <v>#REF!</v>
      </c>
      <c r="P25" s="214" t="e">
        <f>IF('Crisis Indicator Data'!#REF!="No Data",1,IF(#REF!&lt;&gt;"",1,0))</f>
        <v>#REF!</v>
      </c>
      <c r="Q25" s="214" t="e">
        <f>IF('Crisis Indicator Data'!#REF!="No Data",1,IF(#REF!&lt;&gt;"",1,0))</f>
        <v>#REF!</v>
      </c>
      <c r="R25" s="214" t="e">
        <f>IF('Crisis Indicator Data'!#REF!="No Data",1,IF(#REF!&lt;&gt;"",1,0))</f>
        <v>#REF!</v>
      </c>
      <c r="S25" s="214" t="e">
        <f>IF('Crisis Indicator Data'!#REF!="No Data",1,IF(#REF!&lt;&gt;"",1,0))</f>
        <v>#REF!</v>
      </c>
      <c r="T25" s="214" t="e">
        <f>IF('Crisis Indicator Data'!#REF!="No Data",1,IF(#REF!&lt;&gt;"",1,0))</f>
        <v>#REF!</v>
      </c>
      <c r="U25" s="214" t="e">
        <f>IF('Crisis Indicator Data'!#REF!="No Data",1,IF(#REF!&lt;&gt;"",1,0))</f>
        <v>#REF!</v>
      </c>
      <c r="V25" s="214" t="e">
        <f>IF('Crisis Indicator Data'!#REF!="No Data",1,IF(#REF!&lt;&gt;"",1,0))</f>
        <v>#REF!</v>
      </c>
      <c r="W25" s="214" t="e">
        <f>IF('Crisis Indicator Data'!#REF!="No Data",1,IF(#REF!&lt;&gt;"",1,0))</f>
        <v>#REF!</v>
      </c>
      <c r="X25" s="214" t="e">
        <f>IF('Crisis Indicator Data'!#REF!="No Data",1,IF(#REF!&lt;&gt;"",1,0))</f>
        <v>#REF!</v>
      </c>
      <c r="Y25" s="214" t="e">
        <f>IF('Crisis Indicator Data'!#REF!="No Data",1,IF(#REF!&lt;&gt;"",1,0))</f>
        <v>#REF!</v>
      </c>
      <c r="Z25" s="214" t="e">
        <f>IF('Crisis Indicator Data'!#REF!="No Data",1,IF(#REF!&lt;&gt;"",1,0))</f>
        <v>#REF!</v>
      </c>
      <c r="AA25" s="214" t="e">
        <f>IF('Crisis Indicator Data'!#REF!="No Data",1,IF(#REF!&lt;&gt;"",1,0))</f>
        <v>#REF!</v>
      </c>
      <c r="AB25" s="214" t="e">
        <f>IF('Crisis Indicator Data'!#REF!="No Data",1,IF(#REF!&lt;&gt;"",1,0))</f>
        <v>#REF!</v>
      </c>
      <c r="AC25" s="214" t="e">
        <f>IF('Crisis Indicator Data'!#REF!="No Data",1,IF(#REF!&lt;&gt;"",1,0))</f>
        <v>#REF!</v>
      </c>
      <c r="AD25" s="214" t="e">
        <f>IF('Crisis Indicator Data'!#REF!="No Data",1,IF(#REF!&lt;&gt;"",1,0))</f>
        <v>#REF!</v>
      </c>
      <c r="AE25" s="214" t="e">
        <f>IF('Crisis Indicator Data'!#REF!="No Data",1,IF(#REF!&lt;&gt;"",1,0))</f>
        <v>#REF!</v>
      </c>
      <c r="AF25" s="214" t="e">
        <f>IF('Crisis Indicator Data'!#REF!="No Data",1,IF(#REF!&lt;&gt;"",1,0))</f>
        <v>#REF!</v>
      </c>
      <c r="AG25" s="214" t="e">
        <f>IF('Crisis Indicator Data'!#REF!="No Data",1,IF(#REF!&lt;&gt;"",1,0))</f>
        <v>#REF!</v>
      </c>
      <c r="AH25" s="214" t="e">
        <f>IF('Crisis Indicator Data'!#REF!="No Data",1,IF(#REF!&lt;&gt;"",1,0))</f>
        <v>#REF!</v>
      </c>
      <c r="AI25" s="214" t="e">
        <f>IF('Crisis Indicator Data'!#REF!="No Data",1,IF(#REF!&lt;&gt;"",1,0))</f>
        <v>#REF!</v>
      </c>
      <c r="AJ25" s="214" t="e">
        <f>IF('Crisis Indicator Data'!#REF!="No Data",1,IF(#REF!&lt;&gt;"",1,0))</f>
        <v>#REF!</v>
      </c>
      <c r="AK25" s="214" t="e">
        <f>IF('Crisis Indicator Data'!#REF!="No Data",1,IF(#REF!&lt;&gt;"",1,0))</f>
        <v>#REF!</v>
      </c>
      <c r="AL25" s="214" t="e">
        <f>IF('Crisis Indicator Data'!#REF!="No Data",1,IF(#REF!&lt;&gt;"",1,0))</f>
        <v>#REF!</v>
      </c>
      <c r="AM25" s="214" t="e">
        <f>IF('Crisis Indicator Data'!#REF!="No Data",1,IF(#REF!&lt;&gt;"",1,0))</f>
        <v>#REF!</v>
      </c>
      <c r="AN25" s="214" t="e">
        <f>IF('Crisis Indicator Data'!#REF!="No Data",1,IF(#REF!&lt;&gt;"",1,0))</f>
        <v>#REF!</v>
      </c>
      <c r="AO25" s="214" t="e">
        <f>IF('Crisis Indicator Data'!#REF!="No Data",1,IF(#REF!&lt;&gt;"",1,0))</f>
        <v>#REF!</v>
      </c>
      <c r="AP25" s="214" t="e">
        <f>IF('Crisis Indicator Data'!#REF!="No Data",1,IF(#REF!&lt;&gt;"",1,0))</f>
        <v>#REF!</v>
      </c>
      <c r="AQ25" s="214" t="e">
        <f>IF('Crisis Indicator Data'!#REF!="No Data",1,IF(#REF!&lt;&gt;"",1,0))</f>
        <v>#REF!</v>
      </c>
      <c r="AR25" s="214" t="e">
        <f>IF('Crisis Indicator Data'!#REF!="No Data",1,IF(#REF!&lt;&gt;"",1,0))</f>
        <v>#REF!</v>
      </c>
      <c r="AS25" s="214" t="e">
        <f>IF('Crisis Indicator Data'!#REF!="No Data",1,IF(#REF!&lt;&gt;"",1,0))</f>
        <v>#REF!</v>
      </c>
      <c r="AT25" s="214" t="e">
        <f>IF('Crisis Indicator Data'!#REF!="No Data",1,IF(#REF!&lt;&gt;"",1,0))</f>
        <v>#REF!</v>
      </c>
      <c r="AU25" s="214" t="e">
        <f>IF('Crisis Indicator Data'!#REF!="No Data",1,IF(#REF!&lt;&gt;"",1,0))</f>
        <v>#REF!</v>
      </c>
      <c r="AV25" s="214" t="e">
        <f>IF('Crisis Indicator Data'!#REF!="No Data",1,IF(#REF!&lt;&gt;"",1,0))</f>
        <v>#REF!</v>
      </c>
      <c r="AW25" s="214" t="e">
        <f>IF('Crisis Indicator Data'!#REF!="No Data",1,IF(#REF!&lt;&gt;"",1,0))</f>
        <v>#REF!</v>
      </c>
      <c r="AX25" s="214" t="e">
        <f>IF('Crisis Indicator Data'!#REF!="No Data",1,IF(#REF!&lt;&gt;"",1,0))</f>
        <v>#REF!</v>
      </c>
      <c r="AY25" s="214" t="e">
        <f>IF('Crisis Indicator Data'!#REF!="No Data",1,IF(#REF!&lt;&gt;"",1,0))</f>
        <v>#REF!</v>
      </c>
      <c r="AZ25" s="214" t="e">
        <f>IF('Crisis Indicator Data'!#REF!="No Data",1,IF(#REF!&lt;&gt;"",1,0))</f>
        <v>#REF!</v>
      </c>
      <c r="BA25" t="e">
        <f t="shared" si="0"/>
        <v>#REF!</v>
      </c>
      <c r="BB25" s="22" t="e">
        <f t="shared" si="1"/>
        <v>#REF!</v>
      </c>
    </row>
    <row r="26" spans="1:54" x14ac:dyDescent="0.25">
      <c r="A26" t="s">
        <v>7868</v>
      </c>
      <c r="B26" s="214" t="e">
        <f>IF('Crisis Indicator Data'!#REF!="No Data",1,IF(#REF!&lt;&gt;"",1,0))</f>
        <v>#REF!</v>
      </c>
      <c r="C26" s="214" t="e">
        <f>IF('Crisis Indicator Data'!#REF!="No Data",1,IF(#REF!&lt;&gt;"",1,0))</f>
        <v>#REF!</v>
      </c>
      <c r="D26" s="214" t="e">
        <f>IF('Crisis Indicator Data'!#REF!="No Data",1,IF(#REF!&lt;&gt;"",1,0))</f>
        <v>#REF!</v>
      </c>
      <c r="E26" s="214" t="e">
        <f>IF('Crisis Indicator Data'!#REF!="No Data",1,IF(#REF!&lt;&gt;"",1,0))</f>
        <v>#REF!</v>
      </c>
      <c r="F26" s="214" t="e">
        <f>IF('Crisis Indicator Data'!#REF!="No Data",1,IF(#REF!&lt;&gt;"",1,0))</f>
        <v>#REF!</v>
      </c>
      <c r="G26" s="214" t="e">
        <f>IF('Crisis Indicator Data'!#REF!="No Data",1,IF(#REF!&lt;&gt;"",1,0))</f>
        <v>#REF!</v>
      </c>
      <c r="H26" s="214" t="e">
        <f>IF('Crisis Indicator Data'!#REF!="No Data",1,IF(#REF!&lt;&gt;"",1,0))</f>
        <v>#REF!</v>
      </c>
      <c r="I26" s="214" t="e">
        <f>IF('Crisis Indicator Data'!#REF!="No Data",1,IF(#REF!&lt;&gt;"",1,0))</f>
        <v>#REF!</v>
      </c>
      <c r="J26" s="214" t="e">
        <f>IF('Crisis Indicator Data'!#REF!="No Data",1,IF(#REF!&lt;&gt;"",1,0))</f>
        <v>#REF!</v>
      </c>
      <c r="K26" s="214" t="e">
        <f>IF('Crisis Indicator Data'!#REF!="No Data",1,IF(#REF!&lt;&gt;"",1,0))</f>
        <v>#REF!</v>
      </c>
      <c r="L26" s="214" t="e">
        <f>IF('Crisis Indicator Data'!#REF!="No Data",1,IF(#REF!&lt;&gt;"",1,0))</f>
        <v>#REF!</v>
      </c>
      <c r="M26" s="214" t="e">
        <f>IF('Crisis Indicator Data'!#REF!="No Data",1,IF(#REF!&lt;&gt;"",1,0))</f>
        <v>#REF!</v>
      </c>
      <c r="N26" s="214" t="e">
        <f>IF('Crisis Indicator Data'!#REF!="No Data",1,IF(#REF!&lt;&gt;"",1,0))</f>
        <v>#REF!</v>
      </c>
      <c r="O26" s="214" t="e">
        <f>IF('Crisis Indicator Data'!#REF!="No Data",1,IF(#REF!&lt;&gt;"",1,0))</f>
        <v>#REF!</v>
      </c>
      <c r="P26" s="214" t="e">
        <f>IF('Crisis Indicator Data'!#REF!="No Data",1,IF(#REF!&lt;&gt;"",1,0))</f>
        <v>#REF!</v>
      </c>
      <c r="Q26" s="214" t="e">
        <f>IF('Crisis Indicator Data'!#REF!="No Data",1,IF(#REF!&lt;&gt;"",1,0))</f>
        <v>#REF!</v>
      </c>
      <c r="R26" s="214" t="e">
        <f>IF('Crisis Indicator Data'!#REF!="No Data",1,IF(#REF!&lt;&gt;"",1,0))</f>
        <v>#REF!</v>
      </c>
      <c r="S26" s="214" t="e">
        <f>IF('Crisis Indicator Data'!#REF!="No Data",1,IF(#REF!&lt;&gt;"",1,0))</f>
        <v>#REF!</v>
      </c>
      <c r="T26" s="214" t="e">
        <f>IF('Crisis Indicator Data'!#REF!="No Data",1,IF(#REF!&lt;&gt;"",1,0))</f>
        <v>#REF!</v>
      </c>
      <c r="U26" s="214" t="e">
        <f>IF('Crisis Indicator Data'!#REF!="No Data",1,IF(#REF!&lt;&gt;"",1,0))</f>
        <v>#REF!</v>
      </c>
      <c r="V26" s="214" t="e">
        <f>IF('Crisis Indicator Data'!#REF!="No Data",1,IF(#REF!&lt;&gt;"",1,0))</f>
        <v>#REF!</v>
      </c>
      <c r="W26" s="214" t="e">
        <f>IF('Crisis Indicator Data'!#REF!="No Data",1,IF(#REF!&lt;&gt;"",1,0))</f>
        <v>#REF!</v>
      </c>
      <c r="X26" s="214" t="e">
        <f>IF('Crisis Indicator Data'!#REF!="No Data",1,IF(#REF!&lt;&gt;"",1,0))</f>
        <v>#REF!</v>
      </c>
      <c r="Y26" s="214" t="e">
        <f>IF('Crisis Indicator Data'!#REF!="No Data",1,IF(#REF!&lt;&gt;"",1,0))</f>
        <v>#REF!</v>
      </c>
      <c r="Z26" s="214" t="e">
        <f>IF('Crisis Indicator Data'!#REF!="No Data",1,IF(#REF!&lt;&gt;"",1,0))</f>
        <v>#REF!</v>
      </c>
      <c r="AA26" s="214" t="e">
        <f>IF('Crisis Indicator Data'!#REF!="No Data",1,IF(#REF!&lt;&gt;"",1,0))</f>
        <v>#REF!</v>
      </c>
      <c r="AB26" s="214" t="e">
        <f>IF('Crisis Indicator Data'!#REF!="No Data",1,IF(#REF!&lt;&gt;"",1,0))</f>
        <v>#REF!</v>
      </c>
      <c r="AC26" s="214" t="e">
        <f>IF('Crisis Indicator Data'!#REF!="No Data",1,IF(#REF!&lt;&gt;"",1,0))</f>
        <v>#REF!</v>
      </c>
      <c r="AD26" s="214" t="e">
        <f>IF('Crisis Indicator Data'!#REF!="No Data",1,IF(#REF!&lt;&gt;"",1,0))</f>
        <v>#REF!</v>
      </c>
      <c r="AE26" s="214" t="e">
        <f>IF('Crisis Indicator Data'!#REF!="No Data",1,IF(#REF!&lt;&gt;"",1,0))</f>
        <v>#REF!</v>
      </c>
      <c r="AF26" s="214" t="e">
        <f>IF('Crisis Indicator Data'!#REF!="No Data",1,IF(#REF!&lt;&gt;"",1,0))</f>
        <v>#REF!</v>
      </c>
      <c r="AG26" s="214" t="e">
        <f>IF('Crisis Indicator Data'!#REF!="No Data",1,IF(#REF!&lt;&gt;"",1,0))</f>
        <v>#REF!</v>
      </c>
      <c r="AH26" s="214" t="e">
        <f>IF('Crisis Indicator Data'!#REF!="No Data",1,IF(#REF!&lt;&gt;"",1,0))</f>
        <v>#REF!</v>
      </c>
      <c r="AI26" s="214" t="e">
        <f>IF('Crisis Indicator Data'!#REF!="No Data",1,IF(#REF!&lt;&gt;"",1,0))</f>
        <v>#REF!</v>
      </c>
      <c r="AJ26" s="214" t="e">
        <f>IF('Crisis Indicator Data'!#REF!="No Data",1,IF(#REF!&lt;&gt;"",1,0))</f>
        <v>#REF!</v>
      </c>
      <c r="AK26" s="214" t="e">
        <f>IF('Crisis Indicator Data'!#REF!="No Data",1,IF(#REF!&lt;&gt;"",1,0))</f>
        <v>#REF!</v>
      </c>
      <c r="AL26" s="214" t="e">
        <f>IF('Crisis Indicator Data'!#REF!="No Data",1,IF(#REF!&lt;&gt;"",1,0))</f>
        <v>#REF!</v>
      </c>
      <c r="AM26" s="214" t="e">
        <f>IF('Crisis Indicator Data'!#REF!="No Data",1,IF(#REF!&lt;&gt;"",1,0))</f>
        <v>#REF!</v>
      </c>
      <c r="AN26" s="214" t="e">
        <f>IF('Crisis Indicator Data'!#REF!="No Data",1,IF(#REF!&lt;&gt;"",1,0))</f>
        <v>#REF!</v>
      </c>
      <c r="AO26" s="214" t="e">
        <f>IF('Crisis Indicator Data'!#REF!="No Data",1,IF(#REF!&lt;&gt;"",1,0))</f>
        <v>#REF!</v>
      </c>
      <c r="AP26" s="214" t="e">
        <f>IF('Crisis Indicator Data'!#REF!="No Data",1,IF(#REF!&lt;&gt;"",1,0))</f>
        <v>#REF!</v>
      </c>
      <c r="AQ26" s="214" t="e">
        <f>IF('Crisis Indicator Data'!#REF!="No Data",1,IF(#REF!&lt;&gt;"",1,0))</f>
        <v>#REF!</v>
      </c>
      <c r="AR26" s="214" t="e">
        <f>IF('Crisis Indicator Data'!#REF!="No Data",1,IF(#REF!&lt;&gt;"",1,0))</f>
        <v>#REF!</v>
      </c>
      <c r="AS26" s="214" t="e">
        <f>IF('Crisis Indicator Data'!#REF!="No Data",1,IF(#REF!&lt;&gt;"",1,0))</f>
        <v>#REF!</v>
      </c>
      <c r="AT26" s="214" t="e">
        <f>IF('Crisis Indicator Data'!#REF!="No Data",1,IF(#REF!&lt;&gt;"",1,0))</f>
        <v>#REF!</v>
      </c>
      <c r="AU26" s="214" t="e">
        <f>IF('Crisis Indicator Data'!#REF!="No Data",1,IF(#REF!&lt;&gt;"",1,0))</f>
        <v>#REF!</v>
      </c>
      <c r="AV26" s="214" t="e">
        <f>IF('Crisis Indicator Data'!#REF!="No Data",1,IF(#REF!&lt;&gt;"",1,0))</f>
        <v>#REF!</v>
      </c>
      <c r="AW26" s="214" t="e">
        <f>IF('Crisis Indicator Data'!#REF!="No Data",1,IF(#REF!&lt;&gt;"",1,0))</f>
        <v>#REF!</v>
      </c>
      <c r="AX26" s="214" t="e">
        <f>IF('Crisis Indicator Data'!#REF!="No Data",1,IF(#REF!&lt;&gt;"",1,0))</f>
        <v>#REF!</v>
      </c>
      <c r="AY26" s="214" t="e">
        <f>IF('Crisis Indicator Data'!#REF!="No Data",1,IF(#REF!&lt;&gt;"",1,0))</f>
        <v>#REF!</v>
      </c>
      <c r="AZ26" s="214" t="e">
        <f>IF('Crisis Indicator Data'!#REF!="No Data",1,IF(#REF!&lt;&gt;"",1,0))</f>
        <v>#REF!</v>
      </c>
      <c r="BA26" t="e">
        <f t="shared" si="0"/>
        <v>#REF!</v>
      </c>
      <c r="BB26" s="22" t="e">
        <f t="shared" si="1"/>
        <v>#REF!</v>
      </c>
    </row>
    <row r="27" spans="1:54" x14ac:dyDescent="0.25">
      <c r="A27" t="s">
        <v>7865</v>
      </c>
      <c r="B27" s="214" t="e">
        <f>IF('Crisis Indicator Data'!#REF!="No Data",1,IF(#REF!&lt;&gt;"",1,0))</f>
        <v>#REF!</v>
      </c>
      <c r="C27" s="214" t="e">
        <f>IF('Crisis Indicator Data'!#REF!="No Data",1,IF(#REF!&lt;&gt;"",1,0))</f>
        <v>#REF!</v>
      </c>
      <c r="D27" s="214" t="e">
        <f>IF('Crisis Indicator Data'!#REF!="No Data",1,IF(#REF!&lt;&gt;"",1,0))</f>
        <v>#REF!</v>
      </c>
      <c r="E27" s="214" t="e">
        <f>IF('Crisis Indicator Data'!#REF!="No Data",1,IF(#REF!&lt;&gt;"",1,0))</f>
        <v>#REF!</v>
      </c>
      <c r="F27" s="214" t="e">
        <f>IF('Crisis Indicator Data'!#REF!="No Data",1,IF(#REF!&lt;&gt;"",1,0))</f>
        <v>#REF!</v>
      </c>
      <c r="G27" s="214" t="e">
        <f>IF('Crisis Indicator Data'!#REF!="No Data",1,IF(#REF!&lt;&gt;"",1,0))</f>
        <v>#REF!</v>
      </c>
      <c r="H27" s="214" t="e">
        <f>IF('Crisis Indicator Data'!#REF!="No Data",1,IF(#REF!&lt;&gt;"",1,0))</f>
        <v>#REF!</v>
      </c>
      <c r="I27" s="214" t="e">
        <f>IF('Crisis Indicator Data'!#REF!="No Data",1,IF(#REF!&lt;&gt;"",1,0))</f>
        <v>#REF!</v>
      </c>
      <c r="J27" s="214" t="e">
        <f>IF('Crisis Indicator Data'!#REF!="No Data",1,IF(#REF!&lt;&gt;"",1,0))</f>
        <v>#REF!</v>
      </c>
      <c r="K27" s="214" t="e">
        <f>IF('Crisis Indicator Data'!#REF!="No Data",1,IF(#REF!&lt;&gt;"",1,0))</f>
        <v>#REF!</v>
      </c>
      <c r="L27" s="214" t="e">
        <f>IF('Crisis Indicator Data'!#REF!="No Data",1,IF(#REF!&lt;&gt;"",1,0))</f>
        <v>#REF!</v>
      </c>
      <c r="M27" s="214" t="e">
        <f>IF('Crisis Indicator Data'!#REF!="No Data",1,IF(#REF!&lt;&gt;"",1,0))</f>
        <v>#REF!</v>
      </c>
      <c r="N27" s="214" t="e">
        <f>IF('Crisis Indicator Data'!#REF!="No Data",1,IF(#REF!&lt;&gt;"",1,0))</f>
        <v>#REF!</v>
      </c>
      <c r="O27" s="214" t="e">
        <f>IF('Crisis Indicator Data'!#REF!="No Data",1,IF(#REF!&lt;&gt;"",1,0))</f>
        <v>#REF!</v>
      </c>
      <c r="P27" s="214" t="e">
        <f>IF('Crisis Indicator Data'!#REF!="No Data",1,IF(#REF!&lt;&gt;"",1,0))</f>
        <v>#REF!</v>
      </c>
      <c r="Q27" s="214" t="e">
        <f>IF('Crisis Indicator Data'!#REF!="No Data",1,IF(#REF!&lt;&gt;"",1,0))</f>
        <v>#REF!</v>
      </c>
      <c r="R27" s="214" t="e">
        <f>IF('Crisis Indicator Data'!#REF!="No Data",1,IF(#REF!&lt;&gt;"",1,0))</f>
        <v>#REF!</v>
      </c>
      <c r="S27" s="214" t="e">
        <f>IF('Crisis Indicator Data'!#REF!="No Data",1,IF(#REF!&lt;&gt;"",1,0))</f>
        <v>#REF!</v>
      </c>
      <c r="T27" s="214" t="e">
        <f>IF('Crisis Indicator Data'!#REF!="No Data",1,IF(#REF!&lt;&gt;"",1,0))</f>
        <v>#REF!</v>
      </c>
      <c r="U27" s="214" t="e">
        <f>IF('Crisis Indicator Data'!#REF!="No Data",1,IF(#REF!&lt;&gt;"",1,0))</f>
        <v>#REF!</v>
      </c>
      <c r="V27" s="214" t="e">
        <f>IF('Crisis Indicator Data'!#REF!="No Data",1,IF(#REF!&lt;&gt;"",1,0))</f>
        <v>#REF!</v>
      </c>
      <c r="W27" s="214" t="e">
        <f>IF('Crisis Indicator Data'!#REF!="No Data",1,IF(#REF!&lt;&gt;"",1,0))</f>
        <v>#REF!</v>
      </c>
      <c r="X27" s="214" t="e">
        <f>IF('Crisis Indicator Data'!#REF!="No Data",1,IF(#REF!&lt;&gt;"",1,0))</f>
        <v>#REF!</v>
      </c>
      <c r="Y27" s="214" t="e">
        <f>IF('Crisis Indicator Data'!#REF!="No Data",1,IF(#REF!&lt;&gt;"",1,0))</f>
        <v>#REF!</v>
      </c>
      <c r="Z27" s="214" t="e">
        <f>IF('Crisis Indicator Data'!#REF!="No Data",1,IF(#REF!&lt;&gt;"",1,0))</f>
        <v>#REF!</v>
      </c>
      <c r="AA27" s="214" t="e">
        <f>IF('Crisis Indicator Data'!#REF!="No Data",1,IF(#REF!&lt;&gt;"",1,0))</f>
        <v>#REF!</v>
      </c>
      <c r="AB27" s="214" t="e">
        <f>IF('Crisis Indicator Data'!#REF!="No Data",1,IF(#REF!&lt;&gt;"",1,0))</f>
        <v>#REF!</v>
      </c>
      <c r="AC27" s="214" t="e">
        <f>IF('Crisis Indicator Data'!#REF!="No Data",1,IF(#REF!&lt;&gt;"",1,0))</f>
        <v>#REF!</v>
      </c>
      <c r="AD27" s="214" t="e">
        <f>IF('Crisis Indicator Data'!#REF!="No Data",1,IF(#REF!&lt;&gt;"",1,0))</f>
        <v>#REF!</v>
      </c>
      <c r="AE27" s="214" t="e">
        <f>IF('Crisis Indicator Data'!#REF!="No Data",1,IF(#REF!&lt;&gt;"",1,0))</f>
        <v>#REF!</v>
      </c>
      <c r="AF27" s="214" t="e">
        <f>IF('Crisis Indicator Data'!#REF!="No Data",1,IF(#REF!&lt;&gt;"",1,0))</f>
        <v>#REF!</v>
      </c>
      <c r="AG27" s="214" t="e">
        <f>IF('Crisis Indicator Data'!#REF!="No Data",1,IF(#REF!&lt;&gt;"",1,0))</f>
        <v>#REF!</v>
      </c>
      <c r="AH27" s="214" t="e">
        <f>IF('Crisis Indicator Data'!#REF!="No Data",1,IF(#REF!&lt;&gt;"",1,0))</f>
        <v>#REF!</v>
      </c>
      <c r="AI27" s="214" t="e">
        <f>IF('Crisis Indicator Data'!#REF!="No Data",1,IF(#REF!&lt;&gt;"",1,0))</f>
        <v>#REF!</v>
      </c>
      <c r="AJ27" s="214" t="e">
        <f>IF('Crisis Indicator Data'!#REF!="No Data",1,IF(#REF!&lt;&gt;"",1,0))</f>
        <v>#REF!</v>
      </c>
      <c r="AK27" s="214" t="e">
        <f>IF('Crisis Indicator Data'!#REF!="No Data",1,IF(#REF!&lt;&gt;"",1,0))</f>
        <v>#REF!</v>
      </c>
      <c r="AL27" s="214" t="e">
        <f>IF('Crisis Indicator Data'!#REF!="No Data",1,IF(#REF!&lt;&gt;"",1,0))</f>
        <v>#REF!</v>
      </c>
      <c r="AM27" s="214" t="e">
        <f>IF('Crisis Indicator Data'!#REF!="No Data",1,IF(#REF!&lt;&gt;"",1,0))</f>
        <v>#REF!</v>
      </c>
      <c r="AN27" s="214" t="e">
        <f>IF('Crisis Indicator Data'!#REF!="No Data",1,IF(#REF!&lt;&gt;"",1,0))</f>
        <v>#REF!</v>
      </c>
      <c r="AO27" s="214" t="e">
        <f>IF('Crisis Indicator Data'!#REF!="No Data",1,IF(#REF!&lt;&gt;"",1,0))</f>
        <v>#REF!</v>
      </c>
      <c r="AP27" s="214" t="e">
        <f>IF('Crisis Indicator Data'!#REF!="No Data",1,IF(#REF!&lt;&gt;"",1,0))</f>
        <v>#REF!</v>
      </c>
      <c r="AQ27" s="214" t="e">
        <f>IF('Crisis Indicator Data'!#REF!="No Data",1,IF(#REF!&lt;&gt;"",1,0))</f>
        <v>#REF!</v>
      </c>
      <c r="AR27" s="214" t="e">
        <f>IF('Crisis Indicator Data'!#REF!="No Data",1,IF(#REF!&lt;&gt;"",1,0))</f>
        <v>#REF!</v>
      </c>
      <c r="AS27" s="214" t="e">
        <f>IF('Crisis Indicator Data'!#REF!="No Data",1,IF(#REF!&lt;&gt;"",1,0))</f>
        <v>#REF!</v>
      </c>
      <c r="AT27" s="214" t="e">
        <f>IF('Crisis Indicator Data'!#REF!="No Data",1,IF(#REF!&lt;&gt;"",1,0))</f>
        <v>#REF!</v>
      </c>
      <c r="AU27" s="214" t="e">
        <f>IF('Crisis Indicator Data'!#REF!="No Data",1,IF(#REF!&lt;&gt;"",1,0))</f>
        <v>#REF!</v>
      </c>
      <c r="AV27" s="214" t="e">
        <f>IF('Crisis Indicator Data'!#REF!="No Data",1,IF(#REF!&lt;&gt;"",1,0))</f>
        <v>#REF!</v>
      </c>
      <c r="AW27" s="214" t="e">
        <f>IF('Crisis Indicator Data'!#REF!="No Data",1,IF(#REF!&lt;&gt;"",1,0))</f>
        <v>#REF!</v>
      </c>
      <c r="AX27" s="214" t="e">
        <f>IF('Crisis Indicator Data'!#REF!="No Data",1,IF(#REF!&lt;&gt;"",1,0))</f>
        <v>#REF!</v>
      </c>
      <c r="AY27" s="214" t="e">
        <f>IF('Crisis Indicator Data'!#REF!="No Data",1,IF(#REF!&lt;&gt;"",1,0))</f>
        <v>#REF!</v>
      </c>
      <c r="AZ27" s="214" t="e">
        <f>IF('Crisis Indicator Data'!#REF!="No Data",1,IF(#REF!&lt;&gt;"",1,0))</f>
        <v>#REF!</v>
      </c>
      <c r="BA27" t="e">
        <f t="shared" si="0"/>
        <v>#REF!</v>
      </c>
      <c r="BB27" s="22" t="e">
        <f t="shared" si="1"/>
        <v>#REF!</v>
      </c>
    </row>
    <row r="28" spans="1:54" x14ac:dyDescent="0.25">
      <c r="A28" t="s">
        <v>7860</v>
      </c>
      <c r="B28" s="214" t="e">
        <f>IF('Crisis Indicator Data'!#REF!="No Data",1,IF(#REF!&lt;&gt;"",1,0))</f>
        <v>#REF!</v>
      </c>
      <c r="C28" s="214" t="e">
        <f>IF('Crisis Indicator Data'!#REF!="No Data",1,IF(#REF!&lt;&gt;"",1,0))</f>
        <v>#REF!</v>
      </c>
      <c r="D28" s="214" t="e">
        <f>IF('Crisis Indicator Data'!#REF!="No Data",1,IF(#REF!&lt;&gt;"",1,0))</f>
        <v>#REF!</v>
      </c>
      <c r="E28" s="214" t="e">
        <f>IF('Crisis Indicator Data'!#REF!="No Data",1,IF(#REF!&lt;&gt;"",1,0))</f>
        <v>#REF!</v>
      </c>
      <c r="F28" s="214" t="e">
        <f>IF('Crisis Indicator Data'!#REF!="No Data",1,IF(#REF!&lt;&gt;"",1,0))</f>
        <v>#REF!</v>
      </c>
      <c r="G28" s="214" t="e">
        <f>IF('Crisis Indicator Data'!#REF!="No Data",1,IF(#REF!&lt;&gt;"",1,0))</f>
        <v>#REF!</v>
      </c>
      <c r="H28" s="214" t="e">
        <f>IF('Crisis Indicator Data'!#REF!="No Data",1,IF(#REF!&lt;&gt;"",1,0))</f>
        <v>#REF!</v>
      </c>
      <c r="I28" s="214" t="e">
        <f>IF('Crisis Indicator Data'!#REF!="No Data",1,IF(#REF!&lt;&gt;"",1,0))</f>
        <v>#REF!</v>
      </c>
      <c r="J28" s="214" t="e">
        <f>IF('Crisis Indicator Data'!#REF!="No Data",1,IF(#REF!&lt;&gt;"",1,0))</f>
        <v>#REF!</v>
      </c>
      <c r="K28" s="214" t="e">
        <f>IF('Crisis Indicator Data'!#REF!="No Data",1,IF(#REF!&lt;&gt;"",1,0))</f>
        <v>#REF!</v>
      </c>
      <c r="L28" s="214" t="e">
        <f>IF('Crisis Indicator Data'!#REF!="No Data",1,IF(#REF!&lt;&gt;"",1,0))</f>
        <v>#REF!</v>
      </c>
      <c r="M28" s="214" t="e">
        <f>IF('Crisis Indicator Data'!#REF!="No Data",1,IF(#REF!&lt;&gt;"",1,0))</f>
        <v>#REF!</v>
      </c>
      <c r="N28" s="214" t="e">
        <f>IF('Crisis Indicator Data'!#REF!="No Data",1,IF(#REF!&lt;&gt;"",1,0))</f>
        <v>#REF!</v>
      </c>
      <c r="O28" s="214" t="e">
        <f>IF('Crisis Indicator Data'!#REF!="No Data",1,IF(#REF!&lt;&gt;"",1,0))</f>
        <v>#REF!</v>
      </c>
      <c r="P28" s="214" t="e">
        <f>IF('Crisis Indicator Data'!#REF!="No Data",1,IF(#REF!&lt;&gt;"",1,0))</f>
        <v>#REF!</v>
      </c>
      <c r="Q28" s="214" t="e">
        <f>IF('Crisis Indicator Data'!#REF!="No Data",1,IF(#REF!&lt;&gt;"",1,0))</f>
        <v>#REF!</v>
      </c>
      <c r="R28" s="214" t="e">
        <f>IF('Crisis Indicator Data'!#REF!="No Data",1,IF(#REF!&lt;&gt;"",1,0))</f>
        <v>#REF!</v>
      </c>
      <c r="S28" s="214" t="e">
        <f>IF('Crisis Indicator Data'!#REF!="No Data",1,IF(#REF!&lt;&gt;"",1,0))</f>
        <v>#REF!</v>
      </c>
      <c r="T28" s="214" t="e">
        <f>IF('Crisis Indicator Data'!#REF!="No Data",1,IF(#REF!&lt;&gt;"",1,0))</f>
        <v>#REF!</v>
      </c>
      <c r="U28" s="214" t="e">
        <f>IF('Crisis Indicator Data'!#REF!="No Data",1,IF(#REF!&lt;&gt;"",1,0))</f>
        <v>#REF!</v>
      </c>
      <c r="V28" s="214" t="e">
        <f>IF('Crisis Indicator Data'!#REF!="No Data",1,IF(#REF!&lt;&gt;"",1,0))</f>
        <v>#REF!</v>
      </c>
      <c r="W28" s="214" t="e">
        <f>IF('Crisis Indicator Data'!#REF!="No Data",1,IF(#REF!&lt;&gt;"",1,0))</f>
        <v>#REF!</v>
      </c>
      <c r="X28" s="214" t="e">
        <f>IF('Crisis Indicator Data'!#REF!="No Data",1,IF(#REF!&lt;&gt;"",1,0))</f>
        <v>#REF!</v>
      </c>
      <c r="Y28" s="214" t="e">
        <f>IF('Crisis Indicator Data'!#REF!="No Data",1,IF(#REF!&lt;&gt;"",1,0))</f>
        <v>#REF!</v>
      </c>
      <c r="Z28" s="214" t="e">
        <f>IF('Crisis Indicator Data'!#REF!="No Data",1,IF(#REF!&lt;&gt;"",1,0))</f>
        <v>#REF!</v>
      </c>
      <c r="AA28" s="214" t="e">
        <f>IF('Crisis Indicator Data'!#REF!="No Data",1,IF(#REF!&lt;&gt;"",1,0))</f>
        <v>#REF!</v>
      </c>
      <c r="AB28" s="214" t="e">
        <f>IF('Crisis Indicator Data'!#REF!="No Data",1,IF(#REF!&lt;&gt;"",1,0))</f>
        <v>#REF!</v>
      </c>
      <c r="AC28" s="214" t="e">
        <f>IF('Crisis Indicator Data'!#REF!="No Data",1,IF(#REF!&lt;&gt;"",1,0))</f>
        <v>#REF!</v>
      </c>
      <c r="AD28" s="214" t="e">
        <f>IF('Crisis Indicator Data'!#REF!="No Data",1,IF(#REF!&lt;&gt;"",1,0))</f>
        <v>#REF!</v>
      </c>
      <c r="AE28" s="214" t="e">
        <f>IF('Crisis Indicator Data'!#REF!="No Data",1,IF(#REF!&lt;&gt;"",1,0))</f>
        <v>#REF!</v>
      </c>
      <c r="AF28" s="214" t="e">
        <f>IF('Crisis Indicator Data'!#REF!="No Data",1,IF(#REF!&lt;&gt;"",1,0))</f>
        <v>#REF!</v>
      </c>
      <c r="AG28" s="214" t="e">
        <f>IF('Crisis Indicator Data'!#REF!="No Data",1,IF(#REF!&lt;&gt;"",1,0))</f>
        <v>#REF!</v>
      </c>
      <c r="AH28" s="214" t="e">
        <f>IF('Crisis Indicator Data'!#REF!="No Data",1,IF(#REF!&lt;&gt;"",1,0))</f>
        <v>#REF!</v>
      </c>
      <c r="AI28" s="214" t="e">
        <f>IF('Crisis Indicator Data'!#REF!="No Data",1,IF(#REF!&lt;&gt;"",1,0))</f>
        <v>#REF!</v>
      </c>
      <c r="AJ28" s="214" t="e">
        <f>IF('Crisis Indicator Data'!#REF!="No Data",1,IF(#REF!&lt;&gt;"",1,0))</f>
        <v>#REF!</v>
      </c>
      <c r="AK28" s="214" t="e">
        <f>IF('Crisis Indicator Data'!#REF!="No Data",1,IF(#REF!&lt;&gt;"",1,0))</f>
        <v>#REF!</v>
      </c>
      <c r="AL28" s="214" t="e">
        <f>IF('Crisis Indicator Data'!#REF!="No Data",1,IF(#REF!&lt;&gt;"",1,0))</f>
        <v>#REF!</v>
      </c>
      <c r="AM28" s="214" t="e">
        <f>IF('Crisis Indicator Data'!#REF!="No Data",1,IF(#REF!&lt;&gt;"",1,0))</f>
        <v>#REF!</v>
      </c>
      <c r="AN28" s="214" t="e">
        <f>IF('Crisis Indicator Data'!#REF!="No Data",1,IF(#REF!&lt;&gt;"",1,0))</f>
        <v>#REF!</v>
      </c>
      <c r="AO28" s="214" t="e">
        <f>IF('Crisis Indicator Data'!#REF!="No Data",1,IF(#REF!&lt;&gt;"",1,0))</f>
        <v>#REF!</v>
      </c>
      <c r="AP28" s="214" t="e">
        <f>IF('Crisis Indicator Data'!#REF!="No Data",1,IF(#REF!&lt;&gt;"",1,0))</f>
        <v>#REF!</v>
      </c>
      <c r="AQ28" s="214" t="e">
        <f>IF('Crisis Indicator Data'!#REF!="No Data",1,IF(#REF!&lt;&gt;"",1,0))</f>
        <v>#REF!</v>
      </c>
      <c r="AR28" s="214" t="e">
        <f>IF('Crisis Indicator Data'!#REF!="No Data",1,IF(#REF!&lt;&gt;"",1,0))</f>
        <v>#REF!</v>
      </c>
      <c r="AS28" s="214" t="e">
        <f>IF('Crisis Indicator Data'!#REF!="No Data",1,IF(#REF!&lt;&gt;"",1,0))</f>
        <v>#REF!</v>
      </c>
      <c r="AT28" s="214" t="e">
        <f>IF('Crisis Indicator Data'!#REF!="No Data",1,IF(#REF!&lt;&gt;"",1,0))</f>
        <v>#REF!</v>
      </c>
      <c r="AU28" s="214" t="e">
        <f>IF('Crisis Indicator Data'!#REF!="No Data",1,IF(#REF!&lt;&gt;"",1,0))</f>
        <v>#REF!</v>
      </c>
      <c r="AV28" s="214" t="e">
        <f>IF('Crisis Indicator Data'!#REF!="No Data",1,IF(#REF!&lt;&gt;"",1,0))</f>
        <v>#REF!</v>
      </c>
      <c r="AW28" s="214" t="e">
        <f>IF('Crisis Indicator Data'!#REF!="No Data",1,IF(#REF!&lt;&gt;"",1,0))</f>
        <v>#REF!</v>
      </c>
      <c r="AX28" s="214" t="e">
        <f>IF('Crisis Indicator Data'!#REF!="No Data",1,IF(#REF!&lt;&gt;"",1,0))</f>
        <v>#REF!</v>
      </c>
      <c r="AY28" s="214" t="e">
        <f>IF('Crisis Indicator Data'!#REF!="No Data",1,IF(#REF!&lt;&gt;"",1,0))</f>
        <v>#REF!</v>
      </c>
      <c r="AZ28" s="214" t="e">
        <f>IF('Crisis Indicator Data'!#REF!="No Data",1,IF(#REF!&lt;&gt;"",1,0))</f>
        <v>#REF!</v>
      </c>
      <c r="BA28" t="e">
        <f t="shared" si="0"/>
        <v>#REF!</v>
      </c>
      <c r="BB28" s="22" t="e">
        <f t="shared" si="1"/>
        <v>#REF!</v>
      </c>
    </row>
    <row r="29" spans="1:54" x14ac:dyDescent="0.25">
      <c r="A29" t="s">
        <v>7907</v>
      </c>
      <c r="B29" s="214" t="e">
        <f>IF('Crisis Indicator Data'!#REF!="No Data",1,IF(#REF!&lt;&gt;"",1,0))</f>
        <v>#REF!</v>
      </c>
      <c r="C29" s="214" t="e">
        <f>IF('Crisis Indicator Data'!#REF!="No Data",1,IF(#REF!&lt;&gt;"",1,0))</f>
        <v>#REF!</v>
      </c>
      <c r="D29" s="214" t="e">
        <f>IF('Crisis Indicator Data'!#REF!="No Data",1,IF(#REF!&lt;&gt;"",1,0))</f>
        <v>#REF!</v>
      </c>
      <c r="E29" s="214" t="e">
        <f>IF('Crisis Indicator Data'!#REF!="No Data",1,IF(#REF!&lt;&gt;"",1,0))</f>
        <v>#REF!</v>
      </c>
      <c r="F29" s="214" t="e">
        <f>IF('Crisis Indicator Data'!#REF!="No Data",1,IF(#REF!&lt;&gt;"",1,0))</f>
        <v>#REF!</v>
      </c>
      <c r="G29" s="214" t="e">
        <f>IF('Crisis Indicator Data'!#REF!="No Data",1,IF(#REF!&lt;&gt;"",1,0))</f>
        <v>#REF!</v>
      </c>
      <c r="H29" s="214" t="e">
        <f>IF('Crisis Indicator Data'!#REF!="No Data",1,IF(#REF!&lt;&gt;"",1,0))</f>
        <v>#REF!</v>
      </c>
      <c r="I29" s="214" t="e">
        <f>IF('Crisis Indicator Data'!#REF!="No Data",1,IF(#REF!&lt;&gt;"",1,0))</f>
        <v>#REF!</v>
      </c>
      <c r="J29" s="214" t="e">
        <f>IF('Crisis Indicator Data'!#REF!="No Data",1,IF(#REF!&lt;&gt;"",1,0))</f>
        <v>#REF!</v>
      </c>
      <c r="K29" s="214" t="e">
        <f>IF('Crisis Indicator Data'!#REF!="No Data",1,IF(#REF!&lt;&gt;"",1,0))</f>
        <v>#REF!</v>
      </c>
      <c r="L29" s="214" t="e">
        <f>IF('Crisis Indicator Data'!#REF!="No Data",1,IF(#REF!&lt;&gt;"",1,0))</f>
        <v>#REF!</v>
      </c>
      <c r="M29" s="214" t="e">
        <f>IF('Crisis Indicator Data'!#REF!="No Data",1,IF(#REF!&lt;&gt;"",1,0))</f>
        <v>#REF!</v>
      </c>
      <c r="N29" s="214" t="e">
        <f>IF('Crisis Indicator Data'!#REF!="No Data",1,IF(#REF!&lt;&gt;"",1,0))</f>
        <v>#REF!</v>
      </c>
      <c r="O29" s="214" t="e">
        <f>IF('Crisis Indicator Data'!#REF!="No Data",1,IF(#REF!&lt;&gt;"",1,0))</f>
        <v>#REF!</v>
      </c>
      <c r="P29" s="214" t="e">
        <f>IF('Crisis Indicator Data'!#REF!="No Data",1,IF(#REF!&lt;&gt;"",1,0))</f>
        <v>#REF!</v>
      </c>
      <c r="Q29" s="214" t="e">
        <f>IF('Crisis Indicator Data'!#REF!="No Data",1,IF(#REF!&lt;&gt;"",1,0))</f>
        <v>#REF!</v>
      </c>
      <c r="R29" s="214" t="e">
        <f>IF('Crisis Indicator Data'!#REF!="No Data",1,IF(#REF!&lt;&gt;"",1,0))</f>
        <v>#REF!</v>
      </c>
      <c r="S29" s="214" t="e">
        <f>IF('Crisis Indicator Data'!#REF!="No Data",1,IF(#REF!&lt;&gt;"",1,0))</f>
        <v>#REF!</v>
      </c>
      <c r="T29" s="214" t="e">
        <f>IF('Crisis Indicator Data'!#REF!="No Data",1,IF(#REF!&lt;&gt;"",1,0))</f>
        <v>#REF!</v>
      </c>
      <c r="U29" s="214" t="e">
        <f>IF('Crisis Indicator Data'!#REF!="No Data",1,IF(#REF!&lt;&gt;"",1,0))</f>
        <v>#REF!</v>
      </c>
      <c r="V29" s="214" t="e">
        <f>IF('Crisis Indicator Data'!#REF!="No Data",1,IF(#REF!&lt;&gt;"",1,0))</f>
        <v>#REF!</v>
      </c>
      <c r="W29" s="214" t="e">
        <f>IF('Crisis Indicator Data'!#REF!="No Data",1,IF(#REF!&lt;&gt;"",1,0))</f>
        <v>#REF!</v>
      </c>
      <c r="X29" s="214" t="e">
        <f>IF('Crisis Indicator Data'!#REF!="No Data",1,IF(#REF!&lt;&gt;"",1,0))</f>
        <v>#REF!</v>
      </c>
      <c r="Y29" s="214" t="e">
        <f>IF('Crisis Indicator Data'!#REF!="No Data",1,IF(#REF!&lt;&gt;"",1,0))</f>
        <v>#REF!</v>
      </c>
      <c r="Z29" s="214" t="e">
        <f>IF('Crisis Indicator Data'!#REF!="No Data",1,IF(#REF!&lt;&gt;"",1,0))</f>
        <v>#REF!</v>
      </c>
      <c r="AA29" s="214" t="e">
        <f>IF('Crisis Indicator Data'!#REF!="No Data",1,IF(#REF!&lt;&gt;"",1,0))</f>
        <v>#REF!</v>
      </c>
      <c r="AB29" s="214" t="e">
        <f>IF('Crisis Indicator Data'!#REF!="No Data",1,IF(#REF!&lt;&gt;"",1,0))</f>
        <v>#REF!</v>
      </c>
      <c r="AC29" s="214" t="e">
        <f>IF('Crisis Indicator Data'!#REF!="No Data",1,IF(#REF!&lt;&gt;"",1,0))</f>
        <v>#REF!</v>
      </c>
      <c r="AD29" s="214" t="e">
        <f>IF('Crisis Indicator Data'!#REF!="No Data",1,IF(#REF!&lt;&gt;"",1,0))</f>
        <v>#REF!</v>
      </c>
      <c r="AE29" s="214" t="e">
        <f>IF('Crisis Indicator Data'!#REF!="No Data",1,IF(#REF!&lt;&gt;"",1,0))</f>
        <v>#REF!</v>
      </c>
      <c r="AF29" s="214" t="e">
        <f>IF('Crisis Indicator Data'!#REF!="No Data",1,IF(#REF!&lt;&gt;"",1,0))</f>
        <v>#REF!</v>
      </c>
      <c r="AG29" s="214" t="e">
        <f>IF('Crisis Indicator Data'!#REF!="No Data",1,IF(#REF!&lt;&gt;"",1,0))</f>
        <v>#REF!</v>
      </c>
      <c r="AH29" s="214" t="e">
        <f>IF('Crisis Indicator Data'!#REF!="No Data",1,IF(#REF!&lt;&gt;"",1,0))</f>
        <v>#REF!</v>
      </c>
      <c r="AI29" s="214" t="e">
        <f>IF('Crisis Indicator Data'!#REF!="No Data",1,IF(#REF!&lt;&gt;"",1,0))</f>
        <v>#REF!</v>
      </c>
      <c r="AJ29" s="214" t="e">
        <f>IF('Crisis Indicator Data'!#REF!="No Data",1,IF(#REF!&lt;&gt;"",1,0))</f>
        <v>#REF!</v>
      </c>
      <c r="AK29" s="214" t="e">
        <f>IF('Crisis Indicator Data'!#REF!="No Data",1,IF(#REF!&lt;&gt;"",1,0))</f>
        <v>#REF!</v>
      </c>
      <c r="AL29" s="214" t="e">
        <f>IF('Crisis Indicator Data'!#REF!="No Data",1,IF(#REF!&lt;&gt;"",1,0))</f>
        <v>#REF!</v>
      </c>
      <c r="AM29" s="214" t="e">
        <f>IF('Crisis Indicator Data'!#REF!="No Data",1,IF(#REF!&lt;&gt;"",1,0))</f>
        <v>#REF!</v>
      </c>
      <c r="AN29" s="214" t="e">
        <f>IF('Crisis Indicator Data'!#REF!="No Data",1,IF(#REF!&lt;&gt;"",1,0))</f>
        <v>#REF!</v>
      </c>
      <c r="AO29" s="214" t="e">
        <f>IF('Crisis Indicator Data'!#REF!="No Data",1,IF(#REF!&lt;&gt;"",1,0))</f>
        <v>#REF!</v>
      </c>
      <c r="AP29" s="214" t="e">
        <f>IF('Crisis Indicator Data'!#REF!="No Data",1,IF(#REF!&lt;&gt;"",1,0))</f>
        <v>#REF!</v>
      </c>
      <c r="AQ29" s="214" t="e">
        <f>IF('Crisis Indicator Data'!#REF!="No Data",1,IF(#REF!&lt;&gt;"",1,0))</f>
        <v>#REF!</v>
      </c>
      <c r="AR29" s="214" t="e">
        <f>IF('Crisis Indicator Data'!#REF!="No Data",1,IF(#REF!&lt;&gt;"",1,0))</f>
        <v>#REF!</v>
      </c>
      <c r="AS29" s="214" t="e">
        <f>IF('Crisis Indicator Data'!#REF!="No Data",1,IF(#REF!&lt;&gt;"",1,0))</f>
        <v>#REF!</v>
      </c>
      <c r="AT29" s="214" t="e">
        <f>IF('Crisis Indicator Data'!#REF!="No Data",1,IF(#REF!&lt;&gt;"",1,0))</f>
        <v>#REF!</v>
      </c>
      <c r="AU29" s="214" t="e">
        <f>IF('Crisis Indicator Data'!#REF!="No Data",1,IF(#REF!&lt;&gt;"",1,0))</f>
        <v>#REF!</v>
      </c>
      <c r="AV29" s="214" t="e">
        <f>IF('Crisis Indicator Data'!#REF!="No Data",1,IF(#REF!&lt;&gt;"",1,0))</f>
        <v>#REF!</v>
      </c>
      <c r="AW29" s="214" t="e">
        <f>IF('Crisis Indicator Data'!#REF!="No Data",1,IF(#REF!&lt;&gt;"",1,0))</f>
        <v>#REF!</v>
      </c>
      <c r="AX29" s="214" t="e">
        <f>IF('Crisis Indicator Data'!#REF!="No Data",1,IF(#REF!&lt;&gt;"",1,0))</f>
        <v>#REF!</v>
      </c>
      <c r="AY29" s="214" t="e">
        <f>IF('Crisis Indicator Data'!#REF!="No Data",1,IF(#REF!&lt;&gt;"",1,0))</f>
        <v>#REF!</v>
      </c>
      <c r="AZ29" s="214" t="e">
        <f>IF('Crisis Indicator Data'!#REF!="No Data",1,IF(#REF!&lt;&gt;"",1,0))</f>
        <v>#REF!</v>
      </c>
      <c r="BA29" t="e">
        <f t="shared" si="0"/>
        <v>#REF!</v>
      </c>
      <c r="BB29" s="22" t="e">
        <f t="shared" si="1"/>
        <v>#REF!</v>
      </c>
    </row>
    <row r="30" spans="1:54" x14ac:dyDescent="0.25">
      <c r="A30" t="s">
        <v>7988</v>
      </c>
      <c r="B30" s="214" t="e">
        <f>IF('Crisis Indicator Data'!#REF!="No Data",1,IF(#REF!&lt;&gt;"",1,0))</f>
        <v>#REF!</v>
      </c>
      <c r="C30" s="214" t="e">
        <f>IF('Crisis Indicator Data'!#REF!="No Data",1,IF(#REF!&lt;&gt;"",1,0))</f>
        <v>#REF!</v>
      </c>
      <c r="D30" s="214" t="e">
        <f>IF('Crisis Indicator Data'!#REF!="No Data",1,IF(#REF!&lt;&gt;"",1,0))</f>
        <v>#REF!</v>
      </c>
      <c r="E30" s="214" t="e">
        <f>IF('Crisis Indicator Data'!#REF!="No Data",1,IF(#REF!&lt;&gt;"",1,0))</f>
        <v>#REF!</v>
      </c>
      <c r="F30" s="214" t="e">
        <f>IF('Crisis Indicator Data'!#REF!="No Data",1,IF(#REF!&lt;&gt;"",1,0))</f>
        <v>#REF!</v>
      </c>
      <c r="G30" s="214" t="e">
        <f>IF('Crisis Indicator Data'!#REF!="No Data",1,IF(#REF!&lt;&gt;"",1,0))</f>
        <v>#REF!</v>
      </c>
      <c r="H30" s="214" t="e">
        <f>IF('Crisis Indicator Data'!#REF!="No Data",1,IF(#REF!&lt;&gt;"",1,0))</f>
        <v>#REF!</v>
      </c>
      <c r="I30" s="214" t="e">
        <f>IF('Crisis Indicator Data'!#REF!="No Data",1,IF(#REF!&lt;&gt;"",1,0))</f>
        <v>#REF!</v>
      </c>
      <c r="J30" s="214" t="e">
        <f>IF('Crisis Indicator Data'!#REF!="No Data",1,IF(#REF!&lt;&gt;"",1,0))</f>
        <v>#REF!</v>
      </c>
      <c r="K30" s="214" t="e">
        <f>IF('Crisis Indicator Data'!#REF!="No Data",1,IF(#REF!&lt;&gt;"",1,0))</f>
        <v>#REF!</v>
      </c>
      <c r="L30" s="214" t="e">
        <f>IF('Crisis Indicator Data'!#REF!="No Data",1,IF(#REF!&lt;&gt;"",1,0))</f>
        <v>#REF!</v>
      </c>
      <c r="M30" s="214" t="e">
        <f>IF('Crisis Indicator Data'!#REF!="No Data",1,IF(#REF!&lt;&gt;"",1,0))</f>
        <v>#REF!</v>
      </c>
      <c r="N30" s="214" t="e">
        <f>IF('Crisis Indicator Data'!#REF!="No Data",1,IF(#REF!&lt;&gt;"",1,0))</f>
        <v>#REF!</v>
      </c>
      <c r="O30" s="214" t="e">
        <f>IF('Crisis Indicator Data'!#REF!="No Data",1,IF(#REF!&lt;&gt;"",1,0))</f>
        <v>#REF!</v>
      </c>
      <c r="P30" s="214" t="e">
        <f>IF('Crisis Indicator Data'!#REF!="No Data",1,IF(#REF!&lt;&gt;"",1,0))</f>
        <v>#REF!</v>
      </c>
      <c r="Q30" s="214" t="e">
        <f>IF('Crisis Indicator Data'!#REF!="No Data",1,IF(#REF!&lt;&gt;"",1,0))</f>
        <v>#REF!</v>
      </c>
      <c r="R30" s="214" t="e">
        <f>IF('Crisis Indicator Data'!#REF!="No Data",1,IF(#REF!&lt;&gt;"",1,0))</f>
        <v>#REF!</v>
      </c>
      <c r="S30" s="214" t="e">
        <f>IF('Crisis Indicator Data'!#REF!="No Data",1,IF(#REF!&lt;&gt;"",1,0))</f>
        <v>#REF!</v>
      </c>
      <c r="T30" s="214" t="e">
        <f>IF('Crisis Indicator Data'!#REF!="No Data",1,IF(#REF!&lt;&gt;"",1,0))</f>
        <v>#REF!</v>
      </c>
      <c r="U30" s="214" t="e">
        <f>IF('Crisis Indicator Data'!#REF!="No Data",1,IF(#REF!&lt;&gt;"",1,0))</f>
        <v>#REF!</v>
      </c>
      <c r="V30" s="214" t="e">
        <f>IF('Crisis Indicator Data'!#REF!="No Data",1,IF(#REF!&lt;&gt;"",1,0))</f>
        <v>#REF!</v>
      </c>
      <c r="W30" s="214" t="e">
        <f>IF('Crisis Indicator Data'!#REF!="No Data",1,IF(#REF!&lt;&gt;"",1,0))</f>
        <v>#REF!</v>
      </c>
      <c r="X30" s="214" t="e">
        <f>IF('Crisis Indicator Data'!#REF!="No Data",1,IF(#REF!&lt;&gt;"",1,0))</f>
        <v>#REF!</v>
      </c>
      <c r="Y30" s="214" t="e">
        <f>IF('Crisis Indicator Data'!#REF!="No Data",1,IF(#REF!&lt;&gt;"",1,0))</f>
        <v>#REF!</v>
      </c>
      <c r="Z30" s="214" t="e">
        <f>IF('Crisis Indicator Data'!#REF!="No Data",1,IF(#REF!&lt;&gt;"",1,0))</f>
        <v>#REF!</v>
      </c>
      <c r="AA30" s="214" t="e">
        <f>IF('Crisis Indicator Data'!#REF!="No Data",1,IF(#REF!&lt;&gt;"",1,0))</f>
        <v>#REF!</v>
      </c>
      <c r="AB30" s="214" t="e">
        <f>IF('Crisis Indicator Data'!#REF!="No Data",1,IF(#REF!&lt;&gt;"",1,0))</f>
        <v>#REF!</v>
      </c>
      <c r="AC30" s="214" t="e">
        <f>IF('Crisis Indicator Data'!#REF!="No Data",1,IF(#REF!&lt;&gt;"",1,0))</f>
        <v>#REF!</v>
      </c>
      <c r="AD30" s="214" t="e">
        <f>IF('Crisis Indicator Data'!#REF!="No Data",1,IF(#REF!&lt;&gt;"",1,0))</f>
        <v>#REF!</v>
      </c>
      <c r="AE30" s="214" t="e">
        <f>IF('Crisis Indicator Data'!#REF!="No Data",1,IF(#REF!&lt;&gt;"",1,0))</f>
        <v>#REF!</v>
      </c>
      <c r="AF30" s="214" t="e">
        <f>IF('Crisis Indicator Data'!#REF!="No Data",1,IF(#REF!&lt;&gt;"",1,0))</f>
        <v>#REF!</v>
      </c>
      <c r="AG30" s="214" t="e">
        <f>IF('Crisis Indicator Data'!#REF!="No Data",1,IF(#REF!&lt;&gt;"",1,0))</f>
        <v>#REF!</v>
      </c>
      <c r="AH30" s="214" t="e">
        <f>IF('Crisis Indicator Data'!#REF!="No Data",1,IF(#REF!&lt;&gt;"",1,0))</f>
        <v>#REF!</v>
      </c>
      <c r="AI30" s="214" t="e">
        <f>IF('Crisis Indicator Data'!#REF!="No Data",1,IF(#REF!&lt;&gt;"",1,0))</f>
        <v>#REF!</v>
      </c>
      <c r="AJ30" s="214" t="e">
        <f>IF('Crisis Indicator Data'!#REF!="No Data",1,IF(#REF!&lt;&gt;"",1,0))</f>
        <v>#REF!</v>
      </c>
      <c r="AK30" s="214" t="e">
        <f>IF('Crisis Indicator Data'!#REF!="No Data",1,IF(#REF!&lt;&gt;"",1,0))</f>
        <v>#REF!</v>
      </c>
      <c r="AL30" s="214" t="e">
        <f>IF('Crisis Indicator Data'!#REF!="No Data",1,IF(#REF!&lt;&gt;"",1,0))</f>
        <v>#REF!</v>
      </c>
      <c r="AM30" s="214" t="e">
        <f>IF('Crisis Indicator Data'!#REF!="No Data",1,IF(#REF!&lt;&gt;"",1,0))</f>
        <v>#REF!</v>
      </c>
      <c r="AN30" s="214" t="e">
        <f>IF('Crisis Indicator Data'!#REF!="No Data",1,IF(#REF!&lt;&gt;"",1,0))</f>
        <v>#REF!</v>
      </c>
      <c r="AO30" s="214" t="e">
        <f>IF('Crisis Indicator Data'!#REF!="No Data",1,IF(#REF!&lt;&gt;"",1,0))</f>
        <v>#REF!</v>
      </c>
      <c r="AP30" s="214" t="e">
        <f>IF('Crisis Indicator Data'!#REF!="No Data",1,IF(#REF!&lt;&gt;"",1,0))</f>
        <v>#REF!</v>
      </c>
      <c r="AQ30" s="214" t="e">
        <f>IF('Crisis Indicator Data'!#REF!="No Data",1,IF(#REF!&lt;&gt;"",1,0))</f>
        <v>#REF!</v>
      </c>
      <c r="AR30" s="214" t="e">
        <f>IF('Crisis Indicator Data'!#REF!="No Data",1,IF(#REF!&lt;&gt;"",1,0))</f>
        <v>#REF!</v>
      </c>
      <c r="AS30" s="214" t="e">
        <f>IF('Crisis Indicator Data'!#REF!="No Data",1,IF(#REF!&lt;&gt;"",1,0))</f>
        <v>#REF!</v>
      </c>
      <c r="AT30" s="214" t="e">
        <f>IF('Crisis Indicator Data'!#REF!="No Data",1,IF(#REF!&lt;&gt;"",1,0))</f>
        <v>#REF!</v>
      </c>
      <c r="AU30" s="214" t="e">
        <f>IF('Crisis Indicator Data'!#REF!="No Data",1,IF(#REF!&lt;&gt;"",1,0))</f>
        <v>#REF!</v>
      </c>
      <c r="AV30" s="214" t="e">
        <f>IF('Crisis Indicator Data'!#REF!="No Data",1,IF(#REF!&lt;&gt;"",1,0))</f>
        <v>#REF!</v>
      </c>
      <c r="AW30" s="214" t="e">
        <f>IF('Crisis Indicator Data'!#REF!="No Data",1,IF(#REF!&lt;&gt;"",1,0))</f>
        <v>#REF!</v>
      </c>
      <c r="AX30" s="214" t="e">
        <f>IF('Crisis Indicator Data'!#REF!="No Data",1,IF(#REF!&lt;&gt;"",1,0))</f>
        <v>#REF!</v>
      </c>
      <c r="AY30" s="214" t="e">
        <f>IF('Crisis Indicator Data'!#REF!="No Data",1,IF(#REF!&lt;&gt;"",1,0))</f>
        <v>#REF!</v>
      </c>
      <c r="AZ30" s="214" t="e">
        <f>IF('Crisis Indicator Data'!#REF!="No Data",1,IF(#REF!&lt;&gt;"",1,0))</f>
        <v>#REF!</v>
      </c>
      <c r="BA30" t="e">
        <f t="shared" si="0"/>
        <v>#REF!</v>
      </c>
      <c r="BB30" s="22" t="e">
        <f t="shared" si="1"/>
        <v>#REF!</v>
      </c>
    </row>
    <row r="31" spans="1:54" x14ac:dyDescent="0.25">
      <c r="A31" t="s">
        <v>7900</v>
      </c>
      <c r="B31" s="214" t="e">
        <f>IF('Crisis Indicator Data'!#REF!="No Data",1,IF(#REF!&lt;&gt;"",1,0))</f>
        <v>#REF!</v>
      </c>
      <c r="C31" s="214" t="e">
        <f>IF('Crisis Indicator Data'!#REF!="No Data",1,IF(#REF!&lt;&gt;"",1,0))</f>
        <v>#REF!</v>
      </c>
      <c r="D31" s="214" t="e">
        <f>IF('Crisis Indicator Data'!#REF!="No Data",1,IF(#REF!&lt;&gt;"",1,0))</f>
        <v>#REF!</v>
      </c>
      <c r="E31" s="214" t="e">
        <f>IF('Crisis Indicator Data'!#REF!="No Data",1,IF(#REF!&lt;&gt;"",1,0))</f>
        <v>#REF!</v>
      </c>
      <c r="F31" s="214" t="e">
        <f>IF('Crisis Indicator Data'!#REF!="No Data",1,IF(#REF!&lt;&gt;"",1,0))</f>
        <v>#REF!</v>
      </c>
      <c r="G31" s="214" t="e">
        <f>IF('Crisis Indicator Data'!#REF!="No Data",1,IF(#REF!&lt;&gt;"",1,0))</f>
        <v>#REF!</v>
      </c>
      <c r="H31" s="214" t="e">
        <f>IF('Crisis Indicator Data'!#REF!="No Data",1,IF(#REF!&lt;&gt;"",1,0))</f>
        <v>#REF!</v>
      </c>
      <c r="I31" s="214" t="e">
        <f>IF('Crisis Indicator Data'!#REF!="No Data",1,IF(#REF!&lt;&gt;"",1,0))</f>
        <v>#REF!</v>
      </c>
      <c r="J31" s="214" t="e">
        <f>IF('Crisis Indicator Data'!#REF!="No Data",1,IF(#REF!&lt;&gt;"",1,0))</f>
        <v>#REF!</v>
      </c>
      <c r="K31" s="214" t="e">
        <f>IF('Crisis Indicator Data'!#REF!="No Data",1,IF(#REF!&lt;&gt;"",1,0))</f>
        <v>#REF!</v>
      </c>
      <c r="L31" s="214" t="e">
        <f>IF('Crisis Indicator Data'!#REF!="No Data",1,IF(#REF!&lt;&gt;"",1,0))</f>
        <v>#REF!</v>
      </c>
      <c r="M31" s="214" t="e">
        <f>IF('Crisis Indicator Data'!#REF!="No Data",1,IF(#REF!&lt;&gt;"",1,0))</f>
        <v>#REF!</v>
      </c>
      <c r="N31" s="214" t="e">
        <f>IF('Crisis Indicator Data'!#REF!="No Data",1,IF(#REF!&lt;&gt;"",1,0))</f>
        <v>#REF!</v>
      </c>
      <c r="O31" s="214" t="e">
        <f>IF('Crisis Indicator Data'!#REF!="No Data",1,IF(#REF!&lt;&gt;"",1,0))</f>
        <v>#REF!</v>
      </c>
      <c r="P31" s="214" t="e">
        <f>IF('Crisis Indicator Data'!#REF!="No Data",1,IF(#REF!&lt;&gt;"",1,0))</f>
        <v>#REF!</v>
      </c>
      <c r="Q31" s="214" t="e">
        <f>IF('Crisis Indicator Data'!#REF!="No Data",1,IF(#REF!&lt;&gt;"",1,0))</f>
        <v>#REF!</v>
      </c>
      <c r="R31" s="214" t="e">
        <f>IF('Crisis Indicator Data'!#REF!="No Data",1,IF(#REF!&lt;&gt;"",1,0))</f>
        <v>#REF!</v>
      </c>
      <c r="S31" s="214" t="e">
        <f>IF('Crisis Indicator Data'!#REF!="No Data",1,IF(#REF!&lt;&gt;"",1,0))</f>
        <v>#REF!</v>
      </c>
      <c r="T31" s="214" t="e">
        <f>IF('Crisis Indicator Data'!#REF!="No Data",1,IF(#REF!&lt;&gt;"",1,0))</f>
        <v>#REF!</v>
      </c>
      <c r="U31" s="214" t="e">
        <f>IF('Crisis Indicator Data'!#REF!="No Data",1,IF(#REF!&lt;&gt;"",1,0))</f>
        <v>#REF!</v>
      </c>
      <c r="V31" s="214" t="e">
        <f>IF('Crisis Indicator Data'!#REF!="No Data",1,IF(#REF!&lt;&gt;"",1,0))</f>
        <v>#REF!</v>
      </c>
      <c r="W31" s="214" t="e">
        <f>IF('Crisis Indicator Data'!#REF!="No Data",1,IF(#REF!&lt;&gt;"",1,0))</f>
        <v>#REF!</v>
      </c>
      <c r="X31" s="214" t="e">
        <f>IF('Crisis Indicator Data'!#REF!="No Data",1,IF(#REF!&lt;&gt;"",1,0))</f>
        <v>#REF!</v>
      </c>
      <c r="Y31" s="214" t="e">
        <f>IF('Crisis Indicator Data'!#REF!="No Data",1,IF(#REF!&lt;&gt;"",1,0))</f>
        <v>#REF!</v>
      </c>
      <c r="Z31" s="214" t="e">
        <f>IF('Crisis Indicator Data'!#REF!="No Data",1,IF(#REF!&lt;&gt;"",1,0))</f>
        <v>#REF!</v>
      </c>
      <c r="AA31" s="214" t="e">
        <f>IF('Crisis Indicator Data'!#REF!="No Data",1,IF(#REF!&lt;&gt;"",1,0))</f>
        <v>#REF!</v>
      </c>
      <c r="AB31" s="214" t="e">
        <f>IF('Crisis Indicator Data'!#REF!="No Data",1,IF(#REF!&lt;&gt;"",1,0))</f>
        <v>#REF!</v>
      </c>
      <c r="AC31" s="214" t="e">
        <f>IF('Crisis Indicator Data'!#REF!="No Data",1,IF(#REF!&lt;&gt;"",1,0))</f>
        <v>#REF!</v>
      </c>
      <c r="AD31" s="214" t="e">
        <f>IF('Crisis Indicator Data'!#REF!="No Data",1,IF(#REF!&lt;&gt;"",1,0))</f>
        <v>#REF!</v>
      </c>
      <c r="AE31" s="214" t="e">
        <f>IF('Crisis Indicator Data'!#REF!="No Data",1,IF(#REF!&lt;&gt;"",1,0))</f>
        <v>#REF!</v>
      </c>
      <c r="AF31" s="214" t="e">
        <f>IF('Crisis Indicator Data'!#REF!="No Data",1,IF(#REF!&lt;&gt;"",1,0))</f>
        <v>#REF!</v>
      </c>
      <c r="AG31" s="214" t="e">
        <f>IF('Crisis Indicator Data'!#REF!="No Data",1,IF(#REF!&lt;&gt;"",1,0))</f>
        <v>#REF!</v>
      </c>
      <c r="AH31" s="214" t="e">
        <f>IF('Crisis Indicator Data'!#REF!="No Data",1,IF(#REF!&lt;&gt;"",1,0))</f>
        <v>#REF!</v>
      </c>
      <c r="AI31" s="214" t="e">
        <f>IF('Crisis Indicator Data'!#REF!="No Data",1,IF(#REF!&lt;&gt;"",1,0))</f>
        <v>#REF!</v>
      </c>
      <c r="AJ31" s="214" t="e">
        <f>IF('Crisis Indicator Data'!#REF!="No Data",1,IF(#REF!&lt;&gt;"",1,0))</f>
        <v>#REF!</v>
      </c>
      <c r="AK31" s="214" t="e">
        <f>IF('Crisis Indicator Data'!#REF!="No Data",1,IF(#REF!&lt;&gt;"",1,0))</f>
        <v>#REF!</v>
      </c>
      <c r="AL31" s="214" t="e">
        <f>IF('Crisis Indicator Data'!#REF!="No Data",1,IF(#REF!&lt;&gt;"",1,0))</f>
        <v>#REF!</v>
      </c>
      <c r="AM31" s="214" t="e">
        <f>IF('Crisis Indicator Data'!#REF!="No Data",1,IF(#REF!&lt;&gt;"",1,0))</f>
        <v>#REF!</v>
      </c>
      <c r="AN31" s="214" t="e">
        <f>IF('Crisis Indicator Data'!#REF!="No Data",1,IF(#REF!&lt;&gt;"",1,0))</f>
        <v>#REF!</v>
      </c>
      <c r="AO31" s="214" t="e">
        <f>IF('Crisis Indicator Data'!#REF!="No Data",1,IF(#REF!&lt;&gt;"",1,0))</f>
        <v>#REF!</v>
      </c>
      <c r="AP31" s="214" t="e">
        <f>IF('Crisis Indicator Data'!#REF!="No Data",1,IF(#REF!&lt;&gt;"",1,0))</f>
        <v>#REF!</v>
      </c>
      <c r="AQ31" s="214" t="e">
        <f>IF('Crisis Indicator Data'!#REF!="No Data",1,IF(#REF!&lt;&gt;"",1,0))</f>
        <v>#REF!</v>
      </c>
      <c r="AR31" s="214" t="e">
        <f>IF('Crisis Indicator Data'!#REF!="No Data",1,IF(#REF!&lt;&gt;"",1,0))</f>
        <v>#REF!</v>
      </c>
      <c r="AS31" s="214" t="e">
        <f>IF('Crisis Indicator Data'!#REF!="No Data",1,IF(#REF!&lt;&gt;"",1,0))</f>
        <v>#REF!</v>
      </c>
      <c r="AT31" s="214" t="e">
        <f>IF('Crisis Indicator Data'!#REF!="No Data",1,IF(#REF!&lt;&gt;"",1,0))</f>
        <v>#REF!</v>
      </c>
      <c r="AU31" s="214" t="e">
        <f>IF('Crisis Indicator Data'!#REF!="No Data",1,IF(#REF!&lt;&gt;"",1,0))</f>
        <v>#REF!</v>
      </c>
      <c r="AV31" s="214" t="e">
        <f>IF('Crisis Indicator Data'!#REF!="No Data",1,IF(#REF!&lt;&gt;"",1,0))</f>
        <v>#REF!</v>
      </c>
      <c r="AW31" s="214" t="e">
        <f>IF('Crisis Indicator Data'!#REF!="No Data",1,IF(#REF!&lt;&gt;"",1,0))</f>
        <v>#REF!</v>
      </c>
      <c r="AX31" s="214" t="e">
        <f>IF('Crisis Indicator Data'!#REF!="No Data",1,IF(#REF!&lt;&gt;"",1,0))</f>
        <v>#REF!</v>
      </c>
      <c r="AY31" s="214" t="e">
        <f>IF('Crisis Indicator Data'!#REF!="No Data",1,IF(#REF!&lt;&gt;"",1,0))</f>
        <v>#REF!</v>
      </c>
      <c r="AZ31" s="214" t="e">
        <f>IF('Crisis Indicator Data'!#REF!="No Data",1,IF(#REF!&lt;&gt;"",1,0))</f>
        <v>#REF!</v>
      </c>
      <c r="BA31" t="e">
        <f t="shared" si="0"/>
        <v>#REF!</v>
      </c>
      <c r="BB31" s="22" t="e">
        <f t="shared" si="1"/>
        <v>#REF!</v>
      </c>
    </row>
    <row r="32" spans="1:54" x14ac:dyDescent="0.25">
      <c r="A32" t="s">
        <v>7892</v>
      </c>
      <c r="B32" s="214" t="e">
        <f>IF('Crisis Indicator Data'!#REF!="No Data",1,IF(#REF!&lt;&gt;"",1,0))</f>
        <v>#REF!</v>
      </c>
      <c r="C32" s="214" t="e">
        <f>IF('Crisis Indicator Data'!#REF!="No Data",1,IF(#REF!&lt;&gt;"",1,0))</f>
        <v>#REF!</v>
      </c>
      <c r="D32" s="214" t="e">
        <f>IF('Crisis Indicator Data'!#REF!="No Data",1,IF(#REF!&lt;&gt;"",1,0))</f>
        <v>#REF!</v>
      </c>
      <c r="E32" s="214" t="e">
        <f>IF('Crisis Indicator Data'!#REF!="No Data",1,IF(#REF!&lt;&gt;"",1,0))</f>
        <v>#REF!</v>
      </c>
      <c r="F32" s="214" t="e">
        <f>IF('Crisis Indicator Data'!#REF!="No Data",1,IF(#REF!&lt;&gt;"",1,0))</f>
        <v>#REF!</v>
      </c>
      <c r="G32" s="214" t="e">
        <f>IF('Crisis Indicator Data'!#REF!="No Data",1,IF(#REF!&lt;&gt;"",1,0))</f>
        <v>#REF!</v>
      </c>
      <c r="H32" s="214" t="e">
        <f>IF('Crisis Indicator Data'!#REF!="No Data",1,IF(#REF!&lt;&gt;"",1,0))</f>
        <v>#REF!</v>
      </c>
      <c r="I32" s="214" t="e">
        <f>IF('Crisis Indicator Data'!#REF!="No Data",1,IF(#REF!&lt;&gt;"",1,0))</f>
        <v>#REF!</v>
      </c>
      <c r="J32" s="214" t="e">
        <f>IF('Crisis Indicator Data'!#REF!="No Data",1,IF(#REF!&lt;&gt;"",1,0))</f>
        <v>#REF!</v>
      </c>
      <c r="K32" s="214" t="e">
        <f>IF('Crisis Indicator Data'!#REF!="No Data",1,IF(#REF!&lt;&gt;"",1,0))</f>
        <v>#REF!</v>
      </c>
      <c r="L32" s="214" t="e">
        <f>IF('Crisis Indicator Data'!#REF!="No Data",1,IF(#REF!&lt;&gt;"",1,0))</f>
        <v>#REF!</v>
      </c>
      <c r="M32" s="214" t="e">
        <f>IF('Crisis Indicator Data'!#REF!="No Data",1,IF(#REF!&lt;&gt;"",1,0))</f>
        <v>#REF!</v>
      </c>
      <c r="N32" s="214" t="e">
        <f>IF('Crisis Indicator Data'!#REF!="No Data",1,IF(#REF!&lt;&gt;"",1,0))</f>
        <v>#REF!</v>
      </c>
      <c r="O32" s="214" t="e">
        <f>IF('Crisis Indicator Data'!#REF!="No Data",1,IF(#REF!&lt;&gt;"",1,0))</f>
        <v>#REF!</v>
      </c>
      <c r="P32" s="214" t="e">
        <f>IF('Crisis Indicator Data'!#REF!="No Data",1,IF(#REF!&lt;&gt;"",1,0))</f>
        <v>#REF!</v>
      </c>
      <c r="Q32" s="214" t="e">
        <f>IF('Crisis Indicator Data'!#REF!="No Data",1,IF(#REF!&lt;&gt;"",1,0))</f>
        <v>#REF!</v>
      </c>
      <c r="R32" s="214" t="e">
        <f>IF('Crisis Indicator Data'!#REF!="No Data",1,IF(#REF!&lt;&gt;"",1,0))</f>
        <v>#REF!</v>
      </c>
      <c r="S32" s="214" t="e">
        <f>IF('Crisis Indicator Data'!#REF!="No Data",1,IF(#REF!&lt;&gt;"",1,0))</f>
        <v>#REF!</v>
      </c>
      <c r="T32" s="214" t="e">
        <f>IF('Crisis Indicator Data'!#REF!="No Data",1,IF(#REF!&lt;&gt;"",1,0))</f>
        <v>#REF!</v>
      </c>
      <c r="U32" s="214" t="e">
        <f>IF('Crisis Indicator Data'!#REF!="No Data",1,IF(#REF!&lt;&gt;"",1,0))</f>
        <v>#REF!</v>
      </c>
      <c r="V32" s="214" t="e">
        <f>IF('Crisis Indicator Data'!#REF!="No Data",1,IF(#REF!&lt;&gt;"",1,0))</f>
        <v>#REF!</v>
      </c>
      <c r="W32" s="214" t="e">
        <f>IF('Crisis Indicator Data'!#REF!="No Data",1,IF(#REF!&lt;&gt;"",1,0))</f>
        <v>#REF!</v>
      </c>
      <c r="X32" s="214" t="e">
        <f>IF('Crisis Indicator Data'!#REF!="No Data",1,IF(#REF!&lt;&gt;"",1,0))</f>
        <v>#REF!</v>
      </c>
      <c r="Y32" s="214" t="e">
        <f>IF('Crisis Indicator Data'!#REF!="No Data",1,IF(#REF!&lt;&gt;"",1,0))</f>
        <v>#REF!</v>
      </c>
      <c r="Z32" s="214" t="e">
        <f>IF('Crisis Indicator Data'!#REF!="No Data",1,IF(#REF!&lt;&gt;"",1,0))</f>
        <v>#REF!</v>
      </c>
      <c r="AA32" s="214" t="e">
        <f>IF('Crisis Indicator Data'!#REF!="No Data",1,IF(#REF!&lt;&gt;"",1,0))</f>
        <v>#REF!</v>
      </c>
      <c r="AB32" s="214" t="e">
        <f>IF('Crisis Indicator Data'!#REF!="No Data",1,IF(#REF!&lt;&gt;"",1,0))</f>
        <v>#REF!</v>
      </c>
      <c r="AC32" s="214" t="e">
        <f>IF('Crisis Indicator Data'!#REF!="No Data",1,IF(#REF!&lt;&gt;"",1,0))</f>
        <v>#REF!</v>
      </c>
      <c r="AD32" s="214" t="e">
        <f>IF('Crisis Indicator Data'!#REF!="No Data",1,IF(#REF!&lt;&gt;"",1,0))</f>
        <v>#REF!</v>
      </c>
      <c r="AE32" s="214" t="e">
        <f>IF('Crisis Indicator Data'!#REF!="No Data",1,IF(#REF!&lt;&gt;"",1,0))</f>
        <v>#REF!</v>
      </c>
      <c r="AF32" s="214" t="e">
        <f>IF('Crisis Indicator Data'!#REF!="No Data",1,IF(#REF!&lt;&gt;"",1,0))</f>
        <v>#REF!</v>
      </c>
      <c r="AG32" s="214" t="e">
        <f>IF('Crisis Indicator Data'!#REF!="No Data",1,IF(#REF!&lt;&gt;"",1,0))</f>
        <v>#REF!</v>
      </c>
      <c r="AH32" s="214" t="e">
        <f>IF('Crisis Indicator Data'!#REF!="No Data",1,IF(#REF!&lt;&gt;"",1,0))</f>
        <v>#REF!</v>
      </c>
      <c r="AI32" s="214" t="e">
        <f>IF('Crisis Indicator Data'!#REF!="No Data",1,IF(#REF!&lt;&gt;"",1,0))</f>
        <v>#REF!</v>
      </c>
      <c r="AJ32" s="214" t="e">
        <f>IF('Crisis Indicator Data'!#REF!="No Data",1,IF(#REF!&lt;&gt;"",1,0))</f>
        <v>#REF!</v>
      </c>
      <c r="AK32" s="214" t="e">
        <f>IF('Crisis Indicator Data'!#REF!="No Data",1,IF(#REF!&lt;&gt;"",1,0))</f>
        <v>#REF!</v>
      </c>
      <c r="AL32" s="214" t="e">
        <f>IF('Crisis Indicator Data'!#REF!="No Data",1,IF(#REF!&lt;&gt;"",1,0))</f>
        <v>#REF!</v>
      </c>
      <c r="AM32" s="214" t="e">
        <f>IF('Crisis Indicator Data'!#REF!="No Data",1,IF(#REF!&lt;&gt;"",1,0))</f>
        <v>#REF!</v>
      </c>
      <c r="AN32" s="214" t="e">
        <f>IF('Crisis Indicator Data'!#REF!="No Data",1,IF(#REF!&lt;&gt;"",1,0))</f>
        <v>#REF!</v>
      </c>
      <c r="AO32" s="214" t="e">
        <f>IF('Crisis Indicator Data'!#REF!="No Data",1,IF(#REF!&lt;&gt;"",1,0))</f>
        <v>#REF!</v>
      </c>
      <c r="AP32" s="214" t="e">
        <f>IF('Crisis Indicator Data'!#REF!="No Data",1,IF(#REF!&lt;&gt;"",1,0))</f>
        <v>#REF!</v>
      </c>
      <c r="AQ32" s="214" t="e">
        <f>IF('Crisis Indicator Data'!#REF!="No Data",1,IF(#REF!&lt;&gt;"",1,0))</f>
        <v>#REF!</v>
      </c>
      <c r="AR32" s="214" t="e">
        <f>IF('Crisis Indicator Data'!#REF!="No Data",1,IF(#REF!&lt;&gt;"",1,0))</f>
        <v>#REF!</v>
      </c>
      <c r="AS32" s="214" t="e">
        <f>IF('Crisis Indicator Data'!#REF!="No Data",1,IF(#REF!&lt;&gt;"",1,0))</f>
        <v>#REF!</v>
      </c>
      <c r="AT32" s="214" t="e">
        <f>IF('Crisis Indicator Data'!#REF!="No Data",1,IF(#REF!&lt;&gt;"",1,0))</f>
        <v>#REF!</v>
      </c>
      <c r="AU32" s="214" t="e">
        <f>IF('Crisis Indicator Data'!#REF!="No Data",1,IF(#REF!&lt;&gt;"",1,0))</f>
        <v>#REF!</v>
      </c>
      <c r="AV32" s="214" t="e">
        <f>IF('Crisis Indicator Data'!#REF!="No Data",1,IF(#REF!&lt;&gt;"",1,0))</f>
        <v>#REF!</v>
      </c>
      <c r="AW32" s="214" t="e">
        <f>IF('Crisis Indicator Data'!#REF!="No Data",1,IF(#REF!&lt;&gt;"",1,0))</f>
        <v>#REF!</v>
      </c>
      <c r="AX32" s="214" t="e">
        <f>IF('Crisis Indicator Data'!#REF!="No Data",1,IF(#REF!&lt;&gt;"",1,0))</f>
        <v>#REF!</v>
      </c>
      <c r="AY32" s="214" t="e">
        <f>IF('Crisis Indicator Data'!#REF!="No Data",1,IF(#REF!&lt;&gt;"",1,0))</f>
        <v>#REF!</v>
      </c>
      <c r="AZ32" s="214" t="e">
        <f>IF('Crisis Indicator Data'!#REF!="No Data",1,IF(#REF!&lt;&gt;"",1,0))</f>
        <v>#REF!</v>
      </c>
      <c r="BA32" t="e">
        <f t="shared" si="0"/>
        <v>#REF!</v>
      </c>
      <c r="BB32" s="22" t="e">
        <f t="shared" si="1"/>
        <v>#REF!</v>
      </c>
    </row>
    <row r="33" spans="1:54" x14ac:dyDescent="0.25">
      <c r="A33" t="s">
        <v>7890</v>
      </c>
      <c r="B33" s="214" t="e">
        <f>IF('Crisis Indicator Data'!#REF!="No Data",1,IF(#REF!&lt;&gt;"",1,0))</f>
        <v>#REF!</v>
      </c>
      <c r="C33" s="214" t="e">
        <f>IF('Crisis Indicator Data'!#REF!="No Data",1,IF(#REF!&lt;&gt;"",1,0))</f>
        <v>#REF!</v>
      </c>
      <c r="D33" s="214" t="e">
        <f>IF('Crisis Indicator Data'!#REF!="No Data",1,IF(#REF!&lt;&gt;"",1,0))</f>
        <v>#REF!</v>
      </c>
      <c r="E33" s="214" t="e">
        <f>IF('Crisis Indicator Data'!#REF!="No Data",1,IF(#REF!&lt;&gt;"",1,0))</f>
        <v>#REF!</v>
      </c>
      <c r="F33" s="214" t="e">
        <f>IF('Crisis Indicator Data'!#REF!="No Data",1,IF(#REF!&lt;&gt;"",1,0))</f>
        <v>#REF!</v>
      </c>
      <c r="G33" s="214" t="e">
        <f>IF('Crisis Indicator Data'!#REF!="No Data",1,IF(#REF!&lt;&gt;"",1,0))</f>
        <v>#REF!</v>
      </c>
      <c r="H33" s="214" t="e">
        <f>IF('Crisis Indicator Data'!#REF!="No Data",1,IF(#REF!&lt;&gt;"",1,0))</f>
        <v>#REF!</v>
      </c>
      <c r="I33" s="214" t="e">
        <f>IF('Crisis Indicator Data'!#REF!="No Data",1,IF(#REF!&lt;&gt;"",1,0))</f>
        <v>#REF!</v>
      </c>
      <c r="J33" s="214" t="e">
        <f>IF('Crisis Indicator Data'!#REF!="No Data",1,IF(#REF!&lt;&gt;"",1,0))</f>
        <v>#REF!</v>
      </c>
      <c r="K33" s="214" t="e">
        <f>IF('Crisis Indicator Data'!#REF!="No Data",1,IF(#REF!&lt;&gt;"",1,0))</f>
        <v>#REF!</v>
      </c>
      <c r="L33" s="214" t="e">
        <f>IF('Crisis Indicator Data'!#REF!="No Data",1,IF(#REF!&lt;&gt;"",1,0))</f>
        <v>#REF!</v>
      </c>
      <c r="M33" s="214" t="e">
        <f>IF('Crisis Indicator Data'!#REF!="No Data",1,IF(#REF!&lt;&gt;"",1,0))</f>
        <v>#REF!</v>
      </c>
      <c r="N33" s="214" t="e">
        <f>IF('Crisis Indicator Data'!#REF!="No Data",1,IF(#REF!&lt;&gt;"",1,0))</f>
        <v>#REF!</v>
      </c>
      <c r="O33" s="214" t="e">
        <f>IF('Crisis Indicator Data'!#REF!="No Data",1,IF(#REF!&lt;&gt;"",1,0))</f>
        <v>#REF!</v>
      </c>
      <c r="P33" s="214" t="e">
        <f>IF('Crisis Indicator Data'!#REF!="No Data",1,IF(#REF!&lt;&gt;"",1,0))</f>
        <v>#REF!</v>
      </c>
      <c r="Q33" s="214" t="e">
        <f>IF('Crisis Indicator Data'!#REF!="No Data",1,IF(#REF!&lt;&gt;"",1,0))</f>
        <v>#REF!</v>
      </c>
      <c r="R33" s="214" t="e">
        <f>IF('Crisis Indicator Data'!#REF!="No Data",1,IF(#REF!&lt;&gt;"",1,0))</f>
        <v>#REF!</v>
      </c>
      <c r="S33" s="214" t="e">
        <f>IF('Crisis Indicator Data'!#REF!="No Data",1,IF(#REF!&lt;&gt;"",1,0))</f>
        <v>#REF!</v>
      </c>
      <c r="T33" s="214" t="e">
        <f>IF('Crisis Indicator Data'!#REF!="No Data",1,IF(#REF!&lt;&gt;"",1,0))</f>
        <v>#REF!</v>
      </c>
      <c r="U33" s="214" t="e">
        <f>IF('Crisis Indicator Data'!#REF!="No Data",1,IF(#REF!&lt;&gt;"",1,0))</f>
        <v>#REF!</v>
      </c>
      <c r="V33" s="214" t="e">
        <f>IF('Crisis Indicator Data'!#REF!="No Data",1,IF(#REF!&lt;&gt;"",1,0))</f>
        <v>#REF!</v>
      </c>
      <c r="W33" s="214" t="e">
        <f>IF('Crisis Indicator Data'!#REF!="No Data",1,IF(#REF!&lt;&gt;"",1,0))</f>
        <v>#REF!</v>
      </c>
      <c r="X33" s="214" t="e">
        <f>IF('Crisis Indicator Data'!#REF!="No Data",1,IF(#REF!&lt;&gt;"",1,0))</f>
        <v>#REF!</v>
      </c>
      <c r="Y33" s="214" t="e">
        <f>IF('Crisis Indicator Data'!#REF!="No Data",1,IF(#REF!&lt;&gt;"",1,0))</f>
        <v>#REF!</v>
      </c>
      <c r="Z33" s="214" t="e">
        <f>IF('Crisis Indicator Data'!#REF!="No Data",1,IF(#REF!&lt;&gt;"",1,0))</f>
        <v>#REF!</v>
      </c>
      <c r="AA33" s="214" t="e">
        <f>IF('Crisis Indicator Data'!#REF!="No Data",1,IF(#REF!&lt;&gt;"",1,0))</f>
        <v>#REF!</v>
      </c>
      <c r="AB33" s="214" t="e">
        <f>IF('Crisis Indicator Data'!#REF!="No Data",1,IF(#REF!&lt;&gt;"",1,0))</f>
        <v>#REF!</v>
      </c>
      <c r="AC33" s="214" t="e">
        <f>IF('Crisis Indicator Data'!#REF!="No Data",1,IF(#REF!&lt;&gt;"",1,0))</f>
        <v>#REF!</v>
      </c>
      <c r="AD33" s="214" t="e">
        <f>IF('Crisis Indicator Data'!#REF!="No Data",1,IF(#REF!&lt;&gt;"",1,0))</f>
        <v>#REF!</v>
      </c>
      <c r="AE33" s="214" t="e">
        <f>IF('Crisis Indicator Data'!#REF!="No Data",1,IF(#REF!&lt;&gt;"",1,0))</f>
        <v>#REF!</v>
      </c>
      <c r="AF33" s="214" t="e">
        <f>IF('Crisis Indicator Data'!#REF!="No Data",1,IF(#REF!&lt;&gt;"",1,0))</f>
        <v>#REF!</v>
      </c>
      <c r="AG33" s="214" t="e">
        <f>IF('Crisis Indicator Data'!#REF!="No Data",1,IF(#REF!&lt;&gt;"",1,0))</f>
        <v>#REF!</v>
      </c>
      <c r="AH33" s="214" t="e">
        <f>IF('Crisis Indicator Data'!#REF!="No Data",1,IF(#REF!&lt;&gt;"",1,0))</f>
        <v>#REF!</v>
      </c>
      <c r="AI33" s="214" t="e">
        <f>IF('Crisis Indicator Data'!#REF!="No Data",1,IF(#REF!&lt;&gt;"",1,0))</f>
        <v>#REF!</v>
      </c>
      <c r="AJ33" s="214" t="e">
        <f>IF('Crisis Indicator Data'!#REF!="No Data",1,IF(#REF!&lt;&gt;"",1,0))</f>
        <v>#REF!</v>
      </c>
      <c r="AK33" s="214" t="e">
        <f>IF('Crisis Indicator Data'!#REF!="No Data",1,IF(#REF!&lt;&gt;"",1,0))</f>
        <v>#REF!</v>
      </c>
      <c r="AL33" s="214" t="e">
        <f>IF('Crisis Indicator Data'!#REF!="No Data",1,IF(#REF!&lt;&gt;"",1,0))</f>
        <v>#REF!</v>
      </c>
      <c r="AM33" s="214" t="e">
        <f>IF('Crisis Indicator Data'!#REF!="No Data",1,IF(#REF!&lt;&gt;"",1,0))</f>
        <v>#REF!</v>
      </c>
      <c r="AN33" s="214" t="e">
        <f>IF('Crisis Indicator Data'!#REF!="No Data",1,IF(#REF!&lt;&gt;"",1,0))</f>
        <v>#REF!</v>
      </c>
      <c r="AO33" s="214" t="e">
        <f>IF('Crisis Indicator Data'!#REF!="No Data",1,IF(#REF!&lt;&gt;"",1,0))</f>
        <v>#REF!</v>
      </c>
      <c r="AP33" s="214" t="e">
        <f>IF('Crisis Indicator Data'!#REF!="No Data",1,IF(#REF!&lt;&gt;"",1,0))</f>
        <v>#REF!</v>
      </c>
      <c r="AQ33" s="214" t="e">
        <f>IF('Crisis Indicator Data'!#REF!="No Data",1,IF(#REF!&lt;&gt;"",1,0))</f>
        <v>#REF!</v>
      </c>
      <c r="AR33" s="214" t="e">
        <f>IF('Crisis Indicator Data'!#REF!="No Data",1,IF(#REF!&lt;&gt;"",1,0))</f>
        <v>#REF!</v>
      </c>
      <c r="AS33" s="214" t="e">
        <f>IF('Crisis Indicator Data'!#REF!="No Data",1,IF(#REF!&lt;&gt;"",1,0))</f>
        <v>#REF!</v>
      </c>
      <c r="AT33" s="214" t="e">
        <f>IF('Crisis Indicator Data'!#REF!="No Data",1,IF(#REF!&lt;&gt;"",1,0))</f>
        <v>#REF!</v>
      </c>
      <c r="AU33" s="214" t="e">
        <f>IF('Crisis Indicator Data'!#REF!="No Data",1,IF(#REF!&lt;&gt;"",1,0))</f>
        <v>#REF!</v>
      </c>
      <c r="AV33" s="214" t="e">
        <f>IF('Crisis Indicator Data'!#REF!="No Data",1,IF(#REF!&lt;&gt;"",1,0))</f>
        <v>#REF!</v>
      </c>
      <c r="AW33" s="214" t="e">
        <f>IF('Crisis Indicator Data'!#REF!="No Data",1,IF(#REF!&lt;&gt;"",1,0))</f>
        <v>#REF!</v>
      </c>
      <c r="AX33" s="214" t="e">
        <f>IF('Crisis Indicator Data'!#REF!="No Data",1,IF(#REF!&lt;&gt;"",1,0))</f>
        <v>#REF!</v>
      </c>
      <c r="AY33" s="214" t="e">
        <f>IF('Crisis Indicator Data'!#REF!="No Data",1,IF(#REF!&lt;&gt;"",1,0))</f>
        <v>#REF!</v>
      </c>
      <c r="AZ33" s="214" t="e">
        <f>IF('Crisis Indicator Data'!#REF!="No Data",1,IF(#REF!&lt;&gt;"",1,0))</f>
        <v>#REF!</v>
      </c>
      <c r="BA33" t="e">
        <f t="shared" si="0"/>
        <v>#REF!</v>
      </c>
      <c r="BB33" s="22" t="e">
        <f t="shared" si="1"/>
        <v>#REF!</v>
      </c>
    </row>
    <row r="34" spans="1:54" x14ac:dyDescent="0.25">
      <c r="A34" t="s">
        <v>8107</v>
      </c>
      <c r="B34" s="214" t="e">
        <f>IF('Crisis Indicator Data'!#REF!="No Data",1,IF(#REF!&lt;&gt;"",1,0))</f>
        <v>#REF!</v>
      </c>
      <c r="C34" s="214" t="e">
        <f>IF('Crisis Indicator Data'!#REF!="No Data",1,IF(#REF!&lt;&gt;"",1,0))</f>
        <v>#REF!</v>
      </c>
      <c r="D34" s="214" t="e">
        <f>IF('Crisis Indicator Data'!#REF!="No Data",1,IF(#REF!&lt;&gt;"",1,0))</f>
        <v>#REF!</v>
      </c>
      <c r="E34" s="214" t="e">
        <f>IF('Crisis Indicator Data'!#REF!="No Data",1,IF(#REF!&lt;&gt;"",1,0))</f>
        <v>#REF!</v>
      </c>
      <c r="F34" s="214" t="e">
        <f>IF('Crisis Indicator Data'!#REF!="No Data",1,IF(#REF!&lt;&gt;"",1,0))</f>
        <v>#REF!</v>
      </c>
      <c r="G34" s="214" t="e">
        <f>IF('Crisis Indicator Data'!#REF!="No Data",1,IF(#REF!&lt;&gt;"",1,0))</f>
        <v>#REF!</v>
      </c>
      <c r="H34" s="214" t="e">
        <f>IF('Crisis Indicator Data'!#REF!="No Data",1,IF(#REF!&lt;&gt;"",1,0))</f>
        <v>#REF!</v>
      </c>
      <c r="I34" s="214" t="e">
        <f>IF('Crisis Indicator Data'!#REF!="No Data",1,IF(#REF!&lt;&gt;"",1,0))</f>
        <v>#REF!</v>
      </c>
      <c r="J34" s="214" t="e">
        <f>IF('Crisis Indicator Data'!#REF!="No Data",1,IF(#REF!&lt;&gt;"",1,0))</f>
        <v>#REF!</v>
      </c>
      <c r="K34" s="214" t="e">
        <f>IF('Crisis Indicator Data'!#REF!="No Data",1,IF(#REF!&lt;&gt;"",1,0))</f>
        <v>#REF!</v>
      </c>
      <c r="L34" s="214" t="e">
        <f>IF('Crisis Indicator Data'!#REF!="No Data",1,IF(#REF!&lt;&gt;"",1,0))</f>
        <v>#REF!</v>
      </c>
      <c r="M34" s="214" t="e">
        <f>IF('Crisis Indicator Data'!#REF!="No Data",1,IF(#REF!&lt;&gt;"",1,0))</f>
        <v>#REF!</v>
      </c>
      <c r="N34" s="214" t="e">
        <f>IF('Crisis Indicator Data'!#REF!="No Data",1,IF(#REF!&lt;&gt;"",1,0))</f>
        <v>#REF!</v>
      </c>
      <c r="O34" s="214" t="e">
        <f>IF('Crisis Indicator Data'!#REF!="No Data",1,IF(#REF!&lt;&gt;"",1,0))</f>
        <v>#REF!</v>
      </c>
      <c r="P34" s="214" t="e">
        <f>IF('Crisis Indicator Data'!#REF!="No Data",1,IF(#REF!&lt;&gt;"",1,0))</f>
        <v>#REF!</v>
      </c>
      <c r="Q34" s="214" t="e">
        <f>IF('Crisis Indicator Data'!#REF!="No Data",1,IF(#REF!&lt;&gt;"",1,0))</f>
        <v>#REF!</v>
      </c>
      <c r="R34" s="214" t="e">
        <f>IF('Crisis Indicator Data'!#REF!="No Data",1,IF(#REF!&lt;&gt;"",1,0))</f>
        <v>#REF!</v>
      </c>
      <c r="S34" s="214" t="e">
        <f>IF('Crisis Indicator Data'!#REF!="No Data",1,IF(#REF!&lt;&gt;"",1,0))</f>
        <v>#REF!</v>
      </c>
      <c r="T34" s="214" t="e">
        <f>IF('Crisis Indicator Data'!#REF!="No Data",1,IF(#REF!&lt;&gt;"",1,0))</f>
        <v>#REF!</v>
      </c>
      <c r="U34" s="214" t="e">
        <f>IF('Crisis Indicator Data'!#REF!="No Data",1,IF(#REF!&lt;&gt;"",1,0))</f>
        <v>#REF!</v>
      </c>
      <c r="V34" s="214" t="e">
        <f>IF('Crisis Indicator Data'!#REF!="No Data",1,IF(#REF!&lt;&gt;"",1,0))</f>
        <v>#REF!</v>
      </c>
      <c r="W34" s="214" t="e">
        <f>IF('Crisis Indicator Data'!#REF!="No Data",1,IF(#REF!&lt;&gt;"",1,0))</f>
        <v>#REF!</v>
      </c>
      <c r="X34" s="214" t="e">
        <f>IF('Crisis Indicator Data'!#REF!="No Data",1,IF(#REF!&lt;&gt;"",1,0))</f>
        <v>#REF!</v>
      </c>
      <c r="Y34" s="214" t="e">
        <f>IF('Crisis Indicator Data'!#REF!="No Data",1,IF(#REF!&lt;&gt;"",1,0))</f>
        <v>#REF!</v>
      </c>
      <c r="Z34" s="214" t="e">
        <f>IF('Crisis Indicator Data'!#REF!="No Data",1,IF(#REF!&lt;&gt;"",1,0))</f>
        <v>#REF!</v>
      </c>
      <c r="AA34" s="214" t="e">
        <f>IF('Crisis Indicator Data'!#REF!="No Data",1,IF(#REF!&lt;&gt;"",1,0))</f>
        <v>#REF!</v>
      </c>
      <c r="AB34" s="214" t="e">
        <f>IF('Crisis Indicator Data'!#REF!="No Data",1,IF(#REF!&lt;&gt;"",1,0))</f>
        <v>#REF!</v>
      </c>
      <c r="AC34" s="214" t="e">
        <f>IF('Crisis Indicator Data'!#REF!="No Data",1,IF(#REF!&lt;&gt;"",1,0))</f>
        <v>#REF!</v>
      </c>
      <c r="AD34" s="214" t="e">
        <f>IF('Crisis Indicator Data'!#REF!="No Data",1,IF(#REF!&lt;&gt;"",1,0))</f>
        <v>#REF!</v>
      </c>
      <c r="AE34" s="214" t="e">
        <f>IF('Crisis Indicator Data'!#REF!="No Data",1,IF(#REF!&lt;&gt;"",1,0))</f>
        <v>#REF!</v>
      </c>
      <c r="AF34" s="214" t="e">
        <f>IF('Crisis Indicator Data'!#REF!="No Data",1,IF(#REF!&lt;&gt;"",1,0))</f>
        <v>#REF!</v>
      </c>
      <c r="AG34" s="214" t="e">
        <f>IF('Crisis Indicator Data'!#REF!="No Data",1,IF(#REF!&lt;&gt;"",1,0))</f>
        <v>#REF!</v>
      </c>
      <c r="AH34" s="214" t="e">
        <f>IF('Crisis Indicator Data'!#REF!="No Data",1,IF(#REF!&lt;&gt;"",1,0))</f>
        <v>#REF!</v>
      </c>
      <c r="AI34" s="214" t="e">
        <f>IF('Crisis Indicator Data'!#REF!="No Data",1,IF(#REF!&lt;&gt;"",1,0))</f>
        <v>#REF!</v>
      </c>
      <c r="AJ34" s="214" t="e">
        <f>IF('Crisis Indicator Data'!#REF!="No Data",1,IF(#REF!&lt;&gt;"",1,0))</f>
        <v>#REF!</v>
      </c>
      <c r="AK34" s="214" t="e">
        <f>IF('Crisis Indicator Data'!#REF!="No Data",1,IF(#REF!&lt;&gt;"",1,0))</f>
        <v>#REF!</v>
      </c>
      <c r="AL34" s="214" t="e">
        <f>IF('Crisis Indicator Data'!#REF!="No Data",1,IF(#REF!&lt;&gt;"",1,0))</f>
        <v>#REF!</v>
      </c>
      <c r="AM34" s="214" t="e">
        <f>IF('Crisis Indicator Data'!#REF!="No Data",1,IF(#REF!&lt;&gt;"",1,0))</f>
        <v>#REF!</v>
      </c>
      <c r="AN34" s="214" t="e">
        <f>IF('Crisis Indicator Data'!#REF!="No Data",1,IF(#REF!&lt;&gt;"",1,0))</f>
        <v>#REF!</v>
      </c>
      <c r="AO34" s="214" t="e">
        <f>IF('Crisis Indicator Data'!#REF!="No Data",1,IF(#REF!&lt;&gt;"",1,0))</f>
        <v>#REF!</v>
      </c>
      <c r="AP34" s="214" t="e">
        <f>IF('Crisis Indicator Data'!#REF!="No Data",1,IF(#REF!&lt;&gt;"",1,0))</f>
        <v>#REF!</v>
      </c>
      <c r="AQ34" s="214" t="e">
        <f>IF('Crisis Indicator Data'!#REF!="No Data",1,IF(#REF!&lt;&gt;"",1,0))</f>
        <v>#REF!</v>
      </c>
      <c r="AR34" s="214" t="e">
        <f>IF('Crisis Indicator Data'!#REF!="No Data",1,IF(#REF!&lt;&gt;"",1,0))</f>
        <v>#REF!</v>
      </c>
      <c r="AS34" s="214" t="e">
        <f>IF('Crisis Indicator Data'!#REF!="No Data",1,IF(#REF!&lt;&gt;"",1,0))</f>
        <v>#REF!</v>
      </c>
      <c r="AT34" s="214" t="e">
        <f>IF('Crisis Indicator Data'!#REF!="No Data",1,IF(#REF!&lt;&gt;"",1,0))</f>
        <v>#REF!</v>
      </c>
      <c r="AU34" s="214" t="e">
        <f>IF('Crisis Indicator Data'!#REF!="No Data",1,IF(#REF!&lt;&gt;"",1,0))</f>
        <v>#REF!</v>
      </c>
      <c r="AV34" s="214" t="e">
        <f>IF('Crisis Indicator Data'!#REF!="No Data",1,IF(#REF!&lt;&gt;"",1,0))</f>
        <v>#REF!</v>
      </c>
      <c r="AW34" s="214" t="e">
        <f>IF('Crisis Indicator Data'!#REF!="No Data",1,IF(#REF!&lt;&gt;"",1,0))</f>
        <v>#REF!</v>
      </c>
      <c r="AX34" s="214" t="e">
        <f>IF('Crisis Indicator Data'!#REF!="No Data",1,IF(#REF!&lt;&gt;"",1,0))</f>
        <v>#REF!</v>
      </c>
      <c r="AY34" s="214" t="e">
        <f>IF('Crisis Indicator Data'!#REF!="No Data",1,IF(#REF!&lt;&gt;"",1,0))</f>
        <v>#REF!</v>
      </c>
      <c r="AZ34" s="214" t="e">
        <f>IF('Crisis Indicator Data'!#REF!="No Data",1,IF(#REF!&lt;&gt;"",1,0))</f>
        <v>#REF!</v>
      </c>
      <c r="BA34" t="e">
        <f t="shared" ref="BA34:BA65" si="2">SUM(B34:AZ34)</f>
        <v>#REF!</v>
      </c>
      <c r="BB34" s="22" t="e">
        <f t="shared" ref="BB34:BB65" si="3">BA34/51</f>
        <v>#REF!</v>
      </c>
    </row>
    <row r="35" spans="1:54" x14ac:dyDescent="0.25">
      <c r="A35" t="s">
        <v>7895</v>
      </c>
      <c r="B35" s="214" t="e">
        <f>IF('Crisis Indicator Data'!#REF!="No Data",1,IF(#REF!&lt;&gt;"",1,0))</f>
        <v>#REF!</v>
      </c>
      <c r="C35" s="214" t="e">
        <f>IF('Crisis Indicator Data'!#REF!="No Data",1,IF(#REF!&lt;&gt;"",1,0))</f>
        <v>#REF!</v>
      </c>
      <c r="D35" s="214" t="e">
        <f>IF('Crisis Indicator Data'!#REF!="No Data",1,IF(#REF!&lt;&gt;"",1,0))</f>
        <v>#REF!</v>
      </c>
      <c r="E35" s="214" t="e">
        <f>IF('Crisis Indicator Data'!#REF!="No Data",1,IF(#REF!&lt;&gt;"",1,0))</f>
        <v>#REF!</v>
      </c>
      <c r="F35" s="214" t="e">
        <f>IF('Crisis Indicator Data'!#REF!="No Data",1,IF(#REF!&lt;&gt;"",1,0))</f>
        <v>#REF!</v>
      </c>
      <c r="G35" s="214" t="e">
        <f>IF('Crisis Indicator Data'!#REF!="No Data",1,IF(#REF!&lt;&gt;"",1,0))</f>
        <v>#REF!</v>
      </c>
      <c r="H35" s="214" t="e">
        <f>IF('Crisis Indicator Data'!#REF!="No Data",1,IF(#REF!&lt;&gt;"",1,0))</f>
        <v>#REF!</v>
      </c>
      <c r="I35" s="214" t="e">
        <f>IF('Crisis Indicator Data'!#REF!="No Data",1,IF(#REF!&lt;&gt;"",1,0))</f>
        <v>#REF!</v>
      </c>
      <c r="J35" s="214" t="e">
        <f>IF('Crisis Indicator Data'!#REF!="No Data",1,IF(#REF!&lt;&gt;"",1,0))</f>
        <v>#REF!</v>
      </c>
      <c r="K35" s="214" t="e">
        <f>IF('Crisis Indicator Data'!#REF!="No Data",1,IF(#REF!&lt;&gt;"",1,0))</f>
        <v>#REF!</v>
      </c>
      <c r="L35" s="214" t="e">
        <f>IF('Crisis Indicator Data'!#REF!="No Data",1,IF(#REF!&lt;&gt;"",1,0))</f>
        <v>#REF!</v>
      </c>
      <c r="M35" s="214" t="e">
        <f>IF('Crisis Indicator Data'!#REF!="No Data",1,IF(#REF!&lt;&gt;"",1,0))</f>
        <v>#REF!</v>
      </c>
      <c r="N35" s="214" t="e">
        <f>IF('Crisis Indicator Data'!#REF!="No Data",1,IF(#REF!&lt;&gt;"",1,0))</f>
        <v>#REF!</v>
      </c>
      <c r="O35" s="214" t="e">
        <f>IF('Crisis Indicator Data'!#REF!="No Data",1,IF(#REF!&lt;&gt;"",1,0))</f>
        <v>#REF!</v>
      </c>
      <c r="P35" s="214" t="e">
        <f>IF('Crisis Indicator Data'!#REF!="No Data",1,IF(#REF!&lt;&gt;"",1,0))</f>
        <v>#REF!</v>
      </c>
      <c r="Q35" s="214" t="e">
        <f>IF('Crisis Indicator Data'!#REF!="No Data",1,IF(#REF!&lt;&gt;"",1,0))</f>
        <v>#REF!</v>
      </c>
      <c r="R35" s="214" t="e">
        <f>IF('Crisis Indicator Data'!#REF!="No Data",1,IF(#REF!&lt;&gt;"",1,0))</f>
        <v>#REF!</v>
      </c>
      <c r="S35" s="214" t="e">
        <f>IF('Crisis Indicator Data'!#REF!="No Data",1,IF(#REF!&lt;&gt;"",1,0))</f>
        <v>#REF!</v>
      </c>
      <c r="T35" s="214" t="e">
        <f>IF('Crisis Indicator Data'!#REF!="No Data",1,IF(#REF!&lt;&gt;"",1,0))</f>
        <v>#REF!</v>
      </c>
      <c r="U35" s="214" t="e">
        <f>IF('Crisis Indicator Data'!#REF!="No Data",1,IF(#REF!&lt;&gt;"",1,0))</f>
        <v>#REF!</v>
      </c>
      <c r="V35" s="214" t="e">
        <f>IF('Crisis Indicator Data'!#REF!="No Data",1,IF(#REF!&lt;&gt;"",1,0))</f>
        <v>#REF!</v>
      </c>
      <c r="W35" s="214" t="e">
        <f>IF('Crisis Indicator Data'!#REF!="No Data",1,IF(#REF!&lt;&gt;"",1,0))</f>
        <v>#REF!</v>
      </c>
      <c r="X35" s="214" t="e">
        <f>IF('Crisis Indicator Data'!#REF!="No Data",1,IF(#REF!&lt;&gt;"",1,0))</f>
        <v>#REF!</v>
      </c>
      <c r="Y35" s="214" t="e">
        <f>IF('Crisis Indicator Data'!#REF!="No Data",1,IF(#REF!&lt;&gt;"",1,0))</f>
        <v>#REF!</v>
      </c>
      <c r="Z35" s="214" t="e">
        <f>IF('Crisis Indicator Data'!#REF!="No Data",1,IF(#REF!&lt;&gt;"",1,0))</f>
        <v>#REF!</v>
      </c>
      <c r="AA35" s="214" t="e">
        <f>IF('Crisis Indicator Data'!#REF!="No Data",1,IF(#REF!&lt;&gt;"",1,0))</f>
        <v>#REF!</v>
      </c>
      <c r="AB35" s="214" t="e">
        <f>IF('Crisis Indicator Data'!#REF!="No Data",1,IF(#REF!&lt;&gt;"",1,0))</f>
        <v>#REF!</v>
      </c>
      <c r="AC35" s="214" t="e">
        <f>IF('Crisis Indicator Data'!#REF!="No Data",1,IF(#REF!&lt;&gt;"",1,0))</f>
        <v>#REF!</v>
      </c>
      <c r="AD35" s="214" t="e">
        <f>IF('Crisis Indicator Data'!#REF!="No Data",1,IF(#REF!&lt;&gt;"",1,0))</f>
        <v>#REF!</v>
      </c>
      <c r="AE35" s="214" t="e">
        <f>IF('Crisis Indicator Data'!#REF!="No Data",1,IF(#REF!&lt;&gt;"",1,0))</f>
        <v>#REF!</v>
      </c>
      <c r="AF35" s="214" t="e">
        <f>IF('Crisis Indicator Data'!#REF!="No Data",1,IF(#REF!&lt;&gt;"",1,0))</f>
        <v>#REF!</v>
      </c>
      <c r="AG35" s="214" t="e">
        <f>IF('Crisis Indicator Data'!#REF!="No Data",1,IF(#REF!&lt;&gt;"",1,0))</f>
        <v>#REF!</v>
      </c>
      <c r="AH35" s="214" t="e">
        <f>IF('Crisis Indicator Data'!#REF!="No Data",1,IF(#REF!&lt;&gt;"",1,0))</f>
        <v>#REF!</v>
      </c>
      <c r="AI35" s="214" t="e">
        <f>IF('Crisis Indicator Data'!#REF!="No Data",1,IF(#REF!&lt;&gt;"",1,0))</f>
        <v>#REF!</v>
      </c>
      <c r="AJ35" s="214" t="e">
        <f>IF('Crisis Indicator Data'!#REF!="No Data",1,IF(#REF!&lt;&gt;"",1,0))</f>
        <v>#REF!</v>
      </c>
      <c r="AK35" s="214" t="e">
        <f>IF('Crisis Indicator Data'!#REF!="No Data",1,IF(#REF!&lt;&gt;"",1,0))</f>
        <v>#REF!</v>
      </c>
      <c r="AL35" s="214" t="e">
        <f>IF('Crisis Indicator Data'!#REF!="No Data",1,IF(#REF!&lt;&gt;"",1,0))</f>
        <v>#REF!</v>
      </c>
      <c r="AM35" s="214" t="e">
        <f>IF('Crisis Indicator Data'!#REF!="No Data",1,IF(#REF!&lt;&gt;"",1,0))</f>
        <v>#REF!</v>
      </c>
      <c r="AN35" s="214" t="e">
        <f>IF('Crisis Indicator Data'!#REF!="No Data",1,IF(#REF!&lt;&gt;"",1,0))</f>
        <v>#REF!</v>
      </c>
      <c r="AO35" s="214" t="e">
        <f>IF('Crisis Indicator Data'!#REF!="No Data",1,IF(#REF!&lt;&gt;"",1,0))</f>
        <v>#REF!</v>
      </c>
      <c r="AP35" s="214" t="e">
        <f>IF('Crisis Indicator Data'!#REF!="No Data",1,IF(#REF!&lt;&gt;"",1,0))</f>
        <v>#REF!</v>
      </c>
      <c r="AQ35" s="214" t="e">
        <f>IF('Crisis Indicator Data'!#REF!="No Data",1,IF(#REF!&lt;&gt;"",1,0))</f>
        <v>#REF!</v>
      </c>
      <c r="AR35" s="214" t="e">
        <f>IF('Crisis Indicator Data'!#REF!="No Data",1,IF(#REF!&lt;&gt;"",1,0))</f>
        <v>#REF!</v>
      </c>
      <c r="AS35" s="214" t="e">
        <f>IF('Crisis Indicator Data'!#REF!="No Data",1,IF(#REF!&lt;&gt;"",1,0))</f>
        <v>#REF!</v>
      </c>
      <c r="AT35" s="214" t="e">
        <f>IF('Crisis Indicator Data'!#REF!="No Data",1,IF(#REF!&lt;&gt;"",1,0))</f>
        <v>#REF!</v>
      </c>
      <c r="AU35" s="214" t="e">
        <f>IF('Crisis Indicator Data'!#REF!="No Data",1,IF(#REF!&lt;&gt;"",1,0))</f>
        <v>#REF!</v>
      </c>
      <c r="AV35" s="214" t="e">
        <f>IF('Crisis Indicator Data'!#REF!="No Data",1,IF(#REF!&lt;&gt;"",1,0))</f>
        <v>#REF!</v>
      </c>
      <c r="AW35" s="214" t="e">
        <f>IF('Crisis Indicator Data'!#REF!="No Data",1,IF(#REF!&lt;&gt;"",1,0))</f>
        <v>#REF!</v>
      </c>
      <c r="AX35" s="214" t="e">
        <f>IF('Crisis Indicator Data'!#REF!="No Data",1,IF(#REF!&lt;&gt;"",1,0))</f>
        <v>#REF!</v>
      </c>
      <c r="AY35" s="214" t="e">
        <f>IF('Crisis Indicator Data'!#REF!="No Data",1,IF(#REF!&lt;&gt;"",1,0))</f>
        <v>#REF!</v>
      </c>
      <c r="AZ35" s="214" t="e">
        <f>IF('Crisis Indicator Data'!#REF!="No Data",1,IF(#REF!&lt;&gt;"",1,0))</f>
        <v>#REF!</v>
      </c>
      <c r="BA35" t="e">
        <f t="shared" si="2"/>
        <v>#REF!</v>
      </c>
      <c r="BB35" s="22" t="e">
        <f t="shared" si="3"/>
        <v>#REF!</v>
      </c>
    </row>
    <row r="36" spans="1:54" x14ac:dyDescent="0.25">
      <c r="A36" t="s">
        <v>7897</v>
      </c>
      <c r="B36" s="214" t="e">
        <f>IF('Crisis Indicator Data'!#REF!="No Data",1,IF(#REF!&lt;&gt;"",1,0))</f>
        <v>#REF!</v>
      </c>
      <c r="C36" s="214" t="e">
        <f>IF('Crisis Indicator Data'!#REF!="No Data",1,IF(#REF!&lt;&gt;"",1,0))</f>
        <v>#REF!</v>
      </c>
      <c r="D36" s="214" t="e">
        <f>IF('Crisis Indicator Data'!#REF!="No Data",1,IF(#REF!&lt;&gt;"",1,0))</f>
        <v>#REF!</v>
      </c>
      <c r="E36" s="214" t="e">
        <f>IF('Crisis Indicator Data'!#REF!="No Data",1,IF(#REF!&lt;&gt;"",1,0))</f>
        <v>#REF!</v>
      </c>
      <c r="F36" s="214" t="e">
        <f>IF('Crisis Indicator Data'!#REF!="No Data",1,IF(#REF!&lt;&gt;"",1,0))</f>
        <v>#REF!</v>
      </c>
      <c r="G36" s="214" t="e">
        <f>IF('Crisis Indicator Data'!#REF!="No Data",1,IF(#REF!&lt;&gt;"",1,0))</f>
        <v>#REF!</v>
      </c>
      <c r="H36" s="214" t="e">
        <f>IF('Crisis Indicator Data'!#REF!="No Data",1,IF(#REF!&lt;&gt;"",1,0))</f>
        <v>#REF!</v>
      </c>
      <c r="I36" s="214" t="e">
        <f>IF('Crisis Indicator Data'!#REF!="No Data",1,IF(#REF!&lt;&gt;"",1,0))</f>
        <v>#REF!</v>
      </c>
      <c r="J36" s="214" t="e">
        <f>IF('Crisis Indicator Data'!#REF!="No Data",1,IF(#REF!&lt;&gt;"",1,0))</f>
        <v>#REF!</v>
      </c>
      <c r="K36" s="214" t="e">
        <f>IF('Crisis Indicator Data'!#REF!="No Data",1,IF(#REF!&lt;&gt;"",1,0))</f>
        <v>#REF!</v>
      </c>
      <c r="L36" s="214" t="e">
        <f>IF('Crisis Indicator Data'!#REF!="No Data",1,IF(#REF!&lt;&gt;"",1,0))</f>
        <v>#REF!</v>
      </c>
      <c r="M36" s="214" t="e">
        <f>IF('Crisis Indicator Data'!#REF!="No Data",1,IF(#REF!&lt;&gt;"",1,0))</f>
        <v>#REF!</v>
      </c>
      <c r="N36" s="214" t="e">
        <f>IF('Crisis Indicator Data'!#REF!="No Data",1,IF(#REF!&lt;&gt;"",1,0))</f>
        <v>#REF!</v>
      </c>
      <c r="O36" s="214" t="e">
        <f>IF('Crisis Indicator Data'!#REF!="No Data",1,IF(#REF!&lt;&gt;"",1,0))</f>
        <v>#REF!</v>
      </c>
      <c r="P36" s="214" t="e">
        <f>IF('Crisis Indicator Data'!#REF!="No Data",1,IF(#REF!&lt;&gt;"",1,0))</f>
        <v>#REF!</v>
      </c>
      <c r="Q36" s="214" t="e">
        <f>IF('Crisis Indicator Data'!#REF!="No Data",1,IF(#REF!&lt;&gt;"",1,0))</f>
        <v>#REF!</v>
      </c>
      <c r="R36" s="214" t="e">
        <f>IF('Crisis Indicator Data'!#REF!="No Data",1,IF(#REF!&lt;&gt;"",1,0))</f>
        <v>#REF!</v>
      </c>
      <c r="S36" s="214" t="e">
        <f>IF('Crisis Indicator Data'!#REF!="No Data",1,IF(#REF!&lt;&gt;"",1,0))</f>
        <v>#REF!</v>
      </c>
      <c r="T36" s="214" t="e">
        <f>IF('Crisis Indicator Data'!#REF!="No Data",1,IF(#REF!&lt;&gt;"",1,0))</f>
        <v>#REF!</v>
      </c>
      <c r="U36" s="214" t="e">
        <f>IF('Crisis Indicator Data'!#REF!="No Data",1,IF(#REF!&lt;&gt;"",1,0))</f>
        <v>#REF!</v>
      </c>
      <c r="V36" s="214" t="e">
        <f>IF('Crisis Indicator Data'!#REF!="No Data",1,IF(#REF!&lt;&gt;"",1,0))</f>
        <v>#REF!</v>
      </c>
      <c r="W36" s="214" t="e">
        <f>IF('Crisis Indicator Data'!#REF!="No Data",1,IF(#REF!&lt;&gt;"",1,0))</f>
        <v>#REF!</v>
      </c>
      <c r="X36" s="214" t="e">
        <f>IF('Crisis Indicator Data'!#REF!="No Data",1,IF(#REF!&lt;&gt;"",1,0))</f>
        <v>#REF!</v>
      </c>
      <c r="Y36" s="214" t="e">
        <f>IF('Crisis Indicator Data'!#REF!="No Data",1,IF(#REF!&lt;&gt;"",1,0))</f>
        <v>#REF!</v>
      </c>
      <c r="Z36" s="214" t="e">
        <f>IF('Crisis Indicator Data'!#REF!="No Data",1,IF(#REF!&lt;&gt;"",1,0))</f>
        <v>#REF!</v>
      </c>
      <c r="AA36" s="214" t="e">
        <f>IF('Crisis Indicator Data'!#REF!="No Data",1,IF(#REF!&lt;&gt;"",1,0))</f>
        <v>#REF!</v>
      </c>
      <c r="AB36" s="214" t="e">
        <f>IF('Crisis Indicator Data'!#REF!="No Data",1,IF(#REF!&lt;&gt;"",1,0))</f>
        <v>#REF!</v>
      </c>
      <c r="AC36" s="214" t="e">
        <f>IF('Crisis Indicator Data'!#REF!="No Data",1,IF(#REF!&lt;&gt;"",1,0))</f>
        <v>#REF!</v>
      </c>
      <c r="AD36" s="214" t="e">
        <f>IF('Crisis Indicator Data'!#REF!="No Data",1,IF(#REF!&lt;&gt;"",1,0))</f>
        <v>#REF!</v>
      </c>
      <c r="AE36" s="214" t="e">
        <f>IF('Crisis Indicator Data'!#REF!="No Data",1,IF(#REF!&lt;&gt;"",1,0))</f>
        <v>#REF!</v>
      </c>
      <c r="AF36" s="214" t="e">
        <f>IF('Crisis Indicator Data'!#REF!="No Data",1,IF(#REF!&lt;&gt;"",1,0))</f>
        <v>#REF!</v>
      </c>
      <c r="AG36" s="214" t="e">
        <f>IF('Crisis Indicator Data'!#REF!="No Data",1,IF(#REF!&lt;&gt;"",1,0))</f>
        <v>#REF!</v>
      </c>
      <c r="AH36" s="214" t="e">
        <f>IF('Crisis Indicator Data'!#REF!="No Data",1,IF(#REF!&lt;&gt;"",1,0))</f>
        <v>#REF!</v>
      </c>
      <c r="AI36" s="214" t="e">
        <f>IF('Crisis Indicator Data'!#REF!="No Data",1,IF(#REF!&lt;&gt;"",1,0))</f>
        <v>#REF!</v>
      </c>
      <c r="AJ36" s="214" t="e">
        <f>IF('Crisis Indicator Data'!#REF!="No Data",1,IF(#REF!&lt;&gt;"",1,0))</f>
        <v>#REF!</v>
      </c>
      <c r="AK36" s="214" t="e">
        <f>IF('Crisis Indicator Data'!#REF!="No Data",1,IF(#REF!&lt;&gt;"",1,0))</f>
        <v>#REF!</v>
      </c>
      <c r="AL36" s="214" t="e">
        <f>IF('Crisis Indicator Data'!#REF!="No Data",1,IF(#REF!&lt;&gt;"",1,0))</f>
        <v>#REF!</v>
      </c>
      <c r="AM36" s="214" t="e">
        <f>IF('Crisis Indicator Data'!#REF!="No Data",1,IF(#REF!&lt;&gt;"",1,0))</f>
        <v>#REF!</v>
      </c>
      <c r="AN36" s="214" t="e">
        <f>IF('Crisis Indicator Data'!#REF!="No Data",1,IF(#REF!&lt;&gt;"",1,0))</f>
        <v>#REF!</v>
      </c>
      <c r="AO36" s="214" t="e">
        <f>IF('Crisis Indicator Data'!#REF!="No Data",1,IF(#REF!&lt;&gt;"",1,0))</f>
        <v>#REF!</v>
      </c>
      <c r="AP36" s="214" t="e">
        <f>IF('Crisis Indicator Data'!#REF!="No Data",1,IF(#REF!&lt;&gt;"",1,0))</f>
        <v>#REF!</v>
      </c>
      <c r="AQ36" s="214" t="e">
        <f>IF('Crisis Indicator Data'!#REF!="No Data",1,IF(#REF!&lt;&gt;"",1,0))</f>
        <v>#REF!</v>
      </c>
      <c r="AR36" s="214" t="e">
        <f>IF('Crisis Indicator Data'!#REF!="No Data",1,IF(#REF!&lt;&gt;"",1,0))</f>
        <v>#REF!</v>
      </c>
      <c r="AS36" s="214" t="e">
        <f>IF('Crisis Indicator Data'!#REF!="No Data",1,IF(#REF!&lt;&gt;"",1,0))</f>
        <v>#REF!</v>
      </c>
      <c r="AT36" s="214" t="e">
        <f>IF('Crisis Indicator Data'!#REF!="No Data",1,IF(#REF!&lt;&gt;"",1,0))</f>
        <v>#REF!</v>
      </c>
      <c r="AU36" s="214" t="e">
        <f>IF('Crisis Indicator Data'!#REF!="No Data",1,IF(#REF!&lt;&gt;"",1,0))</f>
        <v>#REF!</v>
      </c>
      <c r="AV36" s="214" t="e">
        <f>IF('Crisis Indicator Data'!#REF!="No Data",1,IF(#REF!&lt;&gt;"",1,0))</f>
        <v>#REF!</v>
      </c>
      <c r="AW36" s="214" t="e">
        <f>IF('Crisis Indicator Data'!#REF!="No Data",1,IF(#REF!&lt;&gt;"",1,0))</f>
        <v>#REF!</v>
      </c>
      <c r="AX36" s="214" t="e">
        <f>IF('Crisis Indicator Data'!#REF!="No Data",1,IF(#REF!&lt;&gt;"",1,0))</f>
        <v>#REF!</v>
      </c>
      <c r="AY36" s="214" t="e">
        <f>IF('Crisis Indicator Data'!#REF!="No Data",1,IF(#REF!&lt;&gt;"",1,0))</f>
        <v>#REF!</v>
      </c>
      <c r="AZ36" s="214" t="e">
        <f>IF('Crisis Indicator Data'!#REF!="No Data",1,IF(#REF!&lt;&gt;"",1,0))</f>
        <v>#REF!</v>
      </c>
      <c r="BA36" t="e">
        <f t="shared" si="2"/>
        <v>#REF!</v>
      </c>
      <c r="BB36" s="22" t="e">
        <f t="shared" si="3"/>
        <v>#REF!</v>
      </c>
    </row>
    <row r="37" spans="1:54" x14ac:dyDescent="0.25">
      <c r="A37" t="s">
        <v>7903</v>
      </c>
      <c r="B37" s="214" t="e">
        <f>IF('Crisis Indicator Data'!#REF!="No Data",1,IF(#REF!&lt;&gt;"",1,0))</f>
        <v>#REF!</v>
      </c>
      <c r="C37" s="214" t="e">
        <f>IF('Crisis Indicator Data'!#REF!="No Data",1,IF(#REF!&lt;&gt;"",1,0))</f>
        <v>#REF!</v>
      </c>
      <c r="D37" s="214" t="e">
        <f>IF('Crisis Indicator Data'!#REF!="No Data",1,IF(#REF!&lt;&gt;"",1,0))</f>
        <v>#REF!</v>
      </c>
      <c r="E37" s="214" t="e">
        <f>IF('Crisis Indicator Data'!#REF!="No Data",1,IF(#REF!&lt;&gt;"",1,0))</f>
        <v>#REF!</v>
      </c>
      <c r="F37" s="214" t="e">
        <f>IF('Crisis Indicator Data'!#REF!="No Data",1,IF(#REF!&lt;&gt;"",1,0))</f>
        <v>#REF!</v>
      </c>
      <c r="G37" s="214" t="e">
        <f>IF('Crisis Indicator Data'!#REF!="No Data",1,IF(#REF!&lt;&gt;"",1,0))</f>
        <v>#REF!</v>
      </c>
      <c r="H37" s="214" t="e">
        <f>IF('Crisis Indicator Data'!#REF!="No Data",1,IF(#REF!&lt;&gt;"",1,0))</f>
        <v>#REF!</v>
      </c>
      <c r="I37" s="214" t="e">
        <f>IF('Crisis Indicator Data'!#REF!="No Data",1,IF(#REF!&lt;&gt;"",1,0))</f>
        <v>#REF!</v>
      </c>
      <c r="J37" s="214" t="e">
        <f>IF('Crisis Indicator Data'!#REF!="No Data",1,IF(#REF!&lt;&gt;"",1,0))</f>
        <v>#REF!</v>
      </c>
      <c r="K37" s="214" t="e">
        <f>IF('Crisis Indicator Data'!#REF!="No Data",1,IF(#REF!&lt;&gt;"",1,0))</f>
        <v>#REF!</v>
      </c>
      <c r="L37" s="214" t="e">
        <f>IF('Crisis Indicator Data'!#REF!="No Data",1,IF(#REF!&lt;&gt;"",1,0))</f>
        <v>#REF!</v>
      </c>
      <c r="M37" s="214" t="e">
        <f>IF('Crisis Indicator Data'!#REF!="No Data",1,IF(#REF!&lt;&gt;"",1,0))</f>
        <v>#REF!</v>
      </c>
      <c r="N37" s="214" t="e">
        <f>IF('Crisis Indicator Data'!#REF!="No Data",1,IF(#REF!&lt;&gt;"",1,0))</f>
        <v>#REF!</v>
      </c>
      <c r="O37" s="214" t="e">
        <f>IF('Crisis Indicator Data'!#REF!="No Data",1,IF(#REF!&lt;&gt;"",1,0))</f>
        <v>#REF!</v>
      </c>
      <c r="P37" s="214" t="e">
        <f>IF('Crisis Indicator Data'!#REF!="No Data",1,IF(#REF!&lt;&gt;"",1,0))</f>
        <v>#REF!</v>
      </c>
      <c r="Q37" s="214" t="e">
        <f>IF('Crisis Indicator Data'!#REF!="No Data",1,IF(#REF!&lt;&gt;"",1,0))</f>
        <v>#REF!</v>
      </c>
      <c r="R37" s="214" t="e">
        <f>IF('Crisis Indicator Data'!#REF!="No Data",1,IF(#REF!&lt;&gt;"",1,0))</f>
        <v>#REF!</v>
      </c>
      <c r="S37" s="214" t="e">
        <f>IF('Crisis Indicator Data'!#REF!="No Data",1,IF(#REF!&lt;&gt;"",1,0))</f>
        <v>#REF!</v>
      </c>
      <c r="T37" s="214" t="e">
        <f>IF('Crisis Indicator Data'!#REF!="No Data",1,IF(#REF!&lt;&gt;"",1,0))</f>
        <v>#REF!</v>
      </c>
      <c r="U37" s="214" t="e">
        <f>IF('Crisis Indicator Data'!#REF!="No Data",1,IF(#REF!&lt;&gt;"",1,0))</f>
        <v>#REF!</v>
      </c>
      <c r="V37" s="214" t="e">
        <f>IF('Crisis Indicator Data'!#REF!="No Data",1,IF(#REF!&lt;&gt;"",1,0))</f>
        <v>#REF!</v>
      </c>
      <c r="W37" s="214" t="e">
        <f>IF('Crisis Indicator Data'!#REF!="No Data",1,IF(#REF!&lt;&gt;"",1,0))</f>
        <v>#REF!</v>
      </c>
      <c r="X37" s="214" t="e">
        <f>IF('Crisis Indicator Data'!#REF!="No Data",1,IF(#REF!&lt;&gt;"",1,0))</f>
        <v>#REF!</v>
      </c>
      <c r="Y37" s="214" t="e">
        <f>IF('Crisis Indicator Data'!#REF!="No Data",1,IF(#REF!&lt;&gt;"",1,0))</f>
        <v>#REF!</v>
      </c>
      <c r="Z37" s="214" t="e">
        <f>IF('Crisis Indicator Data'!#REF!="No Data",1,IF(#REF!&lt;&gt;"",1,0))</f>
        <v>#REF!</v>
      </c>
      <c r="AA37" s="214" t="e">
        <f>IF('Crisis Indicator Data'!#REF!="No Data",1,IF(#REF!&lt;&gt;"",1,0))</f>
        <v>#REF!</v>
      </c>
      <c r="AB37" s="214" t="e">
        <f>IF('Crisis Indicator Data'!#REF!="No Data",1,IF(#REF!&lt;&gt;"",1,0))</f>
        <v>#REF!</v>
      </c>
      <c r="AC37" s="214" t="e">
        <f>IF('Crisis Indicator Data'!#REF!="No Data",1,IF(#REF!&lt;&gt;"",1,0))</f>
        <v>#REF!</v>
      </c>
      <c r="AD37" s="214" t="e">
        <f>IF('Crisis Indicator Data'!#REF!="No Data",1,IF(#REF!&lt;&gt;"",1,0))</f>
        <v>#REF!</v>
      </c>
      <c r="AE37" s="214" t="e">
        <f>IF('Crisis Indicator Data'!#REF!="No Data",1,IF(#REF!&lt;&gt;"",1,0))</f>
        <v>#REF!</v>
      </c>
      <c r="AF37" s="214" t="e">
        <f>IF('Crisis Indicator Data'!#REF!="No Data",1,IF(#REF!&lt;&gt;"",1,0))</f>
        <v>#REF!</v>
      </c>
      <c r="AG37" s="214" t="e">
        <f>IF('Crisis Indicator Data'!#REF!="No Data",1,IF(#REF!&lt;&gt;"",1,0))</f>
        <v>#REF!</v>
      </c>
      <c r="AH37" s="214" t="e">
        <f>IF('Crisis Indicator Data'!#REF!="No Data",1,IF(#REF!&lt;&gt;"",1,0))</f>
        <v>#REF!</v>
      </c>
      <c r="AI37" s="214" t="e">
        <f>IF('Crisis Indicator Data'!#REF!="No Data",1,IF(#REF!&lt;&gt;"",1,0))</f>
        <v>#REF!</v>
      </c>
      <c r="AJ37" s="214" t="e">
        <f>IF('Crisis Indicator Data'!#REF!="No Data",1,IF(#REF!&lt;&gt;"",1,0))</f>
        <v>#REF!</v>
      </c>
      <c r="AK37" s="214" t="e">
        <f>IF('Crisis Indicator Data'!#REF!="No Data",1,IF(#REF!&lt;&gt;"",1,0))</f>
        <v>#REF!</v>
      </c>
      <c r="AL37" s="214" t="e">
        <f>IF('Crisis Indicator Data'!#REF!="No Data",1,IF(#REF!&lt;&gt;"",1,0))</f>
        <v>#REF!</v>
      </c>
      <c r="AM37" s="214" t="e">
        <f>IF('Crisis Indicator Data'!#REF!="No Data",1,IF(#REF!&lt;&gt;"",1,0))</f>
        <v>#REF!</v>
      </c>
      <c r="AN37" s="214" t="e">
        <f>IF('Crisis Indicator Data'!#REF!="No Data",1,IF(#REF!&lt;&gt;"",1,0))</f>
        <v>#REF!</v>
      </c>
      <c r="AO37" s="214" t="e">
        <f>IF('Crisis Indicator Data'!#REF!="No Data",1,IF(#REF!&lt;&gt;"",1,0))</f>
        <v>#REF!</v>
      </c>
      <c r="AP37" s="214" t="e">
        <f>IF('Crisis Indicator Data'!#REF!="No Data",1,IF(#REF!&lt;&gt;"",1,0))</f>
        <v>#REF!</v>
      </c>
      <c r="AQ37" s="214" t="e">
        <f>IF('Crisis Indicator Data'!#REF!="No Data",1,IF(#REF!&lt;&gt;"",1,0))</f>
        <v>#REF!</v>
      </c>
      <c r="AR37" s="214" t="e">
        <f>IF('Crisis Indicator Data'!#REF!="No Data",1,IF(#REF!&lt;&gt;"",1,0))</f>
        <v>#REF!</v>
      </c>
      <c r="AS37" s="214" t="e">
        <f>IF('Crisis Indicator Data'!#REF!="No Data",1,IF(#REF!&lt;&gt;"",1,0))</f>
        <v>#REF!</v>
      </c>
      <c r="AT37" s="214" t="e">
        <f>IF('Crisis Indicator Data'!#REF!="No Data",1,IF(#REF!&lt;&gt;"",1,0))</f>
        <v>#REF!</v>
      </c>
      <c r="AU37" s="214" t="e">
        <f>IF('Crisis Indicator Data'!#REF!="No Data",1,IF(#REF!&lt;&gt;"",1,0))</f>
        <v>#REF!</v>
      </c>
      <c r="AV37" s="214" t="e">
        <f>IF('Crisis Indicator Data'!#REF!="No Data",1,IF(#REF!&lt;&gt;"",1,0))</f>
        <v>#REF!</v>
      </c>
      <c r="AW37" s="214" t="e">
        <f>IF('Crisis Indicator Data'!#REF!="No Data",1,IF(#REF!&lt;&gt;"",1,0))</f>
        <v>#REF!</v>
      </c>
      <c r="AX37" s="214" t="e">
        <f>IF('Crisis Indicator Data'!#REF!="No Data",1,IF(#REF!&lt;&gt;"",1,0))</f>
        <v>#REF!</v>
      </c>
      <c r="AY37" s="214" t="e">
        <f>IF('Crisis Indicator Data'!#REF!="No Data",1,IF(#REF!&lt;&gt;"",1,0))</f>
        <v>#REF!</v>
      </c>
      <c r="AZ37" s="214" t="e">
        <f>IF('Crisis Indicator Data'!#REF!="No Data",1,IF(#REF!&lt;&gt;"",1,0))</f>
        <v>#REF!</v>
      </c>
      <c r="BA37" t="e">
        <f t="shared" si="2"/>
        <v>#REF!</v>
      </c>
      <c r="BB37" s="22" t="e">
        <f t="shared" si="3"/>
        <v>#REF!</v>
      </c>
    </row>
    <row r="38" spans="1:54" x14ac:dyDescent="0.25">
      <c r="A38" t="s">
        <v>7905</v>
      </c>
      <c r="B38" s="214" t="e">
        <f>IF('Crisis Indicator Data'!#REF!="No Data",1,IF(#REF!&lt;&gt;"",1,0))</f>
        <v>#REF!</v>
      </c>
      <c r="C38" s="214" t="e">
        <f>IF('Crisis Indicator Data'!#REF!="No Data",1,IF(#REF!&lt;&gt;"",1,0))</f>
        <v>#REF!</v>
      </c>
      <c r="D38" s="214" t="e">
        <f>IF('Crisis Indicator Data'!#REF!="No Data",1,IF(#REF!&lt;&gt;"",1,0))</f>
        <v>#REF!</v>
      </c>
      <c r="E38" s="214" t="e">
        <f>IF('Crisis Indicator Data'!#REF!="No Data",1,IF(#REF!&lt;&gt;"",1,0))</f>
        <v>#REF!</v>
      </c>
      <c r="F38" s="214" t="e">
        <f>IF('Crisis Indicator Data'!#REF!="No Data",1,IF(#REF!&lt;&gt;"",1,0))</f>
        <v>#REF!</v>
      </c>
      <c r="G38" s="214" t="e">
        <f>IF('Crisis Indicator Data'!#REF!="No Data",1,IF(#REF!&lt;&gt;"",1,0))</f>
        <v>#REF!</v>
      </c>
      <c r="H38" s="214" t="e">
        <f>IF('Crisis Indicator Data'!#REF!="No Data",1,IF(#REF!&lt;&gt;"",1,0))</f>
        <v>#REF!</v>
      </c>
      <c r="I38" s="214" t="e">
        <f>IF('Crisis Indicator Data'!#REF!="No Data",1,IF(#REF!&lt;&gt;"",1,0))</f>
        <v>#REF!</v>
      </c>
      <c r="J38" s="214" t="e">
        <f>IF('Crisis Indicator Data'!#REF!="No Data",1,IF(#REF!&lt;&gt;"",1,0))</f>
        <v>#REF!</v>
      </c>
      <c r="K38" s="214" t="e">
        <f>IF('Crisis Indicator Data'!#REF!="No Data",1,IF(#REF!&lt;&gt;"",1,0))</f>
        <v>#REF!</v>
      </c>
      <c r="L38" s="214" t="e">
        <f>IF('Crisis Indicator Data'!#REF!="No Data",1,IF(#REF!&lt;&gt;"",1,0))</f>
        <v>#REF!</v>
      </c>
      <c r="M38" s="214" t="e">
        <f>IF('Crisis Indicator Data'!#REF!="No Data",1,IF(#REF!&lt;&gt;"",1,0))</f>
        <v>#REF!</v>
      </c>
      <c r="N38" s="214" t="e">
        <f>IF('Crisis Indicator Data'!#REF!="No Data",1,IF(#REF!&lt;&gt;"",1,0))</f>
        <v>#REF!</v>
      </c>
      <c r="O38" s="214" t="e">
        <f>IF('Crisis Indicator Data'!#REF!="No Data",1,IF(#REF!&lt;&gt;"",1,0))</f>
        <v>#REF!</v>
      </c>
      <c r="P38" s="214" t="e">
        <f>IF('Crisis Indicator Data'!#REF!="No Data",1,IF(#REF!&lt;&gt;"",1,0))</f>
        <v>#REF!</v>
      </c>
      <c r="Q38" s="214" t="e">
        <f>IF('Crisis Indicator Data'!#REF!="No Data",1,IF(#REF!&lt;&gt;"",1,0))</f>
        <v>#REF!</v>
      </c>
      <c r="R38" s="214" t="e">
        <f>IF('Crisis Indicator Data'!#REF!="No Data",1,IF(#REF!&lt;&gt;"",1,0))</f>
        <v>#REF!</v>
      </c>
      <c r="S38" s="214" t="e">
        <f>IF('Crisis Indicator Data'!#REF!="No Data",1,IF(#REF!&lt;&gt;"",1,0))</f>
        <v>#REF!</v>
      </c>
      <c r="T38" s="214" t="e">
        <f>IF('Crisis Indicator Data'!#REF!="No Data",1,IF(#REF!&lt;&gt;"",1,0))</f>
        <v>#REF!</v>
      </c>
      <c r="U38" s="214" t="e">
        <f>IF('Crisis Indicator Data'!#REF!="No Data",1,IF(#REF!&lt;&gt;"",1,0))</f>
        <v>#REF!</v>
      </c>
      <c r="V38" s="214" t="e">
        <f>IF('Crisis Indicator Data'!#REF!="No Data",1,IF(#REF!&lt;&gt;"",1,0))</f>
        <v>#REF!</v>
      </c>
      <c r="W38" s="214" t="e">
        <f>IF('Crisis Indicator Data'!#REF!="No Data",1,IF(#REF!&lt;&gt;"",1,0))</f>
        <v>#REF!</v>
      </c>
      <c r="X38" s="214" t="e">
        <f>IF('Crisis Indicator Data'!#REF!="No Data",1,IF(#REF!&lt;&gt;"",1,0))</f>
        <v>#REF!</v>
      </c>
      <c r="Y38" s="214" t="e">
        <f>IF('Crisis Indicator Data'!#REF!="No Data",1,IF(#REF!&lt;&gt;"",1,0))</f>
        <v>#REF!</v>
      </c>
      <c r="Z38" s="214" t="e">
        <f>IF('Crisis Indicator Data'!#REF!="No Data",1,IF(#REF!&lt;&gt;"",1,0))</f>
        <v>#REF!</v>
      </c>
      <c r="AA38" s="214" t="e">
        <f>IF('Crisis Indicator Data'!#REF!="No Data",1,IF(#REF!&lt;&gt;"",1,0))</f>
        <v>#REF!</v>
      </c>
      <c r="AB38" s="214" t="e">
        <f>IF('Crisis Indicator Data'!#REF!="No Data",1,IF(#REF!&lt;&gt;"",1,0))</f>
        <v>#REF!</v>
      </c>
      <c r="AC38" s="214" t="e">
        <f>IF('Crisis Indicator Data'!#REF!="No Data",1,IF(#REF!&lt;&gt;"",1,0))</f>
        <v>#REF!</v>
      </c>
      <c r="AD38" s="214" t="e">
        <f>IF('Crisis Indicator Data'!#REF!="No Data",1,IF(#REF!&lt;&gt;"",1,0))</f>
        <v>#REF!</v>
      </c>
      <c r="AE38" s="214" t="e">
        <f>IF('Crisis Indicator Data'!#REF!="No Data",1,IF(#REF!&lt;&gt;"",1,0))</f>
        <v>#REF!</v>
      </c>
      <c r="AF38" s="214" t="e">
        <f>IF('Crisis Indicator Data'!#REF!="No Data",1,IF(#REF!&lt;&gt;"",1,0))</f>
        <v>#REF!</v>
      </c>
      <c r="AG38" s="214" t="e">
        <f>IF('Crisis Indicator Data'!#REF!="No Data",1,IF(#REF!&lt;&gt;"",1,0))</f>
        <v>#REF!</v>
      </c>
      <c r="AH38" s="214" t="e">
        <f>IF('Crisis Indicator Data'!#REF!="No Data",1,IF(#REF!&lt;&gt;"",1,0))</f>
        <v>#REF!</v>
      </c>
      <c r="AI38" s="214" t="e">
        <f>IF('Crisis Indicator Data'!#REF!="No Data",1,IF(#REF!&lt;&gt;"",1,0))</f>
        <v>#REF!</v>
      </c>
      <c r="AJ38" s="214" t="e">
        <f>IF('Crisis Indicator Data'!#REF!="No Data",1,IF(#REF!&lt;&gt;"",1,0))</f>
        <v>#REF!</v>
      </c>
      <c r="AK38" s="214" t="e">
        <f>IF('Crisis Indicator Data'!#REF!="No Data",1,IF(#REF!&lt;&gt;"",1,0))</f>
        <v>#REF!</v>
      </c>
      <c r="AL38" s="214" t="e">
        <f>IF('Crisis Indicator Data'!#REF!="No Data",1,IF(#REF!&lt;&gt;"",1,0))</f>
        <v>#REF!</v>
      </c>
      <c r="AM38" s="214" t="e">
        <f>IF('Crisis Indicator Data'!#REF!="No Data",1,IF(#REF!&lt;&gt;"",1,0))</f>
        <v>#REF!</v>
      </c>
      <c r="AN38" s="214" t="e">
        <f>IF('Crisis Indicator Data'!#REF!="No Data",1,IF(#REF!&lt;&gt;"",1,0))</f>
        <v>#REF!</v>
      </c>
      <c r="AO38" s="214" t="e">
        <f>IF('Crisis Indicator Data'!#REF!="No Data",1,IF(#REF!&lt;&gt;"",1,0))</f>
        <v>#REF!</v>
      </c>
      <c r="AP38" s="214" t="e">
        <f>IF('Crisis Indicator Data'!#REF!="No Data",1,IF(#REF!&lt;&gt;"",1,0))</f>
        <v>#REF!</v>
      </c>
      <c r="AQ38" s="214" t="e">
        <f>IF('Crisis Indicator Data'!#REF!="No Data",1,IF(#REF!&lt;&gt;"",1,0))</f>
        <v>#REF!</v>
      </c>
      <c r="AR38" s="214" t="e">
        <f>IF('Crisis Indicator Data'!#REF!="No Data",1,IF(#REF!&lt;&gt;"",1,0))</f>
        <v>#REF!</v>
      </c>
      <c r="AS38" s="214" t="e">
        <f>IF('Crisis Indicator Data'!#REF!="No Data",1,IF(#REF!&lt;&gt;"",1,0))</f>
        <v>#REF!</v>
      </c>
      <c r="AT38" s="214" t="e">
        <f>IF('Crisis Indicator Data'!#REF!="No Data",1,IF(#REF!&lt;&gt;"",1,0))</f>
        <v>#REF!</v>
      </c>
      <c r="AU38" s="214" t="e">
        <f>IF('Crisis Indicator Data'!#REF!="No Data",1,IF(#REF!&lt;&gt;"",1,0))</f>
        <v>#REF!</v>
      </c>
      <c r="AV38" s="214" t="e">
        <f>IF('Crisis Indicator Data'!#REF!="No Data",1,IF(#REF!&lt;&gt;"",1,0))</f>
        <v>#REF!</v>
      </c>
      <c r="AW38" s="214" t="e">
        <f>IF('Crisis Indicator Data'!#REF!="No Data",1,IF(#REF!&lt;&gt;"",1,0))</f>
        <v>#REF!</v>
      </c>
      <c r="AX38" s="214" t="e">
        <f>IF('Crisis Indicator Data'!#REF!="No Data",1,IF(#REF!&lt;&gt;"",1,0))</f>
        <v>#REF!</v>
      </c>
      <c r="AY38" s="214" t="e">
        <f>IF('Crisis Indicator Data'!#REF!="No Data",1,IF(#REF!&lt;&gt;"",1,0))</f>
        <v>#REF!</v>
      </c>
      <c r="AZ38" s="214" t="e">
        <f>IF('Crisis Indicator Data'!#REF!="No Data",1,IF(#REF!&lt;&gt;"",1,0))</f>
        <v>#REF!</v>
      </c>
      <c r="BA38" t="e">
        <f t="shared" si="2"/>
        <v>#REF!</v>
      </c>
      <c r="BB38" s="22" t="e">
        <f t="shared" si="3"/>
        <v>#REF!</v>
      </c>
    </row>
    <row r="39" spans="1:54" x14ac:dyDescent="0.25">
      <c r="A39" t="s">
        <v>7902</v>
      </c>
      <c r="B39" s="214" t="e">
        <f>IF('Crisis Indicator Data'!#REF!="No Data",1,IF(#REF!&lt;&gt;"",1,0))</f>
        <v>#REF!</v>
      </c>
      <c r="C39" s="214" t="e">
        <f>IF('Crisis Indicator Data'!#REF!="No Data",1,IF(#REF!&lt;&gt;"",1,0))</f>
        <v>#REF!</v>
      </c>
      <c r="D39" s="214" t="e">
        <f>IF('Crisis Indicator Data'!#REF!="No Data",1,IF(#REF!&lt;&gt;"",1,0))</f>
        <v>#REF!</v>
      </c>
      <c r="E39" s="214" t="e">
        <f>IF('Crisis Indicator Data'!#REF!="No Data",1,IF(#REF!&lt;&gt;"",1,0))</f>
        <v>#REF!</v>
      </c>
      <c r="F39" s="214" t="e">
        <f>IF('Crisis Indicator Data'!#REF!="No Data",1,IF(#REF!&lt;&gt;"",1,0))</f>
        <v>#REF!</v>
      </c>
      <c r="G39" s="214" t="e">
        <f>IF('Crisis Indicator Data'!#REF!="No Data",1,IF(#REF!&lt;&gt;"",1,0))</f>
        <v>#REF!</v>
      </c>
      <c r="H39" s="214" t="e">
        <f>IF('Crisis Indicator Data'!#REF!="No Data",1,IF(#REF!&lt;&gt;"",1,0))</f>
        <v>#REF!</v>
      </c>
      <c r="I39" s="214" t="e">
        <f>IF('Crisis Indicator Data'!#REF!="No Data",1,IF(#REF!&lt;&gt;"",1,0))</f>
        <v>#REF!</v>
      </c>
      <c r="J39" s="214" t="e">
        <f>IF('Crisis Indicator Data'!#REF!="No Data",1,IF(#REF!&lt;&gt;"",1,0))</f>
        <v>#REF!</v>
      </c>
      <c r="K39" s="214" t="e">
        <f>IF('Crisis Indicator Data'!#REF!="No Data",1,IF(#REF!&lt;&gt;"",1,0))</f>
        <v>#REF!</v>
      </c>
      <c r="L39" s="214" t="e">
        <f>IF('Crisis Indicator Data'!#REF!="No Data",1,IF(#REF!&lt;&gt;"",1,0))</f>
        <v>#REF!</v>
      </c>
      <c r="M39" s="214" t="e">
        <f>IF('Crisis Indicator Data'!#REF!="No Data",1,IF(#REF!&lt;&gt;"",1,0))</f>
        <v>#REF!</v>
      </c>
      <c r="N39" s="214" t="e">
        <f>IF('Crisis Indicator Data'!#REF!="No Data",1,IF(#REF!&lt;&gt;"",1,0))</f>
        <v>#REF!</v>
      </c>
      <c r="O39" s="214" t="e">
        <f>IF('Crisis Indicator Data'!#REF!="No Data",1,IF(#REF!&lt;&gt;"",1,0))</f>
        <v>#REF!</v>
      </c>
      <c r="P39" s="214" t="e">
        <f>IF('Crisis Indicator Data'!#REF!="No Data",1,IF(#REF!&lt;&gt;"",1,0))</f>
        <v>#REF!</v>
      </c>
      <c r="Q39" s="214" t="e">
        <f>IF('Crisis Indicator Data'!#REF!="No Data",1,IF(#REF!&lt;&gt;"",1,0))</f>
        <v>#REF!</v>
      </c>
      <c r="R39" s="214" t="e">
        <f>IF('Crisis Indicator Data'!#REF!="No Data",1,IF(#REF!&lt;&gt;"",1,0))</f>
        <v>#REF!</v>
      </c>
      <c r="S39" s="214" t="e">
        <f>IF('Crisis Indicator Data'!#REF!="No Data",1,IF(#REF!&lt;&gt;"",1,0))</f>
        <v>#REF!</v>
      </c>
      <c r="T39" s="214" t="e">
        <f>IF('Crisis Indicator Data'!#REF!="No Data",1,IF(#REF!&lt;&gt;"",1,0))</f>
        <v>#REF!</v>
      </c>
      <c r="U39" s="214" t="e">
        <f>IF('Crisis Indicator Data'!#REF!="No Data",1,IF(#REF!&lt;&gt;"",1,0))</f>
        <v>#REF!</v>
      </c>
      <c r="V39" s="214" t="e">
        <f>IF('Crisis Indicator Data'!#REF!="No Data",1,IF(#REF!&lt;&gt;"",1,0))</f>
        <v>#REF!</v>
      </c>
      <c r="W39" s="214" t="e">
        <f>IF('Crisis Indicator Data'!#REF!="No Data",1,IF(#REF!&lt;&gt;"",1,0))</f>
        <v>#REF!</v>
      </c>
      <c r="X39" s="214" t="e">
        <f>IF('Crisis Indicator Data'!#REF!="No Data",1,IF(#REF!&lt;&gt;"",1,0))</f>
        <v>#REF!</v>
      </c>
      <c r="Y39" s="214" t="e">
        <f>IF('Crisis Indicator Data'!#REF!="No Data",1,IF(#REF!&lt;&gt;"",1,0))</f>
        <v>#REF!</v>
      </c>
      <c r="Z39" s="214" t="e">
        <f>IF('Crisis Indicator Data'!#REF!="No Data",1,IF(#REF!&lt;&gt;"",1,0))</f>
        <v>#REF!</v>
      </c>
      <c r="AA39" s="214" t="e">
        <f>IF('Crisis Indicator Data'!#REF!="No Data",1,IF(#REF!&lt;&gt;"",1,0))</f>
        <v>#REF!</v>
      </c>
      <c r="AB39" s="214" t="e">
        <f>IF('Crisis Indicator Data'!#REF!="No Data",1,IF(#REF!&lt;&gt;"",1,0))</f>
        <v>#REF!</v>
      </c>
      <c r="AC39" s="214" t="e">
        <f>IF('Crisis Indicator Data'!#REF!="No Data",1,IF(#REF!&lt;&gt;"",1,0))</f>
        <v>#REF!</v>
      </c>
      <c r="AD39" s="214" t="e">
        <f>IF('Crisis Indicator Data'!#REF!="No Data",1,IF(#REF!&lt;&gt;"",1,0))</f>
        <v>#REF!</v>
      </c>
      <c r="AE39" s="214" t="e">
        <f>IF('Crisis Indicator Data'!#REF!="No Data",1,IF(#REF!&lt;&gt;"",1,0))</f>
        <v>#REF!</v>
      </c>
      <c r="AF39" s="214" t="e">
        <f>IF('Crisis Indicator Data'!#REF!="No Data",1,IF(#REF!&lt;&gt;"",1,0))</f>
        <v>#REF!</v>
      </c>
      <c r="AG39" s="214" t="e">
        <f>IF('Crisis Indicator Data'!#REF!="No Data",1,IF(#REF!&lt;&gt;"",1,0))</f>
        <v>#REF!</v>
      </c>
      <c r="AH39" s="214" t="e">
        <f>IF('Crisis Indicator Data'!#REF!="No Data",1,IF(#REF!&lt;&gt;"",1,0))</f>
        <v>#REF!</v>
      </c>
      <c r="AI39" s="214" t="e">
        <f>IF('Crisis Indicator Data'!#REF!="No Data",1,IF(#REF!&lt;&gt;"",1,0))</f>
        <v>#REF!</v>
      </c>
      <c r="AJ39" s="214" t="e">
        <f>IF('Crisis Indicator Data'!#REF!="No Data",1,IF(#REF!&lt;&gt;"",1,0))</f>
        <v>#REF!</v>
      </c>
      <c r="AK39" s="214" t="e">
        <f>IF('Crisis Indicator Data'!#REF!="No Data",1,IF(#REF!&lt;&gt;"",1,0))</f>
        <v>#REF!</v>
      </c>
      <c r="AL39" s="214" t="e">
        <f>IF('Crisis Indicator Data'!#REF!="No Data",1,IF(#REF!&lt;&gt;"",1,0))</f>
        <v>#REF!</v>
      </c>
      <c r="AM39" s="214" t="e">
        <f>IF('Crisis Indicator Data'!#REF!="No Data",1,IF(#REF!&lt;&gt;"",1,0))</f>
        <v>#REF!</v>
      </c>
      <c r="AN39" s="214" t="e">
        <f>IF('Crisis Indicator Data'!#REF!="No Data",1,IF(#REF!&lt;&gt;"",1,0))</f>
        <v>#REF!</v>
      </c>
      <c r="AO39" s="214" t="e">
        <f>IF('Crisis Indicator Data'!#REF!="No Data",1,IF(#REF!&lt;&gt;"",1,0))</f>
        <v>#REF!</v>
      </c>
      <c r="AP39" s="214" t="e">
        <f>IF('Crisis Indicator Data'!#REF!="No Data",1,IF(#REF!&lt;&gt;"",1,0))</f>
        <v>#REF!</v>
      </c>
      <c r="AQ39" s="214" t="e">
        <f>IF('Crisis Indicator Data'!#REF!="No Data",1,IF(#REF!&lt;&gt;"",1,0))</f>
        <v>#REF!</v>
      </c>
      <c r="AR39" s="214" t="e">
        <f>IF('Crisis Indicator Data'!#REF!="No Data",1,IF(#REF!&lt;&gt;"",1,0))</f>
        <v>#REF!</v>
      </c>
      <c r="AS39" s="214" t="e">
        <f>IF('Crisis Indicator Data'!#REF!="No Data",1,IF(#REF!&lt;&gt;"",1,0))</f>
        <v>#REF!</v>
      </c>
      <c r="AT39" s="214" t="e">
        <f>IF('Crisis Indicator Data'!#REF!="No Data",1,IF(#REF!&lt;&gt;"",1,0))</f>
        <v>#REF!</v>
      </c>
      <c r="AU39" s="214" t="e">
        <f>IF('Crisis Indicator Data'!#REF!="No Data",1,IF(#REF!&lt;&gt;"",1,0))</f>
        <v>#REF!</v>
      </c>
      <c r="AV39" s="214" t="e">
        <f>IF('Crisis Indicator Data'!#REF!="No Data",1,IF(#REF!&lt;&gt;"",1,0))</f>
        <v>#REF!</v>
      </c>
      <c r="AW39" s="214" t="e">
        <f>IF('Crisis Indicator Data'!#REF!="No Data",1,IF(#REF!&lt;&gt;"",1,0))</f>
        <v>#REF!</v>
      </c>
      <c r="AX39" s="214" t="e">
        <f>IF('Crisis Indicator Data'!#REF!="No Data",1,IF(#REF!&lt;&gt;"",1,0))</f>
        <v>#REF!</v>
      </c>
      <c r="AY39" s="214" t="e">
        <f>IF('Crisis Indicator Data'!#REF!="No Data",1,IF(#REF!&lt;&gt;"",1,0))</f>
        <v>#REF!</v>
      </c>
      <c r="AZ39" s="214" t="e">
        <f>IF('Crisis Indicator Data'!#REF!="No Data",1,IF(#REF!&lt;&gt;"",1,0))</f>
        <v>#REF!</v>
      </c>
      <c r="BA39" t="e">
        <f t="shared" si="2"/>
        <v>#REF!</v>
      </c>
      <c r="BB39" s="22" t="e">
        <f t="shared" si="3"/>
        <v>#REF!</v>
      </c>
    </row>
    <row r="40" spans="1:54" x14ac:dyDescent="0.25">
      <c r="A40" t="s">
        <v>7901</v>
      </c>
      <c r="B40" s="214" t="e">
        <f>IF('Crisis Indicator Data'!#REF!="No Data",1,IF(#REF!&lt;&gt;"",1,0))</f>
        <v>#REF!</v>
      </c>
      <c r="C40" s="214" t="e">
        <f>IF('Crisis Indicator Data'!#REF!="No Data",1,IF(#REF!&lt;&gt;"",1,0))</f>
        <v>#REF!</v>
      </c>
      <c r="D40" s="214" t="e">
        <f>IF('Crisis Indicator Data'!#REF!="No Data",1,IF(#REF!&lt;&gt;"",1,0))</f>
        <v>#REF!</v>
      </c>
      <c r="E40" s="214" t="e">
        <f>IF('Crisis Indicator Data'!#REF!="No Data",1,IF(#REF!&lt;&gt;"",1,0))</f>
        <v>#REF!</v>
      </c>
      <c r="F40" s="214" t="e">
        <f>IF('Crisis Indicator Data'!#REF!="No Data",1,IF(#REF!&lt;&gt;"",1,0))</f>
        <v>#REF!</v>
      </c>
      <c r="G40" s="214" t="e">
        <f>IF('Crisis Indicator Data'!#REF!="No Data",1,IF(#REF!&lt;&gt;"",1,0))</f>
        <v>#REF!</v>
      </c>
      <c r="H40" s="214" t="e">
        <f>IF('Crisis Indicator Data'!#REF!="No Data",1,IF(#REF!&lt;&gt;"",1,0))</f>
        <v>#REF!</v>
      </c>
      <c r="I40" s="214" t="e">
        <f>IF('Crisis Indicator Data'!#REF!="No Data",1,IF(#REF!&lt;&gt;"",1,0))</f>
        <v>#REF!</v>
      </c>
      <c r="J40" s="214" t="e">
        <f>IF('Crisis Indicator Data'!#REF!="No Data",1,IF(#REF!&lt;&gt;"",1,0))</f>
        <v>#REF!</v>
      </c>
      <c r="K40" s="214" t="e">
        <f>IF('Crisis Indicator Data'!#REF!="No Data",1,IF(#REF!&lt;&gt;"",1,0))</f>
        <v>#REF!</v>
      </c>
      <c r="L40" s="214" t="e">
        <f>IF('Crisis Indicator Data'!#REF!="No Data",1,IF(#REF!&lt;&gt;"",1,0))</f>
        <v>#REF!</v>
      </c>
      <c r="M40" s="214" t="e">
        <f>IF('Crisis Indicator Data'!#REF!="No Data",1,IF(#REF!&lt;&gt;"",1,0))</f>
        <v>#REF!</v>
      </c>
      <c r="N40" s="214" t="e">
        <f>IF('Crisis Indicator Data'!#REF!="No Data",1,IF(#REF!&lt;&gt;"",1,0))</f>
        <v>#REF!</v>
      </c>
      <c r="O40" s="214" t="e">
        <f>IF('Crisis Indicator Data'!#REF!="No Data",1,IF(#REF!&lt;&gt;"",1,0))</f>
        <v>#REF!</v>
      </c>
      <c r="P40" s="214" t="e">
        <f>IF('Crisis Indicator Data'!#REF!="No Data",1,IF(#REF!&lt;&gt;"",1,0))</f>
        <v>#REF!</v>
      </c>
      <c r="Q40" s="214" t="e">
        <f>IF('Crisis Indicator Data'!#REF!="No Data",1,IF(#REF!&lt;&gt;"",1,0))</f>
        <v>#REF!</v>
      </c>
      <c r="R40" s="214" t="e">
        <f>IF('Crisis Indicator Data'!#REF!="No Data",1,IF(#REF!&lt;&gt;"",1,0))</f>
        <v>#REF!</v>
      </c>
      <c r="S40" s="214" t="e">
        <f>IF('Crisis Indicator Data'!#REF!="No Data",1,IF(#REF!&lt;&gt;"",1,0))</f>
        <v>#REF!</v>
      </c>
      <c r="T40" s="214" t="e">
        <f>IF('Crisis Indicator Data'!#REF!="No Data",1,IF(#REF!&lt;&gt;"",1,0))</f>
        <v>#REF!</v>
      </c>
      <c r="U40" s="214" t="e">
        <f>IF('Crisis Indicator Data'!#REF!="No Data",1,IF(#REF!&lt;&gt;"",1,0))</f>
        <v>#REF!</v>
      </c>
      <c r="V40" s="214" t="e">
        <f>IF('Crisis Indicator Data'!#REF!="No Data",1,IF(#REF!&lt;&gt;"",1,0))</f>
        <v>#REF!</v>
      </c>
      <c r="W40" s="214" t="e">
        <f>IF('Crisis Indicator Data'!#REF!="No Data",1,IF(#REF!&lt;&gt;"",1,0))</f>
        <v>#REF!</v>
      </c>
      <c r="X40" s="214" t="e">
        <f>IF('Crisis Indicator Data'!#REF!="No Data",1,IF(#REF!&lt;&gt;"",1,0))</f>
        <v>#REF!</v>
      </c>
      <c r="Y40" s="214" t="e">
        <f>IF('Crisis Indicator Data'!#REF!="No Data",1,IF(#REF!&lt;&gt;"",1,0))</f>
        <v>#REF!</v>
      </c>
      <c r="Z40" s="214" t="e">
        <f>IF('Crisis Indicator Data'!#REF!="No Data",1,IF(#REF!&lt;&gt;"",1,0))</f>
        <v>#REF!</v>
      </c>
      <c r="AA40" s="214" t="e">
        <f>IF('Crisis Indicator Data'!#REF!="No Data",1,IF(#REF!&lt;&gt;"",1,0))</f>
        <v>#REF!</v>
      </c>
      <c r="AB40" s="214" t="e">
        <f>IF('Crisis Indicator Data'!#REF!="No Data",1,IF(#REF!&lt;&gt;"",1,0))</f>
        <v>#REF!</v>
      </c>
      <c r="AC40" s="214" t="e">
        <f>IF('Crisis Indicator Data'!#REF!="No Data",1,IF(#REF!&lt;&gt;"",1,0))</f>
        <v>#REF!</v>
      </c>
      <c r="AD40" s="214" t="e">
        <f>IF('Crisis Indicator Data'!#REF!="No Data",1,IF(#REF!&lt;&gt;"",1,0))</f>
        <v>#REF!</v>
      </c>
      <c r="AE40" s="214" t="e">
        <f>IF('Crisis Indicator Data'!#REF!="No Data",1,IF(#REF!&lt;&gt;"",1,0))</f>
        <v>#REF!</v>
      </c>
      <c r="AF40" s="214" t="e">
        <f>IF('Crisis Indicator Data'!#REF!="No Data",1,IF(#REF!&lt;&gt;"",1,0))</f>
        <v>#REF!</v>
      </c>
      <c r="AG40" s="214" t="e">
        <f>IF('Crisis Indicator Data'!#REF!="No Data",1,IF(#REF!&lt;&gt;"",1,0))</f>
        <v>#REF!</v>
      </c>
      <c r="AH40" s="214" t="e">
        <f>IF('Crisis Indicator Data'!#REF!="No Data",1,IF(#REF!&lt;&gt;"",1,0))</f>
        <v>#REF!</v>
      </c>
      <c r="AI40" s="214" t="e">
        <f>IF('Crisis Indicator Data'!#REF!="No Data",1,IF(#REF!&lt;&gt;"",1,0))</f>
        <v>#REF!</v>
      </c>
      <c r="AJ40" s="214" t="e">
        <f>IF('Crisis Indicator Data'!#REF!="No Data",1,IF(#REF!&lt;&gt;"",1,0))</f>
        <v>#REF!</v>
      </c>
      <c r="AK40" s="214" t="e">
        <f>IF('Crisis Indicator Data'!#REF!="No Data",1,IF(#REF!&lt;&gt;"",1,0))</f>
        <v>#REF!</v>
      </c>
      <c r="AL40" s="214" t="e">
        <f>IF('Crisis Indicator Data'!#REF!="No Data",1,IF(#REF!&lt;&gt;"",1,0))</f>
        <v>#REF!</v>
      </c>
      <c r="AM40" s="214" t="e">
        <f>IF('Crisis Indicator Data'!#REF!="No Data",1,IF(#REF!&lt;&gt;"",1,0))</f>
        <v>#REF!</v>
      </c>
      <c r="AN40" s="214" t="e">
        <f>IF('Crisis Indicator Data'!#REF!="No Data",1,IF(#REF!&lt;&gt;"",1,0))</f>
        <v>#REF!</v>
      </c>
      <c r="AO40" s="214" t="e">
        <f>IF('Crisis Indicator Data'!#REF!="No Data",1,IF(#REF!&lt;&gt;"",1,0))</f>
        <v>#REF!</v>
      </c>
      <c r="AP40" s="214" t="e">
        <f>IF('Crisis Indicator Data'!#REF!="No Data",1,IF(#REF!&lt;&gt;"",1,0))</f>
        <v>#REF!</v>
      </c>
      <c r="AQ40" s="214" t="e">
        <f>IF('Crisis Indicator Data'!#REF!="No Data",1,IF(#REF!&lt;&gt;"",1,0))</f>
        <v>#REF!</v>
      </c>
      <c r="AR40" s="214" t="e">
        <f>IF('Crisis Indicator Data'!#REF!="No Data",1,IF(#REF!&lt;&gt;"",1,0))</f>
        <v>#REF!</v>
      </c>
      <c r="AS40" s="214" t="e">
        <f>IF('Crisis Indicator Data'!#REF!="No Data",1,IF(#REF!&lt;&gt;"",1,0))</f>
        <v>#REF!</v>
      </c>
      <c r="AT40" s="214" t="e">
        <f>IF('Crisis Indicator Data'!#REF!="No Data",1,IF(#REF!&lt;&gt;"",1,0))</f>
        <v>#REF!</v>
      </c>
      <c r="AU40" s="214" t="e">
        <f>IF('Crisis Indicator Data'!#REF!="No Data",1,IF(#REF!&lt;&gt;"",1,0))</f>
        <v>#REF!</v>
      </c>
      <c r="AV40" s="214" t="e">
        <f>IF('Crisis Indicator Data'!#REF!="No Data",1,IF(#REF!&lt;&gt;"",1,0))</f>
        <v>#REF!</v>
      </c>
      <c r="AW40" s="214" t="e">
        <f>IF('Crisis Indicator Data'!#REF!="No Data",1,IF(#REF!&lt;&gt;"",1,0))</f>
        <v>#REF!</v>
      </c>
      <c r="AX40" s="214" t="e">
        <f>IF('Crisis Indicator Data'!#REF!="No Data",1,IF(#REF!&lt;&gt;"",1,0))</f>
        <v>#REF!</v>
      </c>
      <c r="AY40" s="214" t="e">
        <f>IF('Crisis Indicator Data'!#REF!="No Data",1,IF(#REF!&lt;&gt;"",1,0))</f>
        <v>#REF!</v>
      </c>
      <c r="AZ40" s="214" t="e">
        <f>IF('Crisis Indicator Data'!#REF!="No Data",1,IF(#REF!&lt;&gt;"",1,0))</f>
        <v>#REF!</v>
      </c>
      <c r="BA40" t="e">
        <f t="shared" si="2"/>
        <v>#REF!</v>
      </c>
      <c r="BB40" s="22" t="e">
        <f t="shared" si="3"/>
        <v>#REF!</v>
      </c>
    </row>
    <row r="41" spans="1:54" x14ac:dyDescent="0.25">
      <c r="A41" t="s">
        <v>7908</v>
      </c>
      <c r="B41" s="214" t="e">
        <f>IF('Crisis Indicator Data'!#REF!="No Data",1,IF(#REF!&lt;&gt;"",1,0))</f>
        <v>#REF!</v>
      </c>
      <c r="C41" s="214" t="e">
        <f>IF('Crisis Indicator Data'!#REF!="No Data",1,IF(#REF!&lt;&gt;"",1,0))</f>
        <v>#REF!</v>
      </c>
      <c r="D41" s="214" t="e">
        <f>IF('Crisis Indicator Data'!#REF!="No Data",1,IF(#REF!&lt;&gt;"",1,0))</f>
        <v>#REF!</v>
      </c>
      <c r="E41" s="214" t="e">
        <f>IF('Crisis Indicator Data'!#REF!="No Data",1,IF(#REF!&lt;&gt;"",1,0))</f>
        <v>#REF!</v>
      </c>
      <c r="F41" s="214" t="e">
        <f>IF('Crisis Indicator Data'!#REF!="No Data",1,IF(#REF!&lt;&gt;"",1,0))</f>
        <v>#REF!</v>
      </c>
      <c r="G41" s="214" t="e">
        <f>IF('Crisis Indicator Data'!#REF!="No Data",1,IF(#REF!&lt;&gt;"",1,0))</f>
        <v>#REF!</v>
      </c>
      <c r="H41" s="214" t="e">
        <f>IF('Crisis Indicator Data'!#REF!="No Data",1,IF(#REF!&lt;&gt;"",1,0))</f>
        <v>#REF!</v>
      </c>
      <c r="I41" s="214" t="e">
        <f>IF('Crisis Indicator Data'!#REF!="No Data",1,IF(#REF!&lt;&gt;"",1,0))</f>
        <v>#REF!</v>
      </c>
      <c r="J41" s="214" t="e">
        <f>IF('Crisis Indicator Data'!#REF!="No Data",1,IF(#REF!&lt;&gt;"",1,0))</f>
        <v>#REF!</v>
      </c>
      <c r="K41" s="214" t="e">
        <f>IF('Crisis Indicator Data'!#REF!="No Data",1,IF(#REF!&lt;&gt;"",1,0))</f>
        <v>#REF!</v>
      </c>
      <c r="L41" s="214" t="e">
        <f>IF('Crisis Indicator Data'!#REF!="No Data",1,IF(#REF!&lt;&gt;"",1,0))</f>
        <v>#REF!</v>
      </c>
      <c r="M41" s="214" t="e">
        <f>IF('Crisis Indicator Data'!#REF!="No Data",1,IF(#REF!&lt;&gt;"",1,0))</f>
        <v>#REF!</v>
      </c>
      <c r="N41" s="214" t="e">
        <f>IF('Crisis Indicator Data'!#REF!="No Data",1,IF(#REF!&lt;&gt;"",1,0))</f>
        <v>#REF!</v>
      </c>
      <c r="O41" s="214" t="e">
        <f>IF('Crisis Indicator Data'!#REF!="No Data",1,IF(#REF!&lt;&gt;"",1,0))</f>
        <v>#REF!</v>
      </c>
      <c r="P41" s="214" t="e">
        <f>IF('Crisis Indicator Data'!#REF!="No Data",1,IF(#REF!&lt;&gt;"",1,0))</f>
        <v>#REF!</v>
      </c>
      <c r="Q41" s="214" t="e">
        <f>IF('Crisis Indicator Data'!#REF!="No Data",1,IF(#REF!&lt;&gt;"",1,0))</f>
        <v>#REF!</v>
      </c>
      <c r="R41" s="214" t="e">
        <f>IF('Crisis Indicator Data'!#REF!="No Data",1,IF(#REF!&lt;&gt;"",1,0))</f>
        <v>#REF!</v>
      </c>
      <c r="S41" s="214" t="e">
        <f>IF('Crisis Indicator Data'!#REF!="No Data",1,IF(#REF!&lt;&gt;"",1,0))</f>
        <v>#REF!</v>
      </c>
      <c r="T41" s="214" t="e">
        <f>IF('Crisis Indicator Data'!#REF!="No Data",1,IF(#REF!&lt;&gt;"",1,0))</f>
        <v>#REF!</v>
      </c>
      <c r="U41" s="214" t="e">
        <f>IF('Crisis Indicator Data'!#REF!="No Data",1,IF(#REF!&lt;&gt;"",1,0))</f>
        <v>#REF!</v>
      </c>
      <c r="V41" s="214" t="e">
        <f>IF('Crisis Indicator Data'!#REF!="No Data",1,IF(#REF!&lt;&gt;"",1,0))</f>
        <v>#REF!</v>
      </c>
      <c r="W41" s="214" t="e">
        <f>IF('Crisis Indicator Data'!#REF!="No Data",1,IF(#REF!&lt;&gt;"",1,0))</f>
        <v>#REF!</v>
      </c>
      <c r="X41" s="214" t="e">
        <f>IF('Crisis Indicator Data'!#REF!="No Data",1,IF(#REF!&lt;&gt;"",1,0))</f>
        <v>#REF!</v>
      </c>
      <c r="Y41" s="214" t="e">
        <f>IF('Crisis Indicator Data'!#REF!="No Data",1,IF(#REF!&lt;&gt;"",1,0))</f>
        <v>#REF!</v>
      </c>
      <c r="Z41" s="214" t="e">
        <f>IF('Crisis Indicator Data'!#REF!="No Data",1,IF(#REF!&lt;&gt;"",1,0))</f>
        <v>#REF!</v>
      </c>
      <c r="AA41" s="214" t="e">
        <f>IF('Crisis Indicator Data'!#REF!="No Data",1,IF(#REF!&lt;&gt;"",1,0))</f>
        <v>#REF!</v>
      </c>
      <c r="AB41" s="214" t="e">
        <f>IF('Crisis Indicator Data'!#REF!="No Data",1,IF(#REF!&lt;&gt;"",1,0))</f>
        <v>#REF!</v>
      </c>
      <c r="AC41" s="214" t="e">
        <f>IF('Crisis Indicator Data'!#REF!="No Data",1,IF(#REF!&lt;&gt;"",1,0))</f>
        <v>#REF!</v>
      </c>
      <c r="AD41" s="214" t="e">
        <f>IF('Crisis Indicator Data'!#REF!="No Data",1,IF(#REF!&lt;&gt;"",1,0))</f>
        <v>#REF!</v>
      </c>
      <c r="AE41" s="214" t="e">
        <f>IF('Crisis Indicator Data'!#REF!="No Data",1,IF(#REF!&lt;&gt;"",1,0))</f>
        <v>#REF!</v>
      </c>
      <c r="AF41" s="214" t="e">
        <f>IF('Crisis Indicator Data'!#REF!="No Data",1,IF(#REF!&lt;&gt;"",1,0))</f>
        <v>#REF!</v>
      </c>
      <c r="AG41" s="214" t="e">
        <f>IF('Crisis Indicator Data'!#REF!="No Data",1,IF(#REF!&lt;&gt;"",1,0))</f>
        <v>#REF!</v>
      </c>
      <c r="AH41" s="214" t="e">
        <f>IF('Crisis Indicator Data'!#REF!="No Data",1,IF(#REF!&lt;&gt;"",1,0))</f>
        <v>#REF!</v>
      </c>
      <c r="AI41" s="214" t="e">
        <f>IF('Crisis Indicator Data'!#REF!="No Data",1,IF(#REF!&lt;&gt;"",1,0))</f>
        <v>#REF!</v>
      </c>
      <c r="AJ41" s="214" t="e">
        <f>IF('Crisis Indicator Data'!#REF!="No Data",1,IF(#REF!&lt;&gt;"",1,0))</f>
        <v>#REF!</v>
      </c>
      <c r="AK41" s="214" t="e">
        <f>IF('Crisis Indicator Data'!#REF!="No Data",1,IF(#REF!&lt;&gt;"",1,0))</f>
        <v>#REF!</v>
      </c>
      <c r="AL41" s="214" t="e">
        <f>IF('Crisis Indicator Data'!#REF!="No Data",1,IF(#REF!&lt;&gt;"",1,0))</f>
        <v>#REF!</v>
      </c>
      <c r="AM41" s="214" t="e">
        <f>IF('Crisis Indicator Data'!#REF!="No Data",1,IF(#REF!&lt;&gt;"",1,0))</f>
        <v>#REF!</v>
      </c>
      <c r="AN41" s="214" t="e">
        <f>IF('Crisis Indicator Data'!#REF!="No Data",1,IF(#REF!&lt;&gt;"",1,0))</f>
        <v>#REF!</v>
      </c>
      <c r="AO41" s="214" t="e">
        <f>IF('Crisis Indicator Data'!#REF!="No Data",1,IF(#REF!&lt;&gt;"",1,0))</f>
        <v>#REF!</v>
      </c>
      <c r="AP41" s="214" t="e">
        <f>IF('Crisis Indicator Data'!#REF!="No Data",1,IF(#REF!&lt;&gt;"",1,0))</f>
        <v>#REF!</v>
      </c>
      <c r="AQ41" s="214" t="e">
        <f>IF('Crisis Indicator Data'!#REF!="No Data",1,IF(#REF!&lt;&gt;"",1,0))</f>
        <v>#REF!</v>
      </c>
      <c r="AR41" s="214" t="e">
        <f>IF('Crisis Indicator Data'!#REF!="No Data",1,IF(#REF!&lt;&gt;"",1,0))</f>
        <v>#REF!</v>
      </c>
      <c r="AS41" s="214" t="e">
        <f>IF('Crisis Indicator Data'!#REF!="No Data",1,IF(#REF!&lt;&gt;"",1,0))</f>
        <v>#REF!</v>
      </c>
      <c r="AT41" s="214" t="e">
        <f>IF('Crisis Indicator Data'!#REF!="No Data",1,IF(#REF!&lt;&gt;"",1,0))</f>
        <v>#REF!</v>
      </c>
      <c r="AU41" s="214" t="e">
        <f>IF('Crisis Indicator Data'!#REF!="No Data",1,IF(#REF!&lt;&gt;"",1,0))</f>
        <v>#REF!</v>
      </c>
      <c r="AV41" s="214" t="e">
        <f>IF('Crisis Indicator Data'!#REF!="No Data",1,IF(#REF!&lt;&gt;"",1,0))</f>
        <v>#REF!</v>
      </c>
      <c r="AW41" s="214" t="e">
        <f>IF('Crisis Indicator Data'!#REF!="No Data",1,IF(#REF!&lt;&gt;"",1,0))</f>
        <v>#REF!</v>
      </c>
      <c r="AX41" s="214" t="e">
        <f>IF('Crisis Indicator Data'!#REF!="No Data",1,IF(#REF!&lt;&gt;"",1,0))</f>
        <v>#REF!</v>
      </c>
      <c r="AY41" s="214" t="e">
        <f>IF('Crisis Indicator Data'!#REF!="No Data",1,IF(#REF!&lt;&gt;"",1,0))</f>
        <v>#REF!</v>
      </c>
      <c r="AZ41" s="214" t="e">
        <f>IF('Crisis Indicator Data'!#REF!="No Data",1,IF(#REF!&lt;&gt;"",1,0))</f>
        <v>#REF!</v>
      </c>
      <c r="BA41" t="e">
        <f t="shared" si="2"/>
        <v>#REF!</v>
      </c>
      <c r="BB41" s="22" t="e">
        <f t="shared" si="3"/>
        <v>#REF!</v>
      </c>
    </row>
    <row r="42" spans="1:54" x14ac:dyDescent="0.25">
      <c r="A42" t="s">
        <v>7899</v>
      </c>
      <c r="B42" s="214" t="e">
        <f>IF('Crisis Indicator Data'!#REF!="No Data",1,IF(#REF!&lt;&gt;"",1,0))</f>
        <v>#REF!</v>
      </c>
      <c r="C42" s="214" t="e">
        <f>IF('Crisis Indicator Data'!#REF!="No Data",1,IF(#REF!&lt;&gt;"",1,0))</f>
        <v>#REF!</v>
      </c>
      <c r="D42" s="214" t="e">
        <f>IF('Crisis Indicator Data'!#REF!="No Data",1,IF(#REF!&lt;&gt;"",1,0))</f>
        <v>#REF!</v>
      </c>
      <c r="E42" s="214" t="e">
        <f>IF('Crisis Indicator Data'!#REF!="No Data",1,IF(#REF!&lt;&gt;"",1,0))</f>
        <v>#REF!</v>
      </c>
      <c r="F42" s="214" t="e">
        <f>IF('Crisis Indicator Data'!#REF!="No Data",1,IF(#REF!&lt;&gt;"",1,0))</f>
        <v>#REF!</v>
      </c>
      <c r="G42" s="214" t="e">
        <f>IF('Crisis Indicator Data'!#REF!="No Data",1,IF(#REF!&lt;&gt;"",1,0))</f>
        <v>#REF!</v>
      </c>
      <c r="H42" s="214" t="e">
        <f>IF('Crisis Indicator Data'!#REF!="No Data",1,IF(#REF!&lt;&gt;"",1,0))</f>
        <v>#REF!</v>
      </c>
      <c r="I42" s="214" t="e">
        <f>IF('Crisis Indicator Data'!#REF!="No Data",1,IF(#REF!&lt;&gt;"",1,0))</f>
        <v>#REF!</v>
      </c>
      <c r="J42" s="214" t="e">
        <f>IF('Crisis Indicator Data'!#REF!="No Data",1,IF(#REF!&lt;&gt;"",1,0))</f>
        <v>#REF!</v>
      </c>
      <c r="K42" s="214" t="e">
        <f>IF('Crisis Indicator Data'!#REF!="No Data",1,IF(#REF!&lt;&gt;"",1,0))</f>
        <v>#REF!</v>
      </c>
      <c r="L42" s="214" t="e">
        <f>IF('Crisis Indicator Data'!#REF!="No Data",1,IF(#REF!&lt;&gt;"",1,0))</f>
        <v>#REF!</v>
      </c>
      <c r="M42" s="214" t="e">
        <f>IF('Crisis Indicator Data'!#REF!="No Data",1,IF(#REF!&lt;&gt;"",1,0))</f>
        <v>#REF!</v>
      </c>
      <c r="N42" s="214" t="e">
        <f>IF('Crisis Indicator Data'!#REF!="No Data",1,IF(#REF!&lt;&gt;"",1,0))</f>
        <v>#REF!</v>
      </c>
      <c r="O42" s="214" t="e">
        <f>IF('Crisis Indicator Data'!#REF!="No Data",1,IF(#REF!&lt;&gt;"",1,0))</f>
        <v>#REF!</v>
      </c>
      <c r="P42" s="214" t="e">
        <f>IF('Crisis Indicator Data'!#REF!="No Data",1,IF(#REF!&lt;&gt;"",1,0))</f>
        <v>#REF!</v>
      </c>
      <c r="Q42" s="214" t="e">
        <f>IF('Crisis Indicator Data'!#REF!="No Data",1,IF(#REF!&lt;&gt;"",1,0))</f>
        <v>#REF!</v>
      </c>
      <c r="R42" s="214" t="e">
        <f>IF('Crisis Indicator Data'!#REF!="No Data",1,IF(#REF!&lt;&gt;"",1,0))</f>
        <v>#REF!</v>
      </c>
      <c r="S42" s="214" t="e">
        <f>IF('Crisis Indicator Data'!#REF!="No Data",1,IF(#REF!&lt;&gt;"",1,0))</f>
        <v>#REF!</v>
      </c>
      <c r="T42" s="214" t="e">
        <f>IF('Crisis Indicator Data'!#REF!="No Data",1,IF(#REF!&lt;&gt;"",1,0))</f>
        <v>#REF!</v>
      </c>
      <c r="U42" s="214" t="e">
        <f>IF('Crisis Indicator Data'!#REF!="No Data",1,IF(#REF!&lt;&gt;"",1,0))</f>
        <v>#REF!</v>
      </c>
      <c r="V42" s="214" t="e">
        <f>IF('Crisis Indicator Data'!#REF!="No Data",1,IF(#REF!&lt;&gt;"",1,0))</f>
        <v>#REF!</v>
      </c>
      <c r="W42" s="214" t="e">
        <f>IF('Crisis Indicator Data'!#REF!="No Data",1,IF(#REF!&lt;&gt;"",1,0))</f>
        <v>#REF!</v>
      </c>
      <c r="X42" s="214" t="e">
        <f>IF('Crisis Indicator Data'!#REF!="No Data",1,IF(#REF!&lt;&gt;"",1,0))</f>
        <v>#REF!</v>
      </c>
      <c r="Y42" s="214" t="e">
        <f>IF('Crisis Indicator Data'!#REF!="No Data",1,IF(#REF!&lt;&gt;"",1,0))</f>
        <v>#REF!</v>
      </c>
      <c r="Z42" s="214" t="e">
        <f>IF('Crisis Indicator Data'!#REF!="No Data",1,IF(#REF!&lt;&gt;"",1,0))</f>
        <v>#REF!</v>
      </c>
      <c r="AA42" s="214" t="e">
        <f>IF('Crisis Indicator Data'!#REF!="No Data",1,IF(#REF!&lt;&gt;"",1,0))</f>
        <v>#REF!</v>
      </c>
      <c r="AB42" s="214" t="e">
        <f>IF('Crisis Indicator Data'!#REF!="No Data",1,IF(#REF!&lt;&gt;"",1,0))</f>
        <v>#REF!</v>
      </c>
      <c r="AC42" s="214" t="e">
        <f>IF('Crisis Indicator Data'!#REF!="No Data",1,IF(#REF!&lt;&gt;"",1,0))</f>
        <v>#REF!</v>
      </c>
      <c r="AD42" s="214" t="e">
        <f>IF('Crisis Indicator Data'!#REF!="No Data",1,IF(#REF!&lt;&gt;"",1,0))</f>
        <v>#REF!</v>
      </c>
      <c r="AE42" s="214" t="e">
        <f>IF('Crisis Indicator Data'!#REF!="No Data",1,IF(#REF!&lt;&gt;"",1,0))</f>
        <v>#REF!</v>
      </c>
      <c r="AF42" s="214" t="e">
        <f>IF('Crisis Indicator Data'!#REF!="No Data",1,IF(#REF!&lt;&gt;"",1,0))</f>
        <v>#REF!</v>
      </c>
      <c r="AG42" s="214" t="e">
        <f>IF('Crisis Indicator Data'!#REF!="No Data",1,IF(#REF!&lt;&gt;"",1,0))</f>
        <v>#REF!</v>
      </c>
      <c r="AH42" s="214" t="e">
        <f>IF('Crisis Indicator Data'!#REF!="No Data",1,IF(#REF!&lt;&gt;"",1,0))</f>
        <v>#REF!</v>
      </c>
      <c r="AI42" s="214" t="e">
        <f>IF('Crisis Indicator Data'!#REF!="No Data",1,IF(#REF!&lt;&gt;"",1,0))</f>
        <v>#REF!</v>
      </c>
      <c r="AJ42" s="214" t="e">
        <f>IF('Crisis Indicator Data'!#REF!="No Data",1,IF(#REF!&lt;&gt;"",1,0))</f>
        <v>#REF!</v>
      </c>
      <c r="AK42" s="214" t="e">
        <f>IF('Crisis Indicator Data'!#REF!="No Data",1,IF(#REF!&lt;&gt;"",1,0))</f>
        <v>#REF!</v>
      </c>
      <c r="AL42" s="214" t="e">
        <f>IF('Crisis Indicator Data'!#REF!="No Data",1,IF(#REF!&lt;&gt;"",1,0))</f>
        <v>#REF!</v>
      </c>
      <c r="AM42" s="214" t="e">
        <f>IF('Crisis Indicator Data'!#REF!="No Data",1,IF(#REF!&lt;&gt;"",1,0))</f>
        <v>#REF!</v>
      </c>
      <c r="AN42" s="214" t="e">
        <f>IF('Crisis Indicator Data'!#REF!="No Data",1,IF(#REF!&lt;&gt;"",1,0))</f>
        <v>#REF!</v>
      </c>
      <c r="AO42" s="214" t="e">
        <f>IF('Crisis Indicator Data'!#REF!="No Data",1,IF(#REF!&lt;&gt;"",1,0))</f>
        <v>#REF!</v>
      </c>
      <c r="AP42" s="214" t="e">
        <f>IF('Crisis Indicator Data'!#REF!="No Data",1,IF(#REF!&lt;&gt;"",1,0))</f>
        <v>#REF!</v>
      </c>
      <c r="AQ42" s="214" t="e">
        <f>IF('Crisis Indicator Data'!#REF!="No Data",1,IF(#REF!&lt;&gt;"",1,0))</f>
        <v>#REF!</v>
      </c>
      <c r="AR42" s="214" t="e">
        <f>IF('Crisis Indicator Data'!#REF!="No Data",1,IF(#REF!&lt;&gt;"",1,0))</f>
        <v>#REF!</v>
      </c>
      <c r="AS42" s="214" t="e">
        <f>IF('Crisis Indicator Data'!#REF!="No Data",1,IF(#REF!&lt;&gt;"",1,0))</f>
        <v>#REF!</v>
      </c>
      <c r="AT42" s="214" t="e">
        <f>IF('Crisis Indicator Data'!#REF!="No Data",1,IF(#REF!&lt;&gt;"",1,0))</f>
        <v>#REF!</v>
      </c>
      <c r="AU42" s="214" t="e">
        <f>IF('Crisis Indicator Data'!#REF!="No Data",1,IF(#REF!&lt;&gt;"",1,0))</f>
        <v>#REF!</v>
      </c>
      <c r="AV42" s="214" t="e">
        <f>IF('Crisis Indicator Data'!#REF!="No Data",1,IF(#REF!&lt;&gt;"",1,0))</f>
        <v>#REF!</v>
      </c>
      <c r="AW42" s="214" t="e">
        <f>IF('Crisis Indicator Data'!#REF!="No Data",1,IF(#REF!&lt;&gt;"",1,0))</f>
        <v>#REF!</v>
      </c>
      <c r="AX42" s="214" t="e">
        <f>IF('Crisis Indicator Data'!#REF!="No Data",1,IF(#REF!&lt;&gt;"",1,0))</f>
        <v>#REF!</v>
      </c>
      <c r="AY42" s="214" t="e">
        <f>IF('Crisis Indicator Data'!#REF!="No Data",1,IF(#REF!&lt;&gt;"",1,0))</f>
        <v>#REF!</v>
      </c>
      <c r="AZ42" s="214" t="e">
        <f>IF('Crisis Indicator Data'!#REF!="No Data",1,IF(#REF!&lt;&gt;"",1,0))</f>
        <v>#REF!</v>
      </c>
      <c r="BA42" t="e">
        <f t="shared" si="2"/>
        <v>#REF!</v>
      </c>
      <c r="BB42" s="22" t="e">
        <f t="shared" si="3"/>
        <v>#REF!</v>
      </c>
    </row>
    <row r="43" spans="1:54" x14ac:dyDescent="0.25">
      <c r="A43" t="s">
        <v>7963</v>
      </c>
      <c r="B43" s="214" t="e">
        <f>IF('Crisis Indicator Data'!#REF!="No Data",1,IF(#REF!&lt;&gt;"",1,0))</f>
        <v>#REF!</v>
      </c>
      <c r="C43" s="214" t="e">
        <f>IF('Crisis Indicator Data'!#REF!="No Data",1,IF(#REF!&lt;&gt;"",1,0))</f>
        <v>#REF!</v>
      </c>
      <c r="D43" s="214" t="e">
        <f>IF('Crisis Indicator Data'!#REF!="No Data",1,IF(#REF!&lt;&gt;"",1,0))</f>
        <v>#REF!</v>
      </c>
      <c r="E43" s="214" t="e">
        <f>IF('Crisis Indicator Data'!#REF!="No Data",1,IF(#REF!&lt;&gt;"",1,0))</f>
        <v>#REF!</v>
      </c>
      <c r="F43" s="214" t="e">
        <f>IF('Crisis Indicator Data'!#REF!="No Data",1,IF(#REF!&lt;&gt;"",1,0))</f>
        <v>#REF!</v>
      </c>
      <c r="G43" s="214" t="e">
        <f>IF('Crisis Indicator Data'!#REF!="No Data",1,IF(#REF!&lt;&gt;"",1,0))</f>
        <v>#REF!</v>
      </c>
      <c r="H43" s="214" t="e">
        <f>IF('Crisis Indicator Data'!#REF!="No Data",1,IF(#REF!&lt;&gt;"",1,0))</f>
        <v>#REF!</v>
      </c>
      <c r="I43" s="214" t="e">
        <f>IF('Crisis Indicator Data'!#REF!="No Data",1,IF(#REF!&lt;&gt;"",1,0))</f>
        <v>#REF!</v>
      </c>
      <c r="J43" s="214" t="e">
        <f>IF('Crisis Indicator Data'!#REF!="No Data",1,IF(#REF!&lt;&gt;"",1,0))</f>
        <v>#REF!</v>
      </c>
      <c r="K43" s="214" t="e">
        <f>IF('Crisis Indicator Data'!#REF!="No Data",1,IF(#REF!&lt;&gt;"",1,0))</f>
        <v>#REF!</v>
      </c>
      <c r="L43" s="214" t="e">
        <f>IF('Crisis Indicator Data'!#REF!="No Data",1,IF(#REF!&lt;&gt;"",1,0))</f>
        <v>#REF!</v>
      </c>
      <c r="M43" s="214" t="e">
        <f>IF('Crisis Indicator Data'!#REF!="No Data",1,IF(#REF!&lt;&gt;"",1,0))</f>
        <v>#REF!</v>
      </c>
      <c r="N43" s="214" t="e">
        <f>IF('Crisis Indicator Data'!#REF!="No Data",1,IF(#REF!&lt;&gt;"",1,0))</f>
        <v>#REF!</v>
      </c>
      <c r="O43" s="214" t="e">
        <f>IF('Crisis Indicator Data'!#REF!="No Data",1,IF(#REF!&lt;&gt;"",1,0))</f>
        <v>#REF!</v>
      </c>
      <c r="P43" s="214" t="e">
        <f>IF('Crisis Indicator Data'!#REF!="No Data",1,IF(#REF!&lt;&gt;"",1,0))</f>
        <v>#REF!</v>
      </c>
      <c r="Q43" s="214" t="e">
        <f>IF('Crisis Indicator Data'!#REF!="No Data",1,IF(#REF!&lt;&gt;"",1,0))</f>
        <v>#REF!</v>
      </c>
      <c r="R43" s="214" t="e">
        <f>IF('Crisis Indicator Data'!#REF!="No Data",1,IF(#REF!&lt;&gt;"",1,0))</f>
        <v>#REF!</v>
      </c>
      <c r="S43" s="214" t="e">
        <f>IF('Crisis Indicator Data'!#REF!="No Data",1,IF(#REF!&lt;&gt;"",1,0))</f>
        <v>#REF!</v>
      </c>
      <c r="T43" s="214" t="e">
        <f>IF('Crisis Indicator Data'!#REF!="No Data",1,IF(#REF!&lt;&gt;"",1,0))</f>
        <v>#REF!</v>
      </c>
      <c r="U43" s="214" t="e">
        <f>IF('Crisis Indicator Data'!#REF!="No Data",1,IF(#REF!&lt;&gt;"",1,0))</f>
        <v>#REF!</v>
      </c>
      <c r="V43" s="214" t="e">
        <f>IF('Crisis Indicator Data'!#REF!="No Data",1,IF(#REF!&lt;&gt;"",1,0))</f>
        <v>#REF!</v>
      </c>
      <c r="W43" s="214" t="e">
        <f>IF('Crisis Indicator Data'!#REF!="No Data",1,IF(#REF!&lt;&gt;"",1,0))</f>
        <v>#REF!</v>
      </c>
      <c r="X43" s="214" t="e">
        <f>IF('Crisis Indicator Data'!#REF!="No Data",1,IF(#REF!&lt;&gt;"",1,0))</f>
        <v>#REF!</v>
      </c>
      <c r="Y43" s="214" t="e">
        <f>IF('Crisis Indicator Data'!#REF!="No Data",1,IF(#REF!&lt;&gt;"",1,0))</f>
        <v>#REF!</v>
      </c>
      <c r="Z43" s="214" t="e">
        <f>IF('Crisis Indicator Data'!#REF!="No Data",1,IF(#REF!&lt;&gt;"",1,0))</f>
        <v>#REF!</v>
      </c>
      <c r="AA43" s="214" t="e">
        <f>IF('Crisis Indicator Data'!#REF!="No Data",1,IF(#REF!&lt;&gt;"",1,0))</f>
        <v>#REF!</v>
      </c>
      <c r="AB43" s="214" t="e">
        <f>IF('Crisis Indicator Data'!#REF!="No Data",1,IF(#REF!&lt;&gt;"",1,0))</f>
        <v>#REF!</v>
      </c>
      <c r="AC43" s="214" t="e">
        <f>IF('Crisis Indicator Data'!#REF!="No Data",1,IF(#REF!&lt;&gt;"",1,0))</f>
        <v>#REF!</v>
      </c>
      <c r="AD43" s="214" t="e">
        <f>IF('Crisis Indicator Data'!#REF!="No Data",1,IF(#REF!&lt;&gt;"",1,0))</f>
        <v>#REF!</v>
      </c>
      <c r="AE43" s="214" t="e">
        <f>IF('Crisis Indicator Data'!#REF!="No Data",1,IF(#REF!&lt;&gt;"",1,0))</f>
        <v>#REF!</v>
      </c>
      <c r="AF43" s="214" t="e">
        <f>IF('Crisis Indicator Data'!#REF!="No Data",1,IF(#REF!&lt;&gt;"",1,0))</f>
        <v>#REF!</v>
      </c>
      <c r="AG43" s="214" t="e">
        <f>IF('Crisis Indicator Data'!#REF!="No Data",1,IF(#REF!&lt;&gt;"",1,0))</f>
        <v>#REF!</v>
      </c>
      <c r="AH43" s="214" t="e">
        <f>IF('Crisis Indicator Data'!#REF!="No Data",1,IF(#REF!&lt;&gt;"",1,0))</f>
        <v>#REF!</v>
      </c>
      <c r="AI43" s="214" t="e">
        <f>IF('Crisis Indicator Data'!#REF!="No Data",1,IF(#REF!&lt;&gt;"",1,0))</f>
        <v>#REF!</v>
      </c>
      <c r="AJ43" s="214" t="e">
        <f>IF('Crisis Indicator Data'!#REF!="No Data",1,IF(#REF!&lt;&gt;"",1,0))</f>
        <v>#REF!</v>
      </c>
      <c r="AK43" s="214" t="e">
        <f>IF('Crisis Indicator Data'!#REF!="No Data",1,IF(#REF!&lt;&gt;"",1,0))</f>
        <v>#REF!</v>
      </c>
      <c r="AL43" s="214" t="e">
        <f>IF('Crisis Indicator Data'!#REF!="No Data",1,IF(#REF!&lt;&gt;"",1,0))</f>
        <v>#REF!</v>
      </c>
      <c r="AM43" s="214" t="e">
        <f>IF('Crisis Indicator Data'!#REF!="No Data",1,IF(#REF!&lt;&gt;"",1,0))</f>
        <v>#REF!</v>
      </c>
      <c r="AN43" s="214" t="e">
        <f>IF('Crisis Indicator Data'!#REF!="No Data",1,IF(#REF!&lt;&gt;"",1,0))</f>
        <v>#REF!</v>
      </c>
      <c r="AO43" s="214" t="e">
        <f>IF('Crisis Indicator Data'!#REF!="No Data",1,IF(#REF!&lt;&gt;"",1,0))</f>
        <v>#REF!</v>
      </c>
      <c r="AP43" s="214" t="e">
        <f>IF('Crisis Indicator Data'!#REF!="No Data",1,IF(#REF!&lt;&gt;"",1,0))</f>
        <v>#REF!</v>
      </c>
      <c r="AQ43" s="214" t="e">
        <f>IF('Crisis Indicator Data'!#REF!="No Data",1,IF(#REF!&lt;&gt;"",1,0))</f>
        <v>#REF!</v>
      </c>
      <c r="AR43" s="214" t="e">
        <f>IF('Crisis Indicator Data'!#REF!="No Data",1,IF(#REF!&lt;&gt;"",1,0))</f>
        <v>#REF!</v>
      </c>
      <c r="AS43" s="214" t="e">
        <f>IF('Crisis Indicator Data'!#REF!="No Data",1,IF(#REF!&lt;&gt;"",1,0))</f>
        <v>#REF!</v>
      </c>
      <c r="AT43" s="214" t="e">
        <f>IF('Crisis Indicator Data'!#REF!="No Data",1,IF(#REF!&lt;&gt;"",1,0))</f>
        <v>#REF!</v>
      </c>
      <c r="AU43" s="214" t="e">
        <f>IF('Crisis Indicator Data'!#REF!="No Data",1,IF(#REF!&lt;&gt;"",1,0))</f>
        <v>#REF!</v>
      </c>
      <c r="AV43" s="214" t="e">
        <f>IF('Crisis Indicator Data'!#REF!="No Data",1,IF(#REF!&lt;&gt;"",1,0))</f>
        <v>#REF!</v>
      </c>
      <c r="AW43" s="214" t="e">
        <f>IF('Crisis Indicator Data'!#REF!="No Data",1,IF(#REF!&lt;&gt;"",1,0))</f>
        <v>#REF!</v>
      </c>
      <c r="AX43" s="214" t="e">
        <f>IF('Crisis Indicator Data'!#REF!="No Data",1,IF(#REF!&lt;&gt;"",1,0))</f>
        <v>#REF!</v>
      </c>
      <c r="AY43" s="214" t="e">
        <f>IF('Crisis Indicator Data'!#REF!="No Data",1,IF(#REF!&lt;&gt;"",1,0))</f>
        <v>#REF!</v>
      </c>
      <c r="AZ43" s="214" t="e">
        <f>IF('Crisis Indicator Data'!#REF!="No Data",1,IF(#REF!&lt;&gt;"",1,0))</f>
        <v>#REF!</v>
      </c>
      <c r="BA43" t="e">
        <f t="shared" si="2"/>
        <v>#REF!</v>
      </c>
      <c r="BB43" s="22" t="e">
        <f t="shared" si="3"/>
        <v>#REF!</v>
      </c>
    </row>
    <row r="44" spans="1:54" x14ac:dyDescent="0.25">
      <c r="A44" t="s">
        <v>7910</v>
      </c>
      <c r="B44" s="214" t="e">
        <f>IF('Crisis Indicator Data'!#REF!="No Data",1,IF(#REF!&lt;&gt;"",1,0))</f>
        <v>#REF!</v>
      </c>
      <c r="C44" s="214" t="e">
        <f>IF('Crisis Indicator Data'!#REF!="No Data",1,IF(#REF!&lt;&gt;"",1,0))</f>
        <v>#REF!</v>
      </c>
      <c r="D44" s="214" t="e">
        <f>IF('Crisis Indicator Data'!#REF!="No Data",1,IF(#REF!&lt;&gt;"",1,0))</f>
        <v>#REF!</v>
      </c>
      <c r="E44" s="214" t="e">
        <f>IF('Crisis Indicator Data'!#REF!="No Data",1,IF(#REF!&lt;&gt;"",1,0))</f>
        <v>#REF!</v>
      </c>
      <c r="F44" s="214" t="e">
        <f>IF('Crisis Indicator Data'!#REF!="No Data",1,IF(#REF!&lt;&gt;"",1,0))</f>
        <v>#REF!</v>
      </c>
      <c r="G44" s="214" t="e">
        <f>IF('Crisis Indicator Data'!#REF!="No Data",1,IF(#REF!&lt;&gt;"",1,0))</f>
        <v>#REF!</v>
      </c>
      <c r="H44" s="214" t="e">
        <f>IF('Crisis Indicator Data'!#REF!="No Data",1,IF(#REF!&lt;&gt;"",1,0))</f>
        <v>#REF!</v>
      </c>
      <c r="I44" s="214" t="e">
        <f>IF('Crisis Indicator Data'!#REF!="No Data",1,IF(#REF!&lt;&gt;"",1,0))</f>
        <v>#REF!</v>
      </c>
      <c r="J44" s="214" t="e">
        <f>IF('Crisis Indicator Data'!#REF!="No Data",1,IF(#REF!&lt;&gt;"",1,0))</f>
        <v>#REF!</v>
      </c>
      <c r="K44" s="214" t="e">
        <f>IF('Crisis Indicator Data'!#REF!="No Data",1,IF(#REF!&lt;&gt;"",1,0))</f>
        <v>#REF!</v>
      </c>
      <c r="L44" s="214" t="e">
        <f>IF('Crisis Indicator Data'!#REF!="No Data",1,IF(#REF!&lt;&gt;"",1,0))</f>
        <v>#REF!</v>
      </c>
      <c r="M44" s="214" t="e">
        <f>IF('Crisis Indicator Data'!#REF!="No Data",1,IF(#REF!&lt;&gt;"",1,0))</f>
        <v>#REF!</v>
      </c>
      <c r="N44" s="214" t="e">
        <f>IF('Crisis Indicator Data'!#REF!="No Data",1,IF(#REF!&lt;&gt;"",1,0))</f>
        <v>#REF!</v>
      </c>
      <c r="O44" s="214" t="e">
        <f>IF('Crisis Indicator Data'!#REF!="No Data",1,IF(#REF!&lt;&gt;"",1,0))</f>
        <v>#REF!</v>
      </c>
      <c r="P44" s="214" t="e">
        <f>IF('Crisis Indicator Data'!#REF!="No Data",1,IF(#REF!&lt;&gt;"",1,0))</f>
        <v>#REF!</v>
      </c>
      <c r="Q44" s="214" t="e">
        <f>IF('Crisis Indicator Data'!#REF!="No Data",1,IF(#REF!&lt;&gt;"",1,0))</f>
        <v>#REF!</v>
      </c>
      <c r="R44" s="214" t="e">
        <f>IF('Crisis Indicator Data'!#REF!="No Data",1,IF(#REF!&lt;&gt;"",1,0))</f>
        <v>#REF!</v>
      </c>
      <c r="S44" s="214" t="e">
        <f>IF('Crisis Indicator Data'!#REF!="No Data",1,IF(#REF!&lt;&gt;"",1,0))</f>
        <v>#REF!</v>
      </c>
      <c r="T44" s="214" t="e">
        <f>IF('Crisis Indicator Data'!#REF!="No Data",1,IF(#REF!&lt;&gt;"",1,0))</f>
        <v>#REF!</v>
      </c>
      <c r="U44" s="214" t="e">
        <f>IF('Crisis Indicator Data'!#REF!="No Data",1,IF(#REF!&lt;&gt;"",1,0))</f>
        <v>#REF!</v>
      </c>
      <c r="V44" s="214" t="e">
        <f>IF('Crisis Indicator Data'!#REF!="No Data",1,IF(#REF!&lt;&gt;"",1,0))</f>
        <v>#REF!</v>
      </c>
      <c r="W44" s="214" t="e">
        <f>IF('Crisis Indicator Data'!#REF!="No Data",1,IF(#REF!&lt;&gt;"",1,0))</f>
        <v>#REF!</v>
      </c>
      <c r="X44" s="214" t="e">
        <f>IF('Crisis Indicator Data'!#REF!="No Data",1,IF(#REF!&lt;&gt;"",1,0))</f>
        <v>#REF!</v>
      </c>
      <c r="Y44" s="214" t="e">
        <f>IF('Crisis Indicator Data'!#REF!="No Data",1,IF(#REF!&lt;&gt;"",1,0))</f>
        <v>#REF!</v>
      </c>
      <c r="Z44" s="214" t="e">
        <f>IF('Crisis Indicator Data'!#REF!="No Data",1,IF(#REF!&lt;&gt;"",1,0))</f>
        <v>#REF!</v>
      </c>
      <c r="AA44" s="214" t="e">
        <f>IF('Crisis Indicator Data'!#REF!="No Data",1,IF(#REF!&lt;&gt;"",1,0))</f>
        <v>#REF!</v>
      </c>
      <c r="AB44" s="214" t="e">
        <f>IF('Crisis Indicator Data'!#REF!="No Data",1,IF(#REF!&lt;&gt;"",1,0))</f>
        <v>#REF!</v>
      </c>
      <c r="AC44" s="214" t="e">
        <f>IF('Crisis Indicator Data'!#REF!="No Data",1,IF(#REF!&lt;&gt;"",1,0))</f>
        <v>#REF!</v>
      </c>
      <c r="AD44" s="214" t="e">
        <f>IF('Crisis Indicator Data'!#REF!="No Data",1,IF(#REF!&lt;&gt;"",1,0))</f>
        <v>#REF!</v>
      </c>
      <c r="AE44" s="214" t="e">
        <f>IF('Crisis Indicator Data'!#REF!="No Data",1,IF(#REF!&lt;&gt;"",1,0))</f>
        <v>#REF!</v>
      </c>
      <c r="AF44" s="214" t="e">
        <f>IF('Crisis Indicator Data'!#REF!="No Data",1,IF(#REF!&lt;&gt;"",1,0))</f>
        <v>#REF!</v>
      </c>
      <c r="AG44" s="214" t="e">
        <f>IF('Crisis Indicator Data'!#REF!="No Data",1,IF(#REF!&lt;&gt;"",1,0))</f>
        <v>#REF!</v>
      </c>
      <c r="AH44" s="214" t="e">
        <f>IF('Crisis Indicator Data'!#REF!="No Data",1,IF(#REF!&lt;&gt;"",1,0))</f>
        <v>#REF!</v>
      </c>
      <c r="AI44" s="214" t="e">
        <f>IF('Crisis Indicator Data'!#REF!="No Data",1,IF(#REF!&lt;&gt;"",1,0))</f>
        <v>#REF!</v>
      </c>
      <c r="AJ44" s="214" t="e">
        <f>IF('Crisis Indicator Data'!#REF!="No Data",1,IF(#REF!&lt;&gt;"",1,0))</f>
        <v>#REF!</v>
      </c>
      <c r="AK44" s="214" t="e">
        <f>IF('Crisis Indicator Data'!#REF!="No Data",1,IF(#REF!&lt;&gt;"",1,0))</f>
        <v>#REF!</v>
      </c>
      <c r="AL44" s="214" t="e">
        <f>IF('Crisis Indicator Data'!#REF!="No Data",1,IF(#REF!&lt;&gt;"",1,0))</f>
        <v>#REF!</v>
      </c>
      <c r="AM44" s="214" t="e">
        <f>IF('Crisis Indicator Data'!#REF!="No Data",1,IF(#REF!&lt;&gt;"",1,0))</f>
        <v>#REF!</v>
      </c>
      <c r="AN44" s="214" t="e">
        <f>IF('Crisis Indicator Data'!#REF!="No Data",1,IF(#REF!&lt;&gt;"",1,0))</f>
        <v>#REF!</v>
      </c>
      <c r="AO44" s="214" t="e">
        <f>IF('Crisis Indicator Data'!#REF!="No Data",1,IF(#REF!&lt;&gt;"",1,0))</f>
        <v>#REF!</v>
      </c>
      <c r="AP44" s="214" t="e">
        <f>IF('Crisis Indicator Data'!#REF!="No Data",1,IF(#REF!&lt;&gt;"",1,0))</f>
        <v>#REF!</v>
      </c>
      <c r="AQ44" s="214" t="e">
        <f>IF('Crisis Indicator Data'!#REF!="No Data",1,IF(#REF!&lt;&gt;"",1,0))</f>
        <v>#REF!</v>
      </c>
      <c r="AR44" s="214" t="e">
        <f>IF('Crisis Indicator Data'!#REF!="No Data",1,IF(#REF!&lt;&gt;"",1,0))</f>
        <v>#REF!</v>
      </c>
      <c r="AS44" s="214" t="e">
        <f>IF('Crisis Indicator Data'!#REF!="No Data",1,IF(#REF!&lt;&gt;"",1,0))</f>
        <v>#REF!</v>
      </c>
      <c r="AT44" s="214" t="e">
        <f>IF('Crisis Indicator Data'!#REF!="No Data",1,IF(#REF!&lt;&gt;"",1,0))</f>
        <v>#REF!</v>
      </c>
      <c r="AU44" s="214" t="e">
        <f>IF('Crisis Indicator Data'!#REF!="No Data",1,IF(#REF!&lt;&gt;"",1,0))</f>
        <v>#REF!</v>
      </c>
      <c r="AV44" s="214" t="e">
        <f>IF('Crisis Indicator Data'!#REF!="No Data",1,IF(#REF!&lt;&gt;"",1,0))</f>
        <v>#REF!</v>
      </c>
      <c r="AW44" s="214" t="e">
        <f>IF('Crisis Indicator Data'!#REF!="No Data",1,IF(#REF!&lt;&gt;"",1,0))</f>
        <v>#REF!</v>
      </c>
      <c r="AX44" s="214" t="e">
        <f>IF('Crisis Indicator Data'!#REF!="No Data",1,IF(#REF!&lt;&gt;"",1,0))</f>
        <v>#REF!</v>
      </c>
      <c r="AY44" s="214" t="e">
        <f>IF('Crisis Indicator Data'!#REF!="No Data",1,IF(#REF!&lt;&gt;"",1,0))</f>
        <v>#REF!</v>
      </c>
      <c r="AZ44" s="214" t="e">
        <f>IF('Crisis Indicator Data'!#REF!="No Data",1,IF(#REF!&lt;&gt;"",1,0))</f>
        <v>#REF!</v>
      </c>
      <c r="BA44" t="e">
        <f t="shared" si="2"/>
        <v>#REF!</v>
      </c>
      <c r="BB44" s="22" t="e">
        <f t="shared" si="3"/>
        <v>#REF!</v>
      </c>
    </row>
    <row r="45" spans="1:54" x14ac:dyDescent="0.25">
      <c r="A45" t="s">
        <v>7912</v>
      </c>
      <c r="B45" s="214" t="e">
        <f>IF('Crisis Indicator Data'!#REF!="No Data",1,IF(#REF!&lt;&gt;"",1,0))</f>
        <v>#REF!</v>
      </c>
      <c r="C45" s="214" t="e">
        <f>IF('Crisis Indicator Data'!#REF!="No Data",1,IF(#REF!&lt;&gt;"",1,0))</f>
        <v>#REF!</v>
      </c>
      <c r="D45" s="214" t="e">
        <f>IF('Crisis Indicator Data'!#REF!="No Data",1,IF(#REF!&lt;&gt;"",1,0))</f>
        <v>#REF!</v>
      </c>
      <c r="E45" s="214" t="e">
        <f>IF('Crisis Indicator Data'!#REF!="No Data",1,IF(#REF!&lt;&gt;"",1,0))</f>
        <v>#REF!</v>
      </c>
      <c r="F45" s="214" t="e">
        <f>IF('Crisis Indicator Data'!#REF!="No Data",1,IF(#REF!&lt;&gt;"",1,0))</f>
        <v>#REF!</v>
      </c>
      <c r="G45" s="214" t="e">
        <f>IF('Crisis Indicator Data'!#REF!="No Data",1,IF(#REF!&lt;&gt;"",1,0))</f>
        <v>#REF!</v>
      </c>
      <c r="H45" s="214" t="e">
        <f>IF('Crisis Indicator Data'!#REF!="No Data",1,IF(#REF!&lt;&gt;"",1,0))</f>
        <v>#REF!</v>
      </c>
      <c r="I45" s="214" t="e">
        <f>IF('Crisis Indicator Data'!#REF!="No Data",1,IF(#REF!&lt;&gt;"",1,0))</f>
        <v>#REF!</v>
      </c>
      <c r="J45" s="214" t="e">
        <f>IF('Crisis Indicator Data'!#REF!="No Data",1,IF(#REF!&lt;&gt;"",1,0))</f>
        <v>#REF!</v>
      </c>
      <c r="K45" s="214" t="e">
        <f>IF('Crisis Indicator Data'!#REF!="No Data",1,IF(#REF!&lt;&gt;"",1,0))</f>
        <v>#REF!</v>
      </c>
      <c r="L45" s="214" t="e">
        <f>IF('Crisis Indicator Data'!#REF!="No Data",1,IF(#REF!&lt;&gt;"",1,0))</f>
        <v>#REF!</v>
      </c>
      <c r="M45" s="214" t="e">
        <f>IF('Crisis Indicator Data'!#REF!="No Data",1,IF(#REF!&lt;&gt;"",1,0))</f>
        <v>#REF!</v>
      </c>
      <c r="N45" s="214" t="e">
        <f>IF('Crisis Indicator Data'!#REF!="No Data",1,IF(#REF!&lt;&gt;"",1,0))</f>
        <v>#REF!</v>
      </c>
      <c r="O45" s="214" t="e">
        <f>IF('Crisis Indicator Data'!#REF!="No Data",1,IF(#REF!&lt;&gt;"",1,0))</f>
        <v>#REF!</v>
      </c>
      <c r="P45" s="214" t="e">
        <f>IF('Crisis Indicator Data'!#REF!="No Data",1,IF(#REF!&lt;&gt;"",1,0))</f>
        <v>#REF!</v>
      </c>
      <c r="Q45" s="214" t="e">
        <f>IF('Crisis Indicator Data'!#REF!="No Data",1,IF(#REF!&lt;&gt;"",1,0))</f>
        <v>#REF!</v>
      </c>
      <c r="R45" s="214" t="e">
        <f>IF('Crisis Indicator Data'!#REF!="No Data",1,IF(#REF!&lt;&gt;"",1,0))</f>
        <v>#REF!</v>
      </c>
      <c r="S45" s="214" t="e">
        <f>IF('Crisis Indicator Data'!#REF!="No Data",1,IF(#REF!&lt;&gt;"",1,0))</f>
        <v>#REF!</v>
      </c>
      <c r="T45" s="214" t="e">
        <f>IF('Crisis Indicator Data'!#REF!="No Data",1,IF(#REF!&lt;&gt;"",1,0))</f>
        <v>#REF!</v>
      </c>
      <c r="U45" s="214" t="e">
        <f>IF('Crisis Indicator Data'!#REF!="No Data",1,IF(#REF!&lt;&gt;"",1,0))</f>
        <v>#REF!</v>
      </c>
      <c r="V45" s="214" t="e">
        <f>IF('Crisis Indicator Data'!#REF!="No Data",1,IF(#REF!&lt;&gt;"",1,0))</f>
        <v>#REF!</v>
      </c>
      <c r="W45" s="214" t="e">
        <f>IF('Crisis Indicator Data'!#REF!="No Data",1,IF(#REF!&lt;&gt;"",1,0))</f>
        <v>#REF!</v>
      </c>
      <c r="X45" s="214" t="e">
        <f>IF('Crisis Indicator Data'!#REF!="No Data",1,IF(#REF!&lt;&gt;"",1,0))</f>
        <v>#REF!</v>
      </c>
      <c r="Y45" s="214" t="e">
        <f>IF('Crisis Indicator Data'!#REF!="No Data",1,IF(#REF!&lt;&gt;"",1,0))</f>
        <v>#REF!</v>
      </c>
      <c r="Z45" s="214" t="e">
        <f>IF('Crisis Indicator Data'!#REF!="No Data",1,IF(#REF!&lt;&gt;"",1,0))</f>
        <v>#REF!</v>
      </c>
      <c r="AA45" s="214" t="e">
        <f>IF('Crisis Indicator Data'!#REF!="No Data",1,IF(#REF!&lt;&gt;"",1,0))</f>
        <v>#REF!</v>
      </c>
      <c r="AB45" s="214" t="e">
        <f>IF('Crisis Indicator Data'!#REF!="No Data",1,IF(#REF!&lt;&gt;"",1,0))</f>
        <v>#REF!</v>
      </c>
      <c r="AC45" s="214" t="e">
        <f>IF('Crisis Indicator Data'!#REF!="No Data",1,IF(#REF!&lt;&gt;"",1,0))</f>
        <v>#REF!</v>
      </c>
      <c r="AD45" s="214" t="e">
        <f>IF('Crisis Indicator Data'!#REF!="No Data",1,IF(#REF!&lt;&gt;"",1,0))</f>
        <v>#REF!</v>
      </c>
      <c r="AE45" s="214" t="e">
        <f>IF('Crisis Indicator Data'!#REF!="No Data",1,IF(#REF!&lt;&gt;"",1,0))</f>
        <v>#REF!</v>
      </c>
      <c r="AF45" s="214" t="e">
        <f>IF('Crisis Indicator Data'!#REF!="No Data",1,IF(#REF!&lt;&gt;"",1,0))</f>
        <v>#REF!</v>
      </c>
      <c r="AG45" s="214" t="e">
        <f>IF('Crisis Indicator Data'!#REF!="No Data",1,IF(#REF!&lt;&gt;"",1,0))</f>
        <v>#REF!</v>
      </c>
      <c r="AH45" s="214" t="e">
        <f>IF('Crisis Indicator Data'!#REF!="No Data",1,IF(#REF!&lt;&gt;"",1,0))</f>
        <v>#REF!</v>
      </c>
      <c r="AI45" s="214" t="e">
        <f>IF('Crisis Indicator Data'!#REF!="No Data",1,IF(#REF!&lt;&gt;"",1,0))</f>
        <v>#REF!</v>
      </c>
      <c r="AJ45" s="214" t="e">
        <f>IF('Crisis Indicator Data'!#REF!="No Data",1,IF(#REF!&lt;&gt;"",1,0))</f>
        <v>#REF!</v>
      </c>
      <c r="AK45" s="214" t="e">
        <f>IF('Crisis Indicator Data'!#REF!="No Data",1,IF(#REF!&lt;&gt;"",1,0))</f>
        <v>#REF!</v>
      </c>
      <c r="AL45" s="214" t="e">
        <f>IF('Crisis Indicator Data'!#REF!="No Data",1,IF(#REF!&lt;&gt;"",1,0))</f>
        <v>#REF!</v>
      </c>
      <c r="AM45" s="214" t="e">
        <f>IF('Crisis Indicator Data'!#REF!="No Data",1,IF(#REF!&lt;&gt;"",1,0))</f>
        <v>#REF!</v>
      </c>
      <c r="AN45" s="214" t="e">
        <f>IF('Crisis Indicator Data'!#REF!="No Data",1,IF(#REF!&lt;&gt;"",1,0))</f>
        <v>#REF!</v>
      </c>
      <c r="AO45" s="214" t="e">
        <f>IF('Crisis Indicator Data'!#REF!="No Data",1,IF(#REF!&lt;&gt;"",1,0))</f>
        <v>#REF!</v>
      </c>
      <c r="AP45" s="214" t="e">
        <f>IF('Crisis Indicator Data'!#REF!="No Data",1,IF(#REF!&lt;&gt;"",1,0))</f>
        <v>#REF!</v>
      </c>
      <c r="AQ45" s="214" t="e">
        <f>IF('Crisis Indicator Data'!#REF!="No Data",1,IF(#REF!&lt;&gt;"",1,0))</f>
        <v>#REF!</v>
      </c>
      <c r="AR45" s="214" t="e">
        <f>IF('Crisis Indicator Data'!#REF!="No Data",1,IF(#REF!&lt;&gt;"",1,0))</f>
        <v>#REF!</v>
      </c>
      <c r="AS45" s="214" t="e">
        <f>IF('Crisis Indicator Data'!#REF!="No Data",1,IF(#REF!&lt;&gt;"",1,0))</f>
        <v>#REF!</v>
      </c>
      <c r="AT45" s="214" t="e">
        <f>IF('Crisis Indicator Data'!#REF!="No Data",1,IF(#REF!&lt;&gt;"",1,0))</f>
        <v>#REF!</v>
      </c>
      <c r="AU45" s="214" t="e">
        <f>IF('Crisis Indicator Data'!#REF!="No Data",1,IF(#REF!&lt;&gt;"",1,0))</f>
        <v>#REF!</v>
      </c>
      <c r="AV45" s="214" t="e">
        <f>IF('Crisis Indicator Data'!#REF!="No Data",1,IF(#REF!&lt;&gt;"",1,0))</f>
        <v>#REF!</v>
      </c>
      <c r="AW45" s="214" t="e">
        <f>IF('Crisis Indicator Data'!#REF!="No Data",1,IF(#REF!&lt;&gt;"",1,0))</f>
        <v>#REF!</v>
      </c>
      <c r="AX45" s="214" t="e">
        <f>IF('Crisis Indicator Data'!#REF!="No Data",1,IF(#REF!&lt;&gt;"",1,0))</f>
        <v>#REF!</v>
      </c>
      <c r="AY45" s="214" t="e">
        <f>IF('Crisis Indicator Data'!#REF!="No Data",1,IF(#REF!&lt;&gt;"",1,0))</f>
        <v>#REF!</v>
      </c>
      <c r="AZ45" s="214" t="e">
        <f>IF('Crisis Indicator Data'!#REF!="No Data",1,IF(#REF!&lt;&gt;"",1,0))</f>
        <v>#REF!</v>
      </c>
      <c r="BA45" t="e">
        <f t="shared" si="2"/>
        <v>#REF!</v>
      </c>
      <c r="BB45" s="22" t="e">
        <f t="shared" si="3"/>
        <v>#REF!</v>
      </c>
    </row>
    <row r="46" spans="1:54" x14ac:dyDescent="0.25">
      <c r="A46" t="s">
        <v>7914</v>
      </c>
      <c r="B46" s="214" t="e">
        <f>IF('Crisis Indicator Data'!#REF!="No Data",1,IF(#REF!&lt;&gt;"",1,0))</f>
        <v>#REF!</v>
      </c>
      <c r="C46" s="214" t="e">
        <f>IF('Crisis Indicator Data'!#REF!="No Data",1,IF(#REF!&lt;&gt;"",1,0))</f>
        <v>#REF!</v>
      </c>
      <c r="D46" s="214" t="e">
        <f>IF('Crisis Indicator Data'!#REF!="No Data",1,IF(#REF!&lt;&gt;"",1,0))</f>
        <v>#REF!</v>
      </c>
      <c r="E46" s="214" t="e">
        <f>IF('Crisis Indicator Data'!#REF!="No Data",1,IF(#REF!&lt;&gt;"",1,0))</f>
        <v>#REF!</v>
      </c>
      <c r="F46" s="214" t="e">
        <f>IF('Crisis Indicator Data'!#REF!="No Data",1,IF(#REF!&lt;&gt;"",1,0))</f>
        <v>#REF!</v>
      </c>
      <c r="G46" s="214" t="e">
        <f>IF('Crisis Indicator Data'!#REF!="No Data",1,IF(#REF!&lt;&gt;"",1,0))</f>
        <v>#REF!</v>
      </c>
      <c r="H46" s="214" t="e">
        <f>IF('Crisis Indicator Data'!#REF!="No Data",1,IF(#REF!&lt;&gt;"",1,0))</f>
        <v>#REF!</v>
      </c>
      <c r="I46" s="214" t="e">
        <f>IF('Crisis Indicator Data'!#REF!="No Data",1,IF(#REF!&lt;&gt;"",1,0))</f>
        <v>#REF!</v>
      </c>
      <c r="J46" s="214" t="e">
        <f>IF('Crisis Indicator Data'!#REF!="No Data",1,IF(#REF!&lt;&gt;"",1,0))</f>
        <v>#REF!</v>
      </c>
      <c r="K46" s="214" t="e">
        <f>IF('Crisis Indicator Data'!#REF!="No Data",1,IF(#REF!&lt;&gt;"",1,0))</f>
        <v>#REF!</v>
      </c>
      <c r="L46" s="214" t="e">
        <f>IF('Crisis Indicator Data'!#REF!="No Data",1,IF(#REF!&lt;&gt;"",1,0))</f>
        <v>#REF!</v>
      </c>
      <c r="M46" s="214" t="e">
        <f>IF('Crisis Indicator Data'!#REF!="No Data",1,IF(#REF!&lt;&gt;"",1,0))</f>
        <v>#REF!</v>
      </c>
      <c r="N46" s="214" t="e">
        <f>IF('Crisis Indicator Data'!#REF!="No Data",1,IF(#REF!&lt;&gt;"",1,0))</f>
        <v>#REF!</v>
      </c>
      <c r="O46" s="214" t="e">
        <f>IF('Crisis Indicator Data'!#REF!="No Data",1,IF(#REF!&lt;&gt;"",1,0))</f>
        <v>#REF!</v>
      </c>
      <c r="P46" s="214" t="e">
        <f>IF('Crisis Indicator Data'!#REF!="No Data",1,IF(#REF!&lt;&gt;"",1,0))</f>
        <v>#REF!</v>
      </c>
      <c r="Q46" s="214" t="e">
        <f>IF('Crisis Indicator Data'!#REF!="No Data",1,IF(#REF!&lt;&gt;"",1,0))</f>
        <v>#REF!</v>
      </c>
      <c r="R46" s="214" t="e">
        <f>IF('Crisis Indicator Data'!#REF!="No Data",1,IF(#REF!&lt;&gt;"",1,0))</f>
        <v>#REF!</v>
      </c>
      <c r="S46" s="214" t="e">
        <f>IF('Crisis Indicator Data'!#REF!="No Data",1,IF(#REF!&lt;&gt;"",1,0))</f>
        <v>#REF!</v>
      </c>
      <c r="T46" s="214" t="e">
        <f>IF('Crisis Indicator Data'!#REF!="No Data",1,IF(#REF!&lt;&gt;"",1,0))</f>
        <v>#REF!</v>
      </c>
      <c r="U46" s="214" t="e">
        <f>IF('Crisis Indicator Data'!#REF!="No Data",1,IF(#REF!&lt;&gt;"",1,0))</f>
        <v>#REF!</v>
      </c>
      <c r="V46" s="214" t="e">
        <f>IF('Crisis Indicator Data'!#REF!="No Data",1,IF(#REF!&lt;&gt;"",1,0))</f>
        <v>#REF!</v>
      </c>
      <c r="W46" s="214" t="e">
        <f>IF('Crisis Indicator Data'!#REF!="No Data",1,IF(#REF!&lt;&gt;"",1,0))</f>
        <v>#REF!</v>
      </c>
      <c r="X46" s="214" t="e">
        <f>IF('Crisis Indicator Data'!#REF!="No Data",1,IF(#REF!&lt;&gt;"",1,0))</f>
        <v>#REF!</v>
      </c>
      <c r="Y46" s="214" t="e">
        <f>IF('Crisis Indicator Data'!#REF!="No Data",1,IF(#REF!&lt;&gt;"",1,0))</f>
        <v>#REF!</v>
      </c>
      <c r="Z46" s="214" t="e">
        <f>IF('Crisis Indicator Data'!#REF!="No Data",1,IF(#REF!&lt;&gt;"",1,0))</f>
        <v>#REF!</v>
      </c>
      <c r="AA46" s="214" t="e">
        <f>IF('Crisis Indicator Data'!#REF!="No Data",1,IF(#REF!&lt;&gt;"",1,0))</f>
        <v>#REF!</v>
      </c>
      <c r="AB46" s="214" t="e">
        <f>IF('Crisis Indicator Data'!#REF!="No Data",1,IF(#REF!&lt;&gt;"",1,0))</f>
        <v>#REF!</v>
      </c>
      <c r="AC46" s="214" t="e">
        <f>IF('Crisis Indicator Data'!#REF!="No Data",1,IF(#REF!&lt;&gt;"",1,0))</f>
        <v>#REF!</v>
      </c>
      <c r="AD46" s="214" t="e">
        <f>IF('Crisis Indicator Data'!#REF!="No Data",1,IF(#REF!&lt;&gt;"",1,0))</f>
        <v>#REF!</v>
      </c>
      <c r="AE46" s="214" t="e">
        <f>IF('Crisis Indicator Data'!#REF!="No Data",1,IF(#REF!&lt;&gt;"",1,0))</f>
        <v>#REF!</v>
      </c>
      <c r="AF46" s="214" t="e">
        <f>IF('Crisis Indicator Data'!#REF!="No Data",1,IF(#REF!&lt;&gt;"",1,0))</f>
        <v>#REF!</v>
      </c>
      <c r="AG46" s="214" t="e">
        <f>IF('Crisis Indicator Data'!#REF!="No Data",1,IF(#REF!&lt;&gt;"",1,0))</f>
        <v>#REF!</v>
      </c>
      <c r="AH46" s="214" t="e">
        <f>IF('Crisis Indicator Data'!#REF!="No Data",1,IF(#REF!&lt;&gt;"",1,0))</f>
        <v>#REF!</v>
      </c>
      <c r="AI46" s="214" t="e">
        <f>IF('Crisis Indicator Data'!#REF!="No Data",1,IF(#REF!&lt;&gt;"",1,0))</f>
        <v>#REF!</v>
      </c>
      <c r="AJ46" s="214" t="e">
        <f>IF('Crisis Indicator Data'!#REF!="No Data",1,IF(#REF!&lt;&gt;"",1,0))</f>
        <v>#REF!</v>
      </c>
      <c r="AK46" s="214" t="e">
        <f>IF('Crisis Indicator Data'!#REF!="No Data",1,IF(#REF!&lt;&gt;"",1,0))</f>
        <v>#REF!</v>
      </c>
      <c r="AL46" s="214" t="e">
        <f>IF('Crisis Indicator Data'!#REF!="No Data",1,IF(#REF!&lt;&gt;"",1,0))</f>
        <v>#REF!</v>
      </c>
      <c r="AM46" s="214" t="e">
        <f>IF('Crisis Indicator Data'!#REF!="No Data",1,IF(#REF!&lt;&gt;"",1,0))</f>
        <v>#REF!</v>
      </c>
      <c r="AN46" s="214" t="e">
        <f>IF('Crisis Indicator Data'!#REF!="No Data",1,IF(#REF!&lt;&gt;"",1,0))</f>
        <v>#REF!</v>
      </c>
      <c r="AO46" s="214" t="e">
        <f>IF('Crisis Indicator Data'!#REF!="No Data",1,IF(#REF!&lt;&gt;"",1,0))</f>
        <v>#REF!</v>
      </c>
      <c r="AP46" s="214" t="e">
        <f>IF('Crisis Indicator Data'!#REF!="No Data",1,IF(#REF!&lt;&gt;"",1,0))</f>
        <v>#REF!</v>
      </c>
      <c r="AQ46" s="214" t="e">
        <f>IF('Crisis Indicator Data'!#REF!="No Data",1,IF(#REF!&lt;&gt;"",1,0))</f>
        <v>#REF!</v>
      </c>
      <c r="AR46" s="214" t="e">
        <f>IF('Crisis Indicator Data'!#REF!="No Data",1,IF(#REF!&lt;&gt;"",1,0))</f>
        <v>#REF!</v>
      </c>
      <c r="AS46" s="214" t="e">
        <f>IF('Crisis Indicator Data'!#REF!="No Data",1,IF(#REF!&lt;&gt;"",1,0))</f>
        <v>#REF!</v>
      </c>
      <c r="AT46" s="214" t="e">
        <f>IF('Crisis Indicator Data'!#REF!="No Data",1,IF(#REF!&lt;&gt;"",1,0))</f>
        <v>#REF!</v>
      </c>
      <c r="AU46" s="214" t="e">
        <f>IF('Crisis Indicator Data'!#REF!="No Data",1,IF(#REF!&lt;&gt;"",1,0))</f>
        <v>#REF!</v>
      </c>
      <c r="AV46" s="214" t="e">
        <f>IF('Crisis Indicator Data'!#REF!="No Data",1,IF(#REF!&lt;&gt;"",1,0))</f>
        <v>#REF!</v>
      </c>
      <c r="AW46" s="214" t="e">
        <f>IF('Crisis Indicator Data'!#REF!="No Data",1,IF(#REF!&lt;&gt;"",1,0))</f>
        <v>#REF!</v>
      </c>
      <c r="AX46" s="214" t="e">
        <f>IF('Crisis Indicator Data'!#REF!="No Data",1,IF(#REF!&lt;&gt;"",1,0))</f>
        <v>#REF!</v>
      </c>
      <c r="AY46" s="214" t="e">
        <f>IF('Crisis Indicator Data'!#REF!="No Data",1,IF(#REF!&lt;&gt;"",1,0))</f>
        <v>#REF!</v>
      </c>
      <c r="AZ46" s="214" t="e">
        <f>IF('Crisis Indicator Data'!#REF!="No Data",1,IF(#REF!&lt;&gt;"",1,0))</f>
        <v>#REF!</v>
      </c>
      <c r="BA46" t="e">
        <f t="shared" si="2"/>
        <v>#REF!</v>
      </c>
      <c r="BB46" s="22" t="e">
        <f t="shared" si="3"/>
        <v>#REF!</v>
      </c>
    </row>
    <row r="47" spans="1:54" x14ac:dyDescent="0.25">
      <c r="A47" t="s">
        <v>7921</v>
      </c>
      <c r="B47" s="214" t="e">
        <f>IF('Crisis Indicator Data'!#REF!="No Data",1,IF(#REF!&lt;&gt;"",1,0))</f>
        <v>#REF!</v>
      </c>
      <c r="C47" s="214" t="e">
        <f>IF('Crisis Indicator Data'!#REF!="No Data",1,IF(#REF!&lt;&gt;"",1,0))</f>
        <v>#REF!</v>
      </c>
      <c r="D47" s="214" t="e">
        <f>IF('Crisis Indicator Data'!#REF!="No Data",1,IF(#REF!&lt;&gt;"",1,0))</f>
        <v>#REF!</v>
      </c>
      <c r="E47" s="214" t="e">
        <f>IF('Crisis Indicator Data'!#REF!="No Data",1,IF(#REF!&lt;&gt;"",1,0))</f>
        <v>#REF!</v>
      </c>
      <c r="F47" s="214" t="e">
        <f>IF('Crisis Indicator Data'!#REF!="No Data",1,IF(#REF!&lt;&gt;"",1,0))</f>
        <v>#REF!</v>
      </c>
      <c r="G47" s="214" t="e">
        <f>IF('Crisis Indicator Data'!#REF!="No Data",1,IF(#REF!&lt;&gt;"",1,0))</f>
        <v>#REF!</v>
      </c>
      <c r="H47" s="214" t="e">
        <f>IF('Crisis Indicator Data'!#REF!="No Data",1,IF(#REF!&lt;&gt;"",1,0))</f>
        <v>#REF!</v>
      </c>
      <c r="I47" s="214" t="e">
        <f>IF('Crisis Indicator Data'!#REF!="No Data",1,IF(#REF!&lt;&gt;"",1,0))</f>
        <v>#REF!</v>
      </c>
      <c r="J47" s="214" t="e">
        <f>IF('Crisis Indicator Data'!#REF!="No Data",1,IF(#REF!&lt;&gt;"",1,0))</f>
        <v>#REF!</v>
      </c>
      <c r="K47" s="214" t="e">
        <f>IF('Crisis Indicator Data'!#REF!="No Data",1,IF(#REF!&lt;&gt;"",1,0))</f>
        <v>#REF!</v>
      </c>
      <c r="L47" s="214" t="e">
        <f>IF('Crisis Indicator Data'!#REF!="No Data",1,IF(#REF!&lt;&gt;"",1,0))</f>
        <v>#REF!</v>
      </c>
      <c r="M47" s="214" t="e">
        <f>IF('Crisis Indicator Data'!#REF!="No Data",1,IF(#REF!&lt;&gt;"",1,0))</f>
        <v>#REF!</v>
      </c>
      <c r="N47" s="214" t="e">
        <f>IF('Crisis Indicator Data'!#REF!="No Data",1,IF(#REF!&lt;&gt;"",1,0))</f>
        <v>#REF!</v>
      </c>
      <c r="O47" s="214" t="e">
        <f>IF('Crisis Indicator Data'!#REF!="No Data",1,IF(#REF!&lt;&gt;"",1,0))</f>
        <v>#REF!</v>
      </c>
      <c r="P47" s="214" t="e">
        <f>IF('Crisis Indicator Data'!#REF!="No Data",1,IF(#REF!&lt;&gt;"",1,0))</f>
        <v>#REF!</v>
      </c>
      <c r="Q47" s="214" t="e">
        <f>IF('Crisis Indicator Data'!#REF!="No Data",1,IF(#REF!&lt;&gt;"",1,0))</f>
        <v>#REF!</v>
      </c>
      <c r="R47" s="214" t="e">
        <f>IF('Crisis Indicator Data'!#REF!="No Data",1,IF(#REF!&lt;&gt;"",1,0))</f>
        <v>#REF!</v>
      </c>
      <c r="S47" s="214" t="e">
        <f>IF('Crisis Indicator Data'!#REF!="No Data",1,IF(#REF!&lt;&gt;"",1,0))</f>
        <v>#REF!</v>
      </c>
      <c r="T47" s="214" t="e">
        <f>IF('Crisis Indicator Data'!#REF!="No Data",1,IF(#REF!&lt;&gt;"",1,0))</f>
        <v>#REF!</v>
      </c>
      <c r="U47" s="214" t="e">
        <f>IF('Crisis Indicator Data'!#REF!="No Data",1,IF(#REF!&lt;&gt;"",1,0))</f>
        <v>#REF!</v>
      </c>
      <c r="V47" s="214" t="e">
        <f>IF('Crisis Indicator Data'!#REF!="No Data",1,IF(#REF!&lt;&gt;"",1,0))</f>
        <v>#REF!</v>
      </c>
      <c r="W47" s="214" t="e">
        <f>IF('Crisis Indicator Data'!#REF!="No Data",1,IF(#REF!&lt;&gt;"",1,0))</f>
        <v>#REF!</v>
      </c>
      <c r="X47" s="214" t="e">
        <f>IF('Crisis Indicator Data'!#REF!="No Data",1,IF(#REF!&lt;&gt;"",1,0))</f>
        <v>#REF!</v>
      </c>
      <c r="Y47" s="214" t="e">
        <f>IF('Crisis Indicator Data'!#REF!="No Data",1,IF(#REF!&lt;&gt;"",1,0))</f>
        <v>#REF!</v>
      </c>
      <c r="Z47" s="214" t="e">
        <f>IF('Crisis Indicator Data'!#REF!="No Data",1,IF(#REF!&lt;&gt;"",1,0))</f>
        <v>#REF!</v>
      </c>
      <c r="AA47" s="214" t="e">
        <f>IF('Crisis Indicator Data'!#REF!="No Data",1,IF(#REF!&lt;&gt;"",1,0))</f>
        <v>#REF!</v>
      </c>
      <c r="AB47" s="214" t="e">
        <f>IF('Crisis Indicator Data'!#REF!="No Data",1,IF(#REF!&lt;&gt;"",1,0))</f>
        <v>#REF!</v>
      </c>
      <c r="AC47" s="214" t="e">
        <f>IF('Crisis Indicator Data'!#REF!="No Data",1,IF(#REF!&lt;&gt;"",1,0))</f>
        <v>#REF!</v>
      </c>
      <c r="AD47" s="214" t="e">
        <f>IF('Crisis Indicator Data'!#REF!="No Data",1,IF(#REF!&lt;&gt;"",1,0))</f>
        <v>#REF!</v>
      </c>
      <c r="AE47" s="214" t="e">
        <f>IF('Crisis Indicator Data'!#REF!="No Data",1,IF(#REF!&lt;&gt;"",1,0))</f>
        <v>#REF!</v>
      </c>
      <c r="AF47" s="214" t="e">
        <f>IF('Crisis Indicator Data'!#REF!="No Data",1,IF(#REF!&lt;&gt;"",1,0))</f>
        <v>#REF!</v>
      </c>
      <c r="AG47" s="214" t="e">
        <f>IF('Crisis Indicator Data'!#REF!="No Data",1,IF(#REF!&lt;&gt;"",1,0))</f>
        <v>#REF!</v>
      </c>
      <c r="AH47" s="214" t="e">
        <f>IF('Crisis Indicator Data'!#REF!="No Data",1,IF(#REF!&lt;&gt;"",1,0))</f>
        <v>#REF!</v>
      </c>
      <c r="AI47" s="214" t="e">
        <f>IF('Crisis Indicator Data'!#REF!="No Data",1,IF(#REF!&lt;&gt;"",1,0))</f>
        <v>#REF!</v>
      </c>
      <c r="AJ47" s="214" t="e">
        <f>IF('Crisis Indicator Data'!#REF!="No Data",1,IF(#REF!&lt;&gt;"",1,0))</f>
        <v>#REF!</v>
      </c>
      <c r="AK47" s="214" t="e">
        <f>IF('Crisis Indicator Data'!#REF!="No Data",1,IF(#REF!&lt;&gt;"",1,0))</f>
        <v>#REF!</v>
      </c>
      <c r="AL47" s="214" t="e">
        <f>IF('Crisis Indicator Data'!#REF!="No Data",1,IF(#REF!&lt;&gt;"",1,0))</f>
        <v>#REF!</v>
      </c>
      <c r="AM47" s="214" t="e">
        <f>IF('Crisis Indicator Data'!#REF!="No Data",1,IF(#REF!&lt;&gt;"",1,0))</f>
        <v>#REF!</v>
      </c>
      <c r="AN47" s="214" t="e">
        <f>IF('Crisis Indicator Data'!#REF!="No Data",1,IF(#REF!&lt;&gt;"",1,0))</f>
        <v>#REF!</v>
      </c>
      <c r="AO47" s="214" t="e">
        <f>IF('Crisis Indicator Data'!#REF!="No Data",1,IF(#REF!&lt;&gt;"",1,0))</f>
        <v>#REF!</v>
      </c>
      <c r="AP47" s="214" t="e">
        <f>IF('Crisis Indicator Data'!#REF!="No Data",1,IF(#REF!&lt;&gt;"",1,0))</f>
        <v>#REF!</v>
      </c>
      <c r="AQ47" s="214" t="e">
        <f>IF('Crisis Indicator Data'!#REF!="No Data",1,IF(#REF!&lt;&gt;"",1,0))</f>
        <v>#REF!</v>
      </c>
      <c r="AR47" s="214" t="e">
        <f>IF('Crisis Indicator Data'!#REF!="No Data",1,IF(#REF!&lt;&gt;"",1,0))</f>
        <v>#REF!</v>
      </c>
      <c r="AS47" s="214" t="e">
        <f>IF('Crisis Indicator Data'!#REF!="No Data",1,IF(#REF!&lt;&gt;"",1,0))</f>
        <v>#REF!</v>
      </c>
      <c r="AT47" s="214" t="e">
        <f>IF('Crisis Indicator Data'!#REF!="No Data",1,IF(#REF!&lt;&gt;"",1,0))</f>
        <v>#REF!</v>
      </c>
      <c r="AU47" s="214" t="e">
        <f>IF('Crisis Indicator Data'!#REF!="No Data",1,IF(#REF!&lt;&gt;"",1,0))</f>
        <v>#REF!</v>
      </c>
      <c r="AV47" s="214" t="e">
        <f>IF('Crisis Indicator Data'!#REF!="No Data",1,IF(#REF!&lt;&gt;"",1,0))</f>
        <v>#REF!</v>
      </c>
      <c r="AW47" s="214" t="e">
        <f>IF('Crisis Indicator Data'!#REF!="No Data",1,IF(#REF!&lt;&gt;"",1,0))</f>
        <v>#REF!</v>
      </c>
      <c r="AX47" s="214" t="e">
        <f>IF('Crisis Indicator Data'!#REF!="No Data",1,IF(#REF!&lt;&gt;"",1,0))</f>
        <v>#REF!</v>
      </c>
      <c r="AY47" s="214" t="e">
        <f>IF('Crisis Indicator Data'!#REF!="No Data",1,IF(#REF!&lt;&gt;"",1,0))</f>
        <v>#REF!</v>
      </c>
      <c r="AZ47" s="214" t="e">
        <f>IF('Crisis Indicator Data'!#REF!="No Data",1,IF(#REF!&lt;&gt;"",1,0))</f>
        <v>#REF!</v>
      </c>
      <c r="BA47" t="e">
        <f t="shared" si="2"/>
        <v>#REF!</v>
      </c>
      <c r="BB47" s="22" t="e">
        <f t="shared" si="3"/>
        <v>#REF!</v>
      </c>
    </row>
    <row r="48" spans="1:54" x14ac:dyDescent="0.25">
      <c r="A48" t="s">
        <v>7917</v>
      </c>
      <c r="B48" s="214" t="e">
        <f>IF('Crisis Indicator Data'!#REF!="No Data",1,IF(#REF!&lt;&gt;"",1,0))</f>
        <v>#REF!</v>
      </c>
      <c r="C48" s="214" t="e">
        <f>IF('Crisis Indicator Data'!#REF!="No Data",1,IF(#REF!&lt;&gt;"",1,0))</f>
        <v>#REF!</v>
      </c>
      <c r="D48" s="214" t="e">
        <f>IF('Crisis Indicator Data'!#REF!="No Data",1,IF(#REF!&lt;&gt;"",1,0))</f>
        <v>#REF!</v>
      </c>
      <c r="E48" s="214" t="e">
        <f>IF('Crisis Indicator Data'!#REF!="No Data",1,IF(#REF!&lt;&gt;"",1,0))</f>
        <v>#REF!</v>
      </c>
      <c r="F48" s="214" t="e">
        <f>IF('Crisis Indicator Data'!#REF!="No Data",1,IF(#REF!&lt;&gt;"",1,0))</f>
        <v>#REF!</v>
      </c>
      <c r="G48" s="214" t="e">
        <f>IF('Crisis Indicator Data'!#REF!="No Data",1,IF(#REF!&lt;&gt;"",1,0))</f>
        <v>#REF!</v>
      </c>
      <c r="H48" s="214" t="e">
        <f>IF('Crisis Indicator Data'!#REF!="No Data",1,IF(#REF!&lt;&gt;"",1,0))</f>
        <v>#REF!</v>
      </c>
      <c r="I48" s="214" t="e">
        <f>IF('Crisis Indicator Data'!#REF!="No Data",1,IF(#REF!&lt;&gt;"",1,0))</f>
        <v>#REF!</v>
      </c>
      <c r="J48" s="214" t="e">
        <f>IF('Crisis Indicator Data'!#REF!="No Data",1,IF(#REF!&lt;&gt;"",1,0))</f>
        <v>#REF!</v>
      </c>
      <c r="K48" s="214" t="e">
        <f>IF('Crisis Indicator Data'!#REF!="No Data",1,IF(#REF!&lt;&gt;"",1,0))</f>
        <v>#REF!</v>
      </c>
      <c r="L48" s="214" t="e">
        <f>IF('Crisis Indicator Data'!#REF!="No Data",1,IF(#REF!&lt;&gt;"",1,0))</f>
        <v>#REF!</v>
      </c>
      <c r="M48" s="214" t="e">
        <f>IF('Crisis Indicator Data'!#REF!="No Data",1,IF(#REF!&lt;&gt;"",1,0))</f>
        <v>#REF!</v>
      </c>
      <c r="N48" s="214" t="e">
        <f>IF('Crisis Indicator Data'!#REF!="No Data",1,IF(#REF!&lt;&gt;"",1,0))</f>
        <v>#REF!</v>
      </c>
      <c r="O48" s="214" t="e">
        <f>IF('Crisis Indicator Data'!#REF!="No Data",1,IF(#REF!&lt;&gt;"",1,0))</f>
        <v>#REF!</v>
      </c>
      <c r="P48" s="214" t="e">
        <f>IF('Crisis Indicator Data'!#REF!="No Data",1,IF(#REF!&lt;&gt;"",1,0))</f>
        <v>#REF!</v>
      </c>
      <c r="Q48" s="214" t="e">
        <f>IF('Crisis Indicator Data'!#REF!="No Data",1,IF(#REF!&lt;&gt;"",1,0))</f>
        <v>#REF!</v>
      </c>
      <c r="R48" s="214" t="e">
        <f>IF('Crisis Indicator Data'!#REF!="No Data",1,IF(#REF!&lt;&gt;"",1,0))</f>
        <v>#REF!</v>
      </c>
      <c r="S48" s="214" t="e">
        <f>IF('Crisis Indicator Data'!#REF!="No Data",1,IF(#REF!&lt;&gt;"",1,0))</f>
        <v>#REF!</v>
      </c>
      <c r="T48" s="214" t="e">
        <f>IF('Crisis Indicator Data'!#REF!="No Data",1,IF(#REF!&lt;&gt;"",1,0))</f>
        <v>#REF!</v>
      </c>
      <c r="U48" s="214" t="e">
        <f>IF('Crisis Indicator Data'!#REF!="No Data",1,IF(#REF!&lt;&gt;"",1,0))</f>
        <v>#REF!</v>
      </c>
      <c r="V48" s="214" t="e">
        <f>IF('Crisis Indicator Data'!#REF!="No Data",1,IF(#REF!&lt;&gt;"",1,0))</f>
        <v>#REF!</v>
      </c>
      <c r="W48" s="214" t="e">
        <f>IF('Crisis Indicator Data'!#REF!="No Data",1,IF(#REF!&lt;&gt;"",1,0))</f>
        <v>#REF!</v>
      </c>
      <c r="X48" s="214" t="e">
        <f>IF('Crisis Indicator Data'!#REF!="No Data",1,IF(#REF!&lt;&gt;"",1,0))</f>
        <v>#REF!</v>
      </c>
      <c r="Y48" s="214" t="e">
        <f>IF('Crisis Indicator Data'!#REF!="No Data",1,IF(#REF!&lt;&gt;"",1,0))</f>
        <v>#REF!</v>
      </c>
      <c r="Z48" s="214" t="e">
        <f>IF('Crisis Indicator Data'!#REF!="No Data",1,IF(#REF!&lt;&gt;"",1,0))</f>
        <v>#REF!</v>
      </c>
      <c r="AA48" s="214" t="e">
        <f>IF('Crisis Indicator Data'!#REF!="No Data",1,IF(#REF!&lt;&gt;"",1,0))</f>
        <v>#REF!</v>
      </c>
      <c r="AB48" s="214" t="e">
        <f>IF('Crisis Indicator Data'!#REF!="No Data",1,IF(#REF!&lt;&gt;"",1,0))</f>
        <v>#REF!</v>
      </c>
      <c r="AC48" s="214" t="e">
        <f>IF('Crisis Indicator Data'!#REF!="No Data",1,IF(#REF!&lt;&gt;"",1,0))</f>
        <v>#REF!</v>
      </c>
      <c r="AD48" s="214" t="e">
        <f>IF('Crisis Indicator Data'!#REF!="No Data",1,IF(#REF!&lt;&gt;"",1,0))</f>
        <v>#REF!</v>
      </c>
      <c r="AE48" s="214" t="e">
        <f>IF('Crisis Indicator Data'!#REF!="No Data",1,IF(#REF!&lt;&gt;"",1,0))</f>
        <v>#REF!</v>
      </c>
      <c r="AF48" s="214" t="e">
        <f>IF('Crisis Indicator Data'!#REF!="No Data",1,IF(#REF!&lt;&gt;"",1,0))</f>
        <v>#REF!</v>
      </c>
      <c r="AG48" s="214" t="e">
        <f>IF('Crisis Indicator Data'!#REF!="No Data",1,IF(#REF!&lt;&gt;"",1,0))</f>
        <v>#REF!</v>
      </c>
      <c r="AH48" s="214" t="e">
        <f>IF('Crisis Indicator Data'!#REF!="No Data",1,IF(#REF!&lt;&gt;"",1,0))</f>
        <v>#REF!</v>
      </c>
      <c r="AI48" s="214" t="e">
        <f>IF('Crisis Indicator Data'!#REF!="No Data",1,IF(#REF!&lt;&gt;"",1,0))</f>
        <v>#REF!</v>
      </c>
      <c r="AJ48" s="214" t="e">
        <f>IF('Crisis Indicator Data'!#REF!="No Data",1,IF(#REF!&lt;&gt;"",1,0))</f>
        <v>#REF!</v>
      </c>
      <c r="AK48" s="214" t="e">
        <f>IF('Crisis Indicator Data'!#REF!="No Data",1,IF(#REF!&lt;&gt;"",1,0))</f>
        <v>#REF!</v>
      </c>
      <c r="AL48" s="214" t="e">
        <f>IF('Crisis Indicator Data'!#REF!="No Data",1,IF(#REF!&lt;&gt;"",1,0))</f>
        <v>#REF!</v>
      </c>
      <c r="AM48" s="214" t="e">
        <f>IF('Crisis Indicator Data'!#REF!="No Data",1,IF(#REF!&lt;&gt;"",1,0))</f>
        <v>#REF!</v>
      </c>
      <c r="AN48" s="214" t="e">
        <f>IF('Crisis Indicator Data'!#REF!="No Data",1,IF(#REF!&lt;&gt;"",1,0))</f>
        <v>#REF!</v>
      </c>
      <c r="AO48" s="214" t="e">
        <f>IF('Crisis Indicator Data'!#REF!="No Data",1,IF(#REF!&lt;&gt;"",1,0))</f>
        <v>#REF!</v>
      </c>
      <c r="AP48" s="214" t="e">
        <f>IF('Crisis Indicator Data'!#REF!="No Data",1,IF(#REF!&lt;&gt;"",1,0))</f>
        <v>#REF!</v>
      </c>
      <c r="AQ48" s="214" t="e">
        <f>IF('Crisis Indicator Data'!#REF!="No Data",1,IF(#REF!&lt;&gt;"",1,0))</f>
        <v>#REF!</v>
      </c>
      <c r="AR48" s="214" t="e">
        <f>IF('Crisis Indicator Data'!#REF!="No Data",1,IF(#REF!&lt;&gt;"",1,0))</f>
        <v>#REF!</v>
      </c>
      <c r="AS48" s="214" t="e">
        <f>IF('Crisis Indicator Data'!#REF!="No Data",1,IF(#REF!&lt;&gt;"",1,0))</f>
        <v>#REF!</v>
      </c>
      <c r="AT48" s="214" t="e">
        <f>IF('Crisis Indicator Data'!#REF!="No Data",1,IF(#REF!&lt;&gt;"",1,0))</f>
        <v>#REF!</v>
      </c>
      <c r="AU48" s="214" t="e">
        <f>IF('Crisis Indicator Data'!#REF!="No Data",1,IF(#REF!&lt;&gt;"",1,0))</f>
        <v>#REF!</v>
      </c>
      <c r="AV48" s="214" t="e">
        <f>IF('Crisis Indicator Data'!#REF!="No Data",1,IF(#REF!&lt;&gt;"",1,0))</f>
        <v>#REF!</v>
      </c>
      <c r="AW48" s="214" t="e">
        <f>IF('Crisis Indicator Data'!#REF!="No Data",1,IF(#REF!&lt;&gt;"",1,0))</f>
        <v>#REF!</v>
      </c>
      <c r="AX48" s="214" t="e">
        <f>IF('Crisis Indicator Data'!#REF!="No Data",1,IF(#REF!&lt;&gt;"",1,0))</f>
        <v>#REF!</v>
      </c>
      <c r="AY48" s="214" t="e">
        <f>IF('Crisis Indicator Data'!#REF!="No Data",1,IF(#REF!&lt;&gt;"",1,0))</f>
        <v>#REF!</v>
      </c>
      <c r="AZ48" s="214" t="e">
        <f>IF('Crisis Indicator Data'!#REF!="No Data",1,IF(#REF!&lt;&gt;"",1,0))</f>
        <v>#REF!</v>
      </c>
      <c r="BA48" t="e">
        <f t="shared" si="2"/>
        <v>#REF!</v>
      </c>
      <c r="BB48" s="22" t="e">
        <f t="shared" si="3"/>
        <v>#REF!</v>
      </c>
    </row>
    <row r="49" spans="1:54" x14ac:dyDescent="0.25">
      <c r="A49" t="s">
        <v>7919</v>
      </c>
      <c r="B49" s="214" t="e">
        <f>IF('Crisis Indicator Data'!#REF!="No Data",1,IF(#REF!&lt;&gt;"",1,0))</f>
        <v>#REF!</v>
      </c>
      <c r="C49" s="214" t="e">
        <f>IF('Crisis Indicator Data'!#REF!="No Data",1,IF(#REF!&lt;&gt;"",1,0))</f>
        <v>#REF!</v>
      </c>
      <c r="D49" s="214" t="e">
        <f>IF('Crisis Indicator Data'!#REF!="No Data",1,IF(#REF!&lt;&gt;"",1,0))</f>
        <v>#REF!</v>
      </c>
      <c r="E49" s="214" t="e">
        <f>IF('Crisis Indicator Data'!#REF!="No Data",1,IF(#REF!&lt;&gt;"",1,0))</f>
        <v>#REF!</v>
      </c>
      <c r="F49" s="214" t="e">
        <f>IF('Crisis Indicator Data'!#REF!="No Data",1,IF(#REF!&lt;&gt;"",1,0))</f>
        <v>#REF!</v>
      </c>
      <c r="G49" s="214" t="e">
        <f>IF('Crisis Indicator Data'!#REF!="No Data",1,IF(#REF!&lt;&gt;"",1,0))</f>
        <v>#REF!</v>
      </c>
      <c r="H49" s="214" t="e">
        <f>IF('Crisis Indicator Data'!#REF!="No Data",1,IF(#REF!&lt;&gt;"",1,0))</f>
        <v>#REF!</v>
      </c>
      <c r="I49" s="214" t="e">
        <f>IF('Crisis Indicator Data'!#REF!="No Data",1,IF(#REF!&lt;&gt;"",1,0))</f>
        <v>#REF!</v>
      </c>
      <c r="J49" s="214" t="e">
        <f>IF('Crisis Indicator Data'!#REF!="No Data",1,IF(#REF!&lt;&gt;"",1,0))</f>
        <v>#REF!</v>
      </c>
      <c r="K49" s="214" t="e">
        <f>IF('Crisis Indicator Data'!#REF!="No Data",1,IF(#REF!&lt;&gt;"",1,0))</f>
        <v>#REF!</v>
      </c>
      <c r="L49" s="214" t="e">
        <f>IF('Crisis Indicator Data'!#REF!="No Data",1,IF(#REF!&lt;&gt;"",1,0))</f>
        <v>#REF!</v>
      </c>
      <c r="M49" s="214" t="e">
        <f>IF('Crisis Indicator Data'!#REF!="No Data",1,IF(#REF!&lt;&gt;"",1,0))</f>
        <v>#REF!</v>
      </c>
      <c r="N49" s="214" t="e">
        <f>IF('Crisis Indicator Data'!#REF!="No Data",1,IF(#REF!&lt;&gt;"",1,0))</f>
        <v>#REF!</v>
      </c>
      <c r="O49" s="214" t="e">
        <f>IF('Crisis Indicator Data'!#REF!="No Data",1,IF(#REF!&lt;&gt;"",1,0))</f>
        <v>#REF!</v>
      </c>
      <c r="P49" s="214" t="e">
        <f>IF('Crisis Indicator Data'!#REF!="No Data",1,IF(#REF!&lt;&gt;"",1,0))</f>
        <v>#REF!</v>
      </c>
      <c r="Q49" s="214" t="e">
        <f>IF('Crisis Indicator Data'!#REF!="No Data",1,IF(#REF!&lt;&gt;"",1,0))</f>
        <v>#REF!</v>
      </c>
      <c r="R49" s="214" t="e">
        <f>IF('Crisis Indicator Data'!#REF!="No Data",1,IF(#REF!&lt;&gt;"",1,0))</f>
        <v>#REF!</v>
      </c>
      <c r="S49" s="214" t="e">
        <f>IF('Crisis Indicator Data'!#REF!="No Data",1,IF(#REF!&lt;&gt;"",1,0))</f>
        <v>#REF!</v>
      </c>
      <c r="T49" s="214" t="e">
        <f>IF('Crisis Indicator Data'!#REF!="No Data",1,IF(#REF!&lt;&gt;"",1,0))</f>
        <v>#REF!</v>
      </c>
      <c r="U49" s="214" t="e">
        <f>IF('Crisis Indicator Data'!#REF!="No Data",1,IF(#REF!&lt;&gt;"",1,0))</f>
        <v>#REF!</v>
      </c>
      <c r="V49" s="214" t="e">
        <f>IF('Crisis Indicator Data'!#REF!="No Data",1,IF(#REF!&lt;&gt;"",1,0))</f>
        <v>#REF!</v>
      </c>
      <c r="W49" s="214" t="e">
        <f>IF('Crisis Indicator Data'!#REF!="No Data",1,IF(#REF!&lt;&gt;"",1,0))</f>
        <v>#REF!</v>
      </c>
      <c r="X49" s="214" t="e">
        <f>IF('Crisis Indicator Data'!#REF!="No Data",1,IF(#REF!&lt;&gt;"",1,0))</f>
        <v>#REF!</v>
      </c>
      <c r="Y49" s="214" t="e">
        <f>IF('Crisis Indicator Data'!#REF!="No Data",1,IF(#REF!&lt;&gt;"",1,0))</f>
        <v>#REF!</v>
      </c>
      <c r="Z49" s="214" t="e">
        <f>IF('Crisis Indicator Data'!#REF!="No Data",1,IF(#REF!&lt;&gt;"",1,0))</f>
        <v>#REF!</v>
      </c>
      <c r="AA49" s="214" t="e">
        <f>IF('Crisis Indicator Data'!#REF!="No Data",1,IF(#REF!&lt;&gt;"",1,0))</f>
        <v>#REF!</v>
      </c>
      <c r="AB49" s="214" t="e">
        <f>IF('Crisis Indicator Data'!#REF!="No Data",1,IF(#REF!&lt;&gt;"",1,0))</f>
        <v>#REF!</v>
      </c>
      <c r="AC49" s="214" t="e">
        <f>IF('Crisis Indicator Data'!#REF!="No Data",1,IF(#REF!&lt;&gt;"",1,0))</f>
        <v>#REF!</v>
      </c>
      <c r="AD49" s="214" t="e">
        <f>IF('Crisis Indicator Data'!#REF!="No Data",1,IF(#REF!&lt;&gt;"",1,0))</f>
        <v>#REF!</v>
      </c>
      <c r="AE49" s="214" t="e">
        <f>IF('Crisis Indicator Data'!#REF!="No Data",1,IF(#REF!&lt;&gt;"",1,0))</f>
        <v>#REF!</v>
      </c>
      <c r="AF49" s="214" t="e">
        <f>IF('Crisis Indicator Data'!#REF!="No Data",1,IF(#REF!&lt;&gt;"",1,0))</f>
        <v>#REF!</v>
      </c>
      <c r="AG49" s="214" t="e">
        <f>IF('Crisis Indicator Data'!#REF!="No Data",1,IF(#REF!&lt;&gt;"",1,0))</f>
        <v>#REF!</v>
      </c>
      <c r="AH49" s="214" t="e">
        <f>IF('Crisis Indicator Data'!#REF!="No Data",1,IF(#REF!&lt;&gt;"",1,0))</f>
        <v>#REF!</v>
      </c>
      <c r="AI49" s="214" t="e">
        <f>IF('Crisis Indicator Data'!#REF!="No Data",1,IF(#REF!&lt;&gt;"",1,0))</f>
        <v>#REF!</v>
      </c>
      <c r="AJ49" s="214" t="e">
        <f>IF('Crisis Indicator Data'!#REF!="No Data",1,IF(#REF!&lt;&gt;"",1,0))</f>
        <v>#REF!</v>
      </c>
      <c r="AK49" s="214" t="e">
        <f>IF('Crisis Indicator Data'!#REF!="No Data",1,IF(#REF!&lt;&gt;"",1,0))</f>
        <v>#REF!</v>
      </c>
      <c r="AL49" s="214" t="e">
        <f>IF('Crisis Indicator Data'!#REF!="No Data",1,IF(#REF!&lt;&gt;"",1,0))</f>
        <v>#REF!</v>
      </c>
      <c r="AM49" s="214" t="e">
        <f>IF('Crisis Indicator Data'!#REF!="No Data",1,IF(#REF!&lt;&gt;"",1,0))</f>
        <v>#REF!</v>
      </c>
      <c r="AN49" s="214" t="e">
        <f>IF('Crisis Indicator Data'!#REF!="No Data",1,IF(#REF!&lt;&gt;"",1,0))</f>
        <v>#REF!</v>
      </c>
      <c r="AO49" s="214" t="e">
        <f>IF('Crisis Indicator Data'!#REF!="No Data",1,IF(#REF!&lt;&gt;"",1,0))</f>
        <v>#REF!</v>
      </c>
      <c r="AP49" s="214" t="e">
        <f>IF('Crisis Indicator Data'!#REF!="No Data",1,IF(#REF!&lt;&gt;"",1,0))</f>
        <v>#REF!</v>
      </c>
      <c r="AQ49" s="214" t="e">
        <f>IF('Crisis Indicator Data'!#REF!="No Data",1,IF(#REF!&lt;&gt;"",1,0))</f>
        <v>#REF!</v>
      </c>
      <c r="AR49" s="214" t="e">
        <f>IF('Crisis Indicator Data'!#REF!="No Data",1,IF(#REF!&lt;&gt;"",1,0))</f>
        <v>#REF!</v>
      </c>
      <c r="AS49" s="214" t="e">
        <f>IF('Crisis Indicator Data'!#REF!="No Data",1,IF(#REF!&lt;&gt;"",1,0))</f>
        <v>#REF!</v>
      </c>
      <c r="AT49" s="214" t="e">
        <f>IF('Crisis Indicator Data'!#REF!="No Data",1,IF(#REF!&lt;&gt;"",1,0))</f>
        <v>#REF!</v>
      </c>
      <c r="AU49" s="214" t="e">
        <f>IF('Crisis Indicator Data'!#REF!="No Data",1,IF(#REF!&lt;&gt;"",1,0))</f>
        <v>#REF!</v>
      </c>
      <c r="AV49" s="214" t="e">
        <f>IF('Crisis Indicator Data'!#REF!="No Data",1,IF(#REF!&lt;&gt;"",1,0))</f>
        <v>#REF!</v>
      </c>
      <c r="AW49" s="214" t="e">
        <f>IF('Crisis Indicator Data'!#REF!="No Data",1,IF(#REF!&lt;&gt;"",1,0))</f>
        <v>#REF!</v>
      </c>
      <c r="AX49" s="214" t="e">
        <f>IF('Crisis Indicator Data'!#REF!="No Data",1,IF(#REF!&lt;&gt;"",1,0))</f>
        <v>#REF!</v>
      </c>
      <c r="AY49" s="214" t="e">
        <f>IF('Crisis Indicator Data'!#REF!="No Data",1,IF(#REF!&lt;&gt;"",1,0))</f>
        <v>#REF!</v>
      </c>
      <c r="AZ49" s="214" t="e">
        <f>IF('Crisis Indicator Data'!#REF!="No Data",1,IF(#REF!&lt;&gt;"",1,0))</f>
        <v>#REF!</v>
      </c>
      <c r="BA49" t="e">
        <f t="shared" si="2"/>
        <v>#REF!</v>
      </c>
      <c r="BB49" s="22" t="e">
        <f t="shared" si="3"/>
        <v>#REF!</v>
      </c>
    </row>
    <row r="50" spans="1:54" x14ac:dyDescent="0.25">
      <c r="A50" t="s">
        <v>7922</v>
      </c>
      <c r="B50" s="214" t="e">
        <f>IF('Crisis Indicator Data'!#REF!="No Data",1,IF(#REF!&lt;&gt;"",1,0))</f>
        <v>#REF!</v>
      </c>
      <c r="C50" s="214" t="e">
        <f>IF('Crisis Indicator Data'!#REF!="No Data",1,IF(#REF!&lt;&gt;"",1,0))</f>
        <v>#REF!</v>
      </c>
      <c r="D50" s="214" t="e">
        <f>IF('Crisis Indicator Data'!#REF!="No Data",1,IF(#REF!&lt;&gt;"",1,0))</f>
        <v>#REF!</v>
      </c>
      <c r="E50" s="214" t="e">
        <f>IF('Crisis Indicator Data'!#REF!="No Data",1,IF(#REF!&lt;&gt;"",1,0))</f>
        <v>#REF!</v>
      </c>
      <c r="F50" s="214" t="e">
        <f>IF('Crisis Indicator Data'!#REF!="No Data",1,IF(#REF!&lt;&gt;"",1,0))</f>
        <v>#REF!</v>
      </c>
      <c r="G50" s="214" t="e">
        <f>IF('Crisis Indicator Data'!#REF!="No Data",1,IF(#REF!&lt;&gt;"",1,0))</f>
        <v>#REF!</v>
      </c>
      <c r="H50" s="214" t="e">
        <f>IF('Crisis Indicator Data'!#REF!="No Data",1,IF(#REF!&lt;&gt;"",1,0))</f>
        <v>#REF!</v>
      </c>
      <c r="I50" s="214" t="e">
        <f>IF('Crisis Indicator Data'!#REF!="No Data",1,IF(#REF!&lt;&gt;"",1,0))</f>
        <v>#REF!</v>
      </c>
      <c r="J50" s="214" t="e">
        <f>IF('Crisis Indicator Data'!#REF!="No Data",1,IF(#REF!&lt;&gt;"",1,0))</f>
        <v>#REF!</v>
      </c>
      <c r="K50" s="214" t="e">
        <f>IF('Crisis Indicator Data'!#REF!="No Data",1,IF(#REF!&lt;&gt;"",1,0))</f>
        <v>#REF!</v>
      </c>
      <c r="L50" s="214" t="e">
        <f>IF('Crisis Indicator Data'!#REF!="No Data",1,IF(#REF!&lt;&gt;"",1,0))</f>
        <v>#REF!</v>
      </c>
      <c r="M50" s="214" t="e">
        <f>IF('Crisis Indicator Data'!#REF!="No Data",1,IF(#REF!&lt;&gt;"",1,0))</f>
        <v>#REF!</v>
      </c>
      <c r="N50" s="214" t="e">
        <f>IF('Crisis Indicator Data'!#REF!="No Data",1,IF(#REF!&lt;&gt;"",1,0))</f>
        <v>#REF!</v>
      </c>
      <c r="O50" s="214" t="e">
        <f>IF('Crisis Indicator Data'!#REF!="No Data",1,IF(#REF!&lt;&gt;"",1,0))</f>
        <v>#REF!</v>
      </c>
      <c r="P50" s="214" t="e">
        <f>IF('Crisis Indicator Data'!#REF!="No Data",1,IF(#REF!&lt;&gt;"",1,0))</f>
        <v>#REF!</v>
      </c>
      <c r="Q50" s="214" t="e">
        <f>IF('Crisis Indicator Data'!#REF!="No Data",1,IF(#REF!&lt;&gt;"",1,0))</f>
        <v>#REF!</v>
      </c>
      <c r="R50" s="214" t="e">
        <f>IF('Crisis Indicator Data'!#REF!="No Data",1,IF(#REF!&lt;&gt;"",1,0))</f>
        <v>#REF!</v>
      </c>
      <c r="S50" s="214" t="e">
        <f>IF('Crisis Indicator Data'!#REF!="No Data",1,IF(#REF!&lt;&gt;"",1,0))</f>
        <v>#REF!</v>
      </c>
      <c r="T50" s="214" t="e">
        <f>IF('Crisis Indicator Data'!#REF!="No Data",1,IF(#REF!&lt;&gt;"",1,0))</f>
        <v>#REF!</v>
      </c>
      <c r="U50" s="214" t="e">
        <f>IF('Crisis Indicator Data'!#REF!="No Data",1,IF(#REF!&lt;&gt;"",1,0))</f>
        <v>#REF!</v>
      </c>
      <c r="V50" s="214" t="e">
        <f>IF('Crisis Indicator Data'!#REF!="No Data",1,IF(#REF!&lt;&gt;"",1,0))</f>
        <v>#REF!</v>
      </c>
      <c r="W50" s="214" t="e">
        <f>IF('Crisis Indicator Data'!#REF!="No Data",1,IF(#REF!&lt;&gt;"",1,0))</f>
        <v>#REF!</v>
      </c>
      <c r="X50" s="214" t="e">
        <f>IF('Crisis Indicator Data'!#REF!="No Data",1,IF(#REF!&lt;&gt;"",1,0))</f>
        <v>#REF!</v>
      </c>
      <c r="Y50" s="214" t="e">
        <f>IF('Crisis Indicator Data'!#REF!="No Data",1,IF(#REF!&lt;&gt;"",1,0))</f>
        <v>#REF!</v>
      </c>
      <c r="Z50" s="214" t="e">
        <f>IF('Crisis Indicator Data'!#REF!="No Data",1,IF(#REF!&lt;&gt;"",1,0))</f>
        <v>#REF!</v>
      </c>
      <c r="AA50" s="214" t="e">
        <f>IF('Crisis Indicator Data'!#REF!="No Data",1,IF(#REF!&lt;&gt;"",1,0))</f>
        <v>#REF!</v>
      </c>
      <c r="AB50" s="214" t="e">
        <f>IF('Crisis Indicator Data'!#REF!="No Data",1,IF(#REF!&lt;&gt;"",1,0))</f>
        <v>#REF!</v>
      </c>
      <c r="AC50" s="214" t="e">
        <f>IF('Crisis Indicator Data'!#REF!="No Data",1,IF(#REF!&lt;&gt;"",1,0))</f>
        <v>#REF!</v>
      </c>
      <c r="AD50" s="214" t="e">
        <f>IF('Crisis Indicator Data'!#REF!="No Data",1,IF(#REF!&lt;&gt;"",1,0))</f>
        <v>#REF!</v>
      </c>
      <c r="AE50" s="214" t="e">
        <f>IF('Crisis Indicator Data'!#REF!="No Data",1,IF(#REF!&lt;&gt;"",1,0))</f>
        <v>#REF!</v>
      </c>
      <c r="AF50" s="214" t="e">
        <f>IF('Crisis Indicator Data'!#REF!="No Data",1,IF(#REF!&lt;&gt;"",1,0))</f>
        <v>#REF!</v>
      </c>
      <c r="AG50" s="214" t="e">
        <f>IF('Crisis Indicator Data'!#REF!="No Data",1,IF(#REF!&lt;&gt;"",1,0))</f>
        <v>#REF!</v>
      </c>
      <c r="AH50" s="214" t="e">
        <f>IF('Crisis Indicator Data'!#REF!="No Data",1,IF(#REF!&lt;&gt;"",1,0))</f>
        <v>#REF!</v>
      </c>
      <c r="AI50" s="214" t="e">
        <f>IF('Crisis Indicator Data'!#REF!="No Data",1,IF(#REF!&lt;&gt;"",1,0))</f>
        <v>#REF!</v>
      </c>
      <c r="AJ50" s="214" t="e">
        <f>IF('Crisis Indicator Data'!#REF!="No Data",1,IF(#REF!&lt;&gt;"",1,0))</f>
        <v>#REF!</v>
      </c>
      <c r="AK50" s="214" t="e">
        <f>IF('Crisis Indicator Data'!#REF!="No Data",1,IF(#REF!&lt;&gt;"",1,0))</f>
        <v>#REF!</v>
      </c>
      <c r="AL50" s="214" t="e">
        <f>IF('Crisis Indicator Data'!#REF!="No Data",1,IF(#REF!&lt;&gt;"",1,0))</f>
        <v>#REF!</v>
      </c>
      <c r="AM50" s="214" t="e">
        <f>IF('Crisis Indicator Data'!#REF!="No Data",1,IF(#REF!&lt;&gt;"",1,0))</f>
        <v>#REF!</v>
      </c>
      <c r="AN50" s="214" t="e">
        <f>IF('Crisis Indicator Data'!#REF!="No Data",1,IF(#REF!&lt;&gt;"",1,0))</f>
        <v>#REF!</v>
      </c>
      <c r="AO50" s="214" t="e">
        <f>IF('Crisis Indicator Data'!#REF!="No Data",1,IF(#REF!&lt;&gt;"",1,0))</f>
        <v>#REF!</v>
      </c>
      <c r="AP50" s="214" t="e">
        <f>IF('Crisis Indicator Data'!#REF!="No Data",1,IF(#REF!&lt;&gt;"",1,0))</f>
        <v>#REF!</v>
      </c>
      <c r="AQ50" s="214" t="e">
        <f>IF('Crisis Indicator Data'!#REF!="No Data",1,IF(#REF!&lt;&gt;"",1,0))</f>
        <v>#REF!</v>
      </c>
      <c r="AR50" s="214" t="e">
        <f>IF('Crisis Indicator Data'!#REF!="No Data",1,IF(#REF!&lt;&gt;"",1,0))</f>
        <v>#REF!</v>
      </c>
      <c r="AS50" s="214" t="e">
        <f>IF('Crisis Indicator Data'!#REF!="No Data",1,IF(#REF!&lt;&gt;"",1,0))</f>
        <v>#REF!</v>
      </c>
      <c r="AT50" s="214" t="e">
        <f>IF('Crisis Indicator Data'!#REF!="No Data",1,IF(#REF!&lt;&gt;"",1,0))</f>
        <v>#REF!</v>
      </c>
      <c r="AU50" s="214" t="e">
        <f>IF('Crisis Indicator Data'!#REF!="No Data",1,IF(#REF!&lt;&gt;"",1,0))</f>
        <v>#REF!</v>
      </c>
      <c r="AV50" s="214" t="e">
        <f>IF('Crisis Indicator Data'!#REF!="No Data",1,IF(#REF!&lt;&gt;"",1,0))</f>
        <v>#REF!</v>
      </c>
      <c r="AW50" s="214" t="e">
        <f>IF('Crisis Indicator Data'!#REF!="No Data",1,IF(#REF!&lt;&gt;"",1,0))</f>
        <v>#REF!</v>
      </c>
      <c r="AX50" s="214" t="e">
        <f>IF('Crisis Indicator Data'!#REF!="No Data",1,IF(#REF!&lt;&gt;"",1,0))</f>
        <v>#REF!</v>
      </c>
      <c r="AY50" s="214" t="e">
        <f>IF('Crisis Indicator Data'!#REF!="No Data",1,IF(#REF!&lt;&gt;"",1,0))</f>
        <v>#REF!</v>
      </c>
      <c r="AZ50" s="214" t="e">
        <f>IF('Crisis Indicator Data'!#REF!="No Data",1,IF(#REF!&lt;&gt;"",1,0))</f>
        <v>#REF!</v>
      </c>
      <c r="BA50" t="e">
        <f t="shared" si="2"/>
        <v>#REF!</v>
      </c>
      <c r="BB50" s="22" t="e">
        <f t="shared" si="3"/>
        <v>#REF!</v>
      </c>
    </row>
    <row r="51" spans="1:54" x14ac:dyDescent="0.25">
      <c r="A51" t="s">
        <v>7924</v>
      </c>
      <c r="B51" s="214" t="e">
        <f>IF('Crisis Indicator Data'!#REF!="No Data",1,IF(#REF!&lt;&gt;"",1,0))</f>
        <v>#REF!</v>
      </c>
      <c r="C51" s="214" t="e">
        <f>IF('Crisis Indicator Data'!#REF!="No Data",1,IF(#REF!&lt;&gt;"",1,0))</f>
        <v>#REF!</v>
      </c>
      <c r="D51" s="214" t="e">
        <f>IF('Crisis Indicator Data'!#REF!="No Data",1,IF(#REF!&lt;&gt;"",1,0))</f>
        <v>#REF!</v>
      </c>
      <c r="E51" s="214" t="e">
        <f>IF('Crisis Indicator Data'!#REF!="No Data",1,IF(#REF!&lt;&gt;"",1,0))</f>
        <v>#REF!</v>
      </c>
      <c r="F51" s="214" t="e">
        <f>IF('Crisis Indicator Data'!#REF!="No Data",1,IF(#REF!&lt;&gt;"",1,0))</f>
        <v>#REF!</v>
      </c>
      <c r="G51" s="214" t="e">
        <f>IF('Crisis Indicator Data'!#REF!="No Data",1,IF(#REF!&lt;&gt;"",1,0))</f>
        <v>#REF!</v>
      </c>
      <c r="H51" s="214" t="e">
        <f>IF('Crisis Indicator Data'!#REF!="No Data",1,IF(#REF!&lt;&gt;"",1,0))</f>
        <v>#REF!</v>
      </c>
      <c r="I51" s="214" t="e">
        <f>IF('Crisis Indicator Data'!#REF!="No Data",1,IF(#REF!&lt;&gt;"",1,0))</f>
        <v>#REF!</v>
      </c>
      <c r="J51" s="214" t="e">
        <f>IF('Crisis Indicator Data'!#REF!="No Data",1,IF(#REF!&lt;&gt;"",1,0))</f>
        <v>#REF!</v>
      </c>
      <c r="K51" s="214" t="e">
        <f>IF('Crisis Indicator Data'!#REF!="No Data",1,IF(#REF!&lt;&gt;"",1,0))</f>
        <v>#REF!</v>
      </c>
      <c r="L51" s="214" t="e">
        <f>IF('Crisis Indicator Data'!#REF!="No Data",1,IF(#REF!&lt;&gt;"",1,0))</f>
        <v>#REF!</v>
      </c>
      <c r="M51" s="214" t="e">
        <f>IF('Crisis Indicator Data'!#REF!="No Data",1,IF(#REF!&lt;&gt;"",1,0))</f>
        <v>#REF!</v>
      </c>
      <c r="N51" s="214" t="e">
        <f>IF('Crisis Indicator Data'!#REF!="No Data",1,IF(#REF!&lt;&gt;"",1,0))</f>
        <v>#REF!</v>
      </c>
      <c r="O51" s="214" t="e">
        <f>IF('Crisis Indicator Data'!#REF!="No Data",1,IF(#REF!&lt;&gt;"",1,0))</f>
        <v>#REF!</v>
      </c>
      <c r="P51" s="214" t="e">
        <f>IF('Crisis Indicator Data'!#REF!="No Data",1,IF(#REF!&lt;&gt;"",1,0))</f>
        <v>#REF!</v>
      </c>
      <c r="Q51" s="214" t="e">
        <f>IF('Crisis Indicator Data'!#REF!="No Data",1,IF(#REF!&lt;&gt;"",1,0))</f>
        <v>#REF!</v>
      </c>
      <c r="R51" s="214" t="e">
        <f>IF('Crisis Indicator Data'!#REF!="No Data",1,IF(#REF!&lt;&gt;"",1,0))</f>
        <v>#REF!</v>
      </c>
      <c r="S51" s="214" t="e">
        <f>IF('Crisis Indicator Data'!#REF!="No Data",1,IF(#REF!&lt;&gt;"",1,0))</f>
        <v>#REF!</v>
      </c>
      <c r="T51" s="214" t="e">
        <f>IF('Crisis Indicator Data'!#REF!="No Data",1,IF(#REF!&lt;&gt;"",1,0))</f>
        <v>#REF!</v>
      </c>
      <c r="U51" s="214" t="e">
        <f>IF('Crisis Indicator Data'!#REF!="No Data",1,IF(#REF!&lt;&gt;"",1,0))</f>
        <v>#REF!</v>
      </c>
      <c r="V51" s="214" t="e">
        <f>IF('Crisis Indicator Data'!#REF!="No Data",1,IF(#REF!&lt;&gt;"",1,0))</f>
        <v>#REF!</v>
      </c>
      <c r="W51" s="214" t="e">
        <f>IF('Crisis Indicator Data'!#REF!="No Data",1,IF(#REF!&lt;&gt;"",1,0))</f>
        <v>#REF!</v>
      </c>
      <c r="X51" s="214" t="e">
        <f>IF('Crisis Indicator Data'!#REF!="No Data",1,IF(#REF!&lt;&gt;"",1,0))</f>
        <v>#REF!</v>
      </c>
      <c r="Y51" s="214" t="e">
        <f>IF('Crisis Indicator Data'!#REF!="No Data",1,IF(#REF!&lt;&gt;"",1,0))</f>
        <v>#REF!</v>
      </c>
      <c r="Z51" s="214" t="e">
        <f>IF('Crisis Indicator Data'!#REF!="No Data",1,IF(#REF!&lt;&gt;"",1,0))</f>
        <v>#REF!</v>
      </c>
      <c r="AA51" s="214" t="e">
        <f>IF('Crisis Indicator Data'!#REF!="No Data",1,IF(#REF!&lt;&gt;"",1,0))</f>
        <v>#REF!</v>
      </c>
      <c r="AB51" s="214" t="e">
        <f>IF('Crisis Indicator Data'!#REF!="No Data",1,IF(#REF!&lt;&gt;"",1,0))</f>
        <v>#REF!</v>
      </c>
      <c r="AC51" s="214" t="e">
        <f>IF('Crisis Indicator Data'!#REF!="No Data",1,IF(#REF!&lt;&gt;"",1,0))</f>
        <v>#REF!</v>
      </c>
      <c r="AD51" s="214" t="e">
        <f>IF('Crisis Indicator Data'!#REF!="No Data",1,IF(#REF!&lt;&gt;"",1,0))</f>
        <v>#REF!</v>
      </c>
      <c r="AE51" s="214" t="e">
        <f>IF('Crisis Indicator Data'!#REF!="No Data",1,IF(#REF!&lt;&gt;"",1,0))</f>
        <v>#REF!</v>
      </c>
      <c r="AF51" s="214" t="e">
        <f>IF('Crisis Indicator Data'!#REF!="No Data",1,IF(#REF!&lt;&gt;"",1,0))</f>
        <v>#REF!</v>
      </c>
      <c r="AG51" s="214" t="e">
        <f>IF('Crisis Indicator Data'!#REF!="No Data",1,IF(#REF!&lt;&gt;"",1,0))</f>
        <v>#REF!</v>
      </c>
      <c r="AH51" s="214" t="e">
        <f>IF('Crisis Indicator Data'!#REF!="No Data",1,IF(#REF!&lt;&gt;"",1,0))</f>
        <v>#REF!</v>
      </c>
      <c r="AI51" s="214" t="e">
        <f>IF('Crisis Indicator Data'!#REF!="No Data",1,IF(#REF!&lt;&gt;"",1,0))</f>
        <v>#REF!</v>
      </c>
      <c r="AJ51" s="214" t="e">
        <f>IF('Crisis Indicator Data'!#REF!="No Data",1,IF(#REF!&lt;&gt;"",1,0))</f>
        <v>#REF!</v>
      </c>
      <c r="AK51" s="214" t="e">
        <f>IF('Crisis Indicator Data'!#REF!="No Data",1,IF(#REF!&lt;&gt;"",1,0))</f>
        <v>#REF!</v>
      </c>
      <c r="AL51" s="214" t="e">
        <f>IF('Crisis Indicator Data'!#REF!="No Data",1,IF(#REF!&lt;&gt;"",1,0))</f>
        <v>#REF!</v>
      </c>
      <c r="AM51" s="214" t="e">
        <f>IF('Crisis Indicator Data'!#REF!="No Data",1,IF(#REF!&lt;&gt;"",1,0))</f>
        <v>#REF!</v>
      </c>
      <c r="AN51" s="214" t="e">
        <f>IF('Crisis Indicator Data'!#REF!="No Data",1,IF(#REF!&lt;&gt;"",1,0))</f>
        <v>#REF!</v>
      </c>
      <c r="AO51" s="214" t="e">
        <f>IF('Crisis Indicator Data'!#REF!="No Data",1,IF(#REF!&lt;&gt;"",1,0))</f>
        <v>#REF!</v>
      </c>
      <c r="AP51" s="214" t="e">
        <f>IF('Crisis Indicator Data'!#REF!="No Data",1,IF(#REF!&lt;&gt;"",1,0))</f>
        <v>#REF!</v>
      </c>
      <c r="AQ51" s="214" t="e">
        <f>IF('Crisis Indicator Data'!#REF!="No Data",1,IF(#REF!&lt;&gt;"",1,0))</f>
        <v>#REF!</v>
      </c>
      <c r="AR51" s="214" t="e">
        <f>IF('Crisis Indicator Data'!#REF!="No Data",1,IF(#REF!&lt;&gt;"",1,0))</f>
        <v>#REF!</v>
      </c>
      <c r="AS51" s="214" t="e">
        <f>IF('Crisis Indicator Data'!#REF!="No Data",1,IF(#REF!&lt;&gt;"",1,0))</f>
        <v>#REF!</v>
      </c>
      <c r="AT51" s="214" t="e">
        <f>IF('Crisis Indicator Data'!#REF!="No Data",1,IF(#REF!&lt;&gt;"",1,0))</f>
        <v>#REF!</v>
      </c>
      <c r="AU51" s="214" t="e">
        <f>IF('Crisis Indicator Data'!#REF!="No Data",1,IF(#REF!&lt;&gt;"",1,0))</f>
        <v>#REF!</v>
      </c>
      <c r="AV51" s="214" t="e">
        <f>IF('Crisis Indicator Data'!#REF!="No Data",1,IF(#REF!&lt;&gt;"",1,0))</f>
        <v>#REF!</v>
      </c>
      <c r="AW51" s="214" t="e">
        <f>IF('Crisis Indicator Data'!#REF!="No Data",1,IF(#REF!&lt;&gt;"",1,0))</f>
        <v>#REF!</v>
      </c>
      <c r="AX51" s="214" t="e">
        <f>IF('Crisis Indicator Data'!#REF!="No Data",1,IF(#REF!&lt;&gt;"",1,0))</f>
        <v>#REF!</v>
      </c>
      <c r="AY51" s="214" t="e">
        <f>IF('Crisis Indicator Data'!#REF!="No Data",1,IF(#REF!&lt;&gt;"",1,0))</f>
        <v>#REF!</v>
      </c>
      <c r="AZ51" s="214" t="e">
        <f>IF('Crisis Indicator Data'!#REF!="No Data",1,IF(#REF!&lt;&gt;"",1,0))</f>
        <v>#REF!</v>
      </c>
      <c r="BA51" t="e">
        <f t="shared" si="2"/>
        <v>#REF!</v>
      </c>
      <c r="BB51" s="22" t="e">
        <f t="shared" si="3"/>
        <v>#REF!</v>
      </c>
    </row>
    <row r="52" spans="1:54" x14ac:dyDescent="0.25">
      <c r="A52" t="s">
        <v>7925</v>
      </c>
      <c r="B52" s="214" t="e">
        <f>IF('Crisis Indicator Data'!#REF!="No Data",1,IF(#REF!&lt;&gt;"",1,0))</f>
        <v>#REF!</v>
      </c>
      <c r="C52" s="214" t="e">
        <f>IF('Crisis Indicator Data'!#REF!="No Data",1,IF(#REF!&lt;&gt;"",1,0))</f>
        <v>#REF!</v>
      </c>
      <c r="D52" s="214" t="e">
        <f>IF('Crisis Indicator Data'!#REF!="No Data",1,IF(#REF!&lt;&gt;"",1,0))</f>
        <v>#REF!</v>
      </c>
      <c r="E52" s="214" t="e">
        <f>IF('Crisis Indicator Data'!#REF!="No Data",1,IF(#REF!&lt;&gt;"",1,0))</f>
        <v>#REF!</v>
      </c>
      <c r="F52" s="214" t="e">
        <f>IF('Crisis Indicator Data'!#REF!="No Data",1,IF(#REF!&lt;&gt;"",1,0))</f>
        <v>#REF!</v>
      </c>
      <c r="G52" s="214" t="e">
        <f>IF('Crisis Indicator Data'!#REF!="No Data",1,IF(#REF!&lt;&gt;"",1,0))</f>
        <v>#REF!</v>
      </c>
      <c r="H52" s="214" t="e">
        <f>IF('Crisis Indicator Data'!#REF!="No Data",1,IF(#REF!&lt;&gt;"",1,0))</f>
        <v>#REF!</v>
      </c>
      <c r="I52" s="214" t="e">
        <f>IF('Crisis Indicator Data'!#REF!="No Data",1,IF(#REF!&lt;&gt;"",1,0))</f>
        <v>#REF!</v>
      </c>
      <c r="J52" s="214" t="e">
        <f>IF('Crisis Indicator Data'!#REF!="No Data",1,IF(#REF!&lt;&gt;"",1,0))</f>
        <v>#REF!</v>
      </c>
      <c r="K52" s="214" t="e">
        <f>IF('Crisis Indicator Data'!#REF!="No Data",1,IF(#REF!&lt;&gt;"",1,0))</f>
        <v>#REF!</v>
      </c>
      <c r="L52" s="214" t="e">
        <f>IF('Crisis Indicator Data'!#REF!="No Data",1,IF(#REF!&lt;&gt;"",1,0))</f>
        <v>#REF!</v>
      </c>
      <c r="M52" s="214" t="e">
        <f>IF('Crisis Indicator Data'!#REF!="No Data",1,IF(#REF!&lt;&gt;"",1,0))</f>
        <v>#REF!</v>
      </c>
      <c r="N52" s="214" t="e">
        <f>IF('Crisis Indicator Data'!#REF!="No Data",1,IF(#REF!&lt;&gt;"",1,0))</f>
        <v>#REF!</v>
      </c>
      <c r="O52" s="214" t="e">
        <f>IF('Crisis Indicator Data'!#REF!="No Data",1,IF(#REF!&lt;&gt;"",1,0))</f>
        <v>#REF!</v>
      </c>
      <c r="P52" s="214" t="e">
        <f>IF('Crisis Indicator Data'!#REF!="No Data",1,IF(#REF!&lt;&gt;"",1,0))</f>
        <v>#REF!</v>
      </c>
      <c r="Q52" s="214" t="e">
        <f>IF('Crisis Indicator Data'!#REF!="No Data",1,IF(#REF!&lt;&gt;"",1,0))</f>
        <v>#REF!</v>
      </c>
      <c r="R52" s="214" t="e">
        <f>IF('Crisis Indicator Data'!#REF!="No Data",1,IF(#REF!&lt;&gt;"",1,0))</f>
        <v>#REF!</v>
      </c>
      <c r="S52" s="214" t="e">
        <f>IF('Crisis Indicator Data'!#REF!="No Data",1,IF(#REF!&lt;&gt;"",1,0))</f>
        <v>#REF!</v>
      </c>
      <c r="T52" s="214" t="e">
        <f>IF('Crisis Indicator Data'!#REF!="No Data",1,IF(#REF!&lt;&gt;"",1,0))</f>
        <v>#REF!</v>
      </c>
      <c r="U52" s="214" t="e">
        <f>IF('Crisis Indicator Data'!#REF!="No Data",1,IF(#REF!&lt;&gt;"",1,0))</f>
        <v>#REF!</v>
      </c>
      <c r="V52" s="214" t="e">
        <f>IF('Crisis Indicator Data'!#REF!="No Data",1,IF(#REF!&lt;&gt;"",1,0))</f>
        <v>#REF!</v>
      </c>
      <c r="W52" s="214" t="e">
        <f>IF('Crisis Indicator Data'!#REF!="No Data",1,IF(#REF!&lt;&gt;"",1,0))</f>
        <v>#REF!</v>
      </c>
      <c r="X52" s="214" t="e">
        <f>IF('Crisis Indicator Data'!#REF!="No Data",1,IF(#REF!&lt;&gt;"",1,0))</f>
        <v>#REF!</v>
      </c>
      <c r="Y52" s="214" t="e">
        <f>IF('Crisis Indicator Data'!#REF!="No Data",1,IF(#REF!&lt;&gt;"",1,0))</f>
        <v>#REF!</v>
      </c>
      <c r="Z52" s="214" t="e">
        <f>IF('Crisis Indicator Data'!#REF!="No Data",1,IF(#REF!&lt;&gt;"",1,0))</f>
        <v>#REF!</v>
      </c>
      <c r="AA52" s="214" t="e">
        <f>IF('Crisis Indicator Data'!#REF!="No Data",1,IF(#REF!&lt;&gt;"",1,0))</f>
        <v>#REF!</v>
      </c>
      <c r="AB52" s="214" t="e">
        <f>IF('Crisis Indicator Data'!#REF!="No Data",1,IF(#REF!&lt;&gt;"",1,0))</f>
        <v>#REF!</v>
      </c>
      <c r="AC52" s="214" t="e">
        <f>IF('Crisis Indicator Data'!#REF!="No Data",1,IF(#REF!&lt;&gt;"",1,0))</f>
        <v>#REF!</v>
      </c>
      <c r="AD52" s="214" t="e">
        <f>IF('Crisis Indicator Data'!#REF!="No Data",1,IF(#REF!&lt;&gt;"",1,0))</f>
        <v>#REF!</v>
      </c>
      <c r="AE52" s="214" t="e">
        <f>IF('Crisis Indicator Data'!#REF!="No Data",1,IF(#REF!&lt;&gt;"",1,0))</f>
        <v>#REF!</v>
      </c>
      <c r="AF52" s="214" t="e">
        <f>IF('Crisis Indicator Data'!#REF!="No Data",1,IF(#REF!&lt;&gt;"",1,0))</f>
        <v>#REF!</v>
      </c>
      <c r="AG52" s="214" t="e">
        <f>IF('Crisis Indicator Data'!#REF!="No Data",1,IF(#REF!&lt;&gt;"",1,0))</f>
        <v>#REF!</v>
      </c>
      <c r="AH52" s="214" t="e">
        <f>IF('Crisis Indicator Data'!#REF!="No Data",1,IF(#REF!&lt;&gt;"",1,0))</f>
        <v>#REF!</v>
      </c>
      <c r="AI52" s="214" t="e">
        <f>IF('Crisis Indicator Data'!#REF!="No Data",1,IF(#REF!&lt;&gt;"",1,0))</f>
        <v>#REF!</v>
      </c>
      <c r="AJ52" s="214" t="e">
        <f>IF('Crisis Indicator Data'!#REF!="No Data",1,IF(#REF!&lt;&gt;"",1,0))</f>
        <v>#REF!</v>
      </c>
      <c r="AK52" s="214" t="e">
        <f>IF('Crisis Indicator Data'!#REF!="No Data",1,IF(#REF!&lt;&gt;"",1,0))</f>
        <v>#REF!</v>
      </c>
      <c r="AL52" s="214" t="e">
        <f>IF('Crisis Indicator Data'!#REF!="No Data",1,IF(#REF!&lt;&gt;"",1,0))</f>
        <v>#REF!</v>
      </c>
      <c r="AM52" s="214" t="e">
        <f>IF('Crisis Indicator Data'!#REF!="No Data",1,IF(#REF!&lt;&gt;"",1,0))</f>
        <v>#REF!</v>
      </c>
      <c r="AN52" s="214" t="e">
        <f>IF('Crisis Indicator Data'!#REF!="No Data",1,IF(#REF!&lt;&gt;"",1,0))</f>
        <v>#REF!</v>
      </c>
      <c r="AO52" s="214" t="e">
        <f>IF('Crisis Indicator Data'!#REF!="No Data",1,IF(#REF!&lt;&gt;"",1,0))</f>
        <v>#REF!</v>
      </c>
      <c r="AP52" s="214" t="e">
        <f>IF('Crisis Indicator Data'!#REF!="No Data",1,IF(#REF!&lt;&gt;"",1,0))</f>
        <v>#REF!</v>
      </c>
      <c r="AQ52" s="214" t="e">
        <f>IF('Crisis Indicator Data'!#REF!="No Data",1,IF(#REF!&lt;&gt;"",1,0))</f>
        <v>#REF!</v>
      </c>
      <c r="AR52" s="214" t="e">
        <f>IF('Crisis Indicator Data'!#REF!="No Data",1,IF(#REF!&lt;&gt;"",1,0))</f>
        <v>#REF!</v>
      </c>
      <c r="AS52" s="214" t="e">
        <f>IF('Crisis Indicator Data'!#REF!="No Data",1,IF(#REF!&lt;&gt;"",1,0))</f>
        <v>#REF!</v>
      </c>
      <c r="AT52" s="214" t="e">
        <f>IF('Crisis Indicator Data'!#REF!="No Data",1,IF(#REF!&lt;&gt;"",1,0))</f>
        <v>#REF!</v>
      </c>
      <c r="AU52" s="214" t="e">
        <f>IF('Crisis Indicator Data'!#REF!="No Data",1,IF(#REF!&lt;&gt;"",1,0))</f>
        <v>#REF!</v>
      </c>
      <c r="AV52" s="214" t="e">
        <f>IF('Crisis Indicator Data'!#REF!="No Data",1,IF(#REF!&lt;&gt;"",1,0))</f>
        <v>#REF!</v>
      </c>
      <c r="AW52" s="214" t="e">
        <f>IF('Crisis Indicator Data'!#REF!="No Data",1,IF(#REF!&lt;&gt;"",1,0))</f>
        <v>#REF!</v>
      </c>
      <c r="AX52" s="214" t="e">
        <f>IF('Crisis Indicator Data'!#REF!="No Data",1,IF(#REF!&lt;&gt;"",1,0))</f>
        <v>#REF!</v>
      </c>
      <c r="AY52" s="214" t="e">
        <f>IF('Crisis Indicator Data'!#REF!="No Data",1,IF(#REF!&lt;&gt;"",1,0))</f>
        <v>#REF!</v>
      </c>
      <c r="AZ52" s="214" t="e">
        <f>IF('Crisis Indicator Data'!#REF!="No Data",1,IF(#REF!&lt;&gt;"",1,0))</f>
        <v>#REF!</v>
      </c>
      <c r="BA52" t="e">
        <f t="shared" si="2"/>
        <v>#REF!</v>
      </c>
      <c r="BB52" s="22" t="e">
        <f t="shared" si="3"/>
        <v>#REF!</v>
      </c>
    </row>
    <row r="53" spans="1:54" x14ac:dyDescent="0.25">
      <c r="A53" t="s">
        <v>8089</v>
      </c>
      <c r="B53" s="214" t="e">
        <f>IF('Crisis Indicator Data'!#REF!="No Data",1,IF(#REF!&lt;&gt;"",1,0))</f>
        <v>#REF!</v>
      </c>
      <c r="C53" s="214" t="e">
        <f>IF('Crisis Indicator Data'!#REF!="No Data",1,IF(#REF!&lt;&gt;"",1,0))</f>
        <v>#REF!</v>
      </c>
      <c r="D53" s="214" t="e">
        <f>IF('Crisis Indicator Data'!#REF!="No Data",1,IF(#REF!&lt;&gt;"",1,0))</f>
        <v>#REF!</v>
      </c>
      <c r="E53" s="214" t="e">
        <f>IF('Crisis Indicator Data'!#REF!="No Data",1,IF(#REF!&lt;&gt;"",1,0))</f>
        <v>#REF!</v>
      </c>
      <c r="F53" s="214" t="e">
        <f>IF('Crisis Indicator Data'!#REF!="No Data",1,IF(#REF!&lt;&gt;"",1,0))</f>
        <v>#REF!</v>
      </c>
      <c r="G53" s="214" t="e">
        <f>IF('Crisis Indicator Data'!#REF!="No Data",1,IF(#REF!&lt;&gt;"",1,0))</f>
        <v>#REF!</v>
      </c>
      <c r="H53" s="214" t="e">
        <f>IF('Crisis Indicator Data'!#REF!="No Data",1,IF(#REF!&lt;&gt;"",1,0))</f>
        <v>#REF!</v>
      </c>
      <c r="I53" s="214" t="e">
        <f>IF('Crisis Indicator Data'!#REF!="No Data",1,IF(#REF!&lt;&gt;"",1,0))</f>
        <v>#REF!</v>
      </c>
      <c r="J53" s="214" t="e">
        <f>IF('Crisis Indicator Data'!#REF!="No Data",1,IF(#REF!&lt;&gt;"",1,0))</f>
        <v>#REF!</v>
      </c>
      <c r="K53" s="214" t="e">
        <f>IF('Crisis Indicator Data'!#REF!="No Data",1,IF(#REF!&lt;&gt;"",1,0))</f>
        <v>#REF!</v>
      </c>
      <c r="L53" s="214" t="e">
        <f>IF('Crisis Indicator Data'!#REF!="No Data",1,IF(#REF!&lt;&gt;"",1,0))</f>
        <v>#REF!</v>
      </c>
      <c r="M53" s="214" t="e">
        <f>IF('Crisis Indicator Data'!#REF!="No Data",1,IF(#REF!&lt;&gt;"",1,0))</f>
        <v>#REF!</v>
      </c>
      <c r="N53" s="214" t="e">
        <f>IF('Crisis Indicator Data'!#REF!="No Data",1,IF(#REF!&lt;&gt;"",1,0))</f>
        <v>#REF!</v>
      </c>
      <c r="O53" s="214" t="e">
        <f>IF('Crisis Indicator Data'!#REF!="No Data",1,IF(#REF!&lt;&gt;"",1,0))</f>
        <v>#REF!</v>
      </c>
      <c r="P53" s="214" t="e">
        <f>IF('Crisis Indicator Data'!#REF!="No Data",1,IF(#REF!&lt;&gt;"",1,0))</f>
        <v>#REF!</v>
      </c>
      <c r="Q53" s="214" t="e">
        <f>IF('Crisis Indicator Data'!#REF!="No Data",1,IF(#REF!&lt;&gt;"",1,0))</f>
        <v>#REF!</v>
      </c>
      <c r="R53" s="214" t="e">
        <f>IF('Crisis Indicator Data'!#REF!="No Data",1,IF(#REF!&lt;&gt;"",1,0))</f>
        <v>#REF!</v>
      </c>
      <c r="S53" s="214" t="e">
        <f>IF('Crisis Indicator Data'!#REF!="No Data",1,IF(#REF!&lt;&gt;"",1,0))</f>
        <v>#REF!</v>
      </c>
      <c r="T53" s="214" t="e">
        <f>IF('Crisis Indicator Data'!#REF!="No Data",1,IF(#REF!&lt;&gt;"",1,0))</f>
        <v>#REF!</v>
      </c>
      <c r="U53" s="214" t="e">
        <f>IF('Crisis Indicator Data'!#REF!="No Data",1,IF(#REF!&lt;&gt;"",1,0))</f>
        <v>#REF!</v>
      </c>
      <c r="V53" s="214" t="e">
        <f>IF('Crisis Indicator Data'!#REF!="No Data",1,IF(#REF!&lt;&gt;"",1,0))</f>
        <v>#REF!</v>
      </c>
      <c r="W53" s="214" t="e">
        <f>IF('Crisis Indicator Data'!#REF!="No Data",1,IF(#REF!&lt;&gt;"",1,0))</f>
        <v>#REF!</v>
      </c>
      <c r="X53" s="214" t="e">
        <f>IF('Crisis Indicator Data'!#REF!="No Data",1,IF(#REF!&lt;&gt;"",1,0))</f>
        <v>#REF!</v>
      </c>
      <c r="Y53" s="214" t="e">
        <f>IF('Crisis Indicator Data'!#REF!="No Data",1,IF(#REF!&lt;&gt;"",1,0))</f>
        <v>#REF!</v>
      </c>
      <c r="Z53" s="214" t="e">
        <f>IF('Crisis Indicator Data'!#REF!="No Data",1,IF(#REF!&lt;&gt;"",1,0))</f>
        <v>#REF!</v>
      </c>
      <c r="AA53" s="214" t="e">
        <f>IF('Crisis Indicator Data'!#REF!="No Data",1,IF(#REF!&lt;&gt;"",1,0))</f>
        <v>#REF!</v>
      </c>
      <c r="AB53" s="214" t="e">
        <f>IF('Crisis Indicator Data'!#REF!="No Data",1,IF(#REF!&lt;&gt;"",1,0))</f>
        <v>#REF!</v>
      </c>
      <c r="AC53" s="214" t="e">
        <f>IF('Crisis Indicator Data'!#REF!="No Data",1,IF(#REF!&lt;&gt;"",1,0))</f>
        <v>#REF!</v>
      </c>
      <c r="AD53" s="214" t="e">
        <f>IF('Crisis Indicator Data'!#REF!="No Data",1,IF(#REF!&lt;&gt;"",1,0))</f>
        <v>#REF!</v>
      </c>
      <c r="AE53" s="214" t="e">
        <f>IF('Crisis Indicator Data'!#REF!="No Data",1,IF(#REF!&lt;&gt;"",1,0))</f>
        <v>#REF!</v>
      </c>
      <c r="AF53" s="214" t="e">
        <f>IF('Crisis Indicator Data'!#REF!="No Data",1,IF(#REF!&lt;&gt;"",1,0))</f>
        <v>#REF!</v>
      </c>
      <c r="AG53" s="214" t="e">
        <f>IF('Crisis Indicator Data'!#REF!="No Data",1,IF(#REF!&lt;&gt;"",1,0))</f>
        <v>#REF!</v>
      </c>
      <c r="AH53" s="214" t="e">
        <f>IF('Crisis Indicator Data'!#REF!="No Data",1,IF(#REF!&lt;&gt;"",1,0))</f>
        <v>#REF!</v>
      </c>
      <c r="AI53" s="214" t="e">
        <f>IF('Crisis Indicator Data'!#REF!="No Data",1,IF(#REF!&lt;&gt;"",1,0))</f>
        <v>#REF!</v>
      </c>
      <c r="AJ53" s="214" t="e">
        <f>IF('Crisis Indicator Data'!#REF!="No Data",1,IF(#REF!&lt;&gt;"",1,0))</f>
        <v>#REF!</v>
      </c>
      <c r="AK53" s="214" t="e">
        <f>IF('Crisis Indicator Data'!#REF!="No Data",1,IF(#REF!&lt;&gt;"",1,0))</f>
        <v>#REF!</v>
      </c>
      <c r="AL53" s="214" t="e">
        <f>IF('Crisis Indicator Data'!#REF!="No Data",1,IF(#REF!&lt;&gt;"",1,0))</f>
        <v>#REF!</v>
      </c>
      <c r="AM53" s="214" t="e">
        <f>IF('Crisis Indicator Data'!#REF!="No Data",1,IF(#REF!&lt;&gt;"",1,0))</f>
        <v>#REF!</v>
      </c>
      <c r="AN53" s="214" t="e">
        <f>IF('Crisis Indicator Data'!#REF!="No Data",1,IF(#REF!&lt;&gt;"",1,0))</f>
        <v>#REF!</v>
      </c>
      <c r="AO53" s="214" t="e">
        <f>IF('Crisis Indicator Data'!#REF!="No Data",1,IF(#REF!&lt;&gt;"",1,0))</f>
        <v>#REF!</v>
      </c>
      <c r="AP53" s="214" t="e">
        <f>IF('Crisis Indicator Data'!#REF!="No Data",1,IF(#REF!&lt;&gt;"",1,0))</f>
        <v>#REF!</v>
      </c>
      <c r="AQ53" s="214" t="e">
        <f>IF('Crisis Indicator Data'!#REF!="No Data",1,IF(#REF!&lt;&gt;"",1,0))</f>
        <v>#REF!</v>
      </c>
      <c r="AR53" s="214" t="e">
        <f>IF('Crisis Indicator Data'!#REF!="No Data",1,IF(#REF!&lt;&gt;"",1,0))</f>
        <v>#REF!</v>
      </c>
      <c r="AS53" s="214" t="e">
        <f>IF('Crisis Indicator Data'!#REF!="No Data",1,IF(#REF!&lt;&gt;"",1,0))</f>
        <v>#REF!</v>
      </c>
      <c r="AT53" s="214" t="e">
        <f>IF('Crisis Indicator Data'!#REF!="No Data",1,IF(#REF!&lt;&gt;"",1,0))</f>
        <v>#REF!</v>
      </c>
      <c r="AU53" s="214" t="e">
        <f>IF('Crisis Indicator Data'!#REF!="No Data",1,IF(#REF!&lt;&gt;"",1,0))</f>
        <v>#REF!</v>
      </c>
      <c r="AV53" s="214" t="e">
        <f>IF('Crisis Indicator Data'!#REF!="No Data",1,IF(#REF!&lt;&gt;"",1,0))</f>
        <v>#REF!</v>
      </c>
      <c r="AW53" s="214" t="e">
        <f>IF('Crisis Indicator Data'!#REF!="No Data",1,IF(#REF!&lt;&gt;"",1,0))</f>
        <v>#REF!</v>
      </c>
      <c r="AX53" s="214" t="e">
        <f>IF('Crisis Indicator Data'!#REF!="No Data",1,IF(#REF!&lt;&gt;"",1,0))</f>
        <v>#REF!</v>
      </c>
      <c r="AY53" s="214" t="e">
        <f>IF('Crisis Indicator Data'!#REF!="No Data",1,IF(#REF!&lt;&gt;"",1,0))</f>
        <v>#REF!</v>
      </c>
      <c r="AZ53" s="214" t="e">
        <f>IF('Crisis Indicator Data'!#REF!="No Data",1,IF(#REF!&lt;&gt;"",1,0))</f>
        <v>#REF!</v>
      </c>
      <c r="BA53" t="e">
        <f t="shared" si="2"/>
        <v>#REF!</v>
      </c>
      <c r="BB53" s="22" t="e">
        <f t="shared" si="3"/>
        <v>#REF!</v>
      </c>
    </row>
    <row r="54" spans="1:54" x14ac:dyDescent="0.25">
      <c r="A54" t="s">
        <v>7954</v>
      </c>
      <c r="B54" s="214" t="e">
        <f>IF('Crisis Indicator Data'!#REF!="No Data",1,IF(#REF!&lt;&gt;"",1,0))</f>
        <v>#REF!</v>
      </c>
      <c r="C54" s="214" t="e">
        <f>IF('Crisis Indicator Data'!#REF!="No Data",1,IF(#REF!&lt;&gt;"",1,0))</f>
        <v>#REF!</v>
      </c>
      <c r="D54" s="214" t="e">
        <f>IF('Crisis Indicator Data'!#REF!="No Data",1,IF(#REF!&lt;&gt;"",1,0))</f>
        <v>#REF!</v>
      </c>
      <c r="E54" s="214" t="e">
        <f>IF('Crisis Indicator Data'!#REF!="No Data",1,IF(#REF!&lt;&gt;"",1,0))</f>
        <v>#REF!</v>
      </c>
      <c r="F54" s="214" t="e">
        <f>IF('Crisis Indicator Data'!#REF!="No Data",1,IF(#REF!&lt;&gt;"",1,0))</f>
        <v>#REF!</v>
      </c>
      <c r="G54" s="214" t="e">
        <f>IF('Crisis Indicator Data'!#REF!="No Data",1,IF(#REF!&lt;&gt;"",1,0))</f>
        <v>#REF!</v>
      </c>
      <c r="H54" s="214" t="e">
        <f>IF('Crisis Indicator Data'!#REF!="No Data",1,IF(#REF!&lt;&gt;"",1,0))</f>
        <v>#REF!</v>
      </c>
      <c r="I54" s="214" t="e">
        <f>IF('Crisis Indicator Data'!#REF!="No Data",1,IF(#REF!&lt;&gt;"",1,0))</f>
        <v>#REF!</v>
      </c>
      <c r="J54" s="214" t="e">
        <f>IF('Crisis Indicator Data'!#REF!="No Data",1,IF(#REF!&lt;&gt;"",1,0))</f>
        <v>#REF!</v>
      </c>
      <c r="K54" s="214" t="e">
        <f>IF('Crisis Indicator Data'!#REF!="No Data",1,IF(#REF!&lt;&gt;"",1,0))</f>
        <v>#REF!</v>
      </c>
      <c r="L54" s="214" t="e">
        <f>IF('Crisis Indicator Data'!#REF!="No Data",1,IF(#REF!&lt;&gt;"",1,0))</f>
        <v>#REF!</v>
      </c>
      <c r="M54" s="214" t="e">
        <f>IF('Crisis Indicator Data'!#REF!="No Data",1,IF(#REF!&lt;&gt;"",1,0))</f>
        <v>#REF!</v>
      </c>
      <c r="N54" s="214" t="e">
        <f>IF('Crisis Indicator Data'!#REF!="No Data",1,IF(#REF!&lt;&gt;"",1,0))</f>
        <v>#REF!</v>
      </c>
      <c r="O54" s="214" t="e">
        <f>IF('Crisis Indicator Data'!#REF!="No Data",1,IF(#REF!&lt;&gt;"",1,0))</f>
        <v>#REF!</v>
      </c>
      <c r="P54" s="214" t="e">
        <f>IF('Crisis Indicator Data'!#REF!="No Data",1,IF(#REF!&lt;&gt;"",1,0))</f>
        <v>#REF!</v>
      </c>
      <c r="Q54" s="214" t="e">
        <f>IF('Crisis Indicator Data'!#REF!="No Data",1,IF(#REF!&lt;&gt;"",1,0))</f>
        <v>#REF!</v>
      </c>
      <c r="R54" s="214" t="e">
        <f>IF('Crisis Indicator Data'!#REF!="No Data",1,IF(#REF!&lt;&gt;"",1,0))</f>
        <v>#REF!</v>
      </c>
      <c r="S54" s="214" t="e">
        <f>IF('Crisis Indicator Data'!#REF!="No Data",1,IF(#REF!&lt;&gt;"",1,0))</f>
        <v>#REF!</v>
      </c>
      <c r="T54" s="214" t="e">
        <f>IF('Crisis Indicator Data'!#REF!="No Data",1,IF(#REF!&lt;&gt;"",1,0))</f>
        <v>#REF!</v>
      </c>
      <c r="U54" s="214" t="e">
        <f>IF('Crisis Indicator Data'!#REF!="No Data",1,IF(#REF!&lt;&gt;"",1,0))</f>
        <v>#REF!</v>
      </c>
      <c r="V54" s="214" t="e">
        <f>IF('Crisis Indicator Data'!#REF!="No Data",1,IF(#REF!&lt;&gt;"",1,0))</f>
        <v>#REF!</v>
      </c>
      <c r="W54" s="214" t="e">
        <f>IF('Crisis Indicator Data'!#REF!="No Data",1,IF(#REF!&lt;&gt;"",1,0))</f>
        <v>#REF!</v>
      </c>
      <c r="X54" s="214" t="e">
        <f>IF('Crisis Indicator Data'!#REF!="No Data",1,IF(#REF!&lt;&gt;"",1,0))</f>
        <v>#REF!</v>
      </c>
      <c r="Y54" s="214" t="e">
        <f>IF('Crisis Indicator Data'!#REF!="No Data",1,IF(#REF!&lt;&gt;"",1,0))</f>
        <v>#REF!</v>
      </c>
      <c r="Z54" s="214" t="e">
        <f>IF('Crisis Indicator Data'!#REF!="No Data",1,IF(#REF!&lt;&gt;"",1,0))</f>
        <v>#REF!</v>
      </c>
      <c r="AA54" s="214" t="e">
        <f>IF('Crisis Indicator Data'!#REF!="No Data",1,IF(#REF!&lt;&gt;"",1,0))</f>
        <v>#REF!</v>
      </c>
      <c r="AB54" s="214" t="e">
        <f>IF('Crisis Indicator Data'!#REF!="No Data",1,IF(#REF!&lt;&gt;"",1,0))</f>
        <v>#REF!</v>
      </c>
      <c r="AC54" s="214" t="e">
        <f>IF('Crisis Indicator Data'!#REF!="No Data",1,IF(#REF!&lt;&gt;"",1,0))</f>
        <v>#REF!</v>
      </c>
      <c r="AD54" s="214" t="e">
        <f>IF('Crisis Indicator Data'!#REF!="No Data",1,IF(#REF!&lt;&gt;"",1,0))</f>
        <v>#REF!</v>
      </c>
      <c r="AE54" s="214" t="e">
        <f>IF('Crisis Indicator Data'!#REF!="No Data",1,IF(#REF!&lt;&gt;"",1,0))</f>
        <v>#REF!</v>
      </c>
      <c r="AF54" s="214" t="e">
        <f>IF('Crisis Indicator Data'!#REF!="No Data",1,IF(#REF!&lt;&gt;"",1,0))</f>
        <v>#REF!</v>
      </c>
      <c r="AG54" s="214" t="e">
        <f>IF('Crisis Indicator Data'!#REF!="No Data",1,IF(#REF!&lt;&gt;"",1,0))</f>
        <v>#REF!</v>
      </c>
      <c r="AH54" s="214" t="e">
        <f>IF('Crisis Indicator Data'!#REF!="No Data",1,IF(#REF!&lt;&gt;"",1,0))</f>
        <v>#REF!</v>
      </c>
      <c r="AI54" s="214" t="e">
        <f>IF('Crisis Indicator Data'!#REF!="No Data",1,IF(#REF!&lt;&gt;"",1,0))</f>
        <v>#REF!</v>
      </c>
      <c r="AJ54" s="214" t="e">
        <f>IF('Crisis Indicator Data'!#REF!="No Data",1,IF(#REF!&lt;&gt;"",1,0))</f>
        <v>#REF!</v>
      </c>
      <c r="AK54" s="214" t="e">
        <f>IF('Crisis Indicator Data'!#REF!="No Data",1,IF(#REF!&lt;&gt;"",1,0))</f>
        <v>#REF!</v>
      </c>
      <c r="AL54" s="214" t="e">
        <f>IF('Crisis Indicator Data'!#REF!="No Data",1,IF(#REF!&lt;&gt;"",1,0))</f>
        <v>#REF!</v>
      </c>
      <c r="AM54" s="214" t="e">
        <f>IF('Crisis Indicator Data'!#REF!="No Data",1,IF(#REF!&lt;&gt;"",1,0))</f>
        <v>#REF!</v>
      </c>
      <c r="AN54" s="214" t="e">
        <f>IF('Crisis Indicator Data'!#REF!="No Data",1,IF(#REF!&lt;&gt;"",1,0))</f>
        <v>#REF!</v>
      </c>
      <c r="AO54" s="214" t="e">
        <f>IF('Crisis Indicator Data'!#REF!="No Data",1,IF(#REF!&lt;&gt;"",1,0))</f>
        <v>#REF!</v>
      </c>
      <c r="AP54" s="214" t="e">
        <f>IF('Crisis Indicator Data'!#REF!="No Data",1,IF(#REF!&lt;&gt;"",1,0))</f>
        <v>#REF!</v>
      </c>
      <c r="AQ54" s="214" t="e">
        <f>IF('Crisis Indicator Data'!#REF!="No Data",1,IF(#REF!&lt;&gt;"",1,0))</f>
        <v>#REF!</v>
      </c>
      <c r="AR54" s="214" t="e">
        <f>IF('Crisis Indicator Data'!#REF!="No Data",1,IF(#REF!&lt;&gt;"",1,0))</f>
        <v>#REF!</v>
      </c>
      <c r="AS54" s="214" t="e">
        <f>IF('Crisis Indicator Data'!#REF!="No Data",1,IF(#REF!&lt;&gt;"",1,0))</f>
        <v>#REF!</v>
      </c>
      <c r="AT54" s="214" t="e">
        <f>IF('Crisis Indicator Data'!#REF!="No Data",1,IF(#REF!&lt;&gt;"",1,0))</f>
        <v>#REF!</v>
      </c>
      <c r="AU54" s="214" t="e">
        <f>IF('Crisis Indicator Data'!#REF!="No Data",1,IF(#REF!&lt;&gt;"",1,0))</f>
        <v>#REF!</v>
      </c>
      <c r="AV54" s="214" t="e">
        <f>IF('Crisis Indicator Data'!#REF!="No Data",1,IF(#REF!&lt;&gt;"",1,0))</f>
        <v>#REF!</v>
      </c>
      <c r="AW54" s="214" t="e">
        <f>IF('Crisis Indicator Data'!#REF!="No Data",1,IF(#REF!&lt;&gt;"",1,0))</f>
        <v>#REF!</v>
      </c>
      <c r="AX54" s="214" t="e">
        <f>IF('Crisis Indicator Data'!#REF!="No Data",1,IF(#REF!&lt;&gt;"",1,0))</f>
        <v>#REF!</v>
      </c>
      <c r="AY54" s="214" t="e">
        <f>IF('Crisis Indicator Data'!#REF!="No Data",1,IF(#REF!&lt;&gt;"",1,0))</f>
        <v>#REF!</v>
      </c>
      <c r="AZ54" s="214" t="e">
        <f>IF('Crisis Indicator Data'!#REF!="No Data",1,IF(#REF!&lt;&gt;"",1,0))</f>
        <v>#REF!</v>
      </c>
      <c r="BA54" t="e">
        <f t="shared" si="2"/>
        <v>#REF!</v>
      </c>
      <c r="BB54" s="22" t="e">
        <f t="shared" si="3"/>
        <v>#REF!</v>
      </c>
    </row>
    <row r="55" spans="1:54" x14ac:dyDescent="0.25">
      <c r="A55" t="s">
        <v>7926</v>
      </c>
      <c r="B55" s="214" t="e">
        <f>IF('Crisis Indicator Data'!#REF!="No Data",1,IF(#REF!&lt;&gt;"",1,0))</f>
        <v>#REF!</v>
      </c>
      <c r="C55" s="214" t="e">
        <f>IF('Crisis Indicator Data'!#REF!="No Data",1,IF(#REF!&lt;&gt;"",1,0))</f>
        <v>#REF!</v>
      </c>
      <c r="D55" s="214" t="e">
        <f>IF('Crisis Indicator Data'!#REF!="No Data",1,IF(#REF!&lt;&gt;"",1,0))</f>
        <v>#REF!</v>
      </c>
      <c r="E55" s="214" t="e">
        <f>IF('Crisis Indicator Data'!#REF!="No Data",1,IF(#REF!&lt;&gt;"",1,0))</f>
        <v>#REF!</v>
      </c>
      <c r="F55" s="214" t="e">
        <f>IF('Crisis Indicator Data'!#REF!="No Data",1,IF(#REF!&lt;&gt;"",1,0))</f>
        <v>#REF!</v>
      </c>
      <c r="G55" s="214" t="e">
        <f>IF('Crisis Indicator Data'!#REF!="No Data",1,IF(#REF!&lt;&gt;"",1,0))</f>
        <v>#REF!</v>
      </c>
      <c r="H55" s="214" t="e">
        <f>IF('Crisis Indicator Data'!#REF!="No Data",1,IF(#REF!&lt;&gt;"",1,0))</f>
        <v>#REF!</v>
      </c>
      <c r="I55" s="214" t="e">
        <f>IF('Crisis Indicator Data'!#REF!="No Data",1,IF(#REF!&lt;&gt;"",1,0))</f>
        <v>#REF!</v>
      </c>
      <c r="J55" s="214" t="e">
        <f>IF('Crisis Indicator Data'!#REF!="No Data",1,IF(#REF!&lt;&gt;"",1,0))</f>
        <v>#REF!</v>
      </c>
      <c r="K55" s="214" t="e">
        <f>IF('Crisis Indicator Data'!#REF!="No Data",1,IF(#REF!&lt;&gt;"",1,0))</f>
        <v>#REF!</v>
      </c>
      <c r="L55" s="214" t="e">
        <f>IF('Crisis Indicator Data'!#REF!="No Data",1,IF(#REF!&lt;&gt;"",1,0))</f>
        <v>#REF!</v>
      </c>
      <c r="M55" s="214" t="e">
        <f>IF('Crisis Indicator Data'!#REF!="No Data",1,IF(#REF!&lt;&gt;"",1,0))</f>
        <v>#REF!</v>
      </c>
      <c r="N55" s="214" t="e">
        <f>IF('Crisis Indicator Data'!#REF!="No Data",1,IF(#REF!&lt;&gt;"",1,0))</f>
        <v>#REF!</v>
      </c>
      <c r="O55" s="214" t="e">
        <f>IF('Crisis Indicator Data'!#REF!="No Data",1,IF(#REF!&lt;&gt;"",1,0))</f>
        <v>#REF!</v>
      </c>
      <c r="P55" s="214" t="e">
        <f>IF('Crisis Indicator Data'!#REF!="No Data",1,IF(#REF!&lt;&gt;"",1,0))</f>
        <v>#REF!</v>
      </c>
      <c r="Q55" s="214" t="e">
        <f>IF('Crisis Indicator Data'!#REF!="No Data",1,IF(#REF!&lt;&gt;"",1,0))</f>
        <v>#REF!</v>
      </c>
      <c r="R55" s="214" t="e">
        <f>IF('Crisis Indicator Data'!#REF!="No Data",1,IF(#REF!&lt;&gt;"",1,0))</f>
        <v>#REF!</v>
      </c>
      <c r="S55" s="214" t="e">
        <f>IF('Crisis Indicator Data'!#REF!="No Data",1,IF(#REF!&lt;&gt;"",1,0))</f>
        <v>#REF!</v>
      </c>
      <c r="T55" s="214" t="e">
        <f>IF('Crisis Indicator Data'!#REF!="No Data",1,IF(#REF!&lt;&gt;"",1,0))</f>
        <v>#REF!</v>
      </c>
      <c r="U55" s="214" t="e">
        <f>IF('Crisis Indicator Data'!#REF!="No Data",1,IF(#REF!&lt;&gt;"",1,0))</f>
        <v>#REF!</v>
      </c>
      <c r="V55" s="214" t="e">
        <f>IF('Crisis Indicator Data'!#REF!="No Data",1,IF(#REF!&lt;&gt;"",1,0))</f>
        <v>#REF!</v>
      </c>
      <c r="W55" s="214" t="e">
        <f>IF('Crisis Indicator Data'!#REF!="No Data",1,IF(#REF!&lt;&gt;"",1,0))</f>
        <v>#REF!</v>
      </c>
      <c r="X55" s="214" t="e">
        <f>IF('Crisis Indicator Data'!#REF!="No Data",1,IF(#REF!&lt;&gt;"",1,0))</f>
        <v>#REF!</v>
      </c>
      <c r="Y55" s="214" t="e">
        <f>IF('Crisis Indicator Data'!#REF!="No Data",1,IF(#REF!&lt;&gt;"",1,0))</f>
        <v>#REF!</v>
      </c>
      <c r="Z55" s="214" t="e">
        <f>IF('Crisis Indicator Data'!#REF!="No Data",1,IF(#REF!&lt;&gt;"",1,0))</f>
        <v>#REF!</v>
      </c>
      <c r="AA55" s="214" t="e">
        <f>IF('Crisis Indicator Data'!#REF!="No Data",1,IF(#REF!&lt;&gt;"",1,0))</f>
        <v>#REF!</v>
      </c>
      <c r="AB55" s="214" t="e">
        <f>IF('Crisis Indicator Data'!#REF!="No Data",1,IF(#REF!&lt;&gt;"",1,0))</f>
        <v>#REF!</v>
      </c>
      <c r="AC55" s="214" t="e">
        <f>IF('Crisis Indicator Data'!#REF!="No Data",1,IF(#REF!&lt;&gt;"",1,0))</f>
        <v>#REF!</v>
      </c>
      <c r="AD55" s="214" t="e">
        <f>IF('Crisis Indicator Data'!#REF!="No Data",1,IF(#REF!&lt;&gt;"",1,0))</f>
        <v>#REF!</v>
      </c>
      <c r="AE55" s="214" t="e">
        <f>IF('Crisis Indicator Data'!#REF!="No Data",1,IF(#REF!&lt;&gt;"",1,0))</f>
        <v>#REF!</v>
      </c>
      <c r="AF55" s="214" t="e">
        <f>IF('Crisis Indicator Data'!#REF!="No Data",1,IF(#REF!&lt;&gt;"",1,0))</f>
        <v>#REF!</v>
      </c>
      <c r="AG55" s="214" t="e">
        <f>IF('Crisis Indicator Data'!#REF!="No Data",1,IF(#REF!&lt;&gt;"",1,0))</f>
        <v>#REF!</v>
      </c>
      <c r="AH55" s="214" t="e">
        <f>IF('Crisis Indicator Data'!#REF!="No Data",1,IF(#REF!&lt;&gt;"",1,0))</f>
        <v>#REF!</v>
      </c>
      <c r="AI55" s="214" t="e">
        <f>IF('Crisis Indicator Data'!#REF!="No Data",1,IF(#REF!&lt;&gt;"",1,0))</f>
        <v>#REF!</v>
      </c>
      <c r="AJ55" s="214" t="e">
        <f>IF('Crisis Indicator Data'!#REF!="No Data",1,IF(#REF!&lt;&gt;"",1,0))</f>
        <v>#REF!</v>
      </c>
      <c r="AK55" s="214" t="e">
        <f>IF('Crisis Indicator Data'!#REF!="No Data",1,IF(#REF!&lt;&gt;"",1,0))</f>
        <v>#REF!</v>
      </c>
      <c r="AL55" s="214" t="e">
        <f>IF('Crisis Indicator Data'!#REF!="No Data",1,IF(#REF!&lt;&gt;"",1,0))</f>
        <v>#REF!</v>
      </c>
      <c r="AM55" s="214" t="e">
        <f>IF('Crisis Indicator Data'!#REF!="No Data",1,IF(#REF!&lt;&gt;"",1,0))</f>
        <v>#REF!</v>
      </c>
      <c r="AN55" s="214" t="e">
        <f>IF('Crisis Indicator Data'!#REF!="No Data",1,IF(#REF!&lt;&gt;"",1,0))</f>
        <v>#REF!</v>
      </c>
      <c r="AO55" s="214" t="e">
        <f>IF('Crisis Indicator Data'!#REF!="No Data",1,IF(#REF!&lt;&gt;"",1,0))</f>
        <v>#REF!</v>
      </c>
      <c r="AP55" s="214" t="e">
        <f>IF('Crisis Indicator Data'!#REF!="No Data",1,IF(#REF!&lt;&gt;"",1,0))</f>
        <v>#REF!</v>
      </c>
      <c r="AQ55" s="214" t="e">
        <f>IF('Crisis Indicator Data'!#REF!="No Data",1,IF(#REF!&lt;&gt;"",1,0))</f>
        <v>#REF!</v>
      </c>
      <c r="AR55" s="214" t="e">
        <f>IF('Crisis Indicator Data'!#REF!="No Data",1,IF(#REF!&lt;&gt;"",1,0))</f>
        <v>#REF!</v>
      </c>
      <c r="AS55" s="214" t="e">
        <f>IF('Crisis Indicator Data'!#REF!="No Data",1,IF(#REF!&lt;&gt;"",1,0))</f>
        <v>#REF!</v>
      </c>
      <c r="AT55" s="214" t="e">
        <f>IF('Crisis Indicator Data'!#REF!="No Data",1,IF(#REF!&lt;&gt;"",1,0))</f>
        <v>#REF!</v>
      </c>
      <c r="AU55" s="214" t="e">
        <f>IF('Crisis Indicator Data'!#REF!="No Data",1,IF(#REF!&lt;&gt;"",1,0))</f>
        <v>#REF!</v>
      </c>
      <c r="AV55" s="214" t="e">
        <f>IF('Crisis Indicator Data'!#REF!="No Data",1,IF(#REF!&lt;&gt;"",1,0))</f>
        <v>#REF!</v>
      </c>
      <c r="AW55" s="214" t="e">
        <f>IF('Crisis Indicator Data'!#REF!="No Data",1,IF(#REF!&lt;&gt;"",1,0))</f>
        <v>#REF!</v>
      </c>
      <c r="AX55" s="214" t="e">
        <f>IF('Crisis Indicator Data'!#REF!="No Data",1,IF(#REF!&lt;&gt;"",1,0))</f>
        <v>#REF!</v>
      </c>
      <c r="AY55" s="214" t="e">
        <f>IF('Crisis Indicator Data'!#REF!="No Data",1,IF(#REF!&lt;&gt;"",1,0))</f>
        <v>#REF!</v>
      </c>
      <c r="AZ55" s="214" t="e">
        <f>IF('Crisis Indicator Data'!#REF!="No Data",1,IF(#REF!&lt;&gt;"",1,0))</f>
        <v>#REF!</v>
      </c>
      <c r="BA55" t="e">
        <f t="shared" si="2"/>
        <v>#REF!</v>
      </c>
      <c r="BB55" s="22" t="e">
        <f t="shared" si="3"/>
        <v>#REF!</v>
      </c>
    </row>
    <row r="56" spans="1:54" x14ac:dyDescent="0.25">
      <c r="A56" t="s">
        <v>7929</v>
      </c>
      <c r="B56" s="214" t="e">
        <f>IF('Crisis Indicator Data'!#REF!="No Data",1,IF(#REF!&lt;&gt;"",1,0))</f>
        <v>#REF!</v>
      </c>
      <c r="C56" s="214" t="e">
        <f>IF('Crisis Indicator Data'!#REF!="No Data",1,IF(#REF!&lt;&gt;"",1,0))</f>
        <v>#REF!</v>
      </c>
      <c r="D56" s="214" t="e">
        <f>IF('Crisis Indicator Data'!#REF!="No Data",1,IF(#REF!&lt;&gt;"",1,0))</f>
        <v>#REF!</v>
      </c>
      <c r="E56" s="214" t="e">
        <f>IF('Crisis Indicator Data'!#REF!="No Data",1,IF(#REF!&lt;&gt;"",1,0))</f>
        <v>#REF!</v>
      </c>
      <c r="F56" s="214" t="e">
        <f>IF('Crisis Indicator Data'!#REF!="No Data",1,IF(#REF!&lt;&gt;"",1,0))</f>
        <v>#REF!</v>
      </c>
      <c r="G56" s="214" t="e">
        <f>IF('Crisis Indicator Data'!#REF!="No Data",1,IF(#REF!&lt;&gt;"",1,0))</f>
        <v>#REF!</v>
      </c>
      <c r="H56" s="214" t="e">
        <f>IF('Crisis Indicator Data'!#REF!="No Data",1,IF(#REF!&lt;&gt;"",1,0))</f>
        <v>#REF!</v>
      </c>
      <c r="I56" s="214" t="e">
        <f>IF('Crisis Indicator Data'!#REF!="No Data",1,IF(#REF!&lt;&gt;"",1,0))</f>
        <v>#REF!</v>
      </c>
      <c r="J56" s="214" t="e">
        <f>IF('Crisis Indicator Data'!#REF!="No Data",1,IF(#REF!&lt;&gt;"",1,0))</f>
        <v>#REF!</v>
      </c>
      <c r="K56" s="214" t="e">
        <f>IF('Crisis Indicator Data'!#REF!="No Data",1,IF(#REF!&lt;&gt;"",1,0))</f>
        <v>#REF!</v>
      </c>
      <c r="L56" s="214" t="e">
        <f>IF('Crisis Indicator Data'!#REF!="No Data",1,IF(#REF!&lt;&gt;"",1,0))</f>
        <v>#REF!</v>
      </c>
      <c r="M56" s="214" t="e">
        <f>IF('Crisis Indicator Data'!#REF!="No Data",1,IF(#REF!&lt;&gt;"",1,0))</f>
        <v>#REF!</v>
      </c>
      <c r="N56" s="214" t="e">
        <f>IF('Crisis Indicator Data'!#REF!="No Data",1,IF(#REF!&lt;&gt;"",1,0))</f>
        <v>#REF!</v>
      </c>
      <c r="O56" s="214" t="e">
        <f>IF('Crisis Indicator Data'!#REF!="No Data",1,IF(#REF!&lt;&gt;"",1,0))</f>
        <v>#REF!</v>
      </c>
      <c r="P56" s="214" t="e">
        <f>IF('Crisis Indicator Data'!#REF!="No Data",1,IF(#REF!&lt;&gt;"",1,0))</f>
        <v>#REF!</v>
      </c>
      <c r="Q56" s="214" t="e">
        <f>IF('Crisis Indicator Data'!#REF!="No Data",1,IF(#REF!&lt;&gt;"",1,0))</f>
        <v>#REF!</v>
      </c>
      <c r="R56" s="214" t="e">
        <f>IF('Crisis Indicator Data'!#REF!="No Data",1,IF(#REF!&lt;&gt;"",1,0))</f>
        <v>#REF!</v>
      </c>
      <c r="S56" s="214" t="e">
        <f>IF('Crisis Indicator Data'!#REF!="No Data",1,IF(#REF!&lt;&gt;"",1,0))</f>
        <v>#REF!</v>
      </c>
      <c r="T56" s="214" t="e">
        <f>IF('Crisis Indicator Data'!#REF!="No Data",1,IF(#REF!&lt;&gt;"",1,0))</f>
        <v>#REF!</v>
      </c>
      <c r="U56" s="214" t="e">
        <f>IF('Crisis Indicator Data'!#REF!="No Data",1,IF(#REF!&lt;&gt;"",1,0))</f>
        <v>#REF!</v>
      </c>
      <c r="V56" s="214" t="e">
        <f>IF('Crisis Indicator Data'!#REF!="No Data",1,IF(#REF!&lt;&gt;"",1,0))</f>
        <v>#REF!</v>
      </c>
      <c r="W56" s="214" t="e">
        <f>IF('Crisis Indicator Data'!#REF!="No Data",1,IF(#REF!&lt;&gt;"",1,0))</f>
        <v>#REF!</v>
      </c>
      <c r="X56" s="214" t="e">
        <f>IF('Crisis Indicator Data'!#REF!="No Data",1,IF(#REF!&lt;&gt;"",1,0))</f>
        <v>#REF!</v>
      </c>
      <c r="Y56" s="214" t="e">
        <f>IF('Crisis Indicator Data'!#REF!="No Data",1,IF(#REF!&lt;&gt;"",1,0))</f>
        <v>#REF!</v>
      </c>
      <c r="Z56" s="214" t="e">
        <f>IF('Crisis Indicator Data'!#REF!="No Data",1,IF(#REF!&lt;&gt;"",1,0))</f>
        <v>#REF!</v>
      </c>
      <c r="AA56" s="214" t="e">
        <f>IF('Crisis Indicator Data'!#REF!="No Data",1,IF(#REF!&lt;&gt;"",1,0))</f>
        <v>#REF!</v>
      </c>
      <c r="AB56" s="214" t="e">
        <f>IF('Crisis Indicator Data'!#REF!="No Data",1,IF(#REF!&lt;&gt;"",1,0))</f>
        <v>#REF!</v>
      </c>
      <c r="AC56" s="214" t="e">
        <f>IF('Crisis Indicator Data'!#REF!="No Data",1,IF(#REF!&lt;&gt;"",1,0))</f>
        <v>#REF!</v>
      </c>
      <c r="AD56" s="214" t="e">
        <f>IF('Crisis Indicator Data'!#REF!="No Data",1,IF(#REF!&lt;&gt;"",1,0))</f>
        <v>#REF!</v>
      </c>
      <c r="AE56" s="214" t="e">
        <f>IF('Crisis Indicator Data'!#REF!="No Data",1,IF(#REF!&lt;&gt;"",1,0))</f>
        <v>#REF!</v>
      </c>
      <c r="AF56" s="214" t="e">
        <f>IF('Crisis Indicator Data'!#REF!="No Data",1,IF(#REF!&lt;&gt;"",1,0))</f>
        <v>#REF!</v>
      </c>
      <c r="AG56" s="214" t="e">
        <f>IF('Crisis Indicator Data'!#REF!="No Data",1,IF(#REF!&lt;&gt;"",1,0))</f>
        <v>#REF!</v>
      </c>
      <c r="AH56" s="214" t="e">
        <f>IF('Crisis Indicator Data'!#REF!="No Data",1,IF(#REF!&lt;&gt;"",1,0))</f>
        <v>#REF!</v>
      </c>
      <c r="AI56" s="214" t="e">
        <f>IF('Crisis Indicator Data'!#REF!="No Data",1,IF(#REF!&lt;&gt;"",1,0))</f>
        <v>#REF!</v>
      </c>
      <c r="AJ56" s="214" t="e">
        <f>IF('Crisis Indicator Data'!#REF!="No Data",1,IF(#REF!&lt;&gt;"",1,0))</f>
        <v>#REF!</v>
      </c>
      <c r="AK56" s="214" t="e">
        <f>IF('Crisis Indicator Data'!#REF!="No Data",1,IF(#REF!&lt;&gt;"",1,0))</f>
        <v>#REF!</v>
      </c>
      <c r="AL56" s="214" t="e">
        <f>IF('Crisis Indicator Data'!#REF!="No Data",1,IF(#REF!&lt;&gt;"",1,0))</f>
        <v>#REF!</v>
      </c>
      <c r="AM56" s="214" t="e">
        <f>IF('Crisis Indicator Data'!#REF!="No Data",1,IF(#REF!&lt;&gt;"",1,0))</f>
        <v>#REF!</v>
      </c>
      <c r="AN56" s="214" t="e">
        <f>IF('Crisis Indicator Data'!#REF!="No Data",1,IF(#REF!&lt;&gt;"",1,0))</f>
        <v>#REF!</v>
      </c>
      <c r="AO56" s="214" t="e">
        <f>IF('Crisis Indicator Data'!#REF!="No Data",1,IF(#REF!&lt;&gt;"",1,0))</f>
        <v>#REF!</v>
      </c>
      <c r="AP56" s="214" t="e">
        <f>IF('Crisis Indicator Data'!#REF!="No Data",1,IF(#REF!&lt;&gt;"",1,0))</f>
        <v>#REF!</v>
      </c>
      <c r="AQ56" s="214" t="e">
        <f>IF('Crisis Indicator Data'!#REF!="No Data",1,IF(#REF!&lt;&gt;"",1,0))</f>
        <v>#REF!</v>
      </c>
      <c r="AR56" s="214" t="e">
        <f>IF('Crisis Indicator Data'!#REF!="No Data",1,IF(#REF!&lt;&gt;"",1,0))</f>
        <v>#REF!</v>
      </c>
      <c r="AS56" s="214" t="e">
        <f>IF('Crisis Indicator Data'!#REF!="No Data",1,IF(#REF!&lt;&gt;"",1,0))</f>
        <v>#REF!</v>
      </c>
      <c r="AT56" s="214" t="e">
        <f>IF('Crisis Indicator Data'!#REF!="No Data",1,IF(#REF!&lt;&gt;"",1,0))</f>
        <v>#REF!</v>
      </c>
      <c r="AU56" s="214" t="e">
        <f>IF('Crisis Indicator Data'!#REF!="No Data",1,IF(#REF!&lt;&gt;"",1,0))</f>
        <v>#REF!</v>
      </c>
      <c r="AV56" s="214" t="e">
        <f>IF('Crisis Indicator Data'!#REF!="No Data",1,IF(#REF!&lt;&gt;"",1,0))</f>
        <v>#REF!</v>
      </c>
      <c r="AW56" s="214" t="e">
        <f>IF('Crisis Indicator Data'!#REF!="No Data",1,IF(#REF!&lt;&gt;"",1,0))</f>
        <v>#REF!</v>
      </c>
      <c r="AX56" s="214" t="e">
        <f>IF('Crisis Indicator Data'!#REF!="No Data",1,IF(#REF!&lt;&gt;"",1,0))</f>
        <v>#REF!</v>
      </c>
      <c r="AY56" s="214" t="e">
        <f>IF('Crisis Indicator Data'!#REF!="No Data",1,IF(#REF!&lt;&gt;"",1,0))</f>
        <v>#REF!</v>
      </c>
      <c r="AZ56" s="214" t="e">
        <f>IF('Crisis Indicator Data'!#REF!="No Data",1,IF(#REF!&lt;&gt;"",1,0))</f>
        <v>#REF!</v>
      </c>
      <c r="BA56" t="e">
        <f t="shared" si="2"/>
        <v>#REF!</v>
      </c>
      <c r="BB56" s="22" t="e">
        <f t="shared" si="3"/>
        <v>#REF!</v>
      </c>
    </row>
    <row r="57" spans="1:54" x14ac:dyDescent="0.25">
      <c r="A57" t="s">
        <v>7930</v>
      </c>
      <c r="B57" s="214" t="e">
        <f>IF('Crisis Indicator Data'!#REF!="No Data",1,IF(#REF!&lt;&gt;"",1,0))</f>
        <v>#REF!</v>
      </c>
      <c r="C57" s="214" t="e">
        <f>IF('Crisis Indicator Data'!#REF!="No Data",1,IF(#REF!&lt;&gt;"",1,0))</f>
        <v>#REF!</v>
      </c>
      <c r="D57" s="214" t="e">
        <f>IF('Crisis Indicator Data'!#REF!="No Data",1,IF(#REF!&lt;&gt;"",1,0))</f>
        <v>#REF!</v>
      </c>
      <c r="E57" s="214" t="e">
        <f>IF('Crisis Indicator Data'!#REF!="No Data",1,IF(#REF!&lt;&gt;"",1,0))</f>
        <v>#REF!</v>
      </c>
      <c r="F57" s="214" t="e">
        <f>IF('Crisis Indicator Data'!#REF!="No Data",1,IF(#REF!&lt;&gt;"",1,0))</f>
        <v>#REF!</v>
      </c>
      <c r="G57" s="214" t="e">
        <f>IF('Crisis Indicator Data'!#REF!="No Data",1,IF(#REF!&lt;&gt;"",1,0))</f>
        <v>#REF!</v>
      </c>
      <c r="H57" s="214" t="e">
        <f>IF('Crisis Indicator Data'!#REF!="No Data",1,IF(#REF!&lt;&gt;"",1,0))</f>
        <v>#REF!</v>
      </c>
      <c r="I57" s="214" t="e">
        <f>IF('Crisis Indicator Data'!#REF!="No Data",1,IF(#REF!&lt;&gt;"",1,0))</f>
        <v>#REF!</v>
      </c>
      <c r="J57" s="214" t="e">
        <f>IF('Crisis Indicator Data'!#REF!="No Data",1,IF(#REF!&lt;&gt;"",1,0))</f>
        <v>#REF!</v>
      </c>
      <c r="K57" s="214" t="e">
        <f>IF('Crisis Indicator Data'!#REF!="No Data",1,IF(#REF!&lt;&gt;"",1,0))</f>
        <v>#REF!</v>
      </c>
      <c r="L57" s="214" t="e">
        <f>IF('Crisis Indicator Data'!#REF!="No Data",1,IF(#REF!&lt;&gt;"",1,0))</f>
        <v>#REF!</v>
      </c>
      <c r="M57" s="214" t="e">
        <f>IF('Crisis Indicator Data'!#REF!="No Data",1,IF(#REF!&lt;&gt;"",1,0))</f>
        <v>#REF!</v>
      </c>
      <c r="N57" s="214" t="e">
        <f>IF('Crisis Indicator Data'!#REF!="No Data",1,IF(#REF!&lt;&gt;"",1,0))</f>
        <v>#REF!</v>
      </c>
      <c r="O57" s="214" t="e">
        <f>IF('Crisis Indicator Data'!#REF!="No Data",1,IF(#REF!&lt;&gt;"",1,0))</f>
        <v>#REF!</v>
      </c>
      <c r="P57" s="214" t="e">
        <f>IF('Crisis Indicator Data'!#REF!="No Data",1,IF(#REF!&lt;&gt;"",1,0))</f>
        <v>#REF!</v>
      </c>
      <c r="Q57" s="214" t="e">
        <f>IF('Crisis Indicator Data'!#REF!="No Data",1,IF(#REF!&lt;&gt;"",1,0))</f>
        <v>#REF!</v>
      </c>
      <c r="R57" s="214" t="e">
        <f>IF('Crisis Indicator Data'!#REF!="No Data",1,IF(#REF!&lt;&gt;"",1,0))</f>
        <v>#REF!</v>
      </c>
      <c r="S57" s="214" t="e">
        <f>IF('Crisis Indicator Data'!#REF!="No Data",1,IF(#REF!&lt;&gt;"",1,0))</f>
        <v>#REF!</v>
      </c>
      <c r="T57" s="214" t="e">
        <f>IF('Crisis Indicator Data'!#REF!="No Data",1,IF(#REF!&lt;&gt;"",1,0))</f>
        <v>#REF!</v>
      </c>
      <c r="U57" s="214" t="e">
        <f>IF('Crisis Indicator Data'!#REF!="No Data",1,IF(#REF!&lt;&gt;"",1,0))</f>
        <v>#REF!</v>
      </c>
      <c r="V57" s="214" t="e">
        <f>IF('Crisis Indicator Data'!#REF!="No Data",1,IF(#REF!&lt;&gt;"",1,0))</f>
        <v>#REF!</v>
      </c>
      <c r="W57" s="214" t="e">
        <f>IF('Crisis Indicator Data'!#REF!="No Data",1,IF(#REF!&lt;&gt;"",1,0))</f>
        <v>#REF!</v>
      </c>
      <c r="X57" s="214" t="e">
        <f>IF('Crisis Indicator Data'!#REF!="No Data",1,IF(#REF!&lt;&gt;"",1,0))</f>
        <v>#REF!</v>
      </c>
      <c r="Y57" s="214" t="e">
        <f>IF('Crisis Indicator Data'!#REF!="No Data",1,IF(#REF!&lt;&gt;"",1,0))</f>
        <v>#REF!</v>
      </c>
      <c r="Z57" s="214" t="e">
        <f>IF('Crisis Indicator Data'!#REF!="No Data",1,IF(#REF!&lt;&gt;"",1,0))</f>
        <v>#REF!</v>
      </c>
      <c r="AA57" s="214" t="e">
        <f>IF('Crisis Indicator Data'!#REF!="No Data",1,IF(#REF!&lt;&gt;"",1,0))</f>
        <v>#REF!</v>
      </c>
      <c r="AB57" s="214" t="e">
        <f>IF('Crisis Indicator Data'!#REF!="No Data",1,IF(#REF!&lt;&gt;"",1,0))</f>
        <v>#REF!</v>
      </c>
      <c r="AC57" s="214" t="e">
        <f>IF('Crisis Indicator Data'!#REF!="No Data",1,IF(#REF!&lt;&gt;"",1,0))</f>
        <v>#REF!</v>
      </c>
      <c r="AD57" s="214" t="e">
        <f>IF('Crisis Indicator Data'!#REF!="No Data",1,IF(#REF!&lt;&gt;"",1,0))</f>
        <v>#REF!</v>
      </c>
      <c r="AE57" s="214" t="e">
        <f>IF('Crisis Indicator Data'!#REF!="No Data",1,IF(#REF!&lt;&gt;"",1,0))</f>
        <v>#REF!</v>
      </c>
      <c r="AF57" s="214" t="e">
        <f>IF('Crisis Indicator Data'!#REF!="No Data",1,IF(#REF!&lt;&gt;"",1,0))</f>
        <v>#REF!</v>
      </c>
      <c r="AG57" s="214" t="e">
        <f>IF('Crisis Indicator Data'!#REF!="No Data",1,IF(#REF!&lt;&gt;"",1,0))</f>
        <v>#REF!</v>
      </c>
      <c r="AH57" s="214" t="e">
        <f>IF('Crisis Indicator Data'!#REF!="No Data",1,IF(#REF!&lt;&gt;"",1,0))</f>
        <v>#REF!</v>
      </c>
      <c r="AI57" s="214" t="e">
        <f>IF('Crisis Indicator Data'!#REF!="No Data",1,IF(#REF!&lt;&gt;"",1,0))</f>
        <v>#REF!</v>
      </c>
      <c r="AJ57" s="214" t="e">
        <f>IF('Crisis Indicator Data'!#REF!="No Data",1,IF(#REF!&lt;&gt;"",1,0))</f>
        <v>#REF!</v>
      </c>
      <c r="AK57" s="214" t="e">
        <f>IF('Crisis Indicator Data'!#REF!="No Data",1,IF(#REF!&lt;&gt;"",1,0))</f>
        <v>#REF!</v>
      </c>
      <c r="AL57" s="214" t="e">
        <f>IF('Crisis Indicator Data'!#REF!="No Data",1,IF(#REF!&lt;&gt;"",1,0))</f>
        <v>#REF!</v>
      </c>
      <c r="AM57" s="214" t="e">
        <f>IF('Crisis Indicator Data'!#REF!="No Data",1,IF(#REF!&lt;&gt;"",1,0))</f>
        <v>#REF!</v>
      </c>
      <c r="AN57" s="214" t="e">
        <f>IF('Crisis Indicator Data'!#REF!="No Data",1,IF(#REF!&lt;&gt;"",1,0))</f>
        <v>#REF!</v>
      </c>
      <c r="AO57" s="214" t="e">
        <f>IF('Crisis Indicator Data'!#REF!="No Data",1,IF(#REF!&lt;&gt;"",1,0))</f>
        <v>#REF!</v>
      </c>
      <c r="AP57" s="214" t="e">
        <f>IF('Crisis Indicator Data'!#REF!="No Data",1,IF(#REF!&lt;&gt;"",1,0))</f>
        <v>#REF!</v>
      </c>
      <c r="AQ57" s="214" t="e">
        <f>IF('Crisis Indicator Data'!#REF!="No Data",1,IF(#REF!&lt;&gt;"",1,0))</f>
        <v>#REF!</v>
      </c>
      <c r="AR57" s="214" t="e">
        <f>IF('Crisis Indicator Data'!#REF!="No Data",1,IF(#REF!&lt;&gt;"",1,0))</f>
        <v>#REF!</v>
      </c>
      <c r="AS57" s="214" t="e">
        <f>IF('Crisis Indicator Data'!#REF!="No Data",1,IF(#REF!&lt;&gt;"",1,0))</f>
        <v>#REF!</v>
      </c>
      <c r="AT57" s="214" t="e">
        <f>IF('Crisis Indicator Data'!#REF!="No Data",1,IF(#REF!&lt;&gt;"",1,0))</f>
        <v>#REF!</v>
      </c>
      <c r="AU57" s="214" t="e">
        <f>IF('Crisis Indicator Data'!#REF!="No Data",1,IF(#REF!&lt;&gt;"",1,0))</f>
        <v>#REF!</v>
      </c>
      <c r="AV57" s="214" t="e">
        <f>IF('Crisis Indicator Data'!#REF!="No Data",1,IF(#REF!&lt;&gt;"",1,0))</f>
        <v>#REF!</v>
      </c>
      <c r="AW57" s="214" t="e">
        <f>IF('Crisis Indicator Data'!#REF!="No Data",1,IF(#REF!&lt;&gt;"",1,0))</f>
        <v>#REF!</v>
      </c>
      <c r="AX57" s="214" t="e">
        <f>IF('Crisis Indicator Data'!#REF!="No Data",1,IF(#REF!&lt;&gt;"",1,0))</f>
        <v>#REF!</v>
      </c>
      <c r="AY57" s="214" t="e">
        <f>IF('Crisis Indicator Data'!#REF!="No Data",1,IF(#REF!&lt;&gt;"",1,0))</f>
        <v>#REF!</v>
      </c>
      <c r="AZ57" s="214" t="e">
        <f>IF('Crisis Indicator Data'!#REF!="No Data",1,IF(#REF!&lt;&gt;"",1,0))</f>
        <v>#REF!</v>
      </c>
      <c r="BA57" t="e">
        <f t="shared" si="2"/>
        <v>#REF!</v>
      </c>
      <c r="BB57" s="22" t="e">
        <f t="shared" si="3"/>
        <v>#REF!</v>
      </c>
    </row>
    <row r="58" spans="1:54" x14ac:dyDescent="0.25">
      <c r="A58" t="s">
        <v>7934</v>
      </c>
      <c r="B58" s="214" t="e">
        <f>IF('Crisis Indicator Data'!#REF!="No Data",1,IF(#REF!&lt;&gt;"",1,0))</f>
        <v>#REF!</v>
      </c>
      <c r="C58" s="214" t="e">
        <f>IF('Crisis Indicator Data'!#REF!="No Data",1,IF(#REF!&lt;&gt;"",1,0))</f>
        <v>#REF!</v>
      </c>
      <c r="D58" s="214" t="e">
        <f>IF('Crisis Indicator Data'!#REF!="No Data",1,IF(#REF!&lt;&gt;"",1,0))</f>
        <v>#REF!</v>
      </c>
      <c r="E58" s="214" t="e">
        <f>IF('Crisis Indicator Data'!#REF!="No Data",1,IF(#REF!&lt;&gt;"",1,0))</f>
        <v>#REF!</v>
      </c>
      <c r="F58" s="214" t="e">
        <f>IF('Crisis Indicator Data'!#REF!="No Data",1,IF(#REF!&lt;&gt;"",1,0))</f>
        <v>#REF!</v>
      </c>
      <c r="G58" s="214" t="e">
        <f>IF('Crisis Indicator Data'!#REF!="No Data",1,IF(#REF!&lt;&gt;"",1,0))</f>
        <v>#REF!</v>
      </c>
      <c r="H58" s="214" t="e">
        <f>IF('Crisis Indicator Data'!#REF!="No Data",1,IF(#REF!&lt;&gt;"",1,0))</f>
        <v>#REF!</v>
      </c>
      <c r="I58" s="214" t="e">
        <f>IF('Crisis Indicator Data'!#REF!="No Data",1,IF(#REF!&lt;&gt;"",1,0))</f>
        <v>#REF!</v>
      </c>
      <c r="J58" s="214" t="e">
        <f>IF('Crisis Indicator Data'!#REF!="No Data",1,IF(#REF!&lt;&gt;"",1,0))</f>
        <v>#REF!</v>
      </c>
      <c r="K58" s="214" t="e">
        <f>IF('Crisis Indicator Data'!#REF!="No Data",1,IF(#REF!&lt;&gt;"",1,0))</f>
        <v>#REF!</v>
      </c>
      <c r="L58" s="214" t="e">
        <f>IF('Crisis Indicator Data'!#REF!="No Data",1,IF(#REF!&lt;&gt;"",1,0))</f>
        <v>#REF!</v>
      </c>
      <c r="M58" s="214" t="e">
        <f>IF('Crisis Indicator Data'!#REF!="No Data",1,IF(#REF!&lt;&gt;"",1,0))</f>
        <v>#REF!</v>
      </c>
      <c r="N58" s="214" t="e">
        <f>IF('Crisis Indicator Data'!#REF!="No Data",1,IF(#REF!&lt;&gt;"",1,0))</f>
        <v>#REF!</v>
      </c>
      <c r="O58" s="214" t="e">
        <f>IF('Crisis Indicator Data'!#REF!="No Data",1,IF(#REF!&lt;&gt;"",1,0))</f>
        <v>#REF!</v>
      </c>
      <c r="P58" s="214" t="e">
        <f>IF('Crisis Indicator Data'!#REF!="No Data",1,IF(#REF!&lt;&gt;"",1,0))</f>
        <v>#REF!</v>
      </c>
      <c r="Q58" s="214" t="e">
        <f>IF('Crisis Indicator Data'!#REF!="No Data",1,IF(#REF!&lt;&gt;"",1,0))</f>
        <v>#REF!</v>
      </c>
      <c r="R58" s="214" t="e">
        <f>IF('Crisis Indicator Data'!#REF!="No Data",1,IF(#REF!&lt;&gt;"",1,0))</f>
        <v>#REF!</v>
      </c>
      <c r="S58" s="214" t="e">
        <f>IF('Crisis Indicator Data'!#REF!="No Data",1,IF(#REF!&lt;&gt;"",1,0))</f>
        <v>#REF!</v>
      </c>
      <c r="T58" s="214" t="e">
        <f>IF('Crisis Indicator Data'!#REF!="No Data",1,IF(#REF!&lt;&gt;"",1,0))</f>
        <v>#REF!</v>
      </c>
      <c r="U58" s="214" t="e">
        <f>IF('Crisis Indicator Data'!#REF!="No Data",1,IF(#REF!&lt;&gt;"",1,0))</f>
        <v>#REF!</v>
      </c>
      <c r="V58" s="214" t="e">
        <f>IF('Crisis Indicator Data'!#REF!="No Data",1,IF(#REF!&lt;&gt;"",1,0))</f>
        <v>#REF!</v>
      </c>
      <c r="W58" s="214" t="e">
        <f>IF('Crisis Indicator Data'!#REF!="No Data",1,IF(#REF!&lt;&gt;"",1,0))</f>
        <v>#REF!</v>
      </c>
      <c r="X58" s="214" t="e">
        <f>IF('Crisis Indicator Data'!#REF!="No Data",1,IF(#REF!&lt;&gt;"",1,0))</f>
        <v>#REF!</v>
      </c>
      <c r="Y58" s="214" t="e">
        <f>IF('Crisis Indicator Data'!#REF!="No Data",1,IF(#REF!&lt;&gt;"",1,0))</f>
        <v>#REF!</v>
      </c>
      <c r="Z58" s="214" t="e">
        <f>IF('Crisis Indicator Data'!#REF!="No Data",1,IF(#REF!&lt;&gt;"",1,0))</f>
        <v>#REF!</v>
      </c>
      <c r="AA58" s="214" t="e">
        <f>IF('Crisis Indicator Data'!#REF!="No Data",1,IF(#REF!&lt;&gt;"",1,0))</f>
        <v>#REF!</v>
      </c>
      <c r="AB58" s="214" t="e">
        <f>IF('Crisis Indicator Data'!#REF!="No Data",1,IF(#REF!&lt;&gt;"",1,0))</f>
        <v>#REF!</v>
      </c>
      <c r="AC58" s="214" t="e">
        <f>IF('Crisis Indicator Data'!#REF!="No Data",1,IF(#REF!&lt;&gt;"",1,0))</f>
        <v>#REF!</v>
      </c>
      <c r="AD58" s="214" t="e">
        <f>IF('Crisis Indicator Data'!#REF!="No Data",1,IF(#REF!&lt;&gt;"",1,0))</f>
        <v>#REF!</v>
      </c>
      <c r="AE58" s="214" t="e">
        <f>IF('Crisis Indicator Data'!#REF!="No Data",1,IF(#REF!&lt;&gt;"",1,0))</f>
        <v>#REF!</v>
      </c>
      <c r="AF58" s="214" t="e">
        <f>IF('Crisis Indicator Data'!#REF!="No Data",1,IF(#REF!&lt;&gt;"",1,0))</f>
        <v>#REF!</v>
      </c>
      <c r="AG58" s="214" t="e">
        <f>IF('Crisis Indicator Data'!#REF!="No Data",1,IF(#REF!&lt;&gt;"",1,0))</f>
        <v>#REF!</v>
      </c>
      <c r="AH58" s="214" t="e">
        <f>IF('Crisis Indicator Data'!#REF!="No Data",1,IF(#REF!&lt;&gt;"",1,0))</f>
        <v>#REF!</v>
      </c>
      <c r="AI58" s="214" t="e">
        <f>IF('Crisis Indicator Data'!#REF!="No Data",1,IF(#REF!&lt;&gt;"",1,0))</f>
        <v>#REF!</v>
      </c>
      <c r="AJ58" s="214" t="e">
        <f>IF('Crisis Indicator Data'!#REF!="No Data",1,IF(#REF!&lt;&gt;"",1,0))</f>
        <v>#REF!</v>
      </c>
      <c r="AK58" s="214" t="e">
        <f>IF('Crisis Indicator Data'!#REF!="No Data",1,IF(#REF!&lt;&gt;"",1,0))</f>
        <v>#REF!</v>
      </c>
      <c r="AL58" s="214" t="e">
        <f>IF('Crisis Indicator Data'!#REF!="No Data",1,IF(#REF!&lt;&gt;"",1,0))</f>
        <v>#REF!</v>
      </c>
      <c r="AM58" s="214" t="e">
        <f>IF('Crisis Indicator Data'!#REF!="No Data",1,IF(#REF!&lt;&gt;"",1,0))</f>
        <v>#REF!</v>
      </c>
      <c r="AN58" s="214" t="e">
        <f>IF('Crisis Indicator Data'!#REF!="No Data",1,IF(#REF!&lt;&gt;"",1,0))</f>
        <v>#REF!</v>
      </c>
      <c r="AO58" s="214" t="e">
        <f>IF('Crisis Indicator Data'!#REF!="No Data",1,IF(#REF!&lt;&gt;"",1,0))</f>
        <v>#REF!</v>
      </c>
      <c r="AP58" s="214" t="e">
        <f>IF('Crisis Indicator Data'!#REF!="No Data",1,IF(#REF!&lt;&gt;"",1,0))</f>
        <v>#REF!</v>
      </c>
      <c r="AQ58" s="214" t="e">
        <f>IF('Crisis Indicator Data'!#REF!="No Data",1,IF(#REF!&lt;&gt;"",1,0))</f>
        <v>#REF!</v>
      </c>
      <c r="AR58" s="214" t="e">
        <f>IF('Crisis Indicator Data'!#REF!="No Data",1,IF(#REF!&lt;&gt;"",1,0))</f>
        <v>#REF!</v>
      </c>
      <c r="AS58" s="214" t="e">
        <f>IF('Crisis Indicator Data'!#REF!="No Data",1,IF(#REF!&lt;&gt;"",1,0))</f>
        <v>#REF!</v>
      </c>
      <c r="AT58" s="214" t="e">
        <f>IF('Crisis Indicator Data'!#REF!="No Data",1,IF(#REF!&lt;&gt;"",1,0))</f>
        <v>#REF!</v>
      </c>
      <c r="AU58" s="214" t="e">
        <f>IF('Crisis Indicator Data'!#REF!="No Data",1,IF(#REF!&lt;&gt;"",1,0))</f>
        <v>#REF!</v>
      </c>
      <c r="AV58" s="214" t="e">
        <f>IF('Crisis Indicator Data'!#REF!="No Data",1,IF(#REF!&lt;&gt;"",1,0))</f>
        <v>#REF!</v>
      </c>
      <c r="AW58" s="214" t="e">
        <f>IF('Crisis Indicator Data'!#REF!="No Data",1,IF(#REF!&lt;&gt;"",1,0))</f>
        <v>#REF!</v>
      </c>
      <c r="AX58" s="214" t="e">
        <f>IF('Crisis Indicator Data'!#REF!="No Data",1,IF(#REF!&lt;&gt;"",1,0))</f>
        <v>#REF!</v>
      </c>
      <c r="AY58" s="214" t="e">
        <f>IF('Crisis Indicator Data'!#REF!="No Data",1,IF(#REF!&lt;&gt;"",1,0))</f>
        <v>#REF!</v>
      </c>
      <c r="AZ58" s="214" t="e">
        <f>IF('Crisis Indicator Data'!#REF!="No Data",1,IF(#REF!&lt;&gt;"",1,0))</f>
        <v>#REF!</v>
      </c>
      <c r="BA58" t="e">
        <f t="shared" si="2"/>
        <v>#REF!</v>
      </c>
      <c r="BB58" s="22" t="e">
        <f t="shared" si="3"/>
        <v>#REF!</v>
      </c>
    </row>
    <row r="59" spans="1:54" x14ac:dyDescent="0.25">
      <c r="A59" t="s">
        <v>7932</v>
      </c>
      <c r="B59" s="214" t="e">
        <f>IF('Crisis Indicator Data'!#REF!="No Data",1,IF(#REF!&lt;&gt;"",1,0))</f>
        <v>#REF!</v>
      </c>
      <c r="C59" s="214" t="e">
        <f>IF('Crisis Indicator Data'!#REF!="No Data",1,IF(#REF!&lt;&gt;"",1,0))</f>
        <v>#REF!</v>
      </c>
      <c r="D59" s="214" t="e">
        <f>IF('Crisis Indicator Data'!#REF!="No Data",1,IF(#REF!&lt;&gt;"",1,0))</f>
        <v>#REF!</v>
      </c>
      <c r="E59" s="214" t="e">
        <f>IF('Crisis Indicator Data'!#REF!="No Data",1,IF(#REF!&lt;&gt;"",1,0))</f>
        <v>#REF!</v>
      </c>
      <c r="F59" s="214" t="e">
        <f>IF('Crisis Indicator Data'!#REF!="No Data",1,IF(#REF!&lt;&gt;"",1,0))</f>
        <v>#REF!</v>
      </c>
      <c r="G59" s="214" t="e">
        <f>IF('Crisis Indicator Data'!#REF!="No Data",1,IF(#REF!&lt;&gt;"",1,0))</f>
        <v>#REF!</v>
      </c>
      <c r="H59" s="214" t="e">
        <f>IF('Crisis Indicator Data'!#REF!="No Data",1,IF(#REF!&lt;&gt;"",1,0))</f>
        <v>#REF!</v>
      </c>
      <c r="I59" s="214" t="e">
        <f>IF('Crisis Indicator Data'!#REF!="No Data",1,IF(#REF!&lt;&gt;"",1,0))</f>
        <v>#REF!</v>
      </c>
      <c r="J59" s="214" t="e">
        <f>IF('Crisis Indicator Data'!#REF!="No Data",1,IF(#REF!&lt;&gt;"",1,0))</f>
        <v>#REF!</v>
      </c>
      <c r="K59" s="214" t="e">
        <f>IF('Crisis Indicator Data'!#REF!="No Data",1,IF(#REF!&lt;&gt;"",1,0))</f>
        <v>#REF!</v>
      </c>
      <c r="L59" s="214" t="e">
        <f>IF('Crisis Indicator Data'!#REF!="No Data",1,IF(#REF!&lt;&gt;"",1,0))</f>
        <v>#REF!</v>
      </c>
      <c r="M59" s="214" t="e">
        <f>IF('Crisis Indicator Data'!#REF!="No Data",1,IF(#REF!&lt;&gt;"",1,0))</f>
        <v>#REF!</v>
      </c>
      <c r="N59" s="214" t="e">
        <f>IF('Crisis Indicator Data'!#REF!="No Data",1,IF(#REF!&lt;&gt;"",1,0))</f>
        <v>#REF!</v>
      </c>
      <c r="O59" s="214" t="e">
        <f>IF('Crisis Indicator Data'!#REF!="No Data",1,IF(#REF!&lt;&gt;"",1,0))</f>
        <v>#REF!</v>
      </c>
      <c r="P59" s="214" t="e">
        <f>IF('Crisis Indicator Data'!#REF!="No Data",1,IF(#REF!&lt;&gt;"",1,0))</f>
        <v>#REF!</v>
      </c>
      <c r="Q59" s="214" t="e">
        <f>IF('Crisis Indicator Data'!#REF!="No Data",1,IF(#REF!&lt;&gt;"",1,0))</f>
        <v>#REF!</v>
      </c>
      <c r="R59" s="214" t="e">
        <f>IF('Crisis Indicator Data'!#REF!="No Data",1,IF(#REF!&lt;&gt;"",1,0))</f>
        <v>#REF!</v>
      </c>
      <c r="S59" s="214" t="e">
        <f>IF('Crisis Indicator Data'!#REF!="No Data",1,IF(#REF!&lt;&gt;"",1,0))</f>
        <v>#REF!</v>
      </c>
      <c r="T59" s="214" t="e">
        <f>IF('Crisis Indicator Data'!#REF!="No Data",1,IF(#REF!&lt;&gt;"",1,0))</f>
        <v>#REF!</v>
      </c>
      <c r="U59" s="214" t="e">
        <f>IF('Crisis Indicator Data'!#REF!="No Data",1,IF(#REF!&lt;&gt;"",1,0))</f>
        <v>#REF!</v>
      </c>
      <c r="V59" s="214" t="e">
        <f>IF('Crisis Indicator Data'!#REF!="No Data",1,IF(#REF!&lt;&gt;"",1,0))</f>
        <v>#REF!</v>
      </c>
      <c r="W59" s="214" t="e">
        <f>IF('Crisis Indicator Data'!#REF!="No Data",1,IF(#REF!&lt;&gt;"",1,0))</f>
        <v>#REF!</v>
      </c>
      <c r="X59" s="214" t="e">
        <f>IF('Crisis Indicator Data'!#REF!="No Data",1,IF(#REF!&lt;&gt;"",1,0))</f>
        <v>#REF!</v>
      </c>
      <c r="Y59" s="214" t="e">
        <f>IF('Crisis Indicator Data'!#REF!="No Data",1,IF(#REF!&lt;&gt;"",1,0))</f>
        <v>#REF!</v>
      </c>
      <c r="Z59" s="214" t="e">
        <f>IF('Crisis Indicator Data'!#REF!="No Data",1,IF(#REF!&lt;&gt;"",1,0))</f>
        <v>#REF!</v>
      </c>
      <c r="AA59" s="214" t="e">
        <f>IF('Crisis Indicator Data'!#REF!="No Data",1,IF(#REF!&lt;&gt;"",1,0))</f>
        <v>#REF!</v>
      </c>
      <c r="AB59" s="214" t="e">
        <f>IF('Crisis Indicator Data'!#REF!="No Data",1,IF(#REF!&lt;&gt;"",1,0))</f>
        <v>#REF!</v>
      </c>
      <c r="AC59" s="214" t="e">
        <f>IF('Crisis Indicator Data'!#REF!="No Data",1,IF(#REF!&lt;&gt;"",1,0))</f>
        <v>#REF!</v>
      </c>
      <c r="AD59" s="214" t="e">
        <f>IF('Crisis Indicator Data'!#REF!="No Data",1,IF(#REF!&lt;&gt;"",1,0))</f>
        <v>#REF!</v>
      </c>
      <c r="AE59" s="214" t="e">
        <f>IF('Crisis Indicator Data'!#REF!="No Data",1,IF(#REF!&lt;&gt;"",1,0))</f>
        <v>#REF!</v>
      </c>
      <c r="AF59" s="214" t="e">
        <f>IF('Crisis Indicator Data'!#REF!="No Data",1,IF(#REF!&lt;&gt;"",1,0))</f>
        <v>#REF!</v>
      </c>
      <c r="AG59" s="214" t="e">
        <f>IF('Crisis Indicator Data'!#REF!="No Data",1,IF(#REF!&lt;&gt;"",1,0))</f>
        <v>#REF!</v>
      </c>
      <c r="AH59" s="214" t="e">
        <f>IF('Crisis Indicator Data'!#REF!="No Data",1,IF(#REF!&lt;&gt;"",1,0))</f>
        <v>#REF!</v>
      </c>
      <c r="AI59" s="214" t="e">
        <f>IF('Crisis Indicator Data'!#REF!="No Data",1,IF(#REF!&lt;&gt;"",1,0))</f>
        <v>#REF!</v>
      </c>
      <c r="AJ59" s="214" t="e">
        <f>IF('Crisis Indicator Data'!#REF!="No Data",1,IF(#REF!&lt;&gt;"",1,0))</f>
        <v>#REF!</v>
      </c>
      <c r="AK59" s="214" t="e">
        <f>IF('Crisis Indicator Data'!#REF!="No Data",1,IF(#REF!&lt;&gt;"",1,0))</f>
        <v>#REF!</v>
      </c>
      <c r="AL59" s="214" t="e">
        <f>IF('Crisis Indicator Data'!#REF!="No Data",1,IF(#REF!&lt;&gt;"",1,0))</f>
        <v>#REF!</v>
      </c>
      <c r="AM59" s="214" t="e">
        <f>IF('Crisis Indicator Data'!#REF!="No Data",1,IF(#REF!&lt;&gt;"",1,0))</f>
        <v>#REF!</v>
      </c>
      <c r="AN59" s="214" t="e">
        <f>IF('Crisis Indicator Data'!#REF!="No Data",1,IF(#REF!&lt;&gt;"",1,0))</f>
        <v>#REF!</v>
      </c>
      <c r="AO59" s="214" t="e">
        <f>IF('Crisis Indicator Data'!#REF!="No Data",1,IF(#REF!&lt;&gt;"",1,0))</f>
        <v>#REF!</v>
      </c>
      <c r="AP59" s="214" t="e">
        <f>IF('Crisis Indicator Data'!#REF!="No Data",1,IF(#REF!&lt;&gt;"",1,0))</f>
        <v>#REF!</v>
      </c>
      <c r="AQ59" s="214" t="e">
        <f>IF('Crisis Indicator Data'!#REF!="No Data",1,IF(#REF!&lt;&gt;"",1,0))</f>
        <v>#REF!</v>
      </c>
      <c r="AR59" s="214" t="e">
        <f>IF('Crisis Indicator Data'!#REF!="No Data",1,IF(#REF!&lt;&gt;"",1,0))</f>
        <v>#REF!</v>
      </c>
      <c r="AS59" s="214" t="e">
        <f>IF('Crisis Indicator Data'!#REF!="No Data",1,IF(#REF!&lt;&gt;"",1,0))</f>
        <v>#REF!</v>
      </c>
      <c r="AT59" s="214" t="e">
        <f>IF('Crisis Indicator Data'!#REF!="No Data",1,IF(#REF!&lt;&gt;"",1,0))</f>
        <v>#REF!</v>
      </c>
      <c r="AU59" s="214" t="e">
        <f>IF('Crisis Indicator Data'!#REF!="No Data",1,IF(#REF!&lt;&gt;"",1,0))</f>
        <v>#REF!</v>
      </c>
      <c r="AV59" s="214" t="e">
        <f>IF('Crisis Indicator Data'!#REF!="No Data",1,IF(#REF!&lt;&gt;"",1,0))</f>
        <v>#REF!</v>
      </c>
      <c r="AW59" s="214" t="e">
        <f>IF('Crisis Indicator Data'!#REF!="No Data",1,IF(#REF!&lt;&gt;"",1,0))</f>
        <v>#REF!</v>
      </c>
      <c r="AX59" s="214" t="e">
        <f>IF('Crisis Indicator Data'!#REF!="No Data",1,IF(#REF!&lt;&gt;"",1,0))</f>
        <v>#REF!</v>
      </c>
      <c r="AY59" s="214" t="e">
        <f>IF('Crisis Indicator Data'!#REF!="No Data",1,IF(#REF!&lt;&gt;"",1,0))</f>
        <v>#REF!</v>
      </c>
      <c r="AZ59" s="214" t="e">
        <f>IF('Crisis Indicator Data'!#REF!="No Data",1,IF(#REF!&lt;&gt;"",1,0))</f>
        <v>#REF!</v>
      </c>
      <c r="BA59" t="e">
        <f t="shared" si="2"/>
        <v>#REF!</v>
      </c>
      <c r="BB59" s="22" t="e">
        <f t="shared" si="3"/>
        <v>#REF!</v>
      </c>
    </row>
    <row r="60" spans="1:54" x14ac:dyDescent="0.25">
      <c r="A60" t="s">
        <v>7936</v>
      </c>
      <c r="B60" s="214" t="e">
        <f>IF('Crisis Indicator Data'!#REF!="No Data",1,IF(#REF!&lt;&gt;"",1,0))</f>
        <v>#REF!</v>
      </c>
      <c r="C60" s="214" t="e">
        <f>IF('Crisis Indicator Data'!#REF!="No Data",1,IF(#REF!&lt;&gt;"",1,0))</f>
        <v>#REF!</v>
      </c>
      <c r="D60" s="214" t="e">
        <f>IF('Crisis Indicator Data'!#REF!="No Data",1,IF(#REF!&lt;&gt;"",1,0))</f>
        <v>#REF!</v>
      </c>
      <c r="E60" s="214" t="e">
        <f>IF('Crisis Indicator Data'!#REF!="No Data",1,IF(#REF!&lt;&gt;"",1,0))</f>
        <v>#REF!</v>
      </c>
      <c r="F60" s="214" t="e">
        <f>IF('Crisis Indicator Data'!#REF!="No Data",1,IF(#REF!&lt;&gt;"",1,0))</f>
        <v>#REF!</v>
      </c>
      <c r="G60" s="214" t="e">
        <f>IF('Crisis Indicator Data'!#REF!="No Data",1,IF(#REF!&lt;&gt;"",1,0))</f>
        <v>#REF!</v>
      </c>
      <c r="H60" s="214" t="e">
        <f>IF('Crisis Indicator Data'!#REF!="No Data",1,IF(#REF!&lt;&gt;"",1,0))</f>
        <v>#REF!</v>
      </c>
      <c r="I60" s="214" t="e">
        <f>IF('Crisis Indicator Data'!#REF!="No Data",1,IF(#REF!&lt;&gt;"",1,0))</f>
        <v>#REF!</v>
      </c>
      <c r="J60" s="214" t="e">
        <f>IF('Crisis Indicator Data'!#REF!="No Data",1,IF(#REF!&lt;&gt;"",1,0))</f>
        <v>#REF!</v>
      </c>
      <c r="K60" s="214" t="e">
        <f>IF('Crisis Indicator Data'!#REF!="No Data",1,IF(#REF!&lt;&gt;"",1,0))</f>
        <v>#REF!</v>
      </c>
      <c r="L60" s="214" t="e">
        <f>IF('Crisis Indicator Data'!#REF!="No Data",1,IF(#REF!&lt;&gt;"",1,0))</f>
        <v>#REF!</v>
      </c>
      <c r="M60" s="214" t="e">
        <f>IF('Crisis Indicator Data'!#REF!="No Data",1,IF(#REF!&lt;&gt;"",1,0))</f>
        <v>#REF!</v>
      </c>
      <c r="N60" s="214" t="e">
        <f>IF('Crisis Indicator Data'!#REF!="No Data",1,IF(#REF!&lt;&gt;"",1,0))</f>
        <v>#REF!</v>
      </c>
      <c r="O60" s="214" t="e">
        <f>IF('Crisis Indicator Data'!#REF!="No Data",1,IF(#REF!&lt;&gt;"",1,0))</f>
        <v>#REF!</v>
      </c>
      <c r="P60" s="214" t="e">
        <f>IF('Crisis Indicator Data'!#REF!="No Data",1,IF(#REF!&lt;&gt;"",1,0))</f>
        <v>#REF!</v>
      </c>
      <c r="Q60" s="214" t="e">
        <f>IF('Crisis Indicator Data'!#REF!="No Data",1,IF(#REF!&lt;&gt;"",1,0))</f>
        <v>#REF!</v>
      </c>
      <c r="R60" s="214" t="e">
        <f>IF('Crisis Indicator Data'!#REF!="No Data",1,IF(#REF!&lt;&gt;"",1,0))</f>
        <v>#REF!</v>
      </c>
      <c r="S60" s="214" t="e">
        <f>IF('Crisis Indicator Data'!#REF!="No Data",1,IF(#REF!&lt;&gt;"",1,0))</f>
        <v>#REF!</v>
      </c>
      <c r="T60" s="214" t="e">
        <f>IF('Crisis Indicator Data'!#REF!="No Data",1,IF(#REF!&lt;&gt;"",1,0))</f>
        <v>#REF!</v>
      </c>
      <c r="U60" s="214" t="e">
        <f>IF('Crisis Indicator Data'!#REF!="No Data",1,IF(#REF!&lt;&gt;"",1,0))</f>
        <v>#REF!</v>
      </c>
      <c r="V60" s="214" t="e">
        <f>IF('Crisis Indicator Data'!#REF!="No Data",1,IF(#REF!&lt;&gt;"",1,0))</f>
        <v>#REF!</v>
      </c>
      <c r="W60" s="214" t="e">
        <f>IF('Crisis Indicator Data'!#REF!="No Data",1,IF(#REF!&lt;&gt;"",1,0))</f>
        <v>#REF!</v>
      </c>
      <c r="X60" s="214" t="e">
        <f>IF('Crisis Indicator Data'!#REF!="No Data",1,IF(#REF!&lt;&gt;"",1,0))</f>
        <v>#REF!</v>
      </c>
      <c r="Y60" s="214" t="e">
        <f>IF('Crisis Indicator Data'!#REF!="No Data",1,IF(#REF!&lt;&gt;"",1,0))</f>
        <v>#REF!</v>
      </c>
      <c r="Z60" s="214" t="e">
        <f>IF('Crisis Indicator Data'!#REF!="No Data",1,IF(#REF!&lt;&gt;"",1,0))</f>
        <v>#REF!</v>
      </c>
      <c r="AA60" s="214" t="e">
        <f>IF('Crisis Indicator Data'!#REF!="No Data",1,IF(#REF!&lt;&gt;"",1,0))</f>
        <v>#REF!</v>
      </c>
      <c r="AB60" s="214" t="e">
        <f>IF('Crisis Indicator Data'!#REF!="No Data",1,IF(#REF!&lt;&gt;"",1,0))</f>
        <v>#REF!</v>
      </c>
      <c r="AC60" s="214" t="e">
        <f>IF('Crisis Indicator Data'!#REF!="No Data",1,IF(#REF!&lt;&gt;"",1,0))</f>
        <v>#REF!</v>
      </c>
      <c r="AD60" s="214" t="e">
        <f>IF('Crisis Indicator Data'!#REF!="No Data",1,IF(#REF!&lt;&gt;"",1,0))</f>
        <v>#REF!</v>
      </c>
      <c r="AE60" s="214" t="e">
        <f>IF('Crisis Indicator Data'!#REF!="No Data",1,IF(#REF!&lt;&gt;"",1,0))</f>
        <v>#REF!</v>
      </c>
      <c r="AF60" s="214" t="e">
        <f>IF('Crisis Indicator Data'!#REF!="No Data",1,IF(#REF!&lt;&gt;"",1,0))</f>
        <v>#REF!</v>
      </c>
      <c r="AG60" s="214" t="e">
        <f>IF('Crisis Indicator Data'!#REF!="No Data",1,IF(#REF!&lt;&gt;"",1,0))</f>
        <v>#REF!</v>
      </c>
      <c r="AH60" s="214" t="e">
        <f>IF('Crisis Indicator Data'!#REF!="No Data",1,IF(#REF!&lt;&gt;"",1,0))</f>
        <v>#REF!</v>
      </c>
      <c r="AI60" s="214" t="e">
        <f>IF('Crisis Indicator Data'!#REF!="No Data",1,IF(#REF!&lt;&gt;"",1,0))</f>
        <v>#REF!</v>
      </c>
      <c r="AJ60" s="214" t="e">
        <f>IF('Crisis Indicator Data'!#REF!="No Data",1,IF(#REF!&lt;&gt;"",1,0))</f>
        <v>#REF!</v>
      </c>
      <c r="AK60" s="214" t="e">
        <f>IF('Crisis Indicator Data'!#REF!="No Data",1,IF(#REF!&lt;&gt;"",1,0))</f>
        <v>#REF!</v>
      </c>
      <c r="AL60" s="214" t="e">
        <f>IF('Crisis Indicator Data'!#REF!="No Data",1,IF(#REF!&lt;&gt;"",1,0))</f>
        <v>#REF!</v>
      </c>
      <c r="AM60" s="214" t="e">
        <f>IF('Crisis Indicator Data'!#REF!="No Data",1,IF(#REF!&lt;&gt;"",1,0))</f>
        <v>#REF!</v>
      </c>
      <c r="AN60" s="214" t="e">
        <f>IF('Crisis Indicator Data'!#REF!="No Data",1,IF(#REF!&lt;&gt;"",1,0))</f>
        <v>#REF!</v>
      </c>
      <c r="AO60" s="214" t="e">
        <f>IF('Crisis Indicator Data'!#REF!="No Data",1,IF(#REF!&lt;&gt;"",1,0))</f>
        <v>#REF!</v>
      </c>
      <c r="AP60" s="214" t="e">
        <f>IF('Crisis Indicator Data'!#REF!="No Data",1,IF(#REF!&lt;&gt;"",1,0))</f>
        <v>#REF!</v>
      </c>
      <c r="AQ60" s="214" t="e">
        <f>IF('Crisis Indicator Data'!#REF!="No Data",1,IF(#REF!&lt;&gt;"",1,0))</f>
        <v>#REF!</v>
      </c>
      <c r="AR60" s="214" t="e">
        <f>IF('Crisis Indicator Data'!#REF!="No Data",1,IF(#REF!&lt;&gt;"",1,0))</f>
        <v>#REF!</v>
      </c>
      <c r="AS60" s="214" t="e">
        <f>IF('Crisis Indicator Data'!#REF!="No Data",1,IF(#REF!&lt;&gt;"",1,0))</f>
        <v>#REF!</v>
      </c>
      <c r="AT60" s="214" t="e">
        <f>IF('Crisis Indicator Data'!#REF!="No Data",1,IF(#REF!&lt;&gt;"",1,0))</f>
        <v>#REF!</v>
      </c>
      <c r="AU60" s="214" t="e">
        <f>IF('Crisis Indicator Data'!#REF!="No Data",1,IF(#REF!&lt;&gt;"",1,0))</f>
        <v>#REF!</v>
      </c>
      <c r="AV60" s="214" t="e">
        <f>IF('Crisis Indicator Data'!#REF!="No Data",1,IF(#REF!&lt;&gt;"",1,0))</f>
        <v>#REF!</v>
      </c>
      <c r="AW60" s="214" t="e">
        <f>IF('Crisis Indicator Data'!#REF!="No Data",1,IF(#REF!&lt;&gt;"",1,0))</f>
        <v>#REF!</v>
      </c>
      <c r="AX60" s="214" t="e">
        <f>IF('Crisis Indicator Data'!#REF!="No Data",1,IF(#REF!&lt;&gt;"",1,0))</f>
        <v>#REF!</v>
      </c>
      <c r="AY60" s="214" t="e">
        <f>IF('Crisis Indicator Data'!#REF!="No Data",1,IF(#REF!&lt;&gt;"",1,0))</f>
        <v>#REF!</v>
      </c>
      <c r="AZ60" s="214" t="e">
        <f>IF('Crisis Indicator Data'!#REF!="No Data",1,IF(#REF!&lt;&gt;"",1,0))</f>
        <v>#REF!</v>
      </c>
      <c r="BA60" t="e">
        <f t="shared" si="2"/>
        <v>#REF!</v>
      </c>
      <c r="BB60" s="22" t="e">
        <f t="shared" si="3"/>
        <v>#REF!</v>
      </c>
    </row>
    <row r="61" spans="1:54" x14ac:dyDescent="0.25">
      <c r="A61" t="s">
        <v>7940</v>
      </c>
      <c r="B61" s="214" t="e">
        <f>IF('Crisis Indicator Data'!#REF!="No Data",1,IF(#REF!&lt;&gt;"",1,0))</f>
        <v>#REF!</v>
      </c>
      <c r="C61" s="214" t="e">
        <f>IF('Crisis Indicator Data'!#REF!="No Data",1,IF(#REF!&lt;&gt;"",1,0))</f>
        <v>#REF!</v>
      </c>
      <c r="D61" s="214" t="e">
        <f>IF('Crisis Indicator Data'!#REF!="No Data",1,IF(#REF!&lt;&gt;"",1,0))</f>
        <v>#REF!</v>
      </c>
      <c r="E61" s="214" t="e">
        <f>IF('Crisis Indicator Data'!#REF!="No Data",1,IF(#REF!&lt;&gt;"",1,0))</f>
        <v>#REF!</v>
      </c>
      <c r="F61" s="214" t="e">
        <f>IF('Crisis Indicator Data'!#REF!="No Data",1,IF(#REF!&lt;&gt;"",1,0))</f>
        <v>#REF!</v>
      </c>
      <c r="G61" s="214" t="e">
        <f>IF('Crisis Indicator Data'!#REF!="No Data",1,IF(#REF!&lt;&gt;"",1,0))</f>
        <v>#REF!</v>
      </c>
      <c r="H61" s="214" t="e">
        <f>IF('Crisis Indicator Data'!#REF!="No Data",1,IF(#REF!&lt;&gt;"",1,0))</f>
        <v>#REF!</v>
      </c>
      <c r="I61" s="214" t="e">
        <f>IF('Crisis Indicator Data'!#REF!="No Data",1,IF(#REF!&lt;&gt;"",1,0))</f>
        <v>#REF!</v>
      </c>
      <c r="J61" s="214" t="e">
        <f>IF('Crisis Indicator Data'!#REF!="No Data",1,IF(#REF!&lt;&gt;"",1,0))</f>
        <v>#REF!</v>
      </c>
      <c r="K61" s="214" t="e">
        <f>IF('Crisis Indicator Data'!#REF!="No Data",1,IF(#REF!&lt;&gt;"",1,0))</f>
        <v>#REF!</v>
      </c>
      <c r="L61" s="214" t="e">
        <f>IF('Crisis Indicator Data'!#REF!="No Data",1,IF(#REF!&lt;&gt;"",1,0))</f>
        <v>#REF!</v>
      </c>
      <c r="M61" s="214" t="e">
        <f>IF('Crisis Indicator Data'!#REF!="No Data",1,IF(#REF!&lt;&gt;"",1,0))</f>
        <v>#REF!</v>
      </c>
      <c r="N61" s="214" t="e">
        <f>IF('Crisis Indicator Data'!#REF!="No Data",1,IF(#REF!&lt;&gt;"",1,0))</f>
        <v>#REF!</v>
      </c>
      <c r="O61" s="214" t="e">
        <f>IF('Crisis Indicator Data'!#REF!="No Data",1,IF(#REF!&lt;&gt;"",1,0))</f>
        <v>#REF!</v>
      </c>
      <c r="P61" s="214" t="e">
        <f>IF('Crisis Indicator Data'!#REF!="No Data",1,IF(#REF!&lt;&gt;"",1,0))</f>
        <v>#REF!</v>
      </c>
      <c r="Q61" s="214" t="e">
        <f>IF('Crisis Indicator Data'!#REF!="No Data",1,IF(#REF!&lt;&gt;"",1,0))</f>
        <v>#REF!</v>
      </c>
      <c r="R61" s="214" t="e">
        <f>IF('Crisis Indicator Data'!#REF!="No Data",1,IF(#REF!&lt;&gt;"",1,0))</f>
        <v>#REF!</v>
      </c>
      <c r="S61" s="214" t="e">
        <f>IF('Crisis Indicator Data'!#REF!="No Data",1,IF(#REF!&lt;&gt;"",1,0))</f>
        <v>#REF!</v>
      </c>
      <c r="T61" s="214" t="e">
        <f>IF('Crisis Indicator Data'!#REF!="No Data",1,IF(#REF!&lt;&gt;"",1,0))</f>
        <v>#REF!</v>
      </c>
      <c r="U61" s="214" t="e">
        <f>IF('Crisis Indicator Data'!#REF!="No Data",1,IF(#REF!&lt;&gt;"",1,0))</f>
        <v>#REF!</v>
      </c>
      <c r="V61" s="214" t="e">
        <f>IF('Crisis Indicator Data'!#REF!="No Data",1,IF(#REF!&lt;&gt;"",1,0))</f>
        <v>#REF!</v>
      </c>
      <c r="W61" s="214" t="e">
        <f>IF('Crisis Indicator Data'!#REF!="No Data",1,IF(#REF!&lt;&gt;"",1,0))</f>
        <v>#REF!</v>
      </c>
      <c r="X61" s="214" t="e">
        <f>IF('Crisis Indicator Data'!#REF!="No Data",1,IF(#REF!&lt;&gt;"",1,0))</f>
        <v>#REF!</v>
      </c>
      <c r="Y61" s="214" t="e">
        <f>IF('Crisis Indicator Data'!#REF!="No Data",1,IF(#REF!&lt;&gt;"",1,0))</f>
        <v>#REF!</v>
      </c>
      <c r="Z61" s="214" t="e">
        <f>IF('Crisis Indicator Data'!#REF!="No Data",1,IF(#REF!&lt;&gt;"",1,0))</f>
        <v>#REF!</v>
      </c>
      <c r="AA61" s="214" t="e">
        <f>IF('Crisis Indicator Data'!#REF!="No Data",1,IF(#REF!&lt;&gt;"",1,0))</f>
        <v>#REF!</v>
      </c>
      <c r="AB61" s="214" t="e">
        <f>IF('Crisis Indicator Data'!#REF!="No Data",1,IF(#REF!&lt;&gt;"",1,0))</f>
        <v>#REF!</v>
      </c>
      <c r="AC61" s="214" t="e">
        <f>IF('Crisis Indicator Data'!#REF!="No Data",1,IF(#REF!&lt;&gt;"",1,0))</f>
        <v>#REF!</v>
      </c>
      <c r="AD61" s="214" t="e">
        <f>IF('Crisis Indicator Data'!#REF!="No Data",1,IF(#REF!&lt;&gt;"",1,0))</f>
        <v>#REF!</v>
      </c>
      <c r="AE61" s="214" t="e">
        <f>IF('Crisis Indicator Data'!#REF!="No Data",1,IF(#REF!&lt;&gt;"",1,0))</f>
        <v>#REF!</v>
      </c>
      <c r="AF61" s="214" t="e">
        <f>IF('Crisis Indicator Data'!#REF!="No Data",1,IF(#REF!&lt;&gt;"",1,0))</f>
        <v>#REF!</v>
      </c>
      <c r="AG61" s="214" t="e">
        <f>IF('Crisis Indicator Data'!#REF!="No Data",1,IF(#REF!&lt;&gt;"",1,0))</f>
        <v>#REF!</v>
      </c>
      <c r="AH61" s="214" t="e">
        <f>IF('Crisis Indicator Data'!#REF!="No Data",1,IF(#REF!&lt;&gt;"",1,0))</f>
        <v>#REF!</v>
      </c>
      <c r="AI61" s="214" t="e">
        <f>IF('Crisis Indicator Data'!#REF!="No Data",1,IF(#REF!&lt;&gt;"",1,0))</f>
        <v>#REF!</v>
      </c>
      <c r="AJ61" s="214" t="e">
        <f>IF('Crisis Indicator Data'!#REF!="No Data",1,IF(#REF!&lt;&gt;"",1,0))</f>
        <v>#REF!</v>
      </c>
      <c r="AK61" s="214" t="e">
        <f>IF('Crisis Indicator Data'!#REF!="No Data",1,IF(#REF!&lt;&gt;"",1,0))</f>
        <v>#REF!</v>
      </c>
      <c r="AL61" s="214" t="e">
        <f>IF('Crisis Indicator Data'!#REF!="No Data",1,IF(#REF!&lt;&gt;"",1,0))</f>
        <v>#REF!</v>
      </c>
      <c r="AM61" s="214" t="e">
        <f>IF('Crisis Indicator Data'!#REF!="No Data",1,IF(#REF!&lt;&gt;"",1,0))</f>
        <v>#REF!</v>
      </c>
      <c r="AN61" s="214" t="e">
        <f>IF('Crisis Indicator Data'!#REF!="No Data",1,IF(#REF!&lt;&gt;"",1,0))</f>
        <v>#REF!</v>
      </c>
      <c r="AO61" s="214" t="e">
        <f>IF('Crisis Indicator Data'!#REF!="No Data",1,IF(#REF!&lt;&gt;"",1,0))</f>
        <v>#REF!</v>
      </c>
      <c r="AP61" s="214" t="e">
        <f>IF('Crisis Indicator Data'!#REF!="No Data",1,IF(#REF!&lt;&gt;"",1,0))</f>
        <v>#REF!</v>
      </c>
      <c r="AQ61" s="214" t="e">
        <f>IF('Crisis Indicator Data'!#REF!="No Data",1,IF(#REF!&lt;&gt;"",1,0))</f>
        <v>#REF!</v>
      </c>
      <c r="AR61" s="214" t="e">
        <f>IF('Crisis Indicator Data'!#REF!="No Data",1,IF(#REF!&lt;&gt;"",1,0))</f>
        <v>#REF!</v>
      </c>
      <c r="AS61" s="214" t="e">
        <f>IF('Crisis Indicator Data'!#REF!="No Data",1,IF(#REF!&lt;&gt;"",1,0))</f>
        <v>#REF!</v>
      </c>
      <c r="AT61" s="214" t="e">
        <f>IF('Crisis Indicator Data'!#REF!="No Data",1,IF(#REF!&lt;&gt;"",1,0))</f>
        <v>#REF!</v>
      </c>
      <c r="AU61" s="214" t="e">
        <f>IF('Crisis Indicator Data'!#REF!="No Data",1,IF(#REF!&lt;&gt;"",1,0))</f>
        <v>#REF!</v>
      </c>
      <c r="AV61" s="214" t="e">
        <f>IF('Crisis Indicator Data'!#REF!="No Data",1,IF(#REF!&lt;&gt;"",1,0))</f>
        <v>#REF!</v>
      </c>
      <c r="AW61" s="214" t="e">
        <f>IF('Crisis Indicator Data'!#REF!="No Data",1,IF(#REF!&lt;&gt;"",1,0))</f>
        <v>#REF!</v>
      </c>
      <c r="AX61" s="214" t="e">
        <f>IF('Crisis Indicator Data'!#REF!="No Data",1,IF(#REF!&lt;&gt;"",1,0))</f>
        <v>#REF!</v>
      </c>
      <c r="AY61" s="214" t="e">
        <f>IF('Crisis Indicator Data'!#REF!="No Data",1,IF(#REF!&lt;&gt;"",1,0))</f>
        <v>#REF!</v>
      </c>
      <c r="AZ61" s="214" t="e">
        <f>IF('Crisis Indicator Data'!#REF!="No Data",1,IF(#REF!&lt;&gt;"",1,0))</f>
        <v>#REF!</v>
      </c>
      <c r="BA61" t="e">
        <f t="shared" si="2"/>
        <v>#REF!</v>
      </c>
      <c r="BB61" s="22" t="e">
        <f t="shared" si="3"/>
        <v>#REF!</v>
      </c>
    </row>
    <row r="62" spans="1:54" x14ac:dyDescent="0.25">
      <c r="A62" t="s">
        <v>7950</v>
      </c>
      <c r="B62" s="214" t="e">
        <f>IF('Crisis Indicator Data'!#REF!="No Data",1,IF(#REF!&lt;&gt;"",1,0))</f>
        <v>#REF!</v>
      </c>
      <c r="C62" s="214" t="e">
        <f>IF('Crisis Indicator Data'!#REF!="No Data",1,IF(#REF!&lt;&gt;"",1,0))</f>
        <v>#REF!</v>
      </c>
      <c r="D62" s="214" t="e">
        <f>IF('Crisis Indicator Data'!#REF!="No Data",1,IF(#REF!&lt;&gt;"",1,0))</f>
        <v>#REF!</v>
      </c>
      <c r="E62" s="214" t="e">
        <f>IF('Crisis Indicator Data'!#REF!="No Data",1,IF(#REF!&lt;&gt;"",1,0))</f>
        <v>#REF!</v>
      </c>
      <c r="F62" s="214" t="e">
        <f>IF('Crisis Indicator Data'!#REF!="No Data",1,IF(#REF!&lt;&gt;"",1,0))</f>
        <v>#REF!</v>
      </c>
      <c r="G62" s="214" t="e">
        <f>IF('Crisis Indicator Data'!#REF!="No Data",1,IF(#REF!&lt;&gt;"",1,0))</f>
        <v>#REF!</v>
      </c>
      <c r="H62" s="214" t="e">
        <f>IF('Crisis Indicator Data'!#REF!="No Data",1,IF(#REF!&lt;&gt;"",1,0))</f>
        <v>#REF!</v>
      </c>
      <c r="I62" s="214" t="e">
        <f>IF('Crisis Indicator Data'!#REF!="No Data",1,IF(#REF!&lt;&gt;"",1,0))</f>
        <v>#REF!</v>
      </c>
      <c r="J62" s="214" t="e">
        <f>IF('Crisis Indicator Data'!#REF!="No Data",1,IF(#REF!&lt;&gt;"",1,0))</f>
        <v>#REF!</v>
      </c>
      <c r="K62" s="214" t="e">
        <f>IF('Crisis Indicator Data'!#REF!="No Data",1,IF(#REF!&lt;&gt;"",1,0))</f>
        <v>#REF!</v>
      </c>
      <c r="L62" s="214" t="e">
        <f>IF('Crisis Indicator Data'!#REF!="No Data",1,IF(#REF!&lt;&gt;"",1,0))</f>
        <v>#REF!</v>
      </c>
      <c r="M62" s="214" t="e">
        <f>IF('Crisis Indicator Data'!#REF!="No Data",1,IF(#REF!&lt;&gt;"",1,0))</f>
        <v>#REF!</v>
      </c>
      <c r="N62" s="214" t="e">
        <f>IF('Crisis Indicator Data'!#REF!="No Data",1,IF(#REF!&lt;&gt;"",1,0))</f>
        <v>#REF!</v>
      </c>
      <c r="O62" s="214" t="e">
        <f>IF('Crisis Indicator Data'!#REF!="No Data",1,IF(#REF!&lt;&gt;"",1,0))</f>
        <v>#REF!</v>
      </c>
      <c r="P62" s="214" t="e">
        <f>IF('Crisis Indicator Data'!#REF!="No Data",1,IF(#REF!&lt;&gt;"",1,0))</f>
        <v>#REF!</v>
      </c>
      <c r="Q62" s="214" t="e">
        <f>IF('Crisis Indicator Data'!#REF!="No Data",1,IF(#REF!&lt;&gt;"",1,0))</f>
        <v>#REF!</v>
      </c>
      <c r="R62" s="214" t="e">
        <f>IF('Crisis Indicator Data'!#REF!="No Data",1,IF(#REF!&lt;&gt;"",1,0))</f>
        <v>#REF!</v>
      </c>
      <c r="S62" s="214" t="e">
        <f>IF('Crisis Indicator Data'!#REF!="No Data",1,IF(#REF!&lt;&gt;"",1,0))</f>
        <v>#REF!</v>
      </c>
      <c r="T62" s="214" t="e">
        <f>IF('Crisis Indicator Data'!#REF!="No Data",1,IF(#REF!&lt;&gt;"",1,0))</f>
        <v>#REF!</v>
      </c>
      <c r="U62" s="214" t="e">
        <f>IF('Crisis Indicator Data'!#REF!="No Data",1,IF(#REF!&lt;&gt;"",1,0))</f>
        <v>#REF!</v>
      </c>
      <c r="V62" s="214" t="e">
        <f>IF('Crisis Indicator Data'!#REF!="No Data",1,IF(#REF!&lt;&gt;"",1,0))</f>
        <v>#REF!</v>
      </c>
      <c r="W62" s="214" t="e">
        <f>IF('Crisis Indicator Data'!#REF!="No Data",1,IF(#REF!&lt;&gt;"",1,0))</f>
        <v>#REF!</v>
      </c>
      <c r="X62" s="214" t="e">
        <f>IF('Crisis Indicator Data'!#REF!="No Data",1,IF(#REF!&lt;&gt;"",1,0))</f>
        <v>#REF!</v>
      </c>
      <c r="Y62" s="214" t="e">
        <f>IF('Crisis Indicator Data'!#REF!="No Data",1,IF(#REF!&lt;&gt;"",1,0))</f>
        <v>#REF!</v>
      </c>
      <c r="Z62" s="214" t="e">
        <f>IF('Crisis Indicator Data'!#REF!="No Data",1,IF(#REF!&lt;&gt;"",1,0))</f>
        <v>#REF!</v>
      </c>
      <c r="AA62" s="214" t="e">
        <f>IF('Crisis Indicator Data'!#REF!="No Data",1,IF(#REF!&lt;&gt;"",1,0))</f>
        <v>#REF!</v>
      </c>
      <c r="AB62" s="214" t="e">
        <f>IF('Crisis Indicator Data'!#REF!="No Data",1,IF(#REF!&lt;&gt;"",1,0))</f>
        <v>#REF!</v>
      </c>
      <c r="AC62" s="214" t="e">
        <f>IF('Crisis Indicator Data'!#REF!="No Data",1,IF(#REF!&lt;&gt;"",1,0))</f>
        <v>#REF!</v>
      </c>
      <c r="AD62" s="214" t="e">
        <f>IF('Crisis Indicator Data'!#REF!="No Data",1,IF(#REF!&lt;&gt;"",1,0))</f>
        <v>#REF!</v>
      </c>
      <c r="AE62" s="214" t="e">
        <f>IF('Crisis Indicator Data'!#REF!="No Data",1,IF(#REF!&lt;&gt;"",1,0))</f>
        <v>#REF!</v>
      </c>
      <c r="AF62" s="214" t="e">
        <f>IF('Crisis Indicator Data'!#REF!="No Data",1,IF(#REF!&lt;&gt;"",1,0))</f>
        <v>#REF!</v>
      </c>
      <c r="AG62" s="214" t="e">
        <f>IF('Crisis Indicator Data'!#REF!="No Data",1,IF(#REF!&lt;&gt;"",1,0))</f>
        <v>#REF!</v>
      </c>
      <c r="AH62" s="214" t="e">
        <f>IF('Crisis Indicator Data'!#REF!="No Data",1,IF(#REF!&lt;&gt;"",1,0))</f>
        <v>#REF!</v>
      </c>
      <c r="AI62" s="214" t="e">
        <f>IF('Crisis Indicator Data'!#REF!="No Data",1,IF(#REF!&lt;&gt;"",1,0))</f>
        <v>#REF!</v>
      </c>
      <c r="AJ62" s="214" t="e">
        <f>IF('Crisis Indicator Data'!#REF!="No Data",1,IF(#REF!&lt;&gt;"",1,0))</f>
        <v>#REF!</v>
      </c>
      <c r="AK62" s="214" t="e">
        <f>IF('Crisis Indicator Data'!#REF!="No Data",1,IF(#REF!&lt;&gt;"",1,0))</f>
        <v>#REF!</v>
      </c>
      <c r="AL62" s="214" t="e">
        <f>IF('Crisis Indicator Data'!#REF!="No Data",1,IF(#REF!&lt;&gt;"",1,0))</f>
        <v>#REF!</v>
      </c>
      <c r="AM62" s="214" t="e">
        <f>IF('Crisis Indicator Data'!#REF!="No Data",1,IF(#REF!&lt;&gt;"",1,0))</f>
        <v>#REF!</v>
      </c>
      <c r="AN62" s="214" t="e">
        <f>IF('Crisis Indicator Data'!#REF!="No Data",1,IF(#REF!&lt;&gt;"",1,0))</f>
        <v>#REF!</v>
      </c>
      <c r="AO62" s="214" t="e">
        <f>IF('Crisis Indicator Data'!#REF!="No Data",1,IF(#REF!&lt;&gt;"",1,0))</f>
        <v>#REF!</v>
      </c>
      <c r="AP62" s="214" t="e">
        <f>IF('Crisis Indicator Data'!#REF!="No Data",1,IF(#REF!&lt;&gt;"",1,0))</f>
        <v>#REF!</v>
      </c>
      <c r="AQ62" s="214" t="e">
        <f>IF('Crisis Indicator Data'!#REF!="No Data",1,IF(#REF!&lt;&gt;"",1,0))</f>
        <v>#REF!</v>
      </c>
      <c r="AR62" s="214" t="e">
        <f>IF('Crisis Indicator Data'!#REF!="No Data",1,IF(#REF!&lt;&gt;"",1,0))</f>
        <v>#REF!</v>
      </c>
      <c r="AS62" s="214" t="e">
        <f>IF('Crisis Indicator Data'!#REF!="No Data",1,IF(#REF!&lt;&gt;"",1,0))</f>
        <v>#REF!</v>
      </c>
      <c r="AT62" s="214" t="e">
        <f>IF('Crisis Indicator Data'!#REF!="No Data",1,IF(#REF!&lt;&gt;"",1,0))</f>
        <v>#REF!</v>
      </c>
      <c r="AU62" s="214" t="e">
        <f>IF('Crisis Indicator Data'!#REF!="No Data",1,IF(#REF!&lt;&gt;"",1,0))</f>
        <v>#REF!</v>
      </c>
      <c r="AV62" s="214" t="e">
        <f>IF('Crisis Indicator Data'!#REF!="No Data",1,IF(#REF!&lt;&gt;"",1,0))</f>
        <v>#REF!</v>
      </c>
      <c r="AW62" s="214" t="e">
        <f>IF('Crisis Indicator Data'!#REF!="No Data",1,IF(#REF!&lt;&gt;"",1,0))</f>
        <v>#REF!</v>
      </c>
      <c r="AX62" s="214" t="e">
        <f>IF('Crisis Indicator Data'!#REF!="No Data",1,IF(#REF!&lt;&gt;"",1,0))</f>
        <v>#REF!</v>
      </c>
      <c r="AY62" s="214" t="e">
        <f>IF('Crisis Indicator Data'!#REF!="No Data",1,IF(#REF!&lt;&gt;"",1,0))</f>
        <v>#REF!</v>
      </c>
      <c r="AZ62" s="214" t="e">
        <f>IF('Crisis Indicator Data'!#REF!="No Data",1,IF(#REF!&lt;&gt;"",1,0))</f>
        <v>#REF!</v>
      </c>
      <c r="BA62" t="e">
        <f t="shared" si="2"/>
        <v>#REF!</v>
      </c>
      <c r="BB62" s="22" t="e">
        <f t="shared" si="3"/>
        <v>#REF!</v>
      </c>
    </row>
    <row r="63" spans="1:54" x14ac:dyDescent="0.25">
      <c r="A63" t="s">
        <v>7944</v>
      </c>
      <c r="B63" s="214" t="e">
        <f>IF('Crisis Indicator Data'!#REF!="No Data",1,IF(#REF!&lt;&gt;"",1,0))</f>
        <v>#REF!</v>
      </c>
      <c r="C63" s="214" t="e">
        <f>IF('Crisis Indicator Data'!#REF!="No Data",1,IF(#REF!&lt;&gt;"",1,0))</f>
        <v>#REF!</v>
      </c>
      <c r="D63" s="214" t="e">
        <f>IF('Crisis Indicator Data'!#REF!="No Data",1,IF(#REF!&lt;&gt;"",1,0))</f>
        <v>#REF!</v>
      </c>
      <c r="E63" s="214" t="e">
        <f>IF('Crisis Indicator Data'!#REF!="No Data",1,IF(#REF!&lt;&gt;"",1,0))</f>
        <v>#REF!</v>
      </c>
      <c r="F63" s="214" t="e">
        <f>IF('Crisis Indicator Data'!#REF!="No Data",1,IF(#REF!&lt;&gt;"",1,0))</f>
        <v>#REF!</v>
      </c>
      <c r="G63" s="214" t="e">
        <f>IF('Crisis Indicator Data'!#REF!="No Data",1,IF(#REF!&lt;&gt;"",1,0))</f>
        <v>#REF!</v>
      </c>
      <c r="H63" s="214" t="e">
        <f>IF('Crisis Indicator Data'!#REF!="No Data",1,IF(#REF!&lt;&gt;"",1,0))</f>
        <v>#REF!</v>
      </c>
      <c r="I63" s="214" t="e">
        <f>IF('Crisis Indicator Data'!#REF!="No Data",1,IF(#REF!&lt;&gt;"",1,0))</f>
        <v>#REF!</v>
      </c>
      <c r="J63" s="214" t="e">
        <f>IF('Crisis Indicator Data'!#REF!="No Data",1,IF(#REF!&lt;&gt;"",1,0))</f>
        <v>#REF!</v>
      </c>
      <c r="K63" s="214" t="e">
        <f>IF('Crisis Indicator Data'!#REF!="No Data",1,IF(#REF!&lt;&gt;"",1,0))</f>
        <v>#REF!</v>
      </c>
      <c r="L63" s="214" t="e">
        <f>IF('Crisis Indicator Data'!#REF!="No Data",1,IF(#REF!&lt;&gt;"",1,0))</f>
        <v>#REF!</v>
      </c>
      <c r="M63" s="214" t="e">
        <f>IF('Crisis Indicator Data'!#REF!="No Data",1,IF(#REF!&lt;&gt;"",1,0))</f>
        <v>#REF!</v>
      </c>
      <c r="N63" s="214" t="e">
        <f>IF('Crisis Indicator Data'!#REF!="No Data",1,IF(#REF!&lt;&gt;"",1,0))</f>
        <v>#REF!</v>
      </c>
      <c r="O63" s="214" t="e">
        <f>IF('Crisis Indicator Data'!#REF!="No Data",1,IF(#REF!&lt;&gt;"",1,0))</f>
        <v>#REF!</v>
      </c>
      <c r="P63" s="214" t="e">
        <f>IF('Crisis Indicator Data'!#REF!="No Data",1,IF(#REF!&lt;&gt;"",1,0))</f>
        <v>#REF!</v>
      </c>
      <c r="Q63" s="214" t="e">
        <f>IF('Crisis Indicator Data'!#REF!="No Data",1,IF(#REF!&lt;&gt;"",1,0))</f>
        <v>#REF!</v>
      </c>
      <c r="R63" s="214" t="e">
        <f>IF('Crisis Indicator Data'!#REF!="No Data",1,IF(#REF!&lt;&gt;"",1,0))</f>
        <v>#REF!</v>
      </c>
      <c r="S63" s="214" t="e">
        <f>IF('Crisis Indicator Data'!#REF!="No Data",1,IF(#REF!&lt;&gt;"",1,0))</f>
        <v>#REF!</v>
      </c>
      <c r="T63" s="214" t="e">
        <f>IF('Crisis Indicator Data'!#REF!="No Data",1,IF(#REF!&lt;&gt;"",1,0))</f>
        <v>#REF!</v>
      </c>
      <c r="U63" s="214" t="e">
        <f>IF('Crisis Indicator Data'!#REF!="No Data",1,IF(#REF!&lt;&gt;"",1,0))</f>
        <v>#REF!</v>
      </c>
      <c r="V63" s="214" t="e">
        <f>IF('Crisis Indicator Data'!#REF!="No Data",1,IF(#REF!&lt;&gt;"",1,0))</f>
        <v>#REF!</v>
      </c>
      <c r="W63" s="214" t="e">
        <f>IF('Crisis Indicator Data'!#REF!="No Data",1,IF(#REF!&lt;&gt;"",1,0))</f>
        <v>#REF!</v>
      </c>
      <c r="X63" s="214" t="e">
        <f>IF('Crisis Indicator Data'!#REF!="No Data",1,IF(#REF!&lt;&gt;"",1,0))</f>
        <v>#REF!</v>
      </c>
      <c r="Y63" s="214" t="e">
        <f>IF('Crisis Indicator Data'!#REF!="No Data",1,IF(#REF!&lt;&gt;"",1,0))</f>
        <v>#REF!</v>
      </c>
      <c r="Z63" s="214" t="e">
        <f>IF('Crisis Indicator Data'!#REF!="No Data",1,IF(#REF!&lt;&gt;"",1,0))</f>
        <v>#REF!</v>
      </c>
      <c r="AA63" s="214" t="e">
        <f>IF('Crisis Indicator Data'!#REF!="No Data",1,IF(#REF!&lt;&gt;"",1,0))</f>
        <v>#REF!</v>
      </c>
      <c r="AB63" s="214" t="e">
        <f>IF('Crisis Indicator Data'!#REF!="No Data",1,IF(#REF!&lt;&gt;"",1,0))</f>
        <v>#REF!</v>
      </c>
      <c r="AC63" s="214" t="e">
        <f>IF('Crisis Indicator Data'!#REF!="No Data",1,IF(#REF!&lt;&gt;"",1,0))</f>
        <v>#REF!</v>
      </c>
      <c r="AD63" s="214" t="e">
        <f>IF('Crisis Indicator Data'!#REF!="No Data",1,IF(#REF!&lt;&gt;"",1,0))</f>
        <v>#REF!</v>
      </c>
      <c r="AE63" s="214" t="e">
        <f>IF('Crisis Indicator Data'!#REF!="No Data",1,IF(#REF!&lt;&gt;"",1,0))</f>
        <v>#REF!</v>
      </c>
      <c r="AF63" s="214" t="e">
        <f>IF('Crisis Indicator Data'!#REF!="No Data",1,IF(#REF!&lt;&gt;"",1,0))</f>
        <v>#REF!</v>
      </c>
      <c r="AG63" s="214" t="e">
        <f>IF('Crisis Indicator Data'!#REF!="No Data",1,IF(#REF!&lt;&gt;"",1,0))</f>
        <v>#REF!</v>
      </c>
      <c r="AH63" s="214" t="e">
        <f>IF('Crisis Indicator Data'!#REF!="No Data",1,IF(#REF!&lt;&gt;"",1,0))</f>
        <v>#REF!</v>
      </c>
      <c r="AI63" s="214" t="e">
        <f>IF('Crisis Indicator Data'!#REF!="No Data",1,IF(#REF!&lt;&gt;"",1,0))</f>
        <v>#REF!</v>
      </c>
      <c r="AJ63" s="214" t="e">
        <f>IF('Crisis Indicator Data'!#REF!="No Data",1,IF(#REF!&lt;&gt;"",1,0))</f>
        <v>#REF!</v>
      </c>
      <c r="AK63" s="214" t="e">
        <f>IF('Crisis Indicator Data'!#REF!="No Data",1,IF(#REF!&lt;&gt;"",1,0))</f>
        <v>#REF!</v>
      </c>
      <c r="AL63" s="214" t="e">
        <f>IF('Crisis Indicator Data'!#REF!="No Data",1,IF(#REF!&lt;&gt;"",1,0))</f>
        <v>#REF!</v>
      </c>
      <c r="AM63" s="214" t="e">
        <f>IF('Crisis Indicator Data'!#REF!="No Data",1,IF(#REF!&lt;&gt;"",1,0))</f>
        <v>#REF!</v>
      </c>
      <c r="AN63" s="214" t="e">
        <f>IF('Crisis Indicator Data'!#REF!="No Data",1,IF(#REF!&lt;&gt;"",1,0))</f>
        <v>#REF!</v>
      </c>
      <c r="AO63" s="214" t="e">
        <f>IF('Crisis Indicator Data'!#REF!="No Data",1,IF(#REF!&lt;&gt;"",1,0))</f>
        <v>#REF!</v>
      </c>
      <c r="AP63" s="214" t="e">
        <f>IF('Crisis Indicator Data'!#REF!="No Data",1,IF(#REF!&lt;&gt;"",1,0))</f>
        <v>#REF!</v>
      </c>
      <c r="AQ63" s="214" t="e">
        <f>IF('Crisis Indicator Data'!#REF!="No Data",1,IF(#REF!&lt;&gt;"",1,0))</f>
        <v>#REF!</v>
      </c>
      <c r="AR63" s="214" t="e">
        <f>IF('Crisis Indicator Data'!#REF!="No Data",1,IF(#REF!&lt;&gt;"",1,0))</f>
        <v>#REF!</v>
      </c>
      <c r="AS63" s="214" t="e">
        <f>IF('Crisis Indicator Data'!#REF!="No Data",1,IF(#REF!&lt;&gt;"",1,0))</f>
        <v>#REF!</v>
      </c>
      <c r="AT63" s="214" t="e">
        <f>IF('Crisis Indicator Data'!#REF!="No Data",1,IF(#REF!&lt;&gt;"",1,0))</f>
        <v>#REF!</v>
      </c>
      <c r="AU63" s="214" t="e">
        <f>IF('Crisis Indicator Data'!#REF!="No Data",1,IF(#REF!&lt;&gt;"",1,0))</f>
        <v>#REF!</v>
      </c>
      <c r="AV63" s="214" t="e">
        <f>IF('Crisis Indicator Data'!#REF!="No Data",1,IF(#REF!&lt;&gt;"",1,0))</f>
        <v>#REF!</v>
      </c>
      <c r="AW63" s="214" t="e">
        <f>IF('Crisis Indicator Data'!#REF!="No Data",1,IF(#REF!&lt;&gt;"",1,0))</f>
        <v>#REF!</v>
      </c>
      <c r="AX63" s="214" t="e">
        <f>IF('Crisis Indicator Data'!#REF!="No Data",1,IF(#REF!&lt;&gt;"",1,0))</f>
        <v>#REF!</v>
      </c>
      <c r="AY63" s="214" t="e">
        <f>IF('Crisis Indicator Data'!#REF!="No Data",1,IF(#REF!&lt;&gt;"",1,0))</f>
        <v>#REF!</v>
      </c>
      <c r="AZ63" s="214" t="e">
        <f>IF('Crisis Indicator Data'!#REF!="No Data",1,IF(#REF!&lt;&gt;"",1,0))</f>
        <v>#REF!</v>
      </c>
      <c r="BA63" t="e">
        <f t="shared" si="2"/>
        <v>#REF!</v>
      </c>
      <c r="BB63" s="22" t="e">
        <f t="shared" si="3"/>
        <v>#REF!</v>
      </c>
    </row>
    <row r="64" spans="1:54" x14ac:dyDescent="0.25">
      <c r="A64" t="s">
        <v>7916</v>
      </c>
      <c r="B64" s="214" t="e">
        <f>IF('Crisis Indicator Data'!#REF!="No Data",1,IF(#REF!&lt;&gt;"",1,0))</f>
        <v>#REF!</v>
      </c>
      <c r="C64" s="214" t="e">
        <f>IF('Crisis Indicator Data'!#REF!="No Data",1,IF(#REF!&lt;&gt;"",1,0))</f>
        <v>#REF!</v>
      </c>
      <c r="D64" s="214" t="e">
        <f>IF('Crisis Indicator Data'!#REF!="No Data",1,IF(#REF!&lt;&gt;"",1,0))</f>
        <v>#REF!</v>
      </c>
      <c r="E64" s="214" t="e">
        <f>IF('Crisis Indicator Data'!#REF!="No Data",1,IF(#REF!&lt;&gt;"",1,0))</f>
        <v>#REF!</v>
      </c>
      <c r="F64" s="214" t="e">
        <f>IF('Crisis Indicator Data'!#REF!="No Data",1,IF(#REF!&lt;&gt;"",1,0))</f>
        <v>#REF!</v>
      </c>
      <c r="G64" s="214" t="e">
        <f>IF('Crisis Indicator Data'!#REF!="No Data",1,IF(#REF!&lt;&gt;"",1,0))</f>
        <v>#REF!</v>
      </c>
      <c r="H64" s="214" t="e">
        <f>IF('Crisis Indicator Data'!#REF!="No Data",1,IF(#REF!&lt;&gt;"",1,0))</f>
        <v>#REF!</v>
      </c>
      <c r="I64" s="214" t="e">
        <f>IF('Crisis Indicator Data'!#REF!="No Data",1,IF(#REF!&lt;&gt;"",1,0))</f>
        <v>#REF!</v>
      </c>
      <c r="J64" s="214" t="e">
        <f>IF('Crisis Indicator Data'!#REF!="No Data",1,IF(#REF!&lt;&gt;"",1,0))</f>
        <v>#REF!</v>
      </c>
      <c r="K64" s="214" t="e">
        <f>IF('Crisis Indicator Data'!#REF!="No Data",1,IF(#REF!&lt;&gt;"",1,0))</f>
        <v>#REF!</v>
      </c>
      <c r="L64" s="214" t="e">
        <f>IF('Crisis Indicator Data'!#REF!="No Data",1,IF(#REF!&lt;&gt;"",1,0))</f>
        <v>#REF!</v>
      </c>
      <c r="M64" s="214" t="e">
        <f>IF('Crisis Indicator Data'!#REF!="No Data",1,IF(#REF!&lt;&gt;"",1,0))</f>
        <v>#REF!</v>
      </c>
      <c r="N64" s="214" t="e">
        <f>IF('Crisis Indicator Data'!#REF!="No Data",1,IF(#REF!&lt;&gt;"",1,0))</f>
        <v>#REF!</v>
      </c>
      <c r="O64" s="214" t="e">
        <f>IF('Crisis Indicator Data'!#REF!="No Data",1,IF(#REF!&lt;&gt;"",1,0))</f>
        <v>#REF!</v>
      </c>
      <c r="P64" s="214" t="e">
        <f>IF('Crisis Indicator Data'!#REF!="No Data",1,IF(#REF!&lt;&gt;"",1,0))</f>
        <v>#REF!</v>
      </c>
      <c r="Q64" s="214" t="e">
        <f>IF('Crisis Indicator Data'!#REF!="No Data",1,IF(#REF!&lt;&gt;"",1,0))</f>
        <v>#REF!</v>
      </c>
      <c r="R64" s="214" t="e">
        <f>IF('Crisis Indicator Data'!#REF!="No Data",1,IF(#REF!&lt;&gt;"",1,0))</f>
        <v>#REF!</v>
      </c>
      <c r="S64" s="214" t="e">
        <f>IF('Crisis Indicator Data'!#REF!="No Data",1,IF(#REF!&lt;&gt;"",1,0))</f>
        <v>#REF!</v>
      </c>
      <c r="T64" s="214" t="e">
        <f>IF('Crisis Indicator Data'!#REF!="No Data",1,IF(#REF!&lt;&gt;"",1,0))</f>
        <v>#REF!</v>
      </c>
      <c r="U64" s="214" t="e">
        <f>IF('Crisis Indicator Data'!#REF!="No Data",1,IF(#REF!&lt;&gt;"",1,0))</f>
        <v>#REF!</v>
      </c>
      <c r="V64" s="214" t="e">
        <f>IF('Crisis Indicator Data'!#REF!="No Data",1,IF(#REF!&lt;&gt;"",1,0))</f>
        <v>#REF!</v>
      </c>
      <c r="W64" s="214" t="e">
        <f>IF('Crisis Indicator Data'!#REF!="No Data",1,IF(#REF!&lt;&gt;"",1,0))</f>
        <v>#REF!</v>
      </c>
      <c r="X64" s="214" t="e">
        <f>IF('Crisis Indicator Data'!#REF!="No Data",1,IF(#REF!&lt;&gt;"",1,0))</f>
        <v>#REF!</v>
      </c>
      <c r="Y64" s="214" t="e">
        <f>IF('Crisis Indicator Data'!#REF!="No Data",1,IF(#REF!&lt;&gt;"",1,0))</f>
        <v>#REF!</v>
      </c>
      <c r="Z64" s="214" t="e">
        <f>IF('Crisis Indicator Data'!#REF!="No Data",1,IF(#REF!&lt;&gt;"",1,0))</f>
        <v>#REF!</v>
      </c>
      <c r="AA64" s="214" t="e">
        <f>IF('Crisis Indicator Data'!#REF!="No Data",1,IF(#REF!&lt;&gt;"",1,0))</f>
        <v>#REF!</v>
      </c>
      <c r="AB64" s="214" t="e">
        <f>IF('Crisis Indicator Data'!#REF!="No Data",1,IF(#REF!&lt;&gt;"",1,0))</f>
        <v>#REF!</v>
      </c>
      <c r="AC64" s="214" t="e">
        <f>IF('Crisis Indicator Data'!#REF!="No Data",1,IF(#REF!&lt;&gt;"",1,0))</f>
        <v>#REF!</v>
      </c>
      <c r="AD64" s="214" t="e">
        <f>IF('Crisis Indicator Data'!#REF!="No Data",1,IF(#REF!&lt;&gt;"",1,0))</f>
        <v>#REF!</v>
      </c>
      <c r="AE64" s="214" t="e">
        <f>IF('Crisis Indicator Data'!#REF!="No Data",1,IF(#REF!&lt;&gt;"",1,0))</f>
        <v>#REF!</v>
      </c>
      <c r="AF64" s="214" t="e">
        <f>IF('Crisis Indicator Data'!#REF!="No Data",1,IF(#REF!&lt;&gt;"",1,0))</f>
        <v>#REF!</v>
      </c>
      <c r="AG64" s="214" t="e">
        <f>IF('Crisis Indicator Data'!#REF!="No Data",1,IF(#REF!&lt;&gt;"",1,0))</f>
        <v>#REF!</v>
      </c>
      <c r="AH64" s="214" t="e">
        <f>IF('Crisis Indicator Data'!#REF!="No Data",1,IF(#REF!&lt;&gt;"",1,0))</f>
        <v>#REF!</v>
      </c>
      <c r="AI64" s="214" t="e">
        <f>IF('Crisis Indicator Data'!#REF!="No Data",1,IF(#REF!&lt;&gt;"",1,0))</f>
        <v>#REF!</v>
      </c>
      <c r="AJ64" s="214" t="e">
        <f>IF('Crisis Indicator Data'!#REF!="No Data",1,IF(#REF!&lt;&gt;"",1,0))</f>
        <v>#REF!</v>
      </c>
      <c r="AK64" s="214" t="e">
        <f>IF('Crisis Indicator Data'!#REF!="No Data",1,IF(#REF!&lt;&gt;"",1,0))</f>
        <v>#REF!</v>
      </c>
      <c r="AL64" s="214" t="e">
        <f>IF('Crisis Indicator Data'!#REF!="No Data",1,IF(#REF!&lt;&gt;"",1,0))</f>
        <v>#REF!</v>
      </c>
      <c r="AM64" s="214" t="e">
        <f>IF('Crisis Indicator Data'!#REF!="No Data",1,IF(#REF!&lt;&gt;"",1,0))</f>
        <v>#REF!</v>
      </c>
      <c r="AN64" s="214" t="e">
        <f>IF('Crisis Indicator Data'!#REF!="No Data",1,IF(#REF!&lt;&gt;"",1,0))</f>
        <v>#REF!</v>
      </c>
      <c r="AO64" s="214" t="e">
        <f>IF('Crisis Indicator Data'!#REF!="No Data",1,IF(#REF!&lt;&gt;"",1,0))</f>
        <v>#REF!</v>
      </c>
      <c r="AP64" s="214" t="e">
        <f>IF('Crisis Indicator Data'!#REF!="No Data",1,IF(#REF!&lt;&gt;"",1,0))</f>
        <v>#REF!</v>
      </c>
      <c r="AQ64" s="214" t="e">
        <f>IF('Crisis Indicator Data'!#REF!="No Data",1,IF(#REF!&lt;&gt;"",1,0))</f>
        <v>#REF!</v>
      </c>
      <c r="AR64" s="214" t="e">
        <f>IF('Crisis Indicator Data'!#REF!="No Data",1,IF(#REF!&lt;&gt;"",1,0))</f>
        <v>#REF!</v>
      </c>
      <c r="AS64" s="214" t="e">
        <f>IF('Crisis Indicator Data'!#REF!="No Data",1,IF(#REF!&lt;&gt;"",1,0))</f>
        <v>#REF!</v>
      </c>
      <c r="AT64" s="214" t="e">
        <f>IF('Crisis Indicator Data'!#REF!="No Data",1,IF(#REF!&lt;&gt;"",1,0))</f>
        <v>#REF!</v>
      </c>
      <c r="AU64" s="214" t="e">
        <f>IF('Crisis Indicator Data'!#REF!="No Data",1,IF(#REF!&lt;&gt;"",1,0))</f>
        <v>#REF!</v>
      </c>
      <c r="AV64" s="214" t="e">
        <f>IF('Crisis Indicator Data'!#REF!="No Data",1,IF(#REF!&lt;&gt;"",1,0))</f>
        <v>#REF!</v>
      </c>
      <c r="AW64" s="214" t="e">
        <f>IF('Crisis Indicator Data'!#REF!="No Data",1,IF(#REF!&lt;&gt;"",1,0))</f>
        <v>#REF!</v>
      </c>
      <c r="AX64" s="214" t="e">
        <f>IF('Crisis Indicator Data'!#REF!="No Data",1,IF(#REF!&lt;&gt;"",1,0))</f>
        <v>#REF!</v>
      </c>
      <c r="AY64" s="214" t="e">
        <f>IF('Crisis Indicator Data'!#REF!="No Data",1,IF(#REF!&lt;&gt;"",1,0))</f>
        <v>#REF!</v>
      </c>
      <c r="AZ64" s="214" t="e">
        <f>IF('Crisis Indicator Data'!#REF!="No Data",1,IF(#REF!&lt;&gt;"",1,0))</f>
        <v>#REF!</v>
      </c>
      <c r="BA64" t="e">
        <f t="shared" si="2"/>
        <v>#REF!</v>
      </c>
      <c r="BB64" s="22" t="e">
        <f t="shared" si="3"/>
        <v>#REF!</v>
      </c>
    </row>
    <row r="65" spans="1:54" x14ac:dyDescent="0.25">
      <c r="A65" t="s">
        <v>7946</v>
      </c>
      <c r="B65" s="214" t="e">
        <f>IF('Crisis Indicator Data'!#REF!="No Data",1,IF(#REF!&lt;&gt;"",1,0))</f>
        <v>#REF!</v>
      </c>
      <c r="C65" s="214" t="e">
        <f>IF('Crisis Indicator Data'!#REF!="No Data",1,IF(#REF!&lt;&gt;"",1,0))</f>
        <v>#REF!</v>
      </c>
      <c r="D65" s="214" t="e">
        <f>IF('Crisis Indicator Data'!#REF!="No Data",1,IF(#REF!&lt;&gt;"",1,0))</f>
        <v>#REF!</v>
      </c>
      <c r="E65" s="214" t="e">
        <f>IF('Crisis Indicator Data'!#REF!="No Data",1,IF(#REF!&lt;&gt;"",1,0))</f>
        <v>#REF!</v>
      </c>
      <c r="F65" s="214" t="e">
        <f>IF('Crisis Indicator Data'!#REF!="No Data",1,IF(#REF!&lt;&gt;"",1,0))</f>
        <v>#REF!</v>
      </c>
      <c r="G65" s="214" t="e">
        <f>IF('Crisis Indicator Data'!#REF!="No Data",1,IF(#REF!&lt;&gt;"",1,0))</f>
        <v>#REF!</v>
      </c>
      <c r="H65" s="214" t="e">
        <f>IF('Crisis Indicator Data'!#REF!="No Data",1,IF(#REF!&lt;&gt;"",1,0))</f>
        <v>#REF!</v>
      </c>
      <c r="I65" s="214" t="e">
        <f>IF('Crisis Indicator Data'!#REF!="No Data",1,IF(#REF!&lt;&gt;"",1,0))</f>
        <v>#REF!</v>
      </c>
      <c r="J65" s="214" t="e">
        <f>IF('Crisis Indicator Data'!#REF!="No Data",1,IF(#REF!&lt;&gt;"",1,0))</f>
        <v>#REF!</v>
      </c>
      <c r="K65" s="214" t="e">
        <f>IF('Crisis Indicator Data'!#REF!="No Data",1,IF(#REF!&lt;&gt;"",1,0))</f>
        <v>#REF!</v>
      </c>
      <c r="L65" s="214" t="e">
        <f>IF('Crisis Indicator Data'!#REF!="No Data",1,IF(#REF!&lt;&gt;"",1,0))</f>
        <v>#REF!</v>
      </c>
      <c r="M65" s="214" t="e">
        <f>IF('Crisis Indicator Data'!#REF!="No Data",1,IF(#REF!&lt;&gt;"",1,0))</f>
        <v>#REF!</v>
      </c>
      <c r="N65" s="214" t="e">
        <f>IF('Crisis Indicator Data'!#REF!="No Data",1,IF(#REF!&lt;&gt;"",1,0))</f>
        <v>#REF!</v>
      </c>
      <c r="O65" s="214" t="e">
        <f>IF('Crisis Indicator Data'!#REF!="No Data",1,IF(#REF!&lt;&gt;"",1,0))</f>
        <v>#REF!</v>
      </c>
      <c r="P65" s="214" t="e">
        <f>IF('Crisis Indicator Data'!#REF!="No Data",1,IF(#REF!&lt;&gt;"",1,0))</f>
        <v>#REF!</v>
      </c>
      <c r="Q65" s="214" t="e">
        <f>IF('Crisis Indicator Data'!#REF!="No Data",1,IF(#REF!&lt;&gt;"",1,0))</f>
        <v>#REF!</v>
      </c>
      <c r="R65" s="214" t="e">
        <f>IF('Crisis Indicator Data'!#REF!="No Data",1,IF(#REF!&lt;&gt;"",1,0))</f>
        <v>#REF!</v>
      </c>
      <c r="S65" s="214" t="e">
        <f>IF('Crisis Indicator Data'!#REF!="No Data",1,IF(#REF!&lt;&gt;"",1,0))</f>
        <v>#REF!</v>
      </c>
      <c r="T65" s="214" t="e">
        <f>IF('Crisis Indicator Data'!#REF!="No Data",1,IF(#REF!&lt;&gt;"",1,0))</f>
        <v>#REF!</v>
      </c>
      <c r="U65" s="214" t="e">
        <f>IF('Crisis Indicator Data'!#REF!="No Data",1,IF(#REF!&lt;&gt;"",1,0))</f>
        <v>#REF!</v>
      </c>
      <c r="V65" s="214" t="e">
        <f>IF('Crisis Indicator Data'!#REF!="No Data",1,IF(#REF!&lt;&gt;"",1,0))</f>
        <v>#REF!</v>
      </c>
      <c r="W65" s="214" t="e">
        <f>IF('Crisis Indicator Data'!#REF!="No Data",1,IF(#REF!&lt;&gt;"",1,0))</f>
        <v>#REF!</v>
      </c>
      <c r="X65" s="214" t="e">
        <f>IF('Crisis Indicator Data'!#REF!="No Data",1,IF(#REF!&lt;&gt;"",1,0))</f>
        <v>#REF!</v>
      </c>
      <c r="Y65" s="214" t="e">
        <f>IF('Crisis Indicator Data'!#REF!="No Data",1,IF(#REF!&lt;&gt;"",1,0))</f>
        <v>#REF!</v>
      </c>
      <c r="Z65" s="214" t="e">
        <f>IF('Crisis Indicator Data'!#REF!="No Data",1,IF(#REF!&lt;&gt;"",1,0))</f>
        <v>#REF!</v>
      </c>
      <c r="AA65" s="214" t="e">
        <f>IF('Crisis Indicator Data'!#REF!="No Data",1,IF(#REF!&lt;&gt;"",1,0))</f>
        <v>#REF!</v>
      </c>
      <c r="AB65" s="214" t="e">
        <f>IF('Crisis Indicator Data'!#REF!="No Data",1,IF(#REF!&lt;&gt;"",1,0))</f>
        <v>#REF!</v>
      </c>
      <c r="AC65" s="214" t="e">
        <f>IF('Crisis Indicator Data'!#REF!="No Data",1,IF(#REF!&lt;&gt;"",1,0))</f>
        <v>#REF!</v>
      </c>
      <c r="AD65" s="214" t="e">
        <f>IF('Crisis Indicator Data'!#REF!="No Data",1,IF(#REF!&lt;&gt;"",1,0))</f>
        <v>#REF!</v>
      </c>
      <c r="AE65" s="214" t="e">
        <f>IF('Crisis Indicator Data'!#REF!="No Data",1,IF(#REF!&lt;&gt;"",1,0))</f>
        <v>#REF!</v>
      </c>
      <c r="AF65" s="214" t="e">
        <f>IF('Crisis Indicator Data'!#REF!="No Data",1,IF(#REF!&lt;&gt;"",1,0))</f>
        <v>#REF!</v>
      </c>
      <c r="AG65" s="214" t="e">
        <f>IF('Crisis Indicator Data'!#REF!="No Data",1,IF(#REF!&lt;&gt;"",1,0))</f>
        <v>#REF!</v>
      </c>
      <c r="AH65" s="214" t="e">
        <f>IF('Crisis Indicator Data'!#REF!="No Data",1,IF(#REF!&lt;&gt;"",1,0))</f>
        <v>#REF!</v>
      </c>
      <c r="AI65" s="214" t="e">
        <f>IF('Crisis Indicator Data'!#REF!="No Data",1,IF(#REF!&lt;&gt;"",1,0))</f>
        <v>#REF!</v>
      </c>
      <c r="AJ65" s="214" t="e">
        <f>IF('Crisis Indicator Data'!#REF!="No Data",1,IF(#REF!&lt;&gt;"",1,0))</f>
        <v>#REF!</v>
      </c>
      <c r="AK65" s="214" t="e">
        <f>IF('Crisis Indicator Data'!#REF!="No Data",1,IF(#REF!&lt;&gt;"",1,0))</f>
        <v>#REF!</v>
      </c>
      <c r="AL65" s="214" t="e">
        <f>IF('Crisis Indicator Data'!#REF!="No Data",1,IF(#REF!&lt;&gt;"",1,0))</f>
        <v>#REF!</v>
      </c>
      <c r="AM65" s="214" t="e">
        <f>IF('Crisis Indicator Data'!#REF!="No Data",1,IF(#REF!&lt;&gt;"",1,0))</f>
        <v>#REF!</v>
      </c>
      <c r="AN65" s="214" t="e">
        <f>IF('Crisis Indicator Data'!#REF!="No Data",1,IF(#REF!&lt;&gt;"",1,0))</f>
        <v>#REF!</v>
      </c>
      <c r="AO65" s="214" t="e">
        <f>IF('Crisis Indicator Data'!#REF!="No Data",1,IF(#REF!&lt;&gt;"",1,0))</f>
        <v>#REF!</v>
      </c>
      <c r="AP65" s="214" t="e">
        <f>IF('Crisis Indicator Data'!#REF!="No Data",1,IF(#REF!&lt;&gt;"",1,0))</f>
        <v>#REF!</v>
      </c>
      <c r="AQ65" s="214" t="e">
        <f>IF('Crisis Indicator Data'!#REF!="No Data",1,IF(#REF!&lt;&gt;"",1,0))</f>
        <v>#REF!</v>
      </c>
      <c r="AR65" s="214" t="e">
        <f>IF('Crisis Indicator Data'!#REF!="No Data",1,IF(#REF!&lt;&gt;"",1,0))</f>
        <v>#REF!</v>
      </c>
      <c r="AS65" s="214" t="e">
        <f>IF('Crisis Indicator Data'!#REF!="No Data",1,IF(#REF!&lt;&gt;"",1,0))</f>
        <v>#REF!</v>
      </c>
      <c r="AT65" s="214" t="e">
        <f>IF('Crisis Indicator Data'!#REF!="No Data",1,IF(#REF!&lt;&gt;"",1,0))</f>
        <v>#REF!</v>
      </c>
      <c r="AU65" s="214" t="e">
        <f>IF('Crisis Indicator Data'!#REF!="No Data",1,IF(#REF!&lt;&gt;"",1,0))</f>
        <v>#REF!</v>
      </c>
      <c r="AV65" s="214" t="e">
        <f>IF('Crisis Indicator Data'!#REF!="No Data",1,IF(#REF!&lt;&gt;"",1,0))</f>
        <v>#REF!</v>
      </c>
      <c r="AW65" s="214" t="e">
        <f>IF('Crisis Indicator Data'!#REF!="No Data",1,IF(#REF!&lt;&gt;"",1,0))</f>
        <v>#REF!</v>
      </c>
      <c r="AX65" s="214" t="e">
        <f>IF('Crisis Indicator Data'!#REF!="No Data",1,IF(#REF!&lt;&gt;"",1,0))</f>
        <v>#REF!</v>
      </c>
      <c r="AY65" s="214" t="e">
        <f>IF('Crisis Indicator Data'!#REF!="No Data",1,IF(#REF!&lt;&gt;"",1,0))</f>
        <v>#REF!</v>
      </c>
      <c r="AZ65" s="214" t="e">
        <f>IF('Crisis Indicator Data'!#REF!="No Data",1,IF(#REF!&lt;&gt;"",1,0))</f>
        <v>#REF!</v>
      </c>
      <c r="BA65" t="e">
        <f t="shared" si="2"/>
        <v>#REF!</v>
      </c>
      <c r="BB65" s="22" t="e">
        <f t="shared" si="3"/>
        <v>#REF!</v>
      </c>
    </row>
    <row r="66" spans="1:54" x14ac:dyDescent="0.25">
      <c r="A66" t="s">
        <v>7955</v>
      </c>
      <c r="B66" s="214" t="e">
        <f>IF('Crisis Indicator Data'!#REF!="No Data",1,IF(#REF!&lt;&gt;"",1,0))</f>
        <v>#REF!</v>
      </c>
      <c r="C66" s="214" t="e">
        <f>IF('Crisis Indicator Data'!#REF!="No Data",1,IF(#REF!&lt;&gt;"",1,0))</f>
        <v>#REF!</v>
      </c>
      <c r="D66" s="214" t="e">
        <f>IF('Crisis Indicator Data'!#REF!="No Data",1,IF(#REF!&lt;&gt;"",1,0))</f>
        <v>#REF!</v>
      </c>
      <c r="E66" s="214" t="e">
        <f>IF('Crisis Indicator Data'!#REF!="No Data",1,IF(#REF!&lt;&gt;"",1,0))</f>
        <v>#REF!</v>
      </c>
      <c r="F66" s="214" t="e">
        <f>IF('Crisis Indicator Data'!#REF!="No Data",1,IF(#REF!&lt;&gt;"",1,0))</f>
        <v>#REF!</v>
      </c>
      <c r="G66" s="214" t="e">
        <f>IF('Crisis Indicator Data'!#REF!="No Data",1,IF(#REF!&lt;&gt;"",1,0))</f>
        <v>#REF!</v>
      </c>
      <c r="H66" s="214" t="e">
        <f>IF('Crisis Indicator Data'!#REF!="No Data",1,IF(#REF!&lt;&gt;"",1,0))</f>
        <v>#REF!</v>
      </c>
      <c r="I66" s="214" t="e">
        <f>IF('Crisis Indicator Data'!#REF!="No Data",1,IF(#REF!&lt;&gt;"",1,0))</f>
        <v>#REF!</v>
      </c>
      <c r="J66" s="214" t="e">
        <f>IF('Crisis Indicator Data'!#REF!="No Data",1,IF(#REF!&lt;&gt;"",1,0))</f>
        <v>#REF!</v>
      </c>
      <c r="K66" s="214" t="e">
        <f>IF('Crisis Indicator Data'!#REF!="No Data",1,IF(#REF!&lt;&gt;"",1,0))</f>
        <v>#REF!</v>
      </c>
      <c r="L66" s="214" t="e">
        <f>IF('Crisis Indicator Data'!#REF!="No Data",1,IF(#REF!&lt;&gt;"",1,0))</f>
        <v>#REF!</v>
      </c>
      <c r="M66" s="214" t="e">
        <f>IF('Crisis Indicator Data'!#REF!="No Data",1,IF(#REF!&lt;&gt;"",1,0))</f>
        <v>#REF!</v>
      </c>
      <c r="N66" s="214" t="e">
        <f>IF('Crisis Indicator Data'!#REF!="No Data",1,IF(#REF!&lt;&gt;"",1,0))</f>
        <v>#REF!</v>
      </c>
      <c r="O66" s="214" t="e">
        <f>IF('Crisis Indicator Data'!#REF!="No Data",1,IF(#REF!&lt;&gt;"",1,0))</f>
        <v>#REF!</v>
      </c>
      <c r="P66" s="214" t="e">
        <f>IF('Crisis Indicator Data'!#REF!="No Data",1,IF(#REF!&lt;&gt;"",1,0))</f>
        <v>#REF!</v>
      </c>
      <c r="Q66" s="214" t="e">
        <f>IF('Crisis Indicator Data'!#REF!="No Data",1,IF(#REF!&lt;&gt;"",1,0))</f>
        <v>#REF!</v>
      </c>
      <c r="R66" s="214" t="e">
        <f>IF('Crisis Indicator Data'!#REF!="No Data",1,IF(#REF!&lt;&gt;"",1,0))</f>
        <v>#REF!</v>
      </c>
      <c r="S66" s="214" t="e">
        <f>IF('Crisis Indicator Data'!#REF!="No Data",1,IF(#REF!&lt;&gt;"",1,0))</f>
        <v>#REF!</v>
      </c>
      <c r="T66" s="214" t="e">
        <f>IF('Crisis Indicator Data'!#REF!="No Data",1,IF(#REF!&lt;&gt;"",1,0))</f>
        <v>#REF!</v>
      </c>
      <c r="U66" s="214" t="e">
        <f>IF('Crisis Indicator Data'!#REF!="No Data",1,IF(#REF!&lt;&gt;"",1,0))</f>
        <v>#REF!</v>
      </c>
      <c r="V66" s="214" t="e">
        <f>IF('Crisis Indicator Data'!#REF!="No Data",1,IF(#REF!&lt;&gt;"",1,0))</f>
        <v>#REF!</v>
      </c>
      <c r="W66" s="214" t="e">
        <f>IF('Crisis Indicator Data'!#REF!="No Data",1,IF(#REF!&lt;&gt;"",1,0))</f>
        <v>#REF!</v>
      </c>
      <c r="X66" s="214" t="e">
        <f>IF('Crisis Indicator Data'!#REF!="No Data",1,IF(#REF!&lt;&gt;"",1,0))</f>
        <v>#REF!</v>
      </c>
      <c r="Y66" s="214" t="e">
        <f>IF('Crisis Indicator Data'!#REF!="No Data",1,IF(#REF!&lt;&gt;"",1,0))</f>
        <v>#REF!</v>
      </c>
      <c r="Z66" s="214" t="e">
        <f>IF('Crisis Indicator Data'!#REF!="No Data",1,IF(#REF!&lt;&gt;"",1,0))</f>
        <v>#REF!</v>
      </c>
      <c r="AA66" s="214" t="e">
        <f>IF('Crisis Indicator Data'!#REF!="No Data",1,IF(#REF!&lt;&gt;"",1,0))</f>
        <v>#REF!</v>
      </c>
      <c r="AB66" s="214" t="e">
        <f>IF('Crisis Indicator Data'!#REF!="No Data",1,IF(#REF!&lt;&gt;"",1,0))</f>
        <v>#REF!</v>
      </c>
      <c r="AC66" s="214" t="e">
        <f>IF('Crisis Indicator Data'!#REF!="No Data",1,IF(#REF!&lt;&gt;"",1,0))</f>
        <v>#REF!</v>
      </c>
      <c r="AD66" s="214" t="e">
        <f>IF('Crisis Indicator Data'!#REF!="No Data",1,IF(#REF!&lt;&gt;"",1,0))</f>
        <v>#REF!</v>
      </c>
      <c r="AE66" s="214" t="e">
        <f>IF('Crisis Indicator Data'!#REF!="No Data",1,IF(#REF!&lt;&gt;"",1,0))</f>
        <v>#REF!</v>
      </c>
      <c r="AF66" s="214" t="e">
        <f>IF('Crisis Indicator Data'!#REF!="No Data",1,IF(#REF!&lt;&gt;"",1,0))</f>
        <v>#REF!</v>
      </c>
      <c r="AG66" s="214" t="e">
        <f>IF('Crisis Indicator Data'!#REF!="No Data",1,IF(#REF!&lt;&gt;"",1,0))</f>
        <v>#REF!</v>
      </c>
      <c r="AH66" s="214" t="e">
        <f>IF('Crisis Indicator Data'!#REF!="No Data",1,IF(#REF!&lt;&gt;"",1,0))</f>
        <v>#REF!</v>
      </c>
      <c r="AI66" s="214" t="e">
        <f>IF('Crisis Indicator Data'!#REF!="No Data",1,IF(#REF!&lt;&gt;"",1,0))</f>
        <v>#REF!</v>
      </c>
      <c r="AJ66" s="214" t="e">
        <f>IF('Crisis Indicator Data'!#REF!="No Data",1,IF(#REF!&lt;&gt;"",1,0))</f>
        <v>#REF!</v>
      </c>
      <c r="AK66" s="214" t="e">
        <f>IF('Crisis Indicator Data'!#REF!="No Data",1,IF(#REF!&lt;&gt;"",1,0))</f>
        <v>#REF!</v>
      </c>
      <c r="AL66" s="214" t="e">
        <f>IF('Crisis Indicator Data'!#REF!="No Data",1,IF(#REF!&lt;&gt;"",1,0))</f>
        <v>#REF!</v>
      </c>
      <c r="AM66" s="214" t="e">
        <f>IF('Crisis Indicator Data'!#REF!="No Data",1,IF(#REF!&lt;&gt;"",1,0))</f>
        <v>#REF!</v>
      </c>
      <c r="AN66" s="214" t="e">
        <f>IF('Crisis Indicator Data'!#REF!="No Data",1,IF(#REF!&lt;&gt;"",1,0))</f>
        <v>#REF!</v>
      </c>
      <c r="AO66" s="214" t="e">
        <f>IF('Crisis Indicator Data'!#REF!="No Data",1,IF(#REF!&lt;&gt;"",1,0))</f>
        <v>#REF!</v>
      </c>
      <c r="AP66" s="214" t="e">
        <f>IF('Crisis Indicator Data'!#REF!="No Data",1,IF(#REF!&lt;&gt;"",1,0))</f>
        <v>#REF!</v>
      </c>
      <c r="AQ66" s="214" t="e">
        <f>IF('Crisis Indicator Data'!#REF!="No Data",1,IF(#REF!&lt;&gt;"",1,0))</f>
        <v>#REF!</v>
      </c>
      <c r="AR66" s="214" t="e">
        <f>IF('Crisis Indicator Data'!#REF!="No Data",1,IF(#REF!&lt;&gt;"",1,0))</f>
        <v>#REF!</v>
      </c>
      <c r="AS66" s="214" t="e">
        <f>IF('Crisis Indicator Data'!#REF!="No Data",1,IF(#REF!&lt;&gt;"",1,0))</f>
        <v>#REF!</v>
      </c>
      <c r="AT66" s="214" t="e">
        <f>IF('Crisis Indicator Data'!#REF!="No Data",1,IF(#REF!&lt;&gt;"",1,0))</f>
        <v>#REF!</v>
      </c>
      <c r="AU66" s="214" t="e">
        <f>IF('Crisis Indicator Data'!#REF!="No Data",1,IF(#REF!&lt;&gt;"",1,0))</f>
        <v>#REF!</v>
      </c>
      <c r="AV66" s="214" t="e">
        <f>IF('Crisis Indicator Data'!#REF!="No Data",1,IF(#REF!&lt;&gt;"",1,0))</f>
        <v>#REF!</v>
      </c>
      <c r="AW66" s="214" t="e">
        <f>IF('Crisis Indicator Data'!#REF!="No Data",1,IF(#REF!&lt;&gt;"",1,0))</f>
        <v>#REF!</v>
      </c>
      <c r="AX66" s="214" t="e">
        <f>IF('Crisis Indicator Data'!#REF!="No Data",1,IF(#REF!&lt;&gt;"",1,0))</f>
        <v>#REF!</v>
      </c>
      <c r="AY66" s="214" t="e">
        <f>IF('Crisis Indicator Data'!#REF!="No Data",1,IF(#REF!&lt;&gt;"",1,0))</f>
        <v>#REF!</v>
      </c>
      <c r="AZ66" s="214" t="e">
        <f>IF('Crisis Indicator Data'!#REF!="No Data",1,IF(#REF!&lt;&gt;"",1,0))</f>
        <v>#REF!</v>
      </c>
      <c r="BA66" t="e">
        <f t="shared" ref="BA66:BA97" si="4">SUM(B66:AZ66)</f>
        <v>#REF!</v>
      </c>
      <c r="BB66" s="22" t="e">
        <f t="shared" ref="BB66:BB97" si="5">BA66/51</f>
        <v>#REF!</v>
      </c>
    </row>
    <row r="67" spans="1:54" x14ac:dyDescent="0.25">
      <c r="A67" t="s">
        <v>7957</v>
      </c>
      <c r="B67" s="214" t="e">
        <f>IF('Crisis Indicator Data'!#REF!="No Data",1,IF(#REF!&lt;&gt;"",1,0))</f>
        <v>#REF!</v>
      </c>
      <c r="C67" s="214" t="e">
        <f>IF('Crisis Indicator Data'!#REF!="No Data",1,IF(#REF!&lt;&gt;"",1,0))</f>
        <v>#REF!</v>
      </c>
      <c r="D67" s="214" t="e">
        <f>IF('Crisis Indicator Data'!#REF!="No Data",1,IF(#REF!&lt;&gt;"",1,0))</f>
        <v>#REF!</v>
      </c>
      <c r="E67" s="214" t="e">
        <f>IF('Crisis Indicator Data'!#REF!="No Data",1,IF(#REF!&lt;&gt;"",1,0))</f>
        <v>#REF!</v>
      </c>
      <c r="F67" s="214" t="e">
        <f>IF('Crisis Indicator Data'!#REF!="No Data",1,IF(#REF!&lt;&gt;"",1,0))</f>
        <v>#REF!</v>
      </c>
      <c r="G67" s="214" t="e">
        <f>IF('Crisis Indicator Data'!#REF!="No Data",1,IF(#REF!&lt;&gt;"",1,0))</f>
        <v>#REF!</v>
      </c>
      <c r="H67" s="214" t="e">
        <f>IF('Crisis Indicator Data'!#REF!="No Data",1,IF(#REF!&lt;&gt;"",1,0))</f>
        <v>#REF!</v>
      </c>
      <c r="I67" s="214" t="e">
        <f>IF('Crisis Indicator Data'!#REF!="No Data",1,IF(#REF!&lt;&gt;"",1,0))</f>
        <v>#REF!</v>
      </c>
      <c r="J67" s="214" t="e">
        <f>IF('Crisis Indicator Data'!#REF!="No Data",1,IF(#REF!&lt;&gt;"",1,0))</f>
        <v>#REF!</v>
      </c>
      <c r="K67" s="214" t="e">
        <f>IF('Crisis Indicator Data'!#REF!="No Data",1,IF(#REF!&lt;&gt;"",1,0))</f>
        <v>#REF!</v>
      </c>
      <c r="L67" s="214" t="e">
        <f>IF('Crisis Indicator Data'!#REF!="No Data",1,IF(#REF!&lt;&gt;"",1,0))</f>
        <v>#REF!</v>
      </c>
      <c r="M67" s="214" t="e">
        <f>IF('Crisis Indicator Data'!#REF!="No Data",1,IF(#REF!&lt;&gt;"",1,0))</f>
        <v>#REF!</v>
      </c>
      <c r="N67" s="214" t="e">
        <f>IF('Crisis Indicator Data'!#REF!="No Data",1,IF(#REF!&lt;&gt;"",1,0))</f>
        <v>#REF!</v>
      </c>
      <c r="O67" s="214" t="e">
        <f>IF('Crisis Indicator Data'!#REF!="No Data",1,IF(#REF!&lt;&gt;"",1,0))</f>
        <v>#REF!</v>
      </c>
      <c r="P67" s="214" t="e">
        <f>IF('Crisis Indicator Data'!#REF!="No Data",1,IF(#REF!&lt;&gt;"",1,0))</f>
        <v>#REF!</v>
      </c>
      <c r="Q67" s="214" t="e">
        <f>IF('Crisis Indicator Data'!#REF!="No Data",1,IF(#REF!&lt;&gt;"",1,0))</f>
        <v>#REF!</v>
      </c>
      <c r="R67" s="214" t="e">
        <f>IF('Crisis Indicator Data'!#REF!="No Data",1,IF(#REF!&lt;&gt;"",1,0))</f>
        <v>#REF!</v>
      </c>
      <c r="S67" s="214" t="e">
        <f>IF('Crisis Indicator Data'!#REF!="No Data",1,IF(#REF!&lt;&gt;"",1,0))</f>
        <v>#REF!</v>
      </c>
      <c r="T67" s="214" t="e">
        <f>IF('Crisis Indicator Data'!#REF!="No Data",1,IF(#REF!&lt;&gt;"",1,0))</f>
        <v>#REF!</v>
      </c>
      <c r="U67" s="214" t="e">
        <f>IF('Crisis Indicator Data'!#REF!="No Data",1,IF(#REF!&lt;&gt;"",1,0))</f>
        <v>#REF!</v>
      </c>
      <c r="V67" s="214" t="e">
        <f>IF('Crisis Indicator Data'!#REF!="No Data",1,IF(#REF!&lt;&gt;"",1,0))</f>
        <v>#REF!</v>
      </c>
      <c r="W67" s="214" t="e">
        <f>IF('Crisis Indicator Data'!#REF!="No Data",1,IF(#REF!&lt;&gt;"",1,0))</f>
        <v>#REF!</v>
      </c>
      <c r="X67" s="214" t="e">
        <f>IF('Crisis Indicator Data'!#REF!="No Data",1,IF(#REF!&lt;&gt;"",1,0))</f>
        <v>#REF!</v>
      </c>
      <c r="Y67" s="214" t="e">
        <f>IF('Crisis Indicator Data'!#REF!="No Data",1,IF(#REF!&lt;&gt;"",1,0))</f>
        <v>#REF!</v>
      </c>
      <c r="Z67" s="214" t="e">
        <f>IF('Crisis Indicator Data'!#REF!="No Data",1,IF(#REF!&lt;&gt;"",1,0))</f>
        <v>#REF!</v>
      </c>
      <c r="AA67" s="214" t="e">
        <f>IF('Crisis Indicator Data'!#REF!="No Data",1,IF(#REF!&lt;&gt;"",1,0))</f>
        <v>#REF!</v>
      </c>
      <c r="AB67" s="214" t="e">
        <f>IF('Crisis Indicator Data'!#REF!="No Data",1,IF(#REF!&lt;&gt;"",1,0))</f>
        <v>#REF!</v>
      </c>
      <c r="AC67" s="214" t="e">
        <f>IF('Crisis Indicator Data'!#REF!="No Data",1,IF(#REF!&lt;&gt;"",1,0))</f>
        <v>#REF!</v>
      </c>
      <c r="AD67" s="214" t="e">
        <f>IF('Crisis Indicator Data'!#REF!="No Data",1,IF(#REF!&lt;&gt;"",1,0))</f>
        <v>#REF!</v>
      </c>
      <c r="AE67" s="214" t="e">
        <f>IF('Crisis Indicator Data'!#REF!="No Data",1,IF(#REF!&lt;&gt;"",1,0))</f>
        <v>#REF!</v>
      </c>
      <c r="AF67" s="214" t="e">
        <f>IF('Crisis Indicator Data'!#REF!="No Data",1,IF(#REF!&lt;&gt;"",1,0))</f>
        <v>#REF!</v>
      </c>
      <c r="AG67" s="214" t="e">
        <f>IF('Crisis Indicator Data'!#REF!="No Data",1,IF(#REF!&lt;&gt;"",1,0))</f>
        <v>#REF!</v>
      </c>
      <c r="AH67" s="214" t="e">
        <f>IF('Crisis Indicator Data'!#REF!="No Data",1,IF(#REF!&lt;&gt;"",1,0))</f>
        <v>#REF!</v>
      </c>
      <c r="AI67" s="214" t="e">
        <f>IF('Crisis Indicator Data'!#REF!="No Data",1,IF(#REF!&lt;&gt;"",1,0))</f>
        <v>#REF!</v>
      </c>
      <c r="AJ67" s="214" t="e">
        <f>IF('Crisis Indicator Data'!#REF!="No Data",1,IF(#REF!&lt;&gt;"",1,0))</f>
        <v>#REF!</v>
      </c>
      <c r="AK67" s="214" t="e">
        <f>IF('Crisis Indicator Data'!#REF!="No Data",1,IF(#REF!&lt;&gt;"",1,0))</f>
        <v>#REF!</v>
      </c>
      <c r="AL67" s="214" t="e">
        <f>IF('Crisis Indicator Data'!#REF!="No Data",1,IF(#REF!&lt;&gt;"",1,0))</f>
        <v>#REF!</v>
      </c>
      <c r="AM67" s="214" t="e">
        <f>IF('Crisis Indicator Data'!#REF!="No Data",1,IF(#REF!&lt;&gt;"",1,0))</f>
        <v>#REF!</v>
      </c>
      <c r="AN67" s="214" t="e">
        <f>IF('Crisis Indicator Data'!#REF!="No Data",1,IF(#REF!&lt;&gt;"",1,0))</f>
        <v>#REF!</v>
      </c>
      <c r="AO67" s="214" t="e">
        <f>IF('Crisis Indicator Data'!#REF!="No Data",1,IF(#REF!&lt;&gt;"",1,0))</f>
        <v>#REF!</v>
      </c>
      <c r="AP67" s="214" t="e">
        <f>IF('Crisis Indicator Data'!#REF!="No Data",1,IF(#REF!&lt;&gt;"",1,0))</f>
        <v>#REF!</v>
      </c>
      <c r="AQ67" s="214" t="e">
        <f>IF('Crisis Indicator Data'!#REF!="No Data",1,IF(#REF!&lt;&gt;"",1,0))</f>
        <v>#REF!</v>
      </c>
      <c r="AR67" s="214" t="e">
        <f>IF('Crisis Indicator Data'!#REF!="No Data",1,IF(#REF!&lt;&gt;"",1,0))</f>
        <v>#REF!</v>
      </c>
      <c r="AS67" s="214" t="e">
        <f>IF('Crisis Indicator Data'!#REF!="No Data",1,IF(#REF!&lt;&gt;"",1,0))</f>
        <v>#REF!</v>
      </c>
      <c r="AT67" s="214" t="e">
        <f>IF('Crisis Indicator Data'!#REF!="No Data",1,IF(#REF!&lt;&gt;"",1,0))</f>
        <v>#REF!</v>
      </c>
      <c r="AU67" s="214" t="e">
        <f>IF('Crisis Indicator Data'!#REF!="No Data",1,IF(#REF!&lt;&gt;"",1,0))</f>
        <v>#REF!</v>
      </c>
      <c r="AV67" s="214" t="e">
        <f>IF('Crisis Indicator Data'!#REF!="No Data",1,IF(#REF!&lt;&gt;"",1,0))</f>
        <v>#REF!</v>
      </c>
      <c r="AW67" s="214" t="e">
        <f>IF('Crisis Indicator Data'!#REF!="No Data",1,IF(#REF!&lt;&gt;"",1,0))</f>
        <v>#REF!</v>
      </c>
      <c r="AX67" s="214" t="e">
        <f>IF('Crisis Indicator Data'!#REF!="No Data",1,IF(#REF!&lt;&gt;"",1,0))</f>
        <v>#REF!</v>
      </c>
      <c r="AY67" s="214" t="e">
        <f>IF('Crisis Indicator Data'!#REF!="No Data",1,IF(#REF!&lt;&gt;"",1,0))</f>
        <v>#REF!</v>
      </c>
      <c r="AZ67" s="214" t="e">
        <f>IF('Crisis Indicator Data'!#REF!="No Data",1,IF(#REF!&lt;&gt;"",1,0))</f>
        <v>#REF!</v>
      </c>
      <c r="BA67" t="e">
        <f t="shared" si="4"/>
        <v>#REF!</v>
      </c>
      <c r="BB67" s="22" t="e">
        <f t="shared" si="5"/>
        <v>#REF!</v>
      </c>
    </row>
    <row r="68" spans="1:54" x14ac:dyDescent="0.25">
      <c r="A68" t="s">
        <v>7958</v>
      </c>
      <c r="B68" s="214" t="e">
        <f>IF('Crisis Indicator Data'!#REF!="No Data",1,IF(#REF!&lt;&gt;"",1,0))</f>
        <v>#REF!</v>
      </c>
      <c r="C68" s="214" t="e">
        <f>IF('Crisis Indicator Data'!#REF!="No Data",1,IF(#REF!&lt;&gt;"",1,0))</f>
        <v>#REF!</v>
      </c>
      <c r="D68" s="214" t="e">
        <f>IF('Crisis Indicator Data'!#REF!="No Data",1,IF(#REF!&lt;&gt;"",1,0))</f>
        <v>#REF!</v>
      </c>
      <c r="E68" s="214" t="e">
        <f>IF('Crisis Indicator Data'!#REF!="No Data",1,IF(#REF!&lt;&gt;"",1,0))</f>
        <v>#REF!</v>
      </c>
      <c r="F68" s="214" t="e">
        <f>IF('Crisis Indicator Data'!#REF!="No Data",1,IF(#REF!&lt;&gt;"",1,0))</f>
        <v>#REF!</v>
      </c>
      <c r="G68" s="214" t="e">
        <f>IF('Crisis Indicator Data'!#REF!="No Data",1,IF(#REF!&lt;&gt;"",1,0))</f>
        <v>#REF!</v>
      </c>
      <c r="H68" s="214" t="e">
        <f>IF('Crisis Indicator Data'!#REF!="No Data",1,IF(#REF!&lt;&gt;"",1,0))</f>
        <v>#REF!</v>
      </c>
      <c r="I68" s="214" t="e">
        <f>IF('Crisis Indicator Data'!#REF!="No Data",1,IF(#REF!&lt;&gt;"",1,0))</f>
        <v>#REF!</v>
      </c>
      <c r="J68" s="214" t="e">
        <f>IF('Crisis Indicator Data'!#REF!="No Data",1,IF(#REF!&lt;&gt;"",1,0))</f>
        <v>#REF!</v>
      </c>
      <c r="K68" s="214" t="e">
        <f>IF('Crisis Indicator Data'!#REF!="No Data",1,IF(#REF!&lt;&gt;"",1,0))</f>
        <v>#REF!</v>
      </c>
      <c r="L68" s="214" t="e">
        <f>IF('Crisis Indicator Data'!#REF!="No Data",1,IF(#REF!&lt;&gt;"",1,0))</f>
        <v>#REF!</v>
      </c>
      <c r="M68" s="214" t="e">
        <f>IF('Crisis Indicator Data'!#REF!="No Data",1,IF(#REF!&lt;&gt;"",1,0))</f>
        <v>#REF!</v>
      </c>
      <c r="N68" s="214" t="e">
        <f>IF('Crisis Indicator Data'!#REF!="No Data",1,IF(#REF!&lt;&gt;"",1,0))</f>
        <v>#REF!</v>
      </c>
      <c r="O68" s="214" t="e">
        <f>IF('Crisis Indicator Data'!#REF!="No Data",1,IF(#REF!&lt;&gt;"",1,0))</f>
        <v>#REF!</v>
      </c>
      <c r="P68" s="214" t="e">
        <f>IF('Crisis Indicator Data'!#REF!="No Data",1,IF(#REF!&lt;&gt;"",1,0))</f>
        <v>#REF!</v>
      </c>
      <c r="Q68" s="214" t="e">
        <f>IF('Crisis Indicator Data'!#REF!="No Data",1,IF(#REF!&lt;&gt;"",1,0))</f>
        <v>#REF!</v>
      </c>
      <c r="R68" s="214" t="e">
        <f>IF('Crisis Indicator Data'!#REF!="No Data",1,IF(#REF!&lt;&gt;"",1,0))</f>
        <v>#REF!</v>
      </c>
      <c r="S68" s="214" t="e">
        <f>IF('Crisis Indicator Data'!#REF!="No Data",1,IF(#REF!&lt;&gt;"",1,0))</f>
        <v>#REF!</v>
      </c>
      <c r="T68" s="214" t="e">
        <f>IF('Crisis Indicator Data'!#REF!="No Data",1,IF(#REF!&lt;&gt;"",1,0))</f>
        <v>#REF!</v>
      </c>
      <c r="U68" s="214" t="e">
        <f>IF('Crisis Indicator Data'!#REF!="No Data",1,IF(#REF!&lt;&gt;"",1,0))</f>
        <v>#REF!</v>
      </c>
      <c r="V68" s="214" t="e">
        <f>IF('Crisis Indicator Data'!#REF!="No Data",1,IF(#REF!&lt;&gt;"",1,0))</f>
        <v>#REF!</v>
      </c>
      <c r="W68" s="214" t="e">
        <f>IF('Crisis Indicator Data'!#REF!="No Data",1,IF(#REF!&lt;&gt;"",1,0))</f>
        <v>#REF!</v>
      </c>
      <c r="X68" s="214" t="e">
        <f>IF('Crisis Indicator Data'!#REF!="No Data",1,IF(#REF!&lt;&gt;"",1,0))</f>
        <v>#REF!</v>
      </c>
      <c r="Y68" s="214" t="e">
        <f>IF('Crisis Indicator Data'!#REF!="No Data",1,IF(#REF!&lt;&gt;"",1,0))</f>
        <v>#REF!</v>
      </c>
      <c r="Z68" s="214" t="e">
        <f>IF('Crisis Indicator Data'!#REF!="No Data",1,IF(#REF!&lt;&gt;"",1,0))</f>
        <v>#REF!</v>
      </c>
      <c r="AA68" s="214" t="e">
        <f>IF('Crisis Indicator Data'!#REF!="No Data",1,IF(#REF!&lt;&gt;"",1,0))</f>
        <v>#REF!</v>
      </c>
      <c r="AB68" s="214" t="e">
        <f>IF('Crisis Indicator Data'!#REF!="No Data",1,IF(#REF!&lt;&gt;"",1,0))</f>
        <v>#REF!</v>
      </c>
      <c r="AC68" s="214" t="e">
        <f>IF('Crisis Indicator Data'!#REF!="No Data",1,IF(#REF!&lt;&gt;"",1,0))</f>
        <v>#REF!</v>
      </c>
      <c r="AD68" s="214" t="e">
        <f>IF('Crisis Indicator Data'!#REF!="No Data",1,IF(#REF!&lt;&gt;"",1,0))</f>
        <v>#REF!</v>
      </c>
      <c r="AE68" s="214" t="e">
        <f>IF('Crisis Indicator Data'!#REF!="No Data",1,IF(#REF!&lt;&gt;"",1,0))</f>
        <v>#REF!</v>
      </c>
      <c r="AF68" s="214" t="e">
        <f>IF('Crisis Indicator Data'!#REF!="No Data",1,IF(#REF!&lt;&gt;"",1,0))</f>
        <v>#REF!</v>
      </c>
      <c r="AG68" s="214" t="e">
        <f>IF('Crisis Indicator Data'!#REF!="No Data",1,IF(#REF!&lt;&gt;"",1,0))</f>
        <v>#REF!</v>
      </c>
      <c r="AH68" s="214" t="e">
        <f>IF('Crisis Indicator Data'!#REF!="No Data",1,IF(#REF!&lt;&gt;"",1,0))</f>
        <v>#REF!</v>
      </c>
      <c r="AI68" s="214" t="e">
        <f>IF('Crisis Indicator Data'!#REF!="No Data",1,IF(#REF!&lt;&gt;"",1,0))</f>
        <v>#REF!</v>
      </c>
      <c r="AJ68" s="214" t="e">
        <f>IF('Crisis Indicator Data'!#REF!="No Data",1,IF(#REF!&lt;&gt;"",1,0))</f>
        <v>#REF!</v>
      </c>
      <c r="AK68" s="214" t="e">
        <f>IF('Crisis Indicator Data'!#REF!="No Data",1,IF(#REF!&lt;&gt;"",1,0))</f>
        <v>#REF!</v>
      </c>
      <c r="AL68" s="214" t="e">
        <f>IF('Crisis Indicator Data'!#REF!="No Data",1,IF(#REF!&lt;&gt;"",1,0))</f>
        <v>#REF!</v>
      </c>
      <c r="AM68" s="214" t="e">
        <f>IF('Crisis Indicator Data'!#REF!="No Data",1,IF(#REF!&lt;&gt;"",1,0))</f>
        <v>#REF!</v>
      </c>
      <c r="AN68" s="214" t="e">
        <f>IF('Crisis Indicator Data'!#REF!="No Data",1,IF(#REF!&lt;&gt;"",1,0))</f>
        <v>#REF!</v>
      </c>
      <c r="AO68" s="214" t="e">
        <f>IF('Crisis Indicator Data'!#REF!="No Data",1,IF(#REF!&lt;&gt;"",1,0))</f>
        <v>#REF!</v>
      </c>
      <c r="AP68" s="214" t="e">
        <f>IF('Crisis Indicator Data'!#REF!="No Data",1,IF(#REF!&lt;&gt;"",1,0))</f>
        <v>#REF!</v>
      </c>
      <c r="AQ68" s="214" t="e">
        <f>IF('Crisis Indicator Data'!#REF!="No Data",1,IF(#REF!&lt;&gt;"",1,0))</f>
        <v>#REF!</v>
      </c>
      <c r="AR68" s="214" t="e">
        <f>IF('Crisis Indicator Data'!#REF!="No Data",1,IF(#REF!&lt;&gt;"",1,0))</f>
        <v>#REF!</v>
      </c>
      <c r="AS68" s="214" t="e">
        <f>IF('Crisis Indicator Data'!#REF!="No Data",1,IF(#REF!&lt;&gt;"",1,0))</f>
        <v>#REF!</v>
      </c>
      <c r="AT68" s="214" t="e">
        <f>IF('Crisis Indicator Data'!#REF!="No Data",1,IF(#REF!&lt;&gt;"",1,0))</f>
        <v>#REF!</v>
      </c>
      <c r="AU68" s="214" t="e">
        <f>IF('Crisis Indicator Data'!#REF!="No Data",1,IF(#REF!&lt;&gt;"",1,0))</f>
        <v>#REF!</v>
      </c>
      <c r="AV68" s="214" t="e">
        <f>IF('Crisis Indicator Data'!#REF!="No Data",1,IF(#REF!&lt;&gt;"",1,0))</f>
        <v>#REF!</v>
      </c>
      <c r="AW68" s="214" t="e">
        <f>IF('Crisis Indicator Data'!#REF!="No Data",1,IF(#REF!&lt;&gt;"",1,0))</f>
        <v>#REF!</v>
      </c>
      <c r="AX68" s="214" t="e">
        <f>IF('Crisis Indicator Data'!#REF!="No Data",1,IF(#REF!&lt;&gt;"",1,0))</f>
        <v>#REF!</v>
      </c>
      <c r="AY68" s="214" t="e">
        <f>IF('Crisis Indicator Data'!#REF!="No Data",1,IF(#REF!&lt;&gt;"",1,0))</f>
        <v>#REF!</v>
      </c>
      <c r="AZ68" s="214" t="e">
        <f>IF('Crisis Indicator Data'!#REF!="No Data",1,IF(#REF!&lt;&gt;"",1,0))</f>
        <v>#REF!</v>
      </c>
      <c r="BA68" t="e">
        <f t="shared" si="4"/>
        <v>#REF!</v>
      </c>
      <c r="BB68" s="22" t="e">
        <f t="shared" si="5"/>
        <v>#REF!</v>
      </c>
    </row>
    <row r="69" spans="1:54" x14ac:dyDescent="0.25">
      <c r="A69" t="s">
        <v>7948</v>
      </c>
      <c r="B69" s="214" t="e">
        <f>IF('Crisis Indicator Data'!#REF!="No Data",1,IF(#REF!&lt;&gt;"",1,0))</f>
        <v>#REF!</v>
      </c>
      <c r="C69" s="214" t="e">
        <f>IF('Crisis Indicator Data'!#REF!="No Data",1,IF(#REF!&lt;&gt;"",1,0))</f>
        <v>#REF!</v>
      </c>
      <c r="D69" s="214" t="e">
        <f>IF('Crisis Indicator Data'!#REF!="No Data",1,IF(#REF!&lt;&gt;"",1,0))</f>
        <v>#REF!</v>
      </c>
      <c r="E69" s="214" t="e">
        <f>IF('Crisis Indicator Data'!#REF!="No Data",1,IF(#REF!&lt;&gt;"",1,0))</f>
        <v>#REF!</v>
      </c>
      <c r="F69" s="214" t="e">
        <f>IF('Crisis Indicator Data'!#REF!="No Data",1,IF(#REF!&lt;&gt;"",1,0))</f>
        <v>#REF!</v>
      </c>
      <c r="G69" s="214" t="e">
        <f>IF('Crisis Indicator Data'!#REF!="No Data",1,IF(#REF!&lt;&gt;"",1,0))</f>
        <v>#REF!</v>
      </c>
      <c r="H69" s="214" t="e">
        <f>IF('Crisis Indicator Data'!#REF!="No Data",1,IF(#REF!&lt;&gt;"",1,0))</f>
        <v>#REF!</v>
      </c>
      <c r="I69" s="214" t="e">
        <f>IF('Crisis Indicator Data'!#REF!="No Data",1,IF(#REF!&lt;&gt;"",1,0))</f>
        <v>#REF!</v>
      </c>
      <c r="J69" s="214" t="e">
        <f>IF('Crisis Indicator Data'!#REF!="No Data",1,IF(#REF!&lt;&gt;"",1,0))</f>
        <v>#REF!</v>
      </c>
      <c r="K69" s="214" t="e">
        <f>IF('Crisis Indicator Data'!#REF!="No Data",1,IF(#REF!&lt;&gt;"",1,0))</f>
        <v>#REF!</v>
      </c>
      <c r="L69" s="214" t="e">
        <f>IF('Crisis Indicator Data'!#REF!="No Data",1,IF(#REF!&lt;&gt;"",1,0))</f>
        <v>#REF!</v>
      </c>
      <c r="M69" s="214" t="e">
        <f>IF('Crisis Indicator Data'!#REF!="No Data",1,IF(#REF!&lt;&gt;"",1,0))</f>
        <v>#REF!</v>
      </c>
      <c r="N69" s="214" t="e">
        <f>IF('Crisis Indicator Data'!#REF!="No Data",1,IF(#REF!&lt;&gt;"",1,0))</f>
        <v>#REF!</v>
      </c>
      <c r="O69" s="214" t="e">
        <f>IF('Crisis Indicator Data'!#REF!="No Data",1,IF(#REF!&lt;&gt;"",1,0))</f>
        <v>#REF!</v>
      </c>
      <c r="P69" s="214" t="e">
        <f>IF('Crisis Indicator Data'!#REF!="No Data",1,IF(#REF!&lt;&gt;"",1,0))</f>
        <v>#REF!</v>
      </c>
      <c r="Q69" s="214" t="e">
        <f>IF('Crisis Indicator Data'!#REF!="No Data",1,IF(#REF!&lt;&gt;"",1,0))</f>
        <v>#REF!</v>
      </c>
      <c r="R69" s="214" t="e">
        <f>IF('Crisis Indicator Data'!#REF!="No Data",1,IF(#REF!&lt;&gt;"",1,0))</f>
        <v>#REF!</v>
      </c>
      <c r="S69" s="214" t="e">
        <f>IF('Crisis Indicator Data'!#REF!="No Data",1,IF(#REF!&lt;&gt;"",1,0))</f>
        <v>#REF!</v>
      </c>
      <c r="T69" s="214" t="e">
        <f>IF('Crisis Indicator Data'!#REF!="No Data",1,IF(#REF!&lt;&gt;"",1,0))</f>
        <v>#REF!</v>
      </c>
      <c r="U69" s="214" t="e">
        <f>IF('Crisis Indicator Data'!#REF!="No Data",1,IF(#REF!&lt;&gt;"",1,0))</f>
        <v>#REF!</v>
      </c>
      <c r="V69" s="214" t="e">
        <f>IF('Crisis Indicator Data'!#REF!="No Data",1,IF(#REF!&lt;&gt;"",1,0))</f>
        <v>#REF!</v>
      </c>
      <c r="W69" s="214" t="e">
        <f>IF('Crisis Indicator Data'!#REF!="No Data",1,IF(#REF!&lt;&gt;"",1,0))</f>
        <v>#REF!</v>
      </c>
      <c r="X69" s="214" t="e">
        <f>IF('Crisis Indicator Data'!#REF!="No Data",1,IF(#REF!&lt;&gt;"",1,0))</f>
        <v>#REF!</v>
      </c>
      <c r="Y69" s="214" t="e">
        <f>IF('Crisis Indicator Data'!#REF!="No Data",1,IF(#REF!&lt;&gt;"",1,0))</f>
        <v>#REF!</v>
      </c>
      <c r="Z69" s="214" t="e">
        <f>IF('Crisis Indicator Data'!#REF!="No Data",1,IF(#REF!&lt;&gt;"",1,0))</f>
        <v>#REF!</v>
      </c>
      <c r="AA69" s="214" t="e">
        <f>IF('Crisis Indicator Data'!#REF!="No Data",1,IF(#REF!&lt;&gt;"",1,0))</f>
        <v>#REF!</v>
      </c>
      <c r="AB69" s="214" t="e">
        <f>IF('Crisis Indicator Data'!#REF!="No Data",1,IF(#REF!&lt;&gt;"",1,0))</f>
        <v>#REF!</v>
      </c>
      <c r="AC69" s="214" t="e">
        <f>IF('Crisis Indicator Data'!#REF!="No Data",1,IF(#REF!&lt;&gt;"",1,0))</f>
        <v>#REF!</v>
      </c>
      <c r="AD69" s="214" t="e">
        <f>IF('Crisis Indicator Data'!#REF!="No Data",1,IF(#REF!&lt;&gt;"",1,0))</f>
        <v>#REF!</v>
      </c>
      <c r="AE69" s="214" t="e">
        <f>IF('Crisis Indicator Data'!#REF!="No Data",1,IF(#REF!&lt;&gt;"",1,0))</f>
        <v>#REF!</v>
      </c>
      <c r="AF69" s="214" t="e">
        <f>IF('Crisis Indicator Data'!#REF!="No Data",1,IF(#REF!&lt;&gt;"",1,0))</f>
        <v>#REF!</v>
      </c>
      <c r="AG69" s="214" t="e">
        <f>IF('Crisis Indicator Data'!#REF!="No Data",1,IF(#REF!&lt;&gt;"",1,0))</f>
        <v>#REF!</v>
      </c>
      <c r="AH69" s="214" t="e">
        <f>IF('Crisis Indicator Data'!#REF!="No Data",1,IF(#REF!&lt;&gt;"",1,0))</f>
        <v>#REF!</v>
      </c>
      <c r="AI69" s="214" t="e">
        <f>IF('Crisis Indicator Data'!#REF!="No Data",1,IF(#REF!&lt;&gt;"",1,0))</f>
        <v>#REF!</v>
      </c>
      <c r="AJ69" s="214" t="e">
        <f>IF('Crisis Indicator Data'!#REF!="No Data",1,IF(#REF!&lt;&gt;"",1,0))</f>
        <v>#REF!</v>
      </c>
      <c r="AK69" s="214" t="e">
        <f>IF('Crisis Indicator Data'!#REF!="No Data",1,IF(#REF!&lt;&gt;"",1,0))</f>
        <v>#REF!</v>
      </c>
      <c r="AL69" s="214" t="e">
        <f>IF('Crisis Indicator Data'!#REF!="No Data",1,IF(#REF!&lt;&gt;"",1,0))</f>
        <v>#REF!</v>
      </c>
      <c r="AM69" s="214" t="e">
        <f>IF('Crisis Indicator Data'!#REF!="No Data",1,IF(#REF!&lt;&gt;"",1,0))</f>
        <v>#REF!</v>
      </c>
      <c r="AN69" s="214" t="e">
        <f>IF('Crisis Indicator Data'!#REF!="No Data",1,IF(#REF!&lt;&gt;"",1,0))</f>
        <v>#REF!</v>
      </c>
      <c r="AO69" s="214" t="e">
        <f>IF('Crisis Indicator Data'!#REF!="No Data",1,IF(#REF!&lt;&gt;"",1,0))</f>
        <v>#REF!</v>
      </c>
      <c r="AP69" s="214" t="e">
        <f>IF('Crisis Indicator Data'!#REF!="No Data",1,IF(#REF!&lt;&gt;"",1,0))</f>
        <v>#REF!</v>
      </c>
      <c r="AQ69" s="214" t="e">
        <f>IF('Crisis Indicator Data'!#REF!="No Data",1,IF(#REF!&lt;&gt;"",1,0))</f>
        <v>#REF!</v>
      </c>
      <c r="AR69" s="214" t="e">
        <f>IF('Crisis Indicator Data'!#REF!="No Data",1,IF(#REF!&lt;&gt;"",1,0))</f>
        <v>#REF!</v>
      </c>
      <c r="AS69" s="214" t="e">
        <f>IF('Crisis Indicator Data'!#REF!="No Data",1,IF(#REF!&lt;&gt;"",1,0))</f>
        <v>#REF!</v>
      </c>
      <c r="AT69" s="214" t="e">
        <f>IF('Crisis Indicator Data'!#REF!="No Data",1,IF(#REF!&lt;&gt;"",1,0))</f>
        <v>#REF!</v>
      </c>
      <c r="AU69" s="214" t="e">
        <f>IF('Crisis Indicator Data'!#REF!="No Data",1,IF(#REF!&lt;&gt;"",1,0))</f>
        <v>#REF!</v>
      </c>
      <c r="AV69" s="214" t="e">
        <f>IF('Crisis Indicator Data'!#REF!="No Data",1,IF(#REF!&lt;&gt;"",1,0))</f>
        <v>#REF!</v>
      </c>
      <c r="AW69" s="214" t="e">
        <f>IF('Crisis Indicator Data'!#REF!="No Data",1,IF(#REF!&lt;&gt;"",1,0))</f>
        <v>#REF!</v>
      </c>
      <c r="AX69" s="214" t="e">
        <f>IF('Crisis Indicator Data'!#REF!="No Data",1,IF(#REF!&lt;&gt;"",1,0))</f>
        <v>#REF!</v>
      </c>
      <c r="AY69" s="214" t="e">
        <f>IF('Crisis Indicator Data'!#REF!="No Data",1,IF(#REF!&lt;&gt;"",1,0))</f>
        <v>#REF!</v>
      </c>
      <c r="AZ69" s="214" t="e">
        <f>IF('Crisis Indicator Data'!#REF!="No Data",1,IF(#REF!&lt;&gt;"",1,0))</f>
        <v>#REF!</v>
      </c>
      <c r="BA69" t="e">
        <f t="shared" si="4"/>
        <v>#REF!</v>
      </c>
      <c r="BB69" s="22" t="e">
        <f t="shared" si="5"/>
        <v>#REF!</v>
      </c>
    </row>
    <row r="70" spans="1:54" x14ac:dyDescent="0.25">
      <c r="A70" t="s">
        <v>7952</v>
      </c>
      <c r="B70" s="214" t="e">
        <f>IF('Crisis Indicator Data'!#REF!="No Data",1,IF(#REF!&lt;&gt;"",1,0))</f>
        <v>#REF!</v>
      </c>
      <c r="C70" s="214" t="e">
        <f>IF('Crisis Indicator Data'!#REF!="No Data",1,IF(#REF!&lt;&gt;"",1,0))</f>
        <v>#REF!</v>
      </c>
      <c r="D70" s="214" t="e">
        <f>IF('Crisis Indicator Data'!#REF!="No Data",1,IF(#REF!&lt;&gt;"",1,0))</f>
        <v>#REF!</v>
      </c>
      <c r="E70" s="214" t="e">
        <f>IF('Crisis Indicator Data'!#REF!="No Data",1,IF(#REF!&lt;&gt;"",1,0))</f>
        <v>#REF!</v>
      </c>
      <c r="F70" s="214" t="e">
        <f>IF('Crisis Indicator Data'!#REF!="No Data",1,IF(#REF!&lt;&gt;"",1,0))</f>
        <v>#REF!</v>
      </c>
      <c r="G70" s="214" t="e">
        <f>IF('Crisis Indicator Data'!#REF!="No Data",1,IF(#REF!&lt;&gt;"",1,0))</f>
        <v>#REF!</v>
      </c>
      <c r="H70" s="214" t="e">
        <f>IF('Crisis Indicator Data'!#REF!="No Data",1,IF(#REF!&lt;&gt;"",1,0))</f>
        <v>#REF!</v>
      </c>
      <c r="I70" s="214" t="e">
        <f>IF('Crisis Indicator Data'!#REF!="No Data",1,IF(#REF!&lt;&gt;"",1,0))</f>
        <v>#REF!</v>
      </c>
      <c r="J70" s="214" t="e">
        <f>IF('Crisis Indicator Data'!#REF!="No Data",1,IF(#REF!&lt;&gt;"",1,0))</f>
        <v>#REF!</v>
      </c>
      <c r="K70" s="214" t="e">
        <f>IF('Crisis Indicator Data'!#REF!="No Data",1,IF(#REF!&lt;&gt;"",1,0))</f>
        <v>#REF!</v>
      </c>
      <c r="L70" s="214" t="e">
        <f>IF('Crisis Indicator Data'!#REF!="No Data",1,IF(#REF!&lt;&gt;"",1,0))</f>
        <v>#REF!</v>
      </c>
      <c r="M70" s="214" t="e">
        <f>IF('Crisis Indicator Data'!#REF!="No Data",1,IF(#REF!&lt;&gt;"",1,0))</f>
        <v>#REF!</v>
      </c>
      <c r="N70" s="214" t="e">
        <f>IF('Crisis Indicator Data'!#REF!="No Data",1,IF(#REF!&lt;&gt;"",1,0))</f>
        <v>#REF!</v>
      </c>
      <c r="O70" s="214" t="e">
        <f>IF('Crisis Indicator Data'!#REF!="No Data",1,IF(#REF!&lt;&gt;"",1,0))</f>
        <v>#REF!</v>
      </c>
      <c r="P70" s="214" t="e">
        <f>IF('Crisis Indicator Data'!#REF!="No Data",1,IF(#REF!&lt;&gt;"",1,0))</f>
        <v>#REF!</v>
      </c>
      <c r="Q70" s="214" t="e">
        <f>IF('Crisis Indicator Data'!#REF!="No Data",1,IF(#REF!&lt;&gt;"",1,0))</f>
        <v>#REF!</v>
      </c>
      <c r="R70" s="214" t="e">
        <f>IF('Crisis Indicator Data'!#REF!="No Data",1,IF(#REF!&lt;&gt;"",1,0))</f>
        <v>#REF!</v>
      </c>
      <c r="S70" s="214" t="e">
        <f>IF('Crisis Indicator Data'!#REF!="No Data",1,IF(#REF!&lt;&gt;"",1,0))</f>
        <v>#REF!</v>
      </c>
      <c r="T70" s="214" t="e">
        <f>IF('Crisis Indicator Data'!#REF!="No Data",1,IF(#REF!&lt;&gt;"",1,0))</f>
        <v>#REF!</v>
      </c>
      <c r="U70" s="214" t="e">
        <f>IF('Crisis Indicator Data'!#REF!="No Data",1,IF(#REF!&lt;&gt;"",1,0))</f>
        <v>#REF!</v>
      </c>
      <c r="V70" s="214" t="e">
        <f>IF('Crisis Indicator Data'!#REF!="No Data",1,IF(#REF!&lt;&gt;"",1,0))</f>
        <v>#REF!</v>
      </c>
      <c r="W70" s="214" t="e">
        <f>IF('Crisis Indicator Data'!#REF!="No Data",1,IF(#REF!&lt;&gt;"",1,0))</f>
        <v>#REF!</v>
      </c>
      <c r="X70" s="214" t="e">
        <f>IF('Crisis Indicator Data'!#REF!="No Data",1,IF(#REF!&lt;&gt;"",1,0))</f>
        <v>#REF!</v>
      </c>
      <c r="Y70" s="214" t="e">
        <f>IF('Crisis Indicator Data'!#REF!="No Data",1,IF(#REF!&lt;&gt;"",1,0))</f>
        <v>#REF!</v>
      </c>
      <c r="Z70" s="214" t="e">
        <f>IF('Crisis Indicator Data'!#REF!="No Data",1,IF(#REF!&lt;&gt;"",1,0))</f>
        <v>#REF!</v>
      </c>
      <c r="AA70" s="214" t="e">
        <f>IF('Crisis Indicator Data'!#REF!="No Data",1,IF(#REF!&lt;&gt;"",1,0))</f>
        <v>#REF!</v>
      </c>
      <c r="AB70" s="214" t="e">
        <f>IF('Crisis Indicator Data'!#REF!="No Data",1,IF(#REF!&lt;&gt;"",1,0))</f>
        <v>#REF!</v>
      </c>
      <c r="AC70" s="214" t="e">
        <f>IF('Crisis Indicator Data'!#REF!="No Data",1,IF(#REF!&lt;&gt;"",1,0))</f>
        <v>#REF!</v>
      </c>
      <c r="AD70" s="214" t="e">
        <f>IF('Crisis Indicator Data'!#REF!="No Data",1,IF(#REF!&lt;&gt;"",1,0))</f>
        <v>#REF!</v>
      </c>
      <c r="AE70" s="214" t="e">
        <f>IF('Crisis Indicator Data'!#REF!="No Data",1,IF(#REF!&lt;&gt;"",1,0))</f>
        <v>#REF!</v>
      </c>
      <c r="AF70" s="214" t="e">
        <f>IF('Crisis Indicator Data'!#REF!="No Data",1,IF(#REF!&lt;&gt;"",1,0))</f>
        <v>#REF!</v>
      </c>
      <c r="AG70" s="214" t="e">
        <f>IF('Crisis Indicator Data'!#REF!="No Data",1,IF(#REF!&lt;&gt;"",1,0))</f>
        <v>#REF!</v>
      </c>
      <c r="AH70" s="214" t="e">
        <f>IF('Crisis Indicator Data'!#REF!="No Data",1,IF(#REF!&lt;&gt;"",1,0))</f>
        <v>#REF!</v>
      </c>
      <c r="AI70" s="214" t="e">
        <f>IF('Crisis Indicator Data'!#REF!="No Data",1,IF(#REF!&lt;&gt;"",1,0))</f>
        <v>#REF!</v>
      </c>
      <c r="AJ70" s="214" t="e">
        <f>IF('Crisis Indicator Data'!#REF!="No Data",1,IF(#REF!&lt;&gt;"",1,0))</f>
        <v>#REF!</v>
      </c>
      <c r="AK70" s="214" t="e">
        <f>IF('Crisis Indicator Data'!#REF!="No Data",1,IF(#REF!&lt;&gt;"",1,0))</f>
        <v>#REF!</v>
      </c>
      <c r="AL70" s="214" t="e">
        <f>IF('Crisis Indicator Data'!#REF!="No Data",1,IF(#REF!&lt;&gt;"",1,0))</f>
        <v>#REF!</v>
      </c>
      <c r="AM70" s="214" t="e">
        <f>IF('Crisis Indicator Data'!#REF!="No Data",1,IF(#REF!&lt;&gt;"",1,0))</f>
        <v>#REF!</v>
      </c>
      <c r="AN70" s="214" t="e">
        <f>IF('Crisis Indicator Data'!#REF!="No Data",1,IF(#REF!&lt;&gt;"",1,0))</f>
        <v>#REF!</v>
      </c>
      <c r="AO70" s="214" t="e">
        <f>IF('Crisis Indicator Data'!#REF!="No Data",1,IF(#REF!&lt;&gt;"",1,0))</f>
        <v>#REF!</v>
      </c>
      <c r="AP70" s="214" t="e">
        <f>IF('Crisis Indicator Data'!#REF!="No Data",1,IF(#REF!&lt;&gt;"",1,0))</f>
        <v>#REF!</v>
      </c>
      <c r="AQ70" s="214" t="e">
        <f>IF('Crisis Indicator Data'!#REF!="No Data",1,IF(#REF!&lt;&gt;"",1,0))</f>
        <v>#REF!</v>
      </c>
      <c r="AR70" s="214" t="e">
        <f>IF('Crisis Indicator Data'!#REF!="No Data",1,IF(#REF!&lt;&gt;"",1,0))</f>
        <v>#REF!</v>
      </c>
      <c r="AS70" s="214" t="e">
        <f>IF('Crisis Indicator Data'!#REF!="No Data",1,IF(#REF!&lt;&gt;"",1,0))</f>
        <v>#REF!</v>
      </c>
      <c r="AT70" s="214" t="e">
        <f>IF('Crisis Indicator Data'!#REF!="No Data",1,IF(#REF!&lt;&gt;"",1,0))</f>
        <v>#REF!</v>
      </c>
      <c r="AU70" s="214" t="e">
        <f>IF('Crisis Indicator Data'!#REF!="No Data",1,IF(#REF!&lt;&gt;"",1,0))</f>
        <v>#REF!</v>
      </c>
      <c r="AV70" s="214" t="e">
        <f>IF('Crisis Indicator Data'!#REF!="No Data",1,IF(#REF!&lt;&gt;"",1,0))</f>
        <v>#REF!</v>
      </c>
      <c r="AW70" s="214" t="e">
        <f>IF('Crisis Indicator Data'!#REF!="No Data",1,IF(#REF!&lt;&gt;"",1,0))</f>
        <v>#REF!</v>
      </c>
      <c r="AX70" s="214" t="e">
        <f>IF('Crisis Indicator Data'!#REF!="No Data",1,IF(#REF!&lt;&gt;"",1,0))</f>
        <v>#REF!</v>
      </c>
      <c r="AY70" s="214" t="e">
        <f>IF('Crisis Indicator Data'!#REF!="No Data",1,IF(#REF!&lt;&gt;"",1,0))</f>
        <v>#REF!</v>
      </c>
      <c r="AZ70" s="214" t="e">
        <f>IF('Crisis Indicator Data'!#REF!="No Data",1,IF(#REF!&lt;&gt;"",1,0))</f>
        <v>#REF!</v>
      </c>
      <c r="BA70" t="e">
        <f t="shared" si="4"/>
        <v>#REF!</v>
      </c>
      <c r="BB70" s="22" t="e">
        <f t="shared" si="5"/>
        <v>#REF!</v>
      </c>
    </row>
    <row r="71" spans="1:54" x14ac:dyDescent="0.25">
      <c r="A71" t="s">
        <v>7960</v>
      </c>
      <c r="B71" s="214" t="e">
        <f>IF('Crisis Indicator Data'!#REF!="No Data",1,IF(#REF!&lt;&gt;"",1,0))</f>
        <v>#REF!</v>
      </c>
      <c r="C71" s="214" t="e">
        <f>IF('Crisis Indicator Data'!#REF!="No Data",1,IF(#REF!&lt;&gt;"",1,0))</f>
        <v>#REF!</v>
      </c>
      <c r="D71" s="214" t="e">
        <f>IF('Crisis Indicator Data'!#REF!="No Data",1,IF(#REF!&lt;&gt;"",1,0))</f>
        <v>#REF!</v>
      </c>
      <c r="E71" s="214" t="e">
        <f>IF('Crisis Indicator Data'!#REF!="No Data",1,IF(#REF!&lt;&gt;"",1,0))</f>
        <v>#REF!</v>
      </c>
      <c r="F71" s="214" t="e">
        <f>IF('Crisis Indicator Data'!#REF!="No Data",1,IF(#REF!&lt;&gt;"",1,0))</f>
        <v>#REF!</v>
      </c>
      <c r="G71" s="214" t="e">
        <f>IF('Crisis Indicator Data'!#REF!="No Data",1,IF(#REF!&lt;&gt;"",1,0))</f>
        <v>#REF!</v>
      </c>
      <c r="H71" s="214" t="e">
        <f>IF('Crisis Indicator Data'!#REF!="No Data",1,IF(#REF!&lt;&gt;"",1,0))</f>
        <v>#REF!</v>
      </c>
      <c r="I71" s="214" t="e">
        <f>IF('Crisis Indicator Data'!#REF!="No Data",1,IF(#REF!&lt;&gt;"",1,0))</f>
        <v>#REF!</v>
      </c>
      <c r="J71" s="214" t="e">
        <f>IF('Crisis Indicator Data'!#REF!="No Data",1,IF(#REF!&lt;&gt;"",1,0))</f>
        <v>#REF!</v>
      </c>
      <c r="K71" s="214" t="e">
        <f>IF('Crisis Indicator Data'!#REF!="No Data",1,IF(#REF!&lt;&gt;"",1,0))</f>
        <v>#REF!</v>
      </c>
      <c r="L71" s="214" t="e">
        <f>IF('Crisis Indicator Data'!#REF!="No Data",1,IF(#REF!&lt;&gt;"",1,0))</f>
        <v>#REF!</v>
      </c>
      <c r="M71" s="214" t="e">
        <f>IF('Crisis Indicator Data'!#REF!="No Data",1,IF(#REF!&lt;&gt;"",1,0))</f>
        <v>#REF!</v>
      </c>
      <c r="N71" s="214" t="e">
        <f>IF('Crisis Indicator Data'!#REF!="No Data",1,IF(#REF!&lt;&gt;"",1,0))</f>
        <v>#REF!</v>
      </c>
      <c r="O71" s="214" t="e">
        <f>IF('Crisis Indicator Data'!#REF!="No Data",1,IF(#REF!&lt;&gt;"",1,0))</f>
        <v>#REF!</v>
      </c>
      <c r="P71" s="214" t="e">
        <f>IF('Crisis Indicator Data'!#REF!="No Data",1,IF(#REF!&lt;&gt;"",1,0))</f>
        <v>#REF!</v>
      </c>
      <c r="Q71" s="214" t="e">
        <f>IF('Crisis Indicator Data'!#REF!="No Data",1,IF(#REF!&lt;&gt;"",1,0))</f>
        <v>#REF!</v>
      </c>
      <c r="R71" s="214" t="e">
        <f>IF('Crisis Indicator Data'!#REF!="No Data",1,IF(#REF!&lt;&gt;"",1,0))</f>
        <v>#REF!</v>
      </c>
      <c r="S71" s="214" t="e">
        <f>IF('Crisis Indicator Data'!#REF!="No Data",1,IF(#REF!&lt;&gt;"",1,0))</f>
        <v>#REF!</v>
      </c>
      <c r="T71" s="214" t="e">
        <f>IF('Crisis Indicator Data'!#REF!="No Data",1,IF(#REF!&lt;&gt;"",1,0))</f>
        <v>#REF!</v>
      </c>
      <c r="U71" s="214" t="e">
        <f>IF('Crisis Indicator Data'!#REF!="No Data",1,IF(#REF!&lt;&gt;"",1,0))</f>
        <v>#REF!</v>
      </c>
      <c r="V71" s="214" t="e">
        <f>IF('Crisis Indicator Data'!#REF!="No Data",1,IF(#REF!&lt;&gt;"",1,0))</f>
        <v>#REF!</v>
      </c>
      <c r="W71" s="214" t="e">
        <f>IF('Crisis Indicator Data'!#REF!="No Data",1,IF(#REF!&lt;&gt;"",1,0))</f>
        <v>#REF!</v>
      </c>
      <c r="X71" s="214" t="e">
        <f>IF('Crisis Indicator Data'!#REF!="No Data",1,IF(#REF!&lt;&gt;"",1,0))</f>
        <v>#REF!</v>
      </c>
      <c r="Y71" s="214" t="e">
        <f>IF('Crisis Indicator Data'!#REF!="No Data",1,IF(#REF!&lt;&gt;"",1,0))</f>
        <v>#REF!</v>
      </c>
      <c r="Z71" s="214" t="e">
        <f>IF('Crisis Indicator Data'!#REF!="No Data",1,IF(#REF!&lt;&gt;"",1,0))</f>
        <v>#REF!</v>
      </c>
      <c r="AA71" s="214" t="e">
        <f>IF('Crisis Indicator Data'!#REF!="No Data",1,IF(#REF!&lt;&gt;"",1,0))</f>
        <v>#REF!</v>
      </c>
      <c r="AB71" s="214" t="e">
        <f>IF('Crisis Indicator Data'!#REF!="No Data",1,IF(#REF!&lt;&gt;"",1,0))</f>
        <v>#REF!</v>
      </c>
      <c r="AC71" s="214" t="e">
        <f>IF('Crisis Indicator Data'!#REF!="No Data",1,IF(#REF!&lt;&gt;"",1,0))</f>
        <v>#REF!</v>
      </c>
      <c r="AD71" s="214" t="e">
        <f>IF('Crisis Indicator Data'!#REF!="No Data",1,IF(#REF!&lt;&gt;"",1,0))</f>
        <v>#REF!</v>
      </c>
      <c r="AE71" s="214" t="e">
        <f>IF('Crisis Indicator Data'!#REF!="No Data",1,IF(#REF!&lt;&gt;"",1,0))</f>
        <v>#REF!</v>
      </c>
      <c r="AF71" s="214" t="e">
        <f>IF('Crisis Indicator Data'!#REF!="No Data",1,IF(#REF!&lt;&gt;"",1,0))</f>
        <v>#REF!</v>
      </c>
      <c r="AG71" s="214" t="e">
        <f>IF('Crisis Indicator Data'!#REF!="No Data",1,IF(#REF!&lt;&gt;"",1,0))</f>
        <v>#REF!</v>
      </c>
      <c r="AH71" s="214" t="e">
        <f>IF('Crisis Indicator Data'!#REF!="No Data",1,IF(#REF!&lt;&gt;"",1,0))</f>
        <v>#REF!</v>
      </c>
      <c r="AI71" s="214" t="e">
        <f>IF('Crisis Indicator Data'!#REF!="No Data",1,IF(#REF!&lt;&gt;"",1,0))</f>
        <v>#REF!</v>
      </c>
      <c r="AJ71" s="214" t="e">
        <f>IF('Crisis Indicator Data'!#REF!="No Data",1,IF(#REF!&lt;&gt;"",1,0))</f>
        <v>#REF!</v>
      </c>
      <c r="AK71" s="214" t="e">
        <f>IF('Crisis Indicator Data'!#REF!="No Data",1,IF(#REF!&lt;&gt;"",1,0))</f>
        <v>#REF!</v>
      </c>
      <c r="AL71" s="214" t="e">
        <f>IF('Crisis Indicator Data'!#REF!="No Data",1,IF(#REF!&lt;&gt;"",1,0))</f>
        <v>#REF!</v>
      </c>
      <c r="AM71" s="214" t="e">
        <f>IF('Crisis Indicator Data'!#REF!="No Data",1,IF(#REF!&lt;&gt;"",1,0))</f>
        <v>#REF!</v>
      </c>
      <c r="AN71" s="214" t="e">
        <f>IF('Crisis Indicator Data'!#REF!="No Data",1,IF(#REF!&lt;&gt;"",1,0))</f>
        <v>#REF!</v>
      </c>
      <c r="AO71" s="214" t="e">
        <f>IF('Crisis Indicator Data'!#REF!="No Data",1,IF(#REF!&lt;&gt;"",1,0))</f>
        <v>#REF!</v>
      </c>
      <c r="AP71" s="214" t="e">
        <f>IF('Crisis Indicator Data'!#REF!="No Data",1,IF(#REF!&lt;&gt;"",1,0))</f>
        <v>#REF!</v>
      </c>
      <c r="AQ71" s="214" t="e">
        <f>IF('Crisis Indicator Data'!#REF!="No Data",1,IF(#REF!&lt;&gt;"",1,0))</f>
        <v>#REF!</v>
      </c>
      <c r="AR71" s="214" t="e">
        <f>IF('Crisis Indicator Data'!#REF!="No Data",1,IF(#REF!&lt;&gt;"",1,0))</f>
        <v>#REF!</v>
      </c>
      <c r="AS71" s="214" t="e">
        <f>IF('Crisis Indicator Data'!#REF!="No Data",1,IF(#REF!&lt;&gt;"",1,0))</f>
        <v>#REF!</v>
      </c>
      <c r="AT71" s="214" t="e">
        <f>IF('Crisis Indicator Data'!#REF!="No Data",1,IF(#REF!&lt;&gt;"",1,0))</f>
        <v>#REF!</v>
      </c>
      <c r="AU71" s="214" t="e">
        <f>IF('Crisis Indicator Data'!#REF!="No Data",1,IF(#REF!&lt;&gt;"",1,0))</f>
        <v>#REF!</v>
      </c>
      <c r="AV71" s="214" t="e">
        <f>IF('Crisis Indicator Data'!#REF!="No Data",1,IF(#REF!&lt;&gt;"",1,0))</f>
        <v>#REF!</v>
      </c>
      <c r="AW71" s="214" t="e">
        <f>IF('Crisis Indicator Data'!#REF!="No Data",1,IF(#REF!&lt;&gt;"",1,0))</f>
        <v>#REF!</v>
      </c>
      <c r="AX71" s="214" t="e">
        <f>IF('Crisis Indicator Data'!#REF!="No Data",1,IF(#REF!&lt;&gt;"",1,0))</f>
        <v>#REF!</v>
      </c>
      <c r="AY71" s="214" t="e">
        <f>IF('Crisis Indicator Data'!#REF!="No Data",1,IF(#REF!&lt;&gt;"",1,0))</f>
        <v>#REF!</v>
      </c>
      <c r="AZ71" s="214" t="e">
        <f>IF('Crisis Indicator Data'!#REF!="No Data",1,IF(#REF!&lt;&gt;"",1,0))</f>
        <v>#REF!</v>
      </c>
      <c r="BA71" t="e">
        <f t="shared" si="4"/>
        <v>#REF!</v>
      </c>
      <c r="BB71" s="22" t="e">
        <f t="shared" si="5"/>
        <v>#REF!</v>
      </c>
    </row>
    <row r="72" spans="1:54" x14ac:dyDescent="0.25">
      <c r="A72" t="s">
        <v>7964</v>
      </c>
      <c r="B72" s="214" t="e">
        <f>IF('Crisis Indicator Data'!#REF!="No Data",1,IF(#REF!&lt;&gt;"",1,0))</f>
        <v>#REF!</v>
      </c>
      <c r="C72" s="214" t="e">
        <f>IF('Crisis Indicator Data'!#REF!="No Data",1,IF(#REF!&lt;&gt;"",1,0))</f>
        <v>#REF!</v>
      </c>
      <c r="D72" s="214" t="e">
        <f>IF('Crisis Indicator Data'!#REF!="No Data",1,IF(#REF!&lt;&gt;"",1,0))</f>
        <v>#REF!</v>
      </c>
      <c r="E72" s="214" t="e">
        <f>IF('Crisis Indicator Data'!#REF!="No Data",1,IF(#REF!&lt;&gt;"",1,0))</f>
        <v>#REF!</v>
      </c>
      <c r="F72" s="214" t="e">
        <f>IF('Crisis Indicator Data'!#REF!="No Data",1,IF(#REF!&lt;&gt;"",1,0))</f>
        <v>#REF!</v>
      </c>
      <c r="G72" s="214" t="e">
        <f>IF('Crisis Indicator Data'!#REF!="No Data",1,IF(#REF!&lt;&gt;"",1,0))</f>
        <v>#REF!</v>
      </c>
      <c r="H72" s="214" t="e">
        <f>IF('Crisis Indicator Data'!#REF!="No Data",1,IF(#REF!&lt;&gt;"",1,0))</f>
        <v>#REF!</v>
      </c>
      <c r="I72" s="214" t="e">
        <f>IF('Crisis Indicator Data'!#REF!="No Data",1,IF(#REF!&lt;&gt;"",1,0))</f>
        <v>#REF!</v>
      </c>
      <c r="J72" s="214" t="e">
        <f>IF('Crisis Indicator Data'!#REF!="No Data",1,IF(#REF!&lt;&gt;"",1,0))</f>
        <v>#REF!</v>
      </c>
      <c r="K72" s="214" t="e">
        <f>IF('Crisis Indicator Data'!#REF!="No Data",1,IF(#REF!&lt;&gt;"",1,0))</f>
        <v>#REF!</v>
      </c>
      <c r="L72" s="214" t="e">
        <f>IF('Crisis Indicator Data'!#REF!="No Data",1,IF(#REF!&lt;&gt;"",1,0))</f>
        <v>#REF!</v>
      </c>
      <c r="M72" s="214" t="e">
        <f>IF('Crisis Indicator Data'!#REF!="No Data",1,IF(#REF!&lt;&gt;"",1,0))</f>
        <v>#REF!</v>
      </c>
      <c r="N72" s="214" t="e">
        <f>IF('Crisis Indicator Data'!#REF!="No Data",1,IF(#REF!&lt;&gt;"",1,0))</f>
        <v>#REF!</v>
      </c>
      <c r="O72" s="214" t="e">
        <f>IF('Crisis Indicator Data'!#REF!="No Data",1,IF(#REF!&lt;&gt;"",1,0))</f>
        <v>#REF!</v>
      </c>
      <c r="P72" s="214" t="e">
        <f>IF('Crisis Indicator Data'!#REF!="No Data",1,IF(#REF!&lt;&gt;"",1,0))</f>
        <v>#REF!</v>
      </c>
      <c r="Q72" s="214" t="e">
        <f>IF('Crisis Indicator Data'!#REF!="No Data",1,IF(#REF!&lt;&gt;"",1,0))</f>
        <v>#REF!</v>
      </c>
      <c r="R72" s="214" t="e">
        <f>IF('Crisis Indicator Data'!#REF!="No Data",1,IF(#REF!&lt;&gt;"",1,0))</f>
        <v>#REF!</v>
      </c>
      <c r="S72" s="214" t="e">
        <f>IF('Crisis Indicator Data'!#REF!="No Data",1,IF(#REF!&lt;&gt;"",1,0))</f>
        <v>#REF!</v>
      </c>
      <c r="T72" s="214" t="e">
        <f>IF('Crisis Indicator Data'!#REF!="No Data",1,IF(#REF!&lt;&gt;"",1,0))</f>
        <v>#REF!</v>
      </c>
      <c r="U72" s="214" t="e">
        <f>IF('Crisis Indicator Data'!#REF!="No Data",1,IF(#REF!&lt;&gt;"",1,0))</f>
        <v>#REF!</v>
      </c>
      <c r="V72" s="214" t="e">
        <f>IF('Crisis Indicator Data'!#REF!="No Data",1,IF(#REF!&lt;&gt;"",1,0))</f>
        <v>#REF!</v>
      </c>
      <c r="W72" s="214" t="e">
        <f>IF('Crisis Indicator Data'!#REF!="No Data",1,IF(#REF!&lt;&gt;"",1,0))</f>
        <v>#REF!</v>
      </c>
      <c r="X72" s="214" t="e">
        <f>IF('Crisis Indicator Data'!#REF!="No Data",1,IF(#REF!&lt;&gt;"",1,0))</f>
        <v>#REF!</v>
      </c>
      <c r="Y72" s="214" t="e">
        <f>IF('Crisis Indicator Data'!#REF!="No Data",1,IF(#REF!&lt;&gt;"",1,0))</f>
        <v>#REF!</v>
      </c>
      <c r="Z72" s="214" t="e">
        <f>IF('Crisis Indicator Data'!#REF!="No Data",1,IF(#REF!&lt;&gt;"",1,0))</f>
        <v>#REF!</v>
      </c>
      <c r="AA72" s="214" t="e">
        <f>IF('Crisis Indicator Data'!#REF!="No Data",1,IF(#REF!&lt;&gt;"",1,0))</f>
        <v>#REF!</v>
      </c>
      <c r="AB72" s="214" t="e">
        <f>IF('Crisis Indicator Data'!#REF!="No Data",1,IF(#REF!&lt;&gt;"",1,0))</f>
        <v>#REF!</v>
      </c>
      <c r="AC72" s="214" t="e">
        <f>IF('Crisis Indicator Data'!#REF!="No Data",1,IF(#REF!&lt;&gt;"",1,0))</f>
        <v>#REF!</v>
      </c>
      <c r="AD72" s="214" t="e">
        <f>IF('Crisis Indicator Data'!#REF!="No Data",1,IF(#REF!&lt;&gt;"",1,0))</f>
        <v>#REF!</v>
      </c>
      <c r="AE72" s="214" t="e">
        <f>IF('Crisis Indicator Data'!#REF!="No Data",1,IF(#REF!&lt;&gt;"",1,0))</f>
        <v>#REF!</v>
      </c>
      <c r="AF72" s="214" t="e">
        <f>IF('Crisis Indicator Data'!#REF!="No Data",1,IF(#REF!&lt;&gt;"",1,0))</f>
        <v>#REF!</v>
      </c>
      <c r="AG72" s="214" t="e">
        <f>IF('Crisis Indicator Data'!#REF!="No Data",1,IF(#REF!&lt;&gt;"",1,0))</f>
        <v>#REF!</v>
      </c>
      <c r="AH72" s="214" t="e">
        <f>IF('Crisis Indicator Data'!#REF!="No Data",1,IF(#REF!&lt;&gt;"",1,0))</f>
        <v>#REF!</v>
      </c>
      <c r="AI72" s="214" t="e">
        <f>IF('Crisis Indicator Data'!#REF!="No Data",1,IF(#REF!&lt;&gt;"",1,0))</f>
        <v>#REF!</v>
      </c>
      <c r="AJ72" s="214" t="e">
        <f>IF('Crisis Indicator Data'!#REF!="No Data",1,IF(#REF!&lt;&gt;"",1,0))</f>
        <v>#REF!</v>
      </c>
      <c r="AK72" s="214" t="e">
        <f>IF('Crisis Indicator Data'!#REF!="No Data",1,IF(#REF!&lt;&gt;"",1,0))</f>
        <v>#REF!</v>
      </c>
      <c r="AL72" s="214" t="e">
        <f>IF('Crisis Indicator Data'!#REF!="No Data",1,IF(#REF!&lt;&gt;"",1,0))</f>
        <v>#REF!</v>
      </c>
      <c r="AM72" s="214" t="e">
        <f>IF('Crisis Indicator Data'!#REF!="No Data",1,IF(#REF!&lt;&gt;"",1,0))</f>
        <v>#REF!</v>
      </c>
      <c r="AN72" s="214" t="e">
        <f>IF('Crisis Indicator Data'!#REF!="No Data",1,IF(#REF!&lt;&gt;"",1,0))</f>
        <v>#REF!</v>
      </c>
      <c r="AO72" s="214" t="e">
        <f>IF('Crisis Indicator Data'!#REF!="No Data",1,IF(#REF!&lt;&gt;"",1,0))</f>
        <v>#REF!</v>
      </c>
      <c r="AP72" s="214" t="e">
        <f>IF('Crisis Indicator Data'!#REF!="No Data",1,IF(#REF!&lt;&gt;"",1,0))</f>
        <v>#REF!</v>
      </c>
      <c r="AQ72" s="214" t="e">
        <f>IF('Crisis Indicator Data'!#REF!="No Data",1,IF(#REF!&lt;&gt;"",1,0))</f>
        <v>#REF!</v>
      </c>
      <c r="AR72" s="214" t="e">
        <f>IF('Crisis Indicator Data'!#REF!="No Data",1,IF(#REF!&lt;&gt;"",1,0))</f>
        <v>#REF!</v>
      </c>
      <c r="AS72" s="214" t="e">
        <f>IF('Crisis Indicator Data'!#REF!="No Data",1,IF(#REF!&lt;&gt;"",1,0))</f>
        <v>#REF!</v>
      </c>
      <c r="AT72" s="214" t="e">
        <f>IF('Crisis Indicator Data'!#REF!="No Data",1,IF(#REF!&lt;&gt;"",1,0))</f>
        <v>#REF!</v>
      </c>
      <c r="AU72" s="214" t="e">
        <f>IF('Crisis Indicator Data'!#REF!="No Data",1,IF(#REF!&lt;&gt;"",1,0))</f>
        <v>#REF!</v>
      </c>
      <c r="AV72" s="214" t="e">
        <f>IF('Crisis Indicator Data'!#REF!="No Data",1,IF(#REF!&lt;&gt;"",1,0))</f>
        <v>#REF!</v>
      </c>
      <c r="AW72" s="214" t="e">
        <f>IF('Crisis Indicator Data'!#REF!="No Data",1,IF(#REF!&lt;&gt;"",1,0))</f>
        <v>#REF!</v>
      </c>
      <c r="AX72" s="214" t="e">
        <f>IF('Crisis Indicator Data'!#REF!="No Data",1,IF(#REF!&lt;&gt;"",1,0))</f>
        <v>#REF!</v>
      </c>
      <c r="AY72" s="214" t="e">
        <f>IF('Crisis Indicator Data'!#REF!="No Data",1,IF(#REF!&lt;&gt;"",1,0))</f>
        <v>#REF!</v>
      </c>
      <c r="AZ72" s="214" t="e">
        <f>IF('Crisis Indicator Data'!#REF!="No Data",1,IF(#REF!&lt;&gt;"",1,0))</f>
        <v>#REF!</v>
      </c>
      <c r="BA72" t="e">
        <f t="shared" si="4"/>
        <v>#REF!</v>
      </c>
      <c r="BB72" s="22" t="e">
        <f t="shared" si="5"/>
        <v>#REF!</v>
      </c>
    </row>
    <row r="73" spans="1:54" x14ac:dyDescent="0.25">
      <c r="A73" t="s">
        <v>7961</v>
      </c>
      <c r="B73" s="214" t="e">
        <f>IF('Crisis Indicator Data'!#REF!="No Data",1,IF(#REF!&lt;&gt;"",1,0))</f>
        <v>#REF!</v>
      </c>
      <c r="C73" s="214" t="e">
        <f>IF('Crisis Indicator Data'!#REF!="No Data",1,IF(#REF!&lt;&gt;"",1,0))</f>
        <v>#REF!</v>
      </c>
      <c r="D73" s="214" t="e">
        <f>IF('Crisis Indicator Data'!#REF!="No Data",1,IF(#REF!&lt;&gt;"",1,0))</f>
        <v>#REF!</v>
      </c>
      <c r="E73" s="214" t="e">
        <f>IF('Crisis Indicator Data'!#REF!="No Data",1,IF(#REF!&lt;&gt;"",1,0))</f>
        <v>#REF!</v>
      </c>
      <c r="F73" s="214" t="e">
        <f>IF('Crisis Indicator Data'!#REF!="No Data",1,IF(#REF!&lt;&gt;"",1,0))</f>
        <v>#REF!</v>
      </c>
      <c r="G73" s="214" t="e">
        <f>IF('Crisis Indicator Data'!#REF!="No Data",1,IF(#REF!&lt;&gt;"",1,0))</f>
        <v>#REF!</v>
      </c>
      <c r="H73" s="214" t="e">
        <f>IF('Crisis Indicator Data'!#REF!="No Data",1,IF(#REF!&lt;&gt;"",1,0))</f>
        <v>#REF!</v>
      </c>
      <c r="I73" s="214" t="e">
        <f>IF('Crisis Indicator Data'!#REF!="No Data",1,IF(#REF!&lt;&gt;"",1,0))</f>
        <v>#REF!</v>
      </c>
      <c r="J73" s="214" t="e">
        <f>IF('Crisis Indicator Data'!#REF!="No Data",1,IF(#REF!&lt;&gt;"",1,0))</f>
        <v>#REF!</v>
      </c>
      <c r="K73" s="214" t="e">
        <f>IF('Crisis Indicator Data'!#REF!="No Data",1,IF(#REF!&lt;&gt;"",1,0))</f>
        <v>#REF!</v>
      </c>
      <c r="L73" s="214" t="e">
        <f>IF('Crisis Indicator Data'!#REF!="No Data",1,IF(#REF!&lt;&gt;"",1,0))</f>
        <v>#REF!</v>
      </c>
      <c r="M73" s="214" t="e">
        <f>IF('Crisis Indicator Data'!#REF!="No Data",1,IF(#REF!&lt;&gt;"",1,0))</f>
        <v>#REF!</v>
      </c>
      <c r="N73" s="214" t="e">
        <f>IF('Crisis Indicator Data'!#REF!="No Data",1,IF(#REF!&lt;&gt;"",1,0))</f>
        <v>#REF!</v>
      </c>
      <c r="O73" s="214" t="e">
        <f>IF('Crisis Indicator Data'!#REF!="No Data",1,IF(#REF!&lt;&gt;"",1,0))</f>
        <v>#REF!</v>
      </c>
      <c r="P73" s="214" t="e">
        <f>IF('Crisis Indicator Data'!#REF!="No Data",1,IF(#REF!&lt;&gt;"",1,0))</f>
        <v>#REF!</v>
      </c>
      <c r="Q73" s="214" t="e">
        <f>IF('Crisis Indicator Data'!#REF!="No Data",1,IF(#REF!&lt;&gt;"",1,0))</f>
        <v>#REF!</v>
      </c>
      <c r="R73" s="214" t="e">
        <f>IF('Crisis Indicator Data'!#REF!="No Data",1,IF(#REF!&lt;&gt;"",1,0))</f>
        <v>#REF!</v>
      </c>
      <c r="S73" s="214" t="e">
        <f>IF('Crisis Indicator Data'!#REF!="No Data",1,IF(#REF!&lt;&gt;"",1,0))</f>
        <v>#REF!</v>
      </c>
      <c r="T73" s="214" t="e">
        <f>IF('Crisis Indicator Data'!#REF!="No Data",1,IF(#REF!&lt;&gt;"",1,0))</f>
        <v>#REF!</v>
      </c>
      <c r="U73" s="214" t="e">
        <f>IF('Crisis Indicator Data'!#REF!="No Data",1,IF(#REF!&lt;&gt;"",1,0))</f>
        <v>#REF!</v>
      </c>
      <c r="V73" s="214" t="e">
        <f>IF('Crisis Indicator Data'!#REF!="No Data",1,IF(#REF!&lt;&gt;"",1,0))</f>
        <v>#REF!</v>
      </c>
      <c r="W73" s="214" t="e">
        <f>IF('Crisis Indicator Data'!#REF!="No Data",1,IF(#REF!&lt;&gt;"",1,0))</f>
        <v>#REF!</v>
      </c>
      <c r="X73" s="214" t="e">
        <f>IF('Crisis Indicator Data'!#REF!="No Data",1,IF(#REF!&lt;&gt;"",1,0))</f>
        <v>#REF!</v>
      </c>
      <c r="Y73" s="214" t="e">
        <f>IF('Crisis Indicator Data'!#REF!="No Data",1,IF(#REF!&lt;&gt;"",1,0))</f>
        <v>#REF!</v>
      </c>
      <c r="Z73" s="214" t="e">
        <f>IF('Crisis Indicator Data'!#REF!="No Data",1,IF(#REF!&lt;&gt;"",1,0))</f>
        <v>#REF!</v>
      </c>
      <c r="AA73" s="214" t="e">
        <f>IF('Crisis Indicator Data'!#REF!="No Data",1,IF(#REF!&lt;&gt;"",1,0))</f>
        <v>#REF!</v>
      </c>
      <c r="AB73" s="214" t="e">
        <f>IF('Crisis Indicator Data'!#REF!="No Data",1,IF(#REF!&lt;&gt;"",1,0))</f>
        <v>#REF!</v>
      </c>
      <c r="AC73" s="214" t="e">
        <f>IF('Crisis Indicator Data'!#REF!="No Data",1,IF(#REF!&lt;&gt;"",1,0))</f>
        <v>#REF!</v>
      </c>
      <c r="AD73" s="214" t="e">
        <f>IF('Crisis Indicator Data'!#REF!="No Data",1,IF(#REF!&lt;&gt;"",1,0))</f>
        <v>#REF!</v>
      </c>
      <c r="AE73" s="214" t="e">
        <f>IF('Crisis Indicator Data'!#REF!="No Data",1,IF(#REF!&lt;&gt;"",1,0))</f>
        <v>#REF!</v>
      </c>
      <c r="AF73" s="214" t="e">
        <f>IF('Crisis Indicator Data'!#REF!="No Data",1,IF(#REF!&lt;&gt;"",1,0))</f>
        <v>#REF!</v>
      </c>
      <c r="AG73" s="214" t="e">
        <f>IF('Crisis Indicator Data'!#REF!="No Data",1,IF(#REF!&lt;&gt;"",1,0))</f>
        <v>#REF!</v>
      </c>
      <c r="AH73" s="214" t="e">
        <f>IF('Crisis Indicator Data'!#REF!="No Data",1,IF(#REF!&lt;&gt;"",1,0))</f>
        <v>#REF!</v>
      </c>
      <c r="AI73" s="214" t="e">
        <f>IF('Crisis Indicator Data'!#REF!="No Data",1,IF(#REF!&lt;&gt;"",1,0))</f>
        <v>#REF!</v>
      </c>
      <c r="AJ73" s="214" t="e">
        <f>IF('Crisis Indicator Data'!#REF!="No Data",1,IF(#REF!&lt;&gt;"",1,0))</f>
        <v>#REF!</v>
      </c>
      <c r="AK73" s="214" t="e">
        <f>IF('Crisis Indicator Data'!#REF!="No Data",1,IF(#REF!&lt;&gt;"",1,0))</f>
        <v>#REF!</v>
      </c>
      <c r="AL73" s="214" t="e">
        <f>IF('Crisis Indicator Data'!#REF!="No Data",1,IF(#REF!&lt;&gt;"",1,0))</f>
        <v>#REF!</v>
      </c>
      <c r="AM73" s="214" t="e">
        <f>IF('Crisis Indicator Data'!#REF!="No Data",1,IF(#REF!&lt;&gt;"",1,0))</f>
        <v>#REF!</v>
      </c>
      <c r="AN73" s="214" t="e">
        <f>IF('Crisis Indicator Data'!#REF!="No Data",1,IF(#REF!&lt;&gt;"",1,0))</f>
        <v>#REF!</v>
      </c>
      <c r="AO73" s="214" t="e">
        <f>IF('Crisis Indicator Data'!#REF!="No Data",1,IF(#REF!&lt;&gt;"",1,0))</f>
        <v>#REF!</v>
      </c>
      <c r="AP73" s="214" t="e">
        <f>IF('Crisis Indicator Data'!#REF!="No Data",1,IF(#REF!&lt;&gt;"",1,0))</f>
        <v>#REF!</v>
      </c>
      <c r="AQ73" s="214" t="e">
        <f>IF('Crisis Indicator Data'!#REF!="No Data",1,IF(#REF!&lt;&gt;"",1,0))</f>
        <v>#REF!</v>
      </c>
      <c r="AR73" s="214" t="e">
        <f>IF('Crisis Indicator Data'!#REF!="No Data",1,IF(#REF!&lt;&gt;"",1,0))</f>
        <v>#REF!</v>
      </c>
      <c r="AS73" s="214" t="e">
        <f>IF('Crisis Indicator Data'!#REF!="No Data",1,IF(#REF!&lt;&gt;"",1,0))</f>
        <v>#REF!</v>
      </c>
      <c r="AT73" s="214" t="e">
        <f>IF('Crisis Indicator Data'!#REF!="No Data",1,IF(#REF!&lt;&gt;"",1,0))</f>
        <v>#REF!</v>
      </c>
      <c r="AU73" s="214" t="e">
        <f>IF('Crisis Indicator Data'!#REF!="No Data",1,IF(#REF!&lt;&gt;"",1,0))</f>
        <v>#REF!</v>
      </c>
      <c r="AV73" s="214" t="e">
        <f>IF('Crisis Indicator Data'!#REF!="No Data",1,IF(#REF!&lt;&gt;"",1,0))</f>
        <v>#REF!</v>
      </c>
      <c r="AW73" s="214" t="e">
        <f>IF('Crisis Indicator Data'!#REF!="No Data",1,IF(#REF!&lt;&gt;"",1,0))</f>
        <v>#REF!</v>
      </c>
      <c r="AX73" s="214" t="e">
        <f>IF('Crisis Indicator Data'!#REF!="No Data",1,IF(#REF!&lt;&gt;"",1,0))</f>
        <v>#REF!</v>
      </c>
      <c r="AY73" s="214" t="e">
        <f>IF('Crisis Indicator Data'!#REF!="No Data",1,IF(#REF!&lt;&gt;"",1,0))</f>
        <v>#REF!</v>
      </c>
      <c r="AZ73" s="214" t="e">
        <f>IF('Crisis Indicator Data'!#REF!="No Data",1,IF(#REF!&lt;&gt;"",1,0))</f>
        <v>#REF!</v>
      </c>
      <c r="BA73" t="e">
        <f t="shared" si="4"/>
        <v>#REF!</v>
      </c>
      <c r="BB73" s="22" t="e">
        <f t="shared" si="5"/>
        <v>#REF!</v>
      </c>
    </row>
    <row r="74" spans="1:54" x14ac:dyDescent="0.25">
      <c r="A74" t="s">
        <v>7965</v>
      </c>
      <c r="B74" s="214" t="e">
        <f>IF('Crisis Indicator Data'!#REF!="No Data",1,IF(#REF!&lt;&gt;"",1,0))</f>
        <v>#REF!</v>
      </c>
      <c r="C74" s="214" t="e">
        <f>IF('Crisis Indicator Data'!#REF!="No Data",1,IF(#REF!&lt;&gt;"",1,0))</f>
        <v>#REF!</v>
      </c>
      <c r="D74" s="214" t="e">
        <f>IF('Crisis Indicator Data'!#REF!="No Data",1,IF(#REF!&lt;&gt;"",1,0))</f>
        <v>#REF!</v>
      </c>
      <c r="E74" s="214" t="e">
        <f>IF('Crisis Indicator Data'!#REF!="No Data",1,IF(#REF!&lt;&gt;"",1,0))</f>
        <v>#REF!</v>
      </c>
      <c r="F74" s="214" t="e">
        <f>IF('Crisis Indicator Data'!#REF!="No Data",1,IF(#REF!&lt;&gt;"",1,0))</f>
        <v>#REF!</v>
      </c>
      <c r="G74" s="214" t="e">
        <f>IF('Crisis Indicator Data'!#REF!="No Data",1,IF(#REF!&lt;&gt;"",1,0))</f>
        <v>#REF!</v>
      </c>
      <c r="H74" s="214" t="e">
        <f>IF('Crisis Indicator Data'!#REF!="No Data",1,IF(#REF!&lt;&gt;"",1,0))</f>
        <v>#REF!</v>
      </c>
      <c r="I74" s="214" t="e">
        <f>IF('Crisis Indicator Data'!#REF!="No Data",1,IF(#REF!&lt;&gt;"",1,0))</f>
        <v>#REF!</v>
      </c>
      <c r="J74" s="214" t="e">
        <f>IF('Crisis Indicator Data'!#REF!="No Data",1,IF(#REF!&lt;&gt;"",1,0))</f>
        <v>#REF!</v>
      </c>
      <c r="K74" s="214" t="e">
        <f>IF('Crisis Indicator Data'!#REF!="No Data",1,IF(#REF!&lt;&gt;"",1,0))</f>
        <v>#REF!</v>
      </c>
      <c r="L74" s="214" t="e">
        <f>IF('Crisis Indicator Data'!#REF!="No Data",1,IF(#REF!&lt;&gt;"",1,0))</f>
        <v>#REF!</v>
      </c>
      <c r="M74" s="214" t="e">
        <f>IF('Crisis Indicator Data'!#REF!="No Data",1,IF(#REF!&lt;&gt;"",1,0))</f>
        <v>#REF!</v>
      </c>
      <c r="N74" s="214" t="e">
        <f>IF('Crisis Indicator Data'!#REF!="No Data",1,IF(#REF!&lt;&gt;"",1,0))</f>
        <v>#REF!</v>
      </c>
      <c r="O74" s="214" t="e">
        <f>IF('Crisis Indicator Data'!#REF!="No Data",1,IF(#REF!&lt;&gt;"",1,0))</f>
        <v>#REF!</v>
      </c>
      <c r="P74" s="214" t="e">
        <f>IF('Crisis Indicator Data'!#REF!="No Data",1,IF(#REF!&lt;&gt;"",1,0))</f>
        <v>#REF!</v>
      </c>
      <c r="Q74" s="214" t="e">
        <f>IF('Crisis Indicator Data'!#REF!="No Data",1,IF(#REF!&lt;&gt;"",1,0))</f>
        <v>#REF!</v>
      </c>
      <c r="R74" s="214" t="e">
        <f>IF('Crisis Indicator Data'!#REF!="No Data",1,IF(#REF!&lt;&gt;"",1,0))</f>
        <v>#REF!</v>
      </c>
      <c r="S74" s="214" t="e">
        <f>IF('Crisis Indicator Data'!#REF!="No Data",1,IF(#REF!&lt;&gt;"",1,0))</f>
        <v>#REF!</v>
      </c>
      <c r="T74" s="214" t="e">
        <f>IF('Crisis Indicator Data'!#REF!="No Data",1,IF(#REF!&lt;&gt;"",1,0))</f>
        <v>#REF!</v>
      </c>
      <c r="U74" s="214" t="e">
        <f>IF('Crisis Indicator Data'!#REF!="No Data",1,IF(#REF!&lt;&gt;"",1,0))</f>
        <v>#REF!</v>
      </c>
      <c r="V74" s="214" t="e">
        <f>IF('Crisis Indicator Data'!#REF!="No Data",1,IF(#REF!&lt;&gt;"",1,0))</f>
        <v>#REF!</v>
      </c>
      <c r="W74" s="214" t="e">
        <f>IF('Crisis Indicator Data'!#REF!="No Data",1,IF(#REF!&lt;&gt;"",1,0))</f>
        <v>#REF!</v>
      </c>
      <c r="X74" s="214" t="e">
        <f>IF('Crisis Indicator Data'!#REF!="No Data",1,IF(#REF!&lt;&gt;"",1,0))</f>
        <v>#REF!</v>
      </c>
      <c r="Y74" s="214" t="e">
        <f>IF('Crisis Indicator Data'!#REF!="No Data",1,IF(#REF!&lt;&gt;"",1,0))</f>
        <v>#REF!</v>
      </c>
      <c r="Z74" s="214" t="e">
        <f>IF('Crisis Indicator Data'!#REF!="No Data",1,IF(#REF!&lt;&gt;"",1,0))</f>
        <v>#REF!</v>
      </c>
      <c r="AA74" s="214" t="e">
        <f>IF('Crisis Indicator Data'!#REF!="No Data",1,IF(#REF!&lt;&gt;"",1,0))</f>
        <v>#REF!</v>
      </c>
      <c r="AB74" s="214" t="e">
        <f>IF('Crisis Indicator Data'!#REF!="No Data",1,IF(#REF!&lt;&gt;"",1,0))</f>
        <v>#REF!</v>
      </c>
      <c r="AC74" s="214" t="e">
        <f>IF('Crisis Indicator Data'!#REF!="No Data",1,IF(#REF!&lt;&gt;"",1,0))</f>
        <v>#REF!</v>
      </c>
      <c r="AD74" s="214" t="e">
        <f>IF('Crisis Indicator Data'!#REF!="No Data",1,IF(#REF!&lt;&gt;"",1,0))</f>
        <v>#REF!</v>
      </c>
      <c r="AE74" s="214" t="e">
        <f>IF('Crisis Indicator Data'!#REF!="No Data",1,IF(#REF!&lt;&gt;"",1,0))</f>
        <v>#REF!</v>
      </c>
      <c r="AF74" s="214" t="e">
        <f>IF('Crisis Indicator Data'!#REF!="No Data",1,IF(#REF!&lt;&gt;"",1,0))</f>
        <v>#REF!</v>
      </c>
      <c r="AG74" s="214" t="e">
        <f>IF('Crisis Indicator Data'!#REF!="No Data",1,IF(#REF!&lt;&gt;"",1,0))</f>
        <v>#REF!</v>
      </c>
      <c r="AH74" s="214" t="e">
        <f>IF('Crisis Indicator Data'!#REF!="No Data",1,IF(#REF!&lt;&gt;"",1,0))</f>
        <v>#REF!</v>
      </c>
      <c r="AI74" s="214" t="e">
        <f>IF('Crisis Indicator Data'!#REF!="No Data",1,IF(#REF!&lt;&gt;"",1,0))</f>
        <v>#REF!</v>
      </c>
      <c r="AJ74" s="214" t="e">
        <f>IF('Crisis Indicator Data'!#REF!="No Data",1,IF(#REF!&lt;&gt;"",1,0))</f>
        <v>#REF!</v>
      </c>
      <c r="AK74" s="214" t="e">
        <f>IF('Crisis Indicator Data'!#REF!="No Data",1,IF(#REF!&lt;&gt;"",1,0))</f>
        <v>#REF!</v>
      </c>
      <c r="AL74" s="214" t="e">
        <f>IF('Crisis Indicator Data'!#REF!="No Data",1,IF(#REF!&lt;&gt;"",1,0))</f>
        <v>#REF!</v>
      </c>
      <c r="AM74" s="214" t="e">
        <f>IF('Crisis Indicator Data'!#REF!="No Data",1,IF(#REF!&lt;&gt;"",1,0))</f>
        <v>#REF!</v>
      </c>
      <c r="AN74" s="214" t="e">
        <f>IF('Crisis Indicator Data'!#REF!="No Data",1,IF(#REF!&lt;&gt;"",1,0))</f>
        <v>#REF!</v>
      </c>
      <c r="AO74" s="214" t="e">
        <f>IF('Crisis Indicator Data'!#REF!="No Data",1,IF(#REF!&lt;&gt;"",1,0))</f>
        <v>#REF!</v>
      </c>
      <c r="AP74" s="214" t="e">
        <f>IF('Crisis Indicator Data'!#REF!="No Data",1,IF(#REF!&lt;&gt;"",1,0))</f>
        <v>#REF!</v>
      </c>
      <c r="AQ74" s="214" t="e">
        <f>IF('Crisis Indicator Data'!#REF!="No Data",1,IF(#REF!&lt;&gt;"",1,0))</f>
        <v>#REF!</v>
      </c>
      <c r="AR74" s="214" t="e">
        <f>IF('Crisis Indicator Data'!#REF!="No Data",1,IF(#REF!&lt;&gt;"",1,0))</f>
        <v>#REF!</v>
      </c>
      <c r="AS74" s="214" t="e">
        <f>IF('Crisis Indicator Data'!#REF!="No Data",1,IF(#REF!&lt;&gt;"",1,0))</f>
        <v>#REF!</v>
      </c>
      <c r="AT74" s="214" t="e">
        <f>IF('Crisis Indicator Data'!#REF!="No Data",1,IF(#REF!&lt;&gt;"",1,0))</f>
        <v>#REF!</v>
      </c>
      <c r="AU74" s="214" t="e">
        <f>IF('Crisis Indicator Data'!#REF!="No Data",1,IF(#REF!&lt;&gt;"",1,0))</f>
        <v>#REF!</v>
      </c>
      <c r="AV74" s="214" t="e">
        <f>IF('Crisis Indicator Data'!#REF!="No Data",1,IF(#REF!&lt;&gt;"",1,0))</f>
        <v>#REF!</v>
      </c>
      <c r="AW74" s="214" t="e">
        <f>IF('Crisis Indicator Data'!#REF!="No Data",1,IF(#REF!&lt;&gt;"",1,0))</f>
        <v>#REF!</v>
      </c>
      <c r="AX74" s="214" t="e">
        <f>IF('Crisis Indicator Data'!#REF!="No Data",1,IF(#REF!&lt;&gt;"",1,0))</f>
        <v>#REF!</v>
      </c>
      <c r="AY74" s="214" t="e">
        <f>IF('Crisis Indicator Data'!#REF!="No Data",1,IF(#REF!&lt;&gt;"",1,0))</f>
        <v>#REF!</v>
      </c>
      <c r="AZ74" s="214" t="e">
        <f>IF('Crisis Indicator Data'!#REF!="No Data",1,IF(#REF!&lt;&gt;"",1,0))</f>
        <v>#REF!</v>
      </c>
      <c r="BA74" t="e">
        <f t="shared" si="4"/>
        <v>#REF!</v>
      </c>
      <c r="BB74" s="22" t="e">
        <f t="shared" si="5"/>
        <v>#REF!</v>
      </c>
    </row>
    <row r="75" spans="1:54" x14ac:dyDescent="0.25">
      <c r="A75" t="s">
        <v>7973</v>
      </c>
      <c r="B75" s="214" t="e">
        <f>IF('Crisis Indicator Data'!#REF!="No Data",1,IF(#REF!&lt;&gt;"",1,0))</f>
        <v>#REF!</v>
      </c>
      <c r="C75" s="214" t="e">
        <f>IF('Crisis Indicator Data'!#REF!="No Data",1,IF(#REF!&lt;&gt;"",1,0))</f>
        <v>#REF!</v>
      </c>
      <c r="D75" s="214" t="e">
        <f>IF('Crisis Indicator Data'!#REF!="No Data",1,IF(#REF!&lt;&gt;"",1,0))</f>
        <v>#REF!</v>
      </c>
      <c r="E75" s="214" t="e">
        <f>IF('Crisis Indicator Data'!#REF!="No Data",1,IF(#REF!&lt;&gt;"",1,0))</f>
        <v>#REF!</v>
      </c>
      <c r="F75" s="214" t="e">
        <f>IF('Crisis Indicator Data'!#REF!="No Data",1,IF(#REF!&lt;&gt;"",1,0))</f>
        <v>#REF!</v>
      </c>
      <c r="G75" s="214" t="e">
        <f>IF('Crisis Indicator Data'!#REF!="No Data",1,IF(#REF!&lt;&gt;"",1,0))</f>
        <v>#REF!</v>
      </c>
      <c r="H75" s="214" t="e">
        <f>IF('Crisis Indicator Data'!#REF!="No Data",1,IF(#REF!&lt;&gt;"",1,0))</f>
        <v>#REF!</v>
      </c>
      <c r="I75" s="214" t="e">
        <f>IF('Crisis Indicator Data'!#REF!="No Data",1,IF(#REF!&lt;&gt;"",1,0))</f>
        <v>#REF!</v>
      </c>
      <c r="J75" s="214" t="e">
        <f>IF('Crisis Indicator Data'!#REF!="No Data",1,IF(#REF!&lt;&gt;"",1,0))</f>
        <v>#REF!</v>
      </c>
      <c r="K75" s="214" t="e">
        <f>IF('Crisis Indicator Data'!#REF!="No Data",1,IF(#REF!&lt;&gt;"",1,0))</f>
        <v>#REF!</v>
      </c>
      <c r="L75" s="214" t="e">
        <f>IF('Crisis Indicator Data'!#REF!="No Data",1,IF(#REF!&lt;&gt;"",1,0))</f>
        <v>#REF!</v>
      </c>
      <c r="M75" s="214" t="e">
        <f>IF('Crisis Indicator Data'!#REF!="No Data",1,IF(#REF!&lt;&gt;"",1,0))</f>
        <v>#REF!</v>
      </c>
      <c r="N75" s="214" t="e">
        <f>IF('Crisis Indicator Data'!#REF!="No Data",1,IF(#REF!&lt;&gt;"",1,0))</f>
        <v>#REF!</v>
      </c>
      <c r="O75" s="214" t="e">
        <f>IF('Crisis Indicator Data'!#REF!="No Data",1,IF(#REF!&lt;&gt;"",1,0))</f>
        <v>#REF!</v>
      </c>
      <c r="P75" s="214" t="e">
        <f>IF('Crisis Indicator Data'!#REF!="No Data",1,IF(#REF!&lt;&gt;"",1,0))</f>
        <v>#REF!</v>
      </c>
      <c r="Q75" s="214" t="e">
        <f>IF('Crisis Indicator Data'!#REF!="No Data",1,IF(#REF!&lt;&gt;"",1,0))</f>
        <v>#REF!</v>
      </c>
      <c r="R75" s="214" t="e">
        <f>IF('Crisis Indicator Data'!#REF!="No Data",1,IF(#REF!&lt;&gt;"",1,0))</f>
        <v>#REF!</v>
      </c>
      <c r="S75" s="214" t="e">
        <f>IF('Crisis Indicator Data'!#REF!="No Data",1,IF(#REF!&lt;&gt;"",1,0))</f>
        <v>#REF!</v>
      </c>
      <c r="T75" s="214" t="e">
        <f>IF('Crisis Indicator Data'!#REF!="No Data",1,IF(#REF!&lt;&gt;"",1,0))</f>
        <v>#REF!</v>
      </c>
      <c r="U75" s="214" t="e">
        <f>IF('Crisis Indicator Data'!#REF!="No Data",1,IF(#REF!&lt;&gt;"",1,0))</f>
        <v>#REF!</v>
      </c>
      <c r="V75" s="214" t="e">
        <f>IF('Crisis Indicator Data'!#REF!="No Data",1,IF(#REF!&lt;&gt;"",1,0))</f>
        <v>#REF!</v>
      </c>
      <c r="W75" s="214" t="e">
        <f>IF('Crisis Indicator Data'!#REF!="No Data",1,IF(#REF!&lt;&gt;"",1,0))</f>
        <v>#REF!</v>
      </c>
      <c r="X75" s="214" t="e">
        <f>IF('Crisis Indicator Data'!#REF!="No Data",1,IF(#REF!&lt;&gt;"",1,0))</f>
        <v>#REF!</v>
      </c>
      <c r="Y75" s="214" t="e">
        <f>IF('Crisis Indicator Data'!#REF!="No Data",1,IF(#REF!&lt;&gt;"",1,0))</f>
        <v>#REF!</v>
      </c>
      <c r="Z75" s="214" t="e">
        <f>IF('Crisis Indicator Data'!#REF!="No Data",1,IF(#REF!&lt;&gt;"",1,0))</f>
        <v>#REF!</v>
      </c>
      <c r="AA75" s="214" t="e">
        <f>IF('Crisis Indicator Data'!#REF!="No Data",1,IF(#REF!&lt;&gt;"",1,0))</f>
        <v>#REF!</v>
      </c>
      <c r="AB75" s="214" t="e">
        <f>IF('Crisis Indicator Data'!#REF!="No Data",1,IF(#REF!&lt;&gt;"",1,0))</f>
        <v>#REF!</v>
      </c>
      <c r="AC75" s="214" t="e">
        <f>IF('Crisis Indicator Data'!#REF!="No Data",1,IF(#REF!&lt;&gt;"",1,0))</f>
        <v>#REF!</v>
      </c>
      <c r="AD75" s="214" t="e">
        <f>IF('Crisis Indicator Data'!#REF!="No Data",1,IF(#REF!&lt;&gt;"",1,0))</f>
        <v>#REF!</v>
      </c>
      <c r="AE75" s="214" t="e">
        <f>IF('Crisis Indicator Data'!#REF!="No Data",1,IF(#REF!&lt;&gt;"",1,0))</f>
        <v>#REF!</v>
      </c>
      <c r="AF75" s="214" t="e">
        <f>IF('Crisis Indicator Data'!#REF!="No Data",1,IF(#REF!&lt;&gt;"",1,0))</f>
        <v>#REF!</v>
      </c>
      <c r="AG75" s="214" t="e">
        <f>IF('Crisis Indicator Data'!#REF!="No Data",1,IF(#REF!&lt;&gt;"",1,0))</f>
        <v>#REF!</v>
      </c>
      <c r="AH75" s="214" t="e">
        <f>IF('Crisis Indicator Data'!#REF!="No Data",1,IF(#REF!&lt;&gt;"",1,0))</f>
        <v>#REF!</v>
      </c>
      <c r="AI75" s="214" t="e">
        <f>IF('Crisis Indicator Data'!#REF!="No Data",1,IF(#REF!&lt;&gt;"",1,0))</f>
        <v>#REF!</v>
      </c>
      <c r="AJ75" s="214" t="e">
        <f>IF('Crisis Indicator Data'!#REF!="No Data",1,IF(#REF!&lt;&gt;"",1,0))</f>
        <v>#REF!</v>
      </c>
      <c r="AK75" s="214" t="e">
        <f>IF('Crisis Indicator Data'!#REF!="No Data",1,IF(#REF!&lt;&gt;"",1,0))</f>
        <v>#REF!</v>
      </c>
      <c r="AL75" s="214" t="e">
        <f>IF('Crisis Indicator Data'!#REF!="No Data",1,IF(#REF!&lt;&gt;"",1,0))</f>
        <v>#REF!</v>
      </c>
      <c r="AM75" s="214" t="e">
        <f>IF('Crisis Indicator Data'!#REF!="No Data",1,IF(#REF!&lt;&gt;"",1,0))</f>
        <v>#REF!</v>
      </c>
      <c r="AN75" s="214" t="e">
        <f>IF('Crisis Indicator Data'!#REF!="No Data",1,IF(#REF!&lt;&gt;"",1,0))</f>
        <v>#REF!</v>
      </c>
      <c r="AO75" s="214" t="e">
        <f>IF('Crisis Indicator Data'!#REF!="No Data",1,IF(#REF!&lt;&gt;"",1,0))</f>
        <v>#REF!</v>
      </c>
      <c r="AP75" s="214" t="e">
        <f>IF('Crisis Indicator Data'!#REF!="No Data",1,IF(#REF!&lt;&gt;"",1,0))</f>
        <v>#REF!</v>
      </c>
      <c r="AQ75" s="214" t="e">
        <f>IF('Crisis Indicator Data'!#REF!="No Data",1,IF(#REF!&lt;&gt;"",1,0))</f>
        <v>#REF!</v>
      </c>
      <c r="AR75" s="214" t="e">
        <f>IF('Crisis Indicator Data'!#REF!="No Data",1,IF(#REF!&lt;&gt;"",1,0))</f>
        <v>#REF!</v>
      </c>
      <c r="AS75" s="214" t="e">
        <f>IF('Crisis Indicator Data'!#REF!="No Data",1,IF(#REF!&lt;&gt;"",1,0))</f>
        <v>#REF!</v>
      </c>
      <c r="AT75" s="214" t="e">
        <f>IF('Crisis Indicator Data'!#REF!="No Data",1,IF(#REF!&lt;&gt;"",1,0))</f>
        <v>#REF!</v>
      </c>
      <c r="AU75" s="214" t="e">
        <f>IF('Crisis Indicator Data'!#REF!="No Data",1,IF(#REF!&lt;&gt;"",1,0))</f>
        <v>#REF!</v>
      </c>
      <c r="AV75" s="214" t="e">
        <f>IF('Crisis Indicator Data'!#REF!="No Data",1,IF(#REF!&lt;&gt;"",1,0))</f>
        <v>#REF!</v>
      </c>
      <c r="AW75" s="214" t="e">
        <f>IF('Crisis Indicator Data'!#REF!="No Data",1,IF(#REF!&lt;&gt;"",1,0))</f>
        <v>#REF!</v>
      </c>
      <c r="AX75" s="214" t="e">
        <f>IF('Crisis Indicator Data'!#REF!="No Data",1,IF(#REF!&lt;&gt;"",1,0))</f>
        <v>#REF!</v>
      </c>
      <c r="AY75" s="214" t="e">
        <f>IF('Crisis Indicator Data'!#REF!="No Data",1,IF(#REF!&lt;&gt;"",1,0))</f>
        <v>#REF!</v>
      </c>
      <c r="AZ75" s="214" t="e">
        <f>IF('Crisis Indicator Data'!#REF!="No Data",1,IF(#REF!&lt;&gt;"",1,0))</f>
        <v>#REF!</v>
      </c>
      <c r="BA75" t="e">
        <f t="shared" si="4"/>
        <v>#REF!</v>
      </c>
      <c r="BB75" s="22" t="e">
        <f t="shared" si="5"/>
        <v>#REF!</v>
      </c>
    </row>
    <row r="76" spans="1:54" x14ac:dyDescent="0.25">
      <c r="A76" t="s">
        <v>7967</v>
      </c>
      <c r="B76" s="214" t="e">
        <f>IF('Crisis Indicator Data'!#REF!="No Data",1,IF(#REF!&lt;&gt;"",1,0))</f>
        <v>#REF!</v>
      </c>
      <c r="C76" s="214" t="e">
        <f>IF('Crisis Indicator Data'!#REF!="No Data",1,IF(#REF!&lt;&gt;"",1,0))</f>
        <v>#REF!</v>
      </c>
      <c r="D76" s="214" t="e">
        <f>IF('Crisis Indicator Data'!#REF!="No Data",1,IF(#REF!&lt;&gt;"",1,0))</f>
        <v>#REF!</v>
      </c>
      <c r="E76" s="214" t="e">
        <f>IF('Crisis Indicator Data'!#REF!="No Data",1,IF(#REF!&lt;&gt;"",1,0))</f>
        <v>#REF!</v>
      </c>
      <c r="F76" s="214" t="e">
        <f>IF('Crisis Indicator Data'!#REF!="No Data",1,IF(#REF!&lt;&gt;"",1,0))</f>
        <v>#REF!</v>
      </c>
      <c r="G76" s="214" t="e">
        <f>IF('Crisis Indicator Data'!#REF!="No Data",1,IF(#REF!&lt;&gt;"",1,0))</f>
        <v>#REF!</v>
      </c>
      <c r="H76" s="214" t="e">
        <f>IF('Crisis Indicator Data'!#REF!="No Data",1,IF(#REF!&lt;&gt;"",1,0))</f>
        <v>#REF!</v>
      </c>
      <c r="I76" s="214" t="e">
        <f>IF('Crisis Indicator Data'!#REF!="No Data",1,IF(#REF!&lt;&gt;"",1,0))</f>
        <v>#REF!</v>
      </c>
      <c r="J76" s="214" t="e">
        <f>IF('Crisis Indicator Data'!#REF!="No Data",1,IF(#REF!&lt;&gt;"",1,0))</f>
        <v>#REF!</v>
      </c>
      <c r="K76" s="214" t="e">
        <f>IF('Crisis Indicator Data'!#REF!="No Data",1,IF(#REF!&lt;&gt;"",1,0))</f>
        <v>#REF!</v>
      </c>
      <c r="L76" s="214" t="e">
        <f>IF('Crisis Indicator Data'!#REF!="No Data",1,IF(#REF!&lt;&gt;"",1,0))</f>
        <v>#REF!</v>
      </c>
      <c r="M76" s="214" t="e">
        <f>IF('Crisis Indicator Data'!#REF!="No Data",1,IF(#REF!&lt;&gt;"",1,0))</f>
        <v>#REF!</v>
      </c>
      <c r="N76" s="214" t="e">
        <f>IF('Crisis Indicator Data'!#REF!="No Data",1,IF(#REF!&lt;&gt;"",1,0))</f>
        <v>#REF!</v>
      </c>
      <c r="O76" s="214" t="e">
        <f>IF('Crisis Indicator Data'!#REF!="No Data",1,IF(#REF!&lt;&gt;"",1,0))</f>
        <v>#REF!</v>
      </c>
      <c r="P76" s="214" t="e">
        <f>IF('Crisis Indicator Data'!#REF!="No Data",1,IF(#REF!&lt;&gt;"",1,0))</f>
        <v>#REF!</v>
      </c>
      <c r="Q76" s="214" t="e">
        <f>IF('Crisis Indicator Data'!#REF!="No Data",1,IF(#REF!&lt;&gt;"",1,0))</f>
        <v>#REF!</v>
      </c>
      <c r="R76" s="214" t="e">
        <f>IF('Crisis Indicator Data'!#REF!="No Data",1,IF(#REF!&lt;&gt;"",1,0))</f>
        <v>#REF!</v>
      </c>
      <c r="S76" s="214" t="e">
        <f>IF('Crisis Indicator Data'!#REF!="No Data",1,IF(#REF!&lt;&gt;"",1,0))</f>
        <v>#REF!</v>
      </c>
      <c r="T76" s="214" t="e">
        <f>IF('Crisis Indicator Data'!#REF!="No Data",1,IF(#REF!&lt;&gt;"",1,0))</f>
        <v>#REF!</v>
      </c>
      <c r="U76" s="214" t="e">
        <f>IF('Crisis Indicator Data'!#REF!="No Data",1,IF(#REF!&lt;&gt;"",1,0))</f>
        <v>#REF!</v>
      </c>
      <c r="V76" s="214" t="e">
        <f>IF('Crisis Indicator Data'!#REF!="No Data",1,IF(#REF!&lt;&gt;"",1,0))</f>
        <v>#REF!</v>
      </c>
      <c r="W76" s="214" t="e">
        <f>IF('Crisis Indicator Data'!#REF!="No Data",1,IF(#REF!&lt;&gt;"",1,0))</f>
        <v>#REF!</v>
      </c>
      <c r="X76" s="214" t="e">
        <f>IF('Crisis Indicator Data'!#REF!="No Data",1,IF(#REF!&lt;&gt;"",1,0))</f>
        <v>#REF!</v>
      </c>
      <c r="Y76" s="214" t="e">
        <f>IF('Crisis Indicator Data'!#REF!="No Data",1,IF(#REF!&lt;&gt;"",1,0))</f>
        <v>#REF!</v>
      </c>
      <c r="Z76" s="214" t="e">
        <f>IF('Crisis Indicator Data'!#REF!="No Data",1,IF(#REF!&lt;&gt;"",1,0))</f>
        <v>#REF!</v>
      </c>
      <c r="AA76" s="214" t="e">
        <f>IF('Crisis Indicator Data'!#REF!="No Data",1,IF(#REF!&lt;&gt;"",1,0))</f>
        <v>#REF!</v>
      </c>
      <c r="AB76" s="214" t="e">
        <f>IF('Crisis Indicator Data'!#REF!="No Data",1,IF(#REF!&lt;&gt;"",1,0))</f>
        <v>#REF!</v>
      </c>
      <c r="AC76" s="214" t="e">
        <f>IF('Crisis Indicator Data'!#REF!="No Data",1,IF(#REF!&lt;&gt;"",1,0))</f>
        <v>#REF!</v>
      </c>
      <c r="AD76" s="214" t="e">
        <f>IF('Crisis Indicator Data'!#REF!="No Data",1,IF(#REF!&lt;&gt;"",1,0))</f>
        <v>#REF!</v>
      </c>
      <c r="AE76" s="214" t="e">
        <f>IF('Crisis Indicator Data'!#REF!="No Data",1,IF(#REF!&lt;&gt;"",1,0))</f>
        <v>#REF!</v>
      </c>
      <c r="AF76" s="214" t="e">
        <f>IF('Crisis Indicator Data'!#REF!="No Data",1,IF(#REF!&lt;&gt;"",1,0))</f>
        <v>#REF!</v>
      </c>
      <c r="AG76" s="214" t="e">
        <f>IF('Crisis Indicator Data'!#REF!="No Data",1,IF(#REF!&lt;&gt;"",1,0))</f>
        <v>#REF!</v>
      </c>
      <c r="AH76" s="214" t="e">
        <f>IF('Crisis Indicator Data'!#REF!="No Data",1,IF(#REF!&lt;&gt;"",1,0))</f>
        <v>#REF!</v>
      </c>
      <c r="AI76" s="214" t="e">
        <f>IF('Crisis Indicator Data'!#REF!="No Data",1,IF(#REF!&lt;&gt;"",1,0))</f>
        <v>#REF!</v>
      </c>
      <c r="AJ76" s="214" t="e">
        <f>IF('Crisis Indicator Data'!#REF!="No Data",1,IF(#REF!&lt;&gt;"",1,0))</f>
        <v>#REF!</v>
      </c>
      <c r="AK76" s="214" t="e">
        <f>IF('Crisis Indicator Data'!#REF!="No Data",1,IF(#REF!&lt;&gt;"",1,0))</f>
        <v>#REF!</v>
      </c>
      <c r="AL76" s="214" t="e">
        <f>IF('Crisis Indicator Data'!#REF!="No Data",1,IF(#REF!&lt;&gt;"",1,0))</f>
        <v>#REF!</v>
      </c>
      <c r="AM76" s="214" t="e">
        <f>IF('Crisis Indicator Data'!#REF!="No Data",1,IF(#REF!&lt;&gt;"",1,0))</f>
        <v>#REF!</v>
      </c>
      <c r="AN76" s="214" t="e">
        <f>IF('Crisis Indicator Data'!#REF!="No Data",1,IF(#REF!&lt;&gt;"",1,0))</f>
        <v>#REF!</v>
      </c>
      <c r="AO76" s="214" t="e">
        <f>IF('Crisis Indicator Data'!#REF!="No Data",1,IF(#REF!&lt;&gt;"",1,0))</f>
        <v>#REF!</v>
      </c>
      <c r="AP76" s="214" t="e">
        <f>IF('Crisis Indicator Data'!#REF!="No Data",1,IF(#REF!&lt;&gt;"",1,0))</f>
        <v>#REF!</v>
      </c>
      <c r="AQ76" s="214" t="e">
        <f>IF('Crisis Indicator Data'!#REF!="No Data",1,IF(#REF!&lt;&gt;"",1,0))</f>
        <v>#REF!</v>
      </c>
      <c r="AR76" s="214" t="e">
        <f>IF('Crisis Indicator Data'!#REF!="No Data",1,IF(#REF!&lt;&gt;"",1,0))</f>
        <v>#REF!</v>
      </c>
      <c r="AS76" s="214" t="e">
        <f>IF('Crisis Indicator Data'!#REF!="No Data",1,IF(#REF!&lt;&gt;"",1,0))</f>
        <v>#REF!</v>
      </c>
      <c r="AT76" s="214" t="e">
        <f>IF('Crisis Indicator Data'!#REF!="No Data",1,IF(#REF!&lt;&gt;"",1,0))</f>
        <v>#REF!</v>
      </c>
      <c r="AU76" s="214" t="e">
        <f>IF('Crisis Indicator Data'!#REF!="No Data",1,IF(#REF!&lt;&gt;"",1,0))</f>
        <v>#REF!</v>
      </c>
      <c r="AV76" s="214" t="e">
        <f>IF('Crisis Indicator Data'!#REF!="No Data",1,IF(#REF!&lt;&gt;"",1,0))</f>
        <v>#REF!</v>
      </c>
      <c r="AW76" s="214" t="e">
        <f>IF('Crisis Indicator Data'!#REF!="No Data",1,IF(#REF!&lt;&gt;"",1,0))</f>
        <v>#REF!</v>
      </c>
      <c r="AX76" s="214" t="e">
        <f>IF('Crisis Indicator Data'!#REF!="No Data",1,IF(#REF!&lt;&gt;"",1,0))</f>
        <v>#REF!</v>
      </c>
      <c r="AY76" s="214" t="e">
        <f>IF('Crisis Indicator Data'!#REF!="No Data",1,IF(#REF!&lt;&gt;"",1,0))</f>
        <v>#REF!</v>
      </c>
      <c r="AZ76" s="214" t="e">
        <f>IF('Crisis Indicator Data'!#REF!="No Data",1,IF(#REF!&lt;&gt;"",1,0))</f>
        <v>#REF!</v>
      </c>
      <c r="BA76" t="e">
        <f t="shared" si="4"/>
        <v>#REF!</v>
      </c>
      <c r="BB76" s="22" t="e">
        <f t="shared" si="5"/>
        <v>#REF!</v>
      </c>
    </row>
    <row r="77" spans="1:54" x14ac:dyDescent="0.25">
      <c r="A77" t="s">
        <v>7966</v>
      </c>
      <c r="B77" s="214" t="e">
        <f>IF('Crisis Indicator Data'!#REF!="No Data",1,IF(#REF!&lt;&gt;"",1,0))</f>
        <v>#REF!</v>
      </c>
      <c r="C77" s="214" t="e">
        <f>IF('Crisis Indicator Data'!#REF!="No Data",1,IF(#REF!&lt;&gt;"",1,0))</f>
        <v>#REF!</v>
      </c>
      <c r="D77" s="214" t="e">
        <f>IF('Crisis Indicator Data'!#REF!="No Data",1,IF(#REF!&lt;&gt;"",1,0))</f>
        <v>#REF!</v>
      </c>
      <c r="E77" s="214" t="e">
        <f>IF('Crisis Indicator Data'!#REF!="No Data",1,IF(#REF!&lt;&gt;"",1,0))</f>
        <v>#REF!</v>
      </c>
      <c r="F77" s="214" t="e">
        <f>IF('Crisis Indicator Data'!#REF!="No Data",1,IF(#REF!&lt;&gt;"",1,0))</f>
        <v>#REF!</v>
      </c>
      <c r="G77" s="214" t="e">
        <f>IF('Crisis Indicator Data'!#REF!="No Data",1,IF(#REF!&lt;&gt;"",1,0))</f>
        <v>#REF!</v>
      </c>
      <c r="H77" s="214" t="e">
        <f>IF('Crisis Indicator Data'!#REF!="No Data",1,IF(#REF!&lt;&gt;"",1,0))</f>
        <v>#REF!</v>
      </c>
      <c r="I77" s="214" t="e">
        <f>IF('Crisis Indicator Data'!#REF!="No Data",1,IF(#REF!&lt;&gt;"",1,0))</f>
        <v>#REF!</v>
      </c>
      <c r="J77" s="214" t="e">
        <f>IF('Crisis Indicator Data'!#REF!="No Data",1,IF(#REF!&lt;&gt;"",1,0))</f>
        <v>#REF!</v>
      </c>
      <c r="K77" s="214" t="e">
        <f>IF('Crisis Indicator Data'!#REF!="No Data",1,IF(#REF!&lt;&gt;"",1,0))</f>
        <v>#REF!</v>
      </c>
      <c r="L77" s="214" t="e">
        <f>IF('Crisis Indicator Data'!#REF!="No Data",1,IF(#REF!&lt;&gt;"",1,0))</f>
        <v>#REF!</v>
      </c>
      <c r="M77" s="214" t="e">
        <f>IF('Crisis Indicator Data'!#REF!="No Data",1,IF(#REF!&lt;&gt;"",1,0))</f>
        <v>#REF!</v>
      </c>
      <c r="N77" s="214" t="e">
        <f>IF('Crisis Indicator Data'!#REF!="No Data",1,IF(#REF!&lt;&gt;"",1,0))</f>
        <v>#REF!</v>
      </c>
      <c r="O77" s="214" t="e">
        <f>IF('Crisis Indicator Data'!#REF!="No Data",1,IF(#REF!&lt;&gt;"",1,0))</f>
        <v>#REF!</v>
      </c>
      <c r="P77" s="214" t="e">
        <f>IF('Crisis Indicator Data'!#REF!="No Data",1,IF(#REF!&lt;&gt;"",1,0))</f>
        <v>#REF!</v>
      </c>
      <c r="Q77" s="214" t="e">
        <f>IF('Crisis Indicator Data'!#REF!="No Data",1,IF(#REF!&lt;&gt;"",1,0))</f>
        <v>#REF!</v>
      </c>
      <c r="R77" s="214" t="e">
        <f>IF('Crisis Indicator Data'!#REF!="No Data",1,IF(#REF!&lt;&gt;"",1,0))</f>
        <v>#REF!</v>
      </c>
      <c r="S77" s="214" t="e">
        <f>IF('Crisis Indicator Data'!#REF!="No Data",1,IF(#REF!&lt;&gt;"",1,0))</f>
        <v>#REF!</v>
      </c>
      <c r="T77" s="214" t="e">
        <f>IF('Crisis Indicator Data'!#REF!="No Data",1,IF(#REF!&lt;&gt;"",1,0))</f>
        <v>#REF!</v>
      </c>
      <c r="U77" s="214" t="e">
        <f>IF('Crisis Indicator Data'!#REF!="No Data",1,IF(#REF!&lt;&gt;"",1,0))</f>
        <v>#REF!</v>
      </c>
      <c r="V77" s="214" t="e">
        <f>IF('Crisis Indicator Data'!#REF!="No Data",1,IF(#REF!&lt;&gt;"",1,0))</f>
        <v>#REF!</v>
      </c>
      <c r="W77" s="214" t="e">
        <f>IF('Crisis Indicator Data'!#REF!="No Data",1,IF(#REF!&lt;&gt;"",1,0))</f>
        <v>#REF!</v>
      </c>
      <c r="X77" s="214" t="e">
        <f>IF('Crisis Indicator Data'!#REF!="No Data",1,IF(#REF!&lt;&gt;"",1,0))</f>
        <v>#REF!</v>
      </c>
      <c r="Y77" s="214" t="e">
        <f>IF('Crisis Indicator Data'!#REF!="No Data",1,IF(#REF!&lt;&gt;"",1,0))</f>
        <v>#REF!</v>
      </c>
      <c r="Z77" s="214" t="e">
        <f>IF('Crisis Indicator Data'!#REF!="No Data",1,IF(#REF!&lt;&gt;"",1,0))</f>
        <v>#REF!</v>
      </c>
      <c r="AA77" s="214" t="e">
        <f>IF('Crisis Indicator Data'!#REF!="No Data",1,IF(#REF!&lt;&gt;"",1,0))</f>
        <v>#REF!</v>
      </c>
      <c r="AB77" s="214" t="e">
        <f>IF('Crisis Indicator Data'!#REF!="No Data",1,IF(#REF!&lt;&gt;"",1,0))</f>
        <v>#REF!</v>
      </c>
      <c r="AC77" s="214" t="e">
        <f>IF('Crisis Indicator Data'!#REF!="No Data",1,IF(#REF!&lt;&gt;"",1,0))</f>
        <v>#REF!</v>
      </c>
      <c r="AD77" s="214" t="e">
        <f>IF('Crisis Indicator Data'!#REF!="No Data",1,IF(#REF!&lt;&gt;"",1,0))</f>
        <v>#REF!</v>
      </c>
      <c r="AE77" s="214" t="e">
        <f>IF('Crisis Indicator Data'!#REF!="No Data",1,IF(#REF!&lt;&gt;"",1,0))</f>
        <v>#REF!</v>
      </c>
      <c r="AF77" s="214" t="e">
        <f>IF('Crisis Indicator Data'!#REF!="No Data",1,IF(#REF!&lt;&gt;"",1,0))</f>
        <v>#REF!</v>
      </c>
      <c r="AG77" s="214" t="e">
        <f>IF('Crisis Indicator Data'!#REF!="No Data",1,IF(#REF!&lt;&gt;"",1,0))</f>
        <v>#REF!</v>
      </c>
      <c r="AH77" s="214" t="e">
        <f>IF('Crisis Indicator Data'!#REF!="No Data",1,IF(#REF!&lt;&gt;"",1,0))</f>
        <v>#REF!</v>
      </c>
      <c r="AI77" s="214" t="e">
        <f>IF('Crisis Indicator Data'!#REF!="No Data",1,IF(#REF!&lt;&gt;"",1,0))</f>
        <v>#REF!</v>
      </c>
      <c r="AJ77" s="214" t="e">
        <f>IF('Crisis Indicator Data'!#REF!="No Data",1,IF(#REF!&lt;&gt;"",1,0))</f>
        <v>#REF!</v>
      </c>
      <c r="AK77" s="214" t="e">
        <f>IF('Crisis Indicator Data'!#REF!="No Data",1,IF(#REF!&lt;&gt;"",1,0))</f>
        <v>#REF!</v>
      </c>
      <c r="AL77" s="214" t="e">
        <f>IF('Crisis Indicator Data'!#REF!="No Data",1,IF(#REF!&lt;&gt;"",1,0))</f>
        <v>#REF!</v>
      </c>
      <c r="AM77" s="214" t="e">
        <f>IF('Crisis Indicator Data'!#REF!="No Data",1,IF(#REF!&lt;&gt;"",1,0))</f>
        <v>#REF!</v>
      </c>
      <c r="AN77" s="214" t="e">
        <f>IF('Crisis Indicator Data'!#REF!="No Data",1,IF(#REF!&lt;&gt;"",1,0))</f>
        <v>#REF!</v>
      </c>
      <c r="AO77" s="214" t="e">
        <f>IF('Crisis Indicator Data'!#REF!="No Data",1,IF(#REF!&lt;&gt;"",1,0))</f>
        <v>#REF!</v>
      </c>
      <c r="AP77" s="214" t="e">
        <f>IF('Crisis Indicator Data'!#REF!="No Data",1,IF(#REF!&lt;&gt;"",1,0))</f>
        <v>#REF!</v>
      </c>
      <c r="AQ77" s="214" t="e">
        <f>IF('Crisis Indicator Data'!#REF!="No Data",1,IF(#REF!&lt;&gt;"",1,0))</f>
        <v>#REF!</v>
      </c>
      <c r="AR77" s="214" t="e">
        <f>IF('Crisis Indicator Data'!#REF!="No Data",1,IF(#REF!&lt;&gt;"",1,0))</f>
        <v>#REF!</v>
      </c>
      <c r="AS77" s="214" t="e">
        <f>IF('Crisis Indicator Data'!#REF!="No Data",1,IF(#REF!&lt;&gt;"",1,0))</f>
        <v>#REF!</v>
      </c>
      <c r="AT77" s="214" t="e">
        <f>IF('Crisis Indicator Data'!#REF!="No Data",1,IF(#REF!&lt;&gt;"",1,0))</f>
        <v>#REF!</v>
      </c>
      <c r="AU77" s="214" t="e">
        <f>IF('Crisis Indicator Data'!#REF!="No Data",1,IF(#REF!&lt;&gt;"",1,0))</f>
        <v>#REF!</v>
      </c>
      <c r="AV77" s="214" t="e">
        <f>IF('Crisis Indicator Data'!#REF!="No Data",1,IF(#REF!&lt;&gt;"",1,0))</f>
        <v>#REF!</v>
      </c>
      <c r="AW77" s="214" t="e">
        <f>IF('Crisis Indicator Data'!#REF!="No Data",1,IF(#REF!&lt;&gt;"",1,0))</f>
        <v>#REF!</v>
      </c>
      <c r="AX77" s="214" t="e">
        <f>IF('Crisis Indicator Data'!#REF!="No Data",1,IF(#REF!&lt;&gt;"",1,0))</f>
        <v>#REF!</v>
      </c>
      <c r="AY77" s="214" t="e">
        <f>IF('Crisis Indicator Data'!#REF!="No Data",1,IF(#REF!&lt;&gt;"",1,0))</f>
        <v>#REF!</v>
      </c>
      <c r="AZ77" s="214" t="e">
        <f>IF('Crisis Indicator Data'!#REF!="No Data",1,IF(#REF!&lt;&gt;"",1,0))</f>
        <v>#REF!</v>
      </c>
      <c r="BA77" t="e">
        <f t="shared" si="4"/>
        <v>#REF!</v>
      </c>
      <c r="BB77" s="22" t="e">
        <f t="shared" si="5"/>
        <v>#REF!</v>
      </c>
    </row>
    <row r="78" spans="1:54" x14ac:dyDescent="0.25">
      <c r="A78" t="s">
        <v>7970</v>
      </c>
      <c r="B78" s="214" t="e">
        <f>IF('Crisis Indicator Data'!#REF!="No Data",1,IF(#REF!&lt;&gt;"",1,0))</f>
        <v>#REF!</v>
      </c>
      <c r="C78" s="214" t="e">
        <f>IF('Crisis Indicator Data'!#REF!="No Data",1,IF(#REF!&lt;&gt;"",1,0))</f>
        <v>#REF!</v>
      </c>
      <c r="D78" s="214" t="e">
        <f>IF('Crisis Indicator Data'!#REF!="No Data",1,IF(#REF!&lt;&gt;"",1,0))</f>
        <v>#REF!</v>
      </c>
      <c r="E78" s="214" t="e">
        <f>IF('Crisis Indicator Data'!#REF!="No Data",1,IF(#REF!&lt;&gt;"",1,0))</f>
        <v>#REF!</v>
      </c>
      <c r="F78" s="214" t="e">
        <f>IF('Crisis Indicator Data'!#REF!="No Data",1,IF(#REF!&lt;&gt;"",1,0))</f>
        <v>#REF!</v>
      </c>
      <c r="G78" s="214" t="e">
        <f>IF('Crisis Indicator Data'!#REF!="No Data",1,IF(#REF!&lt;&gt;"",1,0))</f>
        <v>#REF!</v>
      </c>
      <c r="H78" s="214" t="e">
        <f>IF('Crisis Indicator Data'!#REF!="No Data",1,IF(#REF!&lt;&gt;"",1,0))</f>
        <v>#REF!</v>
      </c>
      <c r="I78" s="214" t="e">
        <f>IF('Crisis Indicator Data'!#REF!="No Data",1,IF(#REF!&lt;&gt;"",1,0))</f>
        <v>#REF!</v>
      </c>
      <c r="J78" s="214" t="e">
        <f>IF('Crisis Indicator Data'!#REF!="No Data",1,IF(#REF!&lt;&gt;"",1,0))</f>
        <v>#REF!</v>
      </c>
      <c r="K78" s="214" t="e">
        <f>IF('Crisis Indicator Data'!#REF!="No Data",1,IF(#REF!&lt;&gt;"",1,0))</f>
        <v>#REF!</v>
      </c>
      <c r="L78" s="214" t="e">
        <f>IF('Crisis Indicator Data'!#REF!="No Data",1,IF(#REF!&lt;&gt;"",1,0))</f>
        <v>#REF!</v>
      </c>
      <c r="M78" s="214" t="e">
        <f>IF('Crisis Indicator Data'!#REF!="No Data",1,IF(#REF!&lt;&gt;"",1,0))</f>
        <v>#REF!</v>
      </c>
      <c r="N78" s="214" t="e">
        <f>IF('Crisis Indicator Data'!#REF!="No Data",1,IF(#REF!&lt;&gt;"",1,0))</f>
        <v>#REF!</v>
      </c>
      <c r="O78" s="214" t="e">
        <f>IF('Crisis Indicator Data'!#REF!="No Data",1,IF(#REF!&lt;&gt;"",1,0))</f>
        <v>#REF!</v>
      </c>
      <c r="P78" s="214" t="e">
        <f>IF('Crisis Indicator Data'!#REF!="No Data",1,IF(#REF!&lt;&gt;"",1,0))</f>
        <v>#REF!</v>
      </c>
      <c r="Q78" s="214" t="e">
        <f>IF('Crisis Indicator Data'!#REF!="No Data",1,IF(#REF!&lt;&gt;"",1,0))</f>
        <v>#REF!</v>
      </c>
      <c r="R78" s="214" t="e">
        <f>IF('Crisis Indicator Data'!#REF!="No Data",1,IF(#REF!&lt;&gt;"",1,0))</f>
        <v>#REF!</v>
      </c>
      <c r="S78" s="214" t="e">
        <f>IF('Crisis Indicator Data'!#REF!="No Data",1,IF(#REF!&lt;&gt;"",1,0))</f>
        <v>#REF!</v>
      </c>
      <c r="T78" s="214" t="e">
        <f>IF('Crisis Indicator Data'!#REF!="No Data",1,IF(#REF!&lt;&gt;"",1,0))</f>
        <v>#REF!</v>
      </c>
      <c r="U78" s="214" t="e">
        <f>IF('Crisis Indicator Data'!#REF!="No Data",1,IF(#REF!&lt;&gt;"",1,0))</f>
        <v>#REF!</v>
      </c>
      <c r="V78" s="214" t="e">
        <f>IF('Crisis Indicator Data'!#REF!="No Data",1,IF(#REF!&lt;&gt;"",1,0))</f>
        <v>#REF!</v>
      </c>
      <c r="W78" s="214" t="e">
        <f>IF('Crisis Indicator Data'!#REF!="No Data",1,IF(#REF!&lt;&gt;"",1,0))</f>
        <v>#REF!</v>
      </c>
      <c r="X78" s="214" t="e">
        <f>IF('Crisis Indicator Data'!#REF!="No Data",1,IF(#REF!&lt;&gt;"",1,0))</f>
        <v>#REF!</v>
      </c>
      <c r="Y78" s="214" t="e">
        <f>IF('Crisis Indicator Data'!#REF!="No Data",1,IF(#REF!&lt;&gt;"",1,0))</f>
        <v>#REF!</v>
      </c>
      <c r="Z78" s="214" t="e">
        <f>IF('Crisis Indicator Data'!#REF!="No Data",1,IF(#REF!&lt;&gt;"",1,0))</f>
        <v>#REF!</v>
      </c>
      <c r="AA78" s="214" t="e">
        <f>IF('Crisis Indicator Data'!#REF!="No Data",1,IF(#REF!&lt;&gt;"",1,0))</f>
        <v>#REF!</v>
      </c>
      <c r="AB78" s="214" t="e">
        <f>IF('Crisis Indicator Data'!#REF!="No Data",1,IF(#REF!&lt;&gt;"",1,0))</f>
        <v>#REF!</v>
      </c>
      <c r="AC78" s="214" t="e">
        <f>IF('Crisis Indicator Data'!#REF!="No Data",1,IF(#REF!&lt;&gt;"",1,0))</f>
        <v>#REF!</v>
      </c>
      <c r="AD78" s="214" t="e">
        <f>IF('Crisis Indicator Data'!#REF!="No Data",1,IF(#REF!&lt;&gt;"",1,0))</f>
        <v>#REF!</v>
      </c>
      <c r="AE78" s="214" t="e">
        <f>IF('Crisis Indicator Data'!#REF!="No Data",1,IF(#REF!&lt;&gt;"",1,0))</f>
        <v>#REF!</v>
      </c>
      <c r="AF78" s="214" t="e">
        <f>IF('Crisis Indicator Data'!#REF!="No Data",1,IF(#REF!&lt;&gt;"",1,0))</f>
        <v>#REF!</v>
      </c>
      <c r="AG78" s="214" t="e">
        <f>IF('Crisis Indicator Data'!#REF!="No Data",1,IF(#REF!&lt;&gt;"",1,0))</f>
        <v>#REF!</v>
      </c>
      <c r="AH78" s="214" t="e">
        <f>IF('Crisis Indicator Data'!#REF!="No Data",1,IF(#REF!&lt;&gt;"",1,0))</f>
        <v>#REF!</v>
      </c>
      <c r="AI78" s="214" t="e">
        <f>IF('Crisis Indicator Data'!#REF!="No Data",1,IF(#REF!&lt;&gt;"",1,0))</f>
        <v>#REF!</v>
      </c>
      <c r="AJ78" s="214" t="e">
        <f>IF('Crisis Indicator Data'!#REF!="No Data",1,IF(#REF!&lt;&gt;"",1,0))</f>
        <v>#REF!</v>
      </c>
      <c r="AK78" s="214" t="e">
        <f>IF('Crisis Indicator Data'!#REF!="No Data",1,IF(#REF!&lt;&gt;"",1,0))</f>
        <v>#REF!</v>
      </c>
      <c r="AL78" s="214" t="e">
        <f>IF('Crisis Indicator Data'!#REF!="No Data",1,IF(#REF!&lt;&gt;"",1,0))</f>
        <v>#REF!</v>
      </c>
      <c r="AM78" s="214" t="e">
        <f>IF('Crisis Indicator Data'!#REF!="No Data",1,IF(#REF!&lt;&gt;"",1,0))</f>
        <v>#REF!</v>
      </c>
      <c r="AN78" s="214" t="e">
        <f>IF('Crisis Indicator Data'!#REF!="No Data",1,IF(#REF!&lt;&gt;"",1,0))</f>
        <v>#REF!</v>
      </c>
      <c r="AO78" s="214" t="e">
        <f>IF('Crisis Indicator Data'!#REF!="No Data",1,IF(#REF!&lt;&gt;"",1,0))</f>
        <v>#REF!</v>
      </c>
      <c r="AP78" s="214" t="e">
        <f>IF('Crisis Indicator Data'!#REF!="No Data",1,IF(#REF!&lt;&gt;"",1,0))</f>
        <v>#REF!</v>
      </c>
      <c r="AQ78" s="214" t="e">
        <f>IF('Crisis Indicator Data'!#REF!="No Data",1,IF(#REF!&lt;&gt;"",1,0))</f>
        <v>#REF!</v>
      </c>
      <c r="AR78" s="214" t="e">
        <f>IF('Crisis Indicator Data'!#REF!="No Data",1,IF(#REF!&lt;&gt;"",1,0))</f>
        <v>#REF!</v>
      </c>
      <c r="AS78" s="214" t="e">
        <f>IF('Crisis Indicator Data'!#REF!="No Data",1,IF(#REF!&lt;&gt;"",1,0))</f>
        <v>#REF!</v>
      </c>
      <c r="AT78" s="214" t="e">
        <f>IF('Crisis Indicator Data'!#REF!="No Data",1,IF(#REF!&lt;&gt;"",1,0))</f>
        <v>#REF!</v>
      </c>
      <c r="AU78" s="214" t="e">
        <f>IF('Crisis Indicator Data'!#REF!="No Data",1,IF(#REF!&lt;&gt;"",1,0))</f>
        <v>#REF!</v>
      </c>
      <c r="AV78" s="214" t="e">
        <f>IF('Crisis Indicator Data'!#REF!="No Data",1,IF(#REF!&lt;&gt;"",1,0))</f>
        <v>#REF!</v>
      </c>
      <c r="AW78" s="214" t="e">
        <f>IF('Crisis Indicator Data'!#REF!="No Data",1,IF(#REF!&lt;&gt;"",1,0))</f>
        <v>#REF!</v>
      </c>
      <c r="AX78" s="214" t="e">
        <f>IF('Crisis Indicator Data'!#REF!="No Data",1,IF(#REF!&lt;&gt;"",1,0))</f>
        <v>#REF!</v>
      </c>
      <c r="AY78" s="214" t="e">
        <f>IF('Crisis Indicator Data'!#REF!="No Data",1,IF(#REF!&lt;&gt;"",1,0))</f>
        <v>#REF!</v>
      </c>
      <c r="AZ78" s="214" t="e">
        <f>IF('Crisis Indicator Data'!#REF!="No Data",1,IF(#REF!&lt;&gt;"",1,0))</f>
        <v>#REF!</v>
      </c>
      <c r="BA78" t="e">
        <f t="shared" si="4"/>
        <v>#REF!</v>
      </c>
      <c r="BB78" s="22" t="e">
        <f t="shared" si="5"/>
        <v>#REF!</v>
      </c>
    </row>
    <row r="79" spans="1:54" x14ac:dyDescent="0.25">
      <c r="A79" t="s">
        <v>7971</v>
      </c>
      <c r="B79" s="214" t="e">
        <f>IF('Crisis Indicator Data'!#REF!="No Data",1,IF(#REF!&lt;&gt;"",1,0))</f>
        <v>#REF!</v>
      </c>
      <c r="C79" s="214" t="e">
        <f>IF('Crisis Indicator Data'!#REF!="No Data",1,IF(#REF!&lt;&gt;"",1,0))</f>
        <v>#REF!</v>
      </c>
      <c r="D79" s="214" t="e">
        <f>IF('Crisis Indicator Data'!#REF!="No Data",1,IF(#REF!&lt;&gt;"",1,0))</f>
        <v>#REF!</v>
      </c>
      <c r="E79" s="214" t="e">
        <f>IF('Crisis Indicator Data'!#REF!="No Data",1,IF(#REF!&lt;&gt;"",1,0))</f>
        <v>#REF!</v>
      </c>
      <c r="F79" s="214" t="e">
        <f>IF('Crisis Indicator Data'!#REF!="No Data",1,IF(#REF!&lt;&gt;"",1,0))</f>
        <v>#REF!</v>
      </c>
      <c r="G79" s="214" t="e">
        <f>IF('Crisis Indicator Data'!#REF!="No Data",1,IF(#REF!&lt;&gt;"",1,0))</f>
        <v>#REF!</v>
      </c>
      <c r="H79" s="214" t="e">
        <f>IF('Crisis Indicator Data'!#REF!="No Data",1,IF(#REF!&lt;&gt;"",1,0))</f>
        <v>#REF!</v>
      </c>
      <c r="I79" s="214" t="e">
        <f>IF('Crisis Indicator Data'!#REF!="No Data",1,IF(#REF!&lt;&gt;"",1,0))</f>
        <v>#REF!</v>
      </c>
      <c r="J79" s="214" t="e">
        <f>IF('Crisis Indicator Data'!#REF!="No Data",1,IF(#REF!&lt;&gt;"",1,0))</f>
        <v>#REF!</v>
      </c>
      <c r="K79" s="214" t="e">
        <f>IF('Crisis Indicator Data'!#REF!="No Data",1,IF(#REF!&lt;&gt;"",1,0))</f>
        <v>#REF!</v>
      </c>
      <c r="L79" s="214" t="e">
        <f>IF('Crisis Indicator Data'!#REF!="No Data",1,IF(#REF!&lt;&gt;"",1,0))</f>
        <v>#REF!</v>
      </c>
      <c r="M79" s="214" t="e">
        <f>IF('Crisis Indicator Data'!#REF!="No Data",1,IF(#REF!&lt;&gt;"",1,0))</f>
        <v>#REF!</v>
      </c>
      <c r="N79" s="214" t="e">
        <f>IF('Crisis Indicator Data'!#REF!="No Data",1,IF(#REF!&lt;&gt;"",1,0))</f>
        <v>#REF!</v>
      </c>
      <c r="O79" s="214" t="e">
        <f>IF('Crisis Indicator Data'!#REF!="No Data",1,IF(#REF!&lt;&gt;"",1,0))</f>
        <v>#REF!</v>
      </c>
      <c r="P79" s="214" t="e">
        <f>IF('Crisis Indicator Data'!#REF!="No Data",1,IF(#REF!&lt;&gt;"",1,0))</f>
        <v>#REF!</v>
      </c>
      <c r="Q79" s="214" t="e">
        <f>IF('Crisis Indicator Data'!#REF!="No Data",1,IF(#REF!&lt;&gt;"",1,0))</f>
        <v>#REF!</v>
      </c>
      <c r="R79" s="214" t="e">
        <f>IF('Crisis Indicator Data'!#REF!="No Data",1,IF(#REF!&lt;&gt;"",1,0))</f>
        <v>#REF!</v>
      </c>
      <c r="S79" s="214" t="e">
        <f>IF('Crisis Indicator Data'!#REF!="No Data",1,IF(#REF!&lt;&gt;"",1,0))</f>
        <v>#REF!</v>
      </c>
      <c r="T79" s="214" t="e">
        <f>IF('Crisis Indicator Data'!#REF!="No Data",1,IF(#REF!&lt;&gt;"",1,0))</f>
        <v>#REF!</v>
      </c>
      <c r="U79" s="214" t="e">
        <f>IF('Crisis Indicator Data'!#REF!="No Data",1,IF(#REF!&lt;&gt;"",1,0))</f>
        <v>#REF!</v>
      </c>
      <c r="V79" s="214" t="e">
        <f>IF('Crisis Indicator Data'!#REF!="No Data",1,IF(#REF!&lt;&gt;"",1,0))</f>
        <v>#REF!</v>
      </c>
      <c r="W79" s="214" t="e">
        <f>IF('Crisis Indicator Data'!#REF!="No Data",1,IF(#REF!&lt;&gt;"",1,0))</f>
        <v>#REF!</v>
      </c>
      <c r="X79" s="214" t="e">
        <f>IF('Crisis Indicator Data'!#REF!="No Data",1,IF(#REF!&lt;&gt;"",1,0))</f>
        <v>#REF!</v>
      </c>
      <c r="Y79" s="214" t="e">
        <f>IF('Crisis Indicator Data'!#REF!="No Data",1,IF(#REF!&lt;&gt;"",1,0))</f>
        <v>#REF!</v>
      </c>
      <c r="Z79" s="214" t="e">
        <f>IF('Crisis Indicator Data'!#REF!="No Data",1,IF(#REF!&lt;&gt;"",1,0))</f>
        <v>#REF!</v>
      </c>
      <c r="AA79" s="214" t="e">
        <f>IF('Crisis Indicator Data'!#REF!="No Data",1,IF(#REF!&lt;&gt;"",1,0))</f>
        <v>#REF!</v>
      </c>
      <c r="AB79" s="214" t="e">
        <f>IF('Crisis Indicator Data'!#REF!="No Data",1,IF(#REF!&lt;&gt;"",1,0))</f>
        <v>#REF!</v>
      </c>
      <c r="AC79" s="214" t="e">
        <f>IF('Crisis Indicator Data'!#REF!="No Data",1,IF(#REF!&lt;&gt;"",1,0))</f>
        <v>#REF!</v>
      </c>
      <c r="AD79" s="214" t="e">
        <f>IF('Crisis Indicator Data'!#REF!="No Data",1,IF(#REF!&lt;&gt;"",1,0))</f>
        <v>#REF!</v>
      </c>
      <c r="AE79" s="214" t="e">
        <f>IF('Crisis Indicator Data'!#REF!="No Data",1,IF(#REF!&lt;&gt;"",1,0))</f>
        <v>#REF!</v>
      </c>
      <c r="AF79" s="214" t="e">
        <f>IF('Crisis Indicator Data'!#REF!="No Data",1,IF(#REF!&lt;&gt;"",1,0))</f>
        <v>#REF!</v>
      </c>
      <c r="AG79" s="214" t="e">
        <f>IF('Crisis Indicator Data'!#REF!="No Data",1,IF(#REF!&lt;&gt;"",1,0))</f>
        <v>#REF!</v>
      </c>
      <c r="AH79" s="214" t="e">
        <f>IF('Crisis Indicator Data'!#REF!="No Data",1,IF(#REF!&lt;&gt;"",1,0))</f>
        <v>#REF!</v>
      </c>
      <c r="AI79" s="214" t="e">
        <f>IF('Crisis Indicator Data'!#REF!="No Data",1,IF(#REF!&lt;&gt;"",1,0))</f>
        <v>#REF!</v>
      </c>
      <c r="AJ79" s="214" t="e">
        <f>IF('Crisis Indicator Data'!#REF!="No Data",1,IF(#REF!&lt;&gt;"",1,0))</f>
        <v>#REF!</v>
      </c>
      <c r="AK79" s="214" t="e">
        <f>IF('Crisis Indicator Data'!#REF!="No Data",1,IF(#REF!&lt;&gt;"",1,0))</f>
        <v>#REF!</v>
      </c>
      <c r="AL79" s="214" t="e">
        <f>IF('Crisis Indicator Data'!#REF!="No Data",1,IF(#REF!&lt;&gt;"",1,0))</f>
        <v>#REF!</v>
      </c>
      <c r="AM79" s="214" t="e">
        <f>IF('Crisis Indicator Data'!#REF!="No Data",1,IF(#REF!&lt;&gt;"",1,0))</f>
        <v>#REF!</v>
      </c>
      <c r="AN79" s="214" t="e">
        <f>IF('Crisis Indicator Data'!#REF!="No Data",1,IF(#REF!&lt;&gt;"",1,0))</f>
        <v>#REF!</v>
      </c>
      <c r="AO79" s="214" t="e">
        <f>IF('Crisis Indicator Data'!#REF!="No Data",1,IF(#REF!&lt;&gt;"",1,0))</f>
        <v>#REF!</v>
      </c>
      <c r="AP79" s="214" t="e">
        <f>IF('Crisis Indicator Data'!#REF!="No Data",1,IF(#REF!&lt;&gt;"",1,0))</f>
        <v>#REF!</v>
      </c>
      <c r="AQ79" s="214" t="e">
        <f>IF('Crisis Indicator Data'!#REF!="No Data",1,IF(#REF!&lt;&gt;"",1,0))</f>
        <v>#REF!</v>
      </c>
      <c r="AR79" s="214" t="e">
        <f>IF('Crisis Indicator Data'!#REF!="No Data",1,IF(#REF!&lt;&gt;"",1,0))</f>
        <v>#REF!</v>
      </c>
      <c r="AS79" s="214" t="e">
        <f>IF('Crisis Indicator Data'!#REF!="No Data",1,IF(#REF!&lt;&gt;"",1,0))</f>
        <v>#REF!</v>
      </c>
      <c r="AT79" s="214" t="e">
        <f>IF('Crisis Indicator Data'!#REF!="No Data",1,IF(#REF!&lt;&gt;"",1,0))</f>
        <v>#REF!</v>
      </c>
      <c r="AU79" s="214" t="e">
        <f>IF('Crisis Indicator Data'!#REF!="No Data",1,IF(#REF!&lt;&gt;"",1,0))</f>
        <v>#REF!</v>
      </c>
      <c r="AV79" s="214" t="e">
        <f>IF('Crisis Indicator Data'!#REF!="No Data",1,IF(#REF!&lt;&gt;"",1,0))</f>
        <v>#REF!</v>
      </c>
      <c r="AW79" s="214" t="e">
        <f>IF('Crisis Indicator Data'!#REF!="No Data",1,IF(#REF!&lt;&gt;"",1,0))</f>
        <v>#REF!</v>
      </c>
      <c r="AX79" s="214" t="e">
        <f>IF('Crisis Indicator Data'!#REF!="No Data",1,IF(#REF!&lt;&gt;"",1,0))</f>
        <v>#REF!</v>
      </c>
      <c r="AY79" s="214" t="e">
        <f>IF('Crisis Indicator Data'!#REF!="No Data",1,IF(#REF!&lt;&gt;"",1,0))</f>
        <v>#REF!</v>
      </c>
      <c r="AZ79" s="214" t="e">
        <f>IF('Crisis Indicator Data'!#REF!="No Data",1,IF(#REF!&lt;&gt;"",1,0))</f>
        <v>#REF!</v>
      </c>
      <c r="BA79" t="e">
        <f t="shared" si="4"/>
        <v>#REF!</v>
      </c>
      <c r="BB79" s="22" t="e">
        <f t="shared" si="5"/>
        <v>#REF!</v>
      </c>
    </row>
    <row r="80" spans="1:54" x14ac:dyDescent="0.25">
      <c r="A80" t="s">
        <v>7969</v>
      </c>
      <c r="B80" s="214" t="e">
        <f>IF('Crisis Indicator Data'!#REF!="No Data",1,IF(#REF!&lt;&gt;"",1,0))</f>
        <v>#REF!</v>
      </c>
      <c r="C80" s="214" t="e">
        <f>IF('Crisis Indicator Data'!#REF!="No Data",1,IF(#REF!&lt;&gt;"",1,0))</f>
        <v>#REF!</v>
      </c>
      <c r="D80" s="214" t="e">
        <f>IF('Crisis Indicator Data'!#REF!="No Data",1,IF(#REF!&lt;&gt;"",1,0))</f>
        <v>#REF!</v>
      </c>
      <c r="E80" s="214" t="e">
        <f>IF('Crisis Indicator Data'!#REF!="No Data",1,IF(#REF!&lt;&gt;"",1,0))</f>
        <v>#REF!</v>
      </c>
      <c r="F80" s="214" t="e">
        <f>IF('Crisis Indicator Data'!#REF!="No Data",1,IF(#REF!&lt;&gt;"",1,0))</f>
        <v>#REF!</v>
      </c>
      <c r="G80" s="214" t="e">
        <f>IF('Crisis Indicator Data'!#REF!="No Data",1,IF(#REF!&lt;&gt;"",1,0))</f>
        <v>#REF!</v>
      </c>
      <c r="H80" s="214" t="e">
        <f>IF('Crisis Indicator Data'!#REF!="No Data",1,IF(#REF!&lt;&gt;"",1,0))</f>
        <v>#REF!</v>
      </c>
      <c r="I80" s="214" t="e">
        <f>IF('Crisis Indicator Data'!#REF!="No Data",1,IF(#REF!&lt;&gt;"",1,0))</f>
        <v>#REF!</v>
      </c>
      <c r="J80" s="214" t="e">
        <f>IF('Crisis Indicator Data'!#REF!="No Data",1,IF(#REF!&lt;&gt;"",1,0))</f>
        <v>#REF!</v>
      </c>
      <c r="K80" s="214" t="e">
        <f>IF('Crisis Indicator Data'!#REF!="No Data",1,IF(#REF!&lt;&gt;"",1,0))</f>
        <v>#REF!</v>
      </c>
      <c r="L80" s="214" t="e">
        <f>IF('Crisis Indicator Data'!#REF!="No Data",1,IF(#REF!&lt;&gt;"",1,0))</f>
        <v>#REF!</v>
      </c>
      <c r="M80" s="214" t="e">
        <f>IF('Crisis Indicator Data'!#REF!="No Data",1,IF(#REF!&lt;&gt;"",1,0))</f>
        <v>#REF!</v>
      </c>
      <c r="N80" s="214" t="e">
        <f>IF('Crisis Indicator Data'!#REF!="No Data",1,IF(#REF!&lt;&gt;"",1,0))</f>
        <v>#REF!</v>
      </c>
      <c r="O80" s="214" t="e">
        <f>IF('Crisis Indicator Data'!#REF!="No Data",1,IF(#REF!&lt;&gt;"",1,0))</f>
        <v>#REF!</v>
      </c>
      <c r="P80" s="214" t="e">
        <f>IF('Crisis Indicator Data'!#REF!="No Data",1,IF(#REF!&lt;&gt;"",1,0))</f>
        <v>#REF!</v>
      </c>
      <c r="Q80" s="214" t="e">
        <f>IF('Crisis Indicator Data'!#REF!="No Data",1,IF(#REF!&lt;&gt;"",1,0))</f>
        <v>#REF!</v>
      </c>
      <c r="R80" s="214" t="e">
        <f>IF('Crisis Indicator Data'!#REF!="No Data",1,IF(#REF!&lt;&gt;"",1,0))</f>
        <v>#REF!</v>
      </c>
      <c r="S80" s="214" t="e">
        <f>IF('Crisis Indicator Data'!#REF!="No Data",1,IF(#REF!&lt;&gt;"",1,0))</f>
        <v>#REF!</v>
      </c>
      <c r="T80" s="214" t="e">
        <f>IF('Crisis Indicator Data'!#REF!="No Data",1,IF(#REF!&lt;&gt;"",1,0))</f>
        <v>#REF!</v>
      </c>
      <c r="U80" s="214" t="e">
        <f>IF('Crisis Indicator Data'!#REF!="No Data",1,IF(#REF!&lt;&gt;"",1,0))</f>
        <v>#REF!</v>
      </c>
      <c r="V80" s="214" t="e">
        <f>IF('Crisis Indicator Data'!#REF!="No Data",1,IF(#REF!&lt;&gt;"",1,0))</f>
        <v>#REF!</v>
      </c>
      <c r="W80" s="214" t="e">
        <f>IF('Crisis Indicator Data'!#REF!="No Data",1,IF(#REF!&lt;&gt;"",1,0))</f>
        <v>#REF!</v>
      </c>
      <c r="X80" s="214" t="e">
        <f>IF('Crisis Indicator Data'!#REF!="No Data",1,IF(#REF!&lt;&gt;"",1,0))</f>
        <v>#REF!</v>
      </c>
      <c r="Y80" s="214" t="e">
        <f>IF('Crisis Indicator Data'!#REF!="No Data",1,IF(#REF!&lt;&gt;"",1,0))</f>
        <v>#REF!</v>
      </c>
      <c r="Z80" s="214" t="e">
        <f>IF('Crisis Indicator Data'!#REF!="No Data",1,IF(#REF!&lt;&gt;"",1,0))</f>
        <v>#REF!</v>
      </c>
      <c r="AA80" s="214" t="e">
        <f>IF('Crisis Indicator Data'!#REF!="No Data",1,IF(#REF!&lt;&gt;"",1,0))</f>
        <v>#REF!</v>
      </c>
      <c r="AB80" s="214" t="e">
        <f>IF('Crisis Indicator Data'!#REF!="No Data",1,IF(#REF!&lt;&gt;"",1,0))</f>
        <v>#REF!</v>
      </c>
      <c r="AC80" s="214" t="e">
        <f>IF('Crisis Indicator Data'!#REF!="No Data",1,IF(#REF!&lt;&gt;"",1,0))</f>
        <v>#REF!</v>
      </c>
      <c r="AD80" s="214" t="e">
        <f>IF('Crisis Indicator Data'!#REF!="No Data",1,IF(#REF!&lt;&gt;"",1,0))</f>
        <v>#REF!</v>
      </c>
      <c r="AE80" s="214" t="e">
        <f>IF('Crisis Indicator Data'!#REF!="No Data",1,IF(#REF!&lt;&gt;"",1,0))</f>
        <v>#REF!</v>
      </c>
      <c r="AF80" s="214" t="e">
        <f>IF('Crisis Indicator Data'!#REF!="No Data",1,IF(#REF!&lt;&gt;"",1,0))</f>
        <v>#REF!</v>
      </c>
      <c r="AG80" s="214" t="e">
        <f>IF('Crisis Indicator Data'!#REF!="No Data",1,IF(#REF!&lt;&gt;"",1,0))</f>
        <v>#REF!</v>
      </c>
      <c r="AH80" s="214" t="e">
        <f>IF('Crisis Indicator Data'!#REF!="No Data",1,IF(#REF!&lt;&gt;"",1,0))</f>
        <v>#REF!</v>
      </c>
      <c r="AI80" s="214" t="e">
        <f>IF('Crisis Indicator Data'!#REF!="No Data",1,IF(#REF!&lt;&gt;"",1,0))</f>
        <v>#REF!</v>
      </c>
      <c r="AJ80" s="214" t="e">
        <f>IF('Crisis Indicator Data'!#REF!="No Data",1,IF(#REF!&lt;&gt;"",1,0))</f>
        <v>#REF!</v>
      </c>
      <c r="AK80" s="214" t="e">
        <f>IF('Crisis Indicator Data'!#REF!="No Data",1,IF(#REF!&lt;&gt;"",1,0))</f>
        <v>#REF!</v>
      </c>
      <c r="AL80" s="214" t="e">
        <f>IF('Crisis Indicator Data'!#REF!="No Data",1,IF(#REF!&lt;&gt;"",1,0))</f>
        <v>#REF!</v>
      </c>
      <c r="AM80" s="214" t="e">
        <f>IF('Crisis Indicator Data'!#REF!="No Data",1,IF(#REF!&lt;&gt;"",1,0))</f>
        <v>#REF!</v>
      </c>
      <c r="AN80" s="214" t="e">
        <f>IF('Crisis Indicator Data'!#REF!="No Data",1,IF(#REF!&lt;&gt;"",1,0))</f>
        <v>#REF!</v>
      </c>
      <c r="AO80" s="214" t="e">
        <f>IF('Crisis Indicator Data'!#REF!="No Data",1,IF(#REF!&lt;&gt;"",1,0))</f>
        <v>#REF!</v>
      </c>
      <c r="AP80" s="214" t="e">
        <f>IF('Crisis Indicator Data'!#REF!="No Data",1,IF(#REF!&lt;&gt;"",1,0))</f>
        <v>#REF!</v>
      </c>
      <c r="AQ80" s="214" t="e">
        <f>IF('Crisis Indicator Data'!#REF!="No Data",1,IF(#REF!&lt;&gt;"",1,0))</f>
        <v>#REF!</v>
      </c>
      <c r="AR80" s="214" t="e">
        <f>IF('Crisis Indicator Data'!#REF!="No Data",1,IF(#REF!&lt;&gt;"",1,0))</f>
        <v>#REF!</v>
      </c>
      <c r="AS80" s="214" t="e">
        <f>IF('Crisis Indicator Data'!#REF!="No Data",1,IF(#REF!&lt;&gt;"",1,0))</f>
        <v>#REF!</v>
      </c>
      <c r="AT80" s="214" t="e">
        <f>IF('Crisis Indicator Data'!#REF!="No Data",1,IF(#REF!&lt;&gt;"",1,0))</f>
        <v>#REF!</v>
      </c>
      <c r="AU80" s="214" t="e">
        <f>IF('Crisis Indicator Data'!#REF!="No Data",1,IF(#REF!&lt;&gt;"",1,0))</f>
        <v>#REF!</v>
      </c>
      <c r="AV80" s="214" t="e">
        <f>IF('Crisis Indicator Data'!#REF!="No Data",1,IF(#REF!&lt;&gt;"",1,0))</f>
        <v>#REF!</v>
      </c>
      <c r="AW80" s="214" t="e">
        <f>IF('Crisis Indicator Data'!#REF!="No Data",1,IF(#REF!&lt;&gt;"",1,0))</f>
        <v>#REF!</v>
      </c>
      <c r="AX80" s="214" t="e">
        <f>IF('Crisis Indicator Data'!#REF!="No Data",1,IF(#REF!&lt;&gt;"",1,0))</f>
        <v>#REF!</v>
      </c>
      <c r="AY80" s="214" t="e">
        <f>IF('Crisis Indicator Data'!#REF!="No Data",1,IF(#REF!&lt;&gt;"",1,0))</f>
        <v>#REF!</v>
      </c>
      <c r="AZ80" s="214" t="e">
        <f>IF('Crisis Indicator Data'!#REF!="No Data",1,IF(#REF!&lt;&gt;"",1,0))</f>
        <v>#REF!</v>
      </c>
      <c r="BA80" t="e">
        <f t="shared" si="4"/>
        <v>#REF!</v>
      </c>
      <c r="BB80" s="22" t="e">
        <f t="shared" si="5"/>
        <v>#REF!</v>
      </c>
    </row>
    <row r="81" spans="1:54" x14ac:dyDescent="0.25">
      <c r="A81" t="s">
        <v>7975</v>
      </c>
      <c r="B81" s="214" t="e">
        <f>IF('Crisis Indicator Data'!#REF!="No Data",1,IF(#REF!&lt;&gt;"",1,0))</f>
        <v>#REF!</v>
      </c>
      <c r="C81" s="214" t="e">
        <f>IF('Crisis Indicator Data'!#REF!="No Data",1,IF(#REF!&lt;&gt;"",1,0))</f>
        <v>#REF!</v>
      </c>
      <c r="D81" s="214" t="e">
        <f>IF('Crisis Indicator Data'!#REF!="No Data",1,IF(#REF!&lt;&gt;"",1,0))</f>
        <v>#REF!</v>
      </c>
      <c r="E81" s="214" t="e">
        <f>IF('Crisis Indicator Data'!#REF!="No Data",1,IF(#REF!&lt;&gt;"",1,0))</f>
        <v>#REF!</v>
      </c>
      <c r="F81" s="214" t="e">
        <f>IF('Crisis Indicator Data'!#REF!="No Data",1,IF(#REF!&lt;&gt;"",1,0))</f>
        <v>#REF!</v>
      </c>
      <c r="G81" s="214" t="e">
        <f>IF('Crisis Indicator Data'!#REF!="No Data",1,IF(#REF!&lt;&gt;"",1,0))</f>
        <v>#REF!</v>
      </c>
      <c r="H81" s="214" t="e">
        <f>IF('Crisis Indicator Data'!#REF!="No Data",1,IF(#REF!&lt;&gt;"",1,0))</f>
        <v>#REF!</v>
      </c>
      <c r="I81" s="214" t="e">
        <f>IF('Crisis Indicator Data'!#REF!="No Data",1,IF(#REF!&lt;&gt;"",1,0))</f>
        <v>#REF!</v>
      </c>
      <c r="J81" s="214" t="e">
        <f>IF('Crisis Indicator Data'!#REF!="No Data",1,IF(#REF!&lt;&gt;"",1,0))</f>
        <v>#REF!</v>
      </c>
      <c r="K81" s="214" t="e">
        <f>IF('Crisis Indicator Data'!#REF!="No Data",1,IF(#REF!&lt;&gt;"",1,0))</f>
        <v>#REF!</v>
      </c>
      <c r="L81" s="214" t="e">
        <f>IF('Crisis Indicator Data'!#REF!="No Data",1,IF(#REF!&lt;&gt;"",1,0))</f>
        <v>#REF!</v>
      </c>
      <c r="M81" s="214" t="e">
        <f>IF('Crisis Indicator Data'!#REF!="No Data",1,IF(#REF!&lt;&gt;"",1,0))</f>
        <v>#REF!</v>
      </c>
      <c r="N81" s="214" t="e">
        <f>IF('Crisis Indicator Data'!#REF!="No Data",1,IF(#REF!&lt;&gt;"",1,0))</f>
        <v>#REF!</v>
      </c>
      <c r="O81" s="214" t="e">
        <f>IF('Crisis Indicator Data'!#REF!="No Data",1,IF(#REF!&lt;&gt;"",1,0))</f>
        <v>#REF!</v>
      </c>
      <c r="P81" s="214" t="e">
        <f>IF('Crisis Indicator Data'!#REF!="No Data",1,IF(#REF!&lt;&gt;"",1,0))</f>
        <v>#REF!</v>
      </c>
      <c r="Q81" s="214" t="e">
        <f>IF('Crisis Indicator Data'!#REF!="No Data",1,IF(#REF!&lt;&gt;"",1,0))</f>
        <v>#REF!</v>
      </c>
      <c r="R81" s="214" t="e">
        <f>IF('Crisis Indicator Data'!#REF!="No Data",1,IF(#REF!&lt;&gt;"",1,0))</f>
        <v>#REF!</v>
      </c>
      <c r="S81" s="214" t="e">
        <f>IF('Crisis Indicator Data'!#REF!="No Data",1,IF(#REF!&lt;&gt;"",1,0))</f>
        <v>#REF!</v>
      </c>
      <c r="T81" s="214" t="e">
        <f>IF('Crisis Indicator Data'!#REF!="No Data",1,IF(#REF!&lt;&gt;"",1,0))</f>
        <v>#REF!</v>
      </c>
      <c r="U81" s="214" t="e">
        <f>IF('Crisis Indicator Data'!#REF!="No Data",1,IF(#REF!&lt;&gt;"",1,0))</f>
        <v>#REF!</v>
      </c>
      <c r="V81" s="214" t="e">
        <f>IF('Crisis Indicator Data'!#REF!="No Data",1,IF(#REF!&lt;&gt;"",1,0))</f>
        <v>#REF!</v>
      </c>
      <c r="W81" s="214" t="e">
        <f>IF('Crisis Indicator Data'!#REF!="No Data",1,IF(#REF!&lt;&gt;"",1,0))</f>
        <v>#REF!</v>
      </c>
      <c r="X81" s="214" t="e">
        <f>IF('Crisis Indicator Data'!#REF!="No Data",1,IF(#REF!&lt;&gt;"",1,0))</f>
        <v>#REF!</v>
      </c>
      <c r="Y81" s="214" t="e">
        <f>IF('Crisis Indicator Data'!#REF!="No Data",1,IF(#REF!&lt;&gt;"",1,0))</f>
        <v>#REF!</v>
      </c>
      <c r="Z81" s="214" t="e">
        <f>IF('Crisis Indicator Data'!#REF!="No Data",1,IF(#REF!&lt;&gt;"",1,0))</f>
        <v>#REF!</v>
      </c>
      <c r="AA81" s="214" t="e">
        <f>IF('Crisis Indicator Data'!#REF!="No Data",1,IF(#REF!&lt;&gt;"",1,0))</f>
        <v>#REF!</v>
      </c>
      <c r="AB81" s="214" t="e">
        <f>IF('Crisis Indicator Data'!#REF!="No Data",1,IF(#REF!&lt;&gt;"",1,0))</f>
        <v>#REF!</v>
      </c>
      <c r="AC81" s="214" t="e">
        <f>IF('Crisis Indicator Data'!#REF!="No Data",1,IF(#REF!&lt;&gt;"",1,0))</f>
        <v>#REF!</v>
      </c>
      <c r="AD81" s="214" t="e">
        <f>IF('Crisis Indicator Data'!#REF!="No Data",1,IF(#REF!&lt;&gt;"",1,0))</f>
        <v>#REF!</v>
      </c>
      <c r="AE81" s="214" t="e">
        <f>IF('Crisis Indicator Data'!#REF!="No Data",1,IF(#REF!&lt;&gt;"",1,0))</f>
        <v>#REF!</v>
      </c>
      <c r="AF81" s="214" t="e">
        <f>IF('Crisis Indicator Data'!#REF!="No Data",1,IF(#REF!&lt;&gt;"",1,0))</f>
        <v>#REF!</v>
      </c>
      <c r="AG81" s="214" t="e">
        <f>IF('Crisis Indicator Data'!#REF!="No Data",1,IF(#REF!&lt;&gt;"",1,0))</f>
        <v>#REF!</v>
      </c>
      <c r="AH81" s="214" t="e">
        <f>IF('Crisis Indicator Data'!#REF!="No Data",1,IF(#REF!&lt;&gt;"",1,0))</f>
        <v>#REF!</v>
      </c>
      <c r="AI81" s="214" t="e">
        <f>IF('Crisis Indicator Data'!#REF!="No Data",1,IF(#REF!&lt;&gt;"",1,0))</f>
        <v>#REF!</v>
      </c>
      <c r="AJ81" s="214" t="e">
        <f>IF('Crisis Indicator Data'!#REF!="No Data",1,IF(#REF!&lt;&gt;"",1,0))</f>
        <v>#REF!</v>
      </c>
      <c r="AK81" s="214" t="e">
        <f>IF('Crisis Indicator Data'!#REF!="No Data",1,IF(#REF!&lt;&gt;"",1,0))</f>
        <v>#REF!</v>
      </c>
      <c r="AL81" s="214" t="e">
        <f>IF('Crisis Indicator Data'!#REF!="No Data",1,IF(#REF!&lt;&gt;"",1,0))</f>
        <v>#REF!</v>
      </c>
      <c r="AM81" s="214" t="e">
        <f>IF('Crisis Indicator Data'!#REF!="No Data",1,IF(#REF!&lt;&gt;"",1,0))</f>
        <v>#REF!</v>
      </c>
      <c r="AN81" s="214" t="e">
        <f>IF('Crisis Indicator Data'!#REF!="No Data",1,IF(#REF!&lt;&gt;"",1,0))</f>
        <v>#REF!</v>
      </c>
      <c r="AO81" s="214" t="e">
        <f>IF('Crisis Indicator Data'!#REF!="No Data",1,IF(#REF!&lt;&gt;"",1,0))</f>
        <v>#REF!</v>
      </c>
      <c r="AP81" s="214" t="e">
        <f>IF('Crisis Indicator Data'!#REF!="No Data",1,IF(#REF!&lt;&gt;"",1,0))</f>
        <v>#REF!</v>
      </c>
      <c r="AQ81" s="214" t="e">
        <f>IF('Crisis Indicator Data'!#REF!="No Data",1,IF(#REF!&lt;&gt;"",1,0))</f>
        <v>#REF!</v>
      </c>
      <c r="AR81" s="214" t="e">
        <f>IF('Crisis Indicator Data'!#REF!="No Data",1,IF(#REF!&lt;&gt;"",1,0))</f>
        <v>#REF!</v>
      </c>
      <c r="AS81" s="214" t="e">
        <f>IF('Crisis Indicator Data'!#REF!="No Data",1,IF(#REF!&lt;&gt;"",1,0))</f>
        <v>#REF!</v>
      </c>
      <c r="AT81" s="214" t="e">
        <f>IF('Crisis Indicator Data'!#REF!="No Data",1,IF(#REF!&lt;&gt;"",1,0))</f>
        <v>#REF!</v>
      </c>
      <c r="AU81" s="214" t="e">
        <f>IF('Crisis Indicator Data'!#REF!="No Data",1,IF(#REF!&lt;&gt;"",1,0))</f>
        <v>#REF!</v>
      </c>
      <c r="AV81" s="214" t="e">
        <f>IF('Crisis Indicator Data'!#REF!="No Data",1,IF(#REF!&lt;&gt;"",1,0))</f>
        <v>#REF!</v>
      </c>
      <c r="AW81" s="214" t="e">
        <f>IF('Crisis Indicator Data'!#REF!="No Data",1,IF(#REF!&lt;&gt;"",1,0))</f>
        <v>#REF!</v>
      </c>
      <c r="AX81" s="214" t="e">
        <f>IF('Crisis Indicator Data'!#REF!="No Data",1,IF(#REF!&lt;&gt;"",1,0))</f>
        <v>#REF!</v>
      </c>
      <c r="AY81" s="214" t="e">
        <f>IF('Crisis Indicator Data'!#REF!="No Data",1,IF(#REF!&lt;&gt;"",1,0))</f>
        <v>#REF!</v>
      </c>
      <c r="AZ81" s="214" t="e">
        <f>IF('Crisis Indicator Data'!#REF!="No Data",1,IF(#REF!&lt;&gt;"",1,0))</f>
        <v>#REF!</v>
      </c>
      <c r="BA81" t="e">
        <f t="shared" si="4"/>
        <v>#REF!</v>
      </c>
      <c r="BB81" s="22" t="e">
        <f t="shared" si="5"/>
        <v>#REF!</v>
      </c>
    </row>
    <row r="82" spans="1:54" x14ac:dyDescent="0.25">
      <c r="A82" t="s">
        <v>7976</v>
      </c>
      <c r="B82" s="214" t="e">
        <f>IF('Crisis Indicator Data'!#REF!="No Data",1,IF(#REF!&lt;&gt;"",1,0))</f>
        <v>#REF!</v>
      </c>
      <c r="C82" s="214" t="e">
        <f>IF('Crisis Indicator Data'!#REF!="No Data",1,IF(#REF!&lt;&gt;"",1,0))</f>
        <v>#REF!</v>
      </c>
      <c r="D82" s="214" t="e">
        <f>IF('Crisis Indicator Data'!#REF!="No Data",1,IF(#REF!&lt;&gt;"",1,0))</f>
        <v>#REF!</v>
      </c>
      <c r="E82" s="214" t="e">
        <f>IF('Crisis Indicator Data'!#REF!="No Data",1,IF(#REF!&lt;&gt;"",1,0))</f>
        <v>#REF!</v>
      </c>
      <c r="F82" s="214" t="e">
        <f>IF('Crisis Indicator Data'!#REF!="No Data",1,IF(#REF!&lt;&gt;"",1,0))</f>
        <v>#REF!</v>
      </c>
      <c r="G82" s="214" t="e">
        <f>IF('Crisis Indicator Data'!#REF!="No Data",1,IF(#REF!&lt;&gt;"",1,0))</f>
        <v>#REF!</v>
      </c>
      <c r="H82" s="214" t="e">
        <f>IF('Crisis Indicator Data'!#REF!="No Data",1,IF(#REF!&lt;&gt;"",1,0))</f>
        <v>#REF!</v>
      </c>
      <c r="I82" s="214" t="e">
        <f>IF('Crisis Indicator Data'!#REF!="No Data",1,IF(#REF!&lt;&gt;"",1,0))</f>
        <v>#REF!</v>
      </c>
      <c r="J82" s="214" t="e">
        <f>IF('Crisis Indicator Data'!#REF!="No Data",1,IF(#REF!&lt;&gt;"",1,0))</f>
        <v>#REF!</v>
      </c>
      <c r="K82" s="214" t="e">
        <f>IF('Crisis Indicator Data'!#REF!="No Data",1,IF(#REF!&lt;&gt;"",1,0))</f>
        <v>#REF!</v>
      </c>
      <c r="L82" s="214" t="e">
        <f>IF('Crisis Indicator Data'!#REF!="No Data",1,IF(#REF!&lt;&gt;"",1,0))</f>
        <v>#REF!</v>
      </c>
      <c r="M82" s="214" t="e">
        <f>IF('Crisis Indicator Data'!#REF!="No Data",1,IF(#REF!&lt;&gt;"",1,0))</f>
        <v>#REF!</v>
      </c>
      <c r="N82" s="214" t="e">
        <f>IF('Crisis Indicator Data'!#REF!="No Data",1,IF(#REF!&lt;&gt;"",1,0))</f>
        <v>#REF!</v>
      </c>
      <c r="O82" s="214" t="e">
        <f>IF('Crisis Indicator Data'!#REF!="No Data",1,IF(#REF!&lt;&gt;"",1,0))</f>
        <v>#REF!</v>
      </c>
      <c r="P82" s="214" t="e">
        <f>IF('Crisis Indicator Data'!#REF!="No Data",1,IF(#REF!&lt;&gt;"",1,0))</f>
        <v>#REF!</v>
      </c>
      <c r="Q82" s="214" t="e">
        <f>IF('Crisis Indicator Data'!#REF!="No Data",1,IF(#REF!&lt;&gt;"",1,0))</f>
        <v>#REF!</v>
      </c>
      <c r="R82" s="214" t="e">
        <f>IF('Crisis Indicator Data'!#REF!="No Data",1,IF(#REF!&lt;&gt;"",1,0))</f>
        <v>#REF!</v>
      </c>
      <c r="S82" s="214" t="e">
        <f>IF('Crisis Indicator Data'!#REF!="No Data",1,IF(#REF!&lt;&gt;"",1,0))</f>
        <v>#REF!</v>
      </c>
      <c r="T82" s="214" t="e">
        <f>IF('Crisis Indicator Data'!#REF!="No Data",1,IF(#REF!&lt;&gt;"",1,0))</f>
        <v>#REF!</v>
      </c>
      <c r="U82" s="214" t="e">
        <f>IF('Crisis Indicator Data'!#REF!="No Data",1,IF(#REF!&lt;&gt;"",1,0))</f>
        <v>#REF!</v>
      </c>
      <c r="V82" s="214" t="e">
        <f>IF('Crisis Indicator Data'!#REF!="No Data",1,IF(#REF!&lt;&gt;"",1,0))</f>
        <v>#REF!</v>
      </c>
      <c r="W82" s="214" t="e">
        <f>IF('Crisis Indicator Data'!#REF!="No Data",1,IF(#REF!&lt;&gt;"",1,0))</f>
        <v>#REF!</v>
      </c>
      <c r="X82" s="214" t="e">
        <f>IF('Crisis Indicator Data'!#REF!="No Data",1,IF(#REF!&lt;&gt;"",1,0))</f>
        <v>#REF!</v>
      </c>
      <c r="Y82" s="214" t="e">
        <f>IF('Crisis Indicator Data'!#REF!="No Data",1,IF(#REF!&lt;&gt;"",1,0))</f>
        <v>#REF!</v>
      </c>
      <c r="Z82" s="214" t="e">
        <f>IF('Crisis Indicator Data'!#REF!="No Data",1,IF(#REF!&lt;&gt;"",1,0))</f>
        <v>#REF!</v>
      </c>
      <c r="AA82" s="214" t="e">
        <f>IF('Crisis Indicator Data'!#REF!="No Data",1,IF(#REF!&lt;&gt;"",1,0))</f>
        <v>#REF!</v>
      </c>
      <c r="AB82" s="214" t="e">
        <f>IF('Crisis Indicator Data'!#REF!="No Data",1,IF(#REF!&lt;&gt;"",1,0))</f>
        <v>#REF!</v>
      </c>
      <c r="AC82" s="214" t="e">
        <f>IF('Crisis Indicator Data'!#REF!="No Data",1,IF(#REF!&lt;&gt;"",1,0))</f>
        <v>#REF!</v>
      </c>
      <c r="AD82" s="214" t="e">
        <f>IF('Crisis Indicator Data'!#REF!="No Data",1,IF(#REF!&lt;&gt;"",1,0))</f>
        <v>#REF!</v>
      </c>
      <c r="AE82" s="214" t="e">
        <f>IF('Crisis Indicator Data'!#REF!="No Data",1,IF(#REF!&lt;&gt;"",1,0))</f>
        <v>#REF!</v>
      </c>
      <c r="AF82" s="214" t="e">
        <f>IF('Crisis Indicator Data'!#REF!="No Data",1,IF(#REF!&lt;&gt;"",1,0))</f>
        <v>#REF!</v>
      </c>
      <c r="AG82" s="214" t="e">
        <f>IF('Crisis Indicator Data'!#REF!="No Data",1,IF(#REF!&lt;&gt;"",1,0))</f>
        <v>#REF!</v>
      </c>
      <c r="AH82" s="214" t="e">
        <f>IF('Crisis Indicator Data'!#REF!="No Data",1,IF(#REF!&lt;&gt;"",1,0))</f>
        <v>#REF!</v>
      </c>
      <c r="AI82" s="214" t="e">
        <f>IF('Crisis Indicator Data'!#REF!="No Data",1,IF(#REF!&lt;&gt;"",1,0))</f>
        <v>#REF!</v>
      </c>
      <c r="AJ82" s="214" t="e">
        <f>IF('Crisis Indicator Data'!#REF!="No Data",1,IF(#REF!&lt;&gt;"",1,0))</f>
        <v>#REF!</v>
      </c>
      <c r="AK82" s="214" t="e">
        <f>IF('Crisis Indicator Data'!#REF!="No Data",1,IF(#REF!&lt;&gt;"",1,0))</f>
        <v>#REF!</v>
      </c>
      <c r="AL82" s="214" t="e">
        <f>IF('Crisis Indicator Data'!#REF!="No Data",1,IF(#REF!&lt;&gt;"",1,0))</f>
        <v>#REF!</v>
      </c>
      <c r="AM82" s="214" t="e">
        <f>IF('Crisis Indicator Data'!#REF!="No Data",1,IF(#REF!&lt;&gt;"",1,0))</f>
        <v>#REF!</v>
      </c>
      <c r="AN82" s="214" t="e">
        <f>IF('Crisis Indicator Data'!#REF!="No Data",1,IF(#REF!&lt;&gt;"",1,0))</f>
        <v>#REF!</v>
      </c>
      <c r="AO82" s="214" t="e">
        <f>IF('Crisis Indicator Data'!#REF!="No Data",1,IF(#REF!&lt;&gt;"",1,0))</f>
        <v>#REF!</v>
      </c>
      <c r="AP82" s="214" t="e">
        <f>IF('Crisis Indicator Data'!#REF!="No Data",1,IF(#REF!&lt;&gt;"",1,0))</f>
        <v>#REF!</v>
      </c>
      <c r="AQ82" s="214" t="e">
        <f>IF('Crisis Indicator Data'!#REF!="No Data",1,IF(#REF!&lt;&gt;"",1,0))</f>
        <v>#REF!</v>
      </c>
      <c r="AR82" s="214" t="e">
        <f>IF('Crisis Indicator Data'!#REF!="No Data",1,IF(#REF!&lt;&gt;"",1,0))</f>
        <v>#REF!</v>
      </c>
      <c r="AS82" s="214" t="e">
        <f>IF('Crisis Indicator Data'!#REF!="No Data",1,IF(#REF!&lt;&gt;"",1,0))</f>
        <v>#REF!</v>
      </c>
      <c r="AT82" s="214" t="e">
        <f>IF('Crisis Indicator Data'!#REF!="No Data",1,IF(#REF!&lt;&gt;"",1,0))</f>
        <v>#REF!</v>
      </c>
      <c r="AU82" s="214" t="e">
        <f>IF('Crisis Indicator Data'!#REF!="No Data",1,IF(#REF!&lt;&gt;"",1,0))</f>
        <v>#REF!</v>
      </c>
      <c r="AV82" s="214" t="e">
        <f>IF('Crisis Indicator Data'!#REF!="No Data",1,IF(#REF!&lt;&gt;"",1,0))</f>
        <v>#REF!</v>
      </c>
      <c r="AW82" s="214" t="e">
        <f>IF('Crisis Indicator Data'!#REF!="No Data",1,IF(#REF!&lt;&gt;"",1,0))</f>
        <v>#REF!</v>
      </c>
      <c r="AX82" s="214" t="e">
        <f>IF('Crisis Indicator Data'!#REF!="No Data",1,IF(#REF!&lt;&gt;"",1,0))</f>
        <v>#REF!</v>
      </c>
      <c r="AY82" s="214" t="e">
        <f>IF('Crisis Indicator Data'!#REF!="No Data",1,IF(#REF!&lt;&gt;"",1,0))</f>
        <v>#REF!</v>
      </c>
      <c r="AZ82" s="214" t="e">
        <f>IF('Crisis Indicator Data'!#REF!="No Data",1,IF(#REF!&lt;&gt;"",1,0))</f>
        <v>#REF!</v>
      </c>
      <c r="BA82" t="e">
        <f t="shared" si="4"/>
        <v>#REF!</v>
      </c>
      <c r="BB82" s="22" t="e">
        <f t="shared" si="5"/>
        <v>#REF!</v>
      </c>
    </row>
    <row r="83" spans="1:54" x14ac:dyDescent="0.25">
      <c r="A83" t="s">
        <v>7978</v>
      </c>
      <c r="B83" s="214" t="e">
        <f>IF('Crisis Indicator Data'!#REF!="No Data",1,IF(#REF!&lt;&gt;"",1,0))</f>
        <v>#REF!</v>
      </c>
      <c r="C83" s="214" t="e">
        <f>IF('Crisis Indicator Data'!#REF!="No Data",1,IF(#REF!&lt;&gt;"",1,0))</f>
        <v>#REF!</v>
      </c>
      <c r="D83" s="214" t="e">
        <f>IF('Crisis Indicator Data'!#REF!="No Data",1,IF(#REF!&lt;&gt;"",1,0))</f>
        <v>#REF!</v>
      </c>
      <c r="E83" s="214" t="e">
        <f>IF('Crisis Indicator Data'!#REF!="No Data",1,IF(#REF!&lt;&gt;"",1,0))</f>
        <v>#REF!</v>
      </c>
      <c r="F83" s="214" t="e">
        <f>IF('Crisis Indicator Data'!#REF!="No Data",1,IF(#REF!&lt;&gt;"",1,0))</f>
        <v>#REF!</v>
      </c>
      <c r="G83" s="214" t="e">
        <f>IF('Crisis Indicator Data'!#REF!="No Data",1,IF(#REF!&lt;&gt;"",1,0))</f>
        <v>#REF!</v>
      </c>
      <c r="H83" s="214" t="e">
        <f>IF('Crisis Indicator Data'!#REF!="No Data",1,IF(#REF!&lt;&gt;"",1,0))</f>
        <v>#REF!</v>
      </c>
      <c r="I83" s="214" t="e">
        <f>IF('Crisis Indicator Data'!#REF!="No Data",1,IF(#REF!&lt;&gt;"",1,0))</f>
        <v>#REF!</v>
      </c>
      <c r="J83" s="214" t="e">
        <f>IF('Crisis Indicator Data'!#REF!="No Data",1,IF(#REF!&lt;&gt;"",1,0))</f>
        <v>#REF!</v>
      </c>
      <c r="K83" s="214" t="e">
        <f>IF('Crisis Indicator Data'!#REF!="No Data",1,IF(#REF!&lt;&gt;"",1,0))</f>
        <v>#REF!</v>
      </c>
      <c r="L83" s="214" t="e">
        <f>IF('Crisis Indicator Data'!#REF!="No Data",1,IF(#REF!&lt;&gt;"",1,0))</f>
        <v>#REF!</v>
      </c>
      <c r="M83" s="214" t="e">
        <f>IF('Crisis Indicator Data'!#REF!="No Data",1,IF(#REF!&lt;&gt;"",1,0))</f>
        <v>#REF!</v>
      </c>
      <c r="N83" s="214" t="e">
        <f>IF('Crisis Indicator Data'!#REF!="No Data",1,IF(#REF!&lt;&gt;"",1,0))</f>
        <v>#REF!</v>
      </c>
      <c r="O83" s="214" t="e">
        <f>IF('Crisis Indicator Data'!#REF!="No Data",1,IF(#REF!&lt;&gt;"",1,0))</f>
        <v>#REF!</v>
      </c>
      <c r="P83" s="214" t="e">
        <f>IF('Crisis Indicator Data'!#REF!="No Data",1,IF(#REF!&lt;&gt;"",1,0))</f>
        <v>#REF!</v>
      </c>
      <c r="Q83" s="214" t="e">
        <f>IF('Crisis Indicator Data'!#REF!="No Data",1,IF(#REF!&lt;&gt;"",1,0))</f>
        <v>#REF!</v>
      </c>
      <c r="R83" s="214" t="e">
        <f>IF('Crisis Indicator Data'!#REF!="No Data",1,IF(#REF!&lt;&gt;"",1,0))</f>
        <v>#REF!</v>
      </c>
      <c r="S83" s="214" t="e">
        <f>IF('Crisis Indicator Data'!#REF!="No Data",1,IF(#REF!&lt;&gt;"",1,0))</f>
        <v>#REF!</v>
      </c>
      <c r="T83" s="214" t="e">
        <f>IF('Crisis Indicator Data'!#REF!="No Data",1,IF(#REF!&lt;&gt;"",1,0))</f>
        <v>#REF!</v>
      </c>
      <c r="U83" s="214" t="e">
        <f>IF('Crisis Indicator Data'!#REF!="No Data",1,IF(#REF!&lt;&gt;"",1,0))</f>
        <v>#REF!</v>
      </c>
      <c r="V83" s="214" t="e">
        <f>IF('Crisis Indicator Data'!#REF!="No Data",1,IF(#REF!&lt;&gt;"",1,0))</f>
        <v>#REF!</v>
      </c>
      <c r="W83" s="214" t="e">
        <f>IF('Crisis Indicator Data'!#REF!="No Data",1,IF(#REF!&lt;&gt;"",1,0))</f>
        <v>#REF!</v>
      </c>
      <c r="X83" s="214" t="e">
        <f>IF('Crisis Indicator Data'!#REF!="No Data",1,IF(#REF!&lt;&gt;"",1,0))</f>
        <v>#REF!</v>
      </c>
      <c r="Y83" s="214" t="e">
        <f>IF('Crisis Indicator Data'!#REF!="No Data",1,IF(#REF!&lt;&gt;"",1,0))</f>
        <v>#REF!</v>
      </c>
      <c r="Z83" s="214" t="e">
        <f>IF('Crisis Indicator Data'!#REF!="No Data",1,IF(#REF!&lt;&gt;"",1,0))</f>
        <v>#REF!</v>
      </c>
      <c r="AA83" s="214" t="e">
        <f>IF('Crisis Indicator Data'!#REF!="No Data",1,IF(#REF!&lt;&gt;"",1,0))</f>
        <v>#REF!</v>
      </c>
      <c r="AB83" s="214" t="e">
        <f>IF('Crisis Indicator Data'!#REF!="No Data",1,IF(#REF!&lt;&gt;"",1,0))</f>
        <v>#REF!</v>
      </c>
      <c r="AC83" s="214" t="e">
        <f>IF('Crisis Indicator Data'!#REF!="No Data",1,IF(#REF!&lt;&gt;"",1,0))</f>
        <v>#REF!</v>
      </c>
      <c r="AD83" s="214" t="e">
        <f>IF('Crisis Indicator Data'!#REF!="No Data",1,IF(#REF!&lt;&gt;"",1,0))</f>
        <v>#REF!</v>
      </c>
      <c r="AE83" s="214" t="e">
        <f>IF('Crisis Indicator Data'!#REF!="No Data",1,IF(#REF!&lt;&gt;"",1,0))</f>
        <v>#REF!</v>
      </c>
      <c r="AF83" s="214" t="e">
        <f>IF('Crisis Indicator Data'!#REF!="No Data",1,IF(#REF!&lt;&gt;"",1,0))</f>
        <v>#REF!</v>
      </c>
      <c r="AG83" s="214" t="e">
        <f>IF('Crisis Indicator Data'!#REF!="No Data",1,IF(#REF!&lt;&gt;"",1,0))</f>
        <v>#REF!</v>
      </c>
      <c r="AH83" s="214" t="e">
        <f>IF('Crisis Indicator Data'!#REF!="No Data",1,IF(#REF!&lt;&gt;"",1,0))</f>
        <v>#REF!</v>
      </c>
      <c r="AI83" s="214" t="e">
        <f>IF('Crisis Indicator Data'!#REF!="No Data",1,IF(#REF!&lt;&gt;"",1,0))</f>
        <v>#REF!</v>
      </c>
      <c r="AJ83" s="214" t="e">
        <f>IF('Crisis Indicator Data'!#REF!="No Data",1,IF(#REF!&lt;&gt;"",1,0))</f>
        <v>#REF!</v>
      </c>
      <c r="AK83" s="214" t="e">
        <f>IF('Crisis Indicator Data'!#REF!="No Data",1,IF(#REF!&lt;&gt;"",1,0))</f>
        <v>#REF!</v>
      </c>
      <c r="AL83" s="214" t="e">
        <f>IF('Crisis Indicator Data'!#REF!="No Data",1,IF(#REF!&lt;&gt;"",1,0))</f>
        <v>#REF!</v>
      </c>
      <c r="AM83" s="214" t="e">
        <f>IF('Crisis Indicator Data'!#REF!="No Data",1,IF(#REF!&lt;&gt;"",1,0))</f>
        <v>#REF!</v>
      </c>
      <c r="AN83" s="214" t="e">
        <f>IF('Crisis Indicator Data'!#REF!="No Data",1,IF(#REF!&lt;&gt;"",1,0))</f>
        <v>#REF!</v>
      </c>
      <c r="AO83" s="214" t="e">
        <f>IF('Crisis Indicator Data'!#REF!="No Data",1,IF(#REF!&lt;&gt;"",1,0))</f>
        <v>#REF!</v>
      </c>
      <c r="AP83" s="214" t="e">
        <f>IF('Crisis Indicator Data'!#REF!="No Data",1,IF(#REF!&lt;&gt;"",1,0))</f>
        <v>#REF!</v>
      </c>
      <c r="AQ83" s="214" t="e">
        <f>IF('Crisis Indicator Data'!#REF!="No Data",1,IF(#REF!&lt;&gt;"",1,0))</f>
        <v>#REF!</v>
      </c>
      <c r="AR83" s="214" t="e">
        <f>IF('Crisis Indicator Data'!#REF!="No Data",1,IF(#REF!&lt;&gt;"",1,0))</f>
        <v>#REF!</v>
      </c>
      <c r="AS83" s="214" t="e">
        <f>IF('Crisis Indicator Data'!#REF!="No Data",1,IF(#REF!&lt;&gt;"",1,0))</f>
        <v>#REF!</v>
      </c>
      <c r="AT83" s="214" t="e">
        <f>IF('Crisis Indicator Data'!#REF!="No Data",1,IF(#REF!&lt;&gt;"",1,0))</f>
        <v>#REF!</v>
      </c>
      <c r="AU83" s="214" t="e">
        <f>IF('Crisis Indicator Data'!#REF!="No Data",1,IF(#REF!&lt;&gt;"",1,0))</f>
        <v>#REF!</v>
      </c>
      <c r="AV83" s="214" t="e">
        <f>IF('Crisis Indicator Data'!#REF!="No Data",1,IF(#REF!&lt;&gt;"",1,0))</f>
        <v>#REF!</v>
      </c>
      <c r="AW83" s="214" t="e">
        <f>IF('Crisis Indicator Data'!#REF!="No Data",1,IF(#REF!&lt;&gt;"",1,0))</f>
        <v>#REF!</v>
      </c>
      <c r="AX83" s="214" t="e">
        <f>IF('Crisis Indicator Data'!#REF!="No Data",1,IF(#REF!&lt;&gt;"",1,0))</f>
        <v>#REF!</v>
      </c>
      <c r="AY83" s="214" t="e">
        <f>IF('Crisis Indicator Data'!#REF!="No Data",1,IF(#REF!&lt;&gt;"",1,0))</f>
        <v>#REF!</v>
      </c>
      <c r="AZ83" s="214" t="e">
        <f>IF('Crisis Indicator Data'!#REF!="No Data",1,IF(#REF!&lt;&gt;"",1,0))</f>
        <v>#REF!</v>
      </c>
      <c r="BA83" t="e">
        <f t="shared" si="4"/>
        <v>#REF!</v>
      </c>
      <c r="BB83" s="22" t="e">
        <f t="shared" si="5"/>
        <v>#REF!</v>
      </c>
    </row>
    <row r="84" spans="1:54" x14ac:dyDescent="0.25">
      <c r="A84" t="s">
        <v>7981</v>
      </c>
      <c r="B84" s="214" t="e">
        <f>IF('Crisis Indicator Data'!#REF!="No Data",1,IF(#REF!&lt;&gt;"",1,0))</f>
        <v>#REF!</v>
      </c>
      <c r="C84" s="214" t="e">
        <f>IF('Crisis Indicator Data'!#REF!="No Data",1,IF(#REF!&lt;&gt;"",1,0))</f>
        <v>#REF!</v>
      </c>
      <c r="D84" s="214" t="e">
        <f>IF('Crisis Indicator Data'!#REF!="No Data",1,IF(#REF!&lt;&gt;"",1,0))</f>
        <v>#REF!</v>
      </c>
      <c r="E84" s="214" t="e">
        <f>IF('Crisis Indicator Data'!#REF!="No Data",1,IF(#REF!&lt;&gt;"",1,0))</f>
        <v>#REF!</v>
      </c>
      <c r="F84" s="214" t="e">
        <f>IF('Crisis Indicator Data'!#REF!="No Data",1,IF(#REF!&lt;&gt;"",1,0))</f>
        <v>#REF!</v>
      </c>
      <c r="G84" s="214" t="e">
        <f>IF('Crisis Indicator Data'!#REF!="No Data",1,IF(#REF!&lt;&gt;"",1,0))</f>
        <v>#REF!</v>
      </c>
      <c r="H84" s="214" t="e">
        <f>IF('Crisis Indicator Data'!#REF!="No Data",1,IF(#REF!&lt;&gt;"",1,0))</f>
        <v>#REF!</v>
      </c>
      <c r="I84" s="214" t="e">
        <f>IF('Crisis Indicator Data'!#REF!="No Data",1,IF(#REF!&lt;&gt;"",1,0))</f>
        <v>#REF!</v>
      </c>
      <c r="J84" s="214" t="e">
        <f>IF('Crisis Indicator Data'!#REF!="No Data",1,IF(#REF!&lt;&gt;"",1,0))</f>
        <v>#REF!</v>
      </c>
      <c r="K84" s="214" t="e">
        <f>IF('Crisis Indicator Data'!#REF!="No Data",1,IF(#REF!&lt;&gt;"",1,0))</f>
        <v>#REF!</v>
      </c>
      <c r="L84" s="214" t="e">
        <f>IF('Crisis Indicator Data'!#REF!="No Data",1,IF(#REF!&lt;&gt;"",1,0))</f>
        <v>#REF!</v>
      </c>
      <c r="M84" s="214" t="e">
        <f>IF('Crisis Indicator Data'!#REF!="No Data",1,IF(#REF!&lt;&gt;"",1,0))</f>
        <v>#REF!</v>
      </c>
      <c r="N84" s="214" t="e">
        <f>IF('Crisis Indicator Data'!#REF!="No Data",1,IF(#REF!&lt;&gt;"",1,0))</f>
        <v>#REF!</v>
      </c>
      <c r="O84" s="214" t="e">
        <f>IF('Crisis Indicator Data'!#REF!="No Data",1,IF(#REF!&lt;&gt;"",1,0))</f>
        <v>#REF!</v>
      </c>
      <c r="P84" s="214" t="e">
        <f>IF('Crisis Indicator Data'!#REF!="No Data",1,IF(#REF!&lt;&gt;"",1,0))</f>
        <v>#REF!</v>
      </c>
      <c r="Q84" s="214" t="e">
        <f>IF('Crisis Indicator Data'!#REF!="No Data",1,IF(#REF!&lt;&gt;"",1,0))</f>
        <v>#REF!</v>
      </c>
      <c r="R84" s="214" t="e">
        <f>IF('Crisis Indicator Data'!#REF!="No Data",1,IF(#REF!&lt;&gt;"",1,0))</f>
        <v>#REF!</v>
      </c>
      <c r="S84" s="214" t="e">
        <f>IF('Crisis Indicator Data'!#REF!="No Data",1,IF(#REF!&lt;&gt;"",1,0))</f>
        <v>#REF!</v>
      </c>
      <c r="T84" s="214" t="e">
        <f>IF('Crisis Indicator Data'!#REF!="No Data",1,IF(#REF!&lt;&gt;"",1,0))</f>
        <v>#REF!</v>
      </c>
      <c r="U84" s="214" t="e">
        <f>IF('Crisis Indicator Data'!#REF!="No Data",1,IF(#REF!&lt;&gt;"",1,0))</f>
        <v>#REF!</v>
      </c>
      <c r="V84" s="214" t="e">
        <f>IF('Crisis Indicator Data'!#REF!="No Data",1,IF(#REF!&lt;&gt;"",1,0))</f>
        <v>#REF!</v>
      </c>
      <c r="W84" s="214" t="e">
        <f>IF('Crisis Indicator Data'!#REF!="No Data",1,IF(#REF!&lt;&gt;"",1,0))</f>
        <v>#REF!</v>
      </c>
      <c r="X84" s="214" t="e">
        <f>IF('Crisis Indicator Data'!#REF!="No Data",1,IF(#REF!&lt;&gt;"",1,0))</f>
        <v>#REF!</v>
      </c>
      <c r="Y84" s="214" t="e">
        <f>IF('Crisis Indicator Data'!#REF!="No Data",1,IF(#REF!&lt;&gt;"",1,0))</f>
        <v>#REF!</v>
      </c>
      <c r="Z84" s="214" t="e">
        <f>IF('Crisis Indicator Data'!#REF!="No Data",1,IF(#REF!&lt;&gt;"",1,0))</f>
        <v>#REF!</v>
      </c>
      <c r="AA84" s="214" t="e">
        <f>IF('Crisis Indicator Data'!#REF!="No Data",1,IF(#REF!&lt;&gt;"",1,0))</f>
        <v>#REF!</v>
      </c>
      <c r="AB84" s="214" t="e">
        <f>IF('Crisis Indicator Data'!#REF!="No Data",1,IF(#REF!&lt;&gt;"",1,0))</f>
        <v>#REF!</v>
      </c>
      <c r="AC84" s="214" t="e">
        <f>IF('Crisis Indicator Data'!#REF!="No Data",1,IF(#REF!&lt;&gt;"",1,0))</f>
        <v>#REF!</v>
      </c>
      <c r="AD84" s="214" t="e">
        <f>IF('Crisis Indicator Data'!#REF!="No Data",1,IF(#REF!&lt;&gt;"",1,0))</f>
        <v>#REF!</v>
      </c>
      <c r="AE84" s="214" t="e">
        <f>IF('Crisis Indicator Data'!#REF!="No Data",1,IF(#REF!&lt;&gt;"",1,0))</f>
        <v>#REF!</v>
      </c>
      <c r="AF84" s="214" t="e">
        <f>IF('Crisis Indicator Data'!#REF!="No Data",1,IF(#REF!&lt;&gt;"",1,0))</f>
        <v>#REF!</v>
      </c>
      <c r="AG84" s="214" t="e">
        <f>IF('Crisis Indicator Data'!#REF!="No Data",1,IF(#REF!&lt;&gt;"",1,0))</f>
        <v>#REF!</v>
      </c>
      <c r="AH84" s="214" t="e">
        <f>IF('Crisis Indicator Data'!#REF!="No Data",1,IF(#REF!&lt;&gt;"",1,0))</f>
        <v>#REF!</v>
      </c>
      <c r="AI84" s="214" t="e">
        <f>IF('Crisis Indicator Data'!#REF!="No Data",1,IF(#REF!&lt;&gt;"",1,0))</f>
        <v>#REF!</v>
      </c>
      <c r="AJ84" s="214" t="e">
        <f>IF('Crisis Indicator Data'!#REF!="No Data",1,IF(#REF!&lt;&gt;"",1,0))</f>
        <v>#REF!</v>
      </c>
      <c r="AK84" s="214" t="e">
        <f>IF('Crisis Indicator Data'!#REF!="No Data",1,IF(#REF!&lt;&gt;"",1,0))</f>
        <v>#REF!</v>
      </c>
      <c r="AL84" s="214" t="e">
        <f>IF('Crisis Indicator Data'!#REF!="No Data",1,IF(#REF!&lt;&gt;"",1,0))</f>
        <v>#REF!</v>
      </c>
      <c r="AM84" s="214" t="e">
        <f>IF('Crisis Indicator Data'!#REF!="No Data",1,IF(#REF!&lt;&gt;"",1,0))</f>
        <v>#REF!</v>
      </c>
      <c r="AN84" s="214" t="e">
        <f>IF('Crisis Indicator Data'!#REF!="No Data",1,IF(#REF!&lt;&gt;"",1,0))</f>
        <v>#REF!</v>
      </c>
      <c r="AO84" s="214" t="e">
        <f>IF('Crisis Indicator Data'!#REF!="No Data",1,IF(#REF!&lt;&gt;"",1,0))</f>
        <v>#REF!</v>
      </c>
      <c r="AP84" s="214" t="e">
        <f>IF('Crisis Indicator Data'!#REF!="No Data",1,IF(#REF!&lt;&gt;"",1,0))</f>
        <v>#REF!</v>
      </c>
      <c r="AQ84" s="214" t="e">
        <f>IF('Crisis Indicator Data'!#REF!="No Data",1,IF(#REF!&lt;&gt;"",1,0))</f>
        <v>#REF!</v>
      </c>
      <c r="AR84" s="214" t="e">
        <f>IF('Crisis Indicator Data'!#REF!="No Data",1,IF(#REF!&lt;&gt;"",1,0))</f>
        <v>#REF!</v>
      </c>
      <c r="AS84" s="214" t="e">
        <f>IF('Crisis Indicator Data'!#REF!="No Data",1,IF(#REF!&lt;&gt;"",1,0))</f>
        <v>#REF!</v>
      </c>
      <c r="AT84" s="214" t="e">
        <f>IF('Crisis Indicator Data'!#REF!="No Data",1,IF(#REF!&lt;&gt;"",1,0))</f>
        <v>#REF!</v>
      </c>
      <c r="AU84" s="214" t="e">
        <f>IF('Crisis Indicator Data'!#REF!="No Data",1,IF(#REF!&lt;&gt;"",1,0))</f>
        <v>#REF!</v>
      </c>
      <c r="AV84" s="214" t="e">
        <f>IF('Crisis Indicator Data'!#REF!="No Data",1,IF(#REF!&lt;&gt;"",1,0))</f>
        <v>#REF!</v>
      </c>
      <c r="AW84" s="214" t="e">
        <f>IF('Crisis Indicator Data'!#REF!="No Data",1,IF(#REF!&lt;&gt;"",1,0))</f>
        <v>#REF!</v>
      </c>
      <c r="AX84" s="214" t="e">
        <f>IF('Crisis Indicator Data'!#REF!="No Data",1,IF(#REF!&lt;&gt;"",1,0))</f>
        <v>#REF!</v>
      </c>
      <c r="AY84" s="214" t="e">
        <f>IF('Crisis Indicator Data'!#REF!="No Data",1,IF(#REF!&lt;&gt;"",1,0))</f>
        <v>#REF!</v>
      </c>
      <c r="AZ84" s="214" t="e">
        <f>IF('Crisis Indicator Data'!#REF!="No Data",1,IF(#REF!&lt;&gt;"",1,0))</f>
        <v>#REF!</v>
      </c>
      <c r="BA84" t="e">
        <f t="shared" si="4"/>
        <v>#REF!</v>
      </c>
      <c r="BB84" s="22" t="e">
        <f t="shared" si="5"/>
        <v>#REF!</v>
      </c>
    </row>
    <row r="85" spans="1:54" x14ac:dyDescent="0.25">
      <c r="A85" t="s">
        <v>7979</v>
      </c>
      <c r="B85" s="214" t="e">
        <f>IF('Crisis Indicator Data'!#REF!="No Data",1,IF(#REF!&lt;&gt;"",1,0))</f>
        <v>#REF!</v>
      </c>
      <c r="C85" s="214" t="e">
        <f>IF('Crisis Indicator Data'!#REF!="No Data",1,IF(#REF!&lt;&gt;"",1,0))</f>
        <v>#REF!</v>
      </c>
      <c r="D85" s="214" t="e">
        <f>IF('Crisis Indicator Data'!#REF!="No Data",1,IF(#REF!&lt;&gt;"",1,0))</f>
        <v>#REF!</v>
      </c>
      <c r="E85" s="214" t="e">
        <f>IF('Crisis Indicator Data'!#REF!="No Data",1,IF(#REF!&lt;&gt;"",1,0))</f>
        <v>#REF!</v>
      </c>
      <c r="F85" s="214" t="e">
        <f>IF('Crisis Indicator Data'!#REF!="No Data",1,IF(#REF!&lt;&gt;"",1,0))</f>
        <v>#REF!</v>
      </c>
      <c r="G85" s="214" t="e">
        <f>IF('Crisis Indicator Data'!#REF!="No Data",1,IF(#REF!&lt;&gt;"",1,0))</f>
        <v>#REF!</v>
      </c>
      <c r="H85" s="214" t="e">
        <f>IF('Crisis Indicator Data'!#REF!="No Data",1,IF(#REF!&lt;&gt;"",1,0))</f>
        <v>#REF!</v>
      </c>
      <c r="I85" s="214" t="e">
        <f>IF('Crisis Indicator Data'!#REF!="No Data",1,IF(#REF!&lt;&gt;"",1,0))</f>
        <v>#REF!</v>
      </c>
      <c r="J85" s="214" t="e">
        <f>IF('Crisis Indicator Data'!#REF!="No Data",1,IF(#REF!&lt;&gt;"",1,0))</f>
        <v>#REF!</v>
      </c>
      <c r="K85" s="214" t="e">
        <f>IF('Crisis Indicator Data'!#REF!="No Data",1,IF(#REF!&lt;&gt;"",1,0))</f>
        <v>#REF!</v>
      </c>
      <c r="L85" s="214" t="e">
        <f>IF('Crisis Indicator Data'!#REF!="No Data",1,IF(#REF!&lt;&gt;"",1,0))</f>
        <v>#REF!</v>
      </c>
      <c r="M85" s="214" t="e">
        <f>IF('Crisis Indicator Data'!#REF!="No Data",1,IF(#REF!&lt;&gt;"",1,0))</f>
        <v>#REF!</v>
      </c>
      <c r="N85" s="214" t="e">
        <f>IF('Crisis Indicator Data'!#REF!="No Data",1,IF(#REF!&lt;&gt;"",1,0))</f>
        <v>#REF!</v>
      </c>
      <c r="O85" s="214" t="e">
        <f>IF('Crisis Indicator Data'!#REF!="No Data",1,IF(#REF!&lt;&gt;"",1,0))</f>
        <v>#REF!</v>
      </c>
      <c r="P85" s="214" t="e">
        <f>IF('Crisis Indicator Data'!#REF!="No Data",1,IF(#REF!&lt;&gt;"",1,0))</f>
        <v>#REF!</v>
      </c>
      <c r="Q85" s="214" t="e">
        <f>IF('Crisis Indicator Data'!#REF!="No Data",1,IF(#REF!&lt;&gt;"",1,0))</f>
        <v>#REF!</v>
      </c>
      <c r="R85" s="214" t="e">
        <f>IF('Crisis Indicator Data'!#REF!="No Data",1,IF(#REF!&lt;&gt;"",1,0))</f>
        <v>#REF!</v>
      </c>
      <c r="S85" s="214" t="e">
        <f>IF('Crisis Indicator Data'!#REF!="No Data",1,IF(#REF!&lt;&gt;"",1,0))</f>
        <v>#REF!</v>
      </c>
      <c r="T85" s="214" t="e">
        <f>IF('Crisis Indicator Data'!#REF!="No Data",1,IF(#REF!&lt;&gt;"",1,0))</f>
        <v>#REF!</v>
      </c>
      <c r="U85" s="214" t="e">
        <f>IF('Crisis Indicator Data'!#REF!="No Data",1,IF(#REF!&lt;&gt;"",1,0))</f>
        <v>#REF!</v>
      </c>
      <c r="V85" s="214" t="e">
        <f>IF('Crisis Indicator Data'!#REF!="No Data",1,IF(#REF!&lt;&gt;"",1,0))</f>
        <v>#REF!</v>
      </c>
      <c r="W85" s="214" t="e">
        <f>IF('Crisis Indicator Data'!#REF!="No Data",1,IF(#REF!&lt;&gt;"",1,0))</f>
        <v>#REF!</v>
      </c>
      <c r="X85" s="214" t="e">
        <f>IF('Crisis Indicator Data'!#REF!="No Data",1,IF(#REF!&lt;&gt;"",1,0))</f>
        <v>#REF!</v>
      </c>
      <c r="Y85" s="214" t="e">
        <f>IF('Crisis Indicator Data'!#REF!="No Data",1,IF(#REF!&lt;&gt;"",1,0))</f>
        <v>#REF!</v>
      </c>
      <c r="Z85" s="214" t="e">
        <f>IF('Crisis Indicator Data'!#REF!="No Data",1,IF(#REF!&lt;&gt;"",1,0))</f>
        <v>#REF!</v>
      </c>
      <c r="AA85" s="214" t="e">
        <f>IF('Crisis Indicator Data'!#REF!="No Data",1,IF(#REF!&lt;&gt;"",1,0))</f>
        <v>#REF!</v>
      </c>
      <c r="AB85" s="214" t="e">
        <f>IF('Crisis Indicator Data'!#REF!="No Data",1,IF(#REF!&lt;&gt;"",1,0))</f>
        <v>#REF!</v>
      </c>
      <c r="AC85" s="214" t="e">
        <f>IF('Crisis Indicator Data'!#REF!="No Data",1,IF(#REF!&lt;&gt;"",1,0))</f>
        <v>#REF!</v>
      </c>
      <c r="AD85" s="214" t="e">
        <f>IF('Crisis Indicator Data'!#REF!="No Data",1,IF(#REF!&lt;&gt;"",1,0))</f>
        <v>#REF!</v>
      </c>
      <c r="AE85" s="214" t="e">
        <f>IF('Crisis Indicator Data'!#REF!="No Data",1,IF(#REF!&lt;&gt;"",1,0))</f>
        <v>#REF!</v>
      </c>
      <c r="AF85" s="214" t="e">
        <f>IF('Crisis Indicator Data'!#REF!="No Data",1,IF(#REF!&lt;&gt;"",1,0))</f>
        <v>#REF!</v>
      </c>
      <c r="AG85" s="214" t="e">
        <f>IF('Crisis Indicator Data'!#REF!="No Data",1,IF(#REF!&lt;&gt;"",1,0))</f>
        <v>#REF!</v>
      </c>
      <c r="AH85" s="214" t="e">
        <f>IF('Crisis Indicator Data'!#REF!="No Data",1,IF(#REF!&lt;&gt;"",1,0))</f>
        <v>#REF!</v>
      </c>
      <c r="AI85" s="214" t="e">
        <f>IF('Crisis Indicator Data'!#REF!="No Data",1,IF(#REF!&lt;&gt;"",1,0))</f>
        <v>#REF!</v>
      </c>
      <c r="AJ85" s="214" t="e">
        <f>IF('Crisis Indicator Data'!#REF!="No Data",1,IF(#REF!&lt;&gt;"",1,0))</f>
        <v>#REF!</v>
      </c>
      <c r="AK85" s="214" t="e">
        <f>IF('Crisis Indicator Data'!#REF!="No Data",1,IF(#REF!&lt;&gt;"",1,0))</f>
        <v>#REF!</v>
      </c>
      <c r="AL85" s="214" t="e">
        <f>IF('Crisis Indicator Data'!#REF!="No Data",1,IF(#REF!&lt;&gt;"",1,0))</f>
        <v>#REF!</v>
      </c>
      <c r="AM85" s="214" t="e">
        <f>IF('Crisis Indicator Data'!#REF!="No Data",1,IF(#REF!&lt;&gt;"",1,0))</f>
        <v>#REF!</v>
      </c>
      <c r="AN85" s="214" t="e">
        <f>IF('Crisis Indicator Data'!#REF!="No Data",1,IF(#REF!&lt;&gt;"",1,0))</f>
        <v>#REF!</v>
      </c>
      <c r="AO85" s="214" t="e">
        <f>IF('Crisis Indicator Data'!#REF!="No Data",1,IF(#REF!&lt;&gt;"",1,0))</f>
        <v>#REF!</v>
      </c>
      <c r="AP85" s="214" t="e">
        <f>IF('Crisis Indicator Data'!#REF!="No Data",1,IF(#REF!&lt;&gt;"",1,0))</f>
        <v>#REF!</v>
      </c>
      <c r="AQ85" s="214" t="e">
        <f>IF('Crisis Indicator Data'!#REF!="No Data",1,IF(#REF!&lt;&gt;"",1,0))</f>
        <v>#REF!</v>
      </c>
      <c r="AR85" s="214" t="e">
        <f>IF('Crisis Indicator Data'!#REF!="No Data",1,IF(#REF!&lt;&gt;"",1,0))</f>
        <v>#REF!</v>
      </c>
      <c r="AS85" s="214" t="e">
        <f>IF('Crisis Indicator Data'!#REF!="No Data",1,IF(#REF!&lt;&gt;"",1,0))</f>
        <v>#REF!</v>
      </c>
      <c r="AT85" s="214" t="e">
        <f>IF('Crisis Indicator Data'!#REF!="No Data",1,IF(#REF!&lt;&gt;"",1,0))</f>
        <v>#REF!</v>
      </c>
      <c r="AU85" s="214" t="e">
        <f>IF('Crisis Indicator Data'!#REF!="No Data",1,IF(#REF!&lt;&gt;"",1,0))</f>
        <v>#REF!</v>
      </c>
      <c r="AV85" s="214" t="e">
        <f>IF('Crisis Indicator Data'!#REF!="No Data",1,IF(#REF!&lt;&gt;"",1,0))</f>
        <v>#REF!</v>
      </c>
      <c r="AW85" s="214" t="e">
        <f>IF('Crisis Indicator Data'!#REF!="No Data",1,IF(#REF!&lt;&gt;"",1,0))</f>
        <v>#REF!</v>
      </c>
      <c r="AX85" s="214" t="e">
        <f>IF('Crisis Indicator Data'!#REF!="No Data",1,IF(#REF!&lt;&gt;"",1,0))</f>
        <v>#REF!</v>
      </c>
      <c r="AY85" s="214" t="e">
        <f>IF('Crisis Indicator Data'!#REF!="No Data",1,IF(#REF!&lt;&gt;"",1,0))</f>
        <v>#REF!</v>
      </c>
      <c r="AZ85" s="214" t="e">
        <f>IF('Crisis Indicator Data'!#REF!="No Data",1,IF(#REF!&lt;&gt;"",1,0))</f>
        <v>#REF!</v>
      </c>
      <c r="BA85" t="e">
        <f t="shared" si="4"/>
        <v>#REF!</v>
      </c>
      <c r="BB85" s="22" t="e">
        <f t="shared" si="5"/>
        <v>#REF!</v>
      </c>
    </row>
    <row r="86" spans="1:54" x14ac:dyDescent="0.25">
      <c r="A86" t="s">
        <v>7983</v>
      </c>
      <c r="B86" s="214" t="e">
        <f>IF('Crisis Indicator Data'!#REF!="No Data",1,IF(#REF!&lt;&gt;"",1,0))</f>
        <v>#REF!</v>
      </c>
      <c r="C86" s="214" t="e">
        <f>IF('Crisis Indicator Data'!#REF!="No Data",1,IF(#REF!&lt;&gt;"",1,0))</f>
        <v>#REF!</v>
      </c>
      <c r="D86" s="214" t="e">
        <f>IF('Crisis Indicator Data'!#REF!="No Data",1,IF(#REF!&lt;&gt;"",1,0))</f>
        <v>#REF!</v>
      </c>
      <c r="E86" s="214" t="e">
        <f>IF('Crisis Indicator Data'!#REF!="No Data",1,IF(#REF!&lt;&gt;"",1,0))</f>
        <v>#REF!</v>
      </c>
      <c r="F86" s="214" t="e">
        <f>IF('Crisis Indicator Data'!#REF!="No Data",1,IF(#REF!&lt;&gt;"",1,0))</f>
        <v>#REF!</v>
      </c>
      <c r="G86" s="214" t="e">
        <f>IF('Crisis Indicator Data'!#REF!="No Data",1,IF(#REF!&lt;&gt;"",1,0))</f>
        <v>#REF!</v>
      </c>
      <c r="H86" s="214" t="e">
        <f>IF('Crisis Indicator Data'!#REF!="No Data",1,IF(#REF!&lt;&gt;"",1,0))</f>
        <v>#REF!</v>
      </c>
      <c r="I86" s="214" t="e">
        <f>IF('Crisis Indicator Data'!#REF!="No Data",1,IF(#REF!&lt;&gt;"",1,0))</f>
        <v>#REF!</v>
      </c>
      <c r="J86" s="214" t="e">
        <f>IF('Crisis Indicator Data'!#REF!="No Data",1,IF(#REF!&lt;&gt;"",1,0))</f>
        <v>#REF!</v>
      </c>
      <c r="K86" s="214" t="e">
        <f>IF('Crisis Indicator Data'!#REF!="No Data",1,IF(#REF!&lt;&gt;"",1,0))</f>
        <v>#REF!</v>
      </c>
      <c r="L86" s="214" t="e">
        <f>IF('Crisis Indicator Data'!#REF!="No Data",1,IF(#REF!&lt;&gt;"",1,0))</f>
        <v>#REF!</v>
      </c>
      <c r="M86" s="214" t="e">
        <f>IF('Crisis Indicator Data'!#REF!="No Data",1,IF(#REF!&lt;&gt;"",1,0))</f>
        <v>#REF!</v>
      </c>
      <c r="N86" s="214" t="e">
        <f>IF('Crisis Indicator Data'!#REF!="No Data",1,IF(#REF!&lt;&gt;"",1,0))</f>
        <v>#REF!</v>
      </c>
      <c r="O86" s="214" t="e">
        <f>IF('Crisis Indicator Data'!#REF!="No Data",1,IF(#REF!&lt;&gt;"",1,0))</f>
        <v>#REF!</v>
      </c>
      <c r="P86" s="214" t="e">
        <f>IF('Crisis Indicator Data'!#REF!="No Data",1,IF(#REF!&lt;&gt;"",1,0))</f>
        <v>#REF!</v>
      </c>
      <c r="Q86" s="214" t="e">
        <f>IF('Crisis Indicator Data'!#REF!="No Data",1,IF(#REF!&lt;&gt;"",1,0))</f>
        <v>#REF!</v>
      </c>
      <c r="R86" s="214" t="e">
        <f>IF('Crisis Indicator Data'!#REF!="No Data",1,IF(#REF!&lt;&gt;"",1,0))</f>
        <v>#REF!</v>
      </c>
      <c r="S86" s="214" t="e">
        <f>IF('Crisis Indicator Data'!#REF!="No Data",1,IF(#REF!&lt;&gt;"",1,0))</f>
        <v>#REF!</v>
      </c>
      <c r="T86" s="214" t="e">
        <f>IF('Crisis Indicator Data'!#REF!="No Data",1,IF(#REF!&lt;&gt;"",1,0))</f>
        <v>#REF!</v>
      </c>
      <c r="U86" s="214" t="e">
        <f>IF('Crisis Indicator Data'!#REF!="No Data",1,IF(#REF!&lt;&gt;"",1,0))</f>
        <v>#REF!</v>
      </c>
      <c r="V86" s="214" t="e">
        <f>IF('Crisis Indicator Data'!#REF!="No Data",1,IF(#REF!&lt;&gt;"",1,0))</f>
        <v>#REF!</v>
      </c>
      <c r="W86" s="214" t="e">
        <f>IF('Crisis Indicator Data'!#REF!="No Data",1,IF(#REF!&lt;&gt;"",1,0))</f>
        <v>#REF!</v>
      </c>
      <c r="X86" s="214" t="e">
        <f>IF('Crisis Indicator Data'!#REF!="No Data",1,IF(#REF!&lt;&gt;"",1,0))</f>
        <v>#REF!</v>
      </c>
      <c r="Y86" s="214" t="e">
        <f>IF('Crisis Indicator Data'!#REF!="No Data",1,IF(#REF!&lt;&gt;"",1,0))</f>
        <v>#REF!</v>
      </c>
      <c r="Z86" s="214" t="e">
        <f>IF('Crisis Indicator Data'!#REF!="No Data",1,IF(#REF!&lt;&gt;"",1,0))</f>
        <v>#REF!</v>
      </c>
      <c r="AA86" s="214" t="e">
        <f>IF('Crisis Indicator Data'!#REF!="No Data",1,IF(#REF!&lt;&gt;"",1,0))</f>
        <v>#REF!</v>
      </c>
      <c r="AB86" s="214" t="e">
        <f>IF('Crisis Indicator Data'!#REF!="No Data",1,IF(#REF!&lt;&gt;"",1,0))</f>
        <v>#REF!</v>
      </c>
      <c r="AC86" s="214" t="e">
        <f>IF('Crisis Indicator Data'!#REF!="No Data",1,IF(#REF!&lt;&gt;"",1,0))</f>
        <v>#REF!</v>
      </c>
      <c r="AD86" s="214" t="e">
        <f>IF('Crisis Indicator Data'!#REF!="No Data",1,IF(#REF!&lt;&gt;"",1,0))</f>
        <v>#REF!</v>
      </c>
      <c r="AE86" s="214" t="e">
        <f>IF('Crisis Indicator Data'!#REF!="No Data",1,IF(#REF!&lt;&gt;"",1,0))</f>
        <v>#REF!</v>
      </c>
      <c r="AF86" s="214" t="e">
        <f>IF('Crisis Indicator Data'!#REF!="No Data",1,IF(#REF!&lt;&gt;"",1,0))</f>
        <v>#REF!</v>
      </c>
      <c r="AG86" s="214" t="e">
        <f>IF('Crisis Indicator Data'!#REF!="No Data",1,IF(#REF!&lt;&gt;"",1,0))</f>
        <v>#REF!</v>
      </c>
      <c r="AH86" s="214" t="e">
        <f>IF('Crisis Indicator Data'!#REF!="No Data",1,IF(#REF!&lt;&gt;"",1,0))</f>
        <v>#REF!</v>
      </c>
      <c r="AI86" s="214" t="e">
        <f>IF('Crisis Indicator Data'!#REF!="No Data",1,IF(#REF!&lt;&gt;"",1,0))</f>
        <v>#REF!</v>
      </c>
      <c r="AJ86" s="214" t="e">
        <f>IF('Crisis Indicator Data'!#REF!="No Data",1,IF(#REF!&lt;&gt;"",1,0))</f>
        <v>#REF!</v>
      </c>
      <c r="AK86" s="214" t="e">
        <f>IF('Crisis Indicator Data'!#REF!="No Data",1,IF(#REF!&lt;&gt;"",1,0))</f>
        <v>#REF!</v>
      </c>
      <c r="AL86" s="214" t="e">
        <f>IF('Crisis Indicator Data'!#REF!="No Data",1,IF(#REF!&lt;&gt;"",1,0))</f>
        <v>#REF!</v>
      </c>
      <c r="AM86" s="214" t="e">
        <f>IF('Crisis Indicator Data'!#REF!="No Data",1,IF(#REF!&lt;&gt;"",1,0))</f>
        <v>#REF!</v>
      </c>
      <c r="AN86" s="214" t="e">
        <f>IF('Crisis Indicator Data'!#REF!="No Data",1,IF(#REF!&lt;&gt;"",1,0))</f>
        <v>#REF!</v>
      </c>
      <c r="AO86" s="214" t="e">
        <f>IF('Crisis Indicator Data'!#REF!="No Data",1,IF(#REF!&lt;&gt;"",1,0))</f>
        <v>#REF!</v>
      </c>
      <c r="AP86" s="214" t="e">
        <f>IF('Crisis Indicator Data'!#REF!="No Data",1,IF(#REF!&lt;&gt;"",1,0))</f>
        <v>#REF!</v>
      </c>
      <c r="AQ86" s="214" t="e">
        <f>IF('Crisis Indicator Data'!#REF!="No Data",1,IF(#REF!&lt;&gt;"",1,0))</f>
        <v>#REF!</v>
      </c>
      <c r="AR86" s="214" t="e">
        <f>IF('Crisis Indicator Data'!#REF!="No Data",1,IF(#REF!&lt;&gt;"",1,0))</f>
        <v>#REF!</v>
      </c>
      <c r="AS86" s="214" t="e">
        <f>IF('Crisis Indicator Data'!#REF!="No Data",1,IF(#REF!&lt;&gt;"",1,0))</f>
        <v>#REF!</v>
      </c>
      <c r="AT86" s="214" t="e">
        <f>IF('Crisis Indicator Data'!#REF!="No Data",1,IF(#REF!&lt;&gt;"",1,0))</f>
        <v>#REF!</v>
      </c>
      <c r="AU86" s="214" t="e">
        <f>IF('Crisis Indicator Data'!#REF!="No Data",1,IF(#REF!&lt;&gt;"",1,0))</f>
        <v>#REF!</v>
      </c>
      <c r="AV86" s="214" t="e">
        <f>IF('Crisis Indicator Data'!#REF!="No Data",1,IF(#REF!&lt;&gt;"",1,0))</f>
        <v>#REF!</v>
      </c>
      <c r="AW86" s="214" t="e">
        <f>IF('Crisis Indicator Data'!#REF!="No Data",1,IF(#REF!&lt;&gt;"",1,0))</f>
        <v>#REF!</v>
      </c>
      <c r="AX86" s="214" t="e">
        <f>IF('Crisis Indicator Data'!#REF!="No Data",1,IF(#REF!&lt;&gt;"",1,0))</f>
        <v>#REF!</v>
      </c>
      <c r="AY86" s="214" t="e">
        <f>IF('Crisis Indicator Data'!#REF!="No Data",1,IF(#REF!&lt;&gt;"",1,0))</f>
        <v>#REF!</v>
      </c>
      <c r="AZ86" s="214" t="e">
        <f>IF('Crisis Indicator Data'!#REF!="No Data",1,IF(#REF!&lt;&gt;"",1,0))</f>
        <v>#REF!</v>
      </c>
      <c r="BA86" t="e">
        <f t="shared" si="4"/>
        <v>#REF!</v>
      </c>
      <c r="BB86" s="22" t="e">
        <f t="shared" si="5"/>
        <v>#REF!</v>
      </c>
    </row>
    <row r="87" spans="1:54" x14ac:dyDescent="0.25">
      <c r="A87" t="s">
        <v>7984</v>
      </c>
      <c r="B87" s="214" t="e">
        <f>IF('Crisis Indicator Data'!#REF!="No Data",1,IF(#REF!&lt;&gt;"",1,0))</f>
        <v>#REF!</v>
      </c>
      <c r="C87" s="214" t="e">
        <f>IF('Crisis Indicator Data'!#REF!="No Data",1,IF(#REF!&lt;&gt;"",1,0))</f>
        <v>#REF!</v>
      </c>
      <c r="D87" s="214" t="e">
        <f>IF('Crisis Indicator Data'!#REF!="No Data",1,IF(#REF!&lt;&gt;"",1,0))</f>
        <v>#REF!</v>
      </c>
      <c r="E87" s="214" t="e">
        <f>IF('Crisis Indicator Data'!#REF!="No Data",1,IF(#REF!&lt;&gt;"",1,0))</f>
        <v>#REF!</v>
      </c>
      <c r="F87" s="214" t="e">
        <f>IF('Crisis Indicator Data'!#REF!="No Data",1,IF(#REF!&lt;&gt;"",1,0))</f>
        <v>#REF!</v>
      </c>
      <c r="G87" s="214" t="e">
        <f>IF('Crisis Indicator Data'!#REF!="No Data",1,IF(#REF!&lt;&gt;"",1,0))</f>
        <v>#REF!</v>
      </c>
      <c r="H87" s="214" t="e">
        <f>IF('Crisis Indicator Data'!#REF!="No Data",1,IF(#REF!&lt;&gt;"",1,0))</f>
        <v>#REF!</v>
      </c>
      <c r="I87" s="214" t="e">
        <f>IF('Crisis Indicator Data'!#REF!="No Data",1,IF(#REF!&lt;&gt;"",1,0))</f>
        <v>#REF!</v>
      </c>
      <c r="J87" s="214" t="e">
        <f>IF('Crisis Indicator Data'!#REF!="No Data",1,IF(#REF!&lt;&gt;"",1,0))</f>
        <v>#REF!</v>
      </c>
      <c r="K87" s="214" t="e">
        <f>IF('Crisis Indicator Data'!#REF!="No Data",1,IF(#REF!&lt;&gt;"",1,0))</f>
        <v>#REF!</v>
      </c>
      <c r="L87" s="214" t="e">
        <f>IF('Crisis Indicator Data'!#REF!="No Data",1,IF(#REF!&lt;&gt;"",1,0))</f>
        <v>#REF!</v>
      </c>
      <c r="M87" s="214" t="e">
        <f>IF('Crisis Indicator Data'!#REF!="No Data",1,IF(#REF!&lt;&gt;"",1,0))</f>
        <v>#REF!</v>
      </c>
      <c r="N87" s="214" t="e">
        <f>IF('Crisis Indicator Data'!#REF!="No Data",1,IF(#REF!&lt;&gt;"",1,0))</f>
        <v>#REF!</v>
      </c>
      <c r="O87" s="214" t="e">
        <f>IF('Crisis Indicator Data'!#REF!="No Data",1,IF(#REF!&lt;&gt;"",1,0))</f>
        <v>#REF!</v>
      </c>
      <c r="P87" s="214" t="e">
        <f>IF('Crisis Indicator Data'!#REF!="No Data",1,IF(#REF!&lt;&gt;"",1,0))</f>
        <v>#REF!</v>
      </c>
      <c r="Q87" s="214" t="e">
        <f>IF('Crisis Indicator Data'!#REF!="No Data",1,IF(#REF!&lt;&gt;"",1,0))</f>
        <v>#REF!</v>
      </c>
      <c r="R87" s="214" t="e">
        <f>IF('Crisis Indicator Data'!#REF!="No Data",1,IF(#REF!&lt;&gt;"",1,0))</f>
        <v>#REF!</v>
      </c>
      <c r="S87" s="214" t="e">
        <f>IF('Crisis Indicator Data'!#REF!="No Data",1,IF(#REF!&lt;&gt;"",1,0))</f>
        <v>#REF!</v>
      </c>
      <c r="T87" s="214" t="e">
        <f>IF('Crisis Indicator Data'!#REF!="No Data",1,IF(#REF!&lt;&gt;"",1,0))</f>
        <v>#REF!</v>
      </c>
      <c r="U87" s="214" t="e">
        <f>IF('Crisis Indicator Data'!#REF!="No Data",1,IF(#REF!&lt;&gt;"",1,0))</f>
        <v>#REF!</v>
      </c>
      <c r="V87" s="214" t="e">
        <f>IF('Crisis Indicator Data'!#REF!="No Data",1,IF(#REF!&lt;&gt;"",1,0))</f>
        <v>#REF!</v>
      </c>
      <c r="W87" s="214" t="e">
        <f>IF('Crisis Indicator Data'!#REF!="No Data",1,IF(#REF!&lt;&gt;"",1,0))</f>
        <v>#REF!</v>
      </c>
      <c r="X87" s="214" t="e">
        <f>IF('Crisis Indicator Data'!#REF!="No Data",1,IF(#REF!&lt;&gt;"",1,0))</f>
        <v>#REF!</v>
      </c>
      <c r="Y87" s="214" t="e">
        <f>IF('Crisis Indicator Data'!#REF!="No Data",1,IF(#REF!&lt;&gt;"",1,0))</f>
        <v>#REF!</v>
      </c>
      <c r="Z87" s="214" t="e">
        <f>IF('Crisis Indicator Data'!#REF!="No Data",1,IF(#REF!&lt;&gt;"",1,0))</f>
        <v>#REF!</v>
      </c>
      <c r="AA87" s="214" t="e">
        <f>IF('Crisis Indicator Data'!#REF!="No Data",1,IF(#REF!&lt;&gt;"",1,0))</f>
        <v>#REF!</v>
      </c>
      <c r="AB87" s="214" t="e">
        <f>IF('Crisis Indicator Data'!#REF!="No Data",1,IF(#REF!&lt;&gt;"",1,0))</f>
        <v>#REF!</v>
      </c>
      <c r="AC87" s="214" t="e">
        <f>IF('Crisis Indicator Data'!#REF!="No Data",1,IF(#REF!&lt;&gt;"",1,0))</f>
        <v>#REF!</v>
      </c>
      <c r="AD87" s="214" t="e">
        <f>IF('Crisis Indicator Data'!#REF!="No Data",1,IF(#REF!&lt;&gt;"",1,0))</f>
        <v>#REF!</v>
      </c>
      <c r="AE87" s="214" t="e">
        <f>IF('Crisis Indicator Data'!#REF!="No Data",1,IF(#REF!&lt;&gt;"",1,0))</f>
        <v>#REF!</v>
      </c>
      <c r="AF87" s="214" t="e">
        <f>IF('Crisis Indicator Data'!#REF!="No Data",1,IF(#REF!&lt;&gt;"",1,0))</f>
        <v>#REF!</v>
      </c>
      <c r="AG87" s="214" t="e">
        <f>IF('Crisis Indicator Data'!#REF!="No Data",1,IF(#REF!&lt;&gt;"",1,0))</f>
        <v>#REF!</v>
      </c>
      <c r="AH87" s="214" t="e">
        <f>IF('Crisis Indicator Data'!#REF!="No Data",1,IF(#REF!&lt;&gt;"",1,0))</f>
        <v>#REF!</v>
      </c>
      <c r="AI87" s="214" t="e">
        <f>IF('Crisis Indicator Data'!#REF!="No Data",1,IF(#REF!&lt;&gt;"",1,0))</f>
        <v>#REF!</v>
      </c>
      <c r="AJ87" s="214" t="e">
        <f>IF('Crisis Indicator Data'!#REF!="No Data",1,IF(#REF!&lt;&gt;"",1,0))</f>
        <v>#REF!</v>
      </c>
      <c r="AK87" s="214" t="e">
        <f>IF('Crisis Indicator Data'!#REF!="No Data",1,IF(#REF!&lt;&gt;"",1,0))</f>
        <v>#REF!</v>
      </c>
      <c r="AL87" s="214" t="e">
        <f>IF('Crisis Indicator Data'!#REF!="No Data",1,IF(#REF!&lt;&gt;"",1,0))</f>
        <v>#REF!</v>
      </c>
      <c r="AM87" s="214" t="e">
        <f>IF('Crisis Indicator Data'!#REF!="No Data",1,IF(#REF!&lt;&gt;"",1,0))</f>
        <v>#REF!</v>
      </c>
      <c r="AN87" s="214" t="e">
        <f>IF('Crisis Indicator Data'!#REF!="No Data",1,IF(#REF!&lt;&gt;"",1,0))</f>
        <v>#REF!</v>
      </c>
      <c r="AO87" s="214" t="e">
        <f>IF('Crisis Indicator Data'!#REF!="No Data",1,IF(#REF!&lt;&gt;"",1,0))</f>
        <v>#REF!</v>
      </c>
      <c r="AP87" s="214" t="e">
        <f>IF('Crisis Indicator Data'!#REF!="No Data",1,IF(#REF!&lt;&gt;"",1,0))</f>
        <v>#REF!</v>
      </c>
      <c r="AQ87" s="214" t="e">
        <f>IF('Crisis Indicator Data'!#REF!="No Data",1,IF(#REF!&lt;&gt;"",1,0))</f>
        <v>#REF!</v>
      </c>
      <c r="AR87" s="214" t="e">
        <f>IF('Crisis Indicator Data'!#REF!="No Data",1,IF(#REF!&lt;&gt;"",1,0))</f>
        <v>#REF!</v>
      </c>
      <c r="AS87" s="214" t="e">
        <f>IF('Crisis Indicator Data'!#REF!="No Data",1,IF(#REF!&lt;&gt;"",1,0))</f>
        <v>#REF!</v>
      </c>
      <c r="AT87" s="214" t="e">
        <f>IF('Crisis Indicator Data'!#REF!="No Data",1,IF(#REF!&lt;&gt;"",1,0))</f>
        <v>#REF!</v>
      </c>
      <c r="AU87" s="214" t="e">
        <f>IF('Crisis Indicator Data'!#REF!="No Data",1,IF(#REF!&lt;&gt;"",1,0))</f>
        <v>#REF!</v>
      </c>
      <c r="AV87" s="214" t="e">
        <f>IF('Crisis Indicator Data'!#REF!="No Data",1,IF(#REF!&lt;&gt;"",1,0))</f>
        <v>#REF!</v>
      </c>
      <c r="AW87" s="214" t="e">
        <f>IF('Crisis Indicator Data'!#REF!="No Data",1,IF(#REF!&lt;&gt;"",1,0))</f>
        <v>#REF!</v>
      </c>
      <c r="AX87" s="214" t="e">
        <f>IF('Crisis Indicator Data'!#REF!="No Data",1,IF(#REF!&lt;&gt;"",1,0))</f>
        <v>#REF!</v>
      </c>
      <c r="AY87" s="214" t="e">
        <f>IF('Crisis Indicator Data'!#REF!="No Data",1,IF(#REF!&lt;&gt;"",1,0))</f>
        <v>#REF!</v>
      </c>
      <c r="AZ87" s="214" t="e">
        <f>IF('Crisis Indicator Data'!#REF!="No Data",1,IF(#REF!&lt;&gt;"",1,0))</f>
        <v>#REF!</v>
      </c>
      <c r="BA87" t="e">
        <f t="shared" si="4"/>
        <v>#REF!</v>
      </c>
      <c r="BB87" s="22" t="e">
        <f t="shared" si="5"/>
        <v>#REF!</v>
      </c>
    </row>
    <row r="88" spans="1:54" x14ac:dyDescent="0.25">
      <c r="A88" t="s">
        <v>7990</v>
      </c>
      <c r="B88" s="214" t="e">
        <f>IF('Crisis Indicator Data'!#REF!="No Data",1,IF(#REF!&lt;&gt;"",1,0))</f>
        <v>#REF!</v>
      </c>
      <c r="C88" s="214" t="e">
        <f>IF('Crisis Indicator Data'!#REF!="No Data",1,IF(#REF!&lt;&gt;"",1,0))</f>
        <v>#REF!</v>
      </c>
      <c r="D88" s="214" t="e">
        <f>IF('Crisis Indicator Data'!#REF!="No Data",1,IF(#REF!&lt;&gt;"",1,0))</f>
        <v>#REF!</v>
      </c>
      <c r="E88" s="214" t="e">
        <f>IF('Crisis Indicator Data'!#REF!="No Data",1,IF(#REF!&lt;&gt;"",1,0))</f>
        <v>#REF!</v>
      </c>
      <c r="F88" s="214" t="e">
        <f>IF('Crisis Indicator Data'!#REF!="No Data",1,IF(#REF!&lt;&gt;"",1,0))</f>
        <v>#REF!</v>
      </c>
      <c r="G88" s="214" t="e">
        <f>IF('Crisis Indicator Data'!#REF!="No Data",1,IF(#REF!&lt;&gt;"",1,0))</f>
        <v>#REF!</v>
      </c>
      <c r="H88" s="214" t="e">
        <f>IF('Crisis Indicator Data'!#REF!="No Data",1,IF(#REF!&lt;&gt;"",1,0))</f>
        <v>#REF!</v>
      </c>
      <c r="I88" s="214" t="e">
        <f>IF('Crisis Indicator Data'!#REF!="No Data",1,IF(#REF!&lt;&gt;"",1,0))</f>
        <v>#REF!</v>
      </c>
      <c r="J88" s="214" t="e">
        <f>IF('Crisis Indicator Data'!#REF!="No Data",1,IF(#REF!&lt;&gt;"",1,0))</f>
        <v>#REF!</v>
      </c>
      <c r="K88" s="214" t="e">
        <f>IF('Crisis Indicator Data'!#REF!="No Data",1,IF(#REF!&lt;&gt;"",1,0))</f>
        <v>#REF!</v>
      </c>
      <c r="L88" s="214" t="e">
        <f>IF('Crisis Indicator Data'!#REF!="No Data",1,IF(#REF!&lt;&gt;"",1,0))</f>
        <v>#REF!</v>
      </c>
      <c r="M88" s="214" t="e">
        <f>IF('Crisis Indicator Data'!#REF!="No Data",1,IF(#REF!&lt;&gt;"",1,0))</f>
        <v>#REF!</v>
      </c>
      <c r="N88" s="214" t="e">
        <f>IF('Crisis Indicator Data'!#REF!="No Data",1,IF(#REF!&lt;&gt;"",1,0))</f>
        <v>#REF!</v>
      </c>
      <c r="O88" s="214" t="e">
        <f>IF('Crisis Indicator Data'!#REF!="No Data",1,IF(#REF!&lt;&gt;"",1,0))</f>
        <v>#REF!</v>
      </c>
      <c r="P88" s="214" t="e">
        <f>IF('Crisis Indicator Data'!#REF!="No Data",1,IF(#REF!&lt;&gt;"",1,0))</f>
        <v>#REF!</v>
      </c>
      <c r="Q88" s="214" t="e">
        <f>IF('Crisis Indicator Data'!#REF!="No Data",1,IF(#REF!&lt;&gt;"",1,0))</f>
        <v>#REF!</v>
      </c>
      <c r="R88" s="214" t="e">
        <f>IF('Crisis Indicator Data'!#REF!="No Data",1,IF(#REF!&lt;&gt;"",1,0))</f>
        <v>#REF!</v>
      </c>
      <c r="S88" s="214" t="e">
        <f>IF('Crisis Indicator Data'!#REF!="No Data",1,IF(#REF!&lt;&gt;"",1,0))</f>
        <v>#REF!</v>
      </c>
      <c r="T88" s="214" t="e">
        <f>IF('Crisis Indicator Data'!#REF!="No Data",1,IF(#REF!&lt;&gt;"",1,0))</f>
        <v>#REF!</v>
      </c>
      <c r="U88" s="214" t="e">
        <f>IF('Crisis Indicator Data'!#REF!="No Data",1,IF(#REF!&lt;&gt;"",1,0))</f>
        <v>#REF!</v>
      </c>
      <c r="V88" s="214" t="e">
        <f>IF('Crisis Indicator Data'!#REF!="No Data",1,IF(#REF!&lt;&gt;"",1,0))</f>
        <v>#REF!</v>
      </c>
      <c r="W88" s="214" t="e">
        <f>IF('Crisis Indicator Data'!#REF!="No Data",1,IF(#REF!&lt;&gt;"",1,0))</f>
        <v>#REF!</v>
      </c>
      <c r="X88" s="214" t="e">
        <f>IF('Crisis Indicator Data'!#REF!="No Data",1,IF(#REF!&lt;&gt;"",1,0))</f>
        <v>#REF!</v>
      </c>
      <c r="Y88" s="214" t="e">
        <f>IF('Crisis Indicator Data'!#REF!="No Data",1,IF(#REF!&lt;&gt;"",1,0))</f>
        <v>#REF!</v>
      </c>
      <c r="Z88" s="214" t="e">
        <f>IF('Crisis Indicator Data'!#REF!="No Data",1,IF(#REF!&lt;&gt;"",1,0))</f>
        <v>#REF!</v>
      </c>
      <c r="AA88" s="214" t="e">
        <f>IF('Crisis Indicator Data'!#REF!="No Data",1,IF(#REF!&lt;&gt;"",1,0))</f>
        <v>#REF!</v>
      </c>
      <c r="AB88" s="214" t="e">
        <f>IF('Crisis Indicator Data'!#REF!="No Data",1,IF(#REF!&lt;&gt;"",1,0))</f>
        <v>#REF!</v>
      </c>
      <c r="AC88" s="214" t="e">
        <f>IF('Crisis Indicator Data'!#REF!="No Data",1,IF(#REF!&lt;&gt;"",1,0))</f>
        <v>#REF!</v>
      </c>
      <c r="AD88" s="214" t="e">
        <f>IF('Crisis Indicator Data'!#REF!="No Data",1,IF(#REF!&lt;&gt;"",1,0))</f>
        <v>#REF!</v>
      </c>
      <c r="AE88" s="214" t="e">
        <f>IF('Crisis Indicator Data'!#REF!="No Data",1,IF(#REF!&lt;&gt;"",1,0))</f>
        <v>#REF!</v>
      </c>
      <c r="AF88" s="214" t="e">
        <f>IF('Crisis Indicator Data'!#REF!="No Data",1,IF(#REF!&lt;&gt;"",1,0))</f>
        <v>#REF!</v>
      </c>
      <c r="AG88" s="214" t="e">
        <f>IF('Crisis Indicator Data'!#REF!="No Data",1,IF(#REF!&lt;&gt;"",1,0))</f>
        <v>#REF!</v>
      </c>
      <c r="AH88" s="214" t="e">
        <f>IF('Crisis Indicator Data'!#REF!="No Data",1,IF(#REF!&lt;&gt;"",1,0))</f>
        <v>#REF!</v>
      </c>
      <c r="AI88" s="214" t="e">
        <f>IF('Crisis Indicator Data'!#REF!="No Data",1,IF(#REF!&lt;&gt;"",1,0))</f>
        <v>#REF!</v>
      </c>
      <c r="AJ88" s="214" t="e">
        <f>IF('Crisis Indicator Data'!#REF!="No Data",1,IF(#REF!&lt;&gt;"",1,0))</f>
        <v>#REF!</v>
      </c>
      <c r="AK88" s="214" t="e">
        <f>IF('Crisis Indicator Data'!#REF!="No Data",1,IF(#REF!&lt;&gt;"",1,0))</f>
        <v>#REF!</v>
      </c>
      <c r="AL88" s="214" t="e">
        <f>IF('Crisis Indicator Data'!#REF!="No Data",1,IF(#REF!&lt;&gt;"",1,0))</f>
        <v>#REF!</v>
      </c>
      <c r="AM88" s="214" t="e">
        <f>IF('Crisis Indicator Data'!#REF!="No Data",1,IF(#REF!&lt;&gt;"",1,0))</f>
        <v>#REF!</v>
      </c>
      <c r="AN88" s="214" t="e">
        <f>IF('Crisis Indicator Data'!#REF!="No Data",1,IF(#REF!&lt;&gt;"",1,0))</f>
        <v>#REF!</v>
      </c>
      <c r="AO88" s="214" t="e">
        <f>IF('Crisis Indicator Data'!#REF!="No Data",1,IF(#REF!&lt;&gt;"",1,0))</f>
        <v>#REF!</v>
      </c>
      <c r="AP88" s="214" t="e">
        <f>IF('Crisis Indicator Data'!#REF!="No Data",1,IF(#REF!&lt;&gt;"",1,0))</f>
        <v>#REF!</v>
      </c>
      <c r="AQ88" s="214" t="e">
        <f>IF('Crisis Indicator Data'!#REF!="No Data",1,IF(#REF!&lt;&gt;"",1,0))</f>
        <v>#REF!</v>
      </c>
      <c r="AR88" s="214" t="e">
        <f>IF('Crisis Indicator Data'!#REF!="No Data",1,IF(#REF!&lt;&gt;"",1,0))</f>
        <v>#REF!</v>
      </c>
      <c r="AS88" s="214" t="e">
        <f>IF('Crisis Indicator Data'!#REF!="No Data",1,IF(#REF!&lt;&gt;"",1,0))</f>
        <v>#REF!</v>
      </c>
      <c r="AT88" s="214" t="e">
        <f>IF('Crisis Indicator Data'!#REF!="No Data",1,IF(#REF!&lt;&gt;"",1,0))</f>
        <v>#REF!</v>
      </c>
      <c r="AU88" s="214" t="e">
        <f>IF('Crisis Indicator Data'!#REF!="No Data",1,IF(#REF!&lt;&gt;"",1,0))</f>
        <v>#REF!</v>
      </c>
      <c r="AV88" s="214" t="e">
        <f>IF('Crisis Indicator Data'!#REF!="No Data",1,IF(#REF!&lt;&gt;"",1,0))</f>
        <v>#REF!</v>
      </c>
      <c r="AW88" s="214" t="e">
        <f>IF('Crisis Indicator Data'!#REF!="No Data",1,IF(#REF!&lt;&gt;"",1,0))</f>
        <v>#REF!</v>
      </c>
      <c r="AX88" s="214" t="e">
        <f>IF('Crisis Indicator Data'!#REF!="No Data",1,IF(#REF!&lt;&gt;"",1,0))</f>
        <v>#REF!</v>
      </c>
      <c r="AY88" s="214" t="e">
        <f>IF('Crisis Indicator Data'!#REF!="No Data",1,IF(#REF!&lt;&gt;"",1,0))</f>
        <v>#REF!</v>
      </c>
      <c r="AZ88" s="214" t="e">
        <f>IF('Crisis Indicator Data'!#REF!="No Data",1,IF(#REF!&lt;&gt;"",1,0))</f>
        <v>#REF!</v>
      </c>
      <c r="BA88" t="e">
        <f t="shared" si="4"/>
        <v>#REF!</v>
      </c>
      <c r="BB88" s="22" t="e">
        <f t="shared" si="5"/>
        <v>#REF!</v>
      </c>
    </row>
    <row r="89" spans="1:54" x14ac:dyDescent="0.25">
      <c r="A89" t="s">
        <v>8065</v>
      </c>
      <c r="B89" s="214" t="e">
        <f>IF('Crisis Indicator Data'!#REF!="No Data",1,IF(#REF!&lt;&gt;"",1,0))</f>
        <v>#REF!</v>
      </c>
      <c r="C89" s="214" t="e">
        <f>IF('Crisis Indicator Data'!#REF!="No Data",1,IF(#REF!&lt;&gt;"",1,0))</f>
        <v>#REF!</v>
      </c>
      <c r="D89" s="214" t="e">
        <f>IF('Crisis Indicator Data'!#REF!="No Data",1,IF(#REF!&lt;&gt;"",1,0))</f>
        <v>#REF!</v>
      </c>
      <c r="E89" s="214" t="e">
        <f>IF('Crisis Indicator Data'!#REF!="No Data",1,IF(#REF!&lt;&gt;"",1,0))</f>
        <v>#REF!</v>
      </c>
      <c r="F89" s="214" t="e">
        <f>IF('Crisis Indicator Data'!#REF!="No Data",1,IF(#REF!&lt;&gt;"",1,0))</f>
        <v>#REF!</v>
      </c>
      <c r="G89" s="214" t="e">
        <f>IF('Crisis Indicator Data'!#REF!="No Data",1,IF(#REF!&lt;&gt;"",1,0))</f>
        <v>#REF!</v>
      </c>
      <c r="H89" s="214" t="e">
        <f>IF('Crisis Indicator Data'!#REF!="No Data",1,IF(#REF!&lt;&gt;"",1,0))</f>
        <v>#REF!</v>
      </c>
      <c r="I89" s="214" t="e">
        <f>IF('Crisis Indicator Data'!#REF!="No Data",1,IF(#REF!&lt;&gt;"",1,0))</f>
        <v>#REF!</v>
      </c>
      <c r="J89" s="214" t="e">
        <f>IF('Crisis Indicator Data'!#REF!="No Data",1,IF(#REF!&lt;&gt;"",1,0))</f>
        <v>#REF!</v>
      </c>
      <c r="K89" s="214" t="e">
        <f>IF('Crisis Indicator Data'!#REF!="No Data",1,IF(#REF!&lt;&gt;"",1,0))</f>
        <v>#REF!</v>
      </c>
      <c r="L89" s="214" t="e">
        <f>IF('Crisis Indicator Data'!#REF!="No Data",1,IF(#REF!&lt;&gt;"",1,0))</f>
        <v>#REF!</v>
      </c>
      <c r="M89" s="214" t="e">
        <f>IF('Crisis Indicator Data'!#REF!="No Data",1,IF(#REF!&lt;&gt;"",1,0))</f>
        <v>#REF!</v>
      </c>
      <c r="N89" s="214" t="e">
        <f>IF('Crisis Indicator Data'!#REF!="No Data",1,IF(#REF!&lt;&gt;"",1,0))</f>
        <v>#REF!</v>
      </c>
      <c r="O89" s="214" t="e">
        <f>IF('Crisis Indicator Data'!#REF!="No Data",1,IF(#REF!&lt;&gt;"",1,0))</f>
        <v>#REF!</v>
      </c>
      <c r="P89" s="214" t="e">
        <f>IF('Crisis Indicator Data'!#REF!="No Data",1,IF(#REF!&lt;&gt;"",1,0))</f>
        <v>#REF!</v>
      </c>
      <c r="Q89" s="214" t="e">
        <f>IF('Crisis Indicator Data'!#REF!="No Data",1,IF(#REF!&lt;&gt;"",1,0))</f>
        <v>#REF!</v>
      </c>
      <c r="R89" s="214" t="e">
        <f>IF('Crisis Indicator Data'!#REF!="No Data",1,IF(#REF!&lt;&gt;"",1,0))</f>
        <v>#REF!</v>
      </c>
      <c r="S89" s="214" t="e">
        <f>IF('Crisis Indicator Data'!#REF!="No Data",1,IF(#REF!&lt;&gt;"",1,0))</f>
        <v>#REF!</v>
      </c>
      <c r="T89" s="214" t="e">
        <f>IF('Crisis Indicator Data'!#REF!="No Data",1,IF(#REF!&lt;&gt;"",1,0))</f>
        <v>#REF!</v>
      </c>
      <c r="U89" s="214" t="e">
        <f>IF('Crisis Indicator Data'!#REF!="No Data",1,IF(#REF!&lt;&gt;"",1,0))</f>
        <v>#REF!</v>
      </c>
      <c r="V89" s="214" t="e">
        <f>IF('Crisis Indicator Data'!#REF!="No Data",1,IF(#REF!&lt;&gt;"",1,0))</f>
        <v>#REF!</v>
      </c>
      <c r="W89" s="214" t="e">
        <f>IF('Crisis Indicator Data'!#REF!="No Data",1,IF(#REF!&lt;&gt;"",1,0))</f>
        <v>#REF!</v>
      </c>
      <c r="X89" s="214" t="e">
        <f>IF('Crisis Indicator Data'!#REF!="No Data",1,IF(#REF!&lt;&gt;"",1,0))</f>
        <v>#REF!</v>
      </c>
      <c r="Y89" s="214" t="e">
        <f>IF('Crisis Indicator Data'!#REF!="No Data",1,IF(#REF!&lt;&gt;"",1,0))</f>
        <v>#REF!</v>
      </c>
      <c r="Z89" s="214" t="e">
        <f>IF('Crisis Indicator Data'!#REF!="No Data",1,IF(#REF!&lt;&gt;"",1,0))</f>
        <v>#REF!</v>
      </c>
      <c r="AA89" s="214" t="e">
        <f>IF('Crisis Indicator Data'!#REF!="No Data",1,IF(#REF!&lt;&gt;"",1,0))</f>
        <v>#REF!</v>
      </c>
      <c r="AB89" s="214" t="e">
        <f>IF('Crisis Indicator Data'!#REF!="No Data",1,IF(#REF!&lt;&gt;"",1,0))</f>
        <v>#REF!</v>
      </c>
      <c r="AC89" s="214" t="e">
        <f>IF('Crisis Indicator Data'!#REF!="No Data",1,IF(#REF!&lt;&gt;"",1,0))</f>
        <v>#REF!</v>
      </c>
      <c r="AD89" s="214" t="e">
        <f>IF('Crisis Indicator Data'!#REF!="No Data",1,IF(#REF!&lt;&gt;"",1,0))</f>
        <v>#REF!</v>
      </c>
      <c r="AE89" s="214" t="e">
        <f>IF('Crisis Indicator Data'!#REF!="No Data",1,IF(#REF!&lt;&gt;"",1,0))</f>
        <v>#REF!</v>
      </c>
      <c r="AF89" s="214" t="e">
        <f>IF('Crisis Indicator Data'!#REF!="No Data",1,IF(#REF!&lt;&gt;"",1,0))</f>
        <v>#REF!</v>
      </c>
      <c r="AG89" s="214" t="e">
        <f>IF('Crisis Indicator Data'!#REF!="No Data",1,IF(#REF!&lt;&gt;"",1,0))</f>
        <v>#REF!</v>
      </c>
      <c r="AH89" s="214" t="e">
        <f>IF('Crisis Indicator Data'!#REF!="No Data",1,IF(#REF!&lt;&gt;"",1,0))</f>
        <v>#REF!</v>
      </c>
      <c r="AI89" s="214" t="e">
        <f>IF('Crisis Indicator Data'!#REF!="No Data",1,IF(#REF!&lt;&gt;"",1,0))</f>
        <v>#REF!</v>
      </c>
      <c r="AJ89" s="214" t="e">
        <f>IF('Crisis Indicator Data'!#REF!="No Data",1,IF(#REF!&lt;&gt;"",1,0))</f>
        <v>#REF!</v>
      </c>
      <c r="AK89" s="214" t="e">
        <f>IF('Crisis Indicator Data'!#REF!="No Data",1,IF(#REF!&lt;&gt;"",1,0))</f>
        <v>#REF!</v>
      </c>
      <c r="AL89" s="214" t="e">
        <f>IF('Crisis Indicator Data'!#REF!="No Data",1,IF(#REF!&lt;&gt;"",1,0))</f>
        <v>#REF!</v>
      </c>
      <c r="AM89" s="214" t="e">
        <f>IF('Crisis Indicator Data'!#REF!="No Data",1,IF(#REF!&lt;&gt;"",1,0))</f>
        <v>#REF!</v>
      </c>
      <c r="AN89" s="214" t="e">
        <f>IF('Crisis Indicator Data'!#REF!="No Data",1,IF(#REF!&lt;&gt;"",1,0))</f>
        <v>#REF!</v>
      </c>
      <c r="AO89" s="214" t="e">
        <f>IF('Crisis Indicator Data'!#REF!="No Data",1,IF(#REF!&lt;&gt;"",1,0))</f>
        <v>#REF!</v>
      </c>
      <c r="AP89" s="214" t="e">
        <f>IF('Crisis Indicator Data'!#REF!="No Data",1,IF(#REF!&lt;&gt;"",1,0))</f>
        <v>#REF!</v>
      </c>
      <c r="AQ89" s="214" t="e">
        <f>IF('Crisis Indicator Data'!#REF!="No Data",1,IF(#REF!&lt;&gt;"",1,0))</f>
        <v>#REF!</v>
      </c>
      <c r="AR89" s="214" t="e">
        <f>IF('Crisis Indicator Data'!#REF!="No Data",1,IF(#REF!&lt;&gt;"",1,0))</f>
        <v>#REF!</v>
      </c>
      <c r="AS89" s="214" t="e">
        <f>IF('Crisis Indicator Data'!#REF!="No Data",1,IF(#REF!&lt;&gt;"",1,0))</f>
        <v>#REF!</v>
      </c>
      <c r="AT89" s="214" t="e">
        <f>IF('Crisis Indicator Data'!#REF!="No Data",1,IF(#REF!&lt;&gt;"",1,0))</f>
        <v>#REF!</v>
      </c>
      <c r="AU89" s="214" t="e">
        <f>IF('Crisis Indicator Data'!#REF!="No Data",1,IF(#REF!&lt;&gt;"",1,0))</f>
        <v>#REF!</v>
      </c>
      <c r="AV89" s="214" t="e">
        <f>IF('Crisis Indicator Data'!#REF!="No Data",1,IF(#REF!&lt;&gt;"",1,0))</f>
        <v>#REF!</v>
      </c>
      <c r="AW89" s="214" t="e">
        <f>IF('Crisis Indicator Data'!#REF!="No Data",1,IF(#REF!&lt;&gt;"",1,0))</f>
        <v>#REF!</v>
      </c>
      <c r="AX89" s="214" t="e">
        <f>IF('Crisis Indicator Data'!#REF!="No Data",1,IF(#REF!&lt;&gt;"",1,0))</f>
        <v>#REF!</v>
      </c>
      <c r="AY89" s="214" t="e">
        <f>IF('Crisis Indicator Data'!#REF!="No Data",1,IF(#REF!&lt;&gt;"",1,0))</f>
        <v>#REF!</v>
      </c>
      <c r="AZ89" s="214" t="e">
        <f>IF('Crisis Indicator Data'!#REF!="No Data",1,IF(#REF!&lt;&gt;"",1,0))</f>
        <v>#REF!</v>
      </c>
      <c r="BA89" t="e">
        <f t="shared" si="4"/>
        <v>#REF!</v>
      </c>
      <c r="BB89" s="22" t="e">
        <f t="shared" si="5"/>
        <v>#REF!</v>
      </c>
    </row>
    <row r="90" spans="1:54" x14ac:dyDescent="0.25">
      <c r="A90" t="s">
        <v>7994</v>
      </c>
      <c r="B90" s="214" t="e">
        <f>IF('Crisis Indicator Data'!#REF!="No Data",1,IF(#REF!&lt;&gt;"",1,0))</f>
        <v>#REF!</v>
      </c>
      <c r="C90" s="214" t="e">
        <f>IF('Crisis Indicator Data'!#REF!="No Data",1,IF(#REF!&lt;&gt;"",1,0))</f>
        <v>#REF!</v>
      </c>
      <c r="D90" s="214" t="e">
        <f>IF('Crisis Indicator Data'!#REF!="No Data",1,IF(#REF!&lt;&gt;"",1,0))</f>
        <v>#REF!</v>
      </c>
      <c r="E90" s="214" t="e">
        <f>IF('Crisis Indicator Data'!#REF!="No Data",1,IF(#REF!&lt;&gt;"",1,0))</f>
        <v>#REF!</v>
      </c>
      <c r="F90" s="214" t="e">
        <f>IF('Crisis Indicator Data'!#REF!="No Data",1,IF(#REF!&lt;&gt;"",1,0))</f>
        <v>#REF!</v>
      </c>
      <c r="G90" s="214" t="e">
        <f>IF('Crisis Indicator Data'!#REF!="No Data",1,IF(#REF!&lt;&gt;"",1,0))</f>
        <v>#REF!</v>
      </c>
      <c r="H90" s="214" t="e">
        <f>IF('Crisis Indicator Data'!#REF!="No Data",1,IF(#REF!&lt;&gt;"",1,0))</f>
        <v>#REF!</v>
      </c>
      <c r="I90" s="214" t="e">
        <f>IF('Crisis Indicator Data'!#REF!="No Data",1,IF(#REF!&lt;&gt;"",1,0))</f>
        <v>#REF!</v>
      </c>
      <c r="J90" s="214" t="e">
        <f>IF('Crisis Indicator Data'!#REF!="No Data",1,IF(#REF!&lt;&gt;"",1,0))</f>
        <v>#REF!</v>
      </c>
      <c r="K90" s="214" t="e">
        <f>IF('Crisis Indicator Data'!#REF!="No Data",1,IF(#REF!&lt;&gt;"",1,0))</f>
        <v>#REF!</v>
      </c>
      <c r="L90" s="214" t="e">
        <f>IF('Crisis Indicator Data'!#REF!="No Data",1,IF(#REF!&lt;&gt;"",1,0))</f>
        <v>#REF!</v>
      </c>
      <c r="M90" s="214" t="e">
        <f>IF('Crisis Indicator Data'!#REF!="No Data",1,IF(#REF!&lt;&gt;"",1,0))</f>
        <v>#REF!</v>
      </c>
      <c r="N90" s="214" t="e">
        <f>IF('Crisis Indicator Data'!#REF!="No Data",1,IF(#REF!&lt;&gt;"",1,0))</f>
        <v>#REF!</v>
      </c>
      <c r="O90" s="214" t="e">
        <f>IF('Crisis Indicator Data'!#REF!="No Data",1,IF(#REF!&lt;&gt;"",1,0))</f>
        <v>#REF!</v>
      </c>
      <c r="P90" s="214" t="e">
        <f>IF('Crisis Indicator Data'!#REF!="No Data",1,IF(#REF!&lt;&gt;"",1,0))</f>
        <v>#REF!</v>
      </c>
      <c r="Q90" s="214" t="e">
        <f>IF('Crisis Indicator Data'!#REF!="No Data",1,IF(#REF!&lt;&gt;"",1,0))</f>
        <v>#REF!</v>
      </c>
      <c r="R90" s="214" t="e">
        <f>IF('Crisis Indicator Data'!#REF!="No Data",1,IF(#REF!&lt;&gt;"",1,0))</f>
        <v>#REF!</v>
      </c>
      <c r="S90" s="214" t="e">
        <f>IF('Crisis Indicator Data'!#REF!="No Data",1,IF(#REF!&lt;&gt;"",1,0))</f>
        <v>#REF!</v>
      </c>
      <c r="T90" s="214" t="e">
        <f>IF('Crisis Indicator Data'!#REF!="No Data",1,IF(#REF!&lt;&gt;"",1,0))</f>
        <v>#REF!</v>
      </c>
      <c r="U90" s="214" t="e">
        <f>IF('Crisis Indicator Data'!#REF!="No Data",1,IF(#REF!&lt;&gt;"",1,0))</f>
        <v>#REF!</v>
      </c>
      <c r="V90" s="214" t="e">
        <f>IF('Crisis Indicator Data'!#REF!="No Data",1,IF(#REF!&lt;&gt;"",1,0))</f>
        <v>#REF!</v>
      </c>
      <c r="W90" s="214" t="e">
        <f>IF('Crisis Indicator Data'!#REF!="No Data",1,IF(#REF!&lt;&gt;"",1,0))</f>
        <v>#REF!</v>
      </c>
      <c r="X90" s="214" t="e">
        <f>IF('Crisis Indicator Data'!#REF!="No Data",1,IF(#REF!&lt;&gt;"",1,0))</f>
        <v>#REF!</v>
      </c>
      <c r="Y90" s="214" t="e">
        <f>IF('Crisis Indicator Data'!#REF!="No Data",1,IF(#REF!&lt;&gt;"",1,0))</f>
        <v>#REF!</v>
      </c>
      <c r="Z90" s="214" t="e">
        <f>IF('Crisis Indicator Data'!#REF!="No Data",1,IF(#REF!&lt;&gt;"",1,0))</f>
        <v>#REF!</v>
      </c>
      <c r="AA90" s="214" t="e">
        <f>IF('Crisis Indicator Data'!#REF!="No Data",1,IF(#REF!&lt;&gt;"",1,0))</f>
        <v>#REF!</v>
      </c>
      <c r="AB90" s="214" t="e">
        <f>IF('Crisis Indicator Data'!#REF!="No Data",1,IF(#REF!&lt;&gt;"",1,0))</f>
        <v>#REF!</v>
      </c>
      <c r="AC90" s="214" t="e">
        <f>IF('Crisis Indicator Data'!#REF!="No Data",1,IF(#REF!&lt;&gt;"",1,0))</f>
        <v>#REF!</v>
      </c>
      <c r="AD90" s="214" t="e">
        <f>IF('Crisis Indicator Data'!#REF!="No Data",1,IF(#REF!&lt;&gt;"",1,0))</f>
        <v>#REF!</v>
      </c>
      <c r="AE90" s="214" t="e">
        <f>IF('Crisis Indicator Data'!#REF!="No Data",1,IF(#REF!&lt;&gt;"",1,0))</f>
        <v>#REF!</v>
      </c>
      <c r="AF90" s="214" t="e">
        <f>IF('Crisis Indicator Data'!#REF!="No Data",1,IF(#REF!&lt;&gt;"",1,0))</f>
        <v>#REF!</v>
      </c>
      <c r="AG90" s="214" t="e">
        <f>IF('Crisis Indicator Data'!#REF!="No Data",1,IF(#REF!&lt;&gt;"",1,0))</f>
        <v>#REF!</v>
      </c>
      <c r="AH90" s="214" t="e">
        <f>IF('Crisis Indicator Data'!#REF!="No Data",1,IF(#REF!&lt;&gt;"",1,0))</f>
        <v>#REF!</v>
      </c>
      <c r="AI90" s="214" t="e">
        <f>IF('Crisis Indicator Data'!#REF!="No Data",1,IF(#REF!&lt;&gt;"",1,0))</f>
        <v>#REF!</v>
      </c>
      <c r="AJ90" s="214" t="e">
        <f>IF('Crisis Indicator Data'!#REF!="No Data",1,IF(#REF!&lt;&gt;"",1,0))</f>
        <v>#REF!</v>
      </c>
      <c r="AK90" s="214" t="e">
        <f>IF('Crisis Indicator Data'!#REF!="No Data",1,IF(#REF!&lt;&gt;"",1,0))</f>
        <v>#REF!</v>
      </c>
      <c r="AL90" s="214" t="e">
        <f>IF('Crisis Indicator Data'!#REF!="No Data",1,IF(#REF!&lt;&gt;"",1,0))</f>
        <v>#REF!</v>
      </c>
      <c r="AM90" s="214" t="e">
        <f>IF('Crisis Indicator Data'!#REF!="No Data",1,IF(#REF!&lt;&gt;"",1,0))</f>
        <v>#REF!</v>
      </c>
      <c r="AN90" s="214" t="e">
        <f>IF('Crisis Indicator Data'!#REF!="No Data",1,IF(#REF!&lt;&gt;"",1,0))</f>
        <v>#REF!</v>
      </c>
      <c r="AO90" s="214" t="e">
        <f>IF('Crisis Indicator Data'!#REF!="No Data",1,IF(#REF!&lt;&gt;"",1,0))</f>
        <v>#REF!</v>
      </c>
      <c r="AP90" s="214" t="e">
        <f>IF('Crisis Indicator Data'!#REF!="No Data",1,IF(#REF!&lt;&gt;"",1,0))</f>
        <v>#REF!</v>
      </c>
      <c r="AQ90" s="214" t="e">
        <f>IF('Crisis Indicator Data'!#REF!="No Data",1,IF(#REF!&lt;&gt;"",1,0))</f>
        <v>#REF!</v>
      </c>
      <c r="AR90" s="214" t="e">
        <f>IF('Crisis Indicator Data'!#REF!="No Data",1,IF(#REF!&lt;&gt;"",1,0))</f>
        <v>#REF!</v>
      </c>
      <c r="AS90" s="214" t="e">
        <f>IF('Crisis Indicator Data'!#REF!="No Data",1,IF(#REF!&lt;&gt;"",1,0))</f>
        <v>#REF!</v>
      </c>
      <c r="AT90" s="214" t="e">
        <f>IF('Crisis Indicator Data'!#REF!="No Data",1,IF(#REF!&lt;&gt;"",1,0))</f>
        <v>#REF!</v>
      </c>
      <c r="AU90" s="214" t="e">
        <f>IF('Crisis Indicator Data'!#REF!="No Data",1,IF(#REF!&lt;&gt;"",1,0))</f>
        <v>#REF!</v>
      </c>
      <c r="AV90" s="214" t="e">
        <f>IF('Crisis Indicator Data'!#REF!="No Data",1,IF(#REF!&lt;&gt;"",1,0))</f>
        <v>#REF!</v>
      </c>
      <c r="AW90" s="214" t="e">
        <f>IF('Crisis Indicator Data'!#REF!="No Data",1,IF(#REF!&lt;&gt;"",1,0))</f>
        <v>#REF!</v>
      </c>
      <c r="AX90" s="214" t="e">
        <f>IF('Crisis Indicator Data'!#REF!="No Data",1,IF(#REF!&lt;&gt;"",1,0))</f>
        <v>#REF!</v>
      </c>
      <c r="AY90" s="214" t="e">
        <f>IF('Crisis Indicator Data'!#REF!="No Data",1,IF(#REF!&lt;&gt;"",1,0))</f>
        <v>#REF!</v>
      </c>
      <c r="AZ90" s="214" t="e">
        <f>IF('Crisis Indicator Data'!#REF!="No Data",1,IF(#REF!&lt;&gt;"",1,0))</f>
        <v>#REF!</v>
      </c>
      <c r="BA90" t="e">
        <f t="shared" si="4"/>
        <v>#REF!</v>
      </c>
      <c r="BB90" s="22" t="e">
        <f t="shared" si="5"/>
        <v>#REF!</v>
      </c>
    </row>
    <row r="91" spans="1:54" x14ac:dyDescent="0.25">
      <c r="A91" t="s">
        <v>7996</v>
      </c>
      <c r="B91" s="214" t="e">
        <f>IF('Crisis Indicator Data'!#REF!="No Data",1,IF(#REF!&lt;&gt;"",1,0))</f>
        <v>#REF!</v>
      </c>
      <c r="C91" s="214" t="e">
        <f>IF('Crisis Indicator Data'!#REF!="No Data",1,IF(#REF!&lt;&gt;"",1,0))</f>
        <v>#REF!</v>
      </c>
      <c r="D91" s="214" t="e">
        <f>IF('Crisis Indicator Data'!#REF!="No Data",1,IF(#REF!&lt;&gt;"",1,0))</f>
        <v>#REF!</v>
      </c>
      <c r="E91" s="214" t="e">
        <f>IF('Crisis Indicator Data'!#REF!="No Data",1,IF(#REF!&lt;&gt;"",1,0))</f>
        <v>#REF!</v>
      </c>
      <c r="F91" s="214" t="e">
        <f>IF('Crisis Indicator Data'!#REF!="No Data",1,IF(#REF!&lt;&gt;"",1,0))</f>
        <v>#REF!</v>
      </c>
      <c r="G91" s="214" t="e">
        <f>IF('Crisis Indicator Data'!#REF!="No Data",1,IF(#REF!&lt;&gt;"",1,0))</f>
        <v>#REF!</v>
      </c>
      <c r="H91" s="214" t="e">
        <f>IF('Crisis Indicator Data'!#REF!="No Data",1,IF(#REF!&lt;&gt;"",1,0))</f>
        <v>#REF!</v>
      </c>
      <c r="I91" s="214" t="e">
        <f>IF('Crisis Indicator Data'!#REF!="No Data",1,IF(#REF!&lt;&gt;"",1,0))</f>
        <v>#REF!</v>
      </c>
      <c r="J91" s="214" t="e">
        <f>IF('Crisis Indicator Data'!#REF!="No Data",1,IF(#REF!&lt;&gt;"",1,0))</f>
        <v>#REF!</v>
      </c>
      <c r="K91" s="214" t="e">
        <f>IF('Crisis Indicator Data'!#REF!="No Data",1,IF(#REF!&lt;&gt;"",1,0))</f>
        <v>#REF!</v>
      </c>
      <c r="L91" s="214" t="e">
        <f>IF('Crisis Indicator Data'!#REF!="No Data",1,IF(#REF!&lt;&gt;"",1,0))</f>
        <v>#REF!</v>
      </c>
      <c r="M91" s="214" t="e">
        <f>IF('Crisis Indicator Data'!#REF!="No Data",1,IF(#REF!&lt;&gt;"",1,0))</f>
        <v>#REF!</v>
      </c>
      <c r="N91" s="214" t="e">
        <f>IF('Crisis Indicator Data'!#REF!="No Data",1,IF(#REF!&lt;&gt;"",1,0))</f>
        <v>#REF!</v>
      </c>
      <c r="O91" s="214" t="e">
        <f>IF('Crisis Indicator Data'!#REF!="No Data",1,IF(#REF!&lt;&gt;"",1,0))</f>
        <v>#REF!</v>
      </c>
      <c r="P91" s="214" t="e">
        <f>IF('Crisis Indicator Data'!#REF!="No Data",1,IF(#REF!&lt;&gt;"",1,0))</f>
        <v>#REF!</v>
      </c>
      <c r="Q91" s="214" t="e">
        <f>IF('Crisis Indicator Data'!#REF!="No Data",1,IF(#REF!&lt;&gt;"",1,0))</f>
        <v>#REF!</v>
      </c>
      <c r="R91" s="214" t="e">
        <f>IF('Crisis Indicator Data'!#REF!="No Data",1,IF(#REF!&lt;&gt;"",1,0))</f>
        <v>#REF!</v>
      </c>
      <c r="S91" s="214" t="e">
        <f>IF('Crisis Indicator Data'!#REF!="No Data",1,IF(#REF!&lt;&gt;"",1,0))</f>
        <v>#REF!</v>
      </c>
      <c r="T91" s="214" t="e">
        <f>IF('Crisis Indicator Data'!#REF!="No Data",1,IF(#REF!&lt;&gt;"",1,0))</f>
        <v>#REF!</v>
      </c>
      <c r="U91" s="214" t="e">
        <f>IF('Crisis Indicator Data'!#REF!="No Data",1,IF(#REF!&lt;&gt;"",1,0))</f>
        <v>#REF!</v>
      </c>
      <c r="V91" s="214" t="e">
        <f>IF('Crisis Indicator Data'!#REF!="No Data",1,IF(#REF!&lt;&gt;"",1,0))</f>
        <v>#REF!</v>
      </c>
      <c r="W91" s="214" t="e">
        <f>IF('Crisis Indicator Data'!#REF!="No Data",1,IF(#REF!&lt;&gt;"",1,0))</f>
        <v>#REF!</v>
      </c>
      <c r="X91" s="214" t="e">
        <f>IF('Crisis Indicator Data'!#REF!="No Data",1,IF(#REF!&lt;&gt;"",1,0))</f>
        <v>#REF!</v>
      </c>
      <c r="Y91" s="214" t="e">
        <f>IF('Crisis Indicator Data'!#REF!="No Data",1,IF(#REF!&lt;&gt;"",1,0))</f>
        <v>#REF!</v>
      </c>
      <c r="Z91" s="214" t="e">
        <f>IF('Crisis Indicator Data'!#REF!="No Data",1,IF(#REF!&lt;&gt;"",1,0))</f>
        <v>#REF!</v>
      </c>
      <c r="AA91" s="214" t="e">
        <f>IF('Crisis Indicator Data'!#REF!="No Data",1,IF(#REF!&lt;&gt;"",1,0))</f>
        <v>#REF!</v>
      </c>
      <c r="AB91" s="214" t="e">
        <f>IF('Crisis Indicator Data'!#REF!="No Data",1,IF(#REF!&lt;&gt;"",1,0))</f>
        <v>#REF!</v>
      </c>
      <c r="AC91" s="214" t="e">
        <f>IF('Crisis Indicator Data'!#REF!="No Data",1,IF(#REF!&lt;&gt;"",1,0))</f>
        <v>#REF!</v>
      </c>
      <c r="AD91" s="214" t="e">
        <f>IF('Crisis Indicator Data'!#REF!="No Data",1,IF(#REF!&lt;&gt;"",1,0))</f>
        <v>#REF!</v>
      </c>
      <c r="AE91" s="214" t="e">
        <f>IF('Crisis Indicator Data'!#REF!="No Data",1,IF(#REF!&lt;&gt;"",1,0))</f>
        <v>#REF!</v>
      </c>
      <c r="AF91" s="214" t="e">
        <f>IF('Crisis Indicator Data'!#REF!="No Data",1,IF(#REF!&lt;&gt;"",1,0))</f>
        <v>#REF!</v>
      </c>
      <c r="AG91" s="214" t="e">
        <f>IF('Crisis Indicator Data'!#REF!="No Data",1,IF(#REF!&lt;&gt;"",1,0))</f>
        <v>#REF!</v>
      </c>
      <c r="AH91" s="214" t="e">
        <f>IF('Crisis Indicator Data'!#REF!="No Data",1,IF(#REF!&lt;&gt;"",1,0))</f>
        <v>#REF!</v>
      </c>
      <c r="AI91" s="214" t="e">
        <f>IF('Crisis Indicator Data'!#REF!="No Data",1,IF(#REF!&lt;&gt;"",1,0))</f>
        <v>#REF!</v>
      </c>
      <c r="AJ91" s="214" t="e">
        <f>IF('Crisis Indicator Data'!#REF!="No Data",1,IF(#REF!&lt;&gt;"",1,0))</f>
        <v>#REF!</v>
      </c>
      <c r="AK91" s="214" t="e">
        <f>IF('Crisis Indicator Data'!#REF!="No Data",1,IF(#REF!&lt;&gt;"",1,0))</f>
        <v>#REF!</v>
      </c>
      <c r="AL91" s="214" t="e">
        <f>IF('Crisis Indicator Data'!#REF!="No Data",1,IF(#REF!&lt;&gt;"",1,0))</f>
        <v>#REF!</v>
      </c>
      <c r="AM91" s="214" t="e">
        <f>IF('Crisis Indicator Data'!#REF!="No Data",1,IF(#REF!&lt;&gt;"",1,0))</f>
        <v>#REF!</v>
      </c>
      <c r="AN91" s="214" t="e">
        <f>IF('Crisis Indicator Data'!#REF!="No Data",1,IF(#REF!&lt;&gt;"",1,0))</f>
        <v>#REF!</v>
      </c>
      <c r="AO91" s="214" t="e">
        <f>IF('Crisis Indicator Data'!#REF!="No Data",1,IF(#REF!&lt;&gt;"",1,0))</f>
        <v>#REF!</v>
      </c>
      <c r="AP91" s="214" t="e">
        <f>IF('Crisis Indicator Data'!#REF!="No Data",1,IF(#REF!&lt;&gt;"",1,0))</f>
        <v>#REF!</v>
      </c>
      <c r="AQ91" s="214" t="e">
        <f>IF('Crisis Indicator Data'!#REF!="No Data",1,IF(#REF!&lt;&gt;"",1,0))</f>
        <v>#REF!</v>
      </c>
      <c r="AR91" s="214" t="e">
        <f>IF('Crisis Indicator Data'!#REF!="No Data",1,IF(#REF!&lt;&gt;"",1,0))</f>
        <v>#REF!</v>
      </c>
      <c r="AS91" s="214" t="e">
        <f>IF('Crisis Indicator Data'!#REF!="No Data",1,IF(#REF!&lt;&gt;"",1,0))</f>
        <v>#REF!</v>
      </c>
      <c r="AT91" s="214" t="e">
        <f>IF('Crisis Indicator Data'!#REF!="No Data",1,IF(#REF!&lt;&gt;"",1,0))</f>
        <v>#REF!</v>
      </c>
      <c r="AU91" s="214" t="e">
        <f>IF('Crisis Indicator Data'!#REF!="No Data",1,IF(#REF!&lt;&gt;"",1,0))</f>
        <v>#REF!</v>
      </c>
      <c r="AV91" s="214" t="e">
        <f>IF('Crisis Indicator Data'!#REF!="No Data",1,IF(#REF!&lt;&gt;"",1,0))</f>
        <v>#REF!</v>
      </c>
      <c r="AW91" s="214" t="e">
        <f>IF('Crisis Indicator Data'!#REF!="No Data",1,IF(#REF!&lt;&gt;"",1,0))</f>
        <v>#REF!</v>
      </c>
      <c r="AX91" s="214" t="e">
        <f>IF('Crisis Indicator Data'!#REF!="No Data",1,IF(#REF!&lt;&gt;"",1,0))</f>
        <v>#REF!</v>
      </c>
      <c r="AY91" s="214" t="e">
        <f>IF('Crisis Indicator Data'!#REF!="No Data",1,IF(#REF!&lt;&gt;"",1,0))</f>
        <v>#REF!</v>
      </c>
      <c r="AZ91" s="214" t="e">
        <f>IF('Crisis Indicator Data'!#REF!="No Data",1,IF(#REF!&lt;&gt;"",1,0))</f>
        <v>#REF!</v>
      </c>
      <c r="BA91" t="e">
        <f t="shared" si="4"/>
        <v>#REF!</v>
      </c>
      <c r="BB91" s="22" t="e">
        <f t="shared" si="5"/>
        <v>#REF!</v>
      </c>
    </row>
    <row r="92" spans="1:54" x14ac:dyDescent="0.25">
      <c r="A92" t="s">
        <v>7986</v>
      </c>
      <c r="B92" s="214" t="e">
        <f>IF('Crisis Indicator Data'!#REF!="No Data",1,IF(#REF!&lt;&gt;"",1,0))</f>
        <v>#REF!</v>
      </c>
      <c r="C92" s="214" t="e">
        <f>IF('Crisis Indicator Data'!#REF!="No Data",1,IF(#REF!&lt;&gt;"",1,0))</f>
        <v>#REF!</v>
      </c>
      <c r="D92" s="214" t="e">
        <f>IF('Crisis Indicator Data'!#REF!="No Data",1,IF(#REF!&lt;&gt;"",1,0))</f>
        <v>#REF!</v>
      </c>
      <c r="E92" s="214" t="e">
        <f>IF('Crisis Indicator Data'!#REF!="No Data",1,IF(#REF!&lt;&gt;"",1,0))</f>
        <v>#REF!</v>
      </c>
      <c r="F92" s="214" t="e">
        <f>IF('Crisis Indicator Data'!#REF!="No Data",1,IF(#REF!&lt;&gt;"",1,0))</f>
        <v>#REF!</v>
      </c>
      <c r="G92" s="214" t="e">
        <f>IF('Crisis Indicator Data'!#REF!="No Data",1,IF(#REF!&lt;&gt;"",1,0))</f>
        <v>#REF!</v>
      </c>
      <c r="H92" s="214" t="e">
        <f>IF('Crisis Indicator Data'!#REF!="No Data",1,IF(#REF!&lt;&gt;"",1,0))</f>
        <v>#REF!</v>
      </c>
      <c r="I92" s="214" t="e">
        <f>IF('Crisis Indicator Data'!#REF!="No Data",1,IF(#REF!&lt;&gt;"",1,0))</f>
        <v>#REF!</v>
      </c>
      <c r="J92" s="214" t="e">
        <f>IF('Crisis Indicator Data'!#REF!="No Data",1,IF(#REF!&lt;&gt;"",1,0))</f>
        <v>#REF!</v>
      </c>
      <c r="K92" s="214" t="e">
        <f>IF('Crisis Indicator Data'!#REF!="No Data",1,IF(#REF!&lt;&gt;"",1,0))</f>
        <v>#REF!</v>
      </c>
      <c r="L92" s="214" t="e">
        <f>IF('Crisis Indicator Data'!#REF!="No Data",1,IF(#REF!&lt;&gt;"",1,0))</f>
        <v>#REF!</v>
      </c>
      <c r="M92" s="214" t="e">
        <f>IF('Crisis Indicator Data'!#REF!="No Data",1,IF(#REF!&lt;&gt;"",1,0))</f>
        <v>#REF!</v>
      </c>
      <c r="N92" s="214" t="e">
        <f>IF('Crisis Indicator Data'!#REF!="No Data",1,IF(#REF!&lt;&gt;"",1,0))</f>
        <v>#REF!</v>
      </c>
      <c r="O92" s="214" t="e">
        <f>IF('Crisis Indicator Data'!#REF!="No Data",1,IF(#REF!&lt;&gt;"",1,0))</f>
        <v>#REF!</v>
      </c>
      <c r="P92" s="214" t="e">
        <f>IF('Crisis Indicator Data'!#REF!="No Data",1,IF(#REF!&lt;&gt;"",1,0))</f>
        <v>#REF!</v>
      </c>
      <c r="Q92" s="214" t="e">
        <f>IF('Crisis Indicator Data'!#REF!="No Data",1,IF(#REF!&lt;&gt;"",1,0))</f>
        <v>#REF!</v>
      </c>
      <c r="R92" s="214" t="e">
        <f>IF('Crisis Indicator Data'!#REF!="No Data",1,IF(#REF!&lt;&gt;"",1,0))</f>
        <v>#REF!</v>
      </c>
      <c r="S92" s="214" t="e">
        <f>IF('Crisis Indicator Data'!#REF!="No Data",1,IF(#REF!&lt;&gt;"",1,0))</f>
        <v>#REF!</v>
      </c>
      <c r="T92" s="214" t="e">
        <f>IF('Crisis Indicator Data'!#REF!="No Data",1,IF(#REF!&lt;&gt;"",1,0))</f>
        <v>#REF!</v>
      </c>
      <c r="U92" s="214" t="e">
        <f>IF('Crisis Indicator Data'!#REF!="No Data",1,IF(#REF!&lt;&gt;"",1,0))</f>
        <v>#REF!</v>
      </c>
      <c r="V92" s="214" t="e">
        <f>IF('Crisis Indicator Data'!#REF!="No Data",1,IF(#REF!&lt;&gt;"",1,0))</f>
        <v>#REF!</v>
      </c>
      <c r="W92" s="214" t="e">
        <f>IF('Crisis Indicator Data'!#REF!="No Data",1,IF(#REF!&lt;&gt;"",1,0))</f>
        <v>#REF!</v>
      </c>
      <c r="X92" s="214" t="e">
        <f>IF('Crisis Indicator Data'!#REF!="No Data",1,IF(#REF!&lt;&gt;"",1,0))</f>
        <v>#REF!</v>
      </c>
      <c r="Y92" s="214" t="e">
        <f>IF('Crisis Indicator Data'!#REF!="No Data",1,IF(#REF!&lt;&gt;"",1,0))</f>
        <v>#REF!</v>
      </c>
      <c r="Z92" s="214" t="e">
        <f>IF('Crisis Indicator Data'!#REF!="No Data",1,IF(#REF!&lt;&gt;"",1,0))</f>
        <v>#REF!</v>
      </c>
      <c r="AA92" s="214" t="e">
        <f>IF('Crisis Indicator Data'!#REF!="No Data",1,IF(#REF!&lt;&gt;"",1,0))</f>
        <v>#REF!</v>
      </c>
      <c r="AB92" s="214" t="e">
        <f>IF('Crisis Indicator Data'!#REF!="No Data",1,IF(#REF!&lt;&gt;"",1,0))</f>
        <v>#REF!</v>
      </c>
      <c r="AC92" s="214" t="e">
        <f>IF('Crisis Indicator Data'!#REF!="No Data",1,IF(#REF!&lt;&gt;"",1,0))</f>
        <v>#REF!</v>
      </c>
      <c r="AD92" s="214" t="e">
        <f>IF('Crisis Indicator Data'!#REF!="No Data",1,IF(#REF!&lt;&gt;"",1,0))</f>
        <v>#REF!</v>
      </c>
      <c r="AE92" s="214" t="e">
        <f>IF('Crisis Indicator Data'!#REF!="No Data",1,IF(#REF!&lt;&gt;"",1,0))</f>
        <v>#REF!</v>
      </c>
      <c r="AF92" s="214" t="e">
        <f>IF('Crisis Indicator Data'!#REF!="No Data",1,IF(#REF!&lt;&gt;"",1,0))</f>
        <v>#REF!</v>
      </c>
      <c r="AG92" s="214" t="e">
        <f>IF('Crisis Indicator Data'!#REF!="No Data",1,IF(#REF!&lt;&gt;"",1,0))</f>
        <v>#REF!</v>
      </c>
      <c r="AH92" s="214" t="e">
        <f>IF('Crisis Indicator Data'!#REF!="No Data",1,IF(#REF!&lt;&gt;"",1,0))</f>
        <v>#REF!</v>
      </c>
      <c r="AI92" s="214" t="e">
        <f>IF('Crisis Indicator Data'!#REF!="No Data",1,IF(#REF!&lt;&gt;"",1,0))</f>
        <v>#REF!</v>
      </c>
      <c r="AJ92" s="214" t="e">
        <f>IF('Crisis Indicator Data'!#REF!="No Data",1,IF(#REF!&lt;&gt;"",1,0))</f>
        <v>#REF!</v>
      </c>
      <c r="AK92" s="214" t="e">
        <f>IF('Crisis Indicator Data'!#REF!="No Data",1,IF(#REF!&lt;&gt;"",1,0))</f>
        <v>#REF!</v>
      </c>
      <c r="AL92" s="214" t="e">
        <f>IF('Crisis Indicator Data'!#REF!="No Data",1,IF(#REF!&lt;&gt;"",1,0))</f>
        <v>#REF!</v>
      </c>
      <c r="AM92" s="214" t="e">
        <f>IF('Crisis Indicator Data'!#REF!="No Data",1,IF(#REF!&lt;&gt;"",1,0))</f>
        <v>#REF!</v>
      </c>
      <c r="AN92" s="214" t="e">
        <f>IF('Crisis Indicator Data'!#REF!="No Data",1,IF(#REF!&lt;&gt;"",1,0))</f>
        <v>#REF!</v>
      </c>
      <c r="AO92" s="214" t="e">
        <f>IF('Crisis Indicator Data'!#REF!="No Data",1,IF(#REF!&lt;&gt;"",1,0))</f>
        <v>#REF!</v>
      </c>
      <c r="AP92" s="214" t="e">
        <f>IF('Crisis Indicator Data'!#REF!="No Data",1,IF(#REF!&lt;&gt;"",1,0))</f>
        <v>#REF!</v>
      </c>
      <c r="AQ92" s="214" t="e">
        <f>IF('Crisis Indicator Data'!#REF!="No Data",1,IF(#REF!&lt;&gt;"",1,0))</f>
        <v>#REF!</v>
      </c>
      <c r="AR92" s="214" t="e">
        <f>IF('Crisis Indicator Data'!#REF!="No Data",1,IF(#REF!&lt;&gt;"",1,0))</f>
        <v>#REF!</v>
      </c>
      <c r="AS92" s="214" t="e">
        <f>IF('Crisis Indicator Data'!#REF!="No Data",1,IF(#REF!&lt;&gt;"",1,0))</f>
        <v>#REF!</v>
      </c>
      <c r="AT92" s="214" t="e">
        <f>IF('Crisis Indicator Data'!#REF!="No Data",1,IF(#REF!&lt;&gt;"",1,0))</f>
        <v>#REF!</v>
      </c>
      <c r="AU92" s="214" t="e">
        <f>IF('Crisis Indicator Data'!#REF!="No Data",1,IF(#REF!&lt;&gt;"",1,0))</f>
        <v>#REF!</v>
      </c>
      <c r="AV92" s="214" t="e">
        <f>IF('Crisis Indicator Data'!#REF!="No Data",1,IF(#REF!&lt;&gt;"",1,0))</f>
        <v>#REF!</v>
      </c>
      <c r="AW92" s="214" t="e">
        <f>IF('Crisis Indicator Data'!#REF!="No Data",1,IF(#REF!&lt;&gt;"",1,0))</f>
        <v>#REF!</v>
      </c>
      <c r="AX92" s="214" t="e">
        <f>IF('Crisis Indicator Data'!#REF!="No Data",1,IF(#REF!&lt;&gt;"",1,0))</f>
        <v>#REF!</v>
      </c>
      <c r="AY92" s="214" t="e">
        <f>IF('Crisis Indicator Data'!#REF!="No Data",1,IF(#REF!&lt;&gt;"",1,0))</f>
        <v>#REF!</v>
      </c>
      <c r="AZ92" s="214" t="e">
        <f>IF('Crisis Indicator Data'!#REF!="No Data",1,IF(#REF!&lt;&gt;"",1,0))</f>
        <v>#REF!</v>
      </c>
      <c r="BA92" t="e">
        <f t="shared" si="4"/>
        <v>#REF!</v>
      </c>
      <c r="BB92" s="22" t="e">
        <f t="shared" si="5"/>
        <v>#REF!</v>
      </c>
    </row>
    <row r="93" spans="1:54" x14ac:dyDescent="0.25">
      <c r="A93" t="s">
        <v>7998</v>
      </c>
      <c r="B93" s="214" t="e">
        <f>IF('Crisis Indicator Data'!#REF!="No Data",1,IF(#REF!&lt;&gt;"",1,0))</f>
        <v>#REF!</v>
      </c>
      <c r="C93" s="214" t="e">
        <f>IF('Crisis Indicator Data'!#REF!="No Data",1,IF(#REF!&lt;&gt;"",1,0))</f>
        <v>#REF!</v>
      </c>
      <c r="D93" s="214" t="e">
        <f>IF('Crisis Indicator Data'!#REF!="No Data",1,IF(#REF!&lt;&gt;"",1,0))</f>
        <v>#REF!</v>
      </c>
      <c r="E93" s="214" t="e">
        <f>IF('Crisis Indicator Data'!#REF!="No Data",1,IF(#REF!&lt;&gt;"",1,0))</f>
        <v>#REF!</v>
      </c>
      <c r="F93" s="214" t="e">
        <f>IF('Crisis Indicator Data'!#REF!="No Data",1,IF(#REF!&lt;&gt;"",1,0))</f>
        <v>#REF!</v>
      </c>
      <c r="G93" s="214" t="e">
        <f>IF('Crisis Indicator Data'!#REF!="No Data",1,IF(#REF!&lt;&gt;"",1,0))</f>
        <v>#REF!</v>
      </c>
      <c r="H93" s="214" t="e">
        <f>IF('Crisis Indicator Data'!#REF!="No Data",1,IF(#REF!&lt;&gt;"",1,0))</f>
        <v>#REF!</v>
      </c>
      <c r="I93" s="214" t="e">
        <f>IF('Crisis Indicator Data'!#REF!="No Data",1,IF(#REF!&lt;&gt;"",1,0))</f>
        <v>#REF!</v>
      </c>
      <c r="J93" s="214" t="e">
        <f>IF('Crisis Indicator Data'!#REF!="No Data",1,IF(#REF!&lt;&gt;"",1,0))</f>
        <v>#REF!</v>
      </c>
      <c r="K93" s="214" t="e">
        <f>IF('Crisis Indicator Data'!#REF!="No Data",1,IF(#REF!&lt;&gt;"",1,0))</f>
        <v>#REF!</v>
      </c>
      <c r="L93" s="214" t="e">
        <f>IF('Crisis Indicator Data'!#REF!="No Data",1,IF(#REF!&lt;&gt;"",1,0))</f>
        <v>#REF!</v>
      </c>
      <c r="M93" s="214" t="e">
        <f>IF('Crisis Indicator Data'!#REF!="No Data",1,IF(#REF!&lt;&gt;"",1,0))</f>
        <v>#REF!</v>
      </c>
      <c r="N93" s="214" t="e">
        <f>IF('Crisis Indicator Data'!#REF!="No Data",1,IF(#REF!&lt;&gt;"",1,0))</f>
        <v>#REF!</v>
      </c>
      <c r="O93" s="214" t="e">
        <f>IF('Crisis Indicator Data'!#REF!="No Data",1,IF(#REF!&lt;&gt;"",1,0))</f>
        <v>#REF!</v>
      </c>
      <c r="P93" s="214" t="e">
        <f>IF('Crisis Indicator Data'!#REF!="No Data",1,IF(#REF!&lt;&gt;"",1,0))</f>
        <v>#REF!</v>
      </c>
      <c r="Q93" s="214" t="e">
        <f>IF('Crisis Indicator Data'!#REF!="No Data",1,IF(#REF!&lt;&gt;"",1,0))</f>
        <v>#REF!</v>
      </c>
      <c r="R93" s="214" t="e">
        <f>IF('Crisis Indicator Data'!#REF!="No Data",1,IF(#REF!&lt;&gt;"",1,0))</f>
        <v>#REF!</v>
      </c>
      <c r="S93" s="214" t="e">
        <f>IF('Crisis Indicator Data'!#REF!="No Data",1,IF(#REF!&lt;&gt;"",1,0))</f>
        <v>#REF!</v>
      </c>
      <c r="T93" s="214" t="e">
        <f>IF('Crisis Indicator Data'!#REF!="No Data",1,IF(#REF!&lt;&gt;"",1,0))</f>
        <v>#REF!</v>
      </c>
      <c r="U93" s="214" t="e">
        <f>IF('Crisis Indicator Data'!#REF!="No Data",1,IF(#REF!&lt;&gt;"",1,0))</f>
        <v>#REF!</v>
      </c>
      <c r="V93" s="214" t="e">
        <f>IF('Crisis Indicator Data'!#REF!="No Data",1,IF(#REF!&lt;&gt;"",1,0))</f>
        <v>#REF!</v>
      </c>
      <c r="W93" s="214" t="e">
        <f>IF('Crisis Indicator Data'!#REF!="No Data",1,IF(#REF!&lt;&gt;"",1,0))</f>
        <v>#REF!</v>
      </c>
      <c r="X93" s="214" t="e">
        <f>IF('Crisis Indicator Data'!#REF!="No Data",1,IF(#REF!&lt;&gt;"",1,0))</f>
        <v>#REF!</v>
      </c>
      <c r="Y93" s="214" t="e">
        <f>IF('Crisis Indicator Data'!#REF!="No Data",1,IF(#REF!&lt;&gt;"",1,0))</f>
        <v>#REF!</v>
      </c>
      <c r="Z93" s="214" t="e">
        <f>IF('Crisis Indicator Data'!#REF!="No Data",1,IF(#REF!&lt;&gt;"",1,0))</f>
        <v>#REF!</v>
      </c>
      <c r="AA93" s="214" t="e">
        <f>IF('Crisis Indicator Data'!#REF!="No Data",1,IF(#REF!&lt;&gt;"",1,0))</f>
        <v>#REF!</v>
      </c>
      <c r="AB93" s="214" t="e">
        <f>IF('Crisis Indicator Data'!#REF!="No Data",1,IF(#REF!&lt;&gt;"",1,0))</f>
        <v>#REF!</v>
      </c>
      <c r="AC93" s="214" t="e">
        <f>IF('Crisis Indicator Data'!#REF!="No Data",1,IF(#REF!&lt;&gt;"",1,0))</f>
        <v>#REF!</v>
      </c>
      <c r="AD93" s="214" t="e">
        <f>IF('Crisis Indicator Data'!#REF!="No Data",1,IF(#REF!&lt;&gt;"",1,0))</f>
        <v>#REF!</v>
      </c>
      <c r="AE93" s="214" t="e">
        <f>IF('Crisis Indicator Data'!#REF!="No Data",1,IF(#REF!&lt;&gt;"",1,0))</f>
        <v>#REF!</v>
      </c>
      <c r="AF93" s="214" t="e">
        <f>IF('Crisis Indicator Data'!#REF!="No Data",1,IF(#REF!&lt;&gt;"",1,0))</f>
        <v>#REF!</v>
      </c>
      <c r="AG93" s="214" t="e">
        <f>IF('Crisis Indicator Data'!#REF!="No Data",1,IF(#REF!&lt;&gt;"",1,0))</f>
        <v>#REF!</v>
      </c>
      <c r="AH93" s="214" t="e">
        <f>IF('Crisis Indicator Data'!#REF!="No Data",1,IF(#REF!&lt;&gt;"",1,0))</f>
        <v>#REF!</v>
      </c>
      <c r="AI93" s="214" t="e">
        <f>IF('Crisis Indicator Data'!#REF!="No Data",1,IF(#REF!&lt;&gt;"",1,0))</f>
        <v>#REF!</v>
      </c>
      <c r="AJ93" s="214" t="e">
        <f>IF('Crisis Indicator Data'!#REF!="No Data",1,IF(#REF!&lt;&gt;"",1,0))</f>
        <v>#REF!</v>
      </c>
      <c r="AK93" s="214" t="e">
        <f>IF('Crisis Indicator Data'!#REF!="No Data",1,IF(#REF!&lt;&gt;"",1,0))</f>
        <v>#REF!</v>
      </c>
      <c r="AL93" s="214" t="e">
        <f>IF('Crisis Indicator Data'!#REF!="No Data",1,IF(#REF!&lt;&gt;"",1,0))</f>
        <v>#REF!</v>
      </c>
      <c r="AM93" s="214" t="e">
        <f>IF('Crisis Indicator Data'!#REF!="No Data",1,IF(#REF!&lt;&gt;"",1,0))</f>
        <v>#REF!</v>
      </c>
      <c r="AN93" s="214" t="e">
        <f>IF('Crisis Indicator Data'!#REF!="No Data",1,IF(#REF!&lt;&gt;"",1,0))</f>
        <v>#REF!</v>
      </c>
      <c r="AO93" s="214" t="e">
        <f>IF('Crisis Indicator Data'!#REF!="No Data",1,IF(#REF!&lt;&gt;"",1,0))</f>
        <v>#REF!</v>
      </c>
      <c r="AP93" s="214" t="e">
        <f>IF('Crisis Indicator Data'!#REF!="No Data",1,IF(#REF!&lt;&gt;"",1,0))</f>
        <v>#REF!</v>
      </c>
      <c r="AQ93" s="214" t="e">
        <f>IF('Crisis Indicator Data'!#REF!="No Data",1,IF(#REF!&lt;&gt;"",1,0))</f>
        <v>#REF!</v>
      </c>
      <c r="AR93" s="214" t="e">
        <f>IF('Crisis Indicator Data'!#REF!="No Data",1,IF(#REF!&lt;&gt;"",1,0))</f>
        <v>#REF!</v>
      </c>
      <c r="AS93" s="214" t="e">
        <f>IF('Crisis Indicator Data'!#REF!="No Data",1,IF(#REF!&lt;&gt;"",1,0))</f>
        <v>#REF!</v>
      </c>
      <c r="AT93" s="214" t="e">
        <f>IF('Crisis Indicator Data'!#REF!="No Data",1,IF(#REF!&lt;&gt;"",1,0))</f>
        <v>#REF!</v>
      </c>
      <c r="AU93" s="214" t="e">
        <f>IF('Crisis Indicator Data'!#REF!="No Data",1,IF(#REF!&lt;&gt;"",1,0))</f>
        <v>#REF!</v>
      </c>
      <c r="AV93" s="214" t="e">
        <f>IF('Crisis Indicator Data'!#REF!="No Data",1,IF(#REF!&lt;&gt;"",1,0))</f>
        <v>#REF!</v>
      </c>
      <c r="AW93" s="214" t="e">
        <f>IF('Crisis Indicator Data'!#REF!="No Data",1,IF(#REF!&lt;&gt;"",1,0))</f>
        <v>#REF!</v>
      </c>
      <c r="AX93" s="214" t="e">
        <f>IF('Crisis Indicator Data'!#REF!="No Data",1,IF(#REF!&lt;&gt;"",1,0))</f>
        <v>#REF!</v>
      </c>
      <c r="AY93" s="214" t="e">
        <f>IF('Crisis Indicator Data'!#REF!="No Data",1,IF(#REF!&lt;&gt;"",1,0))</f>
        <v>#REF!</v>
      </c>
      <c r="AZ93" s="214" t="e">
        <f>IF('Crisis Indicator Data'!#REF!="No Data",1,IF(#REF!&lt;&gt;"",1,0))</f>
        <v>#REF!</v>
      </c>
      <c r="BA93" t="e">
        <f t="shared" si="4"/>
        <v>#REF!</v>
      </c>
      <c r="BB93" s="22" t="e">
        <f t="shared" si="5"/>
        <v>#REF!</v>
      </c>
    </row>
    <row r="94" spans="1:54" x14ac:dyDescent="0.25">
      <c r="A94" t="s">
        <v>8015</v>
      </c>
      <c r="B94" s="214" t="e">
        <f>IF('Crisis Indicator Data'!#REF!="No Data",1,IF(#REF!&lt;&gt;"",1,0))</f>
        <v>#REF!</v>
      </c>
      <c r="C94" s="214" t="e">
        <f>IF('Crisis Indicator Data'!#REF!="No Data",1,IF(#REF!&lt;&gt;"",1,0))</f>
        <v>#REF!</v>
      </c>
      <c r="D94" s="214" t="e">
        <f>IF('Crisis Indicator Data'!#REF!="No Data",1,IF(#REF!&lt;&gt;"",1,0))</f>
        <v>#REF!</v>
      </c>
      <c r="E94" s="214" t="e">
        <f>IF('Crisis Indicator Data'!#REF!="No Data",1,IF(#REF!&lt;&gt;"",1,0))</f>
        <v>#REF!</v>
      </c>
      <c r="F94" s="214" t="e">
        <f>IF('Crisis Indicator Data'!#REF!="No Data",1,IF(#REF!&lt;&gt;"",1,0))</f>
        <v>#REF!</v>
      </c>
      <c r="G94" s="214" t="e">
        <f>IF('Crisis Indicator Data'!#REF!="No Data",1,IF(#REF!&lt;&gt;"",1,0))</f>
        <v>#REF!</v>
      </c>
      <c r="H94" s="214" t="e">
        <f>IF('Crisis Indicator Data'!#REF!="No Data",1,IF(#REF!&lt;&gt;"",1,0))</f>
        <v>#REF!</v>
      </c>
      <c r="I94" s="214" t="e">
        <f>IF('Crisis Indicator Data'!#REF!="No Data",1,IF(#REF!&lt;&gt;"",1,0))</f>
        <v>#REF!</v>
      </c>
      <c r="J94" s="214" t="e">
        <f>IF('Crisis Indicator Data'!#REF!="No Data",1,IF(#REF!&lt;&gt;"",1,0))</f>
        <v>#REF!</v>
      </c>
      <c r="K94" s="214" t="e">
        <f>IF('Crisis Indicator Data'!#REF!="No Data",1,IF(#REF!&lt;&gt;"",1,0))</f>
        <v>#REF!</v>
      </c>
      <c r="L94" s="214" t="e">
        <f>IF('Crisis Indicator Data'!#REF!="No Data",1,IF(#REF!&lt;&gt;"",1,0))</f>
        <v>#REF!</v>
      </c>
      <c r="M94" s="214" t="e">
        <f>IF('Crisis Indicator Data'!#REF!="No Data",1,IF(#REF!&lt;&gt;"",1,0))</f>
        <v>#REF!</v>
      </c>
      <c r="N94" s="214" t="e">
        <f>IF('Crisis Indicator Data'!#REF!="No Data",1,IF(#REF!&lt;&gt;"",1,0))</f>
        <v>#REF!</v>
      </c>
      <c r="O94" s="214" t="e">
        <f>IF('Crisis Indicator Data'!#REF!="No Data",1,IF(#REF!&lt;&gt;"",1,0))</f>
        <v>#REF!</v>
      </c>
      <c r="P94" s="214" t="e">
        <f>IF('Crisis Indicator Data'!#REF!="No Data",1,IF(#REF!&lt;&gt;"",1,0))</f>
        <v>#REF!</v>
      </c>
      <c r="Q94" s="214" t="e">
        <f>IF('Crisis Indicator Data'!#REF!="No Data",1,IF(#REF!&lt;&gt;"",1,0))</f>
        <v>#REF!</v>
      </c>
      <c r="R94" s="214" t="e">
        <f>IF('Crisis Indicator Data'!#REF!="No Data",1,IF(#REF!&lt;&gt;"",1,0))</f>
        <v>#REF!</v>
      </c>
      <c r="S94" s="214" t="e">
        <f>IF('Crisis Indicator Data'!#REF!="No Data",1,IF(#REF!&lt;&gt;"",1,0))</f>
        <v>#REF!</v>
      </c>
      <c r="T94" s="214" t="e">
        <f>IF('Crisis Indicator Data'!#REF!="No Data",1,IF(#REF!&lt;&gt;"",1,0))</f>
        <v>#REF!</v>
      </c>
      <c r="U94" s="214" t="e">
        <f>IF('Crisis Indicator Data'!#REF!="No Data",1,IF(#REF!&lt;&gt;"",1,0))</f>
        <v>#REF!</v>
      </c>
      <c r="V94" s="214" t="e">
        <f>IF('Crisis Indicator Data'!#REF!="No Data",1,IF(#REF!&lt;&gt;"",1,0))</f>
        <v>#REF!</v>
      </c>
      <c r="W94" s="214" t="e">
        <f>IF('Crisis Indicator Data'!#REF!="No Data",1,IF(#REF!&lt;&gt;"",1,0))</f>
        <v>#REF!</v>
      </c>
      <c r="X94" s="214" t="e">
        <f>IF('Crisis Indicator Data'!#REF!="No Data",1,IF(#REF!&lt;&gt;"",1,0))</f>
        <v>#REF!</v>
      </c>
      <c r="Y94" s="214" t="e">
        <f>IF('Crisis Indicator Data'!#REF!="No Data",1,IF(#REF!&lt;&gt;"",1,0))</f>
        <v>#REF!</v>
      </c>
      <c r="Z94" s="214" t="e">
        <f>IF('Crisis Indicator Data'!#REF!="No Data",1,IF(#REF!&lt;&gt;"",1,0))</f>
        <v>#REF!</v>
      </c>
      <c r="AA94" s="214" t="e">
        <f>IF('Crisis Indicator Data'!#REF!="No Data",1,IF(#REF!&lt;&gt;"",1,0))</f>
        <v>#REF!</v>
      </c>
      <c r="AB94" s="214" t="e">
        <f>IF('Crisis Indicator Data'!#REF!="No Data",1,IF(#REF!&lt;&gt;"",1,0))</f>
        <v>#REF!</v>
      </c>
      <c r="AC94" s="214" t="e">
        <f>IF('Crisis Indicator Data'!#REF!="No Data",1,IF(#REF!&lt;&gt;"",1,0))</f>
        <v>#REF!</v>
      </c>
      <c r="AD94" s="214" t="e">
        <f>IF('Crisis Indicator Data'!#REF!="No Data",1,IF(#REF!&lt;&gt;"",1,0))</f>
        <v>#REF!</v>
      </c>
      <c r="AE94" s="214" t="e">
        <f>IF('Crisis Indicator Data'!#REF!="No Data",1,IF(#REF!&lt;&gt;"",1,0))</f>
        <v>#REF!</v>
      </c>
      <c r="AF94" s="214" t="e">
        <f>IF('Crisis Indicator Data'!#REF!="No Data",1,IF(#REF!&lt;&gt;"",1,0))</f>
        <v>#REF!</v>
      </c>
      <c r="AG94" s="214" t="e">
        <f>IF('Crisis Indicator Data'!#REF!="No Data",1,IF(#REF!&lt;&gt;"",1,0))</f>
        <v>#REF!</v>
      </c>
      <c r="AH94" s="214" t="e">
        <f>IF('Crisis Indicator Data'!#REF!="No Data",1,IF(#REF!&lt;&gt;"",1,0))</f>
        <v>#REF!</v>
      </c>
      <c r="AI94" s="214" t="e">
        <f>IF('Crisis Indicator Data'!#REF!="No Data",1,IF(#REF!&lt;&gt;"",1,0))</f>
        <v>#REF!</v>
      </c>
      <c r="AJ94" s="214" t="e">
        <f>IF('Crisis Indicator Data'!#REF!="No Data",1,IF(#REF!&lt;&gt;"",1,0))</f>
        <v>#REF!</v>
      </c>
      <c r="AK94" s="214" t="e">
        <f>IF('Crisis Indicator Data'!#REF!="No Data",1,IF(#REF!&lt;&gt;"",1,0))</f>
        <v>#REF!</v>
      </c>
      <c r="AL94" s="214" t="e">
        <f>IF('Crisis Indicator Data'!#REF!="No Data",1,IF(#REF!&lt;&gt;"",1,0))</f>
        <v>#REF!</v>
      </c>
      <c r="AM94" s="214" t="e">
        <f>IF('Crisis Indicator Data'!#REF!="No Data",1,IF(#REF!&lt;&gt;"",1,0))</f>
        <v>#REF!</v>
      </c>
      <c r="AN94" s="214" t="e">
        <f>IF('Crisis Indicator Data'!#REF!="No Data",1,IF(#REF!&lt;&gt;"",1,0))</f>
        <v>#REF!</v>
      </c>
      <c r="AO94" s="214" t="e">
        <f>IF('Crisis Indicator Data'!#REF!="No Data",1,IF(#REF!&lt;&gt;"",1,0))</f>
        <v>#REF!</v>
      </c>
      <c r="AP94" s="214" t="e">
        <f>IF('Crisis Indicator Data'!#REF!="No Data",1,IF(#REF!&lt;&gt;"",1,0))</f>
        <v>#REF!</v>
      </c>
      <c r="AQ94" s="214" t="e">
        <f>IF('Crisis Indicator Data'!#REF!="No Data",1,IF(#REF!&lt;&gt;"",1,0))</f>
        <v>#REF!</v>
      </c>
      <c r="AR94" s="214" t="e">
        <f>IF('Crisis Indicator Data'!#REF!="No Data",1,IF(#REF!&lt;&gt;"",1,0))</f>
        <v>#REF!</v>
      </c>
      <c r="AS94" s="214" t="e">
        <f>IF('Crisis Indicator Data'!#REF!="No Data",1,IF(#REF!&lt;&gt;"",1,0))</f>
        <v>#REF!</v>
      </c>
      <c r="AT94" s="214" t="e">
        <f>IF('Crisis Indicator Data'!#REF!="No Data",1,IF(#REF!&lt;&gt;"",1,0))</f>
        <v>#REF!</v>
      </c>
      <c r="AU94" s="214" t="e">
        <f>IF('Crisis Indicator Data'!#REF!="No Data",1,IF(#REF!&lt;&gt;"",1,0))</f>
        <v>#REF!</v>
      </c>
      <c r="AV94" s="214" t="e">
        <f>IF('Crisis Indicator Data'!#REF!="No Data",1,IF(#REF!&lt;&gt;"",1,0))</f>
        <v>#REF!</v>
      </c>
      <c r="AW94" s="214" t="e">
        <f>IF('Crisis Indicator Data'!#REF!="No Data",1,IF(#REF!&lt;&gt;"",1,0))</f>
        <v>#REF!</v>
      </c>
      <c r="AX94" s="214" t="e">
        <f>IF('Crisis Indicator Data'!#REF!="No Data",1,IF(#REF!&lt;&gt;"",1,0))</f>
        <v>#REF!</v>
      </c>
      <c r="AY94" s="214" t="e">
        <f>IF('Crisis Indicator Data'!#REF!="No Data",1,IF(#REF!&lt;&gt;"",1,0))</f>
        <v>#REF!</v>
      </c>
      <c r="AZ94" s="214" t="e">
        <f>IF('Crisis Indicator Data'!#REF!="No Data",1,IF(#REF!&lt;&gt;"",1,0))</f>
        <v>#REF!</v>
      </c>
      <c r="BA94" t="e">
        <f t="shared" si="4"/>
        <v>#REF!</v>
      </c>
      <c r="BB94" s="22" t="e">
        <f t="shared" si="5"/>
        <v>#REF!</v>
      </c>
    </row>
    <row r="95" spans="1:54" x14ac:dyDescent="0.25">
      <c r="A95" t="s">
        <v>7999</v>
      </c>
      <c r="B95" s="214" t="e">
        <f>IF('Crisis Indicator Data'!#REF!="No Data",1,IF(#REF!&lt;&gt;"",1,0))</f>
        <v>#REF!</v>
      </c>
      <c r="C95" s="214" t="e">
        <f>IF('Crisis Indicator Data'!#REF!="No Data",1,IF(#REF!&lt;&gt;"",1,0))</f>
        <v>#REF!</v>
      </c>
      <c r="D95" s="214" t="e">
        <f>IF('Crisis Indicator Data'!#REF!="No Data",1,IF(#REF!&lt;&gt;"",1,0))</f>
        <v>#REF!</v>
      </c>
      <c r="E95" s="214" t="e">
        <f>IF('Crisis Indicator Data'!#REF!="No Data",1,IF(#REF!&lt;&gt;"",1,0))</f>
        <v>#REF!</v>
      </c>
      <c r="F95" s="214" t="e">
        <f>IF('Crisis Indicator Data'!#REF!="No Data",1,IF(#REF!&lt;&gt;"",1,0))</f>
        <v>#REF!</v>
      </c>
      <c r="G95" s="214" t="e">
        <f>IF('Crisis Indicator Data'!#REF!="No Data",1,IF(#REF!&lt;&gt;"",1,0))</f>
        <v>#REF!</v>
      </c>
      <c r="H95" s="214" t="e">
        <f>IF('Crisis Indicator Data'!#REF!="No Data",1,IF(#REF!&lt;&gt;"",1,0))</f>
        <v>#REF!</v>
      </c>
      <c r="I95" s="214" t="e">
        <f>IF('Crisis Indicator Data'!#REF!="No Data",1,IF(#REF!&lt;&gt;"",1,0))</f>
        <v>#REF!</v>
      </c>
      <c r="J95" s="214" t="e">
        <f>IF('Crisis Indicator Data'!#REF!="No Data",1,IF(#REF!&lt;&gt;"",1,0))</f>
        <v>#REF!</v>
      </c>
      <c r="K95" s="214" t="e">
        <f>IF('Crisis Indicator Data'!#REF!="No Data",1,IF(#REF!&lt;&gt;"",1,0))</f>
        <v>#REF!</v>
      </c>
      <c r="L95" s="214" t="e">
        <f>IF('Crisis Indicator Data'!#REF!="No Data",1,IF(#REF!&lt;&gt;"",1,0))</f>
        <v>#REF!</v>
      </c>
      <c r="M95" s="214" t="e">
        <f>IF('Crisis Indicator Data'!#REF!="No Data",1,IF(#REF!&lt;&gt;"",1,0))</f>
        <v>#REF!</v>
      </c>
      <c r="N95" s="214" t="e">
        <f>IF('Crisis Indicator Data'!#REF!="No Data",1,IF(#REF!&lt;&gt;"",1,0))</f>
        <v>#REF!</v>
      </c>
      <c r="O95" s="214" t="e">
        <f>IF('Crisis Indicator Data'!#REF!="No Data",1,IF(#REF!&lt;&gt;"",1,0))</f>
        <v>#REF!</v>
      </c>
      <c r="P95" s="214" t="e">
        <f>IF('Crisis Indicator Data'!#REF!="No Data",1,IF(#REF!&lt;&gt;"",1,0))</f>
        <v>#REF!</v>
      </c>
      <c r="Q95" s="214" t="e">
        <f>IF('Crisis Indicator Data'!#REF!="No Data",1,IF(#REF!&lt;&gt;"",1,0))</f>
        <v>#REF!</v>
      </c>
      <c r="R95" s="214" t="e">
        <f>IF('Crisis Indicator Data'!#REF!="No Data",1,IF(#REF!&lt;&gt;"",1,0))</f>
        <v>#REF!</v>
      </c>
      <c r="S95" s="214" t="e">
        <f>IF('Crisis Indicator Data'!#REF!="No Data",1,IF(#REF!&lt;&gt;"",1,0))</f>
        <v>#REF!</v>
      </c>
      <c r="T95" s="214" t="e">
        <f>IF('Crisis Indicator Data'!#REF!="No Data",1,IF(#REF!&lt;&gt;"",1,0))</f>
        <v>#REF!</v>
      </c>
      <c r="U95" s="214" t="e">
        <f>IF('Crisis Indicator Data'!#REF!="No Data",1,IF(#REF!&lt;&gt;"",1,0))</f>
        <v>#REF!</v>
      </c>
      <c r="V95" s="214" t="e">
        <f>IF('Crisis Indicator Data'!#REF!="No Data",1,IF(#REF!&lt;&gt;"",1,0))</f>
        <v>#REF!</v>
      </c>
      <c r="W95" s="214" t="e">
        <f>IF('Crisis Indicator Data'!#REF!="No Data",1,IF(#REF!&lt;&gt;"",1,0))</f>
        <v>#REF!</v>
      </c>
      <c r="X95" s="214" t="e">
        <f>IF('Crisis Indicator Data'!#REF!="No Data",1,IF(#REF!&lt;&gt;"",1,0))</f>
        <v>#REF!</v>
      </c>
      <c r="Y95" s="214" t="e">
        <f>IF('Crisis Indicator Data'!#REF!="No Data",1,IF(#REF!&lt;&gt;"",1,0))</f>
        <v>#REF!</v>
      </c>
      <c r="Z95" s="214" t="e">
        <f>IF('Crisis Indicator Data'!#REF!="No Data",1,IF(#REF!&lt;&gt;"",1,0))</f>
        <v>#REF!</v>
      </c>
      <c r="AA95" s="214" t="e">
        <f>IF('Crisis Indicator Data'!#REF!="No Data",1,IF(#REF!&lt;&gt;"",1,0))</f>
        <v>#REF!</v>
      </c>
      <c r="AB95" s="214" t="e">
        <f>IF('Crisis Indicator Data'!#REF!="No Data",1,IF(#REF!&lt;&gt;"",1,0))</f>
        <v>#REF!</v>
      </c>
      <c r="AC95" s="214" t="e">
        <f>IF('Crisis Indicator Data'!#REF!="No Data",1,IF(#REF!&lt;&gt;"",1,0))</f>
        <v>#REF!</v>
      </c>
      <c r="AD95" s="214" t="e">
        <f>IF('Crisis Indicator Data'!#REF!="No Data",1,IF(#REF!&lt;&gt;"",1,0))</f>
        <v>#REF!</v>
      </c>
      <c r="AE95" s="214" t="e">
        <f>IF('Crisis Indicator Data'!#REF!="No Data",1,IF(#REF!&lt;&gt;"",1,0))</f>
        <v>#REF!</v>
      </c>
      <c r="AF95" s="214" t="e">
        <f>IF('Crisis Indicator Data'!#REF!="No Data",1,IF(#REF!&lt;&gt;"",1,0))</f>
        <v>#REF!</v>
      </c>
      <c r="AG95" s="214" t="e">
        <f>IF('Crisis Indicator Data'!#REF!="No Data",1,IF(#REF!&lt;&gt;"",1,0))</f>
        <v>#REF!</v>
      </c>
      <c r="AH95" s="214" t="e">
        <f>IF('Crisis Indicator Data'!#REF!="No Data",1,IF(#REF!&lt;&gt;"",1,0))</f>
        <v>#REF!</v>
      </c>
      <c r="AI95" s="214" t="e">
        <f>IF('Crisis Indicator Data'!#REF!="No Data",1,IF(#REF!&lt;&gt;"",1,0))</f>
        <v>#REF!</v>
      </c>
      <c r="AJ95" s="214" t="e">
        <f>IF('Crisis Indicator Data'!#REF!="No Data",1,IF(#REF!&lt;&gt;"",1,0))</f>
        <v>#REF!</v>
      </c>
      <c r="AK95" s="214" t="e">
        <f>IF('Crisis Indicator Data'!#REF!="No Data",1,IF(#REF!&lt;&gt;"",1,0))</f>
        <v>#REF!</v>
      </c>
      <c r="AL95" s="214" t="e">
        <f>IF('Crisis Indicator Data'!#REF!="No Data",1,IF(#REF!&lt;&gt;"",1,0))</f>
        <v>#REF!</v>
      </c>
      <c r="AM95" s="214" t="e">
        <f>IF('Crisis Indicator Data'!#REF!="No Data",1,IF(#REF!&lt;&gt;"",1,0))</f>
        <v>#REF!</v>
      </c>
      <c r="AN95" s="214" t="e">
        <f>IF('Crisis Indicator Data'!#REF!="No Data",1,IF(#REF!&lt;&gt;"",1,0))</f>
        <v>#REF!</v>
      </c>
      <c r="AO95" s="214" t="e">
        <f>IF('Crisis Indicator Data'!#REF!="No Data",1,IF(#REF!&lt;&gt;"",1,0))</f>
        <v>#REF!</v>
      </c>
      <c r="AP95" s="214" t="e">
        <f>IF('Crisis Indicator Data'!#REF!="No Data",1,IF(#REF!&lt;&gt;"",1,0))</f>
        <v>#REF!</v>
      </c>
      <c r="AQ95" s="214" t="e">
        <f>IF('Crisis Indicator Data'!#REF!="No Data",1,IF(#REF!&lt;&gt;"",1,0))</f>
        <v>#REF!</v>
      </c>
      <c r="AR95" s="214" t="e">
        <f>IF('Crisis Indicator Data'!#REF!="No Data",1,IF(#REF!&lt;&gt;"",1,0))</f>
        <v>#REF!</v>
      </c>
      <c r="AS95" s="214" t="e">
        <f>IF('Crisis Indicator Data'!#REF!="No Data",1,IF(#REF!&lt;&gt;"",1,0))</f>
        <v>#REF!</v>
      </c>
      <c r="AT95" s="214" t="e">
        <f>IF('Crisis Indicator Data'!#REF!="No Data",1,IF(#REF!&lt;&gt;"",1,0))</f>
        <v>#REF!</v>
      </c>
      <c r="AU95" s="214" t="e">
        <f>IF('Crisis Indicator Data'!#REF!="No Data",1,IF(#REF!&lt;&gt;"",1,0))</f>
        <v>#REF!</v>
      </c>
      <c r="AV95" s="214" t="e">
        <f>IF('Crisis Indicator Data'!#REF!="No Data",1,IF(#REF!&lt;&gt;"",1,0))</f>
        <v>#REF!</v>
      </c>
      <c r="AW95" s="214" t="e">
        <f>IF('Crisis Indicator Data'!#REF!="No Data",1,IF(#REF!&lt;&gt;"",1,0))</f>
        <v>#REF!</v>
      </c>
      <c r="AX95" s="214" t="e">
        <f>IF('Crisis Indicator Data'!#REF!="No Data",1,IF(#REF!&lt;&gt;"",1,0))</f>
        <v>#REF!</v>
      </c>
      <c r="AY95" s="214" t="e">
        <f>IF('Crisis Indicator Data'!#REF!="No Data",1,IF(#REF!&lt;&gt;"",1,0))</f>
        <v>#REF!</v>
      </c>
      <c r="AZ95" s="214" t="e">
        <f>IF('Crisis Indicator Data'!#REF!="No Data",1,IF(#REF!&lt;&gt;"",1,0))</f>
        <v>#REF!</v>
      </c>
      <c r="BA95" t="e">
        <f t="shared" si="4"/>
        <v>#REF!</v>
      </c>
      <c r="BB95" s="22" t="e">
        <f t="shared" si="5"/>
        <v>#REF!</v>
      </c>
    </row>
    <row r="96" spans="1:54" x14ac:dyDescent="0.25">
      <c r="A96" t="s">
        <v>8009</v>
      </c>
      <c r="B96" s="214" t="e">
        <f>IF('Crisis Indicator Data'!#REF!="No Data",1,IF(#REF!&lt;&gt;"",1,0))</f>
        <v>#REF!</v>
      </c>
      <c r="C96" s="214" t="e">
        <f>IF('Crisis Indicator Data'!#REF!="No Data",1,IF(#REF!&lt;&gt;"",1,0))</f>
        <v>#REF!</v>
      </c>
      <c r="D96" s="214" t="e">
        <f>IF('Crisis Indicator Data'!#REF!="No Data",1,IF(#REF!&lt;&gt;"",1,0))</f>
        <v>#REF!</v>
      </c>
      <c r="E96" s="214" t="e">
        <f>IF('Crisis Indicator Data'!#REF!="No Data",1,IF(#REF!&lt;&gt;"",1,0))</f>
        <v>#REF!</v>
      </c>
      <c r="F96" s="214" t="e">
        <f>IF('Crisis Indicator Data'!#REF!="No Data",1,IF(#REF!&lt;&gt;"",1,0))</f>
        <v>#REF!</v>
      </c>
      <c r="G96" s="214" t="e">
        <f>IF('Crisis Indicator Data'!#REF!="No Data",1,IF(#REF!&lt;&gt;"",1,0))</f>
        <v>#REF!</v>
      </c>
      <c r="H96" s="214" t="e">
        <f>IF('Crisis Indicator Data'!#REF!="No Data",1,IF(#REF!&lt;&gt;"",1,0))</f>
        <v>#REF!</v>
      </c>
      <c r="I96" s="214" t="e">
        <f>IF('Crisis Indicator Data'!#REF!="No Data",1,IF(#REF!&lt;&gt;"",1,0))</f>
        <v>#REF!</v>
      </c>
      <c r="J96" s="214" t="e">
        <f>IF('Crisis Indicator Data'!#REF!="No Data",1,IF(#REF!&lt;&gt;"",1,0))</f>
        <v>#REF!</v>
      </c>
      <c r="K96" s="214" t="e">
        <f>IF('Crisis Indicator Data'!#REF!="No Data",1,IF(#REF!&lt;&gt;"",1,0))</f>
        <v>#REF!</v>
      </c>
      <c r="L96" s="214" t="e">
        <f>IF('Crisis Indicator Data'!#REF!="No Data",1,IF(#REF!&lt;&gt;"",1,0))</f>
        <v>#REF!</v>
      </c>
      <c r="M96" s="214" t="e">
        <f>IF('Crisis Indicator Data'!#REF!="No Data",1,IF(#REF!&lt;&gt;"",1,0))</f>
        <v>#REF!</v>
      </c>
      <c r="N96" s="214" t="e">
        <f>IF('Crisis Indicator Data'!#REF!="No Data",1,IF(#REF!&lt;&gt;"",1,0))</f>
        <v>#REF!</v>
      </c>
      <c r="O96" s="214" t="e">
        <f>IF('Crisis Indicator Data'!#REF!="No Data",1,IF(#REF!&lt;&gt;"",1,0))</f>
        <v>#REF!</v>
      </c>
      <c r="P96" s="214" t="e">
        <f>IF('Crisis Indicator Data'!#REF!="No Data",1,IF(#REF!&lt;&gt;"",1,0))</f>
        <v>#REF!</v>
      </c>
      <c r="Q96" s="214" t="e">
        <f>IF('Crisis Indicator Data'!#REF!="No Data",1,IF(#REF!&lt;&gt;"",1,0))</f>
        <v>#REF!</v>
      </c>
      <c r="R96" s="214" t="e">
        <f>IF('Crisis Indicator Data'!#REF!="No Data",1,IF(#REF!&lt;&gt;"",1,0))</f>
        <v>#REF!</v>
      </c>
      <c r="S96" s="214" t="e">
        <f>IF('Crisis Indicator Data'!#REF!="No Data",1,IF(#REF!&lt;&gt;"",1,0))</f>
        <v>#REF!</v>
      </c>
      <c r="T96" s="214" t="e">
        <f>IF('Crisis Indicator Data'!#REF!="No Data",1,IF(#REF!&lt;&gt;"",1,0))</f>
        <v>#REF!</v>
      </c>
      <c r="U96" s="214" t="e">
        <f>IF('Crisis Indicator Data'!#REF!="No Data",1,IF(#REF!&lt;&gt;"",1,0))</f>
        <v>#REF!</v>
      </c>
      <c r="V96" s="214" t="e">
        <f>IF('Crisis Indicator Data'!#REF!="No Data",1,IF(#REF!&lt;&gt;"",1,0))</f>
        <v>#REF!</v>
      </c>
      <c r="W96" s="214" t="e">
        <f>IF('Crisis Indicator Data'!#REF!="No Data",1,IF(#REF!&lt;&gt;"",1,0))</f>
        <v>#REF!</v>
      </c>
      <c r="X96" s="214" t="e">
        <f>IF('Crisis Indicator Data'!#REF!="No Data",1,IF(#REF!&lt;&gt;"",1,0))</f>
        <v>#REF!</v>
      </c>
      <c r="Y96" s="214" t="e">
        <f>IF('Crisis Indicator Data'!#REF!="No Data",1,IF(#REF!&lt;&gt;"",1,0))</f>
        <v>#REF!</v>
      </c>
      <c r="Z96" s="214" t="e">
        <f>IF('Crisis Indicator Data'!#REF!="No Data",1,IF(#REF!&lt;&gt;"",1,0))</f>
        <v>#REF!</v>
      </c>
      <c r="AA96" s="214" t="e">
        <f>IF('Crisis Indicator Data'!#REF!="No Data",1,IF(#REF!&lt;&gt;"",1,0))</f>
        <v>#REF!</v>
      </c>
      <c r="AB96" s="214" t="e">
        <f>IF('Crisis Indicator Data'!#REF!="No Data",1,IF(#REF!&lt;&gt;"",1,0))</f>
        <v>#REF!</v>
      </c>
      <c r="AC96" s="214" t="e">
        <f>IF('Crisis Indicator Data'!#REF!="No Data",1,IF(#REF!&lt;&gt;"",1,0))</f>
        <v>#REF!</v>
      </c>
      <c r="AD96" s="214" t="e">
        <f>IF('Crisis Indicator Data'!#REF!="No Data",1,IF(#REF!&lt;&gt;"",1,0))</f>
        <v>#REF!</v>
      </c>
      <c r="AE96" s="214" t="e">
        <f>IF('Crisis Indicator Data'!#REF!="No Data",1,IF(#REF!&lt;&gt;"",1,0))</f>
        <v>#REF!</v>
      </c>
      <c r="AF96" s="214" t="e">
        <f>IF('Crisis Indicator Data'!#REF!="No Data",1,IF(#REF!&lt;&gt;"",1,0))</f>
        <v>#REF!</v>
      </c>
      <c r="AG96" s="214" t="e">
        <f>IF('Crisis Indicator Data'!#REF!="No Data",1,IF(#REF!&lt;&gt;"",1,0))</f>
        <v>#REF!</v>
      </c>
      <c r="AH96" s="214" t="e">
        <f>IF('Crisis Indicator Data'!#REF!="No Data",1,IF(#REF!&lt;&gt;"",1,0))</f>
        <v>#REF!</v>
      </c>
      <c r="AI96" s="214" t="e">
        <f>IF('Crisis Indicator Data'!#REF!="No Data",1,IF(#REF!&lt;&gt;"",1,0))</f>
        <v>#REF!</v>
      </c>
      <c r="AJ96" s="214" t="e">
        <f>IF('Crisis Indicator Data'!#REF!="No Data",1,IF(#REF!&lt;&gt;"",1,0))</f>
        <v>#REF!</v>
      </c>
      <c r="AK96" s="214" t="e">
        <f>IF('Crisis Indicator Data'!#REF!="No Data",1,IF(#REF!&lt;&gt;"",1,0))</f>
        <v>#REF!</v>
      </c>
      <c r="AL96" s="214" t="e">
        <f>IF('Crisis Indicator Data'!#REF!="No Data",1,IF(#REF!&lt;&gt;"",1,0))</f>
        <v>#REF!</v>
      </c>
      <c r="AM96" s="214" t="e">
        <f>IF('Crisis Indicator Data'!#REF!="No Data",1,IF(#REF!&lt;&gt;"",1,0))</f>
        <v>#REF!</v>
      </c>
      <c r="AN96" s="214" t="e">
        <f>IF('Crisis Indicator Data'!#REF!="No Data",1,IF(#REF!&lt;&gt;"",1,0))</f>
        <v>#REF!</v>
      </c>
      <c r="AO96" s="214" t="e">
        <f>IF('Crisis Indicator Data'!#REF!="No Data",1,IF(#REF!&lt;&gt;"",1,0))</f>
        <v>#REF!</v>
      </c>
      <c r="AP96" s="214" t="e">
        <f>IF('Crisis Indicator Data'!#REF!="No Data",1,IF(#REF!&lt;&gt;"",1,0))</f>
        <v>#REF!</v>
      </c>
      <c r="AQ96" s="214" t="e">
        <f>IF('Crisis Indicator Data'!#REF!="No Data",1,IF(#REF!&lt;&gt;"",1,0))</f>
        <v>#REF!</v>
      </c>
      <c r="AR96" s="214" t="e">
        <f>IF('Crisis Indicator Data'!#REF!="No Data",1,IF(#REF!&lt;&gt;"",1,0))</f>
        <v>#REF!</v>
      </c>
      <c r="AS96" s="214" t="e">
        <f>IF('Crisis Indicator Data'!#REF!="No Data",1,IF(#REF!&lt;&gt;"",1,0))</f>
        <v>#REF!</v>
      </c>
      <c r="AT96" s="214" t="e">
        <f>IF('Crisis Indicator Data'!#REF!="No Data",1,IF(#REF!&lt;&gt;"",1,0))</f>
        <v>#REF!</v>
      </c>
      <c r="AU96" s="214" t="e">
        <f>IF('Crisis Indicator Data'!#REF!="No Data",1,IF(#REF!&lt;&gt;"",1,0))</f>
        <v>#REF!</v>
      </c>
      <c r="AV96" s="214" t="e">
        <f>IF('Crisis Indicator Data'!#REF!="No Data",1,IF(#REF!&lt;&gt;"",1,0))</f>
        <v>#REF!</v>
      </c>
      <c r="AW96" s="214" t="e">
        <f>IF('Crisis Indicator Data'!#REF!="No Data",1,IF(#REF!&lt;&gt;"",1,0))</f>
        <v>#REF!</v>
      </c>
      <c r="AX96" s="214" t="e">
        <f>IF('Crisis Indicator Data'!#REF!="No Data",1,IF(#REF!&lt;&gt;"",1,0))</f>
        <v>#REF!</v>
      </c>
      <c r="AY96" s="214" t="e">
        <f>IF('Crisis Indicator Data'!#REF!="No Data",1,IF(#REF!&lt;&gt;"",1,0))</f>
        <v>#REF!</v>
      </c>
      <c r="AZ96" s="214" t="e">
        <f>IF('Crisis Indicator Data'!#REF!="No Data",1,IF(#REF!&lt;&gt;"",1,0))</f>
        <v>#REF!</v>
      </c>
      <c r="BA96" t="e">
        <f t="shared" si="4"/>
        <v>#REF!</v>
      </c>
      <c r="BB96" s="22" t="e">
        <f t="shared" si="5"/>
        <v>#REF!</v>
      </c>
    </row>
    <row r="97" spans="1:54" x14ac:dyDescent="0.25">
      <c r="A97" t="s">
        <v>8001</v>
      </c>
      <c r="B97" s="214" t="e">
        <f>IF('Crisis Indicator Data'!#REF!="No Data",1,IF(#REF!&lt;&gt;"",1,0))</f>
        <v>#REF!</v>
      </c>
      <c r="C97" s="214" t="e">
        <f>IF('Crisis Indicator Data'!#REF!="No Data",1,IF(#REF!&lt;&gt;"",1,0))</f>
        <v>#REF!</v>
      </c>
      <c r="D97" s="214" t="e">
        <f>IF('Crisis Indicator Data'!#REF!="No Data",1,IF(#REF!&lt;&gt;"",1,0))</f>
        <v>#REF!</v>
      </c>
      <c r="E97" s="214" t="e">
        <f>IF('Crisis Indicator Data'!#REF!="No Data",1,IF(#REF!&lt;&gt;"",1,0))</f>
        <v>#REF!</v>
      </c>
      <c r="F97" s="214" t="e">
        <f>IF('Crisis Indicator Data'!#REF!="No Data",1,IF(#REF!&lt;&gt;"",1,0))</f>
        <v>#REF!</v>
      </c>
      <c r="G97" s="214" t="e">
        <f>IF('Crisis Indicator Data'!#REF!="No Data",1,IF(#REF!&lt;&gt;"",1,0))</f>
        <v>#REF!</v>
      </c>
      <c r="H97" s="214" t="e">
        <f>IF('Crisis Indicator Data'!#REF!="No Data",1,IF(#REF!&lt;&gt;"",1,0))</f>
        <v>#REF!</v>
      </c>
      <c r="I97" s="214" t="e">
        <f>IF('Crisis Indicator Data'!#REF!="No Data",1,IF(#REF!&lt;&gt;"",1,0))</f>
        <v>#REF!</v>
      </c>
      <c r="J97" s="214" t="e">
        <f>IF('Crisis Indicator Data'!#REF!="No Data",1,IF(#REF!&lt;&gt;"",1,0))</f>
        <v>#REF!</v>
      </c>
      <c r="K97" s="214" t="e">
        <f>IF('Crisis Indicator Data'!#REF!="No Data",1,IF(#REF!&lt;&gt;"",1,0))</f>
        <v>#REF!</v>
      </c>
      <c r="L97" s="214" t="e">
        <f>IF('Crisis Indicator Data'!#REF!="No Data",1,IF(#REF!&lt;&gt;"",1,0))</f>
        <v>#REF!</v>
      </c>
      <c r="M97" s="214" t="e">
        <f>IF('Crisis Indicator Data'!#REF!="No Data",1,IF(#REF!&lt;&gt;"",1,0))</f>
        <v>#REF!</v>
      </c>
      <c r="N97" s="214" t="e">
        <f>IF('Crisis Indicator Data'!#REF!="No Data",1,IF(#REF!&lt;&gt;"",1,0))</f>
        <v>#REF!</v>
      </c>
      <c r="O97" s="214" t="e">
        <f>IF('Crisis Indicator Data'!#REF!="No Data",1,IF(#REF!&lt;&gt;"",1,0))</f>
        <v>#REF!</v>
      </c>
      <c r="P97" s="214" t="e">
        <f>IF('Crisis Indicator Data'!#REF!="No Data",1,IF(#REF!&lt;&gt;"",1,0))</f>
        <v>#REF!</v>
      </c>
      <c r="Q97" s="214" t="e">
        <f>IF('Crisis Indicator Data'!#REF!="No Data",1,IF(#REF!&lt;&gt;"",1,0))</f>
        <v>#REF!</v>
      </c>
      <c r="R97" s="214" t="e">
        <f>IF('Crisis Indicator Data'!#REF!="No Data",1,IF(#REF!&lt;&gt;"",1,0))</f>
        <v>#REF!</v>
      </c>
      <c r="S97" s="214" t="e">
        <f>IF('Crisis Indicator Data'!#REF!="No Data",1,IF(#REF!&lt;&gt;"",1,0))</f>
        <v>#REF!</v>
      </c>
      <c r="T97" s="214" t="e">
        <f>IF('Crisis Indicator Data'!#REF!="No Data",1,IF(#REF!&lt;&gt;"",1,0))</f>
        <v>#REF!</v>
      </c>
      <c r="U97" s="214" t="e">
        <f>IF('Crisis Indicator Data'!#REF!="No Data",1,IF(#REF!&lt;&gt;"",1,0))</f>
        <v>#REF!</v>
      </c>
      <c r="V97" s="214" t="e">
        <f>IF('Crisis Indicator Data'!#REF!="No Data",1,IF(#REF!&lt;&gt;"",1,0))</f>
        <v>#REF!</v>
      </c>
      <c r="W97" s="214" t="e">
        <f>IF('Crisis Indicator Data'!#REF!="No Data",1,IF(#REF!&lt;&gt;"",1,0))</f>
        <v>#REF!</v>
      </c>
      <c r="X97" s="214" t="e">
        <f>IF('Crisis Indicator Data'!#REF!="No Data",1,IF(#REF!&lt;&gt;"",1,0))</f>
        <v>#REF!</v>
      </c>
      <c r="Y97" s="214" t="e">
        <f>IF('Crisis Indicator Data'!#REF!="No Data",1,IF(#REF!&lt;&gt;"",1,0))</f>
        <v>#REF!</v>
      </c>
      <c r="Z97" s="214" t="e">
        <f>IF('Crisis Indicator Data'!#REF!="No Data",1,IF(#REF!&lt;&gt;"",1,0))</f>
        <v>#REF!</v>
      </c>
      <c r="AA97" s="214" t="e">
        <f>IF('Crisis Indicator Data'!#REF!="No Data",1,IF(#REF!&lt;&gt;"",1,0))</f>
        <v>#REF!</v>
      </c>
      <c r="AB97" s="214" t="e">
        <f>IF('Crisis Indicator Data'!#REF!="No Data",1,IF(#REF!&lt;&gt;"",1,0))</f>
        <v>#REF!</v>
      </c>
      <c r="AC97" s="214" t="e">
        <f>IF('Crisis Indicator Data'!#REF!="No Data",1,IF(#REF!&lt;&gt;"",1,0))</f>
        <v>#REF!</v>
      </c>
      <c r="AD97" s="214" t="e">
        <f>IF('Crisis Indicator Data'!#REF!="No Data",1,IF(#REF!&lt;&gt;"",1,0))</f>
        <v>#REF!</v>
      </c>
      <c r="AE97" s="214" t="e">
        <f>IF('Crisis Indicator Data'!#REF!="No Data",1,IF(#REF!&lt;&gt;"",1,0))</f>
        <v>#REF!</v>
      </c>
      <c r="AF97" s="214" t="e">
        <f>IF('Crisis Indicator Data'!#REF!="No Data",1,IF(#REF!&lt;&gt;"",1,0))</f>
        <v>#REF!</v>
      </c>
      <c r="AG97" s="214" t="e">
        <f>IF('Crisis Indicator Data'!#REF!="No Data",1,IF(#REF!&lt;&gt;"",1,0))</f>
        <v>#REF!</v>
      </c>
      <c r="AH97" s="214" t="e">
        <f>IF('Crisis Indicator Data'!#REF!="No Data",1,IF(#REF!&lt;&gt;"",1,0))</f>
        <v>#REF!</v>
      </c>
      <c r="AI97" s="214" t="e">
        <f>IF('Crisis Indicator Data'!#REF!="No Data",1,IF(#REF!&lt;&gt;"",1,0))</f>
        <v>#REF!</v>
      </c>
      <c r="AJ97" s="214" t="e">
        <f>IF('Crisis Indicator Data'!#REF!="No Data",1,IF(#REF!&lt;&gt;"",1,0))</f>
        <v>#REF!</v>
      </c>
      <c r="AK97" s="214" t="e">
        <f>IF('Crisis Indicator Data'!#REF!="No Data",1,IF(#REF!&lt;&gt;"",1,0))</f>
        <v>#REF!</v>
      </c>
      <c r="AL97" s="214" t="e">
        <f>IF('Crisis Indicator Data'!#REF!="No Data",1,IF(#REF!&lt;&gt;"",1,0))</f>
        <v>#REF!</v>
      </c>
      <c r="AM97" s="214" t="e">
        <f>IF('Crisis Indicator Data'!#REF!="No Data",1,IF(#REF!&lt;&gt;"",1,0))</f>
        <v>#REF!</v>
      </c>
      <c r="AN97" s="214" t="e">
        <f>IF('Crisis Indicator Data'!#REF!="No Data",1,IF(#REF!&lt;&gt;"",1,0))</f>
        <v>#REF!</v>
      </c>
      <c r="AO97" s="214" t="e">
        <f>IF('Crisis Indicator Data'!#REF!="No Data",1,IF(#REF!&lt;&gt;"",1,0))</f>
        <v>#REF!</v>
      </c>
      <c r="AP97" s="214" t="e">
        <f>IF('Crisis Indicator Data'!#REF!="No Data",1,IF(#REF!&lt;&gt;"",1,0))</f>
        <v>#REF!</v>
      </c>
      <c r="AQ97" s="214" t="e">
        <f>IF('Crisis Indicator Data'!#REF!="No Data",1,IF(#REF!&lt;&gt;"",1,0))</f>
        <v>#REF!</v>
      </c>
      <c r="AR97" s="214" t="e">
        <f>IF('Crisis Indicator Data'!#REF!="No Data",1,IF(#REF!&lt;&gt;"",1,0))</f>
        <v>#REF!</v>
      </c>
      <c r="AS97" s="214" t="e">
        <f>IF('Crisis Indicator Data'!#REF!="No Data",1,IF(#REF!&lt;&gt;"",1,0))</f>
        <v>#REF!</v>
      </c>
      <c r="AT97" s="214" t="e">
        <f>IF('Crisis Indicator Data'!#REF!="No Data",1,IF(#REF!&lt;&gt;"",1,0))</f>
        <v>#REF!</v>
      </c>
      <c r="AU97" s="214" t="e">
        <f>IF('Crisis Indicator Data'!#REF!="No Data",1,IF(#REF!&lt;&gt;"",1,0))</f>
        <v>#REF!</v>
      </c>
      <c r="AV97" s="214" t="e">
        <f>IF('Crisis Indicator Data'!#REF!="No Data",1,IF(#REF!&lt;&gt;"",1,0))</f>
        <v>#REF!</v>
      </c>
      <c r="AW97" s="214" t="e">
        <f>IF('Crisis Indicator Data'!#REF!="No Data",1,IF(#REF!&lt;&gt;"",1,0))</f>
        <v>#REF!</v>
      </c>
      <c r="AX97" s="214" t="e">
        <f>IF('Crisis Indicator Data'!#REF!="No Data",1,IF(#REF!&lt;&gt;"",1,0))</f>
        <v>#REF!</v>
      </c>
      <c r="AY97" s="214" t="e">
        <f>IF('Crisis Indicator Data'!#REF!="No Data",1,IF(#REF!&lt;&gt;"",1,0))</f>
        <v>#REF!</v>
      </c>
      <c r="AZ97" s="214" t="e">
        <f>IF('Crisis Indicator Data'!#REF!="No Data",1,IF(#REF!&lt;&gt;"",1,0))</f>
        <v>#REF!</v>
      </c>
      <c r="BA97" t="e">
        <f t="shared" si="4"/>
        <v>#REF!</v>
      </c>
      <c r="BB97" s="22" t="e">
        <f t="shared" si="5"/>
        <v>#REF!</v>
      </c>
    </row>
    <row r="98" spans="1:54" x14ac:dyDescent="0.25">
      <c r="A98" t="s">
        <v>8002</v>
      </c>
      <c r="B98" s="214" t="e">
        <f>IF('Crisis Indicator Data'!#REF!="No Data",1,IF(#REF!&lt;&gt;"",1,0))</f>
        <v>#REF!</v>
      </c>
      <c r="C98" s="214" t="e">
        <f>IF('Crisis Indicator Data'!#REF!="No Data",1,IF(#REF!&lt;&gt;"",1,0))</f>
        <v>#REF!</v>
      </c>
      <c r="D98" s="214" t="e">
        <f>IF('Crisis Indicator Data'!#REF!="No Data",1,IF(#REF!&lt;&gt;"",1,0))</f>
        <v>#REF!</v>
      </c>
      <c r="E98" s="214" t="e">
        <f>IF('Crisis Indicator Data'!#REF!="No Data",1,IF(#REF!&lt;&gt;"",1,0))</f>
        <v>#REF!</v>
      </c>
      <c r="F98" s="214" t="e">
        <f>IF('Crisis Indicator Data'!#REF!="No Data",1,IF(#REF!&lt;&gt;"",1,0))</f>
        <v>#REF!</v>
      </c>
      <c r="G98" s="214" t="e">
        <f>IF('Crisis Indicator Data'!#REF!="No Data",1,IF(#REF!&lt;&gt;"",1,0))</f>
        <v>#REF!</v>
      </c>
      <c r="H98" s="214" t="e">
        <f>IF('Crisis Indicator Data'!#REF!="No Data",1,IF(#REF!&lt;&gt;"",1,0))</f>
        <v>#REF!</v>
      </c>
      <c r="I98" s="214" t="e">
        <f>IF('Crisis Indicator Data'!#REF!="No Data",1,IF(#REF!&lt;&gt;"",1,0))</f>
        <v>#REF!</v>
      </c>
      <c r="J98" s="214" t="e">
        <f>IF('Crisis Indicator Data'!#REF!="No Data",1,IF(#REF!&lt;&gt;"",1,0))</f>
        <v>#REF!</v>
      </c>
      <c r="K98" s="214" t="e">
        <f>IF('Crisis Indicator Data'!#REF!="No Data",1,IF(#REF!&lt;&gt;"",1,0))</f>
        <v>#REF!</v>
      </c>
      <c r="L98" s="214" t="e">
        <f>IF('Crisis Indicator Data'!#REF!="No Data",1,IF(#REF!&lt;&gt;"",1,0))</f>
        <v>#REF!</v>
      </c>
      <c r="M98" s="214" t="e">
        <f>IF('Crisis Indicator Data'!#REF!="No Data",1,IF(#REF!&lt;&gt;"",1,0))</f>
        <v>#REF!</v>
      </c>
      <c r="N98" s="214" t="e">
        <f>IF('Crisis Indicator Data'!#REF!="No Data",1,IF(#REF!&lt;&gt;"",1,0))</f>
        <v>#REF!</v>
      </c>
      <c r="O98" s="214" t="e">
        <f>IF('Crisis Indicator Data'!#REF!="No Data",1,IF(#REF!&lt;&gt;"",1,0))</f>
        <v>#REF!</v>
      </c>
      <c r="P98" s="214" t="e">
        <f>IF('Crisis Indicator Data'!#REF!="No Data",1,IF(#REF!&lt;&gt;"",1,0))</f>
        <v>#REF!</v>
      </c>
      <c r="Q98" s="214" t="e">
        <f>IF('Crisis Indicator Data'!#REF!="No Data",1,IF(#REF!&lt;&gt;"",1,0))</f>
        <v>#REF!</v>
      </c>
      <c r="R98" s="214" t="e">
        <f>IF('Crisis Indicator Data'!#REF!="No Data",1,IF(#REF!&lt;&gt;"",1,0))</f>
        <v>#REF!</v>
      </c>
      <c r="S98" s="214" t="e">
        <f>IF('Crisis Indicator Data'!#REF!="No Data",1,IF(#REF!&lt;&gt;"",1,0))</f>
        <v>#REF!</v>
      </c>
      <c r="T98" s="214" t="e">
        <f>IF('Crisis Indicator Data'!#REF!="No Data",1,IF(#REF!&lt;&gt;"",1,0))</f>
        <v>#REF!</v>
      </c>
      <c r="U98" s="214" t="e">
        <f>IF('Crisis Indicator Data'!#REF!="No Data",1,IF(#REF!&lt;&gt;"",1,0))</f>
        <v>#REF!</v>
      </c>
      <c r="V98" s="214" t="e">
        <f>IF('Crisis Indicator Data'!#REF!="No Data",1,IF(#REF!&lt;&gt;"",1,0))</f>
        <v>#REF!</v>
      </c>
      <c r="W98" s="214" t="e">
        <f>IF('Crisis Indicator Data'!#REF!="No Data",1,IF(#REF!&lt;&gt;"",1,0))</f>
        <v>#REF!</v>
      </c>
      <c r="X98" s="214" t="e">
        <f>IF('Crisis Indicator Data'!#REF!="No Data",1,IF(#REF!&lt;&gt;"",1,0))</f>
        <v>#REF!</v>
      </c>
      <c r="Y98" s="214" t="e">
        <f>IF('Crisis Indicator Data'!#REF!="No Data",1,IF(#REF!&lt;&gt;"",1,0))</f>
        <v>#REF!</v>
      </c>
      <c r="Z98" s="214" t="e">
        <f>IF('Crisis Indicator Data'!#REF!="No Data",1,IF(#REF!&lt;&gt;"",1,0))</f>
        <v>#REF!</v>
      </c>
      <c r="AA98" s="214" t="e">
        <f>IF('Crisis Indicator Data'!#REF!="No Data",1,IF(#REF!&lt;&gt;"",1,0))</f>
        <v>#REF!</v>
      </c>
      <c r="AB98" s="214" t="e">
        <f>IF('Crisis Indicator Data'!#REF!="No Data",1,IF(#REF!&lt;&gt;"",1,0))</f>
        <v>#REF!</v>
      </c>
      <c r="AC98" s="214" t="e">
        <f>IF('Crisis Indicator Data'!#REF!="No Data",1,IF(#REF!&lt;&gt;"",1,0))</f>
        <v>#REF!</v>
      </c>
      <c r="AD98" s="214" t="e">
        <f>IF('Crisis Indicator Data'!#REF!="No Data",1,IF(#REF!&lt;&gt;"",1,0))</f>
        <v>#REF!</v>
      </c>
      <c r="AE98" s="214" t="e">
        <f>IF('Crisis Indicator Data'!#REF!="No Data",1,IF(#REF!&lt;&gt;"",1,0))</f>
        <v>#REF!</v>
      </c>
      <c r="AF98" s="214" t="e">
        <f>IF('Crisis Indicator Data'!#REF!="No Data",1,IF(#REF!&lt;&gt;"",1,0))</f>
        <v>#REF!</v>
      </c>
      <c r="AG98" s="214" t="e">
        <f>IF('Crisis Indicator Data'!#REF!="No Data",1,IF(#REF!&lt;&gt;"",1,0))</f>
        <v>#REF!</v>
      </c>
      <c r="AH98" s="214" t="e">
        <f>IF('Crisis Indicator Data'!#REF!="No Data",1,IF(#REF!&lt;&gt;"",1,0))</f>
        <v>#REF!</v>
      </c>
      <c r="AI98" s="214" t="e">
        <f>IF('Crisis Indicator Data'!#REF!="No Data",1,IF(#REF!&lt;&gt;"",1,0))</f>
        <v>#REF!</v>
      </c>
      <c r="AJ98" s="214" t="e">
        <f>IF('Crisis Indicator Data'!#REF!="No Data",1,IF(#REF!&lt;&gt;"",1,0))</f>
        <v>#REF!</v>
      </c>
      <c r="AK98" s="214" t="e">
        <f>IF('Crisis Indicator Data'!#REF!="No Data",1,IF(#REF!&lt;&gt;"",1,0))</f>
        <v>#REF!</v>
      </c>
      <c r="AL98" s="214" t="e">
        <f>IF('Crisis Indicator Data'!#REF!="No Data",1,IF(#REF!&lt;&gt;"",1,0))</f>
        <v>#REF!</v>
      </c>
      <c r="AM98" s="214" t="e">
        <f>IF('Crisis Indicator Data'!#REF!="No Data",1,IF(#REF!&lt;&gt;"",1,0))</f>
        <v>#REF!</v>
      </c>
      <c r="AN98" s="214" t="e">
        <f>IF('Crisis Indicator Data'!#REF!="No Data",1,IF(#REF!&lt;&gt;"",1,0))</f>
        <v>#REF!</v>
      </c>
      <c r="AO98" s="214" t="e">
        <f>IF('Crisis Indicator Data'!#REF!="No Data",1,IF(#REF!&lt;&gt;"",1,0))</f>
        <v>#REF!</v>
      </c>
      <c r="AP98" s="214" t="e">
        <f>IF('Crisis Indicator Data'!#REF!="No Data",1,IF(#REF!&lt;&gt;"",1,0))</f>
        <v>#REF!</v>
      </c>
      <c r="AQ98" s="214" t="e">
        <f>IF('Crisis Indicator Data'!#REF!="No Data",1,IF(#REF!&lt;&gt;"",1,0))</f>
        <v>#REF!</v>
      </c>
      <c r="AR98" s="214" t="e">
        <f>IF('Crisis Indicator Data'!#REF!="No Data",1,IF(#REF!&lt;&gt;"",1,0))</f>
        <v>#REF!</v>
      </c>
      <c r="AS98" s="214" t="e">
        <f>IF('Crisis Indicator Data'!#REF!="No Data",1,IF(#REF!&lt;&gt;"",1,0))</f>
        <v>#REF!</v>
      </c>
      <c r="AT98" s="214" t="e">
        <f>IF('Crisis Indicator Data'!#REF!="No Data",1,IF(#REF!&lt;&gt;"",1,0))</f>
        <v>#REF!</v>
      </c>
      <c r="AU98" s="214" t="e">
        <f>IF('Crisis Indicator Data'!#REF!="No Data",1,IF(#REF!&lt;&gt;"",1,0))</f>
        <v>#REF!</v>
      </c>
      <c r="AV98" s="214" t="e">
        <f>IF('Crisis Indicator Data'!#REF!="No Data",1,IF(#REF!&lt;&gt;"",1,0))</f>
        <v>#REF!</v>
      </c>
      <c r="AW98" s="214" t="e">
        <f>IF('Crisis Indicator Data'!#REF!="No Data",1,IF(#REF!&lt;&gt;"",1,0))</f>
        <v>#REF!</v>
      </c>
      <c r="AX98" s="214" t="e">
        <f>IF('Crisis Indicator Data'!#REF!="No Data",1,IF(#REF!&lt;&gt;"",1,0))</f>
        <v>#REF!</v>
      </c>
      <c r="AY98" s="214" t="e">
        <f>IF('Crisis Indicator Data'!#REF!="No Data",1,IF(#REF!&lt;&gt;"",1,0))</f>
        <v>#REF!</v>
      </c>
      <c r="AZ98" s="214" t="e">
        <f>IF('Crisis Indicator Data'!#REF!="No Data",1,IF(#REF!&lt;&gt;"",1,0))</f>
        <v>#REF!</v>
      </c>
      <c r="BA98" t="e">
        <f t="shared" ref="BA98:BA129" si="6">SUM(B98:AZ98)</f>
        <v>#REF!</v>
      </c>
      <c r="BB98" s="22" t="e">
        <f t="shared" ref="BB98:BB129" si="7">BA98/51</f>
        <v>#REF!</v>
      </c>
    </row>
    <row r="99" spans="1:54" x14ac:dyDescent="0.25">
      <c r="A99" t="s">
        <v>8006</v>
      </c>
      <c r="B99" s="214" t="e">
        <f>IF('Crisis Indicator Data'!#REF!="No Data",1,IF(#REF!&lt;&gt;"",1,0))</f>
        <v>#REF!</v>
      </c>
      <c r="C99" s="214" t="e">
        <f>IF('Crisis Indicator Data'!#REF!="No Data",1,IF(#REF!&lt;&gt;"",1,0))</f>
        <v>#REF!</v>
      </c>
      <c r="D99" s="214" t="e">
        <f>IF('Crisis Indicator Data'!#REF!="No Data",1,IF(#REF!&lt;&gt;"",1,0))</f>
        <v>#REF!</v>
      </c>
      <c r="E99" s="214" t="e">
        <f>IF('Crisis Indicator Data'!#REF!="No Data",1,IF(#REF!&lt;&gt;"",1,0))</f>
        <v>#REF!</v>
      </c>
      <c r="F99" s="214" t="e">
        <f>IF('Crisis Indicator Data'!#REF!="No Data",1,IF(#REF!&lt;&gt;"",1,0))</f>
        <v>#REF!</v>
      </c>
      <c r="G99" s="214" t="e">
        <f>IF('Crisis Indicator Data'!#REF!="No Data",1,IF(#REF!&lt;&gt;"",1,0))</f>
        <v>#REF!</v>
      </c>
      <c r="H99" s="214" t="e">
        <f>IF('Crisis Indicator Data'!#REF!="No Data",1,IF(#REF!&lt;&gt;"",1,0))</f>
        <v>#REF!</v>
      </c>
      <c r="I99" s="214" t="e">
        <f>IF('Crisis Indicator Data'!#REF!="No Data",1,IF(#REF!&lt;&gt;"",1,0))</f>
        <v>#REF!</v>
      </c>
      <c r="J99" s="214" t="e">
        <f>IF('Crisis Indicator Data'!#REF!="No Data",1,IF(#REF!&lt;&gt;"",1,0))</f>
        <v>#REF!</v>
      </c>
      <c r="K99" s="214" t="e">
        <f>IF('Crisis Indicator Data'!#REF!="No Data",1,IF(#REF!&lt;&gt;"",1,0))</f>
        <v>#REF!</v>
      </c>
      <c r="L99" s="214" t="e">
        <f>IF('Crisis Indicator Data'!#REF!="No Data",1,IF(#REF!&lt;&gt;"",1,0))</f>
        <v>#REF!</v>
      </c>
      <c r="M99" s="214" t="e">
        <f>IF('Crisis Indicator Data'!#REF!="No Data",1,IF(#REF!&lt;&gt;"",1,0))</f>
        <v>#REF!</v>
      </c>
      <c r="N99" s="214" t="e">
        <f>IF('Crisis Indicator Data'!#REF!="No Data",1,IF(#REF!&lt;&gt;"",1,0))</f>
        <v>#REF!</v>
      </c>
      <c r="O99" s="214" t="e">
        <f>IF('Crisis Indicator Data'!#REF!="No Data",1,IF(#REF!&lt;&gt;"",1,0))</f>
        <v>#REF!</v>
      </c>
      <c r="P99" s="214" t="e">
        <f>IF('Crisis Indicator Data'!#REF!="No Data",1,IF(#REF!&lt;&gt;"",1,0))</f>
        <v>#REF!</v>
      </c>
      <c r="Q99" s="214" t="e">
        <f>IF('Crisis Indicator Data'!#REF!="No Data",1,IF(#REF!&lt;&gt;"",1,0))</f>
        <v>#REF!</v>
      </c>
      <c r="R99" s="214" t="e">
        <f>IF('Crisis Indicator Data'!#REF!="No Data",1,IF(#REF!&lt;&gt;"",1,0))</f>
        <v>#REF!</v>
      </c>
      <c r="S99" s="214" t="e">
        <f>IF('Crisis Indicator Data'!#REF!="No Data",1,IF(#REF!&lt;&gt;"",1,0))</f>
        <v>#REF!</v>
      </c>
      <c r="T99" s="214" t="e">
        <f>IF('Crisis Indicator Data'!#REF!="No Data",1,IF(#REF!&lt;&gt;"",1,0))</f>
        <v>#REF!</v>
      </c>
      <c r="U99" s="214" t="e">
        <f>IF('Crisis Indicator Data'!#REF!="No Data",1,IF(#REF!&lt;&gt;"",1,0))</f>
        <v>#REF!</v>
      </c>
      <c r="V99" s="214" t="e">
        <f>IF('Crisis Indicator Data'!#REF!="No Data",1,IF(#REF!&lt;&gt;"",1,0))</f>
        <v>#REF!</v>
      </c>
      <c r="W99" s="214" t="e">
        <f>IF('Crisis Indicator Data'!#REF!="No Data",1,IF(#REF!&lt;&gt;"",1,0))</f>
        <v>#REF!</v>
      </c>
      <c r="X99" s="214" t="e">
        <f>IF('Crisis Indicator Data'!#REF!="No Data",1,IF(#REF!&lt;&gt;"",1,0))</f>
        <v>#REF!</v>
      </c>
      <c r="Y99" s="214" t="e">
        <f>IF('Crisis Indicator Data'!#REF!="No Data",1,IF(#REF!&lt;&gt;"",1,0))</f>
        <v>#REF!</v>
      </c>
      <c r="Z99" s="214" t="e">
        <f>IF('Crisis Indicator Data'!#REF!="No Data",1,IF(#REF!&lt;&gt;"",1,0))</f>
        <v>#REF!</v>
      </c>
      <c r="AA99" s="214" t="e">
        <f>IF('Crisis Indicator Data'!#REF!="No Data",1,IF(#REF!&lt;&gt;"",1,0))</f>
        <v>#REF!</v>
      </c>
      <c r="AB99" s="214" t="e">
        <f>IF('Crisis Indicator Data'!#REF!="No Data",1,IF(#REF!&lt;&gt;"",1,0))</f>
        <v>#REF!</v>
      </c>
      <c r="AC99" s="214" t="e">
        <f>IF('Crisis Indicator Data'!#REF!="No Data",1,IF(#REF!&lt;&gt;"",1,0))</f>
        <v>#REF!</v>
      </c>
      <c r="AD99" s="214" t="e">
        <f>IF('Crisis Indicator Data'!#REF!="No Data",1,IF(#REF!&lt;&gt;"",1,0))</f>
        <v>#REF!</v>
      </c>
      <c r="AE99" s="214" t="e">
        <f>IF('Crisis Indicator Data'!#REF!="No Data",1,IF(#REF!&lt;&gt;"",1,0))</f>
        <v>#REF!</v>
      </c>
      <c r="AF99" s="214" t="e">
        <f>IF('Crisis Indicator Data'!#REF!="No Data",1,IF(#REF!&lt;&gt;"",1,0))</f>
        <v>#REF!</v>
      </c>
      <c r="AG99" s="214" t="e">
        <f>IF('Crisis Indicator Data'!#REF!="No Data",1,IF(#REF!&lt;&gt;"",1,0))</f>
        <v>#REF!</v>
      </c>
      <c r="AH99" s="214" t="e">
        <f>IF('Crisis Indicator Data'!#REF!="No Data",1,IF(#REF!&lt;&gt;"",1,0))</f>
        <v>#REF!</v>
      </c>
      <c r="AI99" s="214" t="e">
        <f>IF('Crisis Indicator Data'!#REF!="No Data",1,IF(#REF!&lt;&gt;"",1,0))</f>
        <v>#REF!</v>
      </c>
      <c r="AJ99" s="214" t="e">
        <f>IF('Crisis Indicator Data'!#REF!="No Data",1,IF(#REF!&lt;&gt;"",1,0))</f>
        <v>#REF!</v>
      </c>
      <c r="AK99" s="214" t="e">
        <f>IF('Crisis Indicator Data'!#REF!="No Data",1,IF(#REF!&lt;&gt;"",1,0))</f>
        <v>#REF!</v>
      </c>
      <c r="AL99" s="214" t="e">
        <f>IF('Crisis Indicator Data'!#REF!="No Data",1,IF(#REF!&lt;&gt;"",1,0))</f>
        <v>#REF!</v>
      </c>
      <c r="AM99" s="214" t="e">
        <f>IF('Crisis Indicator Data'!#REF!="No Data",1,IF(#REF!&lt;&gt;"",1,0))</f>
        <v>#REF!</v>
      </c>
      <c r="AN99" s="214" t="e">
        <f>IF('Crisis Indicator Data'!#REF!="No Data",1,IF(#REF!&lt;&gt;"",1,0))</f>
        <v>#REF!</v>
      </c>
      <c r="AO99" s="214" t="e">
        <f>IF('Crisis Indicator Data'!#REF!="No Data",1,IF(#REF!&lt;&gt;"",1,0))</f>
        <v>#REF!</v>
      </c>
      <c r="AP99" s="214" t="e">
        <f>IF('Crisis Indicator Data'!#REF!="No Data",1,IF(#REF!&lt;&gt;"",1,0))</f>
        <v>#REF!</v>
      </c>
      <c r="AQ99" s="214" t="e">
        <f>IF('Crisis Indicator Data'!#REF!="No Data",1,IF(#REF!&lt;&gt;"",1,0))</f>
        <v>#REF!</v>
      </c>
      <c r="AR99" s="214" t="e">
        <f>IF('Crisis Indicator Data'!#REF!="No Data",1,IF(#REF!&lt;&gt;"",1,0))</f>
        <v>#REF!</v>
      </c>
      <c r="AS99" s="214" t="e">
        <f>IF('Crisis Indicator Data'!#REF!="No Data",1,IF(#REF!&lt;&gt;"",1,0))</f>
        <v>#REF!</v>
      </c>
      <c r="AT99" s="214" t="e">
        <f>IF('Crisis Indicator Data'!#REF!="No Data",1,IF(#REF!&lt;&gt;"",1,0))</f>
        <v>#REF!</v>
      </c>
      <c r="AU99" s="214" t="e">
        <f>IF('Crisis Indicator Data'!#REF!="No Data",1,IF(#REF!&lt;&gt;"",1,0))</f>
        <v>#REF!</v>
      </c>
      <c r="AV99" s="214" t="e">
        <f>IF('Crisis Indicator Data'!#REF!="No Data",1,IF(#REF!&lt;&gt;"",1,0))</f>
        <v>#REF!</v>
      </c>
      <c r="AW99" s="214" t="e">
        <f>IF('Crisis Indicator Data'!#REF!="No Data",1,IF(#REF!&lt;&gt;"",1,0))</f>
        <v>#REF!</v>
      </c>
      <c r="AX99" s="214" t="e">
        <f>IF('Crisis Indicator Data'!#REF!="No Data",1,IF(#REF!&lt;&gt;"",1,0))</f>
        <v>#REF!</v>
      </c>
      <c r="AY99" s="214" t="e">
        <f>IF('Crisis Indicator Data'!#REF!="No Data",1,IF(#REF!&lt;&gt;"",1,0))</f>
        <v>#REF!</v>
      </c>
      <c r="AZ99" s="214" t="e">
        <f>IF('Crisis Indicator Data'!#REF!="No Data",1,IF(#REF!&lt;&gt;"",1,0))</f>
        <v>#REF!</v>
      </c>
      <c r="BA99" t="e">
        <f t="shared" si="6"/>
        <v>#REF!</v>
      </c>
      <c r="BB99" s="22" t="e">
        <f t="shared" si="7"/>
        <v>#REF!</v>
      </c>
    </row>
    <row r="100" spans="1:54" x14ac:dyDescent="0.25">
      <c r="A100" t="s">
        <v>8011</v>
      </c>
      <c r="B100" s="214" t="e">
        <f>IF('Crisis Indicator Data'!#REF!="No Data",1,IF(#REF!&lt;&gt;"",1,0))</f>
        <v>#REF!</v>
      </c>
      <c r="C100" s="214" t="e">
        <f>IF('Crisis Indicator Data'!#REF!="No Data",1,IF(#REF!&lt;&gt;"",1,0))</f>
        <v>#REF!</v>
      </c>
      <c r="D100" s="214" t="e">
        <f>IF('Crisis Indicator Data'!#REF!="No Data",1,IF(#REF!&lt;&gt;"",1,0))</f>
        <v>#REF!</v>
      </c>
      <c r="E100" s="214" t="e">
        <f>IF('Crisis Indicator Data'!#REF!="No Data",1,IF(#REF!&lt;&gt;"",1,0))</f>
        <v>#REF!</v>
      </c>
      <c r="F100" s="214" t="e">
        <f>IF('Crisis Indicator Data'!#REF!="No Data",1,IF(#REF!&lt;&gt;"",1,0))</f>
        <v>#REF!</v>
      </c>
      <c r="G100" s="214" t="e">
        <f>IF('Crisis Indicator Data'!#REF!="No Data",1,IF(#REF!&lt;&gt;"",1,0))</f>
        <v>#REF!</v>
      </c>
      <c r="H100" s="214" t="e">
        <f>IF('Crisis Indicator Data'!#REF!="No Data",1,IF(#REF!&lt;&gt;"",1,0))</f>
        <v>#REF!</v>
      </c>
      <c r="I100" s="214" t="e">
        <f>IF('Crisis Indicator Data'!#REF!="No Data",1,IF(#REF!&lt;&gt;"",1,0))</f>
        <v>#REF!</v>
      </c>
      <c r="J100" s="214" t="e">
        <f>IF('Crisis Indicator Data'!#REF!="No Data",1,IF(#REF!&lt;&gt;"",1,0))</f>
        <v>#REF!</v>
      </c>
      <c r="K100" s="214" t="e">
        <f>IF('Crisis Indicator Data'!#REF!="No Data",1,IF(#REF!&lt;&gt;"",1,0))</f>
        <v>#REF!</v>
      </c>
      <c r="L100" s="214" t="e">
        <f>IF('Crisis Indicator Data'!#REF!="No Data",1,IF(#REF!&lt;&gt;"",1,0))</f>
        <v>#REF!</v>
      </c>
      <c r="M100" s="214" t="e">
        <f>IF('Crisis Indicator Data'!#REF!="No Data",1,IF(#REF!&lt;&gt;"",1,0))</f>
        <v>#REF!</v>
      </c>
      <c r="N100" s="214" t="e">
        <f>IF('Crisis Indicator Data'!#REF!="No Data",1,IF(#REF!&lt;&gt;"",1,0))</f>
        <v>#REF!</v>
      </c>
      <c r="O100" s="214" t="e">
        <f>IF('Crisis Indicator Data'!#REF!="No Data",1,IF(#REF!&lt;&gt;"",1,0))</f>
        <v>#REF!</v>
      </c>
      <c r="P100" s="214" t="e">
        <f>IF('Crisis Indicator Data'!#REF!="No Data",1,IF(#REF!&lt;&gt;"",1,0))</f>
        <v>#REF!</v>
      </c>
      <c r="Q100" s="214" t="e">
        <f>IF('Crisis Indicator Data'!#REF!="No Data",1,IF(#REF!&lt;&gt;"",1,0))</f>
        <v>#REF!</v>
      </c>
      <c r="R100" s="214" t="e">
        <f>IF('Crisis Indicator Data'!#REF!="No Data",1,IF(#REF!&lt;&gt;"",1,0))</f>
        <v>#REF!</v>
      </c>
      <c r="S100" s="214" t="e">
        <f>IF('Crisis Indicator Data'!#REF!="No Data",1,IF(#REF!&lt;&gt;"",1,0))</f>
        <v>#REF!</v>
      </c>
      <c r="T100" s="214" t="e">
        <f>IF('Crisis Indicator Data'!#REF!="No Data",1,IF(#REF!&lt;&gt;"",1,0))</f>
        <v>#REF!</v>
      </c>
      <c r="U100" s="214" t="e">
        <f>IF('Crisis Indicator Data'!#REF!="No Data",1,IF(#REF!&lt;&gt;"",1,0))</f>
        <v>#REF!</v>
      </c>
      <c r="V100" s="214" t="e">
        <f>IF('Crisis Indicator Data'!#REF!="No Data",1,IF(#REF!&lt;&gt;"",1,0))</f>
        <v>#REF!</v>
      </c>
      <c r="W100" s="214" t="e">
        <f>IF('Crisis Indicator Data'!#REF!="No Data",1,IF(#REF!&lt;&gt;"",1,0))</f>
        <v>#REF!</v>
      </c>
      <c r="X100" s="214" t="e">
        <f>IF('Crisis Indicator Data'!#REF!="No Data",1,IF(#REF!&lt;&gt;"",1,0))</f>
        <v>#REF!</v>
      </c>
      <c r="Y100" s="214" t="e">
        <f>IF('Crisis Indicator Data'!#REF!="No Data",1,IF(#REF!&lt;&gt;"",1,0))</f>
        <v>#REF!</v>
      </c>
      <c r="Z100" s="214" t="e">
        <f>IF('Crisis Indicator Data'!#REF!="No Data",1,IF(#REF!&lt;&gt;"",1,0))</f>
        <v>#REF!</v>
      </c>
      <c r="AA100" s="214" t="e">
        <f>IF('Crisis Indicator Data'!#REF!="No Data",1,IF(#REF!&lt;&gt;"",1,0))</f>
        <v>#REF!</v>
      </c>
      <c r="AB100" s="214" t="e">
        <f>IF('Crisis Indicator Data'!#REF!="No Data",1,IF(#REF!&lt;&gt;"",1,0))</f>
        <v>#REF!</v>
      </c>
      <c r="AC100" s="214" t="e">
        <f>IF('Crisis Indicator Data'!#REF!="No Data",1,IF(#REF!&lt;&gt;"",1,0))</f>
        <v>#REF!</v>
      </c>
      <c r="AD100" s="214" t="e">
        <f>IF('Crisis Indicator Data'!#REF!="No Data",1,IF(#REF!&lt;&gt;"",1,0))</f>
        <v>#REF!</v>
      </c>
      <c r="AE100" s="214" t="e">
        <f>IF('Crisis Indicator Data'!#REF!="No Data",1,IF(#REF!&lt;&gt;"",1,0))</f>
        <v>#REF!</v>
      </c>
      <c r="AF100" s="214" t="e">
        <f>IF('Crisis Indicator Data'!#REF!="No Data",1,IF(#REF!&lt;&gt;"",1,0))</f>
        <v>#REF!</v>
      </c>
      <c r="AG100" s="214" t="e">
        <f>IF('Crisis Indicator Data'!#REF!="No Data",1,IF(#REF!&lt;&gt;"",1,0))</f>
        <v>#REF!</v>
      </c>
      <c r="AH100" s="214" t="e">
        <f>IF('Crisis Indicator Data'!#REF!="No Data",1,IF(#REF!&lt;&gt;"",1,0))</f>
        <v>#REF!</v>
      </c>
      <c r="AI100" s="214" t="e">
        <f>IF('Crisis Indicator Data'!#REF!="No Data",1,IF(#REF!&lt;&gt;"",1,0))</f>
        <v>#REF!</v>
      </c>
      <c r="AJ100" s="214" t="e">
        <f>IF('Crisis Indicator Data'!#REF!="No Data",1,IF(#REF!&lt;&gt;"",1,0))</f>
        <v>#REF!</v>
      </c>
      <c r="AK100" s="214" t="e">
        <f>IF('Crisis Indicator Data'!#REF!="No Data",1,IF(#REF!&lt;&gt;"",1,0))</f>
        <v>#REF!</v>
      </c>
      <c r="AL100" s="214" t="e">
        <f>IF('Crisis Indicator Data'!#REF!="No Data",1,IF(#REF!&lt;&gt;"",1,0))</f>
        <v>#REF!</v>
      </c>
      <c r="AM100" s="214" t="e">
        <f>IF('Crisis Indicator Data'!#REF!="No Data",1,IF(#REF!&lt;&gt;"",1,0))</f>
        <v>#REF!</v>
      </c>
      <c r="AN100" s="214" t="e">
        <f>IF('Crisis Indicator Data'!#REF!="No Data",1,IF(#REF!&lt;&gt;"",1,0))</f>
        <v>#REF!</v>
      </c>
      <c r="AO100" s="214" t="e">
        <f>IF('Crisis Indicator Data'!#REF!="No Data",1,IF(#REF!&lt;&gt;"",1,0))</f>
        <v>#REF!</v>
      </c>
      <c r="AP100" s="214" t="e">
        <f>IF('Crisis Indicator Data'!#REF!="No Data",1,IF(#REF!&lt;&gt;"",1,0))</f>
        <v>#REF!</v>
      </c>
      <c r="AQ100" s="214" t="e">
        <f>IF('Crisis Indicator Data'!#REF!="No Data",1,IF(#REF!&lt;&gt;"",1,0))</f>
        <v>#REF!</v>
      </c>
      <c r="AR100" s="214" t="e">
        <f>IF('Crisis Indicator Data'!#REF!="No Data",1,IF(#REF!&lt;&gt;"",1,0))</f>
        <v>#REF!</v>
      </c>
      <c r="AS100" s="214" t="e">
        <f>IF('Crisis Indicator Data'!#REF!="No Data",1,IF(#REF!&lt;&gt;"",1,0))</f>
        <v>#REF!</v>
      </c>
      <c r="AT100" s="214" t="e">
        <f>IF('Crisis Indicator Data'!#REF!="No Data",1,IF(#REF!&lt;&gt;"",1,0))</f>
        <v>#REF!</v>
      </c>
      <c r="AU100" s="214" t="e">
        <f>IF('Crisis Indicator Data'!#REF!="No Data",1,IF(#REF!&lt;&gt;"",1,0))</f>
        <v>#REF!</v>
      </c>
      <c r="AV100" s="214" t="e">
        <f>IF('Crisis Indicator Data'!#REF!="No Data",1,IF(#REF!&lt;&gt;"",1,0))</f>
        <v>#REF!</v>
      </c>
      <c r="AW100" s="214" t="e">
        <f>IF('Crisis Indicator Data'!#REF!="No Data",1,IF(#REF!&lt;&gt;"",1,0))</f>
        <v>#REF!</v>
      </c>
      <c r="AX100" s="214" t="e">
        <f>IF('Crisis Indicator Data'!#REF!="No Data",1,IF(#REF!&lt;&gt;"",1,0))</f>
        <v>#REF!</v>
      </c>
      <c r="AY100" s="214" t="e">
        <f>IF('Crisis Indicator Data'!#REF!="No Data",1,IF(#REF!&lt;&gt;"",1,0))</f>
        <v>#REF!</v>
      </c>
      <c r="AZ100" s="214" t="e">
        <f>IF('Crisis Indicator Data'!#REF!="No Data",1,IF(#REF!&lt;&gt;"",1,0))</f>
        <v>#REF!</v>
      </c>
      <c r="BA100" t="e">
        <f t="shared" si="6"/>
        <v>#REF!</v>
      </c>
      <c r="BB100" s="22" t="e">
        <f t="shared" si="7"/>
        <v>#REF!</v>
      </c>
    </row>
    <row r="101" spans="1:54" x14ac:dyDescent="0.25">
      <c r="A101" t="s">
        <v>8013</v>
      </c>
      <c r="B101" s="214" t="e">
        <f>IF('Crisis Indicator Data'!#REF!="No Data",1,IF(#REF!&lt;&gt;"",1,0))</f>
        <v>#REF!</v>
      </c>
      <c r="C101" s="214" t="e">
        <f>IF('Crisis Indicator Data'!#REF!="No Data",1,IF(#REF!&lt;&gt;"",1,0))</f>
        <v>#REF!</v>
      </c>
      <c r="D101" s="214" t="e">
        <f>IF('Crisis Indicator Data'!#REF!="No Data",1,IF(#REF!&lt;&gt;"",1,0))</f>
        <v>#REF!</v>
      </c>
      <c r="E101" s="214" t="e">
        <f>IF('Crisis Indicator Data'!#REF!="No Data",1,IF(#REF!&lt;&gt;"",1,0))</f>
        <v>#REF!</v>
      </c>
      <c r="F101" s="214" t="e">
        <f>IF('Crisis Indicator Data'!#REF!="No Data",1,IF(#REF!&lt;&gt;"",1,0))</f>
        <v>#REF!</v>
      </c>
      <c r="G101" s="214" t="e">
        <f>IF('Crisis Indicator Data'!#REF!="No Data",1,IF(#REF!&lt;&gt;"",1,0))</f>
        <v>#REF!</v>
      </c>
      <c r="H101" s="214" t="e">
        <f>IF('Crisis Indicator Data'!#REF!="No Data",1,IF(#REF!&lt;&gt;"",1,0))</f>
        <v>#REF!</v>
      </c>
      <c r="I101" s="214" t="e">
        <f>IF('Crisis Indicator Data'!#REF!="No Data",1,IF(#REF!&lt;&gt;"",1,0))</f>
        <v>#REF!</v>
      </c>
      <c r="J101" s="214" t="e">
        <f>IF('Crisis Indicator Data'!#REF!="No Data",1,IF(#REF!&lt;&gt;"",1,0))</f>
        <v>#REF!</v>
      </c>
      <c r="K101" s="214" t="e">
        <f>IF('Crisis Indicator Data'!#REF!="No Data",1,IF(#REF!&lt;&gt;"",1,0))</f>
        <v>#REF!</v>
      </c>
      <c r="L101" s="214" t="e">
        <f>IF('Crisis Indicator Data'!#REF!="No Data",1,IF(#REF!&lt;&gt;"",1,0))</f>
        <v>#REF!</v>
      </c>
      <c r="M101" s="214" t="e">
        <f>IF('Crisis Indicator Data'!#REF!="No Data",1,IF(#REF!&lt;&gt;"",1,0))</f>
        <v>#REF!</v>
      </c>
      <c r="N101" s="214" t="e">
        <f>IF('Crisis Indicator Data'!#REF!="No Data",1,IF(#REF!&lt;&gt;"",1,0))</f>
        <v>#REF!</v>
      </c>
      <c r="O101" s="214" t="e">
        <f>IF('Crisis Indicator Data'!#REF!="No Data",1,IF(#REF!&lt;&gt;"",1,0))</f>
        <v>#REF!</v>
      </c>
      <c r="P101" s="214" t="e">
        <f>IF('Crisis Indicator Data'!#REF!="No Data",1,IF(#REF!&lt;&gt;"",1,0))</f>
        <v>#REF!</v>
      </c>
      <c r="Q101" s="214" t="e">
        <f>IF('Crisis Indicator Data'!#REF!="No Data",1,IF(#REF!&lt;&gt;"",1,0))</f>
        <v>#REF!</v>
      </c>
      <c r="R101" s="214" t="e">
        <f>IF('Crisis Indicator Data'!#REF!="No Data",1,IF(#REF!&lt;&gt;"",1,0))</f>
        <v>#REF!</v>
      </c>
      <c r="S101" s="214" t="e">
        <f>IF('Crisis Indicator Data'!#REF!="No Data",1,IF(#REF!&lt;&gt;"",1,0))</f>
        <v>#REF!</v>
      </c>
      <c r="T101" s="214" t="e">
        <f>IF('Crisis Indicator Data'!#REF!="No Data",1,IF(#REF!&lt;&gt;"",1,0))</f>
        <v>#REF!</v>
      </c>
      <c r="U101" s="214" t="e">
        <f>IF('Crisis Indicator Data'!#REF!="No Data",1,IF(#REF!&lt;&gt;"",1,0))</f>
        <v>#REF!</v>
      </c>
      <c r="V101" s="214" t="e">
        <f>IF('Crisis Indicator Data'!#REF!="No Data",1,IF(#REF!&lt;&gt;"",1,0))</f>
        <v>#REF!</v>
      </c>
      <c r="W101" s="214" t="e">
        <f>IF('Crisis Indicator Data'!#REF!="No Data",1,IF(#REF!&lt;&gt;"",1,0))</f>
        <v>#REF!</v>
      </c>
      <c r="X101" s="214" t="e">
        <f>IF('Crisis Indicator Data'!#REF!="No Data",1,IF(#REF!&lt;&gt;"",1,0))</f>
        <v>#REF!</v>
      </c>
      <c r="Y101" s="214" t="e">
        <f>IF('Crisis Indicator Data'!#REF!="No Data",1,IF(#REF!&lt;&gt;"",1,0))</f>
        <v>#REF!</v>
      </c>
      <c r="Z101" s="214" t="e">
        <f>IF('Crisis Indicator Data'!#REF!="No Data",1,IF(#REF!&lt;&gt;"",1,0))</f>
        <v>#REF!</v>
      </c>
      <c r="AA101" s="214" t="e">
        <f>IF('Crisis Indicator Data'!#REF!="No Data",1,IF(#REF!&lt;&gt;"",1,0))</f>
        <v>#REF!</v>
      </c>
      <c r="AB101" s="214" t="e">
        <f>IF('Crisis Indicator Data'!#REF!="No Data",1,IF(#REF!&lt;&gt;"",1,0))</f>
        <v>#REF!</v>
      </c>
      <c r="AC101" s="214" t="e">
        <f>IF('Crisis Indicator Data'!#REF!="No Data",1,IF(#REF!&lt;&gt;"",1,0))</f>
        <v>#REF!</v>
      </c>
      <c r="AD101" s="214" t="e">
        <f>IF('Crisis Indicator Data'!#REF!="No Data",1,IF(#REF!&lt;&gt;"",1,0))</f>
        <v>#REF!</v>
      </c>
      <c r="AE101" s="214" t="e">
        <f>IF('Crisis Indicator Data'!#REF!="No Data",1,IF(#REF!&lt;&gt;"",1,0))</f>
        <v>#REF!</v>
      </c>
      <c r="AF101" s="214" t="e">
        <f>IF('Crisis Indicator Data'!#REF!="No Data",1,IF(#REF!&lt;&gt;"",1,0))</f>
        <v>#REF!</v>
      </c>
      <c r="AG101" s="214" t="e">
        <f>IF('Crisis Indicator Data'!#REF!="No Data",1,IF(#REF!&lt;&gt;"",1,0))</f>
        <v>#REF!</v>
      </c>
      <c r="AH101" s="214" t="e">
        <f>IF('Crisis Indicator Data'!#REF!="No Data",1,IF(#REF!&lt;&gt;"",1,0))</f>
        <v>#REF!</v>
      </c>
      <c r="AI101" s="214" t="e">
        <f>IF('Crisis Indicator Data'!#REF!="No Data",1,IF(#REF!&lt;&gt;"",1,0))</f>
        <v>#REF!</v>
      </c>
      <c r="AJ101" s="214" t="e">
        <f>IF('Crisis Indicator Data'!#REF!="No Data",1,IF(#REF!&lt;&gt;"",1,0))</f>
        <v>#REF!</v>
      </c>
      <c r="AK101" s="214" t="e">
        <f>IF('Crisis Indicator Data'!#REF!="No Data",1,IF(#REF!&lt;&gt;"",1,0))</f>
        <v>#REF!</v>
      </c>
      <c r="AL101" s="214" t="e">
        <f>IF('Crisis Indicator Data'!#REF!="No Data",1,IF(#REF!&lt;&gt;"",1,0))</f>
        <v>#REF!</v>
      </c>
      <c r="AM101" s="214" t="e">
        <f>IF('Crisis Indicator Data'!#REF!="No Data",1,IF(#REF!&lt;&gt;"",1,0))</f>
        <v>#REF!</v>
      </c>
      <c r="AN101" s="214" t="e">
        <f>IF('Crisis Indicator Data'!#REF!="No Data",1,IF(#REF!&lt;&gt;"",1,0))</f>
        <v>#REF!</v>
      </c>
      <c r="AO101" s="214" t="e">
        <f>IF('Crisis Indicator Data'!#REF!="No Data",1,IF(#REF!&lt;&gt;"",1,0))</f>
        <v>#REF!</v>
      </c>
      <c r="AP101" s="214" t="e">
        <f>IF('Crisis Indicator Data'!#REF!="No Data",1,IF(#REF!&lt;&gt;"",1,0))</f>
        <v>#REF!</v>
      </c>
      <c r="AQ101" s="214" t="e">
        <f>IF('Crisis Indicator Data'!#REF!="No Data",1,IF(#REF!&lt;&gt;"",1,0))</f>
        <v>#REF!</v>
      </c>
      <c r="AR101" s="214" t="e">
        <f>IF('Crisis Indicator Data'!#REF!="No Data",1,IF(#REF!&lt;&gt;"",1,0))</f>
        <v>#REF!</v>
      </c>
      <c r="AS101" s="214" t="e">
        <f>IF('Crisis Indicator Data'!#REF!="No Data",1,IF(#REF!&lt;&gt;"",1,0))</f>
        <v>#REF!</v>
      </c>
      <c r="AT101" s="214" t="e">
        <f>IF('Crisis Indicator Data'!#REF!="No Data",1,IF(#REF!&lt;&gt;"",1,0))</f>
        <v>#REF!</v>
      </c>
      <c r="AU101" s="214" t="e">
        <f>IF('Crisis Indicator Data'!#REF!="No Data",1,IF(#REF!&lt;&gt;"",1,0))</f>
        <v>#REF!</v>
      </c>
      <c r="AV101" s="214" t="e">
        <f>IF('Crisis Indicator Data'!#REF!="No Data",1,IF(#REF!&lt;&gt;"",1,0))</f>
        <v>#REF!</v>
      </c>
      <c r="AW101" s="214" t="e">
        <f>IF('Crisis Indicator Data'!#REF!="No Data",1,IF(#REF!&lt;&gt;"",1,0))</f>
        <v>#REF!</v>
      </c>
      <c r="AX101" s="214" t="e">
        <f>IF('Crisis Indicator Data'!#REF!="No Data",1,IF(#REF!&lt;&gt;"",1,0))</f>
        <v>#REF!</v>
      </c>
      <c r="AY101" s="214" t="e">
        <f>IF('Crisis Indicator Data'!#REF!="No Data",1,IF(#REF!&lt;&gt;"",1,0))</f>
        <v>#REF!</v>
      </c>
      <c r="AZ101" s="214" t="e">
        <f>IF('Crisis Indicator Data'!#REF!="No Data",1,IF(#REF!&lt;&gt;"",1,0))</f>
        <v>#REF!</v>
      </c>
      <c r="BA101" t="e">
        <f t="shared" si="6"/>
        <v>#REF!</v>
      </c>
      <c r="BB101" s="22" t="e">
        <f t="shared" si="7"/>
        <v>#REF!</v>
      </c>
    </row>
    <row r="102" spans="1:54" x14ac:dyDescent="0.25">
      <c r="A102" t="s">
        <v>8018</v>
      </c>
      <c r="B102" s="214" t="e">
        <f>IF('Crisis Indicator Data'!#REF!="No Data",1,IF(#REF!&lt;&gt;"",1,0))</f>
        <v>#REF!</v>
      </c>
      <c r="C102" s="214" t="e">
        <f>IF('Crisis Indicator Data'!#REF!="No Data",1,IF(#REF!&lt;&gt;"",1,0))</f>
        <v>#REF!</v>
      </c>
      <c r="D102" s="214" t="e">
        <f>IF('Crisis Indicator Data'!#REF!="No Data",1,IF(#REF!&lt;&gt;"",1,0))</f>
        <v>#REF!</v>
      </c>
      <c r="E102" s="214" t="e">
        <f>IF('Crisis Indicator Data'!#REF!="No Data",1,IF(#REF!&lt;&gt;"",1,0))</f>
        <v>#REF!</v>
      </c>
      <c r="F102" s="214" t="e">
        <f>IF('Crisis Indicator Data'!#REF!="No Data",1,IF(#REF!&lt;&gt;"",1,0))</f>
        <v>#REF!</v>
      </c>
      <c r="G102" s="214" t="e">
        <f>IF('Crisis Indicator Data'!#REF!="No Data",1,IF(#REF!&lt;&gt;"",1,0))</f>
        <v>#REF!</v>
      </c>
      <c r="H102" s="214" t="e">
        <f>IF('Crisis Indicator Data'!#REF!="No Data",1,IF(#REF!&lt;&gt;"",1,0))</f>
        <v>#REF!</v>
      </c>
      <c r="I102" s="214" t="e">
        <f>IF('Crisis Indicator Data'!#REF!="No Data",1,IF(#REF!&lt;&gt;"",1,0))</f>
        <v>#REF!</v>
      </c>
      <c r="J102" s="214" t="e">
        <f>IF('Crisis Indicator Data'!#REF!="No Data",1,IF(#REF!&lt;&gt;"",1,0))</f>
        <v>#REF!</v>
      </c>
      <c r="K102" s="214" t="e">
        <f>IF('Crisis Indicator Data'!#REF!="No Data",1,IF(#REF!&lt;&gt;"",1,0))</f>
        <v>#REF!</v>
      </c>
      <c r="L102" s="214" t="e">
        <f>IF('Crisis Indicator Data'!#REF!="No Data",1,IF(#REF!&lt;&gt;"",1,0))</f>
        <v>#REF!</v>
      </c>
      <c r="M102" s="214" t="e">
        <f>IF('Crisis Indicator Data'!#REF!="No Data",1,IF(#REF!&lt;&gt;"",1,0))</f>
        <v>#REF!</v>
      </c>
      <c r="N102" s="214" t="e">
        <f>IF('Crisis Indicator Data'!#REF!="No Data",1,IF(#REF!&lt;&gt;"",1,0))</f>
        <v>#REF!</v>
      </c>
      <c r="O102" s="214" t="e">
        <f>IF('Crisis Indicator Data'!#REF!="No Data",1,IF(#REF!&lt;&gt;"",1,0))</f>
        <v>#REF!</v>
      </c>
      <c r="P102" s="214" t="e">
        <f>IF('Crisis Indicator Data'!#REF!="No Data",1,IF(#REF!&lt;&gt;"",1,0))</f>
        <v>#REF!</v>
      </c>
      <c r="Q102" s="214" t="e">
        <f>IF('Crisis Indicator Data'!#REF!="No Data",1,IF(#REF!&lt;&gt;"",1,0))</f>
        <v>#REF!</v>
      </c>
      <c r="R102" s="214" t="e">
        <f>IF('Crisis Indicator Data'!#REF!="No Data",1,IF(#REF!&lt;&gt;"",1,0))</f>
        <v>#REF!</v>
      </c>
      <c r="S102" s="214" t="e">
        <f>IF('Crisis Indicator Data'!#REF!="No Data",1,IF(#REF!&lt;&gt;"",1,0))</f>
        <v>#REF!</v>
      </c>
      <c r="T102" s="214" t="e">
        <f>IF('Crisis Indicator Data'!#REF!="No Data",1,IF(#REF!&lt;&gt;"",1,0))</f>
        <v>#REF!</v>
      </c>
      <c r="U102" s="214" t="e">
        <f>IF('Crisis Indicator Data'!#REF!="No Data",1,IF(#REF!&lt;&gt;"",1,0))</f>
        <v>#REF!</v>
      </c>
      <c r="V102" s="214" t="e">
        <f>IF('Crisis Indicator Data'!#REF!="No Data",1,IF(#REF!&lt;&gt;"",1,0))</f>
        <v>#REF!</v>
      </c>
      <c r="W102" s="214" t="e">
        <f>IF('Crisis Indicator Data'!#REF!="No Data",1,IF(#REF!&lt;&gt;"",1,0))</f>
        <v>#REF!</v>
      </c>
      <c r="X102" s="214" t="e">
        <f>IF('Crisis Indicator Data'!#REF!="No Data",1,IF(#REF!&lt;&gt;"",1,0))</f>
        <v>#REF!</v>
      </c>
      <c r="Y102" s="214" t="e">
        <f>IF('Crisis Indicator Data'!#REF!="No Data",1,IF(#REF!&lt;&gt;"",1,0))</f>
        <v>#REF!</v>
      </c>
      <c r="Z102" s="214" t="e">
        <f>IF('Crisis Indicator Data'!#REF!="No Data",1,IF(#REF!&lt;&gt;"",1,0))</f>
        <v>#REF!</v>
      </c>
      <c r="AA102" s="214" t="e">
        <f>IF('Crisis Indicator Data'!#REF!="No Data",1,IF(#REF!&lt;&gt;"",1,0))</f>
        <v>#REF!</v>
      </c>
      <c r="AB102" s="214" t="e">
        <f>IF('Crisis Indicator Data'!#REF!="No Data",1,IF(#REF!&lt;&gt;"",1,0))</f>
        <v>#REF!</v>
      </c>
      <c r="AC102" s="214" t="e">
        <f>IF('Crisis Indicator Data'!#REF!="No Data",1,IF(#REF!&lt;&gt;"",1,0))</f>
        <v>#REF!</v>
      </c>
      <c r="AD102" s="214" t="e">
        <f>IF('Crisis Indicator Data'!#REF!="No Data",1,IF(#REF!&lt;&gt;"",1,0))</f>
        <v>#REF!</v>
      </c>
      <c r="AE102" s="214" t="e">
        <f>IF('Crisis Indicator Data'!#REF!="No Data",1,IF(#REF!&lt;&gt;"",1,0))</f>
        <v>#REF!</v>
      </c>
      <c r="AF102" s="214" t="e">
        <f>IF('Crisis Indicator Data'!#REF!="No Data",1,IF(#REF!&lt;&gt;"",1,0))</f>
        <v>#REF!</v>
      </c>
      <c r="AG102" s="214" t="e">
        <f>IF('Crisis Indicator Data'!#REF!="No Data",1,IF(#REF!&lt;&gt;"",1,0))</f>
        <v>#REF!</v>
      </c>
      <c r="AH102" s="214" t="e">
        <f>IF('Crisis Indicator Data'!#REF!="No Data",1,IF(#REF!&lt;&gt;"",1,0))</f>
        <v>#REF!</v>
      </c>
      <c r="AI102" s="214" t="e">
        <f>IF('Crisis Indicator Data'!#REF!="No Data",1,IF(#REF!&lt;&gt;"",1,0))</f>
        <v>#REF!</v>
      </c>
      <c r="AJ102" s="214" t="e">
        <f>IF('Crisis Indicator Data'!#REF!="No Data",1,IF(#REF!&lt;&gt;"",1,0))</f>
        <v>#REF!</v>
      </c>
      <c r="AK102" s="214" t="e">
        <f>IF('Crisis Indicator Data'!#REF!="No Data",1,IF(#REF!&lt;&gt;"",1,0))</f>
        <v>#REF!</v>
      </c>
      <c r="AL102" s="214" t="e">
        <f>IF('Crisis Indicator Data'!#REF!="No Data",1,IF(#REF!&lt;&gt;"",1,0))</f>
        <v>#REF!</v>
      </c>
      <c r="AM102" s="214" t="e">
        <f>IF('Crisis Indicator Data'!#REF!="No Data",1,IF(#REF!&lt;&gt;"",1,0))</f>
        <v>#REF!</v>
      </c>
      <c r="AN102" s="214" t="e">
        <f>IF('Crisis Indicator Data'!#REF!="No Data",1,IF(#REF!&lt;&gt;"",1,0))</f>
        <v>#REF!</v>
      </c>
      <c r="AO102" s="214" t="e">
        <f>IF('Crisis Indicator Data'!#REF!="No Data",1,IF(#REF!&lt;&gt;"",1,0))</f>
        <v>#REF!</v>
      </c>
      <c r="AP102" s="214" t="e">
        <f>IF('Crisis Indicator Data'!#REF!="No Data",1,IF(#REF!&lt;&gt;"",1,0))</f>
        <v>#REF!</v>
      </c>
      <c r="AQ102" s="214" t="e">
        <f>IF('Crisis Indicator Data'!#REF!="No Data",1,IF(#REF!&lt;&gt;"",1,0))</f>
        <v>#REF!</v>
      </c>
      <c r="AR102" s="214" t="e">
        <f>IF('Crisis Indicator Data'!#REF!="No Data",1,IF(#REF!&lt;&gt;"",1,0))</f>
        <v>#REF!</v>
      </c>
      <c r="AS102" s="214" t="e">
        <f>IF('Crisis Indicator Data'!#REF!="No Data",1,IF(#REF!&lt;&gt;"",1,0))</f>
        <v>#REF!</v>
      </c>
      <c r="AT102" s="214" t="e">
        <f>IF('Crisis Indicator Data'!#REF!="No Data",1,IF(#REF!&lt;&gt;"",1,0))</f>
        <v>#REF!</v>
      </c>
      <c r="AU102" s="214" t="e">
        <f>IF('Crisis Indicator Data'!#REF!="No Data",1,IF(#REF!&lt;&gt;"",1,0))</f>
        <v>#REF!</v>
      </c>
      <c r="AV102" s="214" t="e">
        <f>IF('Crisis Indicator Data'!#REF!="No Data",1,IF(#REF!&lt;&gt;"",1,0))</f>
        <v>#REF!</v>
      </c>
      <c r="AW102" s="214" t="e">
        <f>IF('Crisis Indicator Data'!#REF!="No Data",1,IF(#REF!&lt;&gt;"",1,0))</f>
        <v>#REF!</v>
      </c>
      <c r="AX102" s="214" t="e">
        <f>IF('Crisis Indicator Data'!#REF!="No Data",1,IF(#REF!&lt;&gt;"",1,0))</f>
        <v>#REF!</v>
      </c>
      <c r="AY102" s="214" t="e">
        <f>IF('Crisis Indicator Data'!#REF!="No Data",1,IF(#REF!&lt;&gt;"",1,0))</f>
        <v>#REF!</v>
      </c>
      <c r="AZ102" s="214" t="e">
        <f>IF('Crisis Indicator Data'!#REF!="No Data",1,IF(#REF!&lt;&gt;"",1,0))</f>
        <v>#REF!</v>
      </c>
      <c r="BA102" t="e">
        <f t="shared" si="6"/>
        <v>#REF!</v>
      </c>
      <c r="BB102" s="22" t="e">
        <f t="shared" si="7"/>
        <v>#REF!</v>
      </c>
    </row>
    <row r="103" spans="1:54" x14ac:dyDescent="0.25">
      <c r="A103" t="s">
        <v>8038</v>
      </c>
      <c r="B103" s="214" t="e">
        <f>IF('Crisis Indicator Data'!#REF!="No Data",1,IF(#REF!&lt;&gt;"",1,0))</f>
        <v>#REF!</v>
      </c>
      <c r="C103" s="214" t="e">
        <f>IF('Crisis Indicator Data'!#REF!="No Data",1,IF(#REF!&lt;&gt;"",1,0))</f>
        <v>#REF!</v>
      </c>
      <c r="D103" s="214" t="e">
        <f>IF('Crisis Indicator Data'!#REF!="No Data",1,IF(#REF!&lt;&gt;"",1,0))</f>
        <v>#REF!</v>
      </c>
      <c r="E103" s="214" t="e">
        <f>IF('Crisis Indicator Data'!#REF!="No Data",1,IF(#REF!&lt;&gt;"",1,0))</f>
        <v>#REF!</v>
      </c>
      <c r="F103" s="214" t="e">
        <f>IF('Crisis Indicator Data'!#REF!="No Data",1,IF(#REF!&lt;&gt;"",1,0))</f>
        <v>#REF!</v>
      </c>
      <c r="G103" s="214" t="e">
        <f>IF('Crisis Indicator Data'!#REF!="No Data",1,IF(#REF!&lt;&gt;"",1,0))</f>
        <v>#REF!</v>
      </c>
      <c r="H103" s="214" t="e">
        <f>IF('Crisis Indicator Data'!#REF!="No Data",1,IF(#REF!&lt;&gt;"",1,0))</f>
        <v>#REF!</v>
      </c>
      <c r="I103" s="214" t="e">
        <f>IF('Crisis Indicator Data'!#REF!="No Data",1,IF(#REF!&lt;&gt;"",1,0))</f>
        <v>#REF!</v>
      </c>
      <c r="J103" s="214" t="e">
        <f>IF('Crisis Indicator Data'!#REF!="No Data",1,IF(#REF!&lt;&gt;"",1,0))</f>
        <v>#REF!</v>
      </c>
      <c r="K103" s="214" t="e">
        <f>IF('Crisis Indicator Data'!#REF!="No Data",1,IF(#REF!&lt;&gt;"",1,0))</f>
        <v>#REF!</v>
      </c>
      <c r="L103" s="214" t="e">
        <f>IF('Crisis Indicator Data'!#REF!="No Data",1,IF(#REF!&lt;&gt;"",1,0))</f>
        <v>#REF!</v>
      </c>
      <c r="M103" s="214" t="e">
        <f>IF('Crisis Indicator Data'!#REF!="No Data",1,IF(#REF!&lt;&gt;"",1,0))</f>
        <v>#REF!</v>
      </c>
      <c r="N103" s="214" t="e">
        <f>IF('Crisis Indicator Data'!#REF!="No Data",1,IF(#REF!&lt;&gt;"",1,0))</f>
        <v>#REF!</v>
      </c>
      <c r="O103" s="214" t="e">
        <f>IF('Crisis Indicator Data'!#REF!="No Data",1,IF(#REF!&lt;&gt;"",1,0))</f>
        <v>#REF!</v>
      </c>
      <c r="P103" s="214" t="e">
        <f>IF('Crisis Indicator Data'!#REF!="No Data",1,IF(#REF!&lt;&gt;"",1,0))</f>
        <v>#REF!</v>
      </c>
      <c r="Q103" s="214" t="e">
        <f>IF('Crisis Indicator Data'!#REF!="No Data",1,IF(#REF!&lt;&gt;"",1,0))</f>
        <v>#REF!</v>
      </c>
      <c r="R103" s="214" t="e">
        <f>IF('Crisis Indicator Data'!#REF!="No Data",1,IF(#REF!&lt;&gt;"",1,0))</f>
        <v>#REF!</v>
      </c>
      <c r="S103" s="214" t="e">
        <f>IF('Crisis Indicator Data'!#REF!="No Data",1,IF(#REF!&lt;&gt;"",1,0))</f>
        <v>#REF!</v>
      </c>
      <c r="T103" s="214" t="e">
        <f>IF('Crisis Indicator Data'!#REF!="No Data",1,IF(#REF!&lt;&gt;"",1,0))</f>
        <v>#REF!</v>
      </c>
      <c r="U103" s="214" t="e">
        <f>IF('Crisis Indicator Data'!#REF!="No Data",1,IF(#REF!&lt;&gt;"",1,0))</f>
        <v>#REF!</v>
      </c>
      <c r="V103" s="214" t="e">
        <f>IF('Crisis Indicator Data'!#REF!="No Data",1,IF(#REF!&lt;&gt;"",1,0))</f>
        <v>#REF!</v>
      </c>
      <c r="W103" s="214" t="e">
        <f>IF('Crisis Indicator Data'!#REF!="No Data",1,IF(#REF!&lt;&gt;"",1,0))</f>
        <v>#REF!</v>
      </c>
      <c r="X103" s="214" t="e">
        <f>IF('Crisis Indicator Data'!#REF!="No Data",1,IF(#REF!&lt;&gt;"",1,0))</f>
        <v>#REF!</v>
      </c>
      <c r="Y103" s="214" t="e">
        <f>IF('Crisis Indicator Data'!#REF!="No Data",1,IF(#REF!&lt;&gt;"",1,0))</f>
        <v>#REF!</v>
      </c>
      <c r="Z103" s="214" t="e">
        <f>IF('Crisis Indicator Data'!#REF!="No Data",1,IF(#REF!&lt;&gt;"",1,0))</f>
        <v>#REF!</v>
      </c>
      <c r="AA103" s="214" t="e">
        <f>IF('Crisis Indicator Data'!#REF!="No Data",1,IF(#REF!&lt;&gt;"",1,0))</f>
        <v>#REF!</v>
      </c>
      <c r="AB103" s="214" t="e">
        <f>IF('Crisis Indicator Data'!#REF!="No Data",1,IF(#REF!&lt;&gt;"",1,0))</f>
        <v>#REF!</v>
      </c>
      <c r="AC103" s="214" t="e">
        <f>IF('Crisis Indicator Data'!#REF!="No Data",1,IF(#REF!&lt;&gt;"",1,0))</f>
        <v>#REF!</v>
      </c>
      <c r="AD103" s="214" t="e">
        <f>IF('Crisis Indicator Data'!#REF!="No Data",1,IF(#REF!&lt;&gt;"",1,0))</f>
        <v>#REF!</v>
      </c>
      <c r="AE103" s="214" t="e">
        <f>IF('Crisis Indicator Data'!#REF!="No Data",1,IF(#REF!&lt;&gt;"",1,0))</f>
        <v>#REF!</v>
      </c>
      <c r="AF103" s="214" t="e">
        <f>IF('Crisis Indicator Data'!#REF!="No Data",1,IF(#REF!&lt;&gt;"",1,0))</f>
        <v>#REF!</v>
      </c>
      <c r="AG103" s="214" t="e">
        <f>IF('Crisis Indicator Data'!#REF!="No Data",1,IF(#REF!&lt;&gt;"",1,0))</f>
        <v>#REF!</v>
      </c>
      <c r="AH103" s="214" t="e">
        <f>IF('Crisis Indicator Data'!#REF!="No Data",1,IF(#REF!&lt;&gt;"",1,0))</f>
        <v>#REF!</v>
      </c>
      <c r="AI103" s="214" t="e">
        <f>IF('Crisis Indicator Data'!#REF!="No Data",1,IF(#REF!&lt;&gt;"",1,0))</f>
        <v>#REF!</v>
      </c>
      <c r="AJ103" s="214" t="e">
        <f>IF('Crisis Indicator Data'!#REF!="No Data",1,IF(#REF!&lt;&gt;"",1,0))</f>
        <v>#REF!</v>
      </c>
      <c r="AK103" s="214" t="e">
        <f>IF('Crisis Indicator Data'!#REF!="No Data",1,IF(#REF!&lt;&gt;"",1,0))</f>
        <v>#REF!</v>
      </c>
      <c r="AL103" s="214" t="e">
        <f>IF('Crisis Indicator Data'!#REF!="No Data",1,IF(#REF!&lt;&gt;"",1,0))</f>
        <v>#REF!</v>
      </c>
      <c r="AM103" s="214" t="e">
        <f>IF('Crisis Indicator Data'!#REF!="No Data",1,IF(#REF!&lt;&gt;"",1,0))</f>
        <v>#REF!</v>
      </c>
      <c r="AN103" s="214" t="e">
        <f>IF('Crisis Indicator Data'!#REF!="No Data",1,IF(#REF!&lt;&gt;"",1,0))</f>
        <v>#REF!</v>
      </c>
      <c r="AO103" s="214" t="e">
        <f>IF('Crisis Indicator Data'!#REF!="No Data",1,IF(#REF!&lt;&gt;"",1,0))</f>
        <v>#REF!</v>
      </c>
      <c r="AP103" s="214" t="e">
        <f>IF('Crisis Indicator Data'!#REF!="No Data",1,IF(#REF!&lt;&gt;"",1,0))</f>
        <v>#REF!</v>
      </c>
      <c r="AQ103" s="214" t="e">
        <f>IF('Crisis Indicator Data'!#REF!="No Data",1,IF(#REF!&lt;&gt;"",1,0))</f>
        <v>#REF!</v>
      </c>
      <c r="AR103" s="214" t="e">
        <f>IF('Crisis Indicator Data'!#REF!="No Data",1,IF(#REF!&lt;&gt;"",1,0))</f>
        <v>#REF!</v>
      </c>
      <c r="AS103" s="214" t="e">
        <f>IF('Crisis Indicator Data'!#REF!="No Data",1,IF(#REF!&lt;&gt;"",1,0))</f>
        <v>#REF!</v>
      </c>
      <c r="AT103" s="214" t="e">
        <f>IF('Crisis Indicator Data'!#REF!="No Data",1,IF(#REF!&lt;&gt;"",1,0))</f>
        <v>#REF!</v>
      </c>
      <c r="AU103" s="214" t="e">
        <f>IF('Crisis Indicator Data'!#REF!="No Data",1,IF(#REF!&lt;&gt;"",1,0))</f>
        <v>#REF!</v>
      </c>
      <c r="AV103" s="214" t="e">
        <f>IF('Crisis Indicator Data'!#REF!="No Data",1,IF(#REF!&lt;&gt;"",1,0))</f>
        <v>#REF!</v>
      </c>
      <c r="AW103" s="214" t="e">
        <f>IF('Crisis Indicator Data'!#REF!="No Data",1,IF(#REF!&lt;&gt;"",1,0))</f>
        <v>#REF!</v>
      </c>
      <c r="AX103" s="214" t="e">
        <f>IF('Crisis Indicator Data'!#REF!="No Data",1,IF(#REF!&lt;&gt;"",1,0))</f>
        <v>#REF!</v>
      </c>
      <c r="AY103" s="214" t="e">
        <f>IF('Crisis Indicator Data'!#REF!="No Data",1,IF(#REF!&lt;&gt;"",1,0))</f>
        <v>#REF!</v>
      </c>
      <c r="AZ103" s="214" t="e">
        <f>IF('Crisis Indicator Data'!#REF!="No Data",1,IF(#REF!&lt;&gt;"",1,0))</f>
        <v>#REF!</v>
      </c>
      <c r="BA103" t="e">
        <f t="shared" si="6"/>
        <v>#REF!</v>
      </c>
      <c r="BB103" s="22" t="e">
        <f t="shared" si="7"/>
        <v>#REF!</v>
      </c>
    </row>
    <row r="104" spans="1:54" x14ac:dyDescent="0.25">
      <c r="A104" t="s">
        <v>8039</v>
      </c>
      <c r="B104" s="214" t="e">
        <f>IF('Crisis Indicator Data'!#REF!="No Data",1,IF(#REF!&lt;&gt;"",1,0))</f>
        <v>#REF!</v>
      </c>
      <c r="C104" s="214" t="e">
        <f>IF('Crisis Indicator Data'!#REF!="No Data",1,IF(#REF!&lt;&gt;"",1,0))</f>
        <v>#REF!</v>
      </c>
      <c r="D104" s="214" t="e">
        <f>IF('Crisis Indicator Data'!#REF!="No Data",1,IF(#REF!&lt;&gt;"",1,0))</f>
        <v>#REF!</v>
      </c>
      <c r="E104" s="214" t="e">
        <f>IF('Crisis Indicator Data'!#REF!="No Data",1,IF(#REF!&lt;&gt;"",1,0))</f>
        <v>#REF!</v>
      </c>
      <c r="F104" s="214" t="e">
        <f>IF('Crisis Indicator Data'!#REF!="No Data",1,IF(#REF!&lt;&gt;"",1,0))</f>
        <v>#REF!</v>
      </c>
      <c r="G104" s="214" t="e">
        <f>IF('Crisis Indicator Data'!#REF!="No Data",1,IF(#REF!&lt;&gt;"",1,0))</f>
        <v>#REF!</v>
      </c>
      <c r="H104" s="214" t="e">
        <f>IF('Crisis Indicator Data'!#REF!="No Data",1,IF(#REF!&lt;&gt;"",1,0))</f>
        <v>#REF!</v>
      </c>
      <c r="I104" s="214" t="e">
        <f>IF('Crisis Indicator Data'!#REF!="No Data",1,IF(#REF!&lt;&gt;"",1,0))</f>
        <v>#REF!</v>
      </c>
      <c r="J104" s="214" t="e">
        <f>IF('Crisis Indicator Data'!#REF!="No Data",1,IF(#REF!&lt;&gt;"",1,0))</f>
        <v>#REF!</v>
      </c>
      <c r="K104" s="214" t="e">
        <f>IF('Crisis Indicator Data'!#REF!="No Data",1,IF(#REF!&lt;&gt;"",1,0))</f>
        <v>#REF!</v>
      </c>
      <c r="L104" s="214" t="e">
        <f>IF('Crisis Indicator Data'!#REF!="No Data",1,IF(#REF!&lt;&gt;"",1,0))</f>
        <v>#REF!</v>
      </c>
      <c r="M104" s="214" t="e">
        <f>IF('Crisis Indicator Data'!#REF!="No Data",1,IF(#REF!&lt;&gt;"",1,0))</f>
        <v>#REF!</v>
      </c>
      <c r="N104" s="214" t="e">
        <f>IF('Crisis Indicator Data'!#REF!="No Data",1,IF(#REF!&lt;&gt;"",1,0))</f>
        <v>#REF!</v>
      </c>
      <c r="O104" s="214" t="e">
        <f>IF('Crisis Indicator Data'!#REF!="No Data",1,IF(#REF!&lt;&gt;"",1,0))</f>
        <v>#REF!</v>
      </c>
      <c r="P104" s="214" t="e">
        <f>IF('Crisis Indicator Data'!#REF!="No Data",1,IF(#REF!&lt;&gt;"",1,0))</f>
        <v>#REF!</v>
      </c>
      <c r="Q104" s="214" t="e">
        <f>IF('Crisis Indicator Data'!#REF!="No Data",1,IF(#REF!&lt;&gt;"",1,0))</f>
        <v>#REF!</v>
      </c>
      <c r="R104" s="214" t="e">
        <f>IF('Crisis Indicator Data'!#REF!="No Data",1,IF(#REF!&lt;&gt;"",1,0))</f>
        <v>#REF!</v>
      </c>
      <c r="S104" s="214" t="e">
        <f>IF('Crisis Indicator Data'!#REF!="No Data",1,IF(#REF!&lt;&gt;"",1,0))</f>
        <v>#REF!</v>
      </c>
      <c r="T104" s="214" t="e">
        <f>IF('Crisis Indicator Data'!#REF!="No Data",1,IF(#REF!&lt;&gt;"",1,0))</f>
        <v>#REF!</v>
      </c>
      <c r="U104" s="214" t="e">
        <f>IF('Crisis Indicator Data'!#REF!="No Data",1,IF(#REF!&lt;&gt;"",1,0))</f>
        <v>#REF!</v>
      </c>
      <c r="V104" s="214" t="e">
        <f>IF('Crisis Indicator Data'!#REF!="No Data",1,IF(#REF!&lt;&gt;"",1,0))</f>
        <v>#REF!</v>
      </c>
      <c r="W104" s="214" t="e">
        <f>IF('Crisis Indicator Data'!#REF!="No Data",1,IF(#REF!&lt;&gt;"",1,0))</f>
        <v>#REF!</v>
      </c>
      <c r="X104" s="214" t="e">
        <f>IF('Crisis Indicator Data'!#REF!="No Data",1,IF(#REF!&lt;&gt;"",1,0))</f>
        <v>#REF!</v>
      </c>
      <c r="Y104" s="214" t="e">
        <f>IF('Crisis Indicator Data'!#REF!="No Data",1,IF(#REF!&lt;&gt;"",1,0))</f>
        <v>#REF!</v>
      </c>
      <c r="Z104" s="214" t="e">
        <f>IF('Crisis Indicator Data'!#REF!="No Data",1,IF(#REF!&lt;&gt;"",1,0))</f>
        <v>#REF!</v>
      </c>
      <c r="AA104" s="214" t="e">
        <f>IF('Crisis Indicator Data'!#REF!="No Data",1,IF(#REF!&lt;&gt;"",1,0))</f>
        <v>#REF!</v>
      </c>
      <c r="AB104" s="214" t="e">
        <f>IF('Crisis Indicator Data'!#REF!="No Data",1,IF(#REF!&lt;&gt;"",1,0))</f>
        <v>#REF!</v>
      </c>
      <c r="AC104" s="214" t="e">
        <f>IF('Crisis Indicator Data'!#REF!="No Data",1,IF(#REF!&lt;&gt;"",1,0))</f>
        <v>#REF!</v>
      </c>
      <c r="AD104" s="214" t="e">
        <f>IF('Crisis Indicator Data'!#REF!="No Data",1,IF(#REF!&lt;&gt;"",1,0))</f>
        <v>#REF!</v>
      </c>
      <c r="AE104" s="214" t="e">
        <f>IF('Crisis Indicator Data'!#REF!="No Data",1,IF(#REF!&lt;&gt;"",1,0))</f>
        <v>#REF!</v>
      </c>
      <c r="AF104" s="214" t="e">
        <f>IF('Crisis Indicator Data'!#REF!="No Data",1,IF(#REF!&lt;&gt;"",1,0))</f>
        <v>#REF!</v>
      </c>
      <c r="AG104" s="214" t="e">
        <f>IF('Crisis Indicator Data'!#REF!="No Data",1,IF(#REF!&lt;&gt;"",1,0))</f>
        <v>#REF!</v>
      </c>
      <c r="AH104" s="214" t="e">
        <f>IF('Crisis Indicator Data'!#REF!="No Data",1,IF(#REF!&lt;&gt;"",1,0))</f>
        <v>#REF!</v>
      </c>
      <c r="AI104" s="214" t="e">
        <f>IF('Crisis Indicator Data'!#REF!="No Data",1,IF(#REF!&lt;&gt;"",1,0))</f>
        <v>#REF!</v>
      </c>
      <c r="AJ104" s="214" t="e">
        <f>IF('Crisis Indicator Data'!#REF!="No Data",1,IF(#REF!&lt;&gt;"",1,0))</f>
        <v>#REF!</v>
      </c>
      <c r="AK104" s="214" t="e">
        <f>IF('Crisis Indicator Data'!#REF!="No Data",1,IF(#REF!&lt;&gt;"",1,0))</f>
        <v>#REF!</v>
      </c>
      <c r="AL104" s="214" t="e">
        <f>IF('Crisis Indicator Data'!#REF!="No Data",1,IF(#REF!&lt;&gt;"",1,0))</f>
        <v>#REF!</v>
      </c>
      <c r="AM104" s="214" t="e">
        <f>IF('Crisis Indicator Data'!#REF!="No Data",1,IF(#REF!&lt;&gt;"",1,0))</f>
        <v>#REF!</v>
      </c>
      <c r="AN104" s="214" t="e">
        <f>IF('Crisis Indicator Data'!#REF!="No Data",1,IF(#REF!&lt;&gt;"",1,0))</f>
        <v>#REF!</v>
      </c>
      <c r="AO104" s="214" t="e">
        <f>IF('Crisis Indicator Data'!#REF!="No Data",1,IF(#REF!&lt;&gt;"",1,0))</f>
        <v>#REF!</v>
      </c>
      <c r="AP104" s="214" t="e">
        <f>IF('Crisis Indicator Data'!#REF!="No Data",1,IF(#REF!&lt;&gt;"",1,0))</f>
        <v>#REF!</v>
      </c>
      <c r="AQ104" s="214" t="e">
        <f>IF('Crisis Indicator Data'!#REF!="No Data",1,IF(#REF!&lt;&gt;"",1,0))</f>
        <v>#REF!</v>
      </c>
      <c r="AR104" s="214" t="e">
        <f>IF('Crisis Indicator Data'!#REF!="No Data",1,IF(#REF!&lt;&gt;"",1,0))</f>
        <v>#REF!</v>
      </c>
      <c r="AS104" s="214" t="e">
        <f>IF('Crisis Indicator Data'!#REF!="No Data",1,IF(#REF!&lt;&gt;"",1,0))</f>
        <v>#REF!</v>
      </c>
      <c r="AT104" s="214" t="e">
        <f>IF('Crisis Indicator Data'!#REF!="No Data",1,IF(#REF!&lt;&gt;"",1,0))</f>
        <v>#REF!</v>
      </c>
      <c r="AU104" s="214" t="e">
        <f>IF('Crisis Indicator Data'!#REF!="No Data",1,IF(#REF!&lt;&gt;"",1,0))</f>
        <v>#REF!</v>
      </c>
      <c r="AV104" s="214" t="e">
        <f>IF('Crisis Indicator Data'!#REF!="No Data",1,IF(#REF!&lt;&gt;"",1,0))</f>
        <v>#REF!</v>
      </c>
      <c r="AW104" s="214" t="e">
        <f>IF('Crisis Indicator Data'!#REF!="No Data",1,IF(#REF!&lt;&gt;"",1,0))</f>
        <v>#REF!</v>
      </c>
      <c r="AX104" s="214" t="e">
        <f>IF('Crisis Indicator Data'!#REF!="No Data",1,IF(#REF!&lt;&gt;"",1,0))</f>
        <v>#REF!</v>
      </c>
      <c r="AY104" s="214" t="e">
        <f>IF('Crisis Indicator Data'!#REF!="No Data",1,IF(#REF!&lt;&gt;"",1,0))</f>
        <v>#REF!</v>
      </c>
      <c r="AZ104" s="214" t="e">
        <f>IF('Crisis Indicator Data'!#REF!="No Data",1,IF(#REF!&lt;&gt;"",1,0))</f>
        <v>#REF!</v>
      </c>
      <c r="BA104" t="e">
        <f t="shared" si="6"/>
        <v>#REF!</v>
      </c>
      <c r="BB104" s="22" t="e">
        <f t="shared" si="7"/>
        <v>#REF!</v>
      </c>
    </row>
    <row r="105" spans="1:54" x14ac:dyDescent="0.25">
      <c r="A105" t="s">
        <v>8020</v>
      </c>
      <c r="B105" s="214" t="e">
        <f>IF('Crisis Indicator Data'!#REF!="No Data",1,IF(#REF!&lt;&gt;"",1,0))</f>
        <v>#REF!</v>
      </c>
      <c r="C105" s="214" t="e">
        <f>IF('Crisis Indicator Data'!#REF!="No Data",1,IF(#REF!&lt;&gt;"",1,0))</f>
        <v>#REF!</v>
      </c>
      <c r="D105" s="214" t="e">
        <f>IF('Crisis Indicator Data'!#REF!="No Data",1,IF(#REF!&lt;&gt;"",1,0))</f>
        <v>#REF!</v>
      </c>
      <c r="E105" s="214" t="e">
        <f>IF('Crisis Indicator Data'!#REF!="No Data",1,IF(#REF!&lt;&gt;"",1,0))</f>
        <v>#REF!</v>
      </c>
      <c r="F105" s="214" t="e">
        <f>IF('Crisis Indicator Data'!#REF!="No Data",1,IF(#REF!&lt;&gt;"",1,0))</f>
        <v>#REF!</v>
      </c>
      <c r="G105" s="214" t="e">
        <f>IF('Crisis Indicator Data'!#REF!="No Data",1,IF(#REF!&lt;&gt;"",1,0))</f>
        <v>#REF!</v>
      </c>
      <c r="H105" s="214" t="e">
        <f>IF('Crisis Indicator Data'!#REF!="No Data",1,IF(#REF!&lt;&gt;"",1,0))</f>
        <v>#REF!</v>
      </c>
      <c r="I105" s="214" t="e">
        <f>IF('Crisis Indicator Data'!#REF!="No Data",1,IF(#REF!&lt;&gt;"",1,0))</f>
        <v>#REF!</v>
      </c>
      <c r="J105" s="214" t="e">
        <f>IF('Crisis Indicator Data'!#REF!="No Data",1,IF(#REF!&lt;&gt;"",1,0))</f>
        <v>#REF!</v>
      </c>
      <c r="K105" s="214" t="e">
        <f>IF('Crisis Indicator Data'!#REF!="No Data",1,IF(#REF!&lt;&gt;"",1,0))</f>
        <v>#REF!</v>
      </c>
      <c r="L105" s="214" t="e">
        <f>IF('Crisis Indicator Data'!#REF!="No Data",1,IF(#REF!&lt;&gt;"",1,0))</f>
        <v>#REF!</v>
      </c>
      <c r="M105" s="214" t="e">
        <f>IF('Crisis Indicator Data'!#REF!="No Data",1,IF(#REF!&lt;&gt;"",1,0))</f>
        <v>#REF!</v>
      </c>
      <c r="N105" s="214" t="e">
        <f>IF('Crisis Indicator Data'!#REF!="No Data",1,IF(#REF!&lt;&gt;"",1,0))</f>
        <v>#REF!</v>
      </c>
      <c r="O105" s="214" t="e">
        <f>IF('Crisis Indicator Data'!#REF!="No Data",1,IF(#REF!&lt;&gt;"",1,0))</f>
        <v>#REF!</v>
      </c>
      <c r="P105" s="214" t="e">
        <f>IF('Crisis Indicator Data'!#REF!="No Data",1,IF(#REF!&lt;&gt;"",1,0))</f>
        <v>#REF!</v>
      </c>
      <c r="Q105" s="214" t="e">
        <f>IF('Crisis Indicator Data'!#REF!="No Data",1,IF(#REF!&lt;&gt;"",1,0))</f>
        <v>#REF!</v>
      </c>
      <c r="R105" s="214" t="e">
        <f>IF('Crisis Indicator Data'!#REF!="No Data",1,IF(#REF!&lt;&gt;"",1,0))</f>
        <v>#REF!</v>
      </c>
      <c r="S105" s="214" t="e">
        <f>IF('Crisis Indicator Data'!#REF!="No Data",1,IF(#REF!&lt;&gt;"",1,0))</f>
        <v>#REF!</v>
      </c>
      <c r="T105" s="214" t="e">
        <f>IF('Crisis Indicator Data'!#REF!="No Data",1,IF(#REF!&lt;&gt;"",1,0))</f>
        <v>#REF!</v>
      </c>
      <c r="U105" s="214" t="e">
        <f>IF('Crisis Indicator Data'!#REF!="No Data",1,IF(#REF!&lt;&gt;"",1,0))</f>
        <v>#REF!</v>
      </c>
      <c r="V105" s="214" t="e">
        <f>IF('Crisis Indicator Data'!#REF!="No Data",1,IF(#REF!&lt;&gt;"",1,0))</f>
        <v>#REF!</v>
      </c>
      <c r="W105" s="214" t="e">
        <f>IF('Crisis Indicator Data'!#REF!="No Data",1,IF(#REF!&lt;&gt;"",1,0))</f>
        <v>#REF!</v>
      </c>
      <c r="X105" s="214" t="e">
        <f>IF('Crisis Indicator Data'!#REF!="No Data",1,IF(#REF!&lt;&gt;"",1,0))</f>
        <v>#REF!</v>
      </c>
      <c r="Y105" s="214" t="e">
        <f>IF('Crisis Indicator Data'!#REF!="No Data",1,IF(#REF!&lt;&gt;"",1,0))</f>
        <v>#REF!</v>
      </c>
      <c r="Z105" s="214" t="e">
        <f>IF('Crisis Indicator Data'!#REF!="No Data",1,IF(#REF!&lt;&gt;"",1,0))</f>
        <v>#REF!</v>
      </c>
      <c r="AA105" s="214" t="e">
        <f>IF('Crisis Indicator Data'!#REF!="No Data",1,IF(#REF!&lt;&gt;"",1,0))</f>
        <v>#REF!</v>
      </c>
      <c r="AB105" s="214" t="e">
        <f>IF('Crisis Indicator Data'!#REF!="No Data",1,IF(#REF!&lt;&gt;"",1,0))</f>
        <v>#REF!</v>
      </c>
      <c r="AC105" s="214" t="e">
        <f>IF('Crisis Indicator Data'!#REF!="No Data",1,IF(#REF!&lt;&gt;"",1,0))</f>
        <v>#REF!</v>
      </c>
      <c r="AD105" s="214" t="e">
        <f>IF('Crisis Indicator Data'!#REF!="No Data",1,IF(#REF!&lt;&gt;"",1,0))</f>
        <v>#REF!</v>
      </c>
      <c r="AE105" s="214" t="e">
        <f>IF('Crisis Indicator Data'!#REF!="No Data",1,IF(#REF!&lt;&gt;"",1,0))</f>
        <v>#REF!</v>
      </c>
      <c r="AF105" s="214" t="e">
        <f>IF('Crisis Indicator Data'!#REF!="No Data",1,IF(#REF!&lt;&gt;"",1,0))</f>
        <v>#REF!</v>
      </c>
      <c r="AG105" s="214" t="e">
        <f>IF('Crisis Indicator Data'!#REF!="No Data",1,IF(#REF!&lt;&gt;"",1,0))</f>
        <v>#REF!</v>
      </c>
      <c r="AH105" s="214" t="e">
        <f>IF('Crisis Indicator Data'!#REF!="No Data",1,IF(#REF!&lt;&gt;"",1,0))</f>
        <v>#REF!</v>
      </c>
      <c r="AI105" s="214" t="e">
        <f>IF('Crisis Indicator Data'!#REF!="No Data",1,IF(#REF!&lt;&gt;"",1,0))</f>
        <v>#REF!</v>
      </c>
      <c r="AJ105" s="214" t="e">
        <f>IF('Crisis Indicator Data'!#REF!="No Data",1,IF(#REF!&lt;&gt;"",1,0))</f>
        <v>#REF!</v>
      </c>
      <c r="AK105" s="214" t="e">
        <f>IF('Crisis Indicator Data'!#REF!="No Data",1,IF(#REF!&lt;&gt;"",1,0))</f>
        <v>#REF!</v>
      </c>
      <c r="AL105" s="214" t="e">
        <f>IF('Crisis Indicator Data'!#REF!="No Data",1,IF(#REF!&lt;&gt;"",1,0))</f>
        <v>#REF!</v>
      </c>
      <c r="AM105" s="214" t="e">
        <f>IF('Crisis Indicator Data'!#REF!="No Data",1,IF(#REF!&lt;&gt;"",1,0))</f>
        <v>#REF!</v>
      </c>
      <c r="AN105" s="214" t="e">
        <f>IF('Crisis Indicator Data'!#REF!="No Data",1,IF(#REF!&lt;&gt;"",1,0))</f>
        <v>#REF!</v>
      </c>
      <c r="AO105" s="214" t="e">
        <f>IF('Crisis Indicator Data'!#REF!="No Data",1,IF(#REF!&lt;&gt;"",1,0))</f>
        <v>#REF!</v>
      </c>
      <c r="AP105" s="214" t="e">
        <f>IF('Crisis Indicator Data'!#REF!="No Data",1,IF(#REF!&lt;&gt;"",1,0))</f>
        <v>#REF!</v>
      </c>
      <c r="AQ105" s="214" t="e">
        <f>IF('Crisis Indicator Data'!#REF!="No Data",1,IF(#REF!&lt;&gt;"",1,0))</f>
        <v>#REF!</v>
      </c>
      <c r="AR105" s="214" t="e">
        <f>IF('Crisis Indicator Data'!#REF!="No Data",1,IF(#REF!&lt;&gt;"",1,0))</f>
        <v>#REF!</v>
      </c>
      <c r="AS105" s="214" t="e">
        <f>IF('Crisis Indicator Data'!#REF!="No Data",1,IF(#REF!&lt;&gt;"",1,0))</f>
        <v>#REF!</v>
      </c>
      <c r="AT105" s="214" t="e">
        <f>IF('Crisis Indicator Data'!#REF!="No Data",1,IF(#REF!&lt;&gt;"",1,0))</f>
        <v>#REF!</v>
      </c>
      <c r="AU105" s="214" t="e">
        <f>IF('Crisis Indicator Data'!#REF!="No Data",1,IF(#REF!&lt;&gt;"",1,0))</f>
        <v>#REF!</v>
      </c>
      <c r="AV105" s="214" t="e">
        <f>IF('Crisis Indicator Data'!#REF!="No Data",1,IF(#REF!&lt;&gt;"",1,0))</f>
        <v>#REF!</v>
      </c>
      <c r="AW105" s="214" t="e">
        <f>IF('Crisis Indicator Data'!#REF!="No Data",1,IF(#REF!&lt;&gt;"",1,0))</f>
        <v>#REF!</v>
      </c>
      <c r="AX105" s="214" t="e">
        <f>IF('Crisis Indicator Data'!#REF!="No Data",1,IF(#REF!&lt;&gt;"",1,0))</f>
        <v>#REF!</v>
      </c>
      <c r="AY105" s="214" t="e">
        <f>IF('Crisis Indicator Data'!#REF!="No Data",1,IF(#REF!&lt;&gt;"",1,0))</f>
        <v>#REF!</v>
      </c>
      <c r="AZ105" s="214" t="e">
        <f>IF('Crisis Indicator Data'!#REF!="No Data",1,IF(#REF!&lt;&gt;"",1,0))</f>
        <v>#REF!</v>
      </c>
      <c r="BA105" t="e">
        <f t="shared" si="6"/>
        <v>#REF!</v>
      </c>
      <c r="BB105" s="22" t="e">
        <f t="shared" si="7"/>
        <v>#REF!</v>
      </c>
    </row>
    <row r="106" spans="1:54" x14ac:dyDescent="0.25">
      <c r="A106" t="s">
        <v>8026</v>
      </c>
      <c r="B106" s="214" t="e">
        <f>IF('Crisis Indicator Data'!#REF!="No Data",1,IF(#REF!&lt;&gt;"",1,0))</f>
        <v>#REF!</v>
      </c>
      <c r="C106" s="214" t="e">
        <f>IF('Crisis Indicator Data'!#REF!="No Data",1,IF(#REF!&lt;&gt;"",1,0))</f>
        <v>#REF!</v>
      </c>
      <c r="D106" s="214" t="e">
        <f>IF('Crisis Indicator Data'!#REF!="No Data",1,IF(#REF!&lt;&gt;"",1,0))</f>
        <v>#REF!</v>
      </c>
      <c r="E106" s="214" t="e">
        <f>IF('Crisis Indicator Data'!#REF!="No Data",1,IF(#REF!&lt;&gt;"",1,0))</f>
        <v>#REF!</v>
      </c>
      <c r="F106" s="214" t="e">
        <f>IF('Crisis Indicator Data'!#REF!="No Data",1,IF(#REF!&lt;&gt;"",1,0))</f>
        <v>#REF!</v>
      </c>
      <c r="G106" s="214" t="e">
        <f>IF('Crisis Indicator Data'!#REF!="No Data",1,IF(#REF!&lt;&gt;"",1,0))</f>
        <v>#REF!</v>
      </c>
      <c r="H106" s="214" t="e">
        <f>IF('Crisis Indicator Data'!#REF!="No Data",1,IF(#REF!&lt;&gt;"",1,0))</f>
        <v>#REF!</v>
      </c>
      <c r="I106" s="214" t="e">
        <f>IF('Crisis Indicator Data'!#REF!="No Data",1,IF(#REF!&lt;&gt;"",1,0))</f>
        <v>#REF!</v>
      </c>
      <c r="J106" s="214" t="e">
        <f>IF('Crisis Indicator Data'!#REF!="No Data",1,IF(#REF!&lt;&gt;"",1,0))</f>
        <v>#REF!</v>
      </c>
      <c r="K106" s="214" t="e">
        <f>IF('Crisis Indicator Data'!#REF!="No Data",1,IF(#REF!&lt;&gt;"",1,0))</f>
        <v>#REF!</v>
      </c>
      <c r="L106" s="214" t="e">
        <f>IF('Crisis Indicator Data'!#REF!="No Data",1,IF(#REF!&lt;&gt;"",1,0))</f>
        <v>#REF!</v>
      </c>
      <c r="M106" s="214" t="e">
        <f>IF('Crisis Indicator Data'!#REF!="No Data",1,IF(#REF!&lt;&gt;"",1,0))</f>
        <v>#REF!</v>
      </c>
      <c r="N106" s="214" t="e">
        <f>IF('Crisis Indicator Data'!#REF!="No Data",1,IF(#REF!&lt;&gt;"",1,0))</f>
        <v>#REF!</v>
      </c>
      <c r="O106" s="214" t="e">
        <f>IF('Crisis Indicator Data'!#REF!="No Data",1,IF(#REF!&lt;&gt;"",1,0))</f>
        <v>#REF!</v>
      </c>
      <c r="P106" s="214" t="e">
        <f>IF('Crisis Indicator Data'!#REF!="No Data",1,IF(#REF!&lt;&gt;"",1,0))</f>
        <v>#REF!</v>
      </c>
      <c r="Q106" s="214" t="e">
        <f>IF('Crisis Indicator Data'!#REF!="No Data",1,IF(#REF!&lt;&gt;"",1,0))</f>
        <v>#REF!</v>
      </c>
      <c r="R106" s="214" t="e">
        <f>IF('Crisis Indicator Data'!#REF!="No Data",1,IF(#REF!&lt;&gt;"",1,0))</f>
        <v>#REF!</v>
      </c>
      <c r="S106" s="214" t="e">
        <f>IF('Crisis Indicator Data'!#REF!="No Data",1,IF(#REF!&lt;&gt;"",1,0))</f>
        <v>#REF!</v>
      </c>
      <c r="T106" s="214" t="e">
        <f>IF('Crisis Indicator Data'!#REF!="No Data",1,IF(#REF!&lt;&gt;"",1,0))</f>
        <v>#REF!</v>
      </c>
      <c r="U106" s="214" t="e">
        <f>IF('Crisis Indicator Data'!#REF!="No Data",1,IF(#REF!&lt;&gt;"",1,0))</f>
        <v>#REF!</v>
      </c>
      <c r="V106" s="214" t="e">
        <f>IF('Crisis Indicator Data'!#REF!="No Data",1,IF(#REF!&lt;&gt;"",1,0))</f>
        <v>#REF!</v>
      </c>
      <c r="W106" s="214" t="e">
        <f>IF('Crisis Indicator Data'!#REF!="No Data",1,IF(#REF!&lt;&gt;"",1,0))</f>
        <v>#REF!</v>
      </c>
      <c r="X106" s="214" t="e">
        <f>IF('Crisis Indicator Data'!#REF!="No Data",1,IF(#REF!&lt;&gt;"",1,0))</f>
        <v>#REF!</v>
      </c>
      <c r="Y106" s="214" t="e">
        <f>IF('Crisis Indicator Data'!#REF!="No Data",1,IF(#REF!&lt;&gt;"",1,0))</f>
        <v>#REF!</v>
      </c>
      <c r="Z106" s="214" t="e">
        <f>IF('Crisis Indicator Data'!#REF!="No Data",1,IF(#REF!&lt;&gt;"",1,0))</f>
        <v>#REF!</v>
      </c>
      <c r="AA106" s="214" t="e">
        <f>IF('Crisis Indicator Data'!#REF!="No Data",1,IF(#REF!&lt;&gt;"",1,0))</f>
        <v>#REF!</v>
      </c>
      <c r="AB106" s="214" t="e">
        <f>IF('Crisis Indicator Data'!#REF!="No Data",1,IF(#REF!&lt;&gt;"",1,0))</f>
        <v>#REF!</v>
      </c>
      <c r="AC106" s="214" t="e">
        <f>IF('Crisis Indicator Data'!#REF!="No Data",1,IF(#REF!&lt;&gt;"",1,0))</f>
        <v>#REF!</v>
      </c>
      <c r="AD106" s="214" t="e">
        <f>IF('Crisis Indicator Data'!#REF!="No Data",1,IF(#REF!&lt;&gt;"",1,0))</f>
        <v>#REF!</v>
      </c>
      <c r="AE106" s="214" t="e">
        <f>IF('Crisis Indicator Data'!#REF!="No Data",1,IF(#REF!&lt;&gt;"",1,0))</f>
        <v>#REF!</v>
      </c>
      <c r="AF106" s="214" t="e">
        <f>IF('Crisis Indicator Data'!#REF!="No Data",1,IF(#REF!&lt;&gt;"",1,0))</f>
        <v>#REF!</v>
      </c>
      <c r="AG106" s="214" t="e">
        <f>IF('Crisis Indicator Data'!#REF!="No Data",1,IF(#REF!&lt;&gt;"",1,0))</f>
        <v>#REF!</v>
      </c>
      <c r="AH106" s="214" t="e">
        <f>IF('Crisis Indicator Data'!#REF!="No Data",1,IF(#REF!&lt;&gt;"",1,0))</f>
        <v>#REF!</v>
      </c>
      <c r="AI106" s="214" t="e">
        <f>IF('Crisis Indicator Data'!#REF!="No Data",1,IF(#REF!&lt;&gt;"",1,0))</f>
        <v>#REF!</v>
      </c>
      <c r="AJ106" s="214" t="e">
        <f>IF('Crisis Indicator Data'!#REF!="No Data",1,IF(#REF!&lt;&gt;"",1,0))</f>
        <v>#REF!</v>
      </c>
      <c r="AK106" s="214" t="e">
        <f>IF('Crisis Indicator Data'!#REF!="No Data",1,IF(#REF!&lt;&gt;"",1,0))</f>
        <v>#REF!</v>
      </c>
      <c r="AL106" s="214" t="e">
        <f>IF('Crisis Indicator Data'!#REF!="No Data",1,IF(#REF!&lt;&gt;"",1,0))</f>
        <v>#REF!</v>
      </c>
      <c r="AM106" s="214" t="e">
        <f>IF('Crisis Indicator Data'!#REF!="No Data",1,IF(#REF!&lt;&gt;"",1,0))</f>
        <v>#REF!</v>
      </c>
      <c r="AN106" s="214" t="e">
        <f>IF('Crisis Indicator Data'!#REF!="No Data",1,IF(#REF!&lt;&gt;"",1,0))</f>
        <v>#REF!</v>
      </c>
      <c r="AO106" s="214" t="e">
        <f>IF('Crisis Indicator Data'!#REF!="No Data",1,IF(#REF!&lt;&gt;"",1,0))</f>
        <v>#REF!</v>
      </c>
      <c r="AP106" s="214" t="e">
        <f>IF('Crisis Indicator Data'!#REF!="No Data",1,IF(#REF!&lt;&gt;"",1,0))</f>
        <v>#REF!</v>
      </c>
      <c r="AQ106" s="214" t="e">
        <f>IF('Crisis Indicator Data'!#REF!="No Data",1,IF(#REF!&lt;&gt;"",1,0))</f>
        <v>#REF!</v>
      </c>
      <c r="AR106" s="214" t="e">
        <f>IF('Crisis Indicator Data'!#REF!="No Data",1,IF(#REF!&lt;&gt;"",1,0))</f>
        <v>#REF!</v>
      </c>
      <c r="AS106" s="214" t="e">
        <f>IF('Crisis Indicator Data'!#REF!="No Data",1,IF(#REF!&lt;&gt;"",1,0))</f>
        <v>#REF!</v>
      </c>
      <c r="AT106" s="214" t="e">
        <f>IF('Crisis Indicator Data'!#REF!="No Data",1,IF(#REF!&lt;&gt;"",1,0))</f>
        <v>#REF!</v>
      </c>
      <c r="AU106" s="214" t="e">
        <f>IF('Crisis Indicator Data'!#REF!="No Data",1,IF(#REF!&lt;&gt;"",1,0))</f>
        <v>#REF!</v>
      </c>
      <c r="AV106" s="214" t="e">
        <f>IF('Crisis Indicator Data'!#REF!="No Data",1,IF(#REF!&lt;&gt;"",1,0))</f>
        <v>#REF!</v>
      </c>
      <c r="AW106" s="214" t="e">
        <f>IF('Crisis Indicator Data'!#REF!="No Data",1,IF(#REF!&lt;&gt;"",1,0))</f>
        <v>#REF!</v>
      </c>
      <c r="AX106" s="214" t="e">
        <f>IF('Crisis Indicator Data'!#REF!="No Data",1,IF(#REF!&lt;&gt;"",1,0))</f>
        <v>#REF!</v>
      </c>
      <c r="AY106" s="214" t="e">
        <f>IF('Crisis Indicator Data'!#REF!="No Data",1,IF(#REF!&lt;&gt;"",1,0))</f>
        <v>#REF!</v>
      </c>
      <c r="AZ106" s="214" t="e">
        <f>IF('Crisis Indicator Data'!#REF!="No Data",1,IF(#REF!&lt;&gt;"",1,0))</f>
        <v>#REF!</v>
      </c>
      <c r="BA106" t="e">
        <f t="shared" si="6"/>
        <v>#REF!</v>
      </c>
      <c r="BB106" s="22" t="e">
        <f t="shared" si="7"/>
        <v>#REF!</v>
      </c>
    </row>
    <row r="107" spans="1:54" x14ac:dyDescent="0.25">
      <c r="A107" t="s">
        <v>8028</v>
      </c>
      <c r="B107" s="214" t="e">
        <f>IF('Crisis Indicator Data'!#REF!="No Data",1,IF(#REF!&lt;&gt;"",1,0))</f>
        <v>#REF!</v>
      </c>
      <c r="C107" s="214" t="e">
        <f>IF('Crisis Indicator Data'!#REF!="No Data",1,IF(#REF!&lt;&gt;"",1,0))</f>
        <v>#REF!</v>
      </c>
      <c r="D107" s="214" t="e">
        <f>IF('Crisis Indicator Data'!#REF!="No Data",1,IF(#REF!&lt;&gt;"",1,0))</f>
        <v>#REF!</v>
      </c>
      <c r="E107" s="214" t="e">
        <f>IF('Crisis Indicator Data'!#REF!="No Data",1,IF(#REF!&lt;&gt;"",1,0))</f>
        <v>#REF!</v>
      </c>
      <c r="F107" s="214" t="e">
        <f>IF('Crisis Indicator Data'!#REF!="No Data",1,IF(#REF!&lt;&gt;"",1,0))</f>
        <v>#REF!</v>
      </c>
      <c r="G107" s="214" t="e">
        <f>IF('Crisis Indicator Data'!#REF!="No Data",1,IF(#REF!&lt;&gt;"",1,0))</f>
        <v>#REF!</v>
      </c>
      <c r="H107" s="214" t="e">
        <f>IF('Crisis Indicator Data'!#REF!="No Data",1,IF(#REF!&lt;&gt;"",1,0))</f>
        <v>#REF!</v>
      </c>
      <c r="I107" s="214" t="e">
        <f>IF('Crisis Indicator Data'!#REF!="No Data",1,IF(#REF!&lt;&gt;"",1,0))</f>
        <v>#REF!</v>
      </c>
      <c r="J107" s="214" t="e">
        <f>IF('Crisis Indicator Data'!#REF!="No Data",1,IF(#REF!&lt;&gt;"",1,0))</f>
        <v>#REF!</v>
      </c>
      <c r="K107" s="214" t="e">
        <f>IF('Crisis Indicator Data'!#REF!="No Data",1,IF(#REF!&lt;&gt;"",1,0))</f>
        <v>#REF!</v>
      </c>
      <c r="L107" s="214" t="e">
        <f>IF('Crisis Indicator Data'!#REF!="No Data",1,IF(#REF!&lt;&gt;"",1,0))</f>
        <v>#REF!</v>
      </c>
      <c r="M107" s="214" t="e">
        <f>IF('Crisis Indicator Data'!#REF!="No Data",1,IF(#REF!&lt;&gt;"",1,0))</f>
        <v>#REF!</v>
      </c>
      <c r="N107" s="214" t="e">
        <f>IF('Crisis Indicator Data'!#REF!="No Data",1,IF(#REF!&lt;&gt;"",1,0))</f>
        <v>#REF!</v>
      </c>
      <c r="O107" s="214" t="e">
        <f>IF('Crisis Indicator Data'!#REF!="No Data",1,IF(#REF!&lt;&gt;"",1,0))</f>
        <v>#REF!</v>
      </c>
      <c r="P107" s="214" t="e">
        <f>IF('Crisis Indicator Data'!#REF!="No Data",1,IF(#REF!&lt;&gt;"",1,0))</f>
        <v>#REF!</v>
      </c>
      <c r="Q107" s="214" t="e">
        <f>IF('Crisis Indicator Data'!#REF!="No Data",1,IF(#REF!&lt;&gt;"",1,0))</f>
        <v>#REF!</v>
      </c>
      <c r="R107" s="214" t="e">
        <f>IF('Crisis Indicator Data'!#REF!="No Data",1,IF(#REF!&lt;&gt;"",1,0))</f>
        <v>#REF!</v>
      </c>
      <c r="S107" s="214" t="e">
        <f>IF('Crisis Indicator Data'!#REF!="No Data",1,IF(#REF!&lt;&gt;"",1,0))</f>
        <v>#REF!</v>
      </c>
      <c r="T107" s="214" t="e">
        <f>IF('Crisis Indicator Data'!#REF!="No Data",1,IF(#REF!&lt;&gt;"",1,0))</f>
        <v>#REF!</v>
      </c>
      <c r="U107" s="214" t="e">
        <f>IF('Crisis Indicator Data'!#REF!="No Data",1,IF(#REF!&lt;&gt;"",1,0))</f>
        <v>#REF!</v>
      </c>
      <c r="V107" s="214" t="e">
        <f>IF('Crisis Indicator Data'!#REF!="No Data",1,IF(#REF!&lt;&gt;"",1,0))</f>
        <v>#REF!</v>
      </c>
      <c r="W107" s="214" t="e">
        <f>IF('Crisis Indicator Data'!#REF!="No Data",1,IF(#REF!&lt;&gt;"",1,0))</f>
        <v>#REF!</v>
      </c>
      <c r="X107" s="214" t="e">
        <f>IF('Crisis Indicator Data'!#REF!="No Data",1,IF(#REF!&lt;&gt;"",1,0))</f>
        <v>#REF!</v>
      </c>
      <c r="Y107" s="214" t="e">
        <f>IF('Crisis Indicator Data'!#REF!="No Data",1,IF(#REF!&lt;&gt;"",1,0))</f>
        <v>#REF!</v>
      </c>
      <c r="Z107" s="214" t="e">
        <f>IF('Crisis Indicator Data'!#REF!="No Data",1,IF(#REF!&lt;&gt;"",1,0))</f>
        <v>#REF!</v>
      </c>
      <c r="AA107" s="214" t="e">
        <f>IF('Crisis Indicator Data'!#REF!="No Data",1,IF(#REF!&lt;&gt;"",1,0))</f>
        <v>#REF!</v>
      </c>
      <c r="AB107" s="214" t="e">
        <f>IF('Crisis Indicator Data'!#REF!="No Data",1,IF(#REF!&lt;&gt;"",1,0))</f>
        <v>#REF!</v>
      </c>
      <c r="AC107" s="214" t="e">
        <f>IF('Crisis Indicator Data'!#REF!="No Data",1,IF(#REF!&lt;&gt;"",1,0))</f>
        <v>#REF!</v>
      </c>
      <c r="AD107" s="214" t="e">
        <f>IF('Crisis Indicator Data'!#REF!="No Data",1,IF(#REF!&lt;&gt;"",1,0))</f>
        <v>#REF!</v>
      </c>
      <c r="AE107" s="214" t="e">
        <f>IF('Crisis Indicator Data'!#REF!="No Data",1,IF(#REF!&lt;&gt;"",1,0))</f>
        <v>#REF!</v>
      </c>
      <c r="AF107" s="214" t="e">
        <f>IF('Crisis Indicator Data'!#REF!="No Data",1,IF(#REF!&lt;&gt;"",1,0))</f>
        <v>#REF!</v>
      </c>
      <c r="AG107" s="214" t="e">
        <f>IF('Crisis Indicator Data'!#REF!="No Data",1,IF(#REF!&lt;&gt;"",1,0))</f>
        <v>#REF!</v>
      </c>
      <c r="AH107" s="214" t="e">
        <f>IF('Crisis Indicator Data'!#REF!="No Data",1,IF(#REF!&lt;&gt;"",1,0))</f>
        <v>#REF!</v>
      </c>
      <c r="AI107" s="214" t="e">
        <f>IF('Crisis Indicator Data'!#REF!="No Data",1,IF(#REF!&lt;&gt;"",1,0))</f>
        <v>#REF!</v>
      </c>
      <c r="AJ107" s="214" t="e">
        <f>IF('Crisis Indicator Data'!#REF!="No Data",1,IF(#REF!&lt;&gt;"",1,0))</f>
        <v>#REF!</v>
      </c>
      <c r="AK107" s="214" t="e">
        <f>IF('Crisis Indicator Data'!#REF!="No Data",1,IF(#REF!&lt;&gt;"",1,0))</f>
        <v>#REF!</v>
      </c>
      <c r="AL107" s="214" t="e">
        <f>IF('Crisis Indicator Data'!#REF!="No Data",1,IF(#REF!&lt;&gt;"",1,0))</f>
        <v>#REF!</v>
      </c>
      <c r="AM107" s="214" t="e">
        <f>IF('Crisis Indicator Data'!#REF!="No Data",1,IF(#REF!&lt;&gt;"",1,0))</f>
        <v>#REF!</v>
      </c>
      <c r="AN107" s="214" t="e">
        <f>IF('Crisis Indicator Data'!#REF!="No Data",1,IF(#REF!&lt;&gt;"",1,0))</f>
        <v>#REF!</v>
      </c>
      <c r="AO107" s="214" t="e">
        <f>IF('Crisis Indicator Data'!#REF!="No Data",1,IF(#REF!&lt;&gt;"",1,0))</f>
        <v>#REF!</v>
      </c>
      <c r="AP107" s="214" t="e">
        <f>IF('Crisis Indicator Data'!#REF!="No Data",1,IF(#REF!&lt;&gt;"",1,0))</f>
        <v>#REF!</v>
      </c>
      <c r="AQ107" s="214" t="e">
        <f>IF('Crisis Indicator Data'!#REF!="No Data",1,IF(#REF!&lt;&gt;"",1,0))</f>
        <v>#REF!</v>
      </c>
      <c r="AR107" s="214" t="e">
        <f>IF('Crisis Indicator Data'!#REF!="No Data",1,IF(#REF!&lt;&gt;"",1,0))</f>
        <v>#REF!</v>
      </c>
      <c r="AS107" s="214" t="e">
        <f>IF('Crisis Indicator Data'!#REF!="No Data",1,IF(#REF!&lt;&gt;"",1,0))</f>
        <v>#REF!</v>
      </c>
      <c r="AT107" s="214" t="e">
        <f>IF('Crisis Indicator Data'!#REF!="No Data",1,IF(#REF!&lt;&gt;"",1,0))</f>
        <v>#REF!</v>
      </c>
      <c r="AU107" s="214" t="e">
        <f>IF('Crisis Indicator Data'!#REF!="No Data",1,IF(#REF!&lt;&gt;"",1,0))</f>
        <v>#REF!</v>
      </c>
      <c r="AV107" s="214" t="e">
        <f>IF('Crisis Indicator Data'!#REF!="No Data",1,IF(#REF!&lt;&gt;"",1,0))</f>
        <v>#REF!</v>
      </c>
      <c r="AW107" s="214" t="e">
        <f>IF('Crisis Indicator Data'!#REF!="No Data",1,IF(#REF!&lt;&gt;"",1,0))</f>
        <v>#REF!</v>
      </c>
      <c r="AX107" s="214" t="e">
        <f>IF('Crisis Indicator Data'!#REF!="No Data",1,IF(#REF!&lt;&gt;"",1,0))</f>
        <v>#REF!</v>
      </c>
      <c r="AY107" s="214" t="e">
        <f>IF('Crisis Indicator Data'!#REF!="No Data",1,IF(#REF!&lt;&gt;"",1,0))</f>
        <v>#REF!</v>
      </c>
      <c r="AZ107" s="214" t="e">
        <f>IF('Crisis Indicator Data'!#REF!="No Data",1,IF(#REF!&lt;&gt;"",1,0))</f>
        <v>#REF!</v>
      </c>
      <c r="BA107" t="e">
        <f t="shared" si="6"/>
        <v>#REF!</v>
      </c>
      <c r="BB107" s="22" t="e">
        <f t="shared" si="7"/>
        <v>#REF!</v>
      </c>
    </row>
    <row r="108" spans="1:54" x14ac:dyDescent="0.25">
      <c r="A108" t="s">
        <v>8023</v>
      </c>
      <c r="B108" s="214" t="e">
        <f>IF('Crisis Indicator Data'!#REF!="No Data",1,IF(#REF!&lt;&gt;"",1,0))</f>
        <v>#REF!</v>
      </c>
      <c r="C108" s="214" t="e">
        <f>IF('Crisis Indicator Data'!#REF!="No Data",1,IF(#REF!&lt;&gt;"",1,0))</f>
        <v>#REF!</v>
      </c>
      <c r="D108" s="214" t="e">
        <f>IF('Crisis Indicator Data'!#REF!="No Data",1,IF(#REF!&lt;&gt;"",1,0))</f>
        <v>#REF!</v>
      </c>
      <c r="E108" s="214" t="e">
        <f>IF('Crisis Indicator Data'!#REF!="No Data",1,IF(#REF!&lt;&gt;"",1,0))</f>
        <v>#REF!</v>
      </c>
      <c r="F108" s="214" t="e">
        <f>IF('Crisis Indicator Data'!#REF!="No Data",1,IF(#REF!&lt;&gt;"",1,0))</f>
        <v>#REF!</v>
      </c>
      <c r="G108" s="214" t="e">
        <f>IF('Crisis Indicator Data'!#REF!="No Data",1,IF(#REF!&lt;&gt;"",1,0))</f>
        <v>#REF!</v>
      </c>
      <c r="H108" s="214" t="e">
        <f>IF('Crisis Indicator Data'!#REF!="No Data",1,IF(#REF!&lt;&gt;"",1,0))</f>
        <v>#REF!</v>
      </c>
      <c r="I108" s="214" t="e">
        <f>IF('Crisis Indicator Data'!#REF!="No Data",1,IF(#REF!&lt;&gt;"",1,0))</f>
        <v>#REF!</v>
      </c>
      <c r="J108" s="214" t="e">
        <f>IF('Crisis Indicator Data'!#REF!="No Data",1,IF(#REF!&lt;&gt;"",1,0))</f>
        <v>#REF!</v>
      </c>
      <c r="K108" s="214" t="e">
        <f>IF('Crisis Indicator Data'!#REF!="No Data",1,IF(#REF!&lt;&gt;"",1,0))</f>
        <v>#REF!</v>
      </c>
      <c r="L108" s="214" t="e">
        <f>IF('Crisis Indicator Data'!#REF!="No Data",1,IF(#REF!&lt;&gt;"",1,0))</f>
        <v>#REF!</v>
      </c>
      <c r="M108" s="214" t="e">
        <f>IF('Crisis Indicator Data'!#REF!="No Data",1,IF(#REF!&lt;&gt;"",1,0))</f>
        <v>#REF!</v>
      </c>
      <c r="N108" s="214" t="e">
        <f>IF('Crisis Indicator Data'!#REF!="No Data",1,IF(#REF!&lt;&gt;"",1,0))</f>
        <v>#REF!</v>
      </c>
      <c r="O108" s="214" t="e">
        <f>IF('Crisis Indicator Data'!#REF!="No Data",1,IF(#REF!&lt;&gt;"",1,0))</f>
        <v>#REF!</v>
      </c>
      <c r="P108" s="214" t="e">
        <f>IF('Crisis Indicator Data'!#REF!="No Data",1,IF(#REF!&lt;&gt;"",1,0))</f>
        <v>#REF!</v>
      </c>
      <c r="Q108" s="214" t="e">
        <f>IF('Crisis Indicator Data'!#REF!="No Data",1,IF(#REF!&lt;&gt;"",1,0))</f>
        <v>#REF!</v>
      </c>
      <c r="R108" s="214" t="e">
        <f>IF('Crisis Indicator Data'!#REF!="No Data",1,IF(#REF!&lt;&gt;"",1,0))</f>
        <v>#REF!</v>
      </c>
      <c r="S108" s="214" t="e">
        <f>IF('Crisis Indicator Data'!#REF!="No Data",1,IF(#REF!&lt;&gt;"",1,0))</f>
        <v>#REF!</v>
      </c>
      <c r="T108" s="214" t="e">
        <f>IF('Crisis Indicator Data'!#REF!="No Data",1,IF(#REF!&lt;&gt;"",1,0))</f>
        <v>#REF!</v>
      </c>
      <c r="U108" s="214" t="e">
        <f>IF('Crisis Indicator Data'!#REF!="No Data",1,IF(#REF!&lt;&gt;"",1,0))</f>
        <v>#REF!</v>
      </c>
      <c r="V108" s="214" t="e">
        <f>IF('Crisis Indicator Data'!#REF!="No Data",1,IF(#REF!&lt;&gt;"",1,0))</f>
        <v>#REF!</v>
      </c>
      <c r="W108" s="214" t="e">
        <f>IF('Crisis Indicator Data'!#REF!="No Data",1,IF(#REF!&lt;&gt;"",1,0))</f>
        <v>#REF!</v>
      </c>
      <c r="X108" s="214" t="e">
        <f>IF('Crisis Indicator Data'!#REF!="No Data",1,IF(#REF!&lt;&gt;"",1,0))</f>
        <v>#REF!</v>
      </c>
      <c r="Y108" s="214" t="e">
        <f>IF('Crisis Indicator Data'!#REF!="No Data",1,IF(#REF!&lt;&gt;"",1,0))</f>
        <v>#REF!</v>
      </c>
      <c r="Z108" s="214" t="e">
        <f>IF('Crisis Indicator Data'!#REF!="No Data",1,IF(#REF!&lt;&gt;"",1,0))</f>
        <v>#REF!</v>
      </c>
      <c r="AA108" s="214" t="e">
        <f>IF('Crisis Indicator Data'!#REF!="No Data",1,IF(#REF!&lt;&gt;"",1,0))</f>
        <v>#REF!</v>
      </c>
      <c r="AB108" s="214" t="e">
        <f>IF('Crisis Indicator Data'!#REF!="No Data",1,IF(#REF!&lt;&gt;"",1,0))</f>
        <v>#REF!</v>
      </c>
      <c r="AC108" s="214" t="e">
        <f>IF('Crisis Indicator Data'!#REF!="No Data",1,IF(#REF!&lt;&gt;"",1,0))</f>
        <v>#REF!</v>
      </c>
      <c r="AD108" s="214" t="e">
        <f>IF('Crisis Indicator Data'!#REF!="No Data",1,IF(#REF!&lt;&gt;"",1,0))</f>
        <v>#REF!</v>
      </c>
      <c r="AE108" s="214" t="e">
        <f>IF('Crisis Indicator Data'!#REF!="No Data",1,IF(#REF!&lt;&gt;"",1,0))</f>
        <v>#REF!</v>
      </c>
      <c r="AF108" s="214" t="e">
        <f>IF('Crisis Indicator Data'!#REF!="No Data",1,IF(#REF!&lt;&gt;"",1,0))</f>
        <v>#REF!</v>
      </c>
      <c r="AG108" s="214" t="e">
        <f>IF('Crisis Indicator Data'!#REF!="No Data",1,IF(#REF!&lt;&gt;"",1,0))</f>
        <v>#REF!</v>
      </c>
      <c r="AH108" s="214" t="e">
        <f>IF('Crisis Indicator Data'!#REF!="No Data",1,IF(#REF!&lt;&gt;"",1,0))</f>
        <v>#REF!</v>
      </c>
      <c r="AI108" s="214" t="e">
        <f>IF('Crisis Indicator Data'!#REF!="No Data",1,IF(#REF!&lt;&gt;"",1,0))</f>
        <v>#REF!</v>
      </c>
      <c r="AJ108" s="214" t="e">
        <f>IF('Crisis Indicator Data'!#REF!="No Data",1,IF(#REF!&lt;&gt;"",1,0))</f>
        <v>#REF!</v>
      </c>
      <c r="AK108" s="214" t="e">
        <f>IF('Crisis Indicator Data'!#REF!="No Data",1,IF(#REF!&lt;&gt;"",1,0))</f>
        <v>#REF!</v>
      </c>
      <c r="AL108" s="214" t="e">
        <f>IF('Crisis Indicator Data'!#REF!="No Data",1,IF(#REF!&lt;&gt;"",1,0))</f>
        <v>#REF!</v>
      </c>
      <c r="AM108" s="214" t="e">
        <f>IF('Crisis Indicator Data'!#REF!="No Data",1,IF(#REF!&lt;&gt;"",1,0))</f>
        <v>#REF!</v>
      </c>
      <c r="AN108" s="214" t="e">
        <f>IF('Crisis Indicator Data'!#REF!="No Data",1,IF(#REF!&lt;&gt;"",1,0))</f>
        <v>#REF!</v>
      </c>
      <c r="AO108" s="214" t="e">
        <f>IF('Crisis Indicator Data'!#REF!="No Data",1,IF(#REF!&lt;&gt;"",1,0))</f>
        <v>#REF!</v>
      </c>
      <c r="AP108" s="214" t="e">
        <f>IF('Crisis Indicator Data'!#REF!="No Data",1,IF(#REF!&lt;&gt;"",1,0))</f>
        <v>#REF!</v>
      </c>
      <c r="AQ108" s="214" t="e">
        <f>IF('Crisis Indicator Data'!#REF!="No Data",1,IF(#REF!&lt;&gt;"",1,0))</f>
        <v>#REF!</v>
      </c>
      <c r="AR108" s="214" t="e">
        <f>IF('Crisis Indicator Data'!#REF!="No Data",1,IF(#REF!&lt;&gt;"",1,0))</f>
        <v>#REF!</v>
      </c>
      <c r="AS108" s="214" t="e">
        <f>IF('Crisis Indicator Data'!#REF!="No Data",1,IF(#REF!&lt;&gt;"",1,0))</f>
        <v>#REF!</v>
      </c>
      <c r="AT108" s="214" t="e">
        <f>IF('Crisis Indicator Data'!#REF!="No Data",1,IF(#REF!&lt;&gt;"",1,0))</f>
        <v>#REF!</v>
      </c>
      <c r="AU108" s="214" t="e">
        <f>IF('Crisis Indicator Data'!#REF!="No Data",1,IF(#REF!&lt;&gt;"",1,0))</f>
        <v>#REF!</v>
      </c>
      <c r="AV108" s="214" t="e">
        <f>IF('Crisis Indicator Data'!#REF!="No Data",1,IF(#REF!&lt;&gt;"",1,0))</f>
        <v>#REF!</v>
      </c>
      <c r="AW108" s="214" t="e">
        <f>IF('Crisis Indicator Data'!#REF!="No Data",1,IF(#REF!&lt;&gt;"",1,0))</f>
        <v>#REF!</v>
      </c>
      <c r="AX108" s="214" t="e">
        <f>IF('Crisis Indicator Data'!#REF!="No Data",1,IF(#REF!&lt;&gt;"",1,0))</f>
        <v>#REF!</v>
      </c>
      <c r="AY108" s="214" t="e">
        <f>IF('Crisis Indicator Data'!#REF!="No Data",1,IF(#REF!&lt;&gt;"",1,0))</f>
        <v>#REF!</v>
      </c>
      <c r="AZ108" s="214" t="e">
        <f>IF('Crisis Indicator Data'!#REF!="No Data",1,IF(#REF!&lt;&gt;"",1,0))</f>
        <v>#REF!</v>
      </c>
      <c r="BA108" t="e">
        <f t="shared" si="6"/>
        <v>#REF!</v>
      </c>
      <c r="BB108" s="22" t="e">
        <f t="shared" si="7"/>
        <v>#REF!</v>
      </c>
    </row>
    <row r="109" spans="1:54" x14ac:dyDescent="0.25">
      <c r="A109" t="s">
        <v>8035</v>
      </c>
      <c r="B109" s="214" t="e">
        <f>IF('Crisis Indicator Data'!#REF!="No Data",1,IF(#REF!&lt;&gt;"",1,0))</f>
        <v>#REF!</v>
      </c>
      <c r="C109" s="214" t="e">
        <f>IF('Crisis Indicator Data'!#REF!="No Data",1,IF(#REF!&lt;&gt;"",1,0))</f>
        <v>#REF!</v>
      </c>
      <c r="D109" s="214" t="e">
        <f>IF('Crisis Indicator Data'!#REF!="No Data",1,IF(#REF!&lt;&gt;"",1,0))</f>
        <v>#REF!</v>
      </c>
      <c r="E109" s="214" t="e">
        <f>IF('Crisis Indicator Data'!#REF!="No Data",1,IF(#REF!&lt;&gt;"",1,0))</f>
        <v>#REF!</v>
      </c>
      <c r="F109" s="214" t="e">
        <f>IF('Crisis Indicator Data'!#REF!="No Data",1,IF(#REF!&lt;&gt;"",1,0))</f>
        <v>#REF!</v>
      </c>
      <c r="G109" s="214" t="e">
        <f>IF('Crisis Indicator Data'!#REF!="No Data",1,IF(#REF!&lt;&gt;"",1,0))</f>
        <v>#REF!</v>
      </c>
      <c r="H109" s="214" t="e">
        <f>IF('Crisis Indicator Data'!#REF!="No Data",1,IF(#REF!&lt;&gt;"",1,0))</f>
        <v>#REF!</v>
      </c>
      <c r="I109" s="214" t="e">
        <f>IF('Crisis Indicator Data'!#REF!="No Data",1,IF(#REF!&lt;&gt;"",1,0))</f>
        <v>#REF!</v>
      </c>
      <c r="J109" s="214" t="e">
        <f>IF('Crisis Indicator Data'!#REF!="No Data",1,IF(#REF!&lt;&gt;"",1,0))</f>
        <v>#REF!</v>
      </c>
      <c r="K109" s="214" t="e">
        <f>IF('Crisis Indicator Data'!#REF!="No Data",1,IF(#REF!&lt;&gt;"",1,0))</f>
        <v>#REF!</v>
      </c>
      <c r="L109" s="214" t="e">
        <f>IF('Crisis Indicator Data'!#REF!="No Data",1,IF(#REF!&lt;&gt;"",1,0))</f>
        <v>#REF!</v>
      </c>
      <c r="M109" s="214" t="e">
        <f>IF('Crisis Indicator Data'!#REF!="No Data",1,IF(#REF!&lt;&gt;"",1,0))</f>
        <v>#REF!</v>
      </c>
      <c r="N109" s="214" t="e">
        <f>IF('Crisis Indicator Data'!#REF!="No Data",1,IF(#REF!&lt;&gt;"",1,0))</f>
        <v>#REF!</v>
      </c>
      <c r="O109" s="214" t="e">
        <f>IF('Crisis Indicator Data'!#REF!="No Data",1,IF(#REF!&lt;&gt;"",1,0))</f>
        <v>#REF!</v>
      </c>
      <c r="P109" s="214" t="e">
        <f>IF('Crisis Indicator Data'!#REF!="No Data",1,IF(#REF!&lt;&gt;"",1,0))</f>
        <v>#REF!</v>
      </c>
      <c r="Q109" s="214" t="e">
        <f>IF('Crisis Indicator Data'!#REF!="No Data",1,IF(#REF!&lt;&gt;"",1,0))</f>
        <v>#REF!</v>
      </c>
      <c r="R109" s="214" t="e">
        <f>IF('Crisis Indicator Data'!#REF!="No Data",1,IF(#REF!&lt;&gt;"",1,0))</f>
        <v>#REF!</v>
      </c>
      <c r="S109" s="214" t="e">
        <f>IF('Crisis Indicator Data'!#REF!="No Data",1,IF(#REF!&lt;&gt;"",1,0))</f>
        <v>#REF!</v>
      </c>
      <c r="T109" s="214" t="e">
        <f>IF('Crisis Indicator Data'!#REF!="No Data",1,IF(#REF!&lt;&gt;"",1,0))</f>
        <v>#REF!</v>
      </c>
      <c r="U109" s="214" t="e">
        <f>IF('Crisis Indicator Data'!#REF!="No Data",1,IF(#REF!&lt;&gt;"",1,0))</f>
        <v>#REF!</v>
      </c>
      <c r="V109" s="214" t="e">
        <f>IF('Crisis Indicator Data'!#REF!="No Data",1,IF(#REF!&lt;&gt;"",1,0))</f>
        <v>#REF!</v>
      </c>
      <c r="W109" s="214" t="e">
        <f>IF('Crisis Indicator Data'!#REF!="No Data",1,IF(#REF!&lt;&gt;"",1,0))</f>
        <v>#REF!</v>
      </c>
      <c r="X109" s="214" t="e">
        <f>IF('Crisis Indicator Data'!#REF!="No Data",1,IF(#REF!&lt;&gt;"",1,0))</f>
        <v>#REF!</v>
      </c>
      <c r="Y109" s="214" t="e">
        <f>IF('Crisis Indicator Data'!#REF!="No Data",1,IF(#REF!&lt;&gt;"",1,0))</f>
        <v>#REF!</v>
      </c>
      <c r="Z109" s="214" t="e">
        <f>IF('Crisis Indicator Data'!#REF!="No Data",1,IF(#REF!&lt;&gt;"",1,0))</f>
        <v>#REF!</v>
      </c>
      <c r="AA109" s="214" t="e">
        <f>IF('Crisis Indicator Data'!#REF!="No Data",1,IF(#REF!&lt;&gt;"",1,0))</f>
        <v>#REF!</v>
      </c>
      <c r="AB109" s="214" t="e">
        <f>IF('Crisis Indicator Data'!#REF!="No Data",1,IF(#REF!&lt;&gt;"",1,0))</f>
        <v>#REF!</v>
      </c>
      <c r="AC109" s="214" t="e">
        <f>IF('Crisis Indicator Data'!#REF!="No Data",1,IF(#REF!&lt;&gt;"",1,0))</f>
        <v>#REF!</v>
      </c>
      <c r="AD109" s="214" t="e">
        <f>IF('Crisis Indicator Data'!#REF!="No Data",1,IF(#REF!&lt;&gt;"",1,0))</f>
        <v>#REF!</v>
      </c>
      <c r="AE109" s="214" t="e">
        <f>IF('Crisis Indicator Data'!#REF!="No Data",1,IF(#REF!&lt;&gt;"",1,0))</f>
        <v>#REF!</v>
      </c>
      <c r="AF109" s="214" t="e">
        <f>IF('Crisis Indicator Data'!#REF!="No Data",1,IF(#REF!&lt;&gt;"",1,0))</f>
        <v>#REF!</v>
      </c>
      <c r="AG109" s="214" t="e">
        <f>IF('Crisis Indicator Data'!#REF!="No Data",1,IF(#REF!&lt;&gt;"",1,0))</f>
        <v>#REF!</v>
      </c>
      <c r="AH109" s="214" t="e">
        <f>IF('Crisis Indicator Data'!#REF!="No Data",1,IF(#REF!&lt;&gt;"",1,0))</f>
        <v>#REF!</v>
      </c>
      <c r="AI109" s="214" t="e">
        <f>IF('Crisis Indicator Data'!#REF!="No Data",1,IF(#REF!&lt;&gt;"",1,0))</f>
        <v>#REF!</v>
      </c>
      <c r="AJ109" s="214" t="e">
        <f>IF('Crisis Indicator Data'!#REF!="No Data",1,IF(#REF!&lt;&gt;"",1,0))</f>
        <v>#REF!</v>
      </c>
      <c r="AK109" s="214" t="e">
        <f>IF('Crisis Indicator Data'!#REF!="No Data",1,IF(#REF!&lt;&gt;"",1,0))</f>
        <v>#REF!</v>
      </c>
      <c r="AL109" s="214" t="e">
        <f>IF('Crisis Indicator Data'!#REF!="No Data",1,IF(#REF!&lt;&gt;"",1,0))</f>
        <v>#REF!</v>
      </c>
      <c r="AM109" s="214" t="e">
        <f>IF('Crisis Indicator Data'!#REF!="No Data",1,IF(#REF!&lt;&gt;"",1,0))</f>
        <v>#REF!</v>
      </c>
      <c r="AN109" s="214" t="e">
        <f>IF('Crisis Indicator Data'!#REF!="No Data",1,IF(#REF!&lt;&gt;"",1,0))</f>
        <v>#REF!</v>
      </c>
      <c r="AO109" s="214" t="e">
        <f>IF('Crisis Indicator Data'!#REF!="No Data",1,IF(#REF!&lt;&gt;"",1,0))</f>
        <v>#REF!</v>
      </c>
      <c r="AP109" s="214" t="e">
        <f>IF('Crisis Indicator Data'!#REF!="No Data",1,IF(#REF!&lt;&gt;"",1,0))</f>
        <v>#REF!</v>
      </c>
      <c r="AQ109" s="214" t="e">
        <f>IF('Crisis Indicator Data'!#REF!="No Data",1,IF(#REF!&lt;&gt;"",1,0))</f>
        <v>#REF!</v>
      </c>
      <c r="AR109" s="214" t="e">
        <f>IF('Crisis Indicator Data'!#REF!="No Data",1,IF(#REF!&lt;&gt;"",1,0))</f>
        <v>#REF!</v>
      </c>
      <c r="AS109" s="214" t="e">
        <f>IF('Crisis Indicator Data'!#REF!="No Data",1,IF(#REF!&lt;&gt;"",1,0))</f>
        <v>#REF!</v>
      </c>
      <c r="AT109" s="214" t="e">
        <f>IF('Crisis Indicator Data'!#REF!="No Data",1,IF(#REF!&lt;&gt;"",1,0))</f>
        <v>#REF!</v>
      </c>
      <c r="AU109" s="214" t="e">
        <f>IF('Crisis Indicator Data'!#REF!="No Data",1,IF(#REF!&lt;&gt;"",1,0))</f>
        <v>#REF!</v>
      </c>
      <c r="AV109" s="214" t="e">
        <f>IF('Crisis Indicator Data'!#REF!="No Data",1,IF(#REF!&lt;&gt;"",1,0))</f>
        <v>#REF!</v>
      </c>
      <c r="AW109" s="214" t="e">
        <f>IF('Crisis Indicator Data'!#REF!="No Data",1,IF(#REF!&lt;&gt;"",1,0))</f>
        <v>#REF!</v>
      </c>
      <c r="AX109" s="214" t="e">
        <f>IF('Crisis Indicator Data'!#REF!="No Data",1,IF(#REF!&lt;&gt;"",1,0))</f>
        <v>#REF!</v>
      </c>
      <c r="AY109" s="214" t="e">
        <f>IF('Crisis Indicator Data'!#REF!="No Data",1,IF(#REF!&lt;&gt;"",1,0))</f>
        <v>#REF!</v>
      </c>
      <c r="AZ109" s="214" t="e">
        <f>IF('Crisis Indicator Data'!#REF!="No Data",1,IF(#REF!&lt;&gt;"",1,0))</f>
        <v>#REF!</v>
      </c>
      <c r="BA109" t="e">
        <f t="shared" si="6"/>
        <v>#REF!</v>
      </c>
      <c r="BB109" s="22" t="e">
        <f t="shared" si="7"/>
        <v>#REF!</v>
      </c>
    </row>
    <row r="110" spans="1:54" x14ac:dyDescent="0.25">
      <c r="A110" t="s">
        <v>8037</v>
      </c>
      <c r="B110" s="214" t="e">
        <f>IF('Crisis Indicator Data'!#REF!="No Data",1,IF(#REF!&lt;&gt;"",1,0))</f>
        <v>#REF!</v>
      </c>
      <c r="C110" s="214" t="e">
        <f>IF('Crisis Indicator Data'!#REF!="No Data",1,IF(#REF!&lt;&gt;"",1,0))</f>
        <v>#REF!</v>
      </c>
      <c r="D110" s="214" t="e">
        <f>IF('Crisis Indicator Data'!#REF!="No Data",1,IF(#REF!&lt;&gt;"",1,0))</f>
        <v>#REF!</v>
      </c>
      <c r="E110" s="214" t="e">
        <f>IF('Crisis Indicator Data'!#REF!="No Data",1,IF(#REF!&lt;&gt;"",1,0))</f>
        <v>#REF!</v>
      </c>
      <c r="F110" s="214" t="e">
        <f>IF('Crisis Indicator Data'!#REF!="No Data",1,IF(#REF!&lt;&gt;"",1,0))</f>
        <v>#REF!</v>
      </c>
      <c r="G110" s="214" t="e">
        <f>IF('Crisis Indicator Data'!#REF!="No Data",1,IF(#REF!&lt;&gt;"",1,0))</f>
        <v>#REF!</v>
      </c>
      <c r="H110" s="214" t="e">
        <f>IF('Crisis Indicator Data'!#REF!="No Data",1,IF(#REF!&lt;&gt;"",1,0))</f>
        <v>#REF!</v>
      </c>
      <c r="I110" s="214" t="e">
        <f>IF('Crisis Indicator Data'!#REF!="No Data",1,IF(#REF!&lt;&gt;"",1,0))</f>
        <v>#REF!</v>
      </c>
      <c r="J110" s="214" t="e">
        <f>IF('Crisis Indicator Data'!#REF!="No Data",1,IF(#REF!&lt;&gt;"",1,0))</f>
        <v>#REF!</v>
      </c>
      <c r="K110" s="214" t="e">
        <f>IF('Crisis Indicator Data'!#REF!="No Data",1,IF(#REF!&lt;&gt;"",1,0))</f>
        <v>#REF!</v>
      </c>
      <c r="L110" s="214" t="e">
        <f>IF('Crisis Indicator Data'!#REF!="No Data",1,IF(#REF!&lt;&gt;"",1,0))</f>
        <v>#REF!</v>
      </c>
      <c r="M110" s="214" t="e">
        <f>IF('Crisis Indicator Data'!#REF!="No Data",1,IF(#REF!&lt;&gt;"",1,0))</f>
        <v>#REF!</v>
      </c>
      <c r="N110" s="214" t="e">
        <f>IF('Crisis Indicator Data'!#REF!="No Data",1,IF(#REF!&lt;&gt;"",1,0))</f>
        <v>#REF!</v>
      </c>
      <c r="O110" s="214" t="e">
        <f>IF('Crisis Indicator Data'!#REF!="No Data",1,IF(#REF!&lt;&gt;"",1,0))</f>
        <v>#REF!</v>
      </c>
      <c r="P110" s="214" t="e">
        <f>IF('Crisis Indicator Data'!#REF!="No Data",1,IF(#REF!&lt;&gt;"",1,0))</f>
        <v>#REF!</v>
      </c>
      <c r="Q110" s="214" t="e">
        <f>IF('Crisis Indicator Data'!#REF!="No Data",1,IF(#REF!&lt;&gt;"",1,0))</f>
        <v>#REF!</v>
      </c>
      <c r="R110" s="214" t="e">
        <f>IF('Crisis Indicator Data'!#REF!="No Data",1,IF(#REF!&lt;&gt;"",1,0))</f>
        <v>#REF!</v>
      </c>
      <c r="S110" s="214" t="e">
        <f>IF('Crisis Indicator Data'!#REF!="No Data",1,IF(#REF!&lt;&gt;"",1,0))</f>
        <v>#REF!</v>
      </c>
      <c r="T110" s="214" t="e">
        <f>IF('Crisis Indicator Data'!#REF!="No Data",1,IF(#REF!&lt;&gt;"",1,0))</f>
        <v>#REF!</v>
      </c>
      <c r="U110" s="214" t="e">
        <f>IF('Crisis Indicator Data'!#REF!="No Data",1,IF(#REF!&lt;&gt;"",1,0))</f>
        <v>#REF!</v>
      </c>
      <c r="V110" s="214" t="e">
        <f>IF('Crisis Indicator Data'!#REF!="No Data",1,IF(#REF!&lt;&gt;"",1,0))</f>
        <v>#REF!</v>
      </c>
      <c r="W110" s="214" t="e">
        <f>IF('Crisis Indicator Data'!#REF!="No Data",1,IF(#REF!&lt;&gt;"",1,0))</f>
        <v>#REF!</v>
      </c>
      <c r="X110" s="214" t="e">
        <f>IF('Crisis Indicator Data'!#REF!="No Data",1,IF(#REF!&lt;&gt;"",1,0))</f>
        <v>#REF!</v>
      </c>
      <c r="Y110" s="214" t="e">
        <f>IF('Crisis Indicator Data'!#REF!="No Data",1,IF(#REF!&lt;&gt;"",1,0))</f>
        <v>#REF!</v>
      </c>
      <c r="Z110" s="214" t="e">
        <f>IF('Crisis Indicator Data'!#REF!="No Data",1,IF(#REF!&lt;&gt;"",1,0))</f>
        <v>#REF!</v>
      </c>
      <c r="AA110" s="214" t="e">
        <f>IF('Crisis Indicator Data'!#REF!="No Data",1,IF(#REF!&lt;&gt;"",1,0))</f>
        <v>#REF!</v>
      </c>
      <c r="AB110" s="214" t="e">
        <f>IF('Crisis Indicator Data'!#REF!="No Data",1,IF(#REF!&lt;&gt;"",1,0))</f>
        <v>#REF!</v>
      </c>
      <c r="AC110" s="214" t="e">
        <f>IF('Crisis Indicator Data'!#REF!="No Data",1,IF(#REF!&lt;&gt;"",1,0))</f>
        <v>#REF!</v>
      </c>
      <c r="AD110" s="214" t="e">
        <f>IF('Crisis Indicator Data'!#REF!="No Data",1,IF(#REF!&lt;&gt;"",1,0))</f>
        <v>#REF!</v>
      </c>
      <c r="AE110" s="214" t="e">
        <f>IF('Crisis Indicator Data'!#REF!="No Data",1,IF(#REF!&lt;&gt;"",1,0))</f>
        <v>#REF!</v>
      </c>
      <c r="AF110" s="214" t="e">
        <f>IF('Crisis Indicator Data'!#REF!="No Data",1,IF(#REF!&lt;&gt;"",1,0))</f>
        <v>#REF!</v>
      </c>
      <c r="AG110" s="214" t="e">
        <f>IF('Crisis Indicator Data'!#REF!="No Data",1,IF(#REF!&lt;&gt;"",1,0))</f>
        <v>#REF!</v>
      </c>
      <c r="AH110" s="214" t="e">
        <f>IF('Crisis Indicator Data'!#REF!="No Data",1,IF(#REF!&lt;&gt;"",1,0))</f>
        <v>#REF!</v>
      </c>
      <c r="AI110" s="214" t="e">
        <f>IF('Crisis Indicator Data'!#REF!="No Data",1,IF(#REF!&lt;&gt;"",1,0))</f>
        <v>#REF!</v>
      </c>
      <c r="AJ110" s="214" t="e">
        <f>IF('Crisis Indicator Data'!#REF!="No Data",1,IF(#REF!&lt;&gt;"",1,0))</f>
        <v>#REF!</v>
      </c>
      <c r="AK110" s="214" t="e">
        <f>IF('Crisis Indicator Data'!#REF!="No Data",1,IF(#REF!&lt;&gt;"",1,0))</f>
        <v>#REF!</v>
      </c>
      <c r="AL110" s="214" t="e">
        <f>IF('Crisis Indicator Data'!#REF!="No Data",1,IF(#REF!&lt;&gt;"",1,0))</f>
        <v>#REF!</v>
      </c>
      <c r="AM110" s="214" t="e">
        <f>IF('Crisis Indicator Data'!#REF!="No Data",1,IF(#REF!&lt;&gt;"",1,0))</f>
        <v>#REF!</v>
      </c>
      <c r="AN110" s="214" t="e">
        <f>IF('Crisis Indicator Data'!#REF!="No Data",1,IF(#REF!&lt;&gt;"",1,0))</f>
        <v>#REF!</v>
      </c>
      <c r="AO110" s="214" t="e">
        <f>IF('Crisis Indicator Data'!#REF!="No Data",1,IF(#REF!&lt;&gt;"",1,0))</f>
        <v>#REF!</v>
      </c>
      <c r="AP110" s="214" t="e">
        <f>IF('Crisis Indicator Data'!#REF!="No Data",1,IF(#REF!&lt;&gt;"",1,0))</f>
        <v>#REF!</v>
      </c>
      <c r="AQ110" s="214" t="e">
        <f>IF('Crisis Indicator Data'!#REF!="No Data",1,IF(#REF!&lt;&gt;"",1,0))</f>
        <v>#REF!</v>
      </c>
      <c r="AR110" s="214" t="e">
        <f>IF('Crisis Indicator Data'!#REF!="No Data",1,IF(#REF!&lt;&gt;"",1,0))</f>
        <v>#REF!</v>
      </c>
      <c r="AS110" s="214" t="e">
        <f>IF('Crisis Indicator Data'!#REF!="No Data",1,IF(#REF!&lt;&gt;"",1,0))</f>
        <v>#REF!</v>
      </c>
      <c r="AT110" s="214" t="e">
        <f>IF('Crisis Indicator Data'!#REF!="No Data",1,IF(#REF!&lt;&gt;"",1,0))</f>
        <v>#REF!</v>
      </c>
      <c r="AU110" s="214" t="e">
        <f>IF('Crisis Indicator Data'!#REF!="No Data",1,IF(#REF!&lt;&gt;"",1,0))</f>
        <v>#REF!</v>
      </c>
      <c r="AV110" s="214" t="e">
        <f>IF('Crisis Indicator Data'!#REF!="No Data",1,IF(#REF!&lt;&gt;"",1,0))</f>
        <v>#REF!</v>
      </c>
      <c r="AW110" s="214" t="e">
        <f>IF('Crisis Indicator Data'!#REF!="No Data",1,IF(#REF!&lt;&gt;"",1,0))</f>
        <v>#REF!</v>
      </c>
      <c r="AX110" s="214" t="e">
        <f>IF('Crisis Indicator Data'!#REF!="No Data",1,IF(#REF!&lt;&gt;"",1,0))</f>
        <v>#REF!</v>
      </c>
      <c r="AY110" s="214" t="e">
        <f>IF('Crisis Indicator Data'!#REF!="No Data",1,IF(#REF!&lt;&gt;"",1,0))</f>
        <v>#REF!</v>
      </c>
      <c r="AZ110" s="214" t="e">
        <f>IF('Crisis Indicator Data'!#REF!="No Data",1,IF(#REF!&lt;&gt;"",1,0))</f>
        <v>#REF!</v>
      </c>
      <c r="BA110" t="e">
        <f t="shared" si="6"/>
        <v>#REF!</v>
      </c>
      <c r="BB110" s="22" t="e">
        <f t="shared" si="7"/>
        <v>#REF!</v>
      </c>
    </row>
    <row r="111" spans="1:54" x14ac:dyDescent="0.25">
      <c r="A111" t="s">
        <v>8021</v>
      </c>
      <c r="B111" s="214" t="e">
        <f>IF('Crisis Indicator Data'!#REF!="No Data",1,IF(#REF!&lt;&gt;"",1,0))</f>
        <v>#REF!</v>
      </c>
      <c r="C111" s="214" t="e">
        <f>IF('Crisis Indicator Data'!#REF!="No Data",1,IF(#REF!&lt;&gt;"",1,0))</f>
        <v>#REF!</v>
      </c>
      <c r="D111" s="214" t="e">
        <f>IF('Crisis Indicator Data'!#REF!="No Data",1,IF(#REF!&lt;&gt;"",1,0))</f>
        <v>#REF!</v>
      </c>
      <c r="E111" s="214" t="e">
        <f>IF('Crisis Indicator Data'!#REF!="No Data",1,IF(#REF!&lt;&gt;"",1,0))</f>
        <v>#REF!</v>
      </c>
      <c r="F111" s="214" t="e">
        <f>IF('Crisis Indicator Data'!#REF!="No Data",1,IF(#REF!&lt;&gt;"",1,0))</f>
        <v>#REF!</v>
      </c>
      <c r="G111" s="214" t="e">
        <f>IF('Crisis Indicator Data'!#REF!="No Data",1,IF(#REF!&lt;&gt;"",1,0))</f>
        <v>#REF!</v>
      </c>
      <c r="H111" s="214" t="e">
        <f>IF('Crisis Indicator Data'!#REF!="No Data",1,IF(#REF!&lt;&gt;"",1,0))</f>
        <v>#REF!</v>
      </c>
      <c r="I111" s="214" t="e">
        <f>IF('Crisis Indicator Data'!#REF!="No Data",1,IF(#REF!&lt;&gt;"",1,0))</f>
        <v>#REF!</v>
      </c>
      <c r="J111" s="214" t="e">
        <f>IF('Crisis Indicator Data'!#REF!="No Data",1,IF(#REF!&lt;&gt;"",1,0))</f>
        <v>#REF!</v>
      </c>
      <c r="K111" s="214" t="e">
        <f>IF('Crisis Indicator Data'!#REF!="No Data",1,IF(#REF!&lt;&gt;"",1,0))</f>
        <v>#REF!</v>
      </c>
      <c r="L111" s="214" t="e">
        <f>IF('Crisis Indicator Data'!#REF!="No Data",1,IF(#REF!&lt;&gt;"",1,0))</f>
        <v>#REF!</v>
      </c>
      <c r="M111" s="214" t="e">
        <f>IF('Crisis Indicator Data'!#REF!="No Data",1,IF(#REF!&lt;&gt;"",1,0))</f>
        <v>#REF!</v>
      </c>
      <c r="N111" s="214" t="e">
        <f>IF('Crisis Indicator Data'!#REF!="No Data",1,IF(#REF!&lt;&gt;"",1,0))</f>
        <v>#REF!</v>
      </c>
      <c r="O111" s="214" t="e">
        <f>IF('Crisis Indicator Data'!#REF!="No Data",1,IF(#REF!&lt;&gt;"",1,0))</f>
        <v>#REF!</v>
      </c>
      <c r="P111" s="214" t="e">
        <f>IF('Crisis Indicator Data'!#REF!="No Data",1,IF(#REF!&lt;&gt;"",1,0))</f>
        <v>#REF!</v>
      </c>
      <c r="Q111" s="214" t="e">
        <f>IF('Crisis Indicator Data'!#REF!="No Data",1,IF(#REF!&lt;&gt;"",1,0))</f>
        <v>#REF!</v>
      </c>
      <c r="R111" s="214" t="e">
        <f>IF('Crisis Indicator Data'!#REF!="No Data",1,IF(#REF!&lt;&gt;"",1,0))</f>
        <v>#REF!</v>
      </c>
      <c r="S111" s="214" t="e">
        <f>IF('Crisis Indicator Data'!#REF!="No Data",1,IF(#REF!&lt;&gt;"",1,0))</f>
        <v>#REF!</v>
      </c>
      <c r="T111" s="214" t="e">
        <f>IF('Crisis Indicator Data'!#REF!="No Data",1,IF(#REF!&lt;&gt;"",1,0))</f>
        <v>#REF!</v>
      </c>
      <c r="U111" s="214" t="e">
        <f>IF('Crisis Indicator Data'!#REF!="No Data",1,IF(#REF!&lt;&gt;"",1,0))</f>
        <v>#REF!</v>
      </c>
      <c r="V111" s="214" t="e">
        <f>IF('Crisis Indicator Data'!#REF!="No Data",1,IF(#REF!&lt;&gt;"",1,0))</f>
        <v>#REF!</v>
      </c>
      <c r="W111" s="214" t="e">
        <f>IF('Crisis Indicator Data'!#REF!="No Data",1,IF(#REF!&lt;&gt;"",1,0))</f>
        <v>#REF!</v>
      </c>
      <c r="X111" s="214" t="e">
        <f>IF('Crisis Indicator Data'!#REF!="No Data",1,IF(#REF!&lt;&gt;"",1,0))</f>
        <v>#REF!</v>
      </c>
      <c r="Y111" s="214" t="e">
        <f>IF('Crisis Indicator Data'!#REF!="No Data",1,IF(#REF!&lt;&gt;"",1,0))</f>
        <v>#REF!</v>
      </c>
      <c r="Z111" s="214" t="e">
        <f>IF('Crisis Indicator Data'!#REF!="No Data",1,IF(#REF!&lt;&gt;"",1,0))</f>
        <v>#REF!</v>
      </c>
      <c r="AA111" s="214" t="e">
        <f>IF('Crisis Indicator Data'!#REF!="No Data",1,IF(#REF!&lt;&gt;"",1,0))</f>
        <v>#REF!</v>
      </c>
      <c r="AB111" s="214" t="e">
        <f>IF('Crisis Indicator Data'!#REF!="No Data",1,IF(#REF!&lt;&gt;"",1,0))</f>
        <v>#REF!</v>
      </c>
      <c r="AC111" s="214" t="e">
        <f>IF('Crisis Indicator Data'!#REF!="No Data",1,IF(#REF!&lt;&gt;"",1,0))</f>
        <v>#REF!</v>
      </c>
      <c r="AD111" s="214" t="e">
        <f>IF('Crisis Indicator Data'!#REF!="No Data",1,IF(#REF!&lt;&gt;"",1,0))</f>
        <v>#REF!</v>
      </c>
      <c r="AE111" s="214" t="e">
        <f>IF('Crisis Indicator Data'!#REF!="No Data",1,IF(#REF!&lt;&gt;"",1,0))</f>
        <v>#REF!</v>
      </c>
      <c r="AF111" s="214" t="e">
        <f>IF('Crisis Indicator Data'!#REF!="No Data",1,IF(#REF!&lt;&gt;"",1,0))</f>
        <v>#REF!</v>
      </c>
      <c r="AG111" s="214" t="e">
        <f>IF('Crisis Indicator Data'!#REF!="No Data",1,IF(#REF!&lt;&gt;"",1,0))</f>
        <v>#REF!</v>
      </c>
      <c r="AH111" s="214" t="e">
        <f>IF('Crisis Indicator Data'!#REF!="No Data",1,IF(#REF!&lt;&gt;"",1,0))</f>
        <v>#REF!</v>
      </c>
      <c r="AI111" s="214" t="e">
        <f>IF('Crisis Indicator Data'!#REF!="No Data",1,IF(#REF!&lt;&gt;"",1,0))</f>
        <v>#REF!</v>
      </c>
      <c r="AJ111" s="214" t="e">
        <f>IF('Crisis Indicator Data'!#REF!="No Data",1,IF(#REF!&lt;&gt;"",1,0))</f>
        <v>#REF!</v>
      </c>
      <c r="AK111" s="214" t="e">
        <f>IF('Crisis Indicator Data'!#REF!="No Data",1,IF(#REF!&lt;&gt;"",1,0))</f>
        <v>#REF!</v>
      </c>
      <c r="AL111" s="214" t="e">
        <f>IF('Crisis Indicator Data'!#REF!="No Data",1,IF(#REF!&lt;&gt;"",1,0))</f>
        <v>#REF!</v>
      </c>
      <c r="AM111" s="214" t="e">
        <f>IF('Crisis Indicator Data'!#REF!="No Data",1,IF(#REF!&lt;&gt;"",1,0))</f>
        <v>#REF!</v>
      </c>
      <c r="AN111" s="214" t="e">
        <f>IF('Crisis Indicator Data'!#REF!="No Data",1,IF(#REF!&lt;&gt;"",1,0))</f>
        <v>#REF!</v>
      </c>
      <c r="AO111" s="214" t="e">
        <f>IF('Crisis Indicator Data'!#REF!="No Data",1,IF(#REF!&lt;&gt;"",1,0))</f>
        <v>#REF!</v>
      </c>
      <c r="AP111" s="214" t="e">
        <f>IF('Crisis Indicator Data'!#REF!="No Data",1,IF(#REF!&lt;&gt;"",1,0))</f>
        <v>#REF!</v>
      </c>
      <c r="AQ111" s="214" t="e">
        <f>IF('Crisis Indicator Data'!#REF!="No Data",1,IF(#REF!&lt;&gt;"",1,0))</f>
        <v>#REF!</v>
      </c>
      <c r="AR111" s="214" t="e">
        <f>IF('Crisis Indicator Data'!#REF!="No Data",1,IF(#REF!&lt;&gt;"",1,0))</f>
        <v>#REF!</v>
      </c>
      <c r="AS111" s="214" t="e">
        <f>IF('Crisis Indicator Data'!#REF!="No Data",1,IF(#REF!&lt;&gt;"",1,0))</f>
        <v>#REF!</v>
      </c>
      <c r="AT111" s="214" t="e">
        <f>IF('Crisis Indicator Data'!#REF!="No Data",1,IF(#REF!&lt;&gt;"",1,0))</f>
        <v>#REF!</v>
      </c>
      <c r="AU111" s="214" t="e">
        <f>IF('Crisis Indicator Data'!#REF!="No Data",1,IF(#REF!&lt;&gt;"",1,0))</f>
        <v>#REF!</v>
      </c>
      <c r="AV111" s="214" t="e">
        <f>IF('Crisis Indicator Data'!#REF!="No Data",1,IF(#REF!&lt;&gt;"",1,0))</f>
        <v>#REF!</v>
      </c>
      <c r="AW111" s="214" t="e">
        <f>IF('Crisis Indicator Data'!#REF!="No Data",1,IF(#REF!&lt;&gt;"",1,0))</f>
        <v>#REF!</v>
      </c>
      <c r="AX111" s="214" t="e">
        <f>IF('Crisis Indicator Data'!#REF!="No Data",1,IF(#REF!&lt;&gt;"",1,0))</f>
        <v>#REF!</v>
      </c>
      <c r="AY111" s="214" t="e">
        <f>IF('Crisis Indicator Data'!#REF!="No Data",1,IF(#REF!&lt;&gt;"",1,0))</f>
        <v>#REF!</v>
      </c>
      <c r="AZ111" s="214" t="e">
        <f>IF('Crisis Indicator Data'!#REF!="No Data",1,IF(#REF!&lt;&gt;"",1,0))</f>
        <v>#REF!</v>
      </c>
      <c r="BA111" t="e">
        <f t="shared" si="6"/>
        <v>#REF!</v>
      </c>
      <c r="BB111" s="22" t="e">
        <f t="shared" si="7"/>
        <v>#REF!</v>
      </c>
    </row>
    <row r="112" spans="1:54" x14ac:dyDescent="0.25">
      <c r="A112" t="s">
        <v>7938</v>
      </c>
      <c r="B112" s="214" t="e">
        <f>IF('Crisis Indicator Data'!#REF!="No Data",1,IF(#REF!&lt;&gt;"",1,0))</f>
        <v>#REF!</v>
      </c>
      <c r="C112" s="214" t="e">
        <f>IF('Crisis Indicator Data'!#REF!="No Data",1,IF(#REF!&lt;&gt;"",1,0))</f>
        <v>#REF!</v>
      </c>
      <c r="D112" s="214" t="e">
        <f>IF('Crisis Indicator Data'!#REF!="No Data",1,IF(#REF!&lt;&gt;"",1,0))</f>
        <v>#REF!</v>
      </c>
      <c r="E112" s="214" t="e">
        <f>IF('Crisis Indicator Data'!#REF!="No Data",1,IF(#REF!&lt;&gt;"",1,0))</f>
        <v>#REF!</v>
      </c>
      <c r="F112" s="214" t="e">
        <f>IF('Crisis Indicator Data'!#REF!="No Data",1,IF(#REF!&lt;&gt;"",1,0))</f>
        <v>#REF!</v>
      </c>
      <c r="G112" s="214" t="e">
        <f>IF('Crisis Indicator Data'!#REF!="No Data",1,IF(#REF!&lt;&gt;"",1,0))</f>
        <v>#REF!</v>
      </c>
      <c r="H112" s="214" t="e">
        <f>IF('Crisis Indicator Data'!#REF!="No Data",1,IF(#REF!&lt;&gt;"",1,0))</f>
        <v>#REF!</v>
      </c>
      <c r="I112" s="214" t="e">
        <f>IF('Crisis Indicator Data'!#REF!="No Data",1,IF(#REF!&lt;&gt;"",1,0))</f>
        <v>#REF!</v>
      </c>
      <c r="J112" s="214" t="e">
        <f>IF('Crisis Indicator Data'!#REF!="No Data",1,IF(#REF!&lt;&gt;"",1,0))</f>
        <v>#REF!</v>
      </c>
      <c r="K112" s="214" t="e">
        <f>IF('Crisis Indicator Data'!#REF!="No Data",1,IF(#REF!&lt;&gt;"",1,0))</f>
        <v>#REF!</v>
      </c>
      <c r="L112" s="214" t="e">
        <f>IF('Crisis Indicator Data'!#REF!="No Data",1,IF(#REF!&lt;&gt;"",1,0))</f>
        <v>#REF!</v>
      </c>
      <c r="M112" s="214" t="e">
        <f>IF('Crisis Indicator Data'!#REF!="No Data",1,IF(#REF!&lt;&gt;"",1,0))</f>
        <v>#REF!</v>
      </c>
      <c r="N112" s="214" t="e">
        <f>IF('Crisis Indicator Data'!#REF!="No Data",1,IF(#REF!&lt;&gt;"",1,0))</f>
        <v>#REF!</v>
      </c>
      <c r="O112" s="214" t="e">
        <f>IF('Crisis Indicator Data'!#REF!="No Data",1,IF(#REF!&lt;&gt;"",1,0))</f>
        <v>#REF!</v>
      </c>
      <c r="P112" s="214" t="e">
        <f>IF('Crisis Indicator Data'!#REF!="No Data",1,IF(#REF!&lt;&gt;"",1,0))</f>
        <v>#REF!</v>
      </c>
      <c r="Q112" s="214" t="e">
        <f>IF('Crisis Indicator Data'!#REF!="No Data",1,IF(#REF!&lt;&gt;"",1,0))</f>
        <v>#REF!</v>
      </c>
      <c r="R112" s="214" t="e">
        <f>IF('Crisis Indicator Data'!#REF!="No Data",1,IF(#REF!&lt;&gt;"",1,0))</f>
        <v>#REF!</v>
      </c>
      <c r="S112" s="214" t="e">
        <f>IF('Crisis Indicator Data'!#REF!="No Data",1,IF(#REF!&lt;&gt;"",1,0))</f>
        <v>#REF!</v>
      </c>
      <c r="T112" s="214" t="e">
        <f>IF('Crisis Indicator Data'!#REF!="No Data",1,IF(#REF!&lt;&gt;"",1,0))</f>
        <v>#REF!</v>
      </c>
      <c r="U112" s="214" t="e">
        <f>IF('Crisis Indicator Data'!#REF!="No Data",1,IF(#REF!&lt;&gt;"",1,0))</f>
        <v>#REF!</v>
      </c>
      <c r="V112" s="214" t="e">
        <f>IF('Crisis Indicator Data'!#REF!="No Data",1,IF(#REF!&lt;&gt;"",1,0))</f>
        <v>#REF!</v>
      </c>
      <c r="W112" s="214" t="e">
        <f>IF('Crisis Indicator Data'!#REF!="No Data",1,IF(#REF!&lt;&gt;"",1,0))</f>
        <v>#REF!</v>
      </c>
      <c r="X112" s="214" t="e">
        <f>IF('Crisis Indicator Data'!#REF!="No Data",1,IF(#REF!&lt;&gt;"",1,0))</f>
        <v>#REF!</v>
      </c>
      <c r="Y112" s="214" t="e">
        <f>IF('Crisis Indicator Data'!#REF!="No Data",1,IF(#REF!&lt;&gt;"",1,0))</f>
        <v>#REF!</v>
      </c>
      <c r="Z112" s="214" t="e">
        <f>IF('Crisis Indicator Data'!#REF!="No Data",1,IF(#REF!&lt;&gt;"",1,0))</f>
        <v>#REF!</v>
      </c>
      <c r="AA112" s="214" t="e">
        <f>IF('Crisis Indicator Data'!#REF!="No Data",1,IF(#REF!&lt;&gt;"",1,0))</f>
        <v>#REF!</v>
      </c>
      <c r="AB112" s="214" t="e">
        <f>IF('Crisis Indicator Data'!#REF!="No Data",1,IF(#REF!&lt;&gt;"",1,0))</f>
        <v>#REF!</v>
      </c>
      <c r="AC112" s="214" t="e">
        <f>IF('Crisis Indicator Data'!#REF!="No Data",1,IF(#REF!&lt;&gt;"",1,0))</f>
        <v>#REF!</v>
      </c>
      <c r="AD112" s="214" t="e">
        <f>IF('Crisis Indicator Data'!#REF!="No Data",1,IF(#REF!&lt;&gt;"",1,0))</f>
        <v>#REF!</v>
      </c>
      <c r="AE112" s="214" t="e">
        <f>IF('Crisis Indicator Data'!#REF!="No Data",1,IF(#REF!&lt;&gt;"",1,0))</f>
        <v>#REF!</v>
      </c>
      <c r="AF112" s="214" t="e">
        <f>IF('Crisis Indicator Data'!#REF!="No Data",1,IF(#REF!&lt;&gt;"",1,0))</f>
        <v>#REF!</v>
      </c>
      <c r="AG112" s="214" t="e">
        <f>IF('Crisis Indicator Data'!#REF!="No Data",1,IF(#REF!&lt;&gt;"",1,0))</f>
        <v>#REF!</v>
      </c>
      <c r="AH112" s="214" t="e">
        <f>IF('Crisis Indicator Data'!#REF!="No Data",1,IF(#REF!&lt;&gt;"",1,0))</f>
        <v>#REF!</v>
      </c>
      <c r="AI112" s="214" t="e">
        <f>IF('Crisis Indicator Data'!#REF!="No Data",1,IF(#REF!&lt;&gt;"",1,0))</f>
        <v>#REF!</v>
      </c>
      <c r="AJ112" s="214" t="e">
        <f>IF('Crisis Indicator Data'!#REF!="No Data",1,IF(#REF!&lt;&gt;"",1,0))</f>
        <v>#REF!</v>
      </c>
      <c r="AK112" s="214" t="e">
        <f>IF('Crisis Indicator Data'!#REF!="No Data",1,IF(#REF!&lt;&gt;"",1,0))</f>
        <v>#REF!</v>
      </c>
      <c r="AL112" s="214" t="e">
        <f>IF('Crisis Indicator Data'!#REF!="No Data",1,IF(#REF!&lt;&gt;"",1,0))</f>
        <v>#REF!</v>
      </c>
      <c r="AM112" s="214" t="e">
        <f>IF('Crisis Indicator Data'!#REF!="No Data",1,IF(#REF!&lt;&gt;"",1,0))</f>
        <v>#REF!</v>
      </c>
      <c r="AN112" s="214" t="e">
        <f>IF('Crisis Indicator Data'!#REF!="No Data",1,IF(#REF!&lt;&gt;"",1,0))</f>
        <v>#REF!</v>
      </c>
      <c r="AO112" s="214" t="e">
        <f>IF('Crisis Indicator Data'!#REF!="No Data",1,IF(#REF!&lt;&gt;"",1,0))</f>
        <v>#REF!</v>
      </c>
      <c r="AP112" s="214" t="e">
        <f>IF('Crisis Indicator Data'!#REF!="No Data",1,IF(#REF!&lt;&gt;"",1,0))</f>
        <v>#REF!</v>
      </c>
      <c r="AQ112" s="214" t="e">
        <f>IF('Crisis Indicator Data'!#REF!="No Data",1,IF(#REF!&lt;&gt;"",1,0))</f>
        <v>#REF!</v>
      </c>
      <c r="AR112" s="214" t="e">
        <f>IF('Crisis Indicator Data'!#REF!="No Data",1,IF(#REF!&lt;&gt;"",1,0))</f>
        <v>#REF!</v>
      </c>
      <c r="AS112" s="214" t="e">
        <f>IF('Crisis Indicator Data'!#REF!="No Data",1,IF(#REF!&lt;&gt;"",1,0))</f>
        <v>#REF!</v>
      </c>
      <c r="AT112" s="214" t="e">
        <f>IF('Crisis Indicator Data'!#REF!="No Data",1,IF(#REF!&lt;&gt;"",1,0))</f>
        <v>#REF!</v>
      </c>
      <c r="AU112" s="214" t="e">
        <f>IF('Crisis Indicator Data'!#REF!="No Data",1,IF(#REF!&lt;&gt;"",1,0))</f>
        <v>#REF!</v>
      </c>
      <c r="AV112" s="214" t="e">
        <f>IF('Crisis Indicator Data'!#REF!="No Data",1,IF(#REF!&lt;&gt;"",1,0))</f>
        <v>#REF!</v>
      </c>
      <c r="AW112" s="214" t="e">
        <f>IF('Crisis Indicator Data'!#REF!="No Data",1,IF(#REF!&lt;&gt;"",1,0))</f>
        <v>#REF!</v>
      </c>
      <c r="AX112" s="214" t="e">
        <f>IF('Crisis Indicator Data'!#REF!="No Data",1,IF(#REF!&lt;&gt;"",1,0))</f>
        <v>#REF!</v>
      </c>
      <c r="AY112" s="214" t="e">
        <f>IF('Crisis Indicator Data'!#REF!="No Data",1,IF(#REF!&lt;&gt;"",1,0))</f>
        <v>#REF!</v>
      </c>
      <c r="AZ112" s="214" t="e">
        <f>IF('Crisis Indicator Data'!#REF!="No Data",1,IF(#REF!&lt;&gt;"",1,0))</f>
        <v>#REF!</v>
      </c>
      <c r="BA112" t="e">
        <f t="shared" si="6"/>
        <v>#REF!</v>
      </c>
      <c r="BB112" s="22" t="e">
        <f t="shared" si="7"/>
        <v>#REF!</v>
      </c>
    </row>
    <row r="113" spans="1:54" x14ac:dyDescent="0.25">
      <c r="A113" t="s">
        <v>8017</v>
      </c>
      <c r="B113" s="214" t="e">
        <f>IF('Crisis Indicator Data'!#REF!="No Data",1,IF(#REF!&lt;&gt;"",1,0))</f>
        <v>#REF!</v>
      </c>
      <c r="C113" s="214" t="e">
        <f>IF('Crisis Indicator Data'!#REF!="No Data",1,IF(#REF!&lt;&gt;"",1,0))</f>
        <v>#REF!</v>
      </c>
      <c r="D113" s="214" t="e">
        <f>IF('Crisis Indicator Data'!#REF!="No Data",1,IF(#REF!&lt;&gt;"",1,0))</f>
        <v>#REF!</v>
      </c>
      <c r="E113" s="214" t="e">
        <f>IF('Crisis Indicator Data'!#REF!="No Data",1,IF(#REF!&lt;&gt;"",1,0))</f>
        <v>#REF!</v>
      </c>
      <c r="F113" s="214" t="e">
        <f>IF('Crisis Indicator Data'!#REF!="No Data",1,IF(#REF!&lt;&gt;"",1,0))</f>
        <v>#REF!</v>
      </c>
      <c r="G113" s="214" t="e">
        <f>IF('Crisis Indicator Data'!#REF!="No Data",1,IF(#REF!&lt;&gt;"",1,0))</f>
        <v>#REF!</v>
      </c>
      <c r="H113" s="214" t="e">
        <f>IF('Crisis Indicator Data'!#REF!="No Data",1,IF(#REF!&lt;&gt;"",1,0))</f>
        <v>#REF!</v>
      </c>
      <c r="I113" s="214" t="e">
        <f>IF('Crisis Indicator Data'!#REF!="No Data",1,IF(#REF!&lt;&gt;"",1,0))</f>
        <v>#REF!</v>
      </c>
      <c r="J113" s="214" t="e">
        <f>IF('Crisis Indicator Data'!#REF!="No Data",1,IF(#REF!&lt;&gt;"",1,0))</f>
        <v>#REF!</v>
      </c>
      <c r="K113" s="214" t="e">
        <f>IF('Crisis Indicator Data'!#REF!="No Data",1,IF(#REF!&lt;&gt;"",1,0))</f>
        <v>#REF!</v>
      </c>
      <c r="L113" s="214" t="e">
        <f>IF('Crisis Indicator Data'!#REF!="No Data",1,IF(#REF!&lt;&gt;"",1,0))</f>
        <v>#REF!</v>
      </c>
      <c r="M113" s="214" t="e">
        <f>IF('Crisis Indicator Data'!#REF!="No Data",1,IF(#REF!&lt;&gt;"",1,0))</f>
        <v>#REF!</v>
      </c>
      <c r="N113" s="214" t="e">
        <f>IF('Crisis Indicator Data'!#REF!="No Data",1,IF(#REF!&lt;&gt;"",1,0))</f>
        <v>#REF!</v>
      </c>
      <c r="O113" s="214" t="e">
        <f>IF('Crisis Indicator Data'!#REF!="No Data",1,IF(#REF!&lt;&gt;"",1,0))</f>
        <v>#REF!</v>
      </c>
      <c r="P113" s="214" t="e">
        <f>IF('Crisis Indicator Data'!#REF!="No Data",1,IF(#REF!&lt;&gt;"",1,0))</f>
        <v>#REF!</v>
      </c>
      <c r="Q113" s="214" t="e">
        <f>IF('Crisis Indicator Data'!#REF!="No Data",1,IF(#REF!&lt;&gt;"",1,0))</f>
        <v>#REF!</v>
      </c>
      <c r="R113" s="214" t="e">
        <f>IF('Crisis Indicator Data'!#REF!="No Data",1,IF(#REF!&lt;&gt;"",1,0))</f>
        <v>#REF!</v>
      </c>
      <c r="S113" s="214" t="e">
        <f>IF('Crisis Indicator Data'!#REF!="No Data",1,IF(#REF!&lt;&gt;"",1,0))</f>
        <v>#REF!</v>
      </c>
      <c r="T113" s="214" t="e">
        <f>IF('Crisis Indicator Data'!#REF!="No Data",1,IF(#REF!&lt;&gt;"",1,0))</f>
        <v>#REF!</v>
      </c>
      <c r="U113" s="214" t="e">
        <f>IF('Crisis Indicator Data'!#REF!="No Data",1,IF(#REF!&lt;&gt;"",1,0))</f>
        <v>#REF!</v>
      </c>
      <c r="V113" s="214" t="e">
        <f>IF('Crisis Indicator Data'!#REF!="No Data",1,IF(#REF!&lt;&gt;"",1,0))</f>
        <v>#REF!</v>
      </c>
      <c r="W113" s="214" t="e">
        <f>IF('Crisis Indicator Data'!#REF!="No Data",1,IF(#REF!&lt;&gt;"",1,0))</f>
        <v>#REF!</v>
      </c>
      <c r="X113" s="214" t="e">
        <f>IF('Crisis Indicator Data'!#REF!="No Data",1,IF(#REF!&lt;&gt;"",1,0))</f>
        <v>#REF!</v>
      </c>
      <c r="Y113" s="214" t="e">
        <f>IF('Crisis Indicator Data'!#REF!="No Data",1,IF(#REF!&lt;&gt;"",1,0))</f>
        <v>#REF!</v>
      </c>
      <c r="Z113" s="214" t="e">
        <f>IF('Crisis Indicator Data'!#REF!="No Data",1,IF(#REF!&lt;&gt;"",1,0))</f>
        <v>#REF!</v>
      </c>
      <c r="AA113" s="214" t="e">
        <f>IF('Crisis Indicator Data'!#REF!="No Data",1,IF(#REF!&lt;&gt;"",1,0))</f>
        <v>#REF!</v>
      </c>
      <c r="AB113" s="214" t="e">
        <f>IF('Crisis Indicator Data'!#REF!="No Data",1,IF(#REF!&lt;&gt;"",1,0))</f>
        <v>#REF!</v>
      </c>
      <c r="AC113" s="214" t="e">
        <f>IF('Crisis Indicator Data'!#REF!="No Data",1,IF(#REF!&lt;&gt;"",1,0))</f>
        <v>#REF!</v>
      </c>
      <c r="AD113" s="214" t="e">
        <f>IF('Crisis Indicator Data'!#REF!="No Data",1,IF(#REF!&lt;&gt;"",1,0))</f>
        <v>#REF!</v>
      </c>
      <c r="AE113" s="214" t="e">
        <f>IF('Crisis Indicator Data'!#REF!="No Data",1,IF(#REF!&lt;&gt;"",1,0))</f>
        <v>#REF!</v>
      </c>
      <c r="AF113" s="214" t="e">
        <f>IF('Crisis Indicator Data'!#REF!="No Data",1,IF(#REF!&lt;&gt;"",1,0))</f>
        <v>#REF!</v>
      </c>
      <c r="AG113" s="214" t="e">
        <f>IF('Crisis Indicator Data'!#REF!="No Data",1,IF(#REF!&lt;&gt;"",1,0))</f>
        <v>#REF!</v>
      </c>
      <c r="AH113" s="214" t="e">
        <f>IF('Crisis Indicator Data'!#REF!="No Data",1,IF(#REF!&lt;&gt;"",1,0))</f>
        <v>#REF!</v>
      </c>
      <c r="AI113" s="214" t="e">
        <f>IF('Crisis Indicator Data'!#REF!="No Data",1,IF(#REF!&lt;&gt;"",1,0))</f>
        <v>#REF!</v>
      </c>
      <c r="AJ113" s="214" t="e">
        <f>IF('Crisis Indicator Data'!#REF!="No Data",1,IF(#REF!&lt;&gt;"",1,0))</f>
        <v>#REF!</v>
      </c>
      <c r="AK113" s="214" t="e">
        <f>IF('Crisis Indicator Data'!#REF!="No Data",1,IF(#REF!&lt;&gt;"",1,0))</f>
        <v>#REF!</v>
      </c>
      <c r="AL113" s="214" t="e">
        <f>IF('Crisis Indicator Data'!#REF!="No Data",1,IF(#REF!&lt;&gt;"",1,0))</f>
        <v>#REF!</v>
      </c>
      <c r="AM113" s="214" t="e">
        <f>IF('Crisis Indicator Data'!#REF!="No Data",1,IF(#REF!&lt;&gt;"",1,0))</f>
        <v>#REF!</v>
      </c>
      <c r="AN113" s="214" t="e">
        <f>IF('Crisis Indicator Data'!#REF!="No Data",1,IF(#REF!&lt;&gt;"",1,0))</f>
        <v>#REF!</v>
      </c>
      <c r="AO113" s="214" t="e">
        <f>IF('Crisis Indicator Data'!#REF!="No Data",1,IF(#REF!&lt;&gt;"",1,0))</f>
        <v>#REF!</v>
      </c>
      <c r="AP113" s="214" t="e">
        <f>IF('Crisis Indicator Data'!#REF!="No Data",1,IF(#REF!&lt;&gt;"",1,0))</f>
        <v>#REF!</v>
      </c>
      <c r="AQ113" s="214" t="e">
        <f>IF('Crisis Indicator Data'!#REF!="No Data",1,IF(#REF!&lt;&gt;"",1,0))</f>
        <v>#REF!</v>
      </c>
      <c r="AR113" s="214" t="e">
        <f>IF('Crisis Indicator Data'!#REF!="No Data",1,IF(#REF!&lt;&gt;"",1,0))</f>
        <v>#REF!</v>
      </c>
      <c r="AS113" s="214" t="e">
        <f>IF('Crisis Indicator Data'!#REF!="No Data",1,IF(#REF!&lt;&gt;"",1,0))</f>
        <v>#REF!</v>
      </c>
      <c r="AT113" s="214" t="e">
        <f>IF('Crisis Indicator Data'!#REF!="No Data",1,IF(#REF!&lt;&gt;"",1,0))</f>
        <v>#REF!</v>
      </c>
      <c r="AU113" s="214" t="e">
        <f>IF('Crisis Indicator Data'!#REF!="No Data",1,IF(#REF!&lt;&gt;"",1,0))</f>
        <v>#REF!</v>
      </c>
      <c r="AV113" s="214" t="e">
        <f>IF('Crisis Indicator Data'!#REF!="No Data",1,IF(#REF!&lt;&gt;"",1,0))</f>
        <v>#REF!</v>
      </c>
      <c r="AW113" s="214" t="e">
        <f>IF('Crisis Indicator Data'!#REF!="No Data",1,IF(#REF!&lt;&gt;"",1,0))</f>
        <v>#REF!</v>
      </c>
      <c r="AX113" s="214" t="e">
        <f>IF('Crisis Indicator Data'!#REF!="No Data",1,IF(#REF!&lt;&gt;"",1,0))</f>
        <v>#REF!</v>
      </c>
      <c r="AY113" s="214" t="e">
        <f>IF('Crisis Indicator Data'!#REF!="No Data",1,IF(#REF!&lt;&gt;"",1,0))</f>
        <v>#REF!</v>
      </c>
      <c r="AZ113" s="214" t="e">
        <f>IF('Crisis Indicator Data'!#REF!="No Data",1,IF(#REF!&lt;&gt;"",1,0))</f>
        <v>#REF!</v>
      </c>
      <c r="BA113" t="e">
        <f t="shared" si="6"/>
        <v>#REF!</v>
      </c>
      <c r="BB113" s="22" t="e">
        <f t="shared" si="7"/>
        <v>#REF!</v>
      </c>
    </row>
    <row r="114" spans="1:54" x14ac:dyDescent="0.25">
      <c r="A114" t="s">
        <v>8033</v>
      </c>
      <c r="B114" s="214" t="e">
        <f>IF('Crisis Indicator Data'!#REF!="No Data",1,IF(#REF!&lt;&gt;"",1,0))</f>
        <v>#REF!</v>
      </c>
      <c r="C114" s="214" t="e">
        <f>IF('Crisis Indicator Data'!#REF!="No Data",1,IF(#REF!&lt;&gt;"",1,0))</f>
        <v>#REF!</v>
      </c>
      <c r="D114" s="214" t="e">
        <f>IF('Crisis Indicator Data'!#REF!="No Data",1,IF(#REF!&lt;&gt;"",1,0))</f>
        <v>#REF!</v>
      </c>
      <c r="E114" s="214" t="e">
        <f>IF('Crisis Indicator Data'!#REF!="No Data",1,IF(#REF!&lt;&gt;"",1,0))</f>
        <v>#REF!</v>
      </c>
      <c r="F114" s="214" t="e">
        <f>IF('Crisis Indicator Data'!#REF!="No Data",1,IF(#REF!&lt;&gt;"",1,0))</f>
        <v>#REF!</v>
      </c>
      <c r="G114" s="214" t="e">
        <f>IF('Crisis Indicator Data'!#REF!="No Data",1,IF(#REF!&lt;&gt;"",1,0))</f>
        <v>#REF!</v>
      </c>
      <c r="H114" s="214" t="e">
        <f>IF('Crisis Indicator Data'!#REF!="No Data",1,IF(#REF!&lt;&gt;"",1,0))</f>
        <v>#REF!</v>
      </c>
      <c r="I114" s="214" t="e">
        <f>IF('Crisis Indicator Data'!#REF!="No Data",1,IF(#REF!&lt;&gt;"",1,0))</f>
        <v>#REF!</v>
      </c>
      <c r="J114" s="214" t="e">
        <f>IF('Crisis Indicator Data'!#REF!="No Data",1,IF(#REF!&lt;&gt;"",1,0))</f>
        <v>#REF!</v>
      </c>
      <c r="K114" s="214" t="e">
        <f>IF('Crisis Indicator Data'!#REF!="No Data",1,IF(#REF!&lt;&gt;"",1,0))</f>
        <v>#REF!</v>
      </c>
      <c r="L114" s="214" t="e">
        <f>IF('Crisis Indicator Data'!#REF!="No Data",1,IF(#REF!&lt;&gt;"",1,0))</f>
        <v>#REF!</v>
      </c>
      <c r="M114" s="214" t="e">
        <f>IF('Crisis Indicator Data'!#REF!="No Data",1,IF(#REF!&lt;&gt;"",1,0))</f>
        <v>#REF!</v>
      </c>
      <c r="N114" s="214" t="e">
        <f>IF('Crisis Indicator Data'!#REF!="No Data",1,IF(#REF!&lt;&gt;"",1,0))</f>
        <v>#REF!</v>
      </c>
      <c r="O114" s="214" t="e">
        <f>IF('Crisis Indicator Data'!#REF!="No Data",1,IF(#REF!&lt;&gt;"",1,0))</f>
        <v>#REF!</v>
      </c>
      <c r="P114" s="214" t="e">
        <f>IF('Crisis Indicator Data'!#REF!="No Data",1,IF(#REF!&lt;&gt;"",1,0))</f>
        <v>#REF!</v>
      </c>
      <c r="Q114" s="214" t="e">
        <f>IF('Crisis Indicator Data'!#REF!="No Data",1,IF(#REF!&lt;&gt;"",1,0))</f>
        <v>#REF!</v>
      </c>
      <c r="R114" s="214" t="e">
        <f>IF('Crisis Indicator Data'!#REF!="No Data",1,IF(#REF!&lt;&gt;"",1,0))</f>
        <v>#REF!</v>
      </c>
      <c r="S114" s="214" t="e">
        <f>IF('Crisis Indicator Data'!#REF!="No Data",1,IF(#REF!&lt;&gt;"",1,0))</f>
        <v>#REF!</v>
      </c>
      <c r="T114" s="214" t="e">
        <f>IF('Crisis Indicator Data'!#REF!="No Data",1,IF(#REF!&lt;&gt;"",1,0))</f>
        <v>#REF!</v>
      </c>
      <c r="U114" s="214" t="e">
        <f>IF('Crisis Indicator Data'!#REF!="No Data",1,IF(#REF!&lt;&gt;"",1,0))</f>
        <v>#REF!</v>
      </c>
      <c r="V114" s="214" t="e">
        <f>IF('Crisis Indicator Data'!#REF!="No Data",1,IF(#REF!&lt;&gt;"",1,0))</f>
        <v>#REF!</v>
      </c>
      <c r="W114" s="214" t="e">
        <f>IF('Crisis Indicator Data'!#REF!="No Data",1,IF(#REF!&lt;&gt;"",1,0))</f>
        <v>#REF!</v>
      </c>
      <c r="X114" s="214" t="e">
        <f>IF('Crisis Indicator Data'!#REF!="No Data",1,IF(#REF!&lt;&gt;"",1,0))</f>
        <v>#REF!</v>
      </c>
      <c r="Y114" s="214" t="e">
        <f>IF('Crisis Indicator Data'!#REF!="No Data",1,IF(#REF!&lt;&gt;"",1,0))</f>
        <v>#REF!</v>
      </c>
      <c r="Z114" s="214" t="e">
        <f>IF('Crisis Indicator Data'!#REF!="No Data",1,IF(#REF!&lt;&gt;"",1,0))</f>
        <v>#REF!</v>
      </c>
      <c r="AA114" s="214" t="e">
        <f>IF('Crisis Indicator Data'!#REF!="No Data",1,IF(#REF!&lt;&gt;"",1,0))</f>
        <v>#REF!</v>
      </c>
      <c r="AB114" s="214" t="e">
        <f>IF('Crisis Indicator Data'!#REF!="No Data",1,IF(#REF!&lt;&gt;"",1,0))</f>
        <v>#REF!</v>
      </c>
      <c r="AC114" s="214" t="e">
        <f>IF('Crisis Indicator Data'!#REF!="No Data",1,IF(#REF!&lt;&gt;"",1,0))</f>
        <v>#REF!</v>
      </c>
      <c r="AD114" s="214" t="e">
        <f>IF('Crisis Indicator Data'!#REF!="No Data",1,IF(#REF!&lt;&gt;"",1,0))</f>
        <v>#REF!</v>
      </c>
      <c r="AE114" s="214" t="e">
        <f>IF('Crisis Indicator Data'!#REF!="No Data",1,IF(#REF!&lt;&gt;"",1,0))</f>
        <v>#REF!</v>
      </c>
      <c r="AF114" s="214" t="e">
        <f>IF('Crisis Indicator Data'!#REF!="No Data",1,IF(#REF!&lt;&gt;"",1,0))</f>
        <v>#REF!</v>
      </c>
      <c r="AG114" s="214" t="e">
        <f>IF('Crisis Indicator Data'!#REF!="No Data",1,IF(#REF!&lt;&gt;"",1,0))</f>
        <v>#REF!</v>
      </c>
      <c r="AH114" s="214" t="e">
        <f>IF('Crisis Indicator Data'!#REF!="No Data",1,IF(#REF!&lt;&gt;"",1,0))</f>
        <v>#REF!</v>
      </c>
      <c r="AI114" s="214" t="e">
        <f>IF('Crisis Indicator Data'!#REF!="No Data",1,IF(#REF!&lt;&gt;"",1,0))</f>
        <v>#REF!</v>
      </c>
      <c r="AJ114" s="214" t="e">
        <f>IF('Crisis Indicator Data'!#REF!="No Data",1,IF(#REF!&lt;&gt;"",1,0))</f>
        <v>#REF!</v>
      </c>
      <c r="AK114" s="214" t="e">
        <f>IF('Crisis Indicator Data'!#REF!="No Data",1,IF(#REF!&lt;&gt;"",1,0))</f>
        <v>#REF!</v>
      </c>
      <c r="AL114" s="214" t="e">
        <f>IF('Crisis Indicator Data'!#REF!="No Data",1,IF(#REF!&lt;&gt;"",1,0))</f>
        <v>#REF!</v>
      </c>
      <c r="AM114" s="214" t="e">
        <f>IF('Crisis Indicator Data'!#REF!="No Data",1,IF(#REF!&lt;&gt;"",1,0))</f>
        <v>#REF!</v>
      </c>
      <c r="AN114" s="214" t="e">
        <f>IF('Crisis Indicator Data'!#REF!="No Data",1,IF(#REF!&lt;&gt;"",1,0))</f>
        <v>#REF!</v>
      </c>
      <c r="AO114" s="214" t="e">
        <f>IF('Crisis Indicator Data'!#REF!="No Data",1,IF(#REF!&lt;&gt;"",1,0))</f>
        <v>#REF!</v>
      </c>
      <c r="AP114" s="214" t="e">
        <f>IF('Crisis Indicator Data'!#REF!="No Data",1,IF(#REF!&lt;&gt;"",1,0))</f>
        <v>#REF!</v>
      </c>
      <c r="AQ114" s="214" t="e">
        <f>IF('Crisis Indicator Data'!#REF!="No Data",1,IF(#REF!&lt;&gt;"",1,0))</f>
        <v>#REF!</v>
      </c>
      <c r="AR114" s="214" t="e">
        <f>IF('Crisis Indicator Data'!#REF!="No Data",1,IF(#REF!&lt;&gt;"",1,0))</f>
        <v>#REF!</v>
      </c>
      <c r="AS114" s="214" t="e">
        <f>IF('Crisis Indicator Data'!#REF!="No Data",1,IF(#REF!&lt;&gt;"",1,0))</f>
        <v>#REF!</v>
      </c>
      <c r="AT114" s="214" t="e">
        <f>IF('Crisis Indicator Data'!#REF!="No Data",1,IF(#REF!&lt;&gt;"",1,0))</f>
        <v>#REF!</v>
      </c>
      <c r="AU114" s="214" t="e">
        <f>IF('Crisis Indicator Data'!#REF!="No Data",1,IF(#REF!&lt;&gt;"",1,0))</f>
        <v>#REF!</v>
      </c>
      <c r="AV114" s="214" t="e">
        <f>IF('Crisis Indicator Data'!#REF!="No Data",1,IF(#REF!&lt;&gt;"",1,0))</f>
        <v>#REF!</v>
      </c>
      <c r="AW114" s="214" t="e">
        <f>IF('Crisis Indicator Data'!#REF!="No Data",1,IF(#REF!&lt;&gt;"",1,0))</f>
        <v>#REF!</v>
      </c>
      <c r="AX114" s="214" t="e">
        <f>IF('Crisis Indicator Data'!#REF!="No Data",1,IF(#REF!&lt;&gt;"",1,0))</f>
        <v>#REF!</v>
      </c>
      <c r="AY114" s="214" t="e">
        <f>IF('Crisis Indicator Data'!#REF!="No Data",1,IF(#REF!&lt;&gt;"",1,0))</f>
        <v>#REF!</v>
      </c>
      <c r="AZ114" s="214" t="e">
        <f>IF('Crisis Indicator Data'!#REF!="No Data",1,IF(#REF!&lt;&gt;"",1,0))</f>
        <v>#REF!</v>
      </c>
      <c r="BA114" t="e">
        <f t="shared" si="6"/>
        <v>#REF!</v>
      </c>
      <c r="BB114" s="22" t="e">
        <f t="shared" si="7"/>
        <v>#REF!</v>
      </c>
    </row>
    <row r="115" spans="1:54" x14ac:dyDescent="0.25">
      <c r="A115" t="s">
        <v>8031</v>
      </c>
      <c r="B115" s="214" t="e">
        <f>IF('Crisis Indicator Data'!#REF!="No Data",1,IF(#REF!&lt;&gt;"",1,0))</f>
        <v>#REF!</v>
      </c>
      <c r="C115" s="214" t="e">
        <f>IF('Crisis Indicator Data'!#REF!="No Data",1,IF(#REF!&lt;&gt;"",1,0))</f>
        <v>#REF!</v>
      </c>
      <c r="D115" s="214" t="e">
        <f>IF('Crisis Indicator Data'!#REF!="No Data",1,IF(#REF!&lt;&gt;"",1,0))</f>
        <v>#REF!</v>
      </c>
      <c r="E115" s="214" t="e">
        <f>IF('Crisis Indicator Data'!#REF!="No Data",1,IF(#REF!&lt;&gt;"",1,0))</f>
        <v>#REF!</v>
      </c>
      <c r="F115" s="214" t="e">
        <f>IF('Crisis Indicator Data'!#REF!="No Data",1,IF(#REF!&lt;&gt;"",1,0))</f>
        <v>#REF!</v>
      </c>
      <c r="G115" s="214" t="e">
        <f>IF('Crisis Indicator Data'!#REF!="No Data",1,IF(#REF!&lt;&gt;"",1,0))</f>
        <v>#REF!</v>
      </c>
      <c r="H115" s="214" t="e">
        <f>IF('Crisis Indicator Data'!#REF!="No Data",1,IF(#REF!&lt;&gt;"",1,0))</f>
        <v>#REF!</v>
      </c>
      <c r="I115" s="214" t="e">
        <f>IF('Crisis Indicator Data'!#REF!="No Data",1,IF(#REF!&lt;&gt;"",1,0))</f>
        <v>#REF!</v>
      </c>
      <c r="J115" s="214" t="e">
        <f>IF('Crisis Indicator Data'!#REF!="No Data",1,IF(#REF!&lt;&gt;"",1,0))</f>
        <v>#REF!</v>
      </c>
      <c r="K115" s="214" t="e">
        <f>IF('Crisis Indicator Data'!#REF!="No Data",1,IF(#REF!&lt;&gt;"",1,0))</f>
        <v>#REF!</v>
      </c>
      <c r="L115" s="214" t="e">
        <f>IF('Crisis Indicator Data'!#REF!="No Data",1,IF(#REF!&lt;&gt;"",1,0))</f>
        <v>#REF!</v>
      </c>
      <c r="M115" s="214" t="e">
        <f>IF('Crisis Indicator Data'!#REF!="No Data",1,IF(#REF!&lt;&gt;"",1,0))</f>
        <v>#REF!</v>
      </c>
      <c r="N115" s="214" t="e">
        <f>IF('Crisis Indicator Data'!#REF!="No Data",1,IF(#REF!&lt;&gt;"",1,0))</f>
        <v>#REF!</v>
      </c>
      <c r="O115" s="214" t="e">
        <f>IF('Crisis Indicator Data'!#REF!="No Data",1,IF(#REF!&lt;&gt;"",1,0))</f>
        <v>#REF!</v>
      </c>
      <c r="P115" s="214" t="e">
        <f>IF('Crisis Indicator Data'!#REF!="No Data",1,IF(#REF!&lt;&gt;"",1,0))</f>
        <v>#REF!</v>
      </c>
      <c r="Q115" s="214" t="e">
        <f>IF('Crisis Indicator Data'!#REF!="No Data",1,IF(#REF!&lt;&gt;"",1,0))</f>
        <v>#REF!</v>
      </c>
      <c r="R115" s="214" t="e">
        <f>IF('Crisis Indicator Data'!#REF!="No Data",1,IF(#REF!&lt;&gt;"",1,0))</f>
        <v>#REF!</v>
      </c>
      <c r="S115" s="214" t="e">
        <f>IF('Crisis Indicator Data'!#REF!="No Data",1,IF(#REF!&lt;&gt;"",1,0))</f>
        <v>#REF!</v>
      </c>
      <c r="T115" s="214" t="e">
        <f>IF('Crisis Indicator Data'!#REF!="No Data",1,IF(#REF!&lt;&gt;"",1,0))</f>
        <v>#REF!</v>
      </c>
      <c r="U115" s="214" t="e">
        <f>IF('Crisis Indicator Data'!#REF!="No Data",1,IF(#REF!&lt;&gt;"",1,0))</f>
        <v>#REF!</v>
      </c>
      <c r="V115" s="214" t="e">
        <f>IF('Crisis Indicator Data'!#REF!="No Data",1,IF(#REF!&lt;&gt;"",1,0))</f>
        <v>#REF!</v>
      </c>
      <c r="W115" s="214" t="e">
        <f>IF('Crisis Indicator Data'!#REF!="No Data",1,IF(#REF!&lt;&gt;"",1,0))</f>
        <v>#REF!</v>
      </c>
      <c r="X115" s="214" t="e">
        <f>IF('Crisis Indicator Data'!#REF!="No Data",1,IF(#REF!&lt;&gt;"",1,0))</f>
        <v>#REF!</v>
      </c>
      <c r="Y115" s="214" t="e">
        <f>IF('Crisis Indicator Data'!#REF!="No Data",1,IF(#REF!&lt;&gt;"",1,0))</f>
        <v>#REF!</v>
      </c>
      <c r="Z115" s="214" t="e">
        <f>IF('Crisis Indicator Data'!#REF!="No Data",1,IF(#REF!&lt;&gt;"",1,0))</f>
        <v>#REF!</v>
      </c>
      <c r="AA115" s="214" t="e">
        <f>IF('Crisis Indicator Data'!#REF!="No Data",1,IF(#REF!&lt;&gt;"",1,0))</f>
        <v>#REF!</v>
      </c>
      <c r="AB115" s="214" t="e">
        <f>IF('Crisis Indicator Data'!#REF!="No Data",1,IF(#REF!&lt;&gt;"",1,0))</f>
        <v>#REF!</v>
      </c>
      <c r="AC115" s="214" t="e">
        <f>IF('Crisis Indicator Data'!#REF!="No Data",1,IF(#REF!&lt;&gt;"",1,0))</f>
        <v>#REF!</v>
      </c>
      <c r="AD115" s="214" t="e">
        <f>IF('Crisis Indicator Data'!#REF!="No Data",1,IF(#REF!&lt;&gt;"",1,0))</f>
        <v>#REF!</v>
      </c>
      <c r="AE115" s="214" t="e">
        <f>IF('Crisis Indicator Data'!#REF!="No Data",1,IF(#REF!&lt;&gt;"",1,0))</f>
        <v>#REF!</v>
      </c>
      <c r="AF115" s="214" t="e">
        <f>IF('Crisis Indicator Data'!#REF!="No Data",1,IF(#REF!&lt;&gt;"",1,0))</f>
        <v>#REF!</v>
      </c>
      <c r="AG115" s="214" t="e">
        <f>IF('Crisis Indicator Data'!#REF!="No Data",1,IF(#REF!&lt;&gt;"",1,0))</f>
        <v>#REF!</v>
      </c>
      <c r="AH115" s="214" t="e">
        <f>IF('Crisis Indicator Data'!#REF!="No Data",1,IF(#REF!&lt;&gt;"",1,0))</f>
        <v>#REF!</v>
      </c>
      <c r="AI115" s="214" t="e">
        <f>IF('Crisis Indicator Data'!#REF!="No Data",1,IF(#REF!&lt;&gt;"",1,0))</f>
        <v>#REF!</v>
      </c>
      <c r="AJ115" s="214" t="e">
        <f>IF('Crisis Indicator Data'!#REF!="No Data",1,IF(#REF!&lt;&gt;"",1,0))</f>
        <v>#REF!</v>
      </c>
      <c r="AK115" s="214" t="e">
        <f>IF('Crisis Indicator Data'!#REF!="No Data",1,IF(#REF!&lt;&gt;"",1,0))</f>
        <v>#REF!</v>
      </c>
      <c r="AL115" s="214" t="e">
        <f>IF('Crisis Indicator Data'!#REF!="No Data",1,IF(#REF!&lt;&gt;"",1,0))</f>
        <v>#REF!</v>
      </c>
      <c r="AM115" s="214" t="e">
        <f>IF('Crisis Indicator Data'!#REF!="No Data",1,IF(#REF!&lt;&gt;"",1,0))</f>
        <v>#REF!</v>
      </c>
      <c r="AN115" s="214" t="e">
        <f>IF('Crisis Indicator Data'!#REF!="No Data",1,IF(#REF!&lt;&gt;"",1,0))</f>
        <v>#REF!</v>
      </c>
      <c r="AO115" s="214" t="e">
        <f>IF('Crisis Indicator Data'!#REF!="No Data",1,IF(#REF!&lt;&gt;"",1,0))</f>
        <v>#REF!</v>
      </c>
      <c r="AP115" s="214" t="e">
        <f>IF('Crisis Indicator Data'!#REF!="No Data",1,IF(#REF!&lt;&gt;"",1,0))</f>
        <v>#REF!</v>
      </c>
      <c r="AQ115" s="214" t="e">
        <f>IF('Crisis Indicator Data'!#REF!="No Data",1,IF(#REF!&lt;&gt;"",1,0))</f>
        <v>#REF!</v>
      </c>
      <c r="AR115" s="214" t="e">
        <f>IF('Crisis Indicator Data'!#REF!="No Data",1,IF(#REF!&lt;&gt;"",1,0))</f>
        <v>#REF!</v>
      </c>
      <c r="AS115" s="214" t="e">
        <f>IF('Crisis Indicator Data'!#REF!="No Data",1,IF(#REF!&lt;&gt;"",1,0))</f>
        <v>#REF!</v>
      </c>
      <c r="AT115" s="214" t="e">
        <f>IF('Crisis Indicator Data'!#REF!="No Data",1,IF(#REF!&lt;&gt;"",1,0))</f>
        <v>#REF!</v>
      </c>
      <c r="AU115" s="214" t="e">
        <f>IF('Crisis Indicator Data'!#REF!="No Data",1,IF(#REF!&lt;&gt;"",1,0))</f>
        <v>#REF!</v>
      </c>
      <c r="AV115" s="214" t="e">
        <f>IF('Crisis Indicator Data'!#REF!="No Data",1,IF(#REF!&lt;&gt;"",1,0))</f>
        <v>#REF!</v>
      </c>
      <c r="AW115" s="214" t="e">
        <f>IF('Crisis Indicator Data'!#REF!="No Data",1,IF(#REF!&lt;&gt;"",1,0))</f>
        <v>#REF!</v>
      </c>
      <c r="AX115" s="214" t="e">
        <f>IF('Crisis Indicator Data'!#REF!="No Data",1,IF(#REF!&lt;&gt;"",1,0))</f>
        <v>#REF!</v>
      </c>
      <c r="AY115" s="214" t="e">
        <f>IF('Crisis Indicator Data'!#REF!="No Data",1,IF(#REF!&lt;&gt;"",1,0))</f>
        <v>#REF!</v>
      </c>
      <c r="AZ115" s="214" t="e">
        <f>IF('Crisis Indicator Data'!#REF!="No Data",1,IF(#REF!&lt;&gt;"",1,0))</f>
        <v>#REF!</v>
      </c>
      <c r="BA115" t="e">
        <f t="shared" si="6"/>
        <v>#REF!</v>
      </c>
      <c r="BB115" s="22" t="e">
        <f t="shared" si="7"/>
        <v>#REF!</v>
      </c>
    </row>
    <row r="116" spans="1:54" x14ac:dyDescent="0.25">
      <c r="A116" t="s">
        <v>8016</v>
      </c>
      <c r="B116" s="214" t="e">
        <f>IF('Crisis Indicator Data'!#REF!="No Data",1,IF(#REF!&lt;&gt;"",1,0))</f>
        <v>#REF!</v>
      </c>
      <c r="C116" s="214" t="e">
        <f>IF('Crisis Indicator Data'!#REF!="No Data",1,IF(#REF!&lt;&gt;"",1,0))</f>
        <v>#REF!</v>
      </c>
      <c r="D116" s="214" t="e">
        <f>IF('Crisis Indicator Data'!#REF!="No Data",1,IF(#REF!&lt;&gt;"",1,0))</f>
        <v>#REF!</v>
      </c>
      <c r="E116" s="214" t="e">
        <f>IF('Crisis Indicator Data'!#REF!="No Data",1,IF(#REF!&lt;&gt;"",1,0))</f>
        <v>#REF!</v>
      </c>
      <c r="F116" s="214" t="e">
        <f>IF('Crisis Indicator Data'!#REF!="No Data",1,IF(#REF!&lt;&gt;"",1,0))</f>
        <v>#REF!</v>
      </c>
      <c r="G116" s="214" t="e">
        <f>IF('Crisis Indicator Data'!#REF!="No Data",1,IF(#REF!&lt;&gt;"",1,0))</f>
        <v>#REF!</v>
      </c>
      <c r="H116" s="214" t="e">
        <f>IF('Crisis Indicator Data'!#REF!="No Data",1,IF(#REF!&lt;&gt;"",1,0))</f>
        <v>#REF!</v>
      </c>
      <c r="I116" s="214" t="e">
        <f>IF('Crisis Indicator Data'!#REF!="No Data",1,IF(#REF!&lt;&gt;"",1,0))</f>
        <v>#REF!</v>
      </c>
      <c r="J116" s="214" t="e">
        <f>IF('Crisis Indicator Data'!#REF!="No Data",1,IF(#REF!&lt;&gt;"",1,0))</f>
        <v>#REF!</v>
      </c>
      <c r="K116" s="214" t="e">
        <f>IF('Crisis Indicator Data'!#REF!="No Data",1,IF(#REF!&lt;&gt;"",1,0))</f>
        <v>#REF!</v>
      </c>
      <c r="L116" s="214" t="e">
        <f>IF('Crisis Indicator Data'!#REF!="No Data",1,IF(#REF!&lt;&gt;"",1,0))</f>
        <v>#REF!</v>
      </c>
      <c r="M116" s="214" t="e">
        <f>IF('Crisis Indicator Data'!#REF!="No Data",1,IF(#REF!&lt;&gt;"",1,0))</f>
        <v>#REF!</v>
      </c>
      <c r="N116" s="214" t="e">
        <f>IF('Crisis Indicator Data'!#REF!="No Data",1,IF(#REF!&lt;&gt;"",1,0))</f>
        <v>#REF!</v>
      </c>
      <c r="O116" s="214" t="e">
        <f>IF('Crisis Indicator Data'!#REF!="No Data",1,IF(#REF!&lt;&gt;"",1,0))</f>
        <v>#REF!</v>
      </c>
      <c r="P116" s="214" t="e">
        <f>IF('Crisis Indicator Data'!#REF!="No Data",1,IF(#REF!&lt;&gt;"",1,0))</f>
        <v>#REF!</v>
      </c>
      <c r="Q116" s="214" t="e">
        <f>IF('Crisis Indicator Data'!#REF!="No Data",1,IF(#REF!&lt;&gt;"",1,0))</f>
        <v>#REF!</v>
      </c>
      <c r="R116" s="214" t="e">
        <f>IF('Crisis Indicator Data'!#REF!="No Data",1,IF(#REF!&lt;&gt;"",1,0))</f>
        <v>#REF!</v>
      </c>
      <c r="S116" s="214" t="e">
        <f>IF('Crisis Indicator Data'!#REF!="No Data",1,IF(#REF!&lt;&gt;"",1,0))</f>
        <v>#REF!</v>
      </c>
      <c r="T116" s="214" t="e">
        <f>IF('Crisis Indicator Data'!#REF!="No Data",1,IF(#REF!&lt;&gt;"",1,0))</f>
        <v>#REF!</v>
      </c>
      <c r="U116" s="214" t="e">
        <f>IF('Crisis Indicator Data'!#REF!="No Data",1,IF(#REF!&lt;&gt;"",1,0))</f>
        <v>#REF!</v>
      </c>
      <c r="V116" s="214" t="e">
        <f>IF('Crisis Indicator Data'!#REF!="No Data",1,IF(#REF!&lt;&gt;"",1,0))</f>
        <v>#REF!</v>
      </c>
      <c r="W116" s="214" t="e">
        <f>IF('Crisis Indicator Data'!#REF!="No Data",1,IF(#REF!&lt;&gt;"",1,0))</f>
        <v>#REF!</v>
      </c>
      <c r="X116" s="214" t="e">
        <f>IF('Crisis Indicator Data'!#REF!="No Data",1,IF(#REF!&lt;&gt;"",1,0))</f>
        <v>#REF!</v>
      </c>
      <c r="Y116" s="214" t="e">
        <f>IF('Crisis Indicator Data'!#REF!="No Data",1,IF(#REF!&lt;&gt;"",1,0))</f>
        <v>#REF!</v>
      </c>
      <c r="Z116" s="214" t="e">
        <f>IF('Crisis Indicator Data'!#REF!="No Data",1,IF(#REF!&lt;&gt;"",1,0))</f>
        <v>#REF!</v>
      </c>
      <c r="AA116" s="214" t="e">
        <f>IF('Crisis Indicator Data'!#REF!="No Data",1,IF(#REF!&lt;&gt;"",1,0))</f>
        <v>#REF!</v>
      </c>
      <c r="AB116" s="214" t="e">
        <f>IF('Crisis Indicator Data'!#REF!="No Data",1,IF(#REF!&lt;&gt;"",1,0))</f>
        <v>#REF!</v>
      </c>
      <c r="AC116" s="214" t="e">
        <f>IF('Crisis Indicator Data'!#REF!="No Data",1,IF(#REF!&lt;&gt;"",1,0))</f>
        <v>#REF!</v>
      </c>
      <c r="AD116" s="214" t="e">
        <f>IF('Crisis Indicator Data'!#REF!="No Data",1,IF(#REF!&lt;&gt;"",1,0))</f>
        <v>#REF!</v>
      </c>
      <c r="AE116" s="214" t="e">
        <f>IF('Crisis Indicator Data'!#REF!="No Data",1,IF(#REF!&lt;&gt;"",1,0))</f>
        <v>#REF!</v>
      </c>
      <c r="AF116" s="214" t="e">
        <f>IF('Crisis Indicator Data'!#REF!="No Data",1,IF(#REF!&lt;&gt;"",1,0))</f>
        <v>#REF!</v>
      </c>
      <c r="AG116" s="214" t="e">
        <f>IF('Crisis Indicator Data'!#REF!="No Data",1,IF(#REF!&lt;&gt;"",1,0))</f>
        <v>#REF!</v>
      </c>
      <c r="AH116" s="214" t="e">
        <f>IF('Crisis Indicator Data'!#REF!="No Data",1,IF(#REF!&lt;&gt;"",1,0))</f>
        <v>#REF!</v>
      </c>
      <c r="AI116" s="214" t="e">
        <f>IF('Crisis Indicator Data'!#REF!="No Data",1,IF(#REF!&lt;&gt;"",1,0))</f>
        <v>#REF!</v>
      </c>
      <c r="AJ116" s="214" t="e">
        <f>IF('Crisis Indicator Data'!#REF!="No Data",1,IF(#REF!&lt;&gt;"",1,0))</f>
        <v>#REF!</v>
      </c>
      <c r="AK116" s="214" t="e">
        <f>IF('Crisis Indicator Data'!#REF!="No Data",1,IF(#REF!&lt;&gt;"",1,0))</f>
        <v>#REF!</v>
      </c>
      <c r="AL116" s="214" t="e">
        <f>IF('Crisis Indicator Data'!#REF!="No Data",1,IF(#REF!&lt;&gt;"",1,0))</f>
        <v>#REF!</v>
      </c>
      <c r="AM116" s="214" t="e">
        <f>IF('Crisis Indicator Data'!#REF!="No Data",1,IF(#REF!&lt;&gt;"",1,0))</f>
        <v>#REF!</v>
      </c>
      <c r="AN116" s="214" t="e">
        <f>IF('Crisis Indicator Data'!#REF!="No Data",1,IF(#REF!&lt;&gt;"",1,0))</f>
        <v>#REF!</v>
      </c>
      <c r="AO116" s="214" t="e">
        <f>IF('Crisis Indicator Data'!#REF!="No Data",1,IF(#REF!&lt;&gt;"",1,0))</f>
        <v>#REF!</v>
      </c>
      <c r="AP116" s="214" t="e">
        <f>IF('Crisis Indicator Data'!#REF!="No Data",1,IF(#REF!&lt;&gt;"",1,0))</f>
        <v>#REF!</v>
      </c>
      <c r="AQ116" s="214" t="e">
        <f>IF('Crisis Indicator Data'!#REF!="No Data",1,IF(#REF!&lt;&gt;"",1,0))</f>
        <v>#REF!</v>
      </c>
      <c r="AR116" s="214" t="e">
        <f>IF('Crisis Indicator Data'!#REF!="No Data",1,IF(#REF!&lt;&gt;"",1,0))</f>
        <v>#REF!</v>
      </c>
      <c r="AS116" s="214" t="e">
        <f>IF('Crisis Indicator Data'!#REF!="No Data",1,IF(#REF!&lt;&gt;"",1,0))</f>
        <v>#REF!</v>
      </c>
      <c r="AT116" s="214" t="e">
        <f>IF('Crisis Indicator Data'!#REF!="No Data",1,IF(#REF!&lt;&gt;"",1,0))</f>
        <v>#REF!</v>
      </c>
      <c r="AU116" s="214" t="e">
        <f>IF('Crisis Indicator Data'!#REF!="No Data",1,IF(#REF!&lt;&gt;"",1,0))</f>
        <v>#REF!</v>
      </c>
      <c r="AV116" s="214" t="e">
        <f>IF('Crisis Indicator Data'!#REF!="No Data",1,IF(#REF!&lt;&gt;"",1,0))</f>
        <v>#REF!</v>
      </c>
      <c r="AW116" s="214" t="e">
        <f>IF('Crisis Indicator Data'!#REF!="No Data",1,IF(#REF!&lt;&gt;"",1,0))</f>
        <v>#REF!</v>
      </c>
      <c r="AX116" s="214" t="e">
        <f>IF('Crisis Indicator Data'!#REF!="No Data",1,IF(#REF!&lt;&gt;"",1,0))</f>
        <v>#REF!</v>
      </c>
      <c r="AY116" s="214" t="e">
        <f>IF('Crisis Indicator Data'!#REF!="No Data",1,IF(#REF!&lt;&gt;"",1,0))</f>
        <v>#REF!</v>
      </c>
      <c r="AZ116" s="214" t="e">
        <f>IF('Crisis Indicator Data'!#REF!="No Data",1,IF(#REF!&lt;&gt;"",1,0))</f>
        <v>#REF!</v>
      </c>
      <c r="BA116" t="e">
        <f t="shared" si="6"/>
        <v>#REF!</v>
      </c>
      <c r="BB116" s="22" t="e">
        <f t="shared" si="7"/>
        <v>#REF!</v>
      </c>
    </row>
    <row r="117" spans="1:54" x14ac:dyDescent="0.25">
      <c r="A117" t="s">
        <v>8034</v>
      </c>
      <c r="B117" s="214" t="e">
        <f>IF('Crisis Indicator Data'!#REF!="No Data",1,IF(#REF!&lt;&gt;"",1,0))</f>
        <v>#REF!</v>
      </c>
      <c r="C117" s="214" t="e">
        <f>IF('Crisis Indicator Data'!#REF!="No Data",1,IF(#REF!&lt;&gt;"",1,0))</f>
        <v>#REF!</v>
      </c>
      <c r="D117" s="214" t="e">
        <f>IF('Crisis Indicator Data'!#REF!="No Data",1,IF(#REF!&lt;&gt;"",1,0))</f>
        <v>#REF!</v>
      </c>
      <c r="E117" s="214" t="e">
        <f>IF('Crisis Indicator Data'!#REF!="No Data",1,IF(#REF!&lt;&gt;"",1,0))</f>
        <v>#REF!</v>
      </c>
      <c r="F117" s="214" t="e">
        <f>IF('Crisis Indicator Data'!#REF!="No Data",1,IF(#REF!&lt;&gt;"",1,0))</f>
        <v>#REF!</v>
      </c>
      <c r="G117" s="214" t="e">
        <f>IF('Crisis Indicator Data'!#REF!="No Data",1,IF(#REF!&lt;&gt;"",1,0))</f>
        <v>#REF!</v>
      </c>
      <c r="H117" s="214" t="e">
        <f>IF('Crisis Indicator Data'!#REF!="No Data",1,IF(#REF!&lt;&gt;"",1,0))</f>
        <v>#REF!</v>
      </c>
      <c r="I117" s="214" t="e">
        <f>IF('Crisis Indicator Data'!#REF!="No Data",1,IF(#REF!&lt;&gt;"",1,0))</f>
        <v>#REF!</v>
      </c>
      <c r="J117" s="214" t="e">
        <f>IF('Crisis Indicator Data'!#REF!="No Data",1,IF(#REF!&lt;&gt;"",1,0))</f>
        <v>#REF!</v>
      </c>
      <c r="K117" s="214" t="e">
        <f>IF('Crisis Indicator Data'!#REF!="No Data",1,IF(#REF!&lt;&gt;"",1,0))</f>
        <v>#REF!</v>
      </c>
      <c r="L117" s="214" t="e">
        <f>IF('Crisis Indicator Data'!#REF!="No Data",1,IF(#REF!&lt;&gt;"",1,0))</f>
        <v>#REF!</v>
      </c>
      <c r="M117" s="214" t="e">
        <f>IF('Crisis Indicator Data'!#REF!="No Data",1,IF(#REF!&lt;&gt;"",1,0))</f>
        <v>#REF!</v>
      </c>
      <c r="N117" s="214" t="e">
        <f>IF('Crisis Indicator Data'!#REF!="No Data",1,IF(#REF!&lt;&gt;"",1,0))</f>
        <v>#REF!</v>
      </c>
      <c r="O117" s="214" t="e">
        <f>IF('Crisis Indicator Data'!#REF!="No Data",1,IF(#REF!&lt;&gt;"",1,0))</f>
        <v>#REF!</v>
      </c>
      <c r="P117" s="214" t="e">
        <f>IF('Crisis Indicator Data'!#REF!="No Data",1,IF(#REF!&lt;&gt;"",1,0))</f>
        <v>#REF!</v>
      </c>
      <c r="Q117" s="214" t="e">
        <f>IF('Crisis Indicator Data'!#REF!="No Data",1,IF(#REF!&lt;&gt;"",1,0))</f>
        <v>#REF!</v>
      </c>
      <c r="R117" s="214" t="e">
        <f>IF('Crisis Indicator Data'!#REF!="No Data",1,IF(#REF!&lt;&gt;"",1,0))</f>
        <v>#REF!</v>
      </c>
      <c r="S117" s="214" t="e">
        <f>IF('Crisis Indicator Data'!#REF!="No Data",1,IF(#REF!&lt;&gt;"",1,0))</f>
        <v>#REF!</v>
      </c>
      <c r="T117" s="214" t="e">
        <f>IF('Crisis Indicator Data'!#REF!="No Data",1,IF(#REF!&lt;&gt;"",1,0))</f>
        <v>#REF!</v>
      </c>
      <c r="U117" s="214" t="e">
        <f>IF('Crisis Indicator Data'!#REF!="No Data",1,IF(#REF!&lt;&gt;"",1,0))</f>
        <v>#REF!</v>
      </c>
      <c r="V117" s="214" t="e">
        <f>IF('Crisis Indicator Data'!#REF!="No Data",1,IF(#REF!&lt;&gt;"",1,0))</f>
        <v>#REF!</v>
      </c>
      <c r="W117" s="214" t="e">
        <f>IF('Crisis Indicator Data'!#REF!="No Data",1,IF(#REF!&lt;&gt;"",1,0))</f>
        <v>#REF!</v>
      </c>
      <c r="X117" s="214" t="e">
        <f>IF('Crisis Indicator Data'!#REF!="No Data",1,IF(#REF!&lt;&gt;"",1,0))</f>
        <v>#REF!</v>
      </c>
      <c r="Y117" s="214" t="e">
        <f>IF('Crisis Indicator Data'!#REF!="No Data",1,IF(#REF!&lt;&gt;"",1,0))</f>
        <v>#REF!</v>
      </c>
      <c r="Z117" s="214" t="e">
        <f>IF('Crisis Indicator Data'!#REF!="No Data",1,IF(#REF!&lt;&gt;"",1,0))</f>
        <v>#REF!</v>
      </c>
      <c r="AA117" s="214" t="e">
        <f>IF('Crisis Indicator Data'!#REF!="No Data",1,IF(#REF!&lt;&gt;"",1,0))</f>
        <v>#REF!</v>
      </c>
      <c r="AB117" s="214" t="e">
        <f>IF('Crisis Indicator Data'!#REF!="No Data",1,IF(#REF!&lt;&gt;"",1,0))</f>
        <v>#REF!</v>
      </c>
      <c r="AC117" s="214" t="e">
        <f>IF('Crisis Indicator Data'!#REF!="No Data",1,IF(#REF!&lt;&gt;"",1,0))</f>
        <v>#REF!</v>
      </c>
      <c r="AD117" s="214" t="e">
        <f>IF('Crisis Indicator Data'!#REF!="No Data",1,IF(#REF!&lt;&gt;"",1,0))</f>
        <v>#REF!</v>
      </c>
      <c r="AE117" s="214" t="e">
        <f>IF('Crisis Indicator Data'!#REF!="No Data",1,IF(#REF!&lt;&gt;"",1,0))</f>
        <v>#REF!</v>
      </c>
      <c r="AF117" s="214" t="e">
        <f>IF('Crisis Indicator Data'!#REF!="No Data",1,IF(#REF!&lt;&gt;"",1,0))</f>
        <v>#REF!</v>
      </c>
      <c r="AG117" s="214" t="e">
        <f>IF('Crisis Indicator Data'!#REF!="No Data",1,IF(#REF!&lt;&gt;"",1,0))</f>
        <v>#REF!</v>
      </c>
      <c r="AH117" s="214" t="e">
        <f>IF('Crisis Indicator Data'!#REF!="No Data",1,IF(#REF!&lt;&gt;"",1,0))</f>
        <v>#REF!</v>
      </c>
      <c r="AI117" s="214" t="e">
        <f>IF('Crisis Indicator Data'!#REF!="No Data",1,IF(#REF!&lt;&gt;"",1,0))</f>
        <v>#REF!</v>
      </c>
      <c r="AJ117" s="214" t="e">
        <f>IF('Crisis Indicator Data'!#REF!="No Data",1,IF(#REF!&lt;&gt;"",1,0))</f>
        <v>#REF!</v>
      </c>
      <c r="AK117" s="214" t="e">
        <f>IF('Crisis Indicator Data'!#REF!="No Data",1,IF(#REF!&lt;&gt;"",1,0))</f>
        <v>#REF!</v>
      </c>
      <c r="AL117" s="214" t="e">
        <f>IF('Crisis Indicator Data'!#REF!="No Data",1,IF(#REF!&lt;&gt;"",1,0))</f>
        <v>#REF!</v>
      </c>
      <c r="AM117" s="214" t="e">
        <f>IF('Crisis Indicator Data'!#REF!="No Data",1,IF(#REF!&lt;&gt;"",1,0))</f>
        <v>#REF!</v>
      </c>
      <c r="AN117" s="214" t="e">
        <f>IF('Crisis Indicator Data'!#REF!="No Data",1,IF(#REF!&lt;&gt;"",1,0))</f>
        <v>#REF!</v>
      </c>
      <c r="AO117" s="214" t="e">
        <f>IF('Crisis Indicator Data'!#REF!="No Data",1,IF(#REF!&lt;&gt;"",1,0))</f>
        <v>#REF!</v>
      </c>
      <c r="AP117" s="214" t="e">
        <f>IF('Crisis Indicator Data'!#REF!="No Data",1,IF(#REF!&lt;&gt;"",1,0))</f>
        <v>#REF!</v>
      </c>
      <c r="AQ117" s="214" t="e">
        <f>IF('Crisis Indicator Data'!#REF!="No Data",1,IF(#REF!&lt;&gt;"",1,0))</f>
        <v>#REF!</v>
      </c>
      <c r="AR117" s="214" t="e">
        <f>IF('Crisis Indicator Data'!#REF!="No Data",1,IF(#REF!&lt;&gt;"",1,0))</f>
        <v>#REF!</v>
      </c>
      <c r="AS117" s="214" t="e">
        <f>IF('Crisis Indicator Data'!#REF!="No Data",1,IF(#REF!&lt;&gt;"",1,0))</f>
        <v>#REF!</v>
      </c>
      <c r="AT117" s="214" t="e">
        <f>IF('Crisis Indicator Data'!#REF!="No Data",1,IF(#REF!&lt;&gt;"",1,0))</f>
        <v>#REF!</v>
      </c>
      <c r="AU117" s="214" t="e">
        <f>IF('Crisis Indicator Data'!#REF!="No Data",1,IF(#REF!&lt;&gt;"",1,0))</f>
        <v>#REF!</v>
      </c>
      <c r="AV117" s="214" t="e">
        <f>IF('Crisis Indicator Data'!#REF!="No Data",1,IF(#REF!&lt;&gt;"",1,0))</f>
        <v>#REF!</v>
      </c>
      <c r="AW117" s="214" t="e">
        <f>IF('Crisis Indicator Data'!#REF!="No Data",1,IF(#REF!&lt;&gt;"",1,0))</f>
        <v>#REF!</v>
      </c>
      <c r="AX117" s="214" t="e">
        <f>IF('Crisis Indicator Data'!#REF!="No Data",1,IF(#REF!&lt;&gt;"",1,0))</f>
        <v>#REF!</v>
      </c>
      <c r="AY117" s="214" t="e">
        <f>IF('Crisis Indicator Data'!#REF!="No Data",1,IF(#REF!&lt;&gt;"",1,0))</f>
        <v>#REF!</v>
      </c>
      <c r="AZ117" s="214" t="e">
        <f>IF('Crisis Indicator Data'!#REF!="No Data",1,IF(#REF!&lt;&gt;"",1,0))</f>
        <v>#REF!</v>
      </c>
      <c r="BA117" t="e">
        <f t="shared" si="6"/>
        <v>#REF!</v>
      </c>
      <c r="BB117" s="22" t="e">
        <f t="shared" si="7"/>
        <v>#REF!</v>
      </c>
    </row>
    <row r="118" spans="1:54" x14ac:dyDescent="0.25">
      <c r="A118" t="s">
        <v>8029</v>
      </c>
      <c r="B118" s="214" t="e">
        <f>IF('Crisis Indicator Data'!#REF!="No Data",1,IF(#REF!&lt;&gt;"",1,0))</f>
        <v>#REF!</v>
      </c>
      <c r="C118" s="214" t="e">
        <f>IF('Crisis Indicator Data'!#REF!="No Data",1,IF(#REF!&lt;&gt;"",1,0))</f>
        <v>#REF!</v>
      </c>
      <c r="D118" s="214" t="e">
        <f>IF('Crisis Indicator Data'!#REF!="No Data",1,IF(#REF!&lt;&gt;"",1,0))</f>
        <v>#REF!</v>
      </c>
      <c r="E118" s="214" t="e">
        <f>IF('Crisis Indicator Data'!#REF!="No Data",1,IF(#REF!&lt;&gt;"",1,0))</f>
        <v>#REF!</v>
      </c>
      <c r="F118" s="214" t="e">
        <f>IF('Crisis Indicator Data'!#REF!="No Data",1,IF(#REF!&lt;&gt;"",1,0))</f>
        <v>#REF!</v>
      </c>
      <c r="G118" s="214" t="e">
        <f>IF('Crisis Indicator Data'!#REF!="No Data",1,IF(#REF!&lt;&gt;"",1,0))</f>
        <v>#REF!</v>
      </c>
      <c r="H118" s="214" t="e">
        <f>IF('Crisis Indicator Data'!#REF!="No Data",1,IF(#REF!&lt;&gt;"",1,0))</f>
        <v>#REF!</v>
      </c>
      <c r="I118" s="214" t="e">
        <f>IF('Crisis Indicator Data'!#REF!="No Data",1,IF(#REF!&lt;&gt;"",1,0))</f>
        <v>#REF!</v>
      </c>
      <c r="J118" s="214" t="e">
        <f>IF('Crisis Indicator Data'!#REF!="No Data",1,IF(#REF!&lt;&gt;"",1,0))</f>
        <v>#REF!</v>
      </c>
      <c r="K118" s="214" t="e">
        <f>IF('Crisis Indicator Data'!#REF!="No Data",1,IF(#REF!&lt;&gt;"",1,0))</f>
        <v>#REF!</v>
      </c>
      <c r="L118" s="214" t="e">
        <f>IF('Crisis Indicator Data'!#REF!="No Data",1,IF(#REF!&lt;&gt;"",1,0))</f>
        <v>#REF!</v>
      </c>
      <c r="M118" s="214" t="e">
        <f>IF('Crisis Indicator Data'!#REF!="No Data",1,IF(#REF!&lt;&gt;"",1,0))</f>
        <v>#REF!</v>
      </c>
      <c r="N118" s="214" t="e">
        <f>IF('Crisis Indicator Data'!#REF!="No Data",1,IF(#REF!&lt;&gt;"",1,0))</f>
        <v>#REF!</v>
      </c>
      <c r="O118" s="214" t="e">
        <f>IF('Crisis Indicator Data'!#REF!="No Data",1,IF(#REF!&lt;&gt;"",1,0))</f>
        <v>#REF!</v>
      </c>
      <c r="P118" s="214" t="e">
        <f>IF('Crisis Indicator Data'!#REF!="No Data",1,IF(#REF!&lt;&gt;"",1,0))</f>
        <v>#REF!</v>
      </c>
      <c r="Q118" s="214" t="e">
        <f>IF('Crisis Indicator Data'!#REF!="No Data",1,IF(#REF!&lt;&gt;"",1,0))</f>
        <v>#REF!</v>
      </c>
      <c r="R118" s="214" t="e">
        <f>IF('Crisis Indicator Data'!#REF!="No Data",1,IF(#REF!&lt;&gt;"",1,0))</f>
        <v>#REF!</v>
      </c>
      <c r="S118" s="214" t="e">
        <f>IF('Crisis Indicator Data'!#REF!="No Data",1,IF(#REF!&lt;&gt;"",1,0))</f>
        <v>#REF!</v>
      </c>
      <c r="T118" s="214" t="e">
        <f>IF('Crisis Indicator Data'!#REF!="No Data",1,IF(#REF!&lt;&gt;"",1,0))</f>
        <v>#REF!</v>
      </c>
      <c r="U118" s="214" t="e">
        <f>IF('Crisis Indicator Data'!#REF!="No Data",1,IF(#REF!&lt;&gt;"",1,0))</f>
        <v>#REF!</v>
      </c>
      <c r="V118" s="214" t="e">
        <f>IF('Crisis Indicator Data'!#REF!="No Data",1,IF(#REF!&lt;&gt;"",1,0))</f>
        <v>#REF!</v>
      </c>
      <c r="W118" s="214" t="e">
        <f>IF('Crisis Indicator Data'!#REF!="No Data",1,IF(#REF!&lt;&gt;"",1,0))</f>
        <v>#REF!</v>
      </c>
      <c r="X118" s="214" t="e">
        <f>IF('Crisis Indicator Data'!#REF!="No Data",1,IF(#REF!&lt;&gt;"",1,0))</f>
        <v>#REF!</v>
      </c>
      <c r="Y118" s="214" t="e">
        <f>IF('Crisis Indicator Data'!#REF!="No Data",1,IF(#REF!&lt;&gt;"",1,0))</f>
        <v>#REF!</v>
      </c>
      <c r="Z118" s="214" t="e">
        <f>IF('Crisis Indicator Data'!#REF!="No Data",1,IF(#REF!&lt;&gt;"",1,0))</f>
        <v>#REF!</v>
      </c>
      <c r="AA118" s="214" t="e">
        <f>IF('Crisis Indicator Data'!#REF!="No Data",1,IF(#REF!&lt;&gt;"",1,0))</f>
        <v>#REF!</v>
      </c>
      <c r="AB118" s="214" t="e">
        <f>IF('Crisis Indicator Data'!#REF!="No Data",1,IF(#REF!&lt;&gt;"",1,0))</f>
        <v>#REF!</v>
      </c>
      <c r="AC118" s="214" t="e">
        <f>IF('Crisis Indicator Data'!#REF!="No Data",1,IF(#REF!&lt;&gt;"",1,0))</f>
        <v>#REF!</v>
      </c>
      <c r="AD118" s="214" t="e">
        <f>IF('Crisis Indicator Data'!#REF!="No Data",1,IF(#REF!&lt;&gt;"",1,0))</f>
        <v>#REF!</v>
      </c>
      <c r="AE118" s="214" t="e">
        <f>IF('Crisis Indicator Data'!#REF!="No Data",1,IF(#REF!&lt;&gt;"",1,0))</f>
        <v>#REF!</v>
      </c>
      <c r="AF118" s="214" t="e">
        <f>IF('Crisis Indicator Data'!#REF!="No Data",1,IF(#REF!&lt;&gt;"",1,0))</f>
        <v>#REF!</v>
      </c>
      <c r="AG118" s="214" t="e">
        <f>IF('Crisis Indicator Data'!#REF!="No Data",1,IF(#REF!&lt;&gt;"",1,0))</f>
        <v>#REF!</v>
      </c>
      <c r="AH118" s="214" t="e">
        <f>IF('Crisis Indicator Data'!#REF!="No Data",1,IF(#REF!&lt;&gt;"",1,0))</f>
        <v>#REF!</v>
      </c>
      <c r="AI118" s="214" t="e">
        <f>IF('Crisis Indicator Data'!#REF!="No Data",1,IF(#REF!&lt;&gt;"",1,0))</f>
        <v>#REF!</v>
      </c>
      <c r="AJ118" s="214" t="e">
        <f>IF('Crisis Indicator Data'!#REF!="No Data",1,IF(#REF!&lt;&gt;"",1,0))</f>
        <v>#REF!</v>
      </c>
      <c r="AK118" s="214" t="e">
        <f>IF('Crisis Indicator Data'!#REF!="No Data",1,IF(#REF!&lt;&gt;"",1,0))</f>
        <v>#REF!</v>
      </c>
      <c r="AL118" s="214" t="e">
        <f>IF('Crisis Indicator Data'!#REF!="No Data",1,IF(#REF!&lt;&gt;"",1,0))</f>
        <v>#REF!</v>
      </c>
      <c r="AM118" s="214" t="e">
        <f>IF('Crisis Indicator Data'!#REF!="No Data",1,IF(#REF!&lt;&gt;"",1,0))</f>
        <v>#REF!</v>
      </c>
      <c r="AN118" s="214" t="e">
        <f>IF('Crisis Indicator Data'!#REF!="No Data",1,IF(#REF!&lt;&gt;"",1,0))</f>
        <v>#REF!</v>
      </c>
      <c r="AO118" s="214" t="e">
        <f>IF('Crisis Indicator Data'!#REF!="No Data",1,IF(#REF!&lt;&gt;"",1,0))</f>
        <v>#REF!</v>
      </c>
      <c r="AP118" s="214" t="e">
        <f>IF('Crisis Indicator Data'!#REF!="No Data",1,IF(#REF!&lt;&gt;"",1,0))</f>
        <v>#REF!</v>
      </c>
      <c r="AQ118" s="214" t="e">
        <f>IF('Crisis Indicator Data'!#REF!="No Data",1,IF(#REF!&lt;&gt;"",1,0))</f>
        <v>#REF!</v>
      </c>
      <c r="AR118" s="214" t="e">
        <f>IF('Crisis Indicator Data'!#REF!="No Data",1,IF(#REF!&lt;&gt;"",1,0))</f>
        <v>#REF!</v>
      </c>
      <c r="AS118" s="214" t="e">
        <f>IF('Crisis Indicator Data'!#REF!="No Data",1,IF(#REF!&lt;&gt;"",1,0))</f>
        <v>#REF!</v>
      </c>
      <c r="AT118" s="214" t="e">
        <f>IF('Crisis Indicator Data'!#REF!="No Data",1,IF(#REF!&lt;&gt;"",1,0))</f>
        <v>#REF!</v>
      </c>
      <c r="AU118" s="214" t="e">
        <f>IF('Crisis Indicator Data'!#REF!="No Data",1,IF(#REF!&lt;&gt;"",1,0))</f>
        <v>#REF!</v>
      </c>
      <c r="AV118" s="214" t="e">
        <f>IF('Crisis Indicator Data'!#REF!="No Data",1,IF(#REF!&lt;&gt;"",1,0))</f>
        <v>#REF!</v>
      </c>
      <c r="AW118" s="214" t="e">
        <f>IF('Crisis Indicator Data'!#REF!="No Data",1,IF(#REF!&lt;&gt;"",1,0))</f>
        <v>#REF!</v>
      </c>
      <c r="AX118" s="214" t="e">
        <f>IF('Crisis Indicator Data'!#REF!="No Data",1,IF(#REF!&lt;&gt;"",1,0))</f>
        <v>#REF!</v>
      </c>
      <c r="AY118" s="214" t="e">
        <f>IF('Crisis Indicator Data'!#REF!="No Data",1,IF(#REF!&lt;&gt;"",1,0))</f>
        <v>#REF!</v>
      </c>
      <c r="AZ118" s="214" t="e">
        <f>IF('Crisis Indicator Data'!#REF!="No Data",1,IF(#REF!&lt;&gt;"",1,0))</f>
        <v>#REF!</v>
      </c>
      <c r="BA118" t="e">
        <f t="shared" si="6"/>
        <v>#REF!</v>
      </c>
      <c r="BB118" s="22" t="e">
        <f t="shared" si="7"/>
        <v>#REF!</v>
      </c>
    </row>
    <row r="119" spans="1:54" x14ac:dyDescent="0.25">
      <c r="A119" t="s">
        <v>8040</v>
      </c>
      <c r="B119" s="214" t="e">
        <f>IF('Crisis Indicator Data'!#REF!="No Data",1,IF(#REF!&lt;&gt;"",1,0))</f>
        <v>#REF!</v>
      </c>
      <c r="C119" s="214" t="e">
        <f>IF('Crisis Indicator Data'!#REF!="No Data",1,IF(#REF!&lt;&gt;"",1,0))</f>
        <v>#REF!</v>
      </c>
      <c r="D119" s="214" t="e">
        <f>IF('Crisis Indicator Data'!#REF!="No Data",1,IF(#REF!&lt;&gt;"",1,0))</f>
        <v>#REF!</v>
      </c>
      <c r="E119" s="214" t="e">
        <f>IF('Crisis Indicator Data'!#REF!="No Data",1,IF(#REF!&lt;&gt;"",1,0))</f>
        <v>#REF!</v>
      </c>
      <c r="F119" s="214" t="e">
        <f>IF('Crisis Indicator Data'!#REF!="No Data",1,IF(#REF!&lt;&gt;"",1,0))</f>
        <v>#REF!</v>
      </c>
      <c r="G119" s="214" t="e">
        <f>IF('Crisis Indicator Data'!#REF!="No Data",1,IF(#REF!&lt;&gt;"",1,0))</f>
        <v>#REF!</v>
      </c>
      <c r="H119" s="214" t="e">
        <f>IF('Crisis Indicator Data'!#REF!="No Data",1,IF(#REF!&lt;&gt;"",1,0))</f>
        <v>#REF!</v>
      </c>
      <c r="I119" s="214" t="e">
        <f>IF('Crisis Indicator Data'!#REF!="No Data",1,IF(#REF!&lt;&gt;"",1,0))</f>
        <v>#REF!</v>
      </c>
      <c r="J119" s="214" t="e">
        <f>IF('Crisis Indicator Data'!#REF!="No Data",1,IF(#REF!&lt;&gt;"",1,0))</f>
        <v>#REF!</v>
      </c>
      <c r="K119" s="214" t="e">
        <f>IF('Crisis Indicator Data'!#REF!="No Data",1,IF(#REF!&lt;&gt;"",1,0))</f>
        <v>#REF!</v>
      </c>
      <c r="L119" s="214" t="e">
        <f>IF('Crisis Indicator Data'!#REF!="No Data",1,IF(#REF!&lt;&gt;"",1,0))</f>
        <v>#REF!</v>
      </c>
      <c r="M119" s="214" t="e">
        <f>IF('Crisis Indicator Data'!#REF!="No Data",1,IF(#REF!&lt;&gt;"",1,0))</f>
        <v>#REF!</v>
      </c>
      <c r="N119" s="214" t="e">
        <f>IF('Crisis Indicator Data'!#REF!="No Data",1,IF(#REF!&lt;&gt;"",1,0))</f>
        <v>#REF!</v>
      </c>
      <c r="O119" s="214" t="e">
        <f>IF('Crisis Indicator Data'!#REF!="No Data",1,IF(#REF!&lt;&gt;"",1,0))</f>
        <v>#REF!</v>
      </c>
      <c r="P119" s="214" t="e">
        <f>IF('Crisis Indicator Data'!#REF!="No Data",1,IF(#REF!&lt;&gt;"",1,0))</f>
        <v>#REF!</v>
      </c>
      <c r="Q119" s="214" t="e">
        <f>IF('Crisis Indicator Data'!#REF!="No Data",1,IF(#REF!&lt;&gt;"",1,0))</f>
        <v>#REF!</v>
      </c>
      <c r="R119" s="214" t="e">
        <f>IF('Crisis Indicator Data'!#REF!="No Data",1,IF(#REF!&lt;&gt;"",1,0))</f>
        <v>#REF!</v>
      </c>
      <c r="S119" s="214" t="e">
        <f>IF('Crisis Indicator Data'!#REF!="No Data",1,IF(#REF!&lt;&gt;"",1,0))</f>
        <v>#REF!</v>
      </c>
      <c r="T119" s="214" t="e">
        <f>IF('Crisis Indicator Data'!#REF!="No Data",1,IF(#REF!&lt;&gt;"",1,0))</f>
        <v>#REF!</v>
      </c>
      <c r="U119" s="214" t="e">
        <f>IF('Crisis Indicator Data'!#REF!="No Data",1,IF(#REF!&lt;&gt;"",1,0))</f>
        <v>#REF!</v>
      </c>
      <c r="V119" s="214" t="e">
        <f>IF('Crisis Indicator Data'!#REF!="No Data",1,IF(#REF!&lt;&gt;"",1,0))</f>
        <v>#REF!</v>
      </c>
      <c r="W119" s="214" t="e">
        <f>IF('Crisis Indicator Data'!#REF!="No Data",1,IF(#REF!&lt;&gt;"",1,0))</f>
        <v>#REF!</v>
      </c>
      <c r="X119" s="214" t="e">
        <f>IF('Crisis Indicator Data'!#REF!="No Data",1,IF(#REF!&lt;&gt;"",1,0))</f>
        <v>#REF!</v>
      </c>
      <c r="Y119" s="214" t="e">
        <f>IF('Crisis Indicator Data'!#REF!="No Data",1,IF(#REF!&lt;&gt;"",1,0))</f>
        <v>#REF!</v>
      </c>
      <c r="Z119" s="214" t="e">
        <f>IF('Crisis Indicator Data'!#REF!="No Data",1,IF(#REF!&lt;&gt;"",1,0))</f>
        <v>#REF!</v>
      </c>
      <c r="AA119" s="214" t="e">
        <f>IF('Crisis Indicator Data'!#REF!="No Data",1,IF(#REF!&lt;&gt;"",1,0))</f>
        <v>#REF!</v>
      </c>
      <c r="AB119" s="214" t="e">
        <f>IF('Crisis Indicator Data'!#REF!="No Data",1,IF(#REF!&lt;&gt;"",1,0))</f>
        <v>#REF!</v>
      </c>
      <c r="AC119" s="214" t="e">
        <f>IF('Crisis Indicator Data'!#REF!="No Data",1,IF(#REF!&lt;&gt;"",1,0))</f>
        <v>#REF!</v>
      </c>
      <c r="AD119" s="214" t="e">
        <f>IF('Crisis Indicator Data'!#REF!="No Data",1,IF(#REF!&lt;&gt;"",1,0))</f>
        <v>#REF!</v>
      </c>
      <c r="AE119" s="214" t="e">
        <f>IF('Crisis Indicator Data'!#REF!="No Data",1,IF(#REF!&lt;&gt;"",1,0))</f>
        <v>#REF!</v>
      </c>
      <c r="AF119" s="214" t="e">
        <f>IF('Crisis Indicator Data'!#REF!="No Data",1,IF(#REF!&lt;&gt;"",1,0))</f>
        <v>#REF!</v>
      </c>
      <c r="AG119" s="214" t="e">
        <f>IF('Crisis Indicator Data'!#REF!="No Data",1,IF(#REF!&lt;&gt;"",1,0))</f>
        <v>#REF!</v>
      </c>
      <c r="AH119" s="214" t="e">
        <f>IF('Crisis Indicator Data'!#REF!="No Data",1,IF(#REF!&lt;&gt;"",1,0))</f>
        <v>#REF!</v>
      </c>
      <c r="AI119" s="214" t="e">
        <f>IF('Crisis Indicator Data'!#REF!="No Data",1,IF(#REF!&lt;&gt;"",1,0))</f>
        <v>#REF!</v>
      </c>
      <c r="AJ119" s="214" t="e">
        <f>IF('Crisis Indicator Data'!#REF!="No Data",1,IF(#REF!&lt;&gt;"",1,0))</f>
        <v>#REF!</v>
      </c>
      <c r="AK119" s="214" t="e">
        <f>IF('Crisis Indicator Data'!#REF!="No Data",1,IF(#REF!&lt;&gt;"",1,0))</f>
        <v>#REF!</v>
      </c>
      <c r="AL119" s="214" t="e">
        <f>IF('Crisis Indicator Data'!#REF!="No Data",1,IF(#REF!&lt;&gt;"",1,0))</f>
        <v>#REF!</v>
      </c>
      <c r="AM119" s="214" t="e">
        <f>IF('Crisis Indicator Data'!#REF!="No Data",1,IF(#REF!&lt;&gt;"",1,0))</f>
        <v>#REF!</v>
      </c>
      <c r="AN119" s="214" t="e">
        <f>IF('Crisis Indicator Data'!#REF!="No Data",1,IF(#REF!&lt;&gt;"",1,0))</f>
        <v>#REF!</v>
      </c>
      <c r="AO119" s="214" t="e">
        <f>IF('Crisis Indicator Data'!#REF!="No Data",1,IF(#REF!&lt;&gt;"",1,0))</f>
        <v>#REF!</v>
      </c>
      <c r="AP119" s="214" t="e">
        <f>IF('Crisis Indicator Data'!#REF!="No Data",1,IF(#REF!&lt;&gt;"",1,0))</f>
        <v>#REF!</v>
      </c>
      <c r="AQ119" s="214" t="e">
        <f>IF('Crisis Indicator Data'!#REF!="No Data",1,IF(#REF!&lt;&gt;"",1,0))</f>
        <v>#REF!</v>
      </c>
      <c r="AR119" s="214" t="e">
        <f>IF('Crisis Indicator Data'!#REF!="No Data",1,IF(#REF!&lt;&gt;"",1,0))</f>
        <v>#REF!</v>
      </c>
      <c r="AS119" s="214" t="e">
        <f>IF('Crisis Indicator Data'!#REF!="No Data",1,IF(#REF!&lt;&gt;"",1,0))</f>
        <v>#REF!</v>
      </c>
      <c r="AT119" s="214" t="e">
        <f>IF('Crisis Indicator Data'!#REF!="No Data",1,IF(#REF!&lt;&gt;"",1,0))</f>
        <v>#REF!</v>
      </c>
      <c r="AU119" s="214" t="e">
        <f>IF('Crisis Indicator Data'!#REF!="No Data",1,IF(#REF!&lt;&gt;"",1,0))</f>
        <v>#REF!</v>
      </c>
      <c r="AV119" s="214" t="e">
        <f>IF('Crisis Indicator Data'!#REF!="No Data",1,IF(#REF!&lt;&gt;"",1,0))</f>
        <v>#REF!</v>
      </c>
      <c r="AW119" s="214" t="e">
        <f>IF('Crisis Indicator Data'!#REF!="No Data",1,IF(#REF!&lt;&gt;"",1,0))</f>
        <v>#REF!</v>
      </c>
      <c r="AX119" s="214" t="e">
        <f>IF('Crisis Indicator Data'!#REF!="No Data",1,IF(#REF!&lt;&gt;"",1,0))</f>
        <v>#REF!</v>
      </c>
      <c r="AY119" s="214" t="e">
        <f>IF('Crisis Indicator Data'!#REF!="No Data",1,IF(#REF!&lt;&gt;"",1,0))</f>
        <v>#REF!</v>
      </c>
      <c r="AZ119" s="214" t="e">
        <f>IF('Crisis Indicator Data'!#REF!="No Data",1,IF(#REF!&lt;&gt;"",1,0))</f>
        <v>#REF!</v>
      </c>
      <c r="BA119" t="e">
        <f t="shared" si="6"/>
        <v>#REF!</v>
      </c>
      <c r="BB119" s="22" t="e">
        <f t="shared" si="7"/>
        <v>#REF!</v>
      </c>
    </row>
    <row r="120" spans="1:54" x14ac:dyDescent="0.25">
      <c r="A120" t="s">
        <v>8051</v>
      </c>
      <c r="B120" s="214" t="e">
        <f>IF('Crisis Indicator Data'!#REF!="No Data",1,IF(#REF!&lt;&gt;"",1,0))</f>
        <v>#REF!</v>
      </c>
      <c r="C120" s="214" t="e">
        <f>IF('Crisis Indicator Data'!#REF!="No Data",1,IF(#REF!&lt;&gt;"",1,0))</f>
        <v>#REF!</v>
      </c>
      <c r="D120" s="214" t="e">
        <f>IF('Crisis Indicator Data'!#REF!="No Data",1,IF(#REF!&lt;&gt;"",1,0))</f>
        <v>#REF!</v>
      </c>
      <c r="E120" s="214" t="e">
        <f>IF('Crisis Indicator Data'!#REF!="No Data",1,IF(#REF!&lt;&gt;"",1,0))</f>
        <v>#REF!</v>
      </c>
      <c r="F120" s="214" t="e">
        <f>IF('Crisis Indicator Data'!#REF!="No Data",1,IF(#REF!&lt;&gt;"",1,0))</f>
        <v>#REF!</v>
      </c>
      <c r="G120" s="214" t="e">
        <f>IF('Crisis Indicator Data'!#REF!="No Data",1,IF(#REF!&lt;&gt;"",1,0))</f>
        <v>#REF!</v>
      </c>
      <c r="H120" s="214" t="e">
        <f>IF('Crisis Indicator Data'!#REF!="No Data",1,IF(#REF!&lt;&gt;"",1,0))</f>
        <v>#REF!</v>
      </c>
      <c r="I120" s="214" t="e">
        <f>IF('Crisis Indicator Data'!#REF!="No Data",1,IF(#REF!&lt;&gt;"",1,0))</f>
        <v>#REF!</v>
      </c>
      <c r="J120" s="214" t="e">
        <f>IF('Crisis Indicator Data'!#REF!="No Data",1,IF(#REF!&lt;&gt;"",1,0))</f>
        <v>#REF!</v>
      </c>
      <c r="K120" s="214" t="e">
        <f>IF('Crisis Indicator Data'!#REF!="No Data",1,IF(#REF!&lt;&gt;"",1,0))</f>
        <v>#REF!</v>
      </c>
      <c r="L120" s="214" t="e">
        <f>IF('Crisis Indicator Data'!#REF!="No Data",1,IF(#REF!&lt;&gt;"",1,0))</f>
        <v>#REF!</v>
      </c>
      <c r="M120" s="214" t="e">
        <f>IF('Crisis Indicator Data'!#REF!="No Data",1,IF(#REF!&lt;&gt;"",1,0))</f>
        <v>#REF!</v>
      </c>
      <c r="N120" s="214" t="e">
        <f>IF('Crisis Indicator Data'!#REF!="No Data",1,IF(#REF!&lt;&gt;"",1,0))</f>
        <v>#REF!</v>
      </c>
      <c r="O120" s="214" t="e">
        <f>IF('Crisis Indicator Data'!#REF!="No Data",1,IF(#REF!&lt;&gt;"",1,0))</f>
        <v>#REF!</v>
      </c>
      <c r="P120" s="214" t="e">
        <f>IF('Crisis Indicator Data'!#REF!="No Data",1,IF(#REF!&lt;&gt;"",1,0))</f>
        <v>#REF!</v>
      </c>
      <c r="Q120" s="214" t="e">
        <f>IF('Crisis Indicator Data'!#REF!="No Data",1,IF(#REF!&lt;&gt;"",1,0))</f>
        <v>#REF!</v>
      </c>
      <c r="R120" s="214" t="e">
        <f>IF('Crisis Indicator Data'!#REF!="No Data",1,IF(#REF!&lt;&gt;"",1,0))</f>
        <v>#REF!</v>
      </c>
      <c r="S120" s="214" t="e">
        <f>IF('Crisis Indicator Data'!#REF!="No Data",1,IF(#REF!&lt;&gt;"",1,0))</f>
        <v>#REF!</v>
      </c>
      <c r="T120" s="214" t="e">
        <f>IF('Crisis Indicator Data'!#REF!="No Data",1,IF(#REF!&lt;&gt;"",1,0))</f>
        <v>#REF!</v>
      </c>
      <c r="U120" s="214" t="e">
        <f>IF('Crisis Indicator Data'!#REF!="No Data",1,IF(#REF!&lt;&gt;"",1,0))</f>
        <v>#REF!</v>
      </c>
      <c r="V120" s="214" t="e">
        <f>IF('Crisis Indicator Data'!#REF!="No Data",1,IF(#REF!&lt;&gt;"",1,0))</f>
        <v>#REF!</v>
      </c>
      <c r="W120" s="214" t="e">
        <f>IF('Crisis Indicator Data'!#REF!="No Data",1,IF(#REF!&lt;&gt;"",1,0))</f>
        <v>#REF!</v>
      </c>
      <c r="X120" s="214" t="e">
        <f>IF('Crisis Indicator Data'!#REF!="No Data",1,IF(#REF!&lt;&gt;"",1,0))</f>
        <v>#REF!</v>
      </c>
      <c r="Y120" s="214" t="e">
        <f>IF('Crisis Indicator Data'!#REF!="No Data",1,IF(#REF!&lt;&gt;"",1,0))</f>
        <v>#REF!</v>
      </c>
      <c r="Z120" s="214" t="e">
        <f>IF('Crisis Indicator Data'!#REF!="No Data",1,IF(#REF!&lt;&gt;"",1,0))</f>
        <v>#REF!</v>
      </c>
      <c r="AA120" s="214" t="e">
        <f>IF('Crisis Indicator Data'!#REF!="No Data",1,IF(#REF!&lt;&gt;"",1,0))</f>
        <v>#REF!</v>
      </c>
      <c r="AB120" s="214" t="e">
        <f>IF('Crisis Indicator Data'!#REF!="No Data",1,IF(#REF!&lt;&gt;"",1,0))</f>
        <v>#REF!</v>
      </c>
      <c r="AC120" s="214" t="e">
        <f>IF('Crisis Indicator Data'!#REF!="No Data",1,IF(#REF!&lt;&gt;"",1,0))</f>
        <v>#REF!</v>
      </c>
      <c r="AD120" s="214" t="e">
        <f>IF('Crisis Indicator Data'!#REF!="No Data",1,IF(#REF!&lt;&gt;"",1,0))</f>
        <v>#REF!</v>
      </c>
      <c r="AE120" s="214" t="e">
        <f>IF('Crisis Indicator Data'!#REF!="No Data",1,IF(#REF!&lt;&gt;"",1,0))</f>
        <v>#REF!</v>
      </c>
      <c r="AF120" s="214" t="e">
        <f>IF('Crisis Indicator Data'!#REF!="No Data",1,IF(#REF!&lt;&gt;"",1,0))</f>
        <v>#REF!</v>
      </c>
      <c r="AG120" s="214" t="e">
        <f>IF('Crisis Indicator Data'!#REF!="No Data",1,IF(#REF!&lt;&gt;"",1,0))</f>
        <v>#REF!</v>
      </c>
      <c r="AH120" s="214" t="e">
        <f>IF('Crisis Indicator Data'!#REF!="No Data",1,IF(#REF!&lt;&gt;"",1,0))</f>
        <v>#REF!</v>
      </c>
      <c r="AI120" s="214" t="e">
        <f>IF('Crisis Indicator Data'!#REF!="No Data",1,IF(#REF!&lt;&gt;"",1,0))</f>
        <v>#REF!</v>
      </c>
      <c r="AJ120" s="214" t="e">
        <f>IF('Crisis Indicator Data'!#REF!="No Data",1,IF(#REF!&lt;&gt;"",1,0))</f>
        <v>#REF!</v>
      </c>
      <c r="AK120" s="214" t="e">
        <f>IF('Crisis Indicator Data'!#REF!="No Data",1,IF(#REF!&lt;&gt;"",1,0))</f>
        <v>#REF!</v>
      </c>
      <c r="AL120" s="214" t="e">
        <f>IF('Crisis Indicator Data'!#REF!="No Data",1,IF(#REF!&lt;&gt;"",1,0))</f>
        <v>#REF!</v>
      </c>
      <c r="AM120" s="214" t="e">
        <f>IF('Crisis Indicator Data'!#REF!="No Data",1,IF(#REF!&lt;&gt;"",1,0))</f>
        <v>#REF!</v>
      </c>
      <c r="AN120" s="214" t="e">
        <f>IF('Crisis Indicator Data'!#REF!="No Data",1,IF(#REF!&lt;&gt;"",1,0))</f>
        <v>#REF!</v>
      </c>
      <c r="AO120" s="214" t="e">
        <f>IF('Crisis Indicator Data'!#REF!="No Data",1,IF(#REF!&lt;&gt;"",1,0))</f>
        <v>#REF!</v>
      </c>
      <c r="AP120" s="214" t="e">
        <f>IF('Crisis Indicator Data'!#REF!="No Data",1,IF(#REF!&lt;&gt;"",1,0))</f>
        <v>#REF!</v>
      </c>
      <c r="AQ120" s="214" t="e">
        <f>IF('Crisis Indicator Data'!#REF!="No Data",1,IF(#REF!&lt;&gt;"",1,0))</f>
        <v>#REF!</v>
      </c>
      <c r="AR120" s="214" t="e">
        <f>IF('Crisis Indicator Data'!#REF!="No Data",1,IF(#REF!&lt;&gt;"",1,0))</f>
        <v>#REF!</v>
      </c>
      <c r="AS120" s="214" t="e">
        <f>IF('Crisis Indicator Data'!#REF!="No Data",1,IF(#REF!&lt;&gt;"",1,0))</f>
        <v>#REF!</v>
      </c>
      <c r="AT120" s="214" t="e">
        <f>IF('Crisis Indicator Data'!#REF!="No Data",1,IF(#REF!&lt;&gt;"",1,0))</f>
        <v>#REF!</v>
      </c>
      <c r="AU120" s="214" t="e">
        <f>IF('Crisis Indicator Data'!#REF!="No Data",1,IF(#REF!&lt;&gt;"",1,0))</f>
        <v>#REF!</v>
      </c>
      <c r="AV120" s="214" t="e">
        <f>IF('Crisis Indicator Data'!#REF!="No Data",1,IF(#REF!&lt;&gt;"",1,0))</f>
        <v>#REF!</v>
      </c>
      <c r="AW120" s="214" t="e">
        <f>IF('Crisis Indicator Data'!#REF!="No Data",1,IF(#REF!&lt;&gt;"",1,0))</f>
        <v>#REF!</v>
      </c>
      <c r="AX120" s="214" t="e">
        <f>IF('Crisis Indicator Data'!#REF!="No Data",1,IF(#REF!&lt;&gt;"",1,0))</f>
        <v>#REF!</v>
      </c>
      <c r="AY120" s="214" t="e">
        <f>IF('Crisis Indicator Data'!#REF!="No Data",1,IF(#REF!&lt;&gt;"",1,0))</f>
        <v>#REF!</v>
      </c>
      <c r="AZ120" s="214" t="e">
        <f>IF('Crisis Indicator Data'!#REF!="No Data",1,IF(#REF!&lt;&gt;"",1,0))</f>
        <v>#REF!</v>
      </c>
      <c r="BA120" t="e">
        <f t="shared" si="6"/>
        <v>#REF!</v>
      </c>
      <c r="BB120" s="22" t="e">
        <f t="shared" si="7"/>
        <v>#REF!</v>
      </c>
    </row>
    <row r="121" spans="1:54" x14ac:dyDescent="0.25">
      <c r="A121" t="s">
        <v>8049</v>
      </c>
      <c r="B121" s="214" t="e">
        <f>IF('Crisis Indicator Data'!#REF!="No Data",1,IF(#REF!&lt;&gt;"",1,0))</f>
        <v>#REF!</v>
      </c>
      <c r="C121" s="214" t="e">
        <f>IF('Crisis Indicator Data'!#REF!="No Data",1,IF(#REF!&lt;&gt;"",1,0))</f>
        <v>#REF!</v>
      </c>
      <c r="D121" s="214" t="e">
        <f>IF('Crisis Indicator Data'!#REF!="No Data",1,IF(#REF!&lt;&gt;"",1,0))</f>
        <v>#REF!</v>
      </c>
      <c r="E121" s="214" t="e">
        <f>IF('Crisis Indicator Data'!#REF!="No Data",1,IF(#REF!&lt;&gt;"",1,0))</f>
        <v>#REF!</v>
      </c>
      <c r="F121" s="214" t="e">
        <f>IF('Crisis Indicator Data'!#REF!="No Data",1,IF(#REF!&lt;&gt;"",1,0))</f>
        <v>#REF!</v>
      </c>
      <c r="G121" s="214" t="e">
        <f>IF('Crisis Indicator Data'!#REF!="No Data",1,IF(#REF!&lt;&gt;"",1,0))</f>
        <v>#REF!</v>
      </c>
      <c r="H121" s="214" t="e">
        <f>IF('Crisis Indicator Data'!#REF!="No Data",1,IF(#REF!&lt;&gt;"",1,0))</f>
        <v>#REF!</v>
      </c>
      <c r="I121" s="214" t="e">
        <f>IF('Crisis Indicator Data'!#REF!="No Data",1,IF(#REF!&lt;&gt;"",1,0))</f>
        <v>#REF!</v>
      </c>
      <c r="J121" s="214" t="e">
        <f>IF('Crisis Indicator Data'!#REF!="No Data",1,IF(#REF!&lt;&gt;"",1,0))</f>
        <v>#REF!</v>
      </c>
      <c r="K121" s="214" t="e">
        <f>IF('Crisis Indicator Data'!#REF!="No Data",1,IF(#REF!&lt;&gt;"",1,0))</f>
        <v>#REF!</v>
      </c>
      <c r="L121" s="214" t="e">
        <f>IF('Crisis Indicator Data'!#REF!="No Data",1,IF(#REF!&lt;&gt;"",1,0))</f>
        <v>#REF!</v>
      </c>
      <c r="M121" s="214" t="e">
        <f>IF('Crisis Indicator Data'!#REF!="No Data",1,IF(#REF!&lt;&gt;"",1,0))</f>
        <v>#REF!</v>
      </c>
      <c r="N121" s="214" t="e">
        <f>IF('Crisis Indicator Data'!#REF!="No Data",1,IF(#REF!&lt;&gt;"",1,0))</f>
        <v>#REF!</v>
      </c>
      <c r="O121" s="214" t="e">
        <f>IF('Crisis Indicator Data'!#REF!="No Data",1,IF(#REF!&lt;&gt;"",1,0))</f>
        <v>#REF!</v>
      </c>
      <c r="P121" s="214" t="e">
        <f>IF('Crisis Indicator Data'!#REF!="No Data",1,IF(#REF!&lt;&gt;"",1,0))</f>
        <v>#REF!</v>
      </c>
      <c r="Q121" s="214" t="e">
        <f>IF('Crisis Indicator Data'!#REF!="No Data",1,IF(#REF!&lt;&gt;"",1,0))</f>
        <v>#REF!</v>
      </c>
      <c r="R121" s="214" t="e">
        <f>IF('Crisis Indicator Data'!#REF!="No Data",1,IF(#REF!&lt;&gt;"",1,0))</f>
        <v>#REF!</v>
      </c>
      <c r="S121" s="214" t="e">
        <f>IF('Crisis Indicator Data'!#REF!="No Data",1,IF(#REF!&lt;&gt;"",1,0))</f>
        <v>#REF!</v>
      </c>
      <c r="T121" s="214" t="e">
        <f>IF('Crisis Indicator Data'!#REF!="No Data",1,IF(#REF!&lt;&gt;"",1,0))</f>
        <v>#REF!</v>
      </c>
      <c r="U121" s="214" t="e">
        <f>IF('Crisis Indicator Data'!#REF!="No Data",1,IF(#REF!&lt;&gt;"",1,0))</f>
        <v>#REF!</v>
      </c>
      <c r="V121" s="214" t="e">
        <f>IF('Crisis Indicator Data'!#REF!="No Data",1,IF(#REF!&lt;&gt;"",1,0))</f>
        <v>#REF!</v>
      </c>
      <c r="W121" s="214" t="e">
        <f>IF('Crisis Indicator Data'!#REF!="No Data",1,IF(#REF!&lt;&gt;"",1,0))</f>
        <v>#REF!</v>
      </c>
      <c r="X121" s="214" t="e">
        <f>IF('Crisis Indicator Data'!#REF!="No Data",1,IF(#REF!&lt;&gt;"",1,0))</f>
        <v>#REF!</v>
      </c>
      <c r="Y121" s="214" t="e">
        <f>IF('Crisis Indicator Data'!#REF!="No Data",1,IF(#REF!&lt;&gt;"",1,0))</f>
        <v>#REF!</v>
      </c>
      <c r="Z121" s="214" t="e">
        <f>IF('Crisis Indicator Data'!#REF!="No Data",1,IF(#REF!&lt;&gt;"",1,0))</f>
        <v>#REF!</v>
      </c>
      <c r="AA121" s="214" t="e">
        <f>IF('Crisis Indicator Data'!#REF!="No Data",1,IF(#REF!&lt;&gt;"",1,0))</f>
        <v>#REF!</v>
      </c>
      <c r="AB121" s="214" t="e">
        <f>IF('Crisis Indicator Data'!#REF!="No Data",1,IF(#REF!&lt;&gt;"",1,0))</f>
        <v>#REF!</v>
      </c>
      <c r="AC121" s="214" t="e">
        <f>IF('Crisis Indicator Data'!#REF!="No Data",1,IF(#REF!&lt;&gt;"",1,0))</f>
        <v>#REF!</v>
      </c>
      <c r="AD121" s="214" t="e">
        <f>IF('Crisis Indicator Data'!#REF!="No Data",1,IF(#REF!&lt;&gt;"",1,0))</f>
        <v>#REF!</v>
      </c>
      <c r="AE121" s="214" t="e">
        <f>IF('Crisis Indicator Data'!#REF!="No Data",1,IF(#REF!&lt;&gt;"",1,0))</f>
        <v>#REF!</v>
      </c>
      <c r="AF121" s="214" t="e">
        <f>IF('Crisis Indicator Data'!#REF!="No Data",1,IF(#REF!&lt;&gt;"",1,0))</f>
        <v>#REF!</v>
      </c>
      <c r="AG121" s="214" t="e">
        <f>IF('Crisis Indicator Data'!#REF!="No Data",1,IF(#REF!&lt;&gt;"",1,0))</f>
        <v>#REF!</v>
      </c>
      <c r="AH121" s="214" t="e">
        <f>IF('Crisis Indicator Data'!#REF!="No Data",1,IF(#REF!&lt;&gt;"",1,0))</f>
        <v>#REF!</v>
      </c>
      <c r="AI121" s="214" t="e">
        <f>IF('Crisis Indicator Data'!#REF!="No Data",1,IF(#REF!&lt;&gt;"",1,0))</f>
        <v>#REF!</v>
      </c>
      <c r="AJ121" s="214" t="e">
        <f>IF('Crisis Indicator Data'!#REF!="No Data",1,IF(#REF!&lt;&gt;"",1,0))</f>
        <v>#REF!</v>
      </c>
      <c r="AK121" s="214" t="e">
        <f>IF('Crisis Indicator Data'!#REF!="No Data",1,IF(#REF!&lt;&gt;"",1,0))</f>
        <v>#REF!</v>
      </c>
      <c r="AL121" s="214" t="e">
        <f>IF('Crisis Indicator Data'!#REF!="No Data",1,IF(#REF!&lt;&gt;"",1,0))</f>
        <v>#REF!</v>
      </c>
      <c r="AM121" s="214" t="e">
        <f>IF('Crisis Indicator Data'!#REF!="No Data",1,IF(#REF!&lt;&gt;"",1,0))</f>
        <v>#REF!</v>
      </c>
      <c r="AN121" s="214" t="e">
        <f>IF('Crisis Indicator Data'!#REF!="No Data",1,IF(#REF!&lt;&gt;"",1,0))</f>
        <v>#REF!</v>
      </c>
      <c r="AO121" s="214" t="e">
        <f>IF('Crisis Indicator Data'!#REF!="No Data",1,IF(#REF!&lt;&gt;"",1,0))</f>
        <v>#REF!</v>
      </c>
      <c r="AP121" s="214" t="e">
        <f>IF('Crisis Indicator Data'!#REF!="No Data",1,IF(#REF!&lt;&gt;"",1,0))</f>
        <v>#REF!</v>
      </c>
      <c r="AQ121" s="214" t="e">
        <f>IF('Crisis Indicator Data'!#REF!="No Data",1,IF(#REF!&lt;&gt;"",1,0))</f>
        <v>#REF!</v>
      </c>
      <c r="AR121" s="214" t="e">
        <f>IF('Crisis Indicator Data'!#REF!="No Data",1,IF(#REF!&lt;&gt;"",1,0))</f>
        <v>#REF!</v>
      </c>
      <c r="AS121" s="214" t="e">
        <f>IF('Crisis Indicator Data'!#REF!="No Data",1,IF(#REF!&lt;&gt;"",1,0))</f>
        <v>#REF!</v>
      </c>
      <c r="AT121" s="214" t="e">
        <f>IF('Crisis Indicator Data'!#REF!="No Data",1,IF(#REF!&lt;&gt;"",1,0))</f>
        <v>#REF!</v>
      </c>
      <c r="AU121" s="214" t="e">
        <f>IF('Crisis Indicator Data'!#REF!="No Data",1,IF(#REF!&lt;&gt;"",1,0))</f>
        <v>#REF!</v>
      </c>
      <c r="AV121" s="214" t="e">
        <f>IF('Crisis Indicator Data'!#REF!="No Data",1,IF(#REF!&lt;&gt;"",1,0))</f>
        <v>#REF!</v>
      </c>
      <c r="AW121" s="214" t="e">
        <f>IF('Crisis Indicator Data'!#REF!="No Data",1,IF(#REF!&lt;&gt;"",1,0))</f>
        <v>#REF!</v>
      </c>
      <c r="AX121" s="214" t="e">
        <f>IF('Crisis Indicator Data'!#REF!="No Data",1,IF(#REF!&lt;&gt;"",1,0))</f>
        <v>#REF!</v>
      </c>
      <c r="AY121" s="214" t="e">
        <f>IF('Crisis Indicator Data'!#REF!="No Data",1,IF(#REF!&lt;&gt;"",1,0))</f>
        <v>#REF!</v>
      </c>
      <c r="AZ121" s="214" t="e">
        <f>IF('Crisis Indicator Data'!#REF!="No Data",1,IF(#REF!&lt;&gt;"",1,0))</f>
        <v>#REF!</v>
      </c>
      <c r="BA121" t="e">
        <f t="shared" si="6"/>
        <v>#REF!</v>
      </c>
      <c r="BB121" s="22" t="e">
        <f t="shared" si="7"/>
        <v>#REF!</v>
      </c>
    </row>
    <row r="122" spans="1:54" x14ac:dyDescent="0.25">
      <c r="A122" t="s">
        <v>8045</v>
      </c>
      <c r="B122" s="214" t="e">
        <f>IF('Crisis Indicator Data'!#REF!="No Data",1,IF(#REF!&lt;&gt;"",1,0))</f>
        <v>#REF!</v>
      </c>
      <c r="C122" s="214" t="e">
        <f>IF('Crisis Indicator Data'!#REF!="No Data",1,IF(#REF!&lt;&gt;"",1,0))</f>
        <v>#REF!</v>
      </c>
      <c r="D122" s="214" t="e">
        <f>IF('Crisis Indicator Data'!#REF!="No Data",1,IF(#REF!&lt;&gt;"",1,0))</f>
        <v>#REF!</v>
      </c>
      <c r="E122" s="214" t="e">
        <f>IF('Crisis Indicator Data'!#REF!="No Data",1,IF(#REF!&lt;&gt;"",1,0))</f>
        <v>#REF!</v>
      </c>
      <c r="F122" s="214" t="e">
        <f>IF('Crisis Indicator Data'!#REF!="No Data",1,IF(#REF!&lt;&gt;"",1,0))</f>
        <v>#REF!</v>
      </c>
      <c r="G122" s="214" t="e">
        <f>IF('Crisis Indicator Data'!#REF!="No Data",1,IF(#REF!&lt;&gt;"",1,0))</f>
        <v>#REF!</v>
      </c>
      <c r="H122" s="214" t="e">
        <f>IF('Crisis Indicator Data'!#REF!="No Data",1,IF(#REF!&lt;&gt;"",1,0))</f>
        <v>#REF!</v>
      </c>
      <c r="I122" s="214" t="e">
        <f>IF('Crisis Indicator Data'!#REF!="No Data",1,IF(#REF!&lt;&gt;"",1,0))</f>
        <v>#REF!</v>
      </c>
      <c r="J122" s="214" t="e">
        <f>IF('Crisis Indicator Data'!#REF!="No Data",1,IF(#REF!&lt;&gt;"",1,0))</f>
        <v>#REF!</v>
      </c>
      <c r="K122" s="214" t="e">
        <f>IF('Crisis Indicator Data'!#REF!="No Data",1,IF(#REF!&lt;&gt;"",1,0))</f>
        <v>#REF!</v>
      </c>
      <c r="L122" s="214" t="e">
        <f>IF('Crisis Indicator Data'!#REF!="No Data",1,IF(#REF!&lt;&gt;"",1,0))</f>
        <v>#REF!</v>
      </c>
      <c r="M122" s="214" t="e">
        <f>IF('Crisis Indicator Data'!#REF!="No Data",1,IF(#REF!&lt;&gt;"",1,0))</f>
        <v>#REF!</v>
      </c>
      <c r="N122" s="214" t="e">
        <f>IF('Crisis Indicator Data'!#REF!="No Data",1,IF(#REF!&lt;&gt;"",1,0))</f>
        <v>#REF!</v>
      </c>
      <c r="O122" s="214" t="e">
        <f>IF('Crisis Indicator Data'!#REF!="No Data",1,IF(#REF!&lt;&gt;"",1,0))</f>
        <v>#REF!</v>
      </c>
      <c r="P122" s="214" t="e">
        <f>IF('Crisis Indicator Data'!#REF!="No Data",1,IF(#REF!&lt;&gt;"",1,0))</f>
        <v>#REF!</v>
      </c>
      <c r="Q122" s="214" t="e">
        <f>IF('Crisis Indicator Data'!#REF!="No Data",1,IF(#REF!&lt;&gt;"",1,0))</f>
        <v>#REF!</v>
      </c>
      <c r="R122" s="214" t="e">
        <f>IF('Crisis Indicator Data'!#REF!="No Data",1,IF(#REF!&lt;&gt;"",1,0))</f>
        <v>#REF!</v>
      </c>
      <c r="S122" s="214" t="e">
        <f>IF('Crisis Indicator Data'!#REF!="No Data",1,IF(#REF!&lt;&gt;"",1,0))</f>
        <v>#REF!</v>
      </c>
      <c r="T122" s="214" t="e">
        <f>IF('Crisis Indicator Data'!#REF!="No Data",1,IF(#REF!&lt;&gt;"",1,0))</f>
        <v>#REF!</v>
      </c>
      <c r="U122" s="214" t="e">
        <f>IF('Crisis Indicator Data'!#REF!="No Data",1,IF(#REF!&lt;&gt;"",1,0))</f>
        <v>#REF!</v>
      </c>
      <c r="V122" s="214" t="e">
        <f>IF('Crisis Indicator Data'!#REF!="No Data",1,IF(#REF!&lt;&gt;"",1,0))</f>
        <v>#REF!</v>
      </c>
      <c r="W122" s="214" t="e">
        <f>IF('Crisis Indicator Data'!#REF!="No Data",1,IF(#REF!&lt;&gt;"",1,0))</f>
        <v>#REF!</v>
      </c>
      <c r="X122" s="214" t="e">
        <f>IF('Crisis Indicator Data'!#REF!="No Data",1,IF(#REF!&lt;&gt;"",1,0))</f>
        <v>#REF!</v>
      </c>
      <c r="Y122" s="214" t="e">
        <f>IF('Crisis Indicator Data'!#REF!="No Data",1,IF(#REF!&lt;&gt;"",1,0))</f>
        <v>#REF!</v>
      </c>
      <c r="Z122" s="214" t="e">
        <f>IF('Crisis Indicator Data'!#REF!="No Data",1,IF(#REF!&lt;&gt;"",1,0))</f>
        <v>#REF!</v>
      </c>
      <c r="AA122" s="214" t="e">
        <f>IF('Crisis Indicator Data'!#REF!="No Data",1,IF(#REF!&lt;&gt;"",1,0))</f>
        <v>#REF!</v>
      </c>
      <c r="AB122" s="214" t="e">
        <f>IF('Crisis Indicator Data'!#REF!="No Data",1,IF(#REF!&lt;&gt;"",1,0))</f>
        <v>#REF!</v>
      </c>
      <c r="AC122" s="214" t="e">
        <f>IF('Crisis Indicator Data'!#REF!="No Data",1,IF(#REF!&lt;&gt;"",1,0))</f>
        <v>#REF!</v>
      </c>
      <c r="AD122" s="214" t="e">
        <f>IF('Crisis Indicator Data'!#REF!="No Data",1,IF(#REF!&lt;&gt;"",1,0))</f>
        <v>#REF!</v>
      </c>
      <c r="AE122" s="214" t="e">
        <f>IF('Crisis Indicator Data'!#REF!="No Data",1,IF(#REF!&lt;&gt;"",1,0))</f>
        <v>#REF!</v>
      </c>
      <c r="AF122" s="214" t="e">
        <f>IF('Crisis Indicator Data'!#REF!="No Data",1,IF(#REF!&lt;&gt;"",1,0))</f>
        <v>#REF!</v>
      </c>
      <c r="AG122" s="214" t="e">
        <f>IF('Crisis Indicator Data'!#REF!="No Data",1,IF(#REF!&lt;&gt;"",1,0))</f>
        <v>#REF!</v>
      </c>
      <c r="AH122" s="214" t="e">
        <f>IF('Crisis Indicator Data'!#REF!="No Data",1,IF(#REF!&lt;&gt;"",1,0))</f>
        <v>#REF!</v>
      </c>
      <c r="AI122" s="214" t="e">
        <f>IF('Crisis Indicator Data'!#REF!="No Data",1,IF(#REF!&lt;&gt;"",1,0))</f>
        <v>#REF!</v>
      </c>
      <c r="AJ122" s="214" t="e">
        <f>IF('Crisis Indicator Data'!#REF!="No Data",1,IF(#REF!&lt;&gt;"",1,0))</f>
        <v>#REF!</v>
      </c>
      <c r="AK122" s="214" t="e">
        <f>IF('Crisis Indicator Data'!#REF!="No Data",1,IF(#REF!&lt;&gt;"",1,0))</f>
        <v>#REF!</v>
      </c>
      <c r="AL122" s="214" t="e">
        <f>IF('Crisis Indicator Data'!#REF!="No Data",1,IF(#REF!&lt;&gt;"",1,0))</f>
        <v>#REF!</v>
      </c>
      <c r="AM122" s="214" t="e">
        <f>IF('Crisis Indicator Data'!#REF!="No Data",1,IF(#REF!&lt;&gt;"",1,0))</f>
        <v>#REF!</v>
      </c>
      <c r="AN122" s="214" t="e">
        <f>IF('Crisis Indicator Data'!#REF!="No Data",1,IF(#REF!&lt;&gt;"",1,0))</f>
        <v>#REF!</v>
      </c>
      <c r="AO122" s="214" t="e">
        <f>IF('Crisis Indicator Data'!#REF!="No Data",1,IF(#REF!&lt;&gt;"",1,0))</f>
        <v>#REF!</v>
      </c>
      <c r="AP122" s="214" t="e">
        <f>IF('Crisis Indicator Data'!#REF!="No Data",1,IF(#REF!&lt;&gt;"",1,0))</f>
        <v>#REF!</v>
      </c>
      <c r="AQ122" s="214" t="e">
        <f>IF('Crisis Indicator Data'!#REF!="No Data",1,IF(#REF!&lt;&gt;"",1,0))</f>
        <v>#REF!</v>
      </c>
      <c r="AR122" s="214" t="e">
        <f>IF('Crisis Indicator Data'!#REF!="No Data",1,IF(#REF!&lt;&gt;"",1,0))</f>
        <v>#REF!</v>
      </c>
      <c r="AS122" s="214" t="e">
        <f>IF('Crisis Indicator Data'!#REF!="No Data",1,IF(#REF!&lt;&gt;"",1,0))</f>
        <v>#REF!</v>
      </c>
      <c r="AT122" s="214" t="e">
        <f>IF('Crisis Indicator Data'!#REF!="No Data",1,IF(#REF!&lt;&gt;"",1,0))</f>
        <v>#REF!</v>
      </c>
      <c r="AU122" s="214" t="e">
        <f>IF('Crisis Indicator Data'!#REF!="No Data",1,IF(#REF!&lt;&gt;"",1,0))</f>
        <v>#REF!</v>
      </c>
      <c r="AV122" s="214" t="e">
        <f>IF('Crisis Indicator Data'!#REF!="No Data",1,IF(#REF!&lt;&gt;"",1,0))</f>
        <v>#REF!</v>
      </c>
      <c r="AW122" s="214" t="e">
        <f>IF('Crisis Indicator Data'!#REF!="No Data",1,IF(#REF!&lt;&gt;"",1,0))</f>
        <v>#REF!</v>
      </c>
      <c r="AX122" s="214" t="e">
        <f>IF('Crisis Indicator Data'!#REF!="No Data",1,IF(#REF!&lt;&gt;"",1,0))</f>
        <v>#REF!</v>
      </c>
      <c r="AY122" s="214" t="e">
        <f>IF('Crisis Indicator Data'!#REF!="No Data",1,IF(#REF!&lt;&gt;"",1,0))</f>
        <v>#REF!</v>
      </c>
      <c r="AZ122" s="214" t="e">
        <f>IF('Crisis Indicator Data'!#REF!="No Data",1,IF(#REF!&lt;&gt;"",1,0))</f>
        <v>#REF!</v>
      </c>
      <c r="BA122" t="e">
        <f t="shared" si="6"/>
        <v>#REF!</v>
      </c>
      <c r="BB122" s="22" t="e">
        <f t="shared" si="7"/>
        <v>#REF!</v>
      </c>
    </row>
    <row r="123" spans="1:54" x14ac:dyDescent="0.25">
      <c r="A123" t="s">
        <v>8053</v>
      </c>
      <c r="B123" s="214" t="e">
        <f>IF('Crisis Indicator Data'!#REF!="No Data",1,IF(#REF!&lt;&gt;"",1,0))</f>
        <v>#REF!</v>
      </c>
      <c r="C123" s="214" t="e">
        <f>IF('Crisis Indicator Data'!#REF!="No Data",1,IF(#REF!&lt;&gt;"",1,0))</f>
        <v>#REF!</v>
      </c>
      <c r="D123" s="214" t="e">
        <f>IF('Crisis Indicator Data'!#REF!="No Data",1,IF(#REF!&lt;&gt;"",1,0))</f>
        <v>#REF!</v>
      </c>
      <c r="E123" s="214" t="e">
        <f>IF('Crisis Indicator Data'!#REF!="No Data",1,IF(#REF!&lt;&gt;"",1,0))</f>
        <v>#REF!</v>
      </c>
      <c r="F123" s="214" t="e">
        <f>IF('Crisis Indicator Data'!#REF!="No Data",1,IF(#REF!&lt;&gt;"",1,0))</f>
        <v>#REF!</v>
      </c>
      <c r="G123" s="214" t="e">
        <f>IF('Crisis Indicator Data'!#REF!="No Data",1,IF(#REF!&lt;&gt;"",1,0))</f>
        <v>#REF!</v>
      </c>
      <c r="H123" s="214" t="e">
        <f>IF('Crisis Indicator Data'!#REF!="No Data",1,IF(#REF!&lt;&gt;"",1,0))</f>
        <v>#REF!</v>
      </c>
      <c r="I123" s="214" t="e">
        <f>IF('Crisis Indicator Data'!#REF!="No Data",1,IF(#REF!&lt;&gt;"",1,0))</f>
        <v>#REF!</v>
      </c>
      <c r="J123" s="214" t="e">
        <f>IF('Crisis Indicator Data'!#REF!="No Data",1,IF(#REF!&lt;&gt;"",1,0))</f>
        <v>#REF!</v>
      </c>
      <c r="K123" s="214" t="e">
        <f>IF('Crisis Indicator Data'!#REF!="No Data",1,IF(#REF!&lt;&gt;"",1,0))</f>
        <v>#REF!</v>
      </c>
      <c r="L123" s="214" t="e">
        <f>IF('Crisis Indicator Data'!#REF!="No Data",1,IF(#REF!&lt;&gt;"",1,0))</f>
        <v>#REF!</v>
      </c>
      <c r="M123" s="214" t="e">
        <f>IF('Crisis Indicator Data'!#REF!="No Data",1,IF(#REF!&lt;&gt;"",1,0))</f>
        <v>#REF!</v>
      </c>
      <c r="N123" s="214" t="e">
        <f>IF('Crisis Indicator Data'!#REF!="No Data",1,IF(#REF!&lt;&gt;"",1,0))</f>
        <v>#REF!</v>
      </c>
      <c r="O123" s="214" t="e">
        <f>IF('Crisis Indicator Data'!#REF!="No Data",1,IF(#REF!&lt;&gt;"",1,0))</f>
        <v>#REF!</v>
      </c>
      <c r="P123" s="214" t="e">
        <f>IF('Crisis Indicator Data'!#REF!="No Data",1,IF(#REF!&lt;&gt;"",1,0))</f>
        <v>#REF!</v>
      </c>
      <c r="Q123" s="214" t="e">
        <f>IF('Crisis Indicator Data'!#REF!="No Data",1,IF(#REF!&lt;&gt;"",1,0))</f>
        <v>#REF!</v>
      </c>
      <c r="R123" s="214" t="e">
        <f>IF('Crisis Indicator Data'!#REF!="No Data",1,IF(#REF!&lt;&gt;"",1,0))</f>
        <v>#REF!</v>
      </c>
      <c r="S123" s="214" t="e">
        <f>IF('Crisis Indicator Data'!#REF!="No Data",1,IF(#REF!&lt;&gt;"",1,0))</f>
        <v>#REF!</v>
      </c>
      <c r="T123" s="214" t="e">
        <f>IF('Crisis Indicator Data'!#REF!="No Data",1,IF(#REF!&lt;&gt;"",1,0))</f>
        <v>#REF!</v>
      </c>
      <c r="U123" s="214" t="e">
        <f>IF('Crisis Indicator Data'!#REF!="No Data",1,IF(#REF!&lt;&gt;"",1,0))</f>
        <v>#REF!</v>
      </c>
      <c r="V123" s="214" t="e">
        <f>IF('Crisis Indicator Data'!#REF!="No Data",1,IF(#REF!&lt;&gt;"",1,0))</f>
        <v>#REF!</v>
      </c>
      <c r="W123" s="214" t="e">
        <f>IF('Crisis Indicator Data'!#REF!="No Data",1,IF(#REF!&lt;&gt;"",1,0))</f>
        <v>#REF!</v>
      </c>
      <c r="X123" s="214" t="e">
        <f>IF('Crisis Indicator Data'!#REF!="No Data",1,IF(#REF!&lt;&gt;"",1,0))</f>
        <v>#REF!</v>
      </c>
      <c r="Y123" s="214" t="e">
        <f>IF('Crisis Indicator Data'!#REF!="No Data",1,IF(#REF!&lt;&gt;"",1,0))</f>
        <v>#REF!</v>
      </c>
      <c r="Z123" s="214" t="e">
        <f>IF('Crisis Indicator Data'!#REF!="No Data",1,IF(#REF!&lt;&gt;"",1,0))</f>
        <v>#REF!</v>
      </c>
      <c r="AA123" s="214" t="e">
        <f>IF('Crisis Indicator Data'!#REF!="No Data",1,IF(#REF!&lt;&gt;"",1,0))</f>
        <v>#REF!</v>
      </c>
      <c r="AB123" s="214" t="e">
        <f>IF('Crisis Indicator Data'!#REF!="No Data",1,IF(#REF!&lt;&gt;"",1,0))</f>
        <v>#REF!</v>
      </c>
      <c r="AC123" s="214" t="e">
        <f>IF('Crisis Indicator Data'!#REF!="No Data",1,IF(#REF!&lt;&gt;"",1,0))</f>
        <v>#REF!</v>
      </c>
      <c r="AD123" s="214" t="e">
        <f>IF('Crisis Indicator Data'!#REF!="No Data",1,IF(#REF!&lt;&gt;"",1,0))</f>
        <v>#REF!</v>
      </c>
      <c r="AE123" s="214" t="e">
        <f>IF('Crisis Indicator Data'!#REF!="No Data",1,IF(#REF!&lt;&gt;"",1,0))</f>
        <v>#REF!</v>
      </c>
      <c r="AF123" s="214" t="e">
        <f>IF('Crisis Indicator Data'!#REF!="No Data",1,IF(#REF!&lt;&gt;"",1,0))</f>
        <v>#REF!</v>
      </c>
      <c r="AG123" s="214" t="e">
        <f>IF('Crisis Indicator Data'!#REF!="No Data",1,IF(#REF!&lt;&gt;"",1,0))</f>
        <v>#REF!</v>
      </c>
      <c r="AH123" s="214" t="e">
        <f>IF('Crisis Indicator Data'!#REF!="No Data",1,IF(#REF!&lt;&gt;"",1,0))</f>
        <v>#REF!</v>
      </c>
      <c r="AI123" s="214" t="e">
        <f>IF('Crisis Indicator Data'!#REF!="No Data",1,IF(#REF!&lt;&gt;"",1,0))</f>
        <v>#REF!</v>
      </c>
      <c r="AJ123" s="214" t="e">
        <f>IF('Crisis Indicator Data'!#REF!="No Data",1,IF(#REF!&lt;&gt;"",1,0))</f>
        <v>#REF!</v>
      </c>
      <c r="AK123" s="214" t="e">
        <f>IF('Crisis Indicator Data'!#REF!="No Data",1,IF(#REF!&lt;&gt;"",1,0))</f>
        <v>#REF!</v>
      </c>
      <c r="AL123" s="214" t="e">
        <f>IF('Crisis Indicator Data'!#REF!="No Data",1,IF(#REF!&lt;&gt;"",1,0))</f>
        <v>#REF!</v>
      </c>
      <c r="AM123" s="214" t="e">
        <f>IF('Crisis Indicator Data'!#REF!="No Data",1,IF(#REF!&lt;&gt;"",1,0))</f>
        <v>#REF!</v>
      </c>
      <c r="AN123" s="214" t="e">
        <f>IF('Crisis Indicator Data'!#REF!="No Data",1,IF(#REF!&lt;&gt;"",1,0))</f>
        <v>#REF!</v>
      </c>
      <c r="AO123" s="214" t="e">
        <f>IF('Crisis Indicator Data'!#REF!="No Data",1,IF(#REF!&lt;&gt;"",1,0))</f>
        <v>#REF!</v>
      </c>
      <c r="AP123" s="214" t="e">
        <f>IF('Crisis Indicator Data'!#REF!="No Data",1,IF(#REF!&lt;&gt;"",1,0))</f>
        <v>#REF!</v>
      </c>
      <c r="AQ123" s="214" t="e">
        <f>IF('Crisis Indicator Data'!#REF!="No Data",1,IF(#REF!&lt;&gt;"",1,0))</f>
        <v>#REF!</v>
      </c>
      <c r="AR123" s="214" t="e">
        <f>IF('Crisis Indicator Data'!#REF!="No Data",1,IF(#REF!&lt;&gt;"",1,0))</f>
        <v>#REF!</v>
      </c>
      <c r="AS123" s="214" t="e">
        <f>IF('Crisis Indicator Data'!#REF!="No Data",1,IF(#REF!&lt;&gt;"",1,0))</f>
        <v>#REF!</v>
      </c>
      <c r="AT123" s="214" t="e">
        <f>IF('Crisis Indicator Data'!#REF!="No Data",1,IF(#REF!&lt;&gt;"",1,0))</f>
        <v>#REF!</v>
      </c>
      <c r="AU123" s="214" t="e">
        <f>IF('Crisis Indicator Data'!#REF!="No Data",1,IF(#REF!&lt;&gt;"",1,0))</f>
        <v>#REF!</v>
      </c>
      <c r="AV123" s="214" t="e">
        <f>IF('Crisis Indicator Data'!#REF!="No Data",1,IF(#REF!&lt;&gt;"",1,0))</f>
        <v>#REF!</v>
      </c>
      <c r="AW123" s="214" t="e">
        <f>IF('Crisis Indicator Data'!#REF!="No Data",1,IF(#REF!&lt;&gt;"",1,0))</f>
        <v>#REF!</v>
      </c>
      <c r="AX123" s="214" t="e">
        <f>IF('Crisis Indicator Data'!#REF!="No Data",1,IF(#REF!&lt;&gt;"",1,0))</f>
        <v>#REF!</v>
      </c>
      <c r="AY123" s="214" t="e">
        <f>IF('Crisis Indicator Data'!#REF!="No Data",1,IF(#REF!&lt;&gt;"",1,0))</f>
        <v>#REF!</v>
      </c>
      <c r="AZ123" s="214" t="e">
        <f>IF('Crisis Indicator Data'!#REF!="No Data",1,IF(#REF!&lt;&gt;"",1,0))</f>
        <v>#REF!</v>
      </c>
      <c r="BA123" t="e">
        <f t="shared" si="6"/>
        <v>#REF!</v>
      </c>
      <c r="BB123" s="22" t="e">
        <f t="shared" si="7"/>
        <v>#REF!</v>
      </c>
    </row>
    <row r="124" spans="1:54" x14ac:dyDescent="0.25">
      <c r="A124" t="s">
        <v>8043</v>
      </c>
      <c r="B124" s="214" t="e">
        <f>IF('Crisis Indicator Data'!#REF!="No Data",1,IF(#REF!&lt;&gt;"",1,0))</f>
        <v>#REF!</v>
      </c>
      <c r="C124" s="214" t="e">
        <f>IF('Crisis Indicator Data'!#REF!="No Data",1,IF(#REF!&lt;&gt;"",1,0))</f>
        <v>#REF!</v>
      </c>
      <c r="D124" s="214" t="e">
        <f>IF('Crisis Indicator Data'!#REF!="No Data",1,IF(#REF!&lt;&gt;"",1,0))</f>
        <v>#REF!</v>
      </c>
      <c r="E124" s="214" t="e">
        <f>IF('Crisis Indicator Data'!#REF!="No Data",1,IF(#REF!&lt;&gt;"",1,0))</f>
        <v>#REF!</v>
      </c>
      <c r="F124" s="214" t="e">
        <f>IF('Crisis Indicator Data'!#REF!="No Data",1,IF(#REF!&lt;&gt;"",1,0))</f>
        <v>#REF!</v>
      </c>
      <c r="G124" s="214" t="e">
        <f>IF('Crisis Indicator Data'!#REF!="No Data",1,IF(#REF!&lt;&gt;"",1,0))</f>
        <v>#REF!</v>
      </c>
      <c r="H124" s="214" t="e">
        <f>IF('Crisis Indicator Data'!#REF!="No Data",1,IF(#REF!&lt;&gt;"",1,0))</f>
        <v>#REF!</v>
      </c>
      <c r="I124" s="214" t="e">
        <f>IF('Crisis Indicator Data'!#REF!="No Data",1,IF(#REF!&lt;&gt;"",1,0))</f>
        <v>#REF!</v>
      </c>
      <c r="J124" s="214" t="e">
        <f>IF('Crisis Indicator Data'!#REF!="No Data",1,IF(#REF!&lt;&gt;"",1,0))</f>
        <v>#REF!</v>
      </c>
      <c r="K124" s="214" t="e">
        <f>IF('Crisis Indicator Data'!#REF!="No Data",1,IF(#REF!&lt;&gt;"",1,0))</f>
        <v>#REF!</v>
      </c>
      <c r="L124" s="214" t="e">
        <f>IF('Crisis Indicator Data'!#REF!="No Data",1,IF(#REF!&lt;&gt;"",1,0))</f>
        <v>#REF!</v>
      </c>
      <c r="M124" s="214" t="e">
        <f>IF('Crisis Indicator Data'!#REF!="No Data",1,IF(#REF!&lt;&gt;"",1,0))</f>
        <v>#REF!</v>
      </c>
      <c r="N124" s="214" t="e">
        <f>IF('Crisis Indicator Data'!#REF!="No Data",1,IF(#REF!&lt;&gt;"",1,0))</f>
        <v>#REF!</v>
      </c>
      <c r="O124" s="214" t="e">
        <f>IF('Crisis Indicator Data'!#REF!="No Data",1,IF(#REF!&lt;&gt;"",1,0))</f>
        <v>#REF!</v>
      </c>
      <c r="P124" s="214" t="e">
        <f>IF('Crisis Indicator Data'!#REF!="No Data",1,IF(#REF!&lt;&gt;"",1,0))</f>
        <v>#REF!</v>
      </c>
      <c r="Q124" s="214" t="e">
        <f>IF('Crisis Indicator Data'!#REF!="No Data",1,IF(#REF!&lt;&gt;"",1,0))</f>
        <v>#REF!</v>
      </c>
      <c r="R124" s="214" t="e">
        <f>IF('Crisis Indicator Data'!#REF!="No Data",1,IF(#REF!&lt;&gt;"",1,0))</f>
        <v>#REF!</v>
      </c>
      <c r="S124" s="214" t="e">
        <f>IF('Crisis Indicator Data'!#REF!="No Data",1,IF(#REF!&lt;&gt;"",1,0))</f>
        <v>#REF!</v>
      </c>
      <c r="T124" s="214" t="e">
        <f>IF('Crisis Indicator Data'!#REF!="No Data",1,IF(#REF!&lt;&gt;"",1,0))</f>
        <v>#REF!</v>
      </c>
      <c r="U124" s="214" t="e">
        <f>IF('Crisis Indicator Data'!#REF!="No Data",1,IF(#REF!&lt;&gt;"",1,0))</f>
        <v>#REF!</v>
      </c>
      <c r="V124" s="214" t="e">
        <f>IF('Crisis Indicator Data'!#REF!="No Data",1,IF(#REF!&lt;&gt;"",1,0))</f>
        <v>#REF!</v>
      </c>
      <c r="W124" s="214" t="e">
        <f>IF('Crisis Indicator Data'!#REF!="No Data",1,IF(#REF!&lt;&gt;"",1,0))</f>
        <v>#REF!</v>
      </c>
      <c r="X124" s="214" t="e">
        <f>IF('Crisis Indicator Data'!#REF!="No Data",1,IF(#REF!&lt;&gt;"",1,0))</f>
        <v>#REF!</v>
      </c>
      <c r="Y124" s="214" t="e">
        <f>IF('Crisis Indicator Data'!#REF!="No Data",1,IF(#REF!&lt;&gt;"",1,0))</f>
        <v>#REF!</v>
      </c>
      <c r="Z124" s="214" t="e">
        <f>IF('Crisis Indicator Data'!#REF!="No Data",1,IF(#REF!&lt;&gt;"",1,0))</f>
        <v>#REF!</v>
      </c>
      <c r="AA124" s="214" t="e">
        <f>IF('Crisis Indicator Data'!#REF!="No Data",1,IF(#REF!&lt;&gt;"",1,0))</f>
        <v>#REF!</v>
      </c>
      <c r="AB124" s="214" t="e">
        <f>IF('Crisis Indicator Data'!#REF!="No Data",1,IF(#REF!&lt;&gt;"",1,0))</f>
        <v>#REF!</v>
      </c>
      <c r="AC124" s="214" t="e">
        <f>IF('Crisis Indicator Data'!#REF!="No Data",1,IF(#REF!&lt;&gt;"",1,0))</f>
        <v>#REF!</v>
      </c>
      <c r="AD124" s="214" t="e">
        <f>IF('Crisis Indicator Data'!#REF!="No Data",1,IF(#REF!&lt;&gt;"",1,0))</f>
        <v>#REF!</v>
      </c>
      <c r="AE124" s="214" t="e">
        <f>IF('Crisis Indicator Data'!#REF!="No Data",1,IF(#REF!&lt;&gt;"",1,0))</f>
        <v>#REF!</v>
      </c>
      <c r="AF124" s="214" t="e">
        <f>IF('Crisis Indicator Data'!#REF!="No Data",1,IF(#REF!&lt;&gt;"",1,0))</f>
        <v>#REF!</v>
      </c>
      <c r="AG124" s="214" t="e">
        <f>IF('Crisis Indicator Data'!#REF!="No Data",1,IF(#REF!&lt;&gt;"",1,0))</f>
        <v>#REF!</v>
      </c>
      <c r="AH124" s="214" t="e">
        <f>IF('Crisis Indicator Data'!#REF!="No Data",1,IF(#REF!&lt;&gt;"",1,0))</f>
        <v>#REF!</v>
      </c>
      <c r="AI124" s="214" t="e">
        <f>IF('Crisis Indicator Data'!#REF!="No Data",1,IF(#REF!&lt;&gt;"",1,0))</f>
        <v>#REF!</v>
      </c>
      <c r="AJ124" s="214" t="e">
        <f>IF('Crisis Indicator Data'!#REF!="No Data",1,IF(#REF!&lt;&gt;"",1,0))</f>
        <v>#REF!</v>
      </c>
      <c r="AK124" s="214" t="e">
        <f>IF('Crisis Indicator Data'!#REF!="No Data",1,IF(#REF!&lt;&gt;"",1,0))</f>
        <v>#REF!</v>
      </c>
      <c r="AL124" s="214" t="e">
        <f>IF('Crisis Indicator Data'!#REF!="No Data",1,IF(#REF!&lt;&gt;"",1,0))</f>
        <v>#REF!</v>
      </c>
      <c r="AM124" s="214" t="e">
        <f>IF('Crisis Indicator Data'!#REF!="No Data",1,IF(#REF!&lt;&gt;"",1,0))</f>
        <v>#REF!</v>
      </c>
      <c r="AN124" s="214" t="e">
        <f>IF('Crisis Indicator Data'!#REF!="No Data",1,IF(#REF!&lt;&gt;"",1,0))</f>
        <v>#REF!</v>
      </c>
      <c r="AO124" s="214" t="e">
        <f>IF('Crisis Indicator Data'!#REF!="No Data",1,IF(#REF!&lt;&gt;"",1,0))</f>
        <v>#REF!</v>
      </c>
      <c r="AP124" s="214" t="e">
        <f>IF('Crisis Indicator Data'!#REF!="No Data",1,IF(#REF!&lt;&gt;"",1,0))</f>
        <v>#REF!</v>
      </c>
      <c r="AQ124" s="214" t="e">
        <f>IF('Crisis Indicator Data'!#REF!="No Data",1,IF(#REF!&lt;&gt;"",1,0))</f>
        <v>#REF!</v>
      </c>
      <c r="AR124" s="214" t="e">
        <f>IF('Crisis Indicator Data'!#REF!="No Data",1,IF(#REF!&lt;&gt;"",1,0))</f>
        <v>#REF!</v>
      </c>
      <c r="AS124" s="214" t="e">
        <f>IF('Crisis Indicator Data'!#REF!="No Data",1,IF(#REF!&lt;&gt;"",1,0))</f>
        <v>#REF!</v>
      </c>
      <c r="AT124" s="214" t="e">
        <f>IF('Crisis Indicator Data'!#REF!="No Data",1,IF(#REF!&lt;&gt;"",1,0))</f>
        <v>#REF!</v>
      </c>
      <c r="AU124" s="214" t="e">
        <f>IF('Crisis Indicator Data'!#REF!="No Data",1,IF(#REF!&lt;&gt;"",1,0))</f>
        <v>#REF!</v>
      </c>
      <c r="AV124" s="214" t="e">
        <f>IF('Crisis Indicator Data'!#REF!="No Data",1,IF(#REF!&lt;&gt;"",1,0))</f>
        <v>#REF!</v>
      </c>
      <c r="AW124" s="214" t="e">
        <f>IF('Crisis Indicator Data'!#REF!="No Data",1,IF(#REF!&lt;&gt;"",1,0))</f>
        <v>#REF!</v>
      </c>
      <c r="AX124" s="214" t="e">
        <f>IF('Crisis Indicator Data'!#REF!="No Data",1,IF(#REF!&lt;&gt;"",1,0))</f>
        <v>#REF!</v>
      </c>
      <c r="AY124" s="214" t="e">
        <f>IF('Crisis Indicator Data'!#REF!="No Data",1,IF(#REF!&lt;&gt;"",1,0))</f>
        <v>#REF!</v>
      </c>
      <c r="AZ124" s="214" t="e">
        <f>IF('Crisis Indicator Data'!#REF!="No Data",1,IF(#REF!&lt;&gt;"",1,0))</f>
        <v>#REF!</v>
      </c>
      <c r="BA124" t="e">
        <f t="shared" si="6"/>
        <v>#REF!</v>
      </c>
      <c r="BB124" s="22" t="e">
        <f t="shared" si="7"/>
        <v>#REF!</v>
      </c>
    </row>
    <row r="125" spans="1:54" x14ac:dyDescent="0.25">
      <c r="A125" t="s">
        <v>8041</v>
      </c>
      <c r="B125" s="214" t="e">
        <f>IF('Crisis Indicator Data'!#REF!="No Data",1,IF(#REF!&lt;&gt;"",1,0))</f>
        <v>#REF!</v>
      </c>
      <c r="C125" s="214" t="e">
        <f>IF('Crisis Indicator Data'!#REF!="No Data",1,IF(#REF!&lt;&gt;"",1,0))</f>
        <v>#REF!</v>
      </c>
      <c r="D125" s="214" t="e">
        <f>IF('Crisis Indicator Data'!#REF!="No Data",1,IF(#REF!&lt;&gt;"",1,0))</f>
        <v>#REF!</v>
      </c>
      <c r="E125" s="214" t="e">
        <f>IF('Crisis Indicator Data'!#REF!="No Data",1,IF(#REF!&lt;&gt;"",1,0))</f>
        <v>#REF!</v>
      </c>
      <c r="F125" s="214" t="e">
        <f>IF('Crisis Indicator Data'!#REF!="No Data",1,IF(#REF!&lt;&gt;"",1,0))</f>
        <v>#REF!</v>
      </c>
      <c r="G125" s="214" t="e">
        <f>IF('Crisis Indicator Data'!#REF!="No Data",1,IF(#REF!&lt;&gt;"",1,0))</f>
        <v>#REF!</v>
      </c>
      <c r="H125" s="214" t="e">
        <f>IF('Crisis Indicator Data'!#REF!="No Data",1,IF(#REF!&lt;&gt;"",1,0))</f>
        <v>#REF!</v>
      </c>
      <c r="I125" s="214" t="e">
        <f>IF('Crisis Indicator Data'!#REF!="No Data",1,IF(#REF!&lt;&gt;"",1,0))</f>
        <v>#REF!</v>
      </c>
      <c r="J125" s="214" t="e">
        <f>IF('Crisis Indicator Data'!#REF!="No Data",1,IF(#REF!&lt;&gt;"",1,0))</f>
        <v>#REF!</v>
      </c>
      <c r="K125" s="214" t="e">
        <f>IF('Crisis Indicator Data'!#REF!="No Data",1,IF(#REF!&lt;&gt;"",1,0))</f>
        <v>#REF!</v>
      </c>
      <c r="L125" s="214" t="e">
        <f>IF('Crisis Indicator Data'!#REF!="No Data",1,IF(#REF!&lt;&gt;"",1,0))</f>
        <v>#REF!</v>
      </c>
      <c r="M125" s="214" t="e">
        <f>IF('Crisis Indicator Data'!#REF!="No Data",1,IF(#REF!&lt;&gt;"",1,0))</f>
        <v>#REF!</v>
      </c>
      <c r="N125" s="214" t="e">
        <f>IF('Crisis Indicator Data'!#REF!="No Data",1,IF(#REF!&lt;&gt;"",1,0))</f>
        <v>#REF!</v>
      </c>
      <c r="O125" s="214" t="e">
        <f>IF('Crisis Indicator Data'!#REF!="No Data",1,IF(#REF!&lt;&gt;"",1,0))</f>
        <v>#REF!</v>
      </c>
      <c r="P125" s="214" t="e">
        <f>IF('Crisis Indicator Data'!#REF!="No Data",1,IF(#REF!&lt;&gt;"",1,0))</f>
        <v>#REF!</v>
      </c>
      <c r="Q125" s="214" t="e">
        <f>IF('Crisis Indicator Data'!#REF!="No Data",1,IF(#REF!&lt;&gt;"",1,0))</f>
        <v>#REF!</v>
      </c>
      <c r="R125" s="214" t="e">
        <f>IF('Crisis Indicator Data'!#REF!="No Data",1,IF(#REF!&lt;&gt;"",1,0))</f>
        <v>#REF!</v>
      </c>
      <c r="S125" s="214" t="e">
        <f>IF('Crisis Indicator Data'!#REF!="No Data",1,IF(#REF!&lt;&gt;"",1,0))</f>
        <v>#REF!</v>
      </c>
      <c r="T125" s="214" t="e">
        <f>IF('Crisis Indicator Data'!#REF!="No Data",1,IF(#REF!&lt;&gt;"",1,0))</f>
        <v>#REF!</v>
      </c>
      <c r="U125" s="214" t="e">
        <f>IF('Crisis Indicator Data'!#REF!="No Data",1,IF(#REF!&lt;&gt;"",1,0))</f>
        <v>#REF!</v>
      </c>
      <c r="V125" s="214" t="e">
        <f>IF('Crisis Indicator Data'!#REF!="No Data",1,IF(#REF!&lt;&gt;"",1,0))</f>
        <v>#REF!</v>
      </c>
      <c r="W125" s="214" t="e">
        <f>IF('Crisis Indicator Data'!#REF!="No Data",1,IF(#REF!&lt;&gt;"",1,0))</f>
        <v>#REF!</v>
      </c>
      <c r="X125" s="214" t="e">
        <f>IF('Crisis Indicator Data'!#REF!="No Data",1,IF(#REF!&lt;&gt;"",1,0))</f>
        <v>#REF!</v>
      </c>
      <c r="Y125" s="214" t="e">
        <f>IF('Crisis Indicator Data'!#REF!="No Data",1,IF(#REF!&lt;&gt;"",1,0))</f>
        <v>#REF!</v>
      </c>
      <c r="Z125" s="214" t="e">
        <f>IF('Crisis Indicator Data'!#REF!="No Data",1,IF(#REF!&lt;&gt;"",1,0))</f>
        <v>#REF!</v>
      </c>
      <c r="AA125" s="214" t="e">
        <f>IF('Crisis Indicator Data'!#REF!="No Data",1,IF(#REF!&lt;&gt;"",1,0))</f>
        <v>#REF!</v>
      </c>
      <c r="AB125" s="214" t="e">
        <f>IF('Crisis Indicator Data'!#REF!="No Data",1,IF(#REF!&lt;&gt;"",1,0))</f>
        <v>#REF!</v>
      </c>
      <c r="AC125" s="214" t="e">
        <f>IF('Crisis Indicator Data'!#REF!="No Data",1,IF(#REF!&lt;&gt;"",1,0))</f>
        <v>#REF!</v>
      </c>
      <c r="AD125" s="214" t="e">
        <f>IF('Crisis Indicator Data'!#REF!="No Data",1,IF(#REF!&lt;&gt;"",1,0))</f>
        <v>#REF!</v>
      </c>
      <c r="AE125" s="214" t="e">
        <f>IF('Crisis Indicator Data'!#REF!="No Data",1,IF(#REF!&lt;&gt;"",1,0))</f>
        <v>#REF!</v>
      </c>
      <c r="AF125" s="214" t="e">
        <f>IF('Crisis Indicator Data'!#REF!="No Data",1,IF(#REF!&lt;&gt;"",1,0))</f>
        <v>#REF!</v>
      </c>
      <c r="AG125" s="214" t="e">
        <f>IF('Crisis Indicator Data'!#REF!="No Data",1,IF(#REF!&lt;&gt;"",1,0))</f>
        <v>#REF!</v>
      </c>
      <c r="AH125" s="214" t="e">
        <f>IF('Crisis Indicator Data'!#REF!="No Data",1,IF(#REF!&lt;&gt;"",1,0))</f>
        <v>#REF!</v>
      </c>
      <c r="AI125" s="214" t="e">
        <f>IF('Crisis Indicator Data'!#REF!="No Data",1,IF(#REF!&lt;&gt;"",1,0))</f>
        <v>#REF!</v>
      </c>
      <c r="AJ125" s="214" t="e">
        <f>IF('Crisis Indicator Data'!#REF!="No Data",1,IF(#REF!&lt;&gt;"",1,0))</f>
        <v>#REF!</v>
      </c>
      <c r="AK125" s="214" t="e">
        <f>IF('Crisis Indicator Data'!#REF!="No Data",1,IF(#REF!&lt;&gt;"",1,0))</f>
        <v>#REF!</v>
      </c>
      <c r="AL125" s="214" t="e">
        <f>IF('Crisis Indicator Data'!#REF!="No Data",1,IF(#REF!&lt;&gt;"",1,0))</f>
        <v>#REF!</v>
      </c>
      <c r="AM125" s="214" t="e">
        <f>IF('Crisis Indicator Data'!#REF!="No Data",1,IF(#REF!&lt;&gt;"",1,0))</f>
        <v>#REF!</v>
      </c>
      <c r="AN125" s="214" t="e">
        <f>IF('Crisis Indicator Data'!#REF!="No Data",1,IF(#REF!&lt;&gt;"",1,0))</f>
        <v>#REF!</v>
      </c>
      <c r="AO125" s="214" t="e">
        <f>IF('Crisis Indicator Data'!#REF!="No Data",1,IF(#REF!&lt;&gt;"",1,0))</f>
        <v>#REF!</v>
      </c>
      <c r="AP125" s="214" t="e">
        <f>IF('Crisis Indicator Data'!#REF!="No Data",1,IF(#REF!&lt;&gt;"",1,0))</f>
        <v>#REF!</v>
      </c>
      <c r="AQ125" s="214" t="e">
        <f>IF('Crisis Indicator Data'!#REF!="No Data",1,IF(#REF!&lt;&gt;"",1,0))</f>
        <v>#REF!</v>
      </c>
      <c r="AR125" s="214" t="e">
        <f>IF('Crisis Indicator Data'!#REF!="No Data",1,IF(#REF!&lt;&gt;"",1,0))</f>
        <v>#REF!</v>
      </c>
      <c r="AS125" s="214" t="e">
        <f>IF('Crisis Indicator Data'!#REF!="No Data",1,IF(#REF!&lt;&gt;"",1,0))</f>
        <v>#REF!</v>
      </c>
      <c r="AT125" s="214" t="e">
        <f>IF('Crisis Indicator Data'!#REF!="No Data",1,IF(#REF!&lt;&gt;"",1,0))</f>
        <v>#REF!</v>
      </c>
      <c r="AU125" s="214" t="e">
        <f>IF('Crisis Indicator Data'!#REF!="No Data",1,IF(#REF!&lt;&gt;"",1,0))</f>
        <v>#REF!</v>
      </c>
      <c r="AV125" s="214" t="e">
        <f>IF('Crisis Indicator Data'!#REF!="No Data",1,IF(#REF!&lt;&gt;"",1,0))</f>
        <v>#REF!</v>
      </c>
      <c r="AW125" s="214" t="e">
        <f>IF('Crisis Indicator Data'!#REF!="No Data",1,IF(#REF!&lt;&gt;"",1,0))</f>
        <v>#REF!</v>
      </c>
      <c r="AX125" s="214" t="e">
        <f>IF('Crisis Indicator Data'!#REF!="No Data",1,IF(#REF!&lt;&gt;"",1,0))</f>
        <v>#REF!</v>
      </c>
      <c r="AY125" s="214" t="e">
        <f>IF('Crisis Indicator Data'!#REF!="No Data",1,IF(#REF!&lt;&gt;"",1,0))</f>
        <v>#REF!</v>
      </c>
      <c r="AZ125" s="214" t="e">
        <f>IF('Crisis Indicator Data'!#REF!="No Data",1,IF(#REF!&lt;&gt;"",1,0))</f>
        <v>#REF!</v>
      </c>
      <c r="BA125" t="e">
        <f t="shared" si="6"/>
        <v>#REF!</v>
      </c>
      <c r="BB125" s="22" t="e">
        <f t="shared" si="7"/>
        <v>#REF!</v>
      </c>
    </row>
    <row r="126" spans="1:54" x14ac:dyDescent="0.25">
      <c r="A126" t="s">
        <v>8042</v>
      </c>
      <c r="B126" s="214" t="e">
        <f>IF('Crisis Indicator Data'!#REF!="No Data",1,IF(#REF!&lt;&gt;"",1,0))</f>
        <v>#REF!</v>
      </c>
      <c r="C126" s="214" t="e">
        <f>IF('Crisis Indicator Data'!#REF!="No Data",1,IF(#REF!&lt;&gt;"",1,0))</f>
        <v>#REF!</v>
      </c>
      <c r="D126" s="214" t="e">
        <f>IF('Crisis Indicator Data'!#REF!="No Data",1,IF(#REF!&lt;&gt;"",1,0))</f>
        <v>#REF!</v>
      </c>
      <c r="E126" s="214" t="e">
        <f>IF('Crisis Indicator Data'!#REF!="No Data",1,IF(#REF!&lt;&gt;"",1,0))</f>
        <v>#REF!</v>
      </c>
      <c r="F126" s="214" t="e">
        <f>IF('Crisis Indicator Data'!#REF!="No Data",1,IF(#REF!&lt;&gt;"",1,0))</f>
        <v>#REF!</v>
      </c>
      <c r="G126" s="214" t="e">
        <f>IF('Crisis Indicator Data'!#REF!="No Data",1,IF(#REF!&lt;&gt;"",1,0))</f>
        <v>#REF!</v>
      </c>
      <c r="H126" s="214" t="e">
        <f>IF('Crisis Indicator Data'!#REF!="No Data",1,IF(#REF!&lt;&gt;"",1,0))</f>
        <v>#REF!</v>
      </c>
      <c r="I126" s="214" t="e">
        <f>IF('Crisis Indicator Data'!#REF!="No Data",1,IF(#REF!&lt;&gt;"",1,0))</f>
        <v>#REF!</v>
      </c>
      <c r="J126" s="214" t="e">
        <f>IF('Crisis Indicator Data'!#REF!="No Data",1,IF(#REF!&lt;&gt;"",1,0))</f>
        <v>#REF!</v>
      </c>
      <c r="K126" s="214" t="e">
        <f>IF('Crisis Indicator Data'!#REF!="No Data",1,IF(#REF!&lt;&gt;"",1,0))</f>
        <v>#REF!</v>
      </c>
      <c r="L126" s="214" t="e">
        <f>IF('Crisis Indicator Data'!#REF!="No Data",1,IF(#REF!&lt;&gt;"",1,0))</f>
        <v>#REF!</v>
      </c>
      <c r="M126" s="214" t="e">
        <f>IF('Crisis Indicator Data'!#REF!="No Data",1,IF(#REF!&lt;&gt;"",1,0))</f>
        <v>#REF!</v>
      </c>
      <c r="N126" s="214" t="e">
        <f>IF('Crisis Indicator Data'!#REF!="No Data",1,IF(#REF!&lt;&gt;"",1,0))</f>
        <v>#REF!</v>
      </c>
      <c r="O126" s="214" t="e">
        <f>IF('Crisis Indicator Data'!#REF!="No Data",1,IF(#REF!&lt;&gt;"",1,0))</f>
        <v>#REF!</v>
      </c>
      <c r="P126" s="214" t="e">
        <f>IF('Crisis Indicator Data'!#REF!="No Data",1,IF(#REF!&lt;&gt;"",1,0))</f>
        <v>#REF!</v>
      </c>
      <c r="Q126" s="214" t="e">
        <f>IF('Crisis Indicator Data'!#REF!="No Data",1,IF(#REF!&lt;&gt;"",1,0))</f>
        <v>#REF!</v>
      </c>
      <c r="R126" s="214" t="e">
        <f>IF('Crisis Indicator Data'!#REF!="No Data",1,IF(#REF!&lt;&gt;"",1,0))</f>
        <v>#REF!</v>
      </c>
      <c r="S126" s="214" t="e">
        <f>IF('Crisis Indicator Data'!#REF!="No Data",1,IF(#REF!&lt;&gt;"",1,0))</f>
        <v>#REF!</v>
      </c>
      <c r="T126" s="214" t="e">
        <f>IF('Crisis Indicator Data'!#REF!="No Data",1,IF(#REF!&lt;&gt;"",1,0))</f>
        <v>#REF!</v>
      </c>
      <c r="U126" s="214" t="e">
        <f>IF('Crisis Indicator Data'!#REF!="No Data",1,IF(#REF!&lt;&gt;"",1,0))</f>
        <v>#REF!</v>
      </c>
      <c r="V126" s="214" t="e">
        <f>IF('Crisis Indicator Data'!#REF!="No Data",1,IF(#REF!&lt;&gt;"",1,0))</f>
        <v>#REF!</v>
      </c>
      <c r="W126" s="214" t="e">
        <f>IF('Crisis Indicator Data'!#REF!="No Data",1,IF(#REF!&lt;&gt;"",1,0))</f>
        <v>#REF!</v>
      </c>
      <c r="X126" s="214" t="e">
        <f>IF('Crisis Indicator Data'!#REF!="No Data",1,IF(#REF!&lt;&gt;"",1,0))</f>
        <v>#REF!</v>
      </c>
      <c r="Y126" s="214" t="e">
        <f>IF('Crisis Indicator Data'!#REF!="No Data",1,IF(#REF!&lt;&gt;"",1,0))</f>
        <v>#REF!</v>
      </c>
      <c r="Z126" s="214" t="e">
        <f>IF('Crisis Indicator Data'!#REF!="No Data",1,IF(#REF!&lt;&gt;"",1,0))</f>
        <v>#REF!</v>
      </c>
      <c r="AA126" s="214" t="e">
        <f>IF('Crisis Indicator Data'!#REF!="No Data",1,IF(#REF!&lt;&gt;"",1,0))</f>
        <v>#REF!</v>
      </c>
      <c r="AB126" s="214" t="e">
        <f>IF('Crisis Indicator Data'!#REF!="No Data",1,IF(#REF!&lt;&gt;"",1,0))</f>
        <v>#REF!</v>
      </c>
      <c r="AC126" s="214" t="e">
        <f>IF('Crisis Indicator Data'!#REF!="No Data",1,IF(#REF!&lt;&gt;"",1,0))</f>
        <v>#REF!</v>
      </c>
      <c r="AD126" s="214" t="e">
        <f>IF('Crisis Indicator Data'!#REF!="No Data",1,IF(#REF!&lt;&gt;"",1,0))</f>
        <v>#REF!</v>
      </c>
      <c r="AE126" s="214" t="e">
        <f>IF('Crisis Indicator Data'!#REF!="No Data",1,IF(#REF!&lt;&gt;"",1,0))</f>
        <v>#REF!</v>
      </c>
      <c r="AF126" s="214" t="e">
        <f>IF('Crisis Indicator Data'!#REF!="No Data",1,IF(#REF!&lt;&gt;"",1,0))</f>
        <v>#REF!</v>
      </c>
      <c r="AG126" s="214" t="e">
        <f>IF('Crisis Indicator Data'!#REF!="No Data",1,IF(#REF!&lt;&gt;"",1,0))</f>
        <v>#REF!</v>
      </c>
      <c r="AH126" s="214" t="e">
        <f>IF('Crisis Indicator Data'!#REF!="No Data",1,IF(#REF!&lt;&gt;"",1,0))</f>
        <v>#REF!</v>
      </c>
      <c r="AI126" s="214" t="e">
        <f>IF('Crisis Indicator Data'!#REF!="No Data",1,IF(#REF!&lt;&gt;"",1,0))</f>
        <v>#REF!</v>
      </c>
      <c r="AJ126" s="214" t="e">
        <f>IF('Crisis Indicator Data'!#REF!="No Data",1,IF(#REF!&lt;&gt;"",1,0))</f>
        <v>#REF!</v>
      </c>
      <c r="AK126" s="214" t="e">
        <f>IF('Crisis Indicator Data'!#REF!="No Data",1,IF(#REF!&lt;&gt;"",1,0))</f>
        <v>#REF!</v>
      </c>
      <c r="AL126" s="214" t="e">
        <f>IF('Crisis Indicator Data'!#REF!="No Data",1,IF(#REF!&lt;&gt;"",1,0))</f>
        <v>#REF!</v>
      </c>
      <c r="AM126" s="214" t="e">
        <f>IF('Crisis Indicator Data'!#REF!="No Data",1,IF(#REF!&lt;&gt;"",1,0))</f>
        <v>#REF!</v>
      </c>
      <c r="AN126" s="214" t="e">
        <f>IF('Crisis Indicator Data'!#REF!="No Data",1,IF(#REF!&lt;&gt;"",1,0))</f>
        <v>#REF!</v>
      </c>
      <c r="AO126" s="214" t="e">
        <f>IF('Crisis Indicator Data'!#REF!="No Data",1,IF(#REF!&lt;&gt;"",1,0))</f>
        <v>#REF!</v>
      </c>
      <c r="AP126" s="214" t="e">
        <f>IF('Crisis Indicator Data'!#REF!="No Data",1,IF(#REF!&lt;&gt;"",1,0))</f>
        <v>#REF!</v>
      </c>
      <c r="AQ126" s="214" t="e">
        <f>IF('Crisis Indicator Data'!#REF!="No Data",1,IF(#REF!&lt;&gt;"",1,0))</f>
        <v>#REF!</v>
      </c>
      <c r="AR126" s="214" t="e">
        <f>IF('Crisis Indicator Data'!#REF!="No Data",1,IF(#REF!&lt;&gt;"",1,0))</f>
        <v>#REF!</v>
      </c>
      <c r="AS126" s="214" t="e">
        <f>IF('Crisis Indicator Data'!#REF!="No Data",1,IF(#REF!&lt;&gt;"",1,0))</f>
        <v>#REF!</v>
      </c>
      <c r="AT126" s="214" t="e">
        <f>IF('Crisis Indicator Data'!#REF!="No Data",1,IF(#REF!&lt;&gt;"",1,0))</f>
        <v>#REF!</v>
      </c>
      <c r="AU126" s="214" t="e">
        <f>IF('Crisis Indicator Data'!#REF!="No Data",1,IF(#REF!&lt;&gt;"",1,0))</f>
        <v>#REF!</v>
      </c>
      <c r="AV126" s="214" t="e">
        <f>IF('Crisis Indicator Data'!#REF!="No Data",1,IF(#REF!&lt;&gt;"",1,0))</f>
        <v>#REF!</v>
      </c>
      <c r="AW126" s="214" t="e">
        <f>IF('Crisis Indicator Data'!#REF!="No Data",1,IF(#REF!&lt;&gt;"",1,0))</f>
        <v>#REF!</v>
      </c>
      <c r="AX126" s="214" t="e">
        <f>IF('Crisis Indicator Data'!#REF!="No Data",1,IF(#REF!&lt;&gt;"",1,0))</f>
        <v>#REF!</v>
      </c>
      <c r="AY126" s="214" t="e">
        <f>IF('Crisis Indicator Data'!#REF!="No Data",1,IF(#REF!&lt;&gt;"",1,0))</f>
        <v>#REF!</v>
      </c>
      <c r="AZ126" s="214" t="e">
        <f>IF('Crisis Indicator Data'!#REF!="No Data",1,IF(#REF!&lt;&gt;"",1,0))</f>
        <v>#REF!</v>
      </c>
      <c r="BA126" t="e">
        <f t="shared" si="6"/>
        <v>#REF!</v>
      </c>
      <c r="BB126" s="22" t="e">
        <f t="shared" si="7"/>
        <v>#REF!</v>
      </c>
    </row>
    <row r="127" spans="1:54" x14ac:dyDescent="0.25">
      <c r="A127" t="s">
        <v>8047</v>
      </c>
      <c r="B127" s="214" t="e">
        <f>IF('Crisis Indicator Data'!#REF!="No Data",1,IF(#REF!&lt;&gt;"",1,0))</f>
        <v>#REF!</v>
      </c>
      <c r="C127" s="214" t="e">
        <f>IF('Crisis Indicator Data'!#REF!="No Data",1,IF(#REF!&lt;&gt;"",1,0))</f>
        <v>#REF!</v>
      </c>
      <c r="D127" s="214" t="e">
        <f>IF('Crisis Indicator Data'!#REF!="No Data",1,IF(#REF!&lt;&gt;"",1,0))</f>
        <v>#REF!</v>
      </c>
      <c r="E127" s="214" t="e">
        <f>IF('Crisis Indicator Data'!#REF!="No Data",1,IF(#REF!&lt;&gt;"",1,0))</f>
        <v>#REF!</v>
      </c>
      <c r="F127" s="214" t="e">
        <f>IF('Crisis Indicator Data'!#REF!="No Data",1,IF(#REF!&lt;&gt;"",1,0))</f>
        <v>#REF!</v>
      </c>
      <c r="G127" s="214" t="e">
        <f>IF('Crisis Indicator Data'!#REF!="No Data",1,IF(#REF!&lt;&gt;"",1,0))</f>
        <v>#REF!</v>
      </c>
      <c r="H127" s="214" t="e">
        <f>IF('Crisis Indicator Data'!#REF!="No Data",1,IF(#REF!&lt;&gt;"",1,0))</f>
        <v>#REF!</v>
      </c>
      <c r="I127" s="214" t="e">
        <f>IF('Crisis Indicator Data'!#REF!="No Data",1,IF(#REF!&lt;&gt;"",1,0))</f>
        <v>#REF!</v>
      </c>
      <c r="J127" s="214" t="e">
        <f>IF('Crisis Indicator Data'!#REF!="No Data",1,IF(#REF!&lt;&gt;"",1,0))</f>
        <v>#REF!</v>
      </c>
      <c r="K127" s="214" t="e">
        <f>IF('Crisis Indicator Data'!#REF!="No Data",1,IF(#REF!&lt;&gt;"",1,0))</f>
        <v>#REF!</v>
      </c>
      <c r="L127" s="214" t="e">
        <f>IF('Crisis Indicator Data'!#REF!="No Data",1,IF(#REF!&lt;&gt;"",1,0))</f>
        <v>#REF!</v>
      </c>
      <c r="M127" s="214" t="e">
        <f>IF('Crisis Indicator Data'!#REF!="No Data",1,IF(#REF!&lt;&gt;"",1,0))</f>
        <v>#REF!</v>
      </c>
      <c r="N127" s="214" t="e">
        <f>IF('Crisis Indicator Data'!#REF!="No Data",1,IF(#REF!&lt;&gt;"",1,0))</f>
        <v>#REF!</v>
      </c>
      <c r="O127" s="214" t="e">
        <f>IF('Crisis Indicator Data'!#REF!="No Data",1,IF(#REF!&lt;&gt;"",1,0))</f>
        <v>#REF!</v>
      </c>
      <c r="P127" s="214" t="e">
        <f>IF('Crisis Indicator Data'!#REF!="No Data",1,IF(#REF!&lt;&gt;"",1,0))</f>
        <v>#REF!</v>
      </c>
      <c r="Q127" s="214" t="e">
        <f>IF('Crisis Indicator Data'!#REF!="No Data",1,IF(#REF!&lt;&gt;"",1,0))</f>
        <v>#REF!</v>
      </c>
      <c r="R127" s="214" t="e">
        <f>IF('Crisis Indicator Data'!#REF!="No Data",1,IF(#REF!&lt;&gt;"",1,0))</f>
        <v>#REF!</v>
      </c>
      <c r="S127" s="214" t="e">
        <f>IF('Crisis Indicator Data'!#REF!="No Data",1,IF(#REF!&lt;&gt;"",1,0))</f>
        <v>#REF!</v>
      </c>
      <c r="T127" s="214" t="e">
        <f>IF('Crisis Indicator Data'!#REF!="No Data",1,IF(#REF!&lt;&gt;"",1,0))</f>
        <v>#REF!</v>
      </c>
      <c r="U127" s="214" t="e">
        <f>IF('Crisis Indicator Data'!#REF!="No Data",1,IF(#REF!&lt;&gt;"",1,0))</f>
        <v>#REF!</v>
      </c>
      <c r="V127" s="214" t="e">
        <f>IF('Crisis Indicator Data'!#REF!="No Data",1,IF(#REF!&lt;&gt;"",1,0))</f>
        <v>#REF!</v>
      </c>
      <c r="W127" s="214" t="e">
        <f>IF('Crisis Indicator Data'!#REF!="No Data",1,IF(#REF!&lt;&gt;"",1,0))</f>
        <v>#REF!</v>
      </c>
      <c r="X127" s="214" t="e">
        <f>IF('Crisis Indicator Data'!#REF!="No Data",1,IF(#REF!&lt;&gt;"",1,0))</f>
        <v>#REF!</v>
      </c>
      <c r="Y127" s="214" t="e">
        <f>IF('Crisis Indicator Data'!#REF!="No Data",1,IF(#REF!&lt;&gt;"",1,0))</f>
        <v>#REF!</v>
      </c>
      <c r="Z127" s="214" t="e">
        <f>IF('Crisis Indicator Data'!#REF!="No Data",1,IF(#REF!&lt;&gt;"",1,0))</f>
        <v>#REF!</v>
      </c>
      <c r="AA127" s="214" t="e">
        <f>IF('Crisis Indicator Data'!#REF!="No Data",1,IF(#REF!&lt;&gt;"",1,0))</f>
        <v>#REF!</v>
      </c>
      <c r="AB127" s="214" t="e">
        <f>IF('Crisis Indicator Data'!#REF!="No Data",1,IF(#REF!&lt;&gt;"",1,0))</f>
        <v>#REF!</v>
      </c>
      <c r="AC127" s="214" t="e">
        <f>IF('Crisis Indicator Data'!#REF!="No Data",1,IF(#REF!&lt;&gt;"",1,0))</f>
        <v>#REF!</v>
      </c>
      <c r="AD127" s="214" t="e">
        <f>IF('Crisis Indicator Data'!#REF!="No Data",1,IF(#REF!&lt;&gt;"",1,0))</f>
        <v>#REF!</v>
      </c>
      <c r="AE127" s="214" t="e">
        <f>IF('Crisis Indicator Data'!#REF!="No Data",1,IF(#REF!&lt;&gt;"",1,0))</f>
        <v>#REF!</v>
      </c>
      <c r="AF127" s="214" t="e">
        <f>IF('Crisis Indicator Data'!#REF!="No Data",1,IF(#REF!&lt;&gt;"",1,0))</f>
        <v>#REF!</v>
      </c>
      <c r="AG127" s="214" t="e">
        <f>IF('Crisis Indicator Data'!#REF!="No Data",1,IF(#REF!&lt;&gt;"",1,0))</f>
        <v>#REF!</v>
      </c>
      <c r="AH127" s="214" t="e">
        <f>IF('Crisis Indicator Data'!#REF!="No Data",1,IF(#REF!&lt;&gt;"",1,0))</f>
        <v>#REF!</v>
      </c>
      <c r="AI127" s="214" t="e">
        <f>IF('Crisis Indicator Data'!#REF!="No Data",1,IF(#REF!&lt;&gt;"",1,0))</f>
        <v>#REF!</v>
      </c>
      <c r="AJ127" s="214" t="e">
        <f>IF('Crisis Indicator Data'!#REF!="No Data",1,IF(#REF!&lt;&gt;"",1,0))</f>
        <v>#REF!</v>
      </c>
      <c r="AK127" s="214" t="e">
        <f>IF('Crisis Indicator Data'!#REF!="No Data",1,IF(#REF!&lt;&gt;"",1,0))</f>
        <v>#REF!</v>
      </c>
      <c r="AL127" s="214" t="e">
        <f>IF('Crisis Indicator Data'!#REF!="No Data",1,IF(#REF!&lt;&gt;"",1,0))</f>
        <v>#REF!</v>
      </c>
      <c r="AM127" s="214" t="e">
        <f>IF('Crisis Indicator Data'!#REF!="No Data",1,IF(#REF!&lt;&gt;"",1,0))</f>
        <v>#REF!</v>
      </c>
      <c r="AN127" s="214" t="e">
        <f>IF('Crisis Indicator Data'!#REF!="No Data",1,IF(#REF!&lt;&gt;"",1,0))</f>
        <v>#REF!</v>
      </c>
      <c r="AO127" s="214" t="e">
        <f>IF('Crisis Indicator Data'!#REF!="No Data",1,IF(#REF!&lt;&gt;"",1,0))</f>
        <v>#REF!</v>
      </c>
      <c r="AP127" s="214" t="e">
        <f>IF('Crisis Indicator Data'!#REF!="No Data",1,IF(#REF!&lt;&gt;"",1,0))</f>
        <v>#REF!</v>
      </c>
      <c r="AQ127" s="214" t="e">
        <f>IF('Crisis Indicator Data'!#REF!="No Data",1,IF(#REF!&lt;&gt;"",1,0))</f>
        <v>#REF!</v>
      </c>
      <c r="AR127" s="214" t="e">
        <f>IF('Crisis Indicator Data'!#REF!="No Data",1,IF(#REF!&lt;&gt;"",1,0))</f>
        <v>#REF!</v>
      </c>
      <c r="AS127" s="214" t="e">
        <f>IF('Crisis Indicator Data'!#REF!="No Data",1,IF(#REF!&lt;&gt;"",1,0))</f>
        <v>#REF!</v>
      </c>
      <c r="AT127" s="214" t="e">
        <f>IF('Crisis Indicator Data'!#REF!="No Data",1,IF(#REF!&lt;&gt;"",1,0))</f>
        <v>#REF!</v>
      </c>
      <c r="AU127" s="214" t="e">
        <f>IF('Crisis Indicator Data'!#REF!="No Data",1,IF(#REF!&lt;&gt;"",1,0))</f>
        <v>#REF!</v>
      </c>
      <c r="AV127" s="214" t="e">
        <f>IF('Crisis Indicator Data'!#REF!="No Data",1,IF(#REF!&lt;&gt;"",1,0))</f>
        <v>#REF!</v>
      </c>
      <c r="AW127" s="214" t="e">
        <f>IF('Crisis Indicator Data'!#REF!="No Data",1,IF(#REF!&lt;&gt;"",1,0))</f>
        <v>#REF!</v>
      </c>
      <c r="AX127" s="214" t="e">
        <f>IF('Crisis Indicator Data'!#REF!="No Data",1,IF(#REF!&lt;&gt;"",1,0))</f>
        <v>#REF!</v>
      </c>
      <c r="AY127" s="214" t="e">
        <f>IF('Crisis Indicator Data'!#REF!="No Data",1,IF(#REF!&lt;&gt;"",1,0))</f>
        <v>#REF!</v>
      </c>
      <c r="AZ127" s="214" t="e">
        <f>IF('Crisis Indicator Data'!#REF!="No Data",1,IF(#REF!&lt;&gt;"",1,0))</f>
        <v>#REF!</v>
      </c>
      <c r="BA127" t="e">
        <f t="shared" si="6"/>
        <v>#REF!</v>
      </c>
      <c r="BB127" s="22" t="e">
        <f t="shared" si="7"/>
        <v>#REF!</v>
      </c>
    </row>
    <row r="128" spans="1:54" x14ac:dyDescent="0.25">
      <c r="A128" t="s">
        <v>8055</v>
      </c>
      <c r="B128" s="214" t="e">
        <f>IF('Crisis Indicator Data'!#REF!="No Data",1,IF(#REF!&lt;&gt;"",1,0))</f>
        <v>#REF!</v>
      </c>
      <c r="C128" s="214" t="e">
        <f>IF('Crisis Indicator Data'!#REF!="No Data",1,IF(#REF!&lt;&gt;"",1,0))</f>
        <v>#REF!</v>
      </c>
      <c r="D128" s="214" t="e">
        <f>IF('Crisis Indicator Data'!#REF!="No Data",1,IF(#REF!&lt;&gt;"",1,0))</f>
        <v>#REF!</v>
      </c>
      <c r="E128" s="214" t="e">
        <f>IF('Crisis Indicator Data'!#REF!="No Data",1,IF(#REF!&lt;&gt;"",1,0))</f>
        <v>#REF!</v>
      </c>
      <c r="F128" s="214" t="e">
        <f>IF('Crisis Indicator Data'!#REF!="No Data",1,IF(#REF!&lt;&gt;"",1,0))</f>
        <v>#REF!</v>
      </c>
      <c r="G128" s="214" t="e">
        <f>IF('Crisis Indicator Data'!#REF!="No Data",1,IF(#REF!&lt;&gt;"",1,0))</f>
        <v>#REF!</v>
      </c>
      <c r="H128" s="214" t="e">
        <f>IF('Crisis Indicator Data'!#REF!="No Data",1,IF(#REF!&lt;&gt;"",1,0))</f>
        <v>#REF!</v>
      </c>
      <c r="I128" s="214" t="e">
        <f>IF('Crisis Indicator Data'!#REF!="No Data",1,IF(#REF!&lt;&gt;"",1,0))</f>
        <v>#REF!</v>
      </c>
      <c r="J128" s="214" t="e">
        <f>IF('Crisis Indicator Data'!#REF!="No Data",1,IF(#REF!&lt;&gt;"",1,0))</f>
        <v>#REF!</v>
      </c>
      <c r="K128" s="214" t="e">
        <f>IF('Crisis Indicator Data'!#REF!="No Data",1,IF(#REF!&lt;&gt;"",1,0))</f>
        <v>#REF!</v>
      </c>
      <c r="L128" s="214" t="e">
        <f>IF('Crisis Indicator Data'!#REF!="No Data",1,IF(#REF!&lt;&gt;"",1,0))</f>
        <v>#REF!</v>
      </c>
      <c r="M128" s="214" t="e">
        <f>IF('Crisis Indicator Data'!#REF!="No Data",1,IF(#REF!&lt;&gt;"",1,0))</f>
        <v>#REF!</v>
      </c>
      <c r="N128" s="214" t="e">
        <f>IF('Crisis Indicator Data'!#REF!="No Data",1,IF(#REF!&lt;&gt;"",1,0))</f>
        <v>#REF!</v>
      </c>
      <c r="O128" s="214" t="e">
        <f>IF('Crisis Indicator Data'!#REF!="No Data",1,IF(#REF!&lt;&gt;"",1,0))</f>
        <v>#REF!</v>
      </c>
      <c r="P128" s="214" t="e">
        <f>IF('Crisis Indicator Data'!#REF!="No Data",1,IF(#REF!&lt;&gt;"",1,0))</f>
        <v>#REF!</v>
      </c>
      <c r="Q128" s="214" t="e">
        <f>IF('Crisis Indicator Data'!#REF!="No Data",1,IF(#REF!&lt;&gt;"",1,0))</f>
        <v>#REF!</v>
      </c>
      <c r="R128" s="214" t="e">
        <f>IF('Crisis Indicator Data'!#REF!="No Data",1,IF(#REF!&lt;&gt;"",1,0))</f>
        <v>#REF!</v>
      </c>
      <c r="S128" s="214" t="e">
        <f>IF('Crisis Indicator Data'!#REF!="No Data",1,IF(#REF!&lt;&gt;"",1,0))</f>
        <v>#REF!</v>
      </c>
      <c r="T128" s="214" t="e">
        <f>IF('Crisis Indicator Data'!#REF!="No Data",1,IF(#REF!&lt;&gt;"",1,0))</f>
        <v>#REF!</v>
      </c>
      <c r="U128" s="214" t="e">
        <f>IF('Crisis Indicator Data'!#REF!="No Data",1,IF(#REF!&lt;&gt;"",1,0))</f>
        <v>#REF!</v>
      </c>
      <c r="V128" s="214" t="e">
        <f>IF('Crisis Indicator Data'!#REF!="No Data",1,IF(#REF!&lt;&gt;"",1,0))</f>
        <v>#REF!</v>
      </c>
      <c r="W128" s="214" t="e">
        <f>IF('Crisis Indicator Data'!#REF!="No Data",1,IF(#REF!&lt;&gt;"",1,0))</f>
        <v>#REF!</v>
      </c>
      <c r="X128" s="214" t="e">
        <f>IF('Crisis Indicator Data'!#REF!="No Data",1,IF(#REF!&lt;&gt;"",1,0))</f>
        <v>#REF!</v>
      </c>
      <c r="Y128" s="214" t="e">
        <f>IF('Crisis Indicator Data'!#REF!="No Data",1,IF(#REF!&lt;&gt;"",1,0))</f>
        <v>#REF!</v>
      </c>
      <c r="Z128" s="214" t="e">
        <f>IF('Crisis Indicator Data'!#REF!="No Data",1,IF(#REF!&lt;&gt;"",1,0))</f>
        <v>#REF!</v>
      </c>
      <c r="AA128" s="214" t="e">
        <f>IF('Crisis Indicator Data'!#REF!="No Data",1,IF(#REF!&lt;&gt;"",1,0))</f>
        <v>#REF!</v>
      </c>
      <c r="AB128" s="214" t="e">
        <f>IF('Crisis Indicator Data'!#REF!="No Data",1,IF(#REF!&lt;&gt;"",1,0))</f>
        <v>#REF!</v>
      </c>
      <c r="AC128" s="214" t="e">
        <f>IF('Crisis Indicator Data'!#REF!="No Data",1,IF(#REF!&lt;&gt;"",1,0))</f>
        <v>#REF!</v>
      </c>
      <c r="AD128" s="214" t="e">
        <f>IF('Crisis Indicator Data'!#REF!="No Data",1,IF(#REF!&lt;&gt;"",1,0))</f>
        <v>#REF!</v>
      </c>
      <c r="AE128" s="214" t="e">
        <f>IF('Crisis Indicator Data'!#REF!="No Data",1,IF(#REF!&lt;&gt;"",1,0))</f>
        <v>#REF!</v>
      </c>
      <c r="AF128" s="214" t="e">
        <f>IF('Crisis Indicator Data'!#REF!="No Data",1,IF(#REF!&lt;&gt;"",1,0))</f>
        <v>#REF!</v>
      </c>
      <c r="AG128" s="214" t="e">
        <f>IF('Crisis Indicator Data'!#REF!="No Data",1,IF(#REF!&lt;&gt;"",1,0))</f>
        <v>#REF!</v>
      </c>
      <c r="AH128" s="214" t="e">
        <f>IF('Crisis Indicator Data'!#REF!="No Data",1,IF(#REF!&lt;&gt;"",1,0))</f>
        <v>#REF!</v>
      </c>
      <c r="AI128" s="214" t="e">
        <f>IF('Crisis Indicator Data'!#REF!="No Data",1,IF(#REF!&lt;&gt;"",1,0))</f>
        <v>#REF!</v>
      </c>
      <c r="AJ128" s="214" t="e">
        <f>IF('Crisis Indicator Data'!#REF!="No Data",1,IF(#REF!&lt;&gt;"",1,0))</f>
        <v>#REF!</v>
      </c>
      <c r="AK128" s="214" t="e">
        <f>IF('Crisis Indicator Data'!#REF!="No Data",1,IF(#REF!&lt;&gt;"",1,0))</f>
        <v>#REF!</v>
      </c>
      <c r="AL128" s="214" t="e">
        <f>IF('Crisis Indicator Data'!#REF!="No Data",1,IF(#REF!&lt;&gt;"",1,0))</f>
        <v>#REF!</v>
      </c>
      <c r="AM128" s="214" t="e">
        <f>IF('Crisis Indicator Data'!#REF!="No Data",1,IF(#REF!&lt;&gt;"",1,0))</f>
        <v>#REF!</v>
      </c>
      <c r="AN128" s="214" t="e">
        <f>IF('Crisis Indicator Data'!#REF!="No Data",1,IF(#REF!&lt;&gt;"",1,0))</f>
        <v>#REF!</v>
      </c>
      <c r="AO128" s="214" t="e">
        <f>IF('Crisis Indicator Data'!#REF!="No Data",1,IF(#REF!&lt;&gt;"",1,0))</f>
        <v>#REF!</v>
      </c>
      <c r="AP128" s="214" t="e">
        <f>IF('Crisis Indicator Data'!#REF!="No Data",1,IF(#REF!&lt;&gt;"",1,0))</f>
        <v>#REF!</v>
      </c>
      <c r="AQ128" s="214" t="e">
        <f>IF('Crisis Indicator Data'!#REF!="No Data",1,IF(#REF!&lt;&gt;"",1,0))</f>
        <v>#REF!</v>
      </c>
      <c r="AR128" s="214" t="e">
        <f>IF('Crisis Indicator Data'!#REF!="No Data",1,IF(#REF!&lt;&gt;"",1,0))</f>
        <v>#REF!</v>
      </c>
      <c r="AS128" s="214" t="e">
        <f>IF('Crisis Indicator Data'!#REF!="No Data",1,IF(#REF!&lt;&gt;"",1,0))</f>
        <v>#REF!</v>
      </c>
      <c r="AT128" s="214" t="e">
        <f>IF('Crisis Indicator Data'!#REF!="No Data",1,IF(#REF!&lt;&gt;"",1,0))</f>
        <v>#REF!</v>
      </c>
      <c r="AU128" s="214" t="e">
        <f>IF('Crisis Indicator Data'!#REF!="No Data",1,IF(#REF!&lt;&gt;"",1,0))</f>
        <v>#REF!</v>
      </c>
      <c r="AV128" s="214" t="e">
        <f>IF('Crisis Indicator Data'!#REF!="No Data",1,IF(#REF!&lt;&gt;"",1,0))</f>
        <v>#REF!</v>
      </c>
      <c r="AW128" s="214" t="e">
        <f>IF('Crisis Indicator Data'!#REF!="No Data",1,IF(#REF!&lt;&gt;"",1,0))</f>
        <v>#REF!</v>
      </c>
      <c r="AX128" s="214" t="e">
        <f>IF('Crisis Indicator Data'!#REF!="No Data",1,IF(#REF!&lt;&gt;"",1,0))</f>
        <v>#REF!</v>
      </c>
      <c r="AY128" s="214" t="e">
        <f>IF('Crisis Indicator Data'!#REF!="No Data",1,IF(#REF!&lt;&gt;"",1,0))</f>
        <v>#REF!</v>
      </c>
      <c r="AZ128" s="214" t="e">
        <f>IF('Crisis Indicator Data'!#REF!="No Data",1,IF(#REF!&lt;&gt;"",1,0))</f>
        <v>#REF!</v>
      </c>
      <c r="BA128" t="e">
        <f t="shared" si="6"/>
        <v>#REF!</v>
      </c>
      <c r="BB128" s="22" t="e">
        <f t="shared" si="7"/>
        <v>#REF!</v>
      </c>
    </row>
    <row r="129" spans="1:54" x14ac:dyDescent="0.25">
      <c r="A129" t="s">
        <v>8056</v>
      </c>
      <c r="B129" s="214" t="e">
        <f>IF('Crisis Indicator Data'!#REF!="No Data",1,IF(#REF!&lt;&gt;"",1,0))</f>
        <v>#REF!</v>
      </c>
      <c r="C129" s="214" t="e">
        <f>IF('Crisis Indicator Data'!#REF!="No Data",1,IF(#REF!&lt;&gt;"",1,0))</f>
        <v>#REF!</v>
      </c>
      <c r="D129" s="214" t="e">
        <f>IF('Crisis Indicator Data'!#REF!="No Data",1,IF(#REF!&lt;&gt;"",1,0))</f>
        <v>#REF!</v>
      </c>
      <c r="E129" s="214" t="e">
        <f>IF('Crisis Indicator Data'!#REF!="No Data",1,IF(#REF!&lt;&gt;"",1,0))</f>
        <v>#REF!</v>
      </c>
      <c r="F129" s="214" t="e">
        <f>IF('Crisis Indicator Data'!#REF!="No Data",1,IF(#REF!&lt;&gt;"",1,0))</f>
        <v>#REF!</v>
      </c>
      <c r="G129" s="214" t="e">
        <f>IF('Crisis Indicator Data'!#REF!="No Data",1,IF(#REF!&lt;&gt;"",1,0))</f>
        <v>#REF!</v>
      </c>
      <c r="H129" s="214" t="e">
        <f>IF('Crisis Indicator Data'!#REF!="No Data",1,IF(#REF!&lt;&gt;"",1,0))</f>
        <v>#REF!</v>
      </c>
      <c r="I129" s="214" t="e">
        <f>IF('Crisis Indicator Data'!#REF!="No Data",1,IF(#REF!&lt;&gt;"",1,0))</f>
        <v>#REF!</v>
      </c>
      <c r="J129" s="214" t="e">
        <f>IF('Crisis Indicator Data'!#REF!="No Data",1,IF(#REF!&lt;&gt;"",1,0))</f>
        <v>#REF!</v>
      </c>
      <c r="K129" s="214" t="e">
        <f>IF('Crisis Indicator Data'!#REF!="No Data",1,IF(#REF!&lt;&gt;"",1,0))</f>
        <v>#REF!</v>
      </c>
      <c r="L129" s="214" t="e">
        <f>IF('Crisis Indicator Data'!#REF!="No Data",1,IF(#REF!&lt;&gt;"",1,0))</f>
        <v>#REF!</v>
      </c>
      <c r="M129" s="214" t="e">
        <f>IF('Crisis Indicator Data'!#REF!="No Data",1,IF(#REF!&lt;&gt;"",1,0))</f>
        <v>#REF!</v>
      </c>
      <c r="N129" s="214" t="e">
        <f>IF('Crisis Indicator Data'!#REF!="No Data",1,IF(#REF!&lt;&gt;"",1,0))</f>
        <v>#REF!</v>
      </c>
      <c r="O129" s="214" t="e">
        <f>IF('Crisis Indicator Data'!#REF!="No Data",1,IF(#REF!&lt;&gt;"",1,0))</f>
        <v>#REF!</v>
      </c>
      <c r="P129" s="214" t="e">
        <f>IF('Crisis Indicator Data'!#REF!="No Data",1,IF(#REF!&lt;&gt;"",1,0))</f>
        <v>#REF!</v>
      </c>
      <c r="Q129" s="214" t="e">
        <f>IF('Crisis Indicator Data'!#REF!="No Data",1,IF(#REF!&lt;&gt;"",1,0))</f>
        <v>#REF!</v>
      </c>
      <c r="R129" s="214" t="e">
        <f>IF('Crisis Indicator Data'!#REF!="No Data",1,IF(#REF!&lt;&gt;"",1,0))</f>
        <v>#REF!</v>
      </c>
      <c r="S129" s="214" t="e">
        <f>IF('Crisis Indicator Data'!#REF!="No Data",1,IF(#REF!&lt;&gt;"",1,0))</f>
        <v>#REF!</v>
      </c>
      <c r="T129" s="214" t="e">
        <f>IF('Crisis Indicator Data'!#REF!="No Data",1,IF(#REF!&lt;&gt;"",1,0))</f>
        <v>#REF!</v>
      </c>
      <c r="U129" s="214" t="e">
        <f>IF('Crisis Indicator Data'!#REF!="No Data",1,IF(#REF!&lt;&gt;"",1,0))</f>
        <v>#REF!</v>
      </c>
      <c r="V129" s="214" t="e">
        <f>IF('Crisis Indicator Data'!#REF!="No Data",1,IF(#REF!&lt;&gt;"",1,0))</f>
        <v>#REF!</v>
      </c>
      <c r="W129" s="214" t="e">
        <f>IF('Crisis Indicator Data'!#REF!="No Data",1,IF(#REF!&lt;&gt;"",1,0))</f>
        <v>#REF!</v>
      </c>
      <c r="X129" s="214" t="e">
        <f>IF('Crisis Indicator Data'!#REF!="No Data",1,IF(#REF!&lt;&gt;"",1,0))</f>
        <v>#REF!</v>
      </c>
      <c r="Y129" s="214" t="e">
        <f>IF('Crisis Indicator Data'!#REF!="No Data",1,IF(#REF!&lt;&gt;"",1,0))</f>
        <v>#REF!</v>
      </c>
      <c r="Z129" s="214" t="e">
        <f>IF('Crisis Indicator Data'!#REF!="No Data",1,IF(#REF!&lt;&gt;"",1,0))</f>
        <v>#REF!</v>
      </c>
      <c r="AA129" s="214" t="e">
        <f>IF('Crisis Indicator Data'!#REF!="No Data",1,IF(#REF!&lt;&gt;"",1,0))</f>
        <v>#REF!</v>
      </c>
      <c r="AB129" s="214" t="e">
        <f>IF('Crisis Indicator Data'!#REF!="No Data",1,IF(#REF!&lt;&gt;"",1,0))</f>
        <v>#REF!</v>
      </c>
      <c r="AC129" s="214" t="e">
        <f>IF('Crisis Indicator Data'!#REF!="No Data",1,IF(#REF!&lt;&gt;"",1,0))</f>
        <v>#REF!</v>
      </c>
      <c r="AD129" s="214" t="e">
        <f>IF('Crisis Indicator Data'!#REF!="No Data",1,IF(#REF!&lt;&gt;"",1,0))</f>
        <v>#REF!</v>
      </c>
      <c r="AE129" s="214" t="e">
        <f>IF('Crisis Indicator Data'!#REF!="No Data",1,IF(#REF!&lt;&gt;"",1,0))</f>
        <v>#REF!</v>
      </c>
      <c r="AF129" s="214" t="e">
        <f>IF('Crisis Indicator Data'!#REF!="No Data",1,IF(#REF!&lt;&gt;"",1,0))</f>
        <v>#REF!</v>
      </c>
      <c r="AG129" s="214" t="e">
        <f>IF('Crisis Indicator Data'!#REF!="No Data",1,IF(#REF!&lt;&gt;"",1,0))</f>
        <v>#REF!</v>
      </c>
      <c r="AH129" s="214" t="e">
        <f>IF('Crisis Indicator Data'!#REF!="No Data",1,IF(#REF!&lt;&gt;"",1,0))</f>
        <v>#REF!</v>
      </c>
      <c r="AI129" s="214" t="e">
        <f>IF('Crisis Indicator Data'!#REF!="No Data",1,IF(#REF!&lt;&gt;"",1,0))</f>
        <v>#REF!</v>
      </c>
      <c r="AJ129" s="214" t="e">
        <f>IF('Crisis Indicator Data'!#REF!="No Data",1,IF(#REF!&lt;&gt;"",1,0))</f>
        <v>#REF!</v>
      </c>
      <c r="AK129" s="214" t="e">
        <f>IF('Crisis Indicator Data'!#REF!="No Data",1,IF(#REF!&lt;&gt;"",1,0))</f>
        <v>#REF!</v>
      </c>
      <c r="AL129" s="214" t="e">
        <f>IF('Crisis Indicator Data'!#REF!="No Data",1,IF(#REF!&lt;&gt;"",1,0))</f>
        <v>#REF!</v>
      </c>
      <c r="AM129" s="214" t="e">
        <f>IF('Crisis Indicator Data'!#REF!="No Data",1,IF(#REF!&lt;&gt;"",1,0))</f>
        <v>#REF!</v>
      </c>
      <c r="AN129" s="214" t="e">
        <f>IF('Crisis Indicator Data'!#REF!="No Data",1,IF(#REF!&lt;&gt;"",1,0))</f>
        <v>#REF!</v>
      </c>
      <c r="AO129" s="214" t="e">
        <f>IF('Crisis Indicator Data'!#REF!="No Data",1,IF(#REF!&lt;&gt;"",1,0))</f>
        <v>#REF!</v>
      </c>
      <c r="AP129" s="214" t="e">
        <f>IF('Crisis Indicator Data'!#REF!="No Data",1,IF(#REF!&lt;&gt;"",1,0))</f>
        <v>#REF!</v>
      </c>
      <c r="AQ129" s="214" t="e">
        <f>IF('Crisis Indicator Data'!#REF!="No Data",1,IF(#REF!&lt;&gt;"",1,0))</f>
        <v>#REF!</v>
      </c>
      <c r="AR129" s="214" t="e">
        <f>IF('Crisis Indicator Data'!#REF!="No Data",1,IF(#REF!&lt;&gt;"",1,0))</f>
        <v>#REF!</v>
      </c>
      <c r="AS129" s="214" t="e">
        <f>IF('Crisis Indicator Data'!#REF!="No Data",1,IF(#REF!&lt;&gt;"",1,0))</f>
        <v>#REF!</v>
      </c>
      <c r="AT129" s="214" t="e">
        <f>IF('Crisis Indicator Data'!#REF!="No Data",1,IF(#REF!&lt;&gt;"",1,0))</f>
        <v>#REF!</v>
      </c>
      <c r="AU129" s="214" t="e">
        <f>IF('Crisis Indicator Data'!#REF!="No Data",1,IF(#REF!&lt;&gt;"",1,0))</f>
        <v>#REF!</v>
      </c>
      <c r="AV129" s="214" t="e">
        <f>IF('Crisis Indicator Data'!#REF!="No Data",1,IF(#REF!&lt;&gt;"",1,0))</f>
        <v>#REF!</v>
      </c>
      <c r="AW129" s="214" t="e">
        <f>IF('Crisis Indicator Data'!#REF!="No Data",1,IF(#REF!&lt;&gt;"",1,0))</f>
        <v>#REF!</v>
      </c>
      <c r="AX129" s="214" t="e">
        <f>IF('Crisis Indicator Data'!#REF!="No Data",1,IF(#REF!&lt;&gt;"",1,0))</f>
        <v>#REF!</v>
      </c>
      <c r="AY129" s="214" t="e">
        <f>IF('Crisis Indicator Data'!#REF!="No Data",1,IF(#REF!&lt;&gt;"",1,0))</f>
        <v>#REF!</v>
      </c>
      <c r="AZ129" s="214" t="e">
        <f>IF('Crisis Indicator Data'!#REF!="No Data",1,IF(#REF!&lt;&gt;"",1,0))</f>
        <v>#REF!</v>
      </c>
      <c r="BA129" t="e">
        <f t="shared" si="6"/>
        <v>#REF!</v>
      </c>
      <c r="BB129" s="22" t="e">
        <f t="shared" si="7"/>
        <v>#REF!</v>
      </c>
    </row>
    <row r="130" spans="1:54" x14ac:dyDescent="0.25">
      <c r="A130" t="s">
        <v>8061</v>
      </c>
      <c r="B130" s="214" t="e">
        <f>IF('Crisis Indicator Data'!#REF!="No Data",1,IF(#REF!&lt;&gt;"",1,0))</f>
        <v>#REF!</v>
      </c>
      <c r="C130" s="214" t="e">
        <f>IF('Crisis Indicator Data'!#REF!="No Data",1,IF(#REF!&lt;&gt;"",1,0))</f>
        <v>#REF!</v>
      </c>
      <c r="D130" s="214" t="e">
        <f>IF('Crisis Indicator Data'!#REF!="No Data",1,IF(#REF!&lt;&gt;"",1,0))</f>
        <v>#REF!</v>
      </c>
      <c r="E130" s="214" t="e">
        <f>IF('Crisis Indicator Data'!#REF!="No Data",1,IF(#REF!&lt;&gt;"",1,0))</f>
        <v>#REF!</v>
      </c>
      <c r="F130" s="214" t="e">
        <f>IF('Crisis Indicator Data'!#REF!="No Data",1,IF(#REF!&lt;&gt;"",1,0))</f>
        <v>#REF!</v>
      </c>
      <c r="G130" s="214" t="e">
        <f>IF('Crisis Indicator Data'!#REF!="No Data",1,IF(#REF!&lt;&gt;"",1,0))</f>
        <v>#REF!</v>
      </c>
      <c r="H130" s="214" t="e">
        <f>IF('Crisis Indicator Data'!#REF!="No Data",1,IF(#REF!&lt;&gt;"",1,0))</f>
        <v>#REF!</v>
      </c>
      <c r="I130" s="214" t="e">
        <f>IF('Crisis Indicator Data'!#REF!="No Data",1,IF(#REF!&lt;&gt;"",1,0))</f>
        <v>#REF!</v>
      </c>
      <c r="J130" s="214" t="e">
        <f>IF('Crisis Indicator Data'!#REF!="No Data",1,IF(#REF!&lt;&gt;"",1,0))</f>
        <v>#REF!</v>
      </c>
      <c r="K130" s="214" t="e">
        <f>IF('Crisis Indicator Data'!#REF!="No Data",1,IF(#REF!&lt;&gt;"",1,0))</f>
        <v>#REF!</v>
      </c>
      <c r="L130" s="214" t="e">
        <f>IF('Crisis Indicator Data'!#REF!="No Data",1,IF(#REF!&lt;&gt;"",1,0))</f>
        <v>#REF!</v>
      </c>
      <c r="M130" s="214" t="e">
        <f>IF('Crisis Indicator Data'!#REF!="No Data",1,IF(#REF!&lt;&gt;"",1,0))</f>
        <v>#REF!</v>
      </c>
      <c r="N130" s="214" t="e">
        <f>IF('Crisis Indicator Data'!#REF!="No Data",1,IF(#REF!&lt;&gt;"",1,0))</f>
        <v>#REF!</v>
      </c>
      <c r="O130" s="214" t="e">
        <f>IF('Crisis Indicator Data'!#REF!="No Data",1,IF(#REF!&lt;&gt;"",1,0))</f>
        <v>#REF!</v>
      </c>
      <c r="P130" s="214" t="e">
        <f>IF('Crisis Indicator Data'!#REF!="No Data",1,IF(#REF!&lt;&gt;"",1,0))</f>
        <v>#REF!</v>
      </c>
      <c r="Q130" s="214" t="e">
        <f>IF('Crisis Indicator Data'!#REF!="No Data",1,IF(#REF!&lt;&gt;"",1,0))</f>
        <v>#REF!</v>
      </c>
      <c r="R130" s="214" t="e">
        <f>IF('Crisis Indicator Data'!#REF!="No Data",1,IF(#REF!&lt;&gt;"",1,0))</f>
        <v>#REF!</v>
      </c>
      <c r="S130" s="214" t="e">
        <f>IF('Crisis Indicator Data'!#REF!="No Data",1,IF(#REF!&lt;&gt;"",1,0))</f>
        <v>#REF!</v>
      </c>
      <c r="T130" s="214" t="e">
        <f>IF('Crisis Indicator Data'!#REF!="No Data",1,IF(#REF!&lt;&gt;"",1,0))</f>
        <v>#REF!</v>
      </c>
      <c r="U130" s="214" t="e">
        <f>IF('Crisis Indicator Data'!#REF!="No Data",1,IF(#REF!&lt;&gt;"",1,0))</f>
        <v>#REF!</v>
      </c>
      <c r="V130" s="214" t="e">
        <f>IF('Crisis Indicator Data'!#REF!="No Data",1,IF(#REF!&lt;&gt;"",1,0))</f>
        <v>#REF!</v>
      </c>
      <c r="W130" s="214" t="e">
        <f>IF('Crisis Indicator Data'!#REF!="No Data",1,IF(#REF!&lt;&gt;"",1,0))</f>
        <v>#REF!</v>
      </c>
      <c r="X130" s="214" t="e">
        <f>IF('Crisis Indicator Data'!#REF!="No Data",1,IF(#REF!&lt;&gt;"",1,0))</f>
        <v>#REF!</v>
      </c>
      <c r="Y130" s="214" t="e">
        <f>IF('Crisis Indicator Data'!#REF!="No Data",1,IF(#REF!&lt;&gt;"",1,0))</f>
        <v>#REF!</v>
      </c>
      <c r="Z130" s="214" t="e">
        <f>IF('Crisis Indicator Data'!#REF!="No Data",1,IF(#REF!&lt;&gt;"",1,0))</f>
        <v>#REF!</v>
      </c>
      <c r="AA130" s="214" t="e">
        <f>IF('Crisis Indicator Data'!#REF!="No Data",1,IF(#REF!&lt;&gt;"",1,0))</f>
        <v>#REF!</v>
      </c>
      <c r="AB130" s="214" t="e">
        <f>IF('Crisis Indicator Data'!#REF!="No Data",1,IF(#REF!&lt;&gt;"",1,0))</f>
        <v>#REF!</v>
      </c>
      <c r="AC130" s="214" t="e">
        <f>IF('Crisis Indicator Data'!#REF!="No Data",1,IF(#REF!&lt;&gt;"",1,0))</f>
        <v>#REF!</v>
      </c>
      <c r="AD130" s="214" t="e">
        <f>IF('Crisis Indicator Data'!#REF!="No Data",1,IF(#REF!&lt;&gt;"",1,0))</f>
        <v>#REF!</v>
      </c>
      <c r="AE130" s="214" t="e">
        <f>IF('Crisis Indicator Data'!#REF!="No Data",1,IF(#REF!&lt;&gt;"",1,0))</f>
        <v>#REF!</v>
      </c>
      <c r="AF130" s="214" t="e">
        <f>IF('Crisis Indicator Data'!#REF!="No Data",1,IF(#REF!&lt;&gt;"",1,0))</f>
        <v>#REF!</v>
      </c>
      <c r="AG130" s="214" t="e">
        <f>IF('Crisis Indicator Data'!#REF!="No Data",1,IF(#REF!&lt;&gt;"",1,0))</f>
        <v>#REF!</v>
      </c>
      <c r="AH130" s="214" t="e">
        <f>IF('Crisis Indicator Data'!#REF!="No Data",1,IF(#REF!&lt;&gt;"",1,0))</f>
        <v>#REF!</v>
      </c>
      <c r="AI130" s="214" t="e">
        <f>IF('Crisis Indicator Data'!#REF!="No Data",1,IF(#REF!&lt;&gt;"",1,0))</f>
        <v>#REF!</v>
      </c>
      <c r="AJ130" s="214" t="e">
        <f>IF('Crisis Indicator Data'!#REF!="No Data",1,IF(#REF!&lt;&gt;"",1,0))</f>
        <v>#REF!</v>
      </c>
      <c r="AK130" s="214" t="e">
        <f>IF('Crisis Indicator Data'!#REF!="No Data",1,IF(#REF!&lt;&gt;"",1,0))</f>
        <v>#REF!</v>
      </c>
      <c r="AL130" s="214" t="e">
        <f>IF('Crisis Indicator Data'!#REF!="No Data",1,IF(#REF!&lt;&gt;"",1,0))</f>
        <v>#REF!</v>
      </c>
      <c r="AM130" s="214" t="e">
        <f>IF('Crisis Indicator Data'!#REF!="No Data",1,IF(#REF!&lt;&gt;"",1,0))</f>
        <v>#REF!</v>
      </c>
      <c r="AN130" s="214" t="e">
        <f>IF('Crisis Indicator Data'!#REF!="No Data",1,IF(#REF!&lt;&gt;"",1,0))</f>
        <v>#REF!</v>
      </c>
      <c r="AO130" s="214" t="e">
        <f>IF('Crisis Indicator Data'!#REF!="No Data",1,IF(#REF!&lt;&gt;"",1,0))</f>
        <v>#REF!</v>
      </c>
      <c r="AP130" s="214" t="e">
        <f>IF('Crisis Indicator Data'!#REF!="No Data",1,IF(#REF!&lt;&gt;"",1,0))</f>
        <v>#REF!</v>
      </c>
      <c r="AQ130" s="214" t="e">
        <f>IF('Crisis Indicator Data'!#REF!="No Data",1,IF(#REF!&lt;&gt;"",1,0))</f>
        <v>#REF!</v>
      </c>
      <c r="AR130" s="214" t="e">
        <f>IF('Crisis Indicator Data'!#REF!="No Data",1,IF(#REF!&lt;&gt;"",1,0))</f>
        <v>#REF!</v>
      </c>
      <c r="AS130" s="214" t="e">
        <f>IF('Crisis Indicator Data'!#REF!="No Data",1,IF(#REF!&lt;&gt;"",1,0))</f>
        <v>#REF!</v>
      </c>
      <c r="AT130" s="214" t="e">
        <f>IF('Crisis Indicator Data'!#REF!="No Data",1,IF(#REF!&lt;&gt;"",1,0))</f>
        <v>#REF!</v>
      </c>
      <c r="AU130" s="214" t="e">
        <f>IF('Crisis Indicator Data'!#REF!="No Data",1,IF(#REF!&lt;&gt;"",1,0))</f>
        <v>#REF!</v>
      </c>
      <c r="AV130" s="214" t="e">
        <f>IF('Crisis Indicator Data'!#REF!="No Data",1,IF(#REF!&lt;&gt;"",1,0))</f>
        <v>#REF!</v>
      </c>
      <c r="AW130" s="214" t="e">
        <f>IF('Crisis Indicator Data'!#REF!="No Data",1,IF(#REF!&lt;&gt;"",1,0))</f>
        <v>#REF!</v>
      </c>
      <c r="AX130" s="214" t="e">
        <f>IF('Crisis Indicator Data'!#REF!="No Data",1,IF(#REF!&lt;&gt;"",1,0))</f>
        <v>#REF!</v>
      </c>
      <c r="AY130" s="214" t="e">
        <f>IF('Crisis Indicator Data'!#REF!="No Data",1,IF(#REF!&lt;&gt;"",1,0))</f>
        <v>#REF!</v>
      </c>
      <c r="AZ130" s="214" t="e">
        <f>IF('Crisis Indicator Data'!#REF!="No Data",1,IF(#REF!&lt;&gt;"",1,0))</f>
        <v>#REF!</v>
      </c>
      <c r="BA130" t="e">
        <f t="shared" ref="BA130:BA161" si="8">SUM(B130:AZ130)</f>
        <v>#REF!</v>
      </c>
      <c r="BB130" s="22" t="e">
        <f t="shared" ref="BB130:BB161" si="9">BA130/51</f>
        <v>#REF!</v>
      </c>
    </row>
    <row r="131" spans="1:54" x14ac:dyDescent="0.25">
      <c r="A131" t="s">
        <v>8070</v>
      </c>
      <c r="B131" s="214" t="e">
        <f>IF('Crisis Indicator Data'!#REF!="No Data",1,IF(#REF!&lt;&gt;"",1,0))</f>
        <v>#REF!</v>
      </c>
      <c r="C131" s="214" t="e">
        <f>IF('Crisis Indicator Data'!#REF!="No Data",1,IF(#REF!&lt;&gt;"",1,0))</f>
        <v>#REF!</v>
      </c>
      <c r="D131" s="214" t="e">
        <f>IF('Crisis Indicator Data'!#REF!="No Data",1,IF(#REF!&lt;&gt;"",1,0))</f>
        <v>#REF!</v>
      </c>
      <c r="E131" s="214" t="e">
        <f>IF('Crisis Indicator Data'!#REF!="No Data",1,IF(#REF!&lt;&gt;"",1,0))</f>
        <v>#REF!</v>
      </c>
      <c r="F131" s="214" t="e">
        <f>IF('Crisis Indicator Data'!#REF!="No Data",1,IF(#REF!&lt;&gt;"",1,0))</f>
        <v>#REF!</v>
      </c>
      <c r="G131" s="214" t="e">
        <f>IF('Crisis Indicator Data'!#REF!="No Data",1,IF(#REF!&lt;&gt;"",1,0))</f>
        <v>#REF!</v>
      </c>
      <c r="H131" s="214" t="e">
        <f>IF('Crisis Indicator Data'!#REF!="No Data",1,IF(#REF!&lt;&gt;"",1,0))</f>
        <v>#REF!</v>
      </c>
      <c r="I131" s="214" t="e">
        <f>IF('Crisis Indicator Data'!#REF!="No Data",1,IF(#REF!&lt;&gt;"",1,0))</f>
        <v>#REF!</v>
      </c>
      <c r="J131" s="214" t="e">
        <f>IF('Crisis Indicator Data'!#REF!="No Data",1,IF(#REF!&lt;&gt;"",1,0))</f>
        <v>#REF!</v>
      </c>
      <c r="K131" s="214" t="e">
        <f>IF('Crisis Indicator Data'!#REF!="No Data",1,IF(#REF!&lt;&gt;"",1,0))</f>
        <v>#REF!</v>
      </c>
      <c r="L131" s="214" t="e">
        <f>IF('Crisis Indicator Data'!#REF!="No Data",1,IF(#REF!&lt;&gt;"",1,0))</f>
        <v>#REF!</v>
      </c>
      <c r="M131" s="214" t="e">
        <f>IF('Crisis Indicator Data'!#REF!="No Data",1,IF(#REF!&lt;&gt;"",1,0))</f>
        <v>#REF!</v>
      </c>
      <c r="N131" s="214" t="e">
        <f>IF('Crisis Indicator Data'!#REF!="No Data",1,IF(#REF!&lt;&gt;"",1,0))</f>
        <v>#REF!</v>
      </c>
      <c r="O131" s="214" t="e">
        <f>IF('Crisis Indicator Data'!#REF!="No Data",1,IF(#REF!&lt;&gt;"",1,0))</f>
        <v>#REF!</v>
      </c>
      <c r="P131" s="214" t="e">
        <f>IF('Crisis Indicator Data'!#REF!="No Data",1,IF(#REF!&lt;&gt;"",1,0))</f>
        <v>#REF!</v>
      </c>
      <c r="Q131" s="214" t="e">
        <f>IF('Crisis Indicator Data'!#REF!="No Data",1,IF(#REF!&lt;&gt;"",1,0))</f>
        <v>#REF!</v>
      </c>
      <c r="R131" s="214" t="e">
        <f>IF('Crisis Indicator Data'!#REF!="No Data",1,IF(#REF!&lt;&gt;"",1,0))</f>
        <v>#REF!</v>
      </c>
      <c r="S131" s="214" t="e">
        <f>IF('Crisis Indicator Data'!#REF!="No Data",1,IF(#REF!&lt;&gt;"",1,0))</f>
        <v>#REF!</v>
      </c>
      <c r="T131" s="214" t="e">
        <f>IF('Crisis Indicator Data'!#REF!="No Data",1,IF(#REF!&lt;&gt;"",1,0))</f>
        <v>#REF!</v>
      </c>
      <c r="U131" s="214" t="e">
        <f>IF('Crisis Indicator Data'!#REF!="No Data",1,IF(#REF!&lt;&gt;"",1,0))</f>
        <v>#REF!</v>
      </c>
      <c r="V131" s="214" t="e">
        <f>IF('Crisis Indicator Data'!#REF!="No Data",1,IF(#REF!&lt;&gt;"",1,0))</f>
        <v>#REF!</v>
      </c>
      <c r="W131" s="214" t="e">
        <f>IF('Crisis Indicator Data'!#REF!="No Data",1,IF(#REF!&lt;&gt;"",1,0))</f>
        <v>#REF!</v>
      </c>
      <c r="X131" s="214" t="e">
        <f>IF('Crisis Indicator Data'!#REF!="No Data",1,IF(#REF!&lt;&gt;"",1,0))</f>
        <v>#REF!</v>
      </c>
      <c r="Y131" s="214" t="e">
        <f>IF('Crisis Indicator Data'!#REF!="No Data",1,IF(#REF!&lt;&gt;"",1,0))</f>
        <v>#REF!</v>
      </c>
      <c r="Z131" s="214" t="e">
        <f>IF('Crisis Indicator Data'!#REF!="No Data",1,IF(#REF!&lt;&gt;"",1,0))</f>
        <v>#REF!</v>
      </c>
      <c r="AA131" s="214" t="e">
        <f>IF('Crisis Indicator Data'!#REF!="No Data",1,IF(#REF!&lt;&gt;"",1,0))</f>
        <v>#REF!</v>
      </c>
      <c r="AB131" s="214" t="e">
        <f>IF('Crisis Indicator Data'!#REF!="No Data",1,IF(#REF!&lt;&gt;"",1,0))</f>
        <v>#REF!</v>
      </c>
      <c r="AC131" s="214" t="e">
        <f>IF('Crisis Indicator Data'!#REF!="No Data",1,IF(#REF!&lt;&gt;"",1,0))</f>
        <v>#REF!</v>
      </c>
      <c r="AD131" s="214" t="e">
        <f>IF('Crisis Indicator Data'!#REF!="No Data",1,IF(#REF!&lt;&gt;"",1,0))</f>
        <v>#REF!</v>
      </c>
      <c r="AE131" s="214" t="e">
        <f>IF('Crisis Indicator Data'!#REF!="No Data",1,IF(#REF!&lt;&gt;"",1,0))</f>
        <v>#REF!</v>
      </c>
      <c r="AF131" s="214" t="e">
        <f>IF('Crisis Indicator Data'!#REF!="No Data",1,IF(#REF!&lt;&gt;"",1,0))</f>
        <v>#REF!</v>
      </c>
      <c r="AG131" s="214" t="e">
        <f>IF('Crisis Indicator Data'!#REF!="No Data",1,IF(#REF!&lt;&gt;"",1,0))</f>
        <v>#REF!</v>
      </c>
      <c r="AH131" s="214" t="e">
        <f>IF('Crisis Indicator Data'!#REF!="No Data",1,IF(#REF!&lt;&gt;"",1,0))</f>
        <v>#REF!</v>
      </c>
      <c r="AI131" s="214" t="e">
        <f>IF('Crisis Indicator Data'!#REF!="No Data",1,IF(#REF!&lt;&gt;"",1,0))</f>
        <v>#REF!</v>
      </c>
      <c r="AJ131" s="214" t="e">
        <f>IF('Crisis Indicator Data'!#REF!="No Data",1,IF(#REF!&lt;&gt;"",1,0))</f>
        <v>#REF!</v>
      </c>
      <c r="AK131" s="214" t="e">
        <f>IF('Crisis Indicator Data'!#REF!="No Data",1,IF(#REF!&lt;&gt;"",1,0))</f>
        <v>#REF!</v>
      </c>
      <c r="AL131" s="214" t="e">
        <f>IF('Crisis Indicator Data'!#REF!="No Data",1,IF(#REF!&lt;&gt;"",1,0))</f>
        <v>#REF!</v>
      </c>
      <c r="AM131" s="214" t="e">
        <f>IF('Crisis Indicator Data'!#REF!="No Data",1,IF(#REF!&lt;&gt;"",1,0))</f>
        <v>#REF!</v>
      </c>
      <c r="AN131" s="214" t="e">
        <f>IF('Crisis Indicator Data'!#REF!="No Data",1,IF(#REF!&lt;&gt;"",1,0))</f>
        <v>#REF!</v>
      </c>
      <c r="AO131" s="214" t="e">
        <f>IF('Crisis Indicator Data'!#REF!="No Data",1,IF(#REF!&lt;&gt;"",1,0))</f>
        <v>#REF!</v>
      </c>
      <c r="AP131" s="214" t="e">
        <f>IF('Crisis Indicator Data'!#REF!="No Data",1,IF(#REF!&lt;&gt;"",1,0))</f>
        <v>#REF!</v>
      </c>
      <c r="AQ131" s="214" t="e">
        <f>IF('Crisis Indicator Data'!#REF!="No Data",1,IF(#REF!&lt;&gt;"",1,0))</f>
        <v>#REF!</v>
      </c>
      <c r="AR131" s="214" t="e">
        <f>IF('Crisis Indicator Data'!#REF!="No Data",1,IF(#REF!&lt;&gt;"",1,0))</f>
        <v>#REF!</v>
      </c>
      <c r="AS131" s="214" t="e">
        <f>IF('Crisis Indicator Data'!#REF!="No Data",1,IF(#REF!&lt;&gt;"",1,0))</f>
        <v>#REF!</v>
      </c>
      <c r="AT131" s="214" t="e">
        <f>IF('Crisis Indicator Data'!#REF!="No Data",1,IF(#REF!&lt;&gt;"",1,0))</f>
        <v>#REF!</v>
      </c>
      <c r="AU131" s="214" t="e">
        <f>IF('Crisis Indicator Data'!#REF!="No Data",1,IF(#REF!&lt;&gt;"",1,0))</f>
        <v>#REF!</v>
      </c>
      <c r="AV131" s="214" t="e">
        <f>IF('Crisis Indicator Data'!#REF!="No Data",1,IF(#REF!&lt;&gt;"",1,0))</f>
        <v>#REF!</v>
      </c>
      <c r="AW131" s="214" t="e">
        <f>IF('Crisis Indicator Data'!#REF!="No Data",1,IF(#REF!&lt;&gt;"",1,0))</f>
        <v>#REF!</v>
      </c>
      <c r="AX131" s="214" t="e">
        <f>IF('Crisis Indicator Data'!#REF!="No Data",1,IF(#REF!&lt;&gt;"",1,0))</f>
        <v>#REF!</v>
      </c>
      <c r="AY131" s="214" t="e">
        <f>IF('Crisis Indicator Data'!#REF!="No Data",1,IF(#REF!&lt;&gt;"",1,0))</f>
        <v>#REF!</v>
      </c>
      <c r="AZ131" s="214" t="e">
        <f>IF('Crisis Indicator Data'!#REF!="No Data",1,IF(#REF!&lt;&gt;"",1,0))</f>
        <v>#REF!</v>
      </c>
      <c r="BA131" t="e">
        <f t="shared" si="8"/>
        <v>#REF!</v>
      </c>
      <c r="BB131" s="22" t="e">
        <f t="shared" si="9"/>
        <v>#REF!</v>
      </c>
    </row>
    <row r="132" spans="1:54" x14ac:dyDescent="0.25">
      <c r="A132" t="s">
        <v>8057</v>
      </c>
      <c r="B132" s="214" t="e">
        <f>IF('Crisis Indicator Data'!#REF!="No Data",1,IF(#REF!&lt;&gt;"",1,0))</f>
        <v>#REF!</v>
      </c>
      <c r="C132" s="214" t="e">
        <f>IF('Crisis Indicator Data'!#REF!="No Data",1,IF(#REF!&lt;&gt;"",1,0))</f>
        <v>#REF!</v>
      </c>
      <c r="D132" s="214" t="e">
        <f>IF('Crisis Indicator Data'!#REF!="No Data",1,IF(#REF!&lt;&gt;"",1,0))</f>
        <v>#REF!</v>
      </c>
      <c r="E132" s="214" t="e">
        <f>IF('Crisis Indicator Data'!#REF!="No Data",1,IF(#REF!&lt;&gt;"",1,0))</f>
        <v>#REF!</v>
      </c>
      <c r="F132" s="214" t="e">
        <f>IF('Crisis Indicator Data'!#REF!="No Data",1,IF(#REF!&lt;&gt;"",1,0))</f>
        <v>#REF!</v>
      </c>
      <c r="G132" s="214" t="e">
        <f>IF('Crisis Indicator Data'!#REF!="No Data",1,IF(#REF!&lt;&gt;"",1,0))</f>
        <v>#REF!</v>
      </c>
      <c r="H132" s="214" t="e">
        <f>IF('Crisis Indicator Data'!#REF!="No Data",1,IF(#REF!&lt;&gt;"",1,0))</f>
        <v>#REF!</v>
      </c>
      <c r="I132" s="214" t="e">
        <f>IF('Crisis Indicator Data'!#REF!="No Data",1,IF(#REF!&lt;&gt;"",1,0))</f>
        <v>#REF!</v>
      </c>
      <c r="J132" s="214" t="e">
        <f>IF('Crisis Indicator Data'!#REF!="No Data",1,IF(#REF!&lt;&gt;"",1,0))</f>
        <v>#REF!</v>
      </c>
      <c r="K132" s="214" t="e">
        <f>IF('Crisis Indicator Data'!#REF!="No Data",1,IF(#REF!&lt;&gt;"",1,0))</f>
        <v>#REF!</v>
      </c>
      <c r="L132" s="214" t="e">
        <f>IF('Crisis Indicator Data'!#REF!="No Data",1,IF(#REF!&lt;&gt;"",1,0))</f>
        <v>#REF!</v>
      </c>
      <c r="M132" s="214" t="e">
        <f>IF('Crisis Indicator Data'!#REF!="No Data",1,IF(#REF!&lt;&gt;"",1,0))</f>
        <v>#REF!</v>
      </c>
      <c r="N132" s="214" t="e">
        <f>IF('Crisis Indicator Data'!#REF!="No Data",1,IF(#REF!&lt;&gt;"",1,0))</f>
        <v>#REF!</v>
      </c>
      <c r="O132" s="214" t="e">
        <f>IF('Crisis Indicator Data'!#REF!="No Data",1,IF(#REF!&lt;&gt;"",1,0))</f>
        <v>#REF!</v>
      </c>
      <c r="P132" s="214" t="e">
        <f>IF('Crisis Indicator Data'!#REF!="No Data",1,IF(#REF!&lt;&gt;"",1,0))</f>
        <v>#REF!</v>
      </c>
      <c r="Q132" s="214" t="e">
        <f>IF('Crisis Indicator Data'!#REF!="No Data",1,IF(#REF!&lt;&gt;"",1,0))</f>
        <v>#REF!</v>
      </c>
      <c r="R132" s="214" t="e">
        <f>IF('Crisis Indicator Data'!#REF!="No Data",1,IF(#REF!&lt;&gt;"",1,0))</f>
        <v>#REF!</v>
      </c>
      <c r="S132" s="214" t="e">
        <f>IF('Crisis Indicator Data'!#REF!="No Data",1,IF(#REF!&lt;&gt;"",1,0))</f>
        <v>#REF!</v>
      </c>
      <c r="T132" s="214" t="e">
        <f>IF('Crisis Indicator Data'!#REF!="No Data",1,IF(#REF!&lt;&gt;"",1,0))</f>
        <v>#REF!</v>
      </c>
      <c r="U132" s="214" t="e">
        <f>IF('Crisis Indicator Data'!#REF!="No Data",1,IF(#REF!&lt;&gt;"",1,0))</f>
        <v>#REF!</v>
      </c>
      <c r="V132" s="214" t="e">
        <f>IF('Crisis Indicator Data'!#REF!="No Data",1,IF(#REF!&lt;&gt;"",1,0))</f>
        <v>#REF!</v>
      </c>
      <c r="W132" s="214" t="e">
        <f>IF('Crisis Indicator Data'!#REF!="No Data",1,IF(#REF!&lt;&gt;"",1,0))</f>
        <v>#REF!</v>
      </c>
      <c r="X132" s="214" t="e">
        <f>IF('Crisis Indicator Data'!#REF!="No Data",1,IF(#REF!&lt;&gt;"",1,0))</f>
        <v>#REF!</v>
      </c>
      <c r="Y132" s="214" t="e">
        <f>IF('Crisis Indicator Data'!#REF!="No Data",1,IF(#REF!&lt;&gt;"",1,0))</f>
        <v>#REF!</v>
      </c>
      <c r="Z132" s="214" t="e">
        <f>IF('Crisis Indicator Data'!#REF!="No Data",1,IF(#REF!&lt;&gt;"",1,0))</f>
        <v>#REF!</v>
      </c>
      <c r="AA132" s="214" t="e">
        <f>IF('Crisis Indicator Data'!#REF!="No Data",1,IF(#REF!&lt;&gt;"",1,0))</f>
        <v>#REF!</v>
      </c>
      <c r="AB132" s="214" t="e">
        <f>IF('Crisis Indicator Data'!#REF!="No Data",1,IF(#REF!&lt;&gt;"",1,0))</f>
        <v>#REF!</v>
      </c>
      <c r="AC132" s="214" t="e">
        <f>IF('Crisis Indicator Data'!#REF!="No Data",1,IF(#REF!&lt;&gt;"",1,0))</f>
        <v>#REF!</v>
      </c>
      <c r="AD132" s="214" t="e">
        <f>IF('Crisis Indicator Data'!#REF!="No Data",1,IF(#REF!&lt;&gt;"",1,0))</f>
        <v>#REF!</v>
      </c>
      <c r="AE132" s="214" t="e">
        <f>IF('Crisis Indicator Data'!#REF!="No Data",1,IF(#REF!&lt;&gt;"",1,0))</f>
        <v>#REF!</v>
      </c>
      <c r="AF132" s="214" t="e">
        <f>IF('Crisis Indicator Data'!#REF!="No Data",1,IF(#REF!&lt;&gt;"",1,0))</f>
        <v>#REF!</v>
      </c>
      <c r="AG132" s="214" t="e">
        <f>IF('Crisis Indicator Data'!#REF!="No Data",1,IF(#REF!&lt;&gt;"",1,0))</f>
        <v>#REF!</v>
      </c>
      <c r="AH132" s="214" t="e">
        <f>IF('Crisis Indicator Data'!#REF!="No Data",1,IF(#REF!&lt;&gt;"",1,0))</f>
        <v>#REF!</v>
      </c>
      <c r="AI132" s="214" t="e">
        <f>IF('Crisis Indicator Data'!#REF!="No Data",1,IF(#REF!&lt;&gt;"",1,0))</f>
        <v>#REF!</v>
      </c>
      <c r="AJ132" s="214" t="e">
        <f>IF('Crisis Indicator Data'!#REF!="No Data",1,IF(#REF!&lt;&gt;"",1,0))</f>
        <v>#REF!</v>
      </c>
      <c r="AK132" s="214" t="e">
        <f>IF('Crisis Indicator Data'!#REF!="No Data",1,IF(#REF!&lt;&gt;"",1,0))</f>
        <v>#REF!</v>
      </c>
      <c r="AL132" s="214" t="e">
        <f>IF('Crisis Indicator Data'!#REF!="No Data",1,IF(#REF!&lt;&gt;"",1,0))</f>
        <v>#REF!</v>
      </c>
      <c r="AM132" s="214" t="e">
        <f>IF('Crisis Indicator Data'!#REF!="No Data",1,IF(#REF!&lt;&gt;"",1,0))</f>
        <v>#REF!</v>
      </c>
      <c r="AN132" s="214" t="e">
        <f>IF('Crisis Indicator Data'!#REF!="No Data",1,IF(#REF!&lt;&gt;"",1,0))</f>
        <v>#REF!</v>
      </c>
      <c r="AO132" s="214" t="e">
        <f>IF('Crisis Indicator Data'!#REF!="No Data",1,IF(#REF!&lt;&gt;"",1,0))</f>
        <v>#REF!</v>
      </c>
      <c r="AP132" s="214" t="e">
        <f>IF('Crisis Indicator Data'!#REF!="No Data",1,IF(#REF!&lt;&gt;"",1,0))</f>
        <v>#REF!</v>
      </c>
      <c r="AQ132" s="214" t="e">
        <f>IF('Crisis Indicator Data'!#REF!="No Data",1,IF(#REF!&lt;&gt;"",1,0))</f>
        <v>#REF!</v>
      </c>
      <c r="AR132" s="214" t="e">
        <f>IF('Crisis Indicator Data'!#REF!="No Data",1,IF(#REF!&lt;&gt;"",1,0))</f>
        <v>#REF!</v>
      </c>
      <c r="AS132" s="214" t="e">
        <f>IF('Crisis Indicator Data'!#REF!="No Data",1,IF(#REF!&lt;&gt;"",1,0))</f>
        <v>#REF!</v>
      </c>
      <c r="AT132" s="214" t="e">
        <f>IF('Crisis Indicator Data'!#REF!="No Data",1,IF(#REF!&lt;&gt;"",1,0))</f>
        <v>#REF!</v>
      </c>
      <c r="AU132" s="214" t="e">
        <f>IF('Crisis Indicator Data'!#REF!="No Data",1,IF(#REF!&lt;&gt;"",1,0))</f>
        <v>#REF!</v>
      </c>
      <c r="AV132" s="214" t="e">
        <f>IF('Crisis Indicator Data'!#REF!="No Data",1,IF(#REF!&lt;&gt;"",1,0))</f>
        <v>#REF!</v>
      </c>
      <c r="AW132" s="214" t="e">
        <f>IF('Crisis Indicator Data'!#REF!="No Data",1,IF(#REF!&lt;&gt;"",1,0))</f>
        <v>#REF!</v>
      </c>
      <c r="AX132" s="214" t="e">
        <f>IF('Crisis Indicator Data'!#REF!="No Data",1,IF(#REF!&lt;&gt;"",1,0))</f>
        <v>#REF!</v>
      </c>
      <c r="AY132" s="214" t="e">
        <f>IF('Crisis Indicator Data'!#REF!="No Data",1,IF(#REF!&lt;&gt;"",1,0))</f>
        <v>#REF!</v>
      </c>
      <c r="AZ132" s="214" t="e">
        <f>IF('Crisis Indicator Data'!#REF!="No Data",1,IF(#REF!&lt;&gt;"",1,0))</f>
        <v>#REF!</v>
      </c>
      <c r="BA132" t="e">
        <f t="shared" si="8"/>
        <v>#REF!</v>
      </c>
      <c r="BB132" s="22" t="e">
        <f t="shared" si="9"/>
        <v>#REF!</v>
      </c>
    </row>
    <row r="133" spans="1:54" x14ac:dyDescent="0.25">
      <c r="A133" t="s">
        <v>8063</v>
      </c>
      <c r="B133" s="214" t="e">
        <f>IF('Crisis Indicator Data'!#REF!="No Data",1,IF(#REF!&lt;&gt;"",1,0))</f>
        <v>#REF!</v>
      </c>
      <c r="C133" s="214" t="e">
        <f>IF('Crisis Indicator Data'!#REF!="No Data",1,IF(#REF!&lt;&gt;"",1,0))</f>
        <v>#REF!</v>
      </c>
      <c r="D133" s="214" t="e">
        <f>IF('Crisis Indicator Data'!#REF!="No Data",1,IF(#REF!&lt;&gt;"",1,0))</f>
        <v>#REF!</v>
      </c>
      <c r="E133" s="214" t="e">
        <f>IF('Crisis Indicator Data'!#REF!="No Data",1,IF(#REF!&lt;&gt;"",1,0))</f>
        <v>#REF!</v>
      </c>
      <c r="F133" s="214" t="e">
        <f>IF('Crisis Indicator Data'!#REF!="No Data",1,IF(#REF!&lt;&gt;"",1,0))</f>
        <v>#REF!</v>
      </c>
      <c r="G133" s="214" t="e">
        <f>IF('Crisis Indicator Data'!#REF!="No Data",1,IF(#REF!&lt;&gt;"",1,0))</f>
        <v>#REF!</v>
      </c>
      <c r="H133" s="214" t="e">
        <f>IF('Crisis Indicator Data'!#REF!="No Data",1,IF(#REF!&lt;&gt;"",1,0))</f>
        <v>#REF!</v>
      </c>
      <c r="I133" s="214" t="e">
        <f>IF('Crisis Indicator Data'!#REF!="No Data",1,IF(#REF!&lt;&gt;"",1,0))</f>
        <v>#REF!</v>
      </c>
      <c r="J133" s="214" t="e">
        <f>IF('Crisis Indicator Data'!#REF!="No Data",1,IF(#REF!&lt;&gt;"",1,0))</f>
        <v>#REF!</v>
      </c>
      <c r="K133" s="214" t="e">
        <f>IF('Crisis Indicator Data'!#REF!="No Data",1,IF(#REF!&lt;&gt;"",1,0))</f>
        <v>#REF!</v>
      </c>
      <c r="L133" s="214" t="e">
        <f>IF('Crisis Indicator Data'!#REF!="No Data",1,IF(#REF!&lt;&gt;"",1,0))</f>
        <v>#REF!</v>
      </c>
      <c r="M133" s="214" t="e">
        <f>IF('Crisis Indicator Data'!#REF!="No Data",1,IF(#REF!&lt;&gt;"",1,0))</f>
        <v>#REF!</v>
      </c>
      <c r="N133" s="214" t="e">
        <f>IF('Crisis Indicator Data'!#REF!="No Data",1,IF(#REF!&lt;&gt;"",1,0))</f>
        <v>#REF!</v>
      </c>
      <c r="O133" s="214" t="e">
        <f>IF('Crisis Indicator Data'!#REF!="No Data",1,IF(#REF!&lt;&gt;"",1,0))</f>
        <v>#REF!</v>
      </c>
      <c r="P133" s="214" t="e">
        <f>IF('Crisis Indicator Data'!#REF!="No Data",1,IF(#REF!&lt;&gt;"",1,0))</f>
        <v>#REF!</v>
      </c>
      <c r="Q133" s="214" t="e">
        <f>IF('Crisis Indicator Data'!#REF!="No Data",1,IF(#REF!&lt;&gt;"",1,0))</f>
        <v>#REF!</v>
      </c>
      <c r="R133" s="214" t="e">
        <f>IF('Crisis Indicator Data'!#REF!="No Data",1,IF(#REF!&lt;&gt;"",1,0))</f>
        <v>#REF!</v>
      </c>
      <c r="S133" s="214" t="e">
        <f>IF('Crisis Indicator Data'!#REF!="No Data",1,IF(#REF!&lt;&gt;"",1,0))</f>
        <v>#REF!</v>
      </c>
      <c r="T133" s="214" t="e">
        <f>IF('Crisis Indicator Data'!#REF!="No Data",1,IF(#REF!&lt;&gt;"",1,0))</f>
        <v>#REF!</v>
      </c>
      <c r="U133" s="214" t="e">
        <f>IF('Crisis Indicator Data'!#REF!="No Data",1,IF(#REF!&lt;&gt;"",1,0))</f>
        <v>#REF!</v>
      </c>
      <c r="V133" s="214" t="e">
        <f>IF('Crisis Indicator Data'!#REF!="No Data",1,IF(#REF!&lt;&gt;"",1,0))</f>
        <v>#REF!</v>
      </c>
      <c r="W133" s="214" t="e">
        <f>IF('Crisis Indicator Data'!#REF!="No Data",1,IF(#REF!&lt;&gt;"",1,0))</f>
        <v>#REF!</v>
      </c>
      <c r="X133" s="214" t="e">
        <f>IF('Crisis Indicator Data'!#REF!="No Data",1,IF(#REF!&lt;&gt;"",1,0))</f>
        <v>#REF!</v>
      </c>
      <c r="Y133" s="214" t="e">
        <f>IF('Crisis Indicator Data'!#REF!="No Data",1,IF(#REF!&lt;&gt;"",1,0))</f>
        <v>#REF!</v>
      </c>
      <c r="Z133" s="214" t="e">
        <f>IF('Crisis Indicator Data'!#REF!="No Data",1,IF(#REF!&lt;&gt;"",1,0))</f>
        <v>#REF!</v>
      </c>
      <c r="AA133" s="214" t="e">
        <f>IF('Crisis Indicator Data'!#REF!="No Data",1,IF(#REF!&lt;&gt;"",1,0))</f>
        <v>#REF!</v>
      </c>
      <c r="AB133" s="214" t="e">
        <f>IF('Crisis Indicator Data'!#REF!="No Data",1,IF(#REF!&lt;&gt;"",1,0))</f>
        <v>#REF!</v>
      </c>
      <c r="AC133" s="214" t="e">
        <f>IF('Crisis Indicator Data'!#REF!="No Data",1,IF(#REF!&lt;&gt;"",1,0))</f>
        <v>#REF!</v>
      </c>
      <c r="AD133" s="214" t="e">
        <f>IF('Crisis Indicator Data'!#REF!="No Data",1,IF(#REF!&lt;&gt;"",1,0))</f>
        <v>#REF!</v>
      </c>
      <c r="AE133" s="214" t="e">
        <f>IF('Crisis Indicator Data'!#REF!="No Data",1,IF(#REF!&lt;&gt;"",1,0))</f>
        <v>#REF!</v>
      </c>
      <c r="AF133" s="214" t="e">
        <f>IF('Crisis Indicator Data'!#REF!="No Data",1,IF(#REF!&lt;&gt;"",1,0))</f>
        <v>#REF!</v>
      </c>
      <c r="AG133" s="214" t="e">
        <f>IF('Crisis Indicator Data'!#REF!="No Data",1,IF(#REF!&lt;&gt;"",1,0))</f>
        <v>#REF!</v>
      </c>
      <c r="AH133" s="214" t="e">
        <f>IF('Crisis Indicator Data'!#REF!="No Data",1,IF(#REF!&lt;&gt;"",1,0))</f>
        <v>#REF!</v>
      </c>
      <c r="AI133" s="214" t="e">
        <f>IF('Crisis Indicator Data'!#REF!="No Data",1,IF(#REF!&lt;&gt;"",1,0))</f>
        <v>#REF!</v>
      </c>
      <c r="AJ133" s="214" t="e">
        <f>IF('Crisis Indicator Data'!#REF!="No Data",1,IF(#REF!&lt;&gt;"",1,0))</f>
        <v>#REF!</v>
      </c>
      <c r="AK133" s="214" t="e">
        <f>IF('Crisis Indicator Data'!#REF!="No Data",1,IF(#REF!&lt;&gt;"",1,0))</f>
        <v>#REF!</v>
      </c>
      <c r="AL133" s="214" t="e">
        <f>IF('Crisis Indicator Data'!#REF!="No Data",1,IF(#REF!&lt;&gt;"",1,0))</f>
        <v>#REF!</v>
      </c>
      <c r="AM133" s="214" t="e">
        <f>IF('Crisis Indicator Data'!#REF!="No Data",1,IF(#REF!&lt;&gt;"",1,0))</f>
        <v>#REF!</v>
      </c>
      <c r="AN133" s="214" t="e">
        <f>IF('Crisis Indicator Data'!#REF!="No Data",1,IF(#REF!&lt;&gt;"",1,0))</f>
        <v>#REF!</v>
      </c>
      <c r="AO133" s="214" t="e">
        <f>IF('Crisis Indicator Data'!#REF!="No Data",1,IF(#REF!&lt;&gt;"",1,0))</f>
        <v>#REF!</v>
      </c>
      <c r="AP133" s="214" t="e">
        <f>IF('Crisis Indicator Data'!#REF!="No Data",1,IF(#REF!&lt;&gt;"",1,0))</f>
        <v>#REF!</v>
      </c>
      <c r="AQ133" s="214" t="e">
        <f>IF('Crisis Indicator Data'!#REF!="No Data",1,IF(#REF!&lt;&gt;"",1,0))</f>
        <v>#REF!</v>
      </c>
      <c r="AR133" s="214" t="e">
        <f>IF('Crisis Indicator Data'!#REF!="No Data",1,IF(#REF!&lt;&gt;"",1,0))</f>
        <v>#REF!</v>
      </c>
      <c r="AS133" s="214" t="e">
        <f>IF('Crisis Indicator Data'!#REF!="No Data",1,IF(#REF!&lt;&gt;"",1,0))</f>
        <v>#REF!</v>
      </c>
      <c r="AT133" s="214" t="e">
        <f>IF('Crisis Indicator Data'!#REF!="No Data",1,IF(#REF!&lt;&gt;"",1,0))</f>
        <v>#REF!</v>
      </c>
      <c r="AU133" s="214" t="e">
        <f>IF('Crisis Indicator Data'!#REF!="No Data",1,IF(#REF!&lt;&gt;"",1,0))</f>
        <v>#REF!</v>
      </c>
      <c r="AV133" s="214" t="e">
        <f>IF('Crisis Indicator Data'!#REF!="No Data",1,IF(#REF!&lt;&gt;"",1,0))</f>
        <v>#REF!</v>
      </c>
      <c r="AW133" s="214" t="e">
        <f>IF('Crisis Indicator Data'!#REF!="No Data",1,IF(#REF!&lt;&gt;"",1,0))</f>
        <v>#REF!</v>
      </c>
      <c r="AX133" s="214" t="e">
        <f>IF('Crisis Indicator Data'!#REF!="No Data",1,IF(#REF!&lt;&gt;"",1,0))</f>
        <v>#REF!</v>
      </c>
      <c r="AY133" s="214" t="e">
        <f>IF('Crisis Indicator Data'!#REF!="No Data",1,IF(#REF!&lt;&gt;"",1,0))</f>
        <v>#REF!</v>
      </c>
      <c r="AZ133" s="214" t="e">
        <f>IF('Crisis Indicator Data'!#REF!="No Data",1,IF(#REF!&lt;&gt;"",1,0))</f>
        <v>#REF!</v>
      </c>
      <c r="BA133" t="e">
        <f t="shared" si="8"/>
        <v>#REF!</v>
      </c>
      <c r="BB133" s="22" t="e">
        <f t="shared" si="9"/>
        <v>#REF!</v>
      </c>
    </row>
    <row r="134" spans="1:54" x14ac:dyDescent="0.25">
      <c r="A134" t="s">
        <v>8069</v>
      </c>
      <c r="B134" s="214" t="e">
        <f>IF('Crisis Indicator Data'!#REF!="No Data",1,IF(#REF!&lt;&gt;"",1,0))</f>
        <v>#REF!</v>
      </c>
      <c r="C134" s="214" t="e">
        <f>IF('Crisis Indicator Data'!#REF!="No Data",1,IF(#REF!&lt;&gt;"",1,0))</f>
        <v>#REF!</v>
      </c>
      <c r="D134" s="214" t="e">
        <f>IF('Crisis Indicator Data'!#REF!="No Data",1,IF(#REF!&lt;&gt;"",1,0))</f>
        <v>#REF!</v>
      </c>
      <c r="E134" s="214" t="e">
        <f>IF('Crisis Indicator Data'!#REF!="No Data",1,IF(#REF!&lt;&gt;"",1,0))</f>
        <v>#REF!</v>
      </c>
      <c r="F134" s="214" t="e">
        <f>IF('Crisis Indicator Data'!#REF!="No Data",1,IF(#REF!&lt;&gt;"",1,0))</f>
        <v>#REF!</v>
      </c>
      <c r="G134" s="214" t="e">
        <f>IF('Crisis Indicator Data'!#REF!="No Data",1,IF(#REF!&lt;&gt;"",1,0))</f>
        <v>#REF!</v>
      </c>
      <c r="H134" s="214" t="e">
        <f>IF('Crisis Indicator Data'!#REF!="No Data",1,IF(#REF!&lt;&gt;"",1,0))</f>
        <v>#REF!</v>
      </c>
      <c r="I134" s="214" t="e">
        <f>IF('Crisis Indicator Data'!#REF!="No Data",1,IF(#REF!&lt;&gt;"",1,0))</f>
        <v>#REF!</v>
      </c>
      <c r="J134" s="214" t="e">
        <f>IF('Crisis Indicator Data'!#REF!="No Data",1,IF(#REF!&lt;&gt;"",1,0))</f>
        <v>#REF!</v>
      </c>
      <c r="K134" s="214" t="e">
        <f>IF('Crisis Indicator Data'!#REF!="No Data",1,IF(#REF!&lt;&gt;"",1,0))</f>
        <v>#REF!</v>
      </c>
      <c r="L134" s="214" t="e">
        <f>IF('Crisis Indicator Data'!#REF!="No Data",1,IF(#REF!&lt;&gt;"",1,0))</f>
        <v>#REF!</v>
      </c>
      <c r="M134" s="214" t="e">
        <f>IF('Crisis Indicator Data'!#REF!="No Data",1,IF(#REF!&lt;&gt;"",1,0))</f>
        <v>#REF!</v>
      </c>
      <c r="N134" s="214" t="e">
        <f>IF('Crisis Indicator Data'!#REF!="No Data",1,IF(#REF!&lt;&gt;"",1,0))</f>
        <v>#REF!</v>
      </c>
      <c r="O134" s="214" t="e">
        <f>IF('Crisis Indicator Data'!#REF!="No Data",1,IF(#REF!&lt;&gt;"",1,0))</f>
        <v>#REF!</v>
      </c>
      <c r="P134" s="214" t="e">
        <f>IF('Crisis Indicator Data'!#REF!="No Data",1,IF(#REF!&lt;&gt;"",1,0))</f>
        <v>#REF!</v>
      </c>
      <c r="Q134" s="214" t="e">
        <f>IF('Crisis Indicator Data'!#REF!="No Data",1,IF(#REF!&lt;&gt;"",1,0))</f>
        <v>#REF!</v>
      </c>
      <c r="R134" s="214" t="e">
        <f>IF('Crisis Indicator Data'!#REF!="No Data",1,IF(#REF!&lt;&gt;"",1,0))</f>
        <v>#REF!</v>
      </c>
      <c r="S134" s="214" t="e">
        <f>IF('Crisis Indicator Data'!#REF!="No Data",1,IF(#REF!&lt;&gt;"",1,0))</f>
        <v>#REF!</v>
      </c>
      <c r="T134" s="214" t="e">
        <f>IF('Crisis Indicator Data'!#REF!="No Data",1,IF(#REF!&lt;&gt;"",1,0))</f>
        <v>#REF!</v>
      </c>
      <c r="U134" s="214" t="e">
        <f>IF('Crisis Indicator Data'!#REF!="No Data",1,IF(#REF!&lt;&gt;"",1,0))</f>
        <v>#REF!</v>
      </c>
      <c r="V134" s="214" t="e">
        <f>IF('Crisis Indicator Data'!#REF!="No Data",1,IF(#REF!&lt;&gt;"",1,0))</f>
        <v>#REF!</v>
      </c>
      <c r="W134" s="214" t="e">
        <f>IF('Crisis Indicator Data'!#REF!="No Data",1,IF(#REF!&lt;&gt;"",1,0))</f>
        <v>#REF!</v>
      </c>
      <c r="X134" s="214" t="e">
        <f>IF('Crisis Indicator Data'!#REF!="No Data",1,IF(#REF!&lt;&gt;"",1,0))</f>
        <v>#REF!</v>
      </c>
      <c r="Y134" s="214" t="e">
        <f>IF('Crisis Indicator Data'!#REF!="No Data",1,IF(#REF!&lt;&gt;"",1,0))</f>
        <v>#REF!</v>
      </c>
      <c r="Z134" s="214" t="e">
        <f>IF('Crisis Indicator Data'!#REF!="No Data",1,IF(#REF!&lt;&gt;"",1,0))</f>
        <v>#REF!</v>
      </c>
      <c r="AA134" s="214" t="e">
        <f>IF('Crisis Indicator Data'!#REF!="No Data",1,IF(#REF!&lt;&gt;"",1,0))</f>
        <v>#REF!</v>
      </c>
      <c r="AB134" s="214" t="e">
        <f>IF('Crisis Indicator Data'!#REF!="No Data",1,IF(#REF!&lt;&gt;"",1,0))</f>
        <v>#REF!</v>
      </c>
      <c r="AC134" s="214" t="e">
        <f>IF('Crisis Indicator Data'!#REF!="No Data",1,IF(#REF!&lt;&gt;"",1,0))</f>
        <v>#REF!</v>
      </c>
      <c r="AD134" s="214" t="e">
        <f>IF('Crisis Indicator Data'!#REF!="No Data",1,IF(#REF!&lt;&gt;"",1,0))</f>
        <v>#REF!</v>
      </c>
      <c r="AE134" s="214" t="e">
        <f>IF('Crisis Indicator Data'!#REF!="No Data",1,IF(#REF!&lt;&gt;"",1,0))</f>
        <v>#REF!</v>
      </c>
      <c r="AF134" s="214" t="e">
        <f>IF('Crisis Indicator Data'!#REF!="No Data",1,IF(#REF!&lt;&gt;"",1,0))</f>
        <v>#REF!</v>
      </c>
      <c r="AG134" s="214" t="e">
        <f>IF('Crisis Indicator Data'!#REF!="No Data",1,IF(#REF!&lt;&gt;"",1,0))</f>
        <v>#REF!</v>
      </c>
      <c r="AH134" s="214" t="e">
        <f>IF('Crisis Indicator Data'!#REF!="No Data",1,IF(#REF!&lt;&gt;"",1,0))</f>
        <v>#REF!</v>
      </c>
      <c r="AI134" s="214" t="e">
        <f>IF('Crisis Indicator Data'!#REF!="No Data",1,IF(#REF!&lt;&gt;"",1,0))</f>
        <v>#REF!</v>
      </c>
      <c r="AJ134" s="214" t="e">
        <f>IF('Crisis Indicator Data'!#REF!="No Data",1,IF(#REF!&lt;&gt;"",1,0))</f>
        <v>#REF!</v>
      </c>
      <c r="AK134" s="214" t="e">
        <f>IF('Crisis Indicator Data'!#REF!="No Data",1,IF(#REF!&lt;&gt;"",1,0))</f>
        <v>#REF!</v>
      </c>
      <c r="AL134" s="214" t="e">
        <f>IF('Crisis Indicator Data'!#REF!="No Data",1,IF(#REF!&lt;&gt;"",1,0))</f>
        <v>#REF!</v>
      </c>
      <c r="AM134" s="214" t="e">
        <f>IF('Crisis Indicator Data'!#REF!="No Data",1,IF(#REF!&lt;&gt;"",1,0))</f>
        <v>#REF!</v>
      </c>
      <c r="AN134" s="214" t="e">
        <f>IF('Crisis Indicator Data'!#REF!="No Data",1,IF(#REF!&lt;&gt;"",1,0))</f>
        <v>#REF!</v>
      </c>
      <c r="AO134" s="214" t="e">
        <f>IF('Crisis Indicator Data'!#REF!="No Data",1,IF(#REF!&lt;&gt;"",1,0))</f>
        <v>#REF!</v>
      </c>
      <c r="AP134" s="214" t="e">
        <f>IF('Crisis Indicator Data'!#REF!="No Data",1,IF(#REF!&lt;&gt;"",1,0))</f>
        <v>#REF!</v>
      </c>
      <c r="AQ134" s="214" t="e">
        <f>IF('Crisis Indicator Data'!#REF!="No Data",1,IF(#REF!&lt;&gt;"",1,0))</f>
        <v>#REF!</v>
      </c>
      <c r="AR134" s="214" t="e">
        <f>IF('Crisis Indicator Data'!#REF!="No Data",1,IF(#REF!&lt;&gt;"",1,0))</f>
        <v>#REF!</v>
      </c>
      <c r="AS134" s="214" t="e">
        <f>IF('Crisis Indicator Data'!#REF!="No Data",1,IF(#REF!&lt;&gt;"",1,0))</f>
        <v>#REF!</v>
      </c>
      <c r="AT134" s="214" t="e">
        <f>IF('Crisis Indicator Data'!#REF!="No Data",1,IF(#REF!&lt;&gt;"",1,0))</f>
        <v>#REF!</v>
      </c>
      <c r="AU134" s="214" t="e">
        <f>IF('Crisis Indicator Data'!#REF!="No Data",1,IF(#REF!&lt;&gt;"",1,0))</f>
        <v>#REF!</v>
      </c>
      <c r="AV134" s="214" t="e">
        <f>IF('Crisis Indicator Data'!#REF!="No Data",1,IF(#REF!&lt;&gt;"",1,0))</f>
        <v>#REF!</v>
      </c>
      <c r="AW134" s="214" t="e">
        <f>IF('Crisis Indicator Data'!#REF!="No Data",1,IF(#REF!&lt;&gt;"",1,0))</f>
        <v>#REF!</v>
      </c>
      <c r="AX134" s="214" t="e">
        <f>IF('Crisis Indicator Data'!#REF!="No Data",1,IF(#REF!&lt;&gt;"",1,0))</f>
        <v>#REF!</v>
      </c>
      <c r="AY134" s="214" t="e">
        <f>IF('Crisis Indicator Data'!#REF!="No Data",1,IF(#REF!&lt;&gt;"",1,0))</f>
        <v>#REF!</v>
      </c>
      <c r="AZ134" s="214" t="e">
        <f>IF('Crisis Indicator Data'!#REF!="No Data",1,IF(#REF!&lt;&gt;"",1,0))</f>
        <v>#REF!</v>
      </c>
      <c r="BA134" t="e">
        <f t="shared" si="8"/>
        <v>#REF!</v>
      </c>
      <c r="BB134" s="22" t="e">
        <f t="shared" si="9"/>
        <v>#REF!</v>
      </c>
    </row>
    <row r="135" spans="1:54" x14ac:dyDescent="0.25">
      <c r="A135" t="s">
        <v>8058</v>
      </c>
      <c r="B135" s="214" t="e">
        <f>IF('Crisis Indicator Data'!#REF!="No Data",1,IF(#REF!&lt;&gt;"",1,0))</f>
        <v>#REF!</v>
      </c>
      <c r="C135" s="214" t="e">
        <f>IF('Crisis Indicator Data'!#REF!="No Data",1,IF(#REF!&lt;&gt;"",1,0))</f>
        <v>#REF!</v>
      </c>
      <c r="D135" s="214" t="e">
        <f>IF('Crisis Indicator Data'!#REF!="No Data",1,IF(#REF!&lt;&gt;"",1,0))</f>
        <v>#REF!</v>
      </c>
      <c r="E135" s="214" t="e">
        <f>IF('Crisis Indicator Data'!#REF!="No Data",1,IF(#REF!&lt;&gt;"",1,0))</f>
        <v>#REF!</v>
      </c>
      <c r="F135" s="214" t="e">
        <f>IF('Crisis Indicator Data'!#REF!="No Data",1,IF(#REF!&lt;&gt;"",1,0))</f>
        <v>#REF!</v>
      </c>
      <c r="G135" s="214" t="e">
        <f>IF('Crisis Indicator Data'!#REF!="No Data",1,IF(#REF!&lt;&gt;"",1,0))</f>
        <v>#REF!</v>
      </c>
      <c r="H135" s="214" t="e">
        <f>IF('Crisis Indicator Data'!#REF!="No Data",1,IF(#REF!&lt;&gt;"",1,0))</f>
        <v>#REF!</v>
      </c>
      <c r="I135" s="214" t="e">
        <f>IF('Crisis Indicator Data'!#REF!="No Data",1,IF(#REF!&lt;&gt;"",1,0))</f>
        <v>#REF!</v>
      </c>
      <c r="J135" s="214" t="e">
        <f>IF('Crisis Indicator Data'!#REF!="No Data",1,IF(#REF!&lt;&gt;"",1,0))</f>
        <v>#REF!</v>
      </c>
      <c r="K135" s="214" t="e">
        <f>IF('Crisis Indicator Data'!#REF!="No Data",1,IF(#REF!&lt;&gt;"",1,0))</f>
        <v>#REF!</v>
      </c>
      <c r="L135" s="214" t="e">
        <f>IF('Crisis Indicator Data'!#REF!="No Data",1,IF(#REF!&lt;&gt;"",1,0))</f>
        <v>#REF!</v>
      </c>
      <c r="M135" s="214" t="e">
        <f>IF('Crisis Indicator Data'!#REF!="No Data",1,IF(#REF!&lt;&gt;"",1,0))</f>
        <v>#REF!</v>
      </c>
      <c r="N135" s="214" t="e">
        <f>IF('Crisis Indicator Data'!#REF!="No Data",1,IF(#REF!&lt;&gt;"",1,0))</f>
        <v>#REF!</v>
      </c>
      <c r="O135" s="214" t="e">
        <f>IF('Crisis Indicator Data'!#REF!="No Data",1,IF(#REF!&lt;&gt;"",1,0))</f>
        <v>#REF!</v>
      </c>
      <c r="P135" s="214" t="e">
        <f>IF('Crisis Indicator Data'!#REF!="No Data",1,IF(#REF!&lt;&gt;"",1,0))</f>
        <v>#REF!</v>
      </c>
      <c r="Q135" s="214" t="e">
        <f>IF('Crisis Indicator Data'!#REF!="No Data",1,IF(#REF!&lt;&gt;"",1,0))</f>
        <v>#REF!</v>
      </c>
      <c r="R135" s="214" t="e">
        <f>IF('Crisis Indicator Data'!#REF!="No Data",1,IF(#REF!&lt;&gt;"",1,0))</f>
        <v>#REF!</v>
      </c>
      <c r="S135" s="214" t="e">
        <f>IF('Crisis Indicator Data'!#REF!="No Data",1,IF(#REF!&lt;&gt;"",1,0))</f>
        <v>#REF!</v>
      </c>
      <c r="T135" s="214" t="e">
        <f>IF('Crisis Indicator Data'!#REF!="No Data",1,IF(#REF!&lt;&gt;"",1,0))</f>
        <v>#REF!</v>
      </c>
      <c r="U135" s="214" t="e">
        <f>IF('Crisis Indicator Data'!#REF!="No Data",1,IF(#REF!&lt;&gt;"",1,0))</f>
        <v>#REF!</v>
      </c>
      <c r="V135" s="214" t="e">
        <f>IF('Crisis Indicator Data'!#REF!="No Data",1,IF(#REF!&lt;&gt;"",1,0))</f>
        <v>#REF!</v>
      </c>
      <c r="W135" s="214" t="e">
        <f>IF('Crisis Indicator Data'!#REF!="No Data",1,IF(#REF!&lt;&gt;"",1,0))</f>
        <v>#REF!</v>
      </c>
      <c r="X135" s="214" t="e">
        <f>IF('Crisis Indicator Data'!#REF!="No Data",1,IF(#REF!&lt;&gt;"",1,0))</f>
        <v>#REF!</v>
      </c>
      <c r="Y135" s="214" t="e">
        <f>IF('Crisis Indicator Data'!#REF!="No Data",1,IF(#REF!&lt;&gt;"",1,0))</f>
        <v>#REF!</v>
      </c>
      <c r="Z135" s="214" t="e">
        <f>IF('Crisis Indicator Data'!#REF!="No Data",1,IF(#REF!&lt;&gt;"",1,0))</f>
        <v>#REF!</v>
      </c>
      <c r="AA135" s="214" t="e">
        <f>IF('Crisis Indicator Data'!#REF!="No Data",1,IF(#REF!&lt;&gt;"",1,0))</f>
        <v>#REF!</v>
      </c>
      <c r="AB135" s="214" t="e">
        <f>IF('Crisis Indicator Data'!#REF!="No Data",1,IF(#REF!&lt;&gt;"",1,0))</f>
        <v>#REF!</v>
      </c>
      <c r="AC135" s="214" t="e">
        <f>IF('Crisis Indicator Data'!#REF!="No Data",1,IF(#REF!&lt;&gt;"",1,0))</f>
        <v>#REF!</v>
      </c>
      <c r="AD135" s="214" t="e">
        <f>IF('Crisis Indicator Data'!#REF!="No Data",1,IF(#REF!&lt;&gt;"",1,0))</f>
        <v>#REF!</v>
      </c>
      <c r="AE135" s="214" t="e">
        <f>IF('Crisis Indicator Data'!#REF!="No Data",1,IF(#REF!&lt;&gt;"",1,0))</f>
        <v>#REF!</v>
      </c>
      <c r="AF135" s="214" t="e">
        <f>IF('Crisis Indicator Data'!#REF!="No Data",1,IF(#REF!&lt;&gt;"",1,0))</f>
        <v>#REF!</v>
      </c>
      <c r="AG135" s="214" t="e">
        <f>IF('Crisis Indicator Data'!#REF!="No Data",1,IF(#REF!&lt;&gt;"",1,0))</f>
        <v>#REF!</v>
      </c>
      <c r="AH135" s="214" t="e">
        <f>IF('Crisis Indicator Data'!#REF!="No Data",1,IF(#REF!&lt;&gt;"",1,0))</f>
        <v>#REF!</v>
      </c>
      <c r="AI135" s="214" t="e">
        <f>IF('Crisis Indicator Data'!#REF!="No Data",1,IF(#REF!&lt;&gt;"",1,0))</f>
        <v>#REF!</v>
      </c>
      <c r="AJ135" s="214" t="e">
        <f>IF('Crisis Indicator Data'!#REF!="No Data",1,IF(#REF!&lt;&gt;"",1,0))</f>
        <v>#REF!</v>
      </c>
      <c r="AK135" s="214" t="e">
        <f>IF('Crisis Indicator Data'!#REF!="No Data",1,IF(#REF!&lt;&gt;"",1,0))</f>
        <v>#REF!</v>
      </c>
      <c r="AL135" s="214" t="e">
        <f>IF('Crisis Indicator Data'!#REF!="No Data",1,IF(#REF!&lt;&gt;"",1,0))</f>
        <v>#REF!</v>
      </c>
      <c r="AM135" s="214" t="e">
        <f>IF('Crisis Indicator Data'!#REF!="No Data",1,IF(#REF!&lt;&gt;"",1,0))</f>
        <v>#REF!</v>
      </c>
      <c r="AN135" s="214" t="e">
        <f>IF('Crisis Indicator Data'!#REF!="No Data",1,IF(#REF!&lt;&gt;"",1,0))</f>
        <v>#REF!</v>
      </c>
      <c r="AO135" s="214" t="e">
        <f>IF('Crisis Indicator Data'!#REF!="No Data",1,IF(#REF!&lt;&gt;"",1,0))</f>
        <v>#REF!</v>
      </c>
      <c r="AP135" s="214" t="e">
        <f>IF('Crisis Indicator Data'!#REF!="No Data",1,IF(#REF!&lt;&gt;"",1,0))</f>
        <v>#REF!</v>
      </c>
      <c r="AQ135" s="214" t="e">
        <f>IF('Crisis Indicator Data'!#REF!="No Data",1,IF(#REF!&lt;&gt;"",1,0))</f>
        <v>#REF!</v>
      </c>
      <c r="AR135" s="214" t="e">
        <f>IF('Crisis Indicator Data'!#REF!="No Data",1,IF(#REF!&lt;&gt;"",1,0))</f>
        <v>#REF!</v>
      </c>
      <c r="AS135" s="214" t="e">
        <f>IF('Crisis Indicator Data'!#REF!="No Data",1,IF(#REF!&lt;&gt;"",1,0))</f>
        <v>#REF!</v>
      </c>
      <c r="AT135" s="214" t="e">
        <f>IF('Crisis Indicator Data'!#REF!="No Data",1,IF(#REF!&lt;&gt;"",1,0))</f>
        <v>#REF!</v>
      </c>
      <c r="AU135" s="214" t="e">
        <f>IF('Crisis Indicator Data'!#REF!="No Data",1,IF(#REF!&lt;&gt;"",1,0))</f>
        <v>#REF!</v>
      </c>
      <c r="AV135" s="214" t="e">
        <f>IF('Crisis Indicator Data'!#REF!="No Data",1,IF(#REF!&lt;&gt;"",1,0))</f>
        <v>#REF!</v>
      </c>
      <c r="AW135" s="214" t="e">
        <f>IF('Crisis Indicator Data'!#REF!="No Data",1,IF(#REF!&lt;&gt;"",1,0))</f>
        <v>#REF!</v>
      </c>
      <c r="AX135" s="214" t="e">
        <f>IF('Crisis Indicator Data'!#REF!="No Data",1,IF(#REF!&lt;&gt;"",1,0))</f>
        <v>#REF!</v>
      </c>
      <c r="AY135" s="214" t="e">
        <f>IF('Crisis Indicator Data'!#REF!="No Data",1,IF(#REF!&lt;&gt;"",1,0))</f>
        <v>#REF!</v>
      </c>
      <c r="AZ135" s="214" t="e">
        <f>IF('Crisis Indicator Data'!#REF!="No Data",1,IF(#REF!&lt;&gt;"",1,0))</f>
        <v>#REF!</v>
      </c>
      <c r="BA135" t="e">
        <f t="shared" si="8"/>
        <v>#REF!</v>
      </c>
      <c r="BB135" s="22" t="e">
        <f t="shared" si="9"/>
        <v>#REF!</v>
      </c>
    </row>
    <row r="136" spans="1:54" x14ac:dyDescent="0.25">
      <c r="A136" t="s">
        <v>8059</v>
      </c>
      <c r="B136" s="214" t="e">
        <f>IF('Crisis Indicator Data'!#REF!="No Data",1,IF(#REF!&lt;&gt;"",1,0))</f>
        <v>#REF!</v>
      </c>
      <c r="C136" s="214" t="e">
        <f>IF('Crisis Indicator Data'!#REF!="No Data",1,IF(#REF!&lt;&gt;"",1,0))</f>
        <v>#REF!</v>
      </c>
      <c r="D136" s="214" t="e">
        <f>IF('Crisis Indicator Data'!#REF!="No Data",1,IF(#REF!&lt;&gt;"",1,0))</f>
        <v>#REF!</v>
      </c>
      <c r="E136" s="214" t="e">
        <f>IF('Crisis Indicator Data'!#REF!="No Data",1,IF(#REF!&lt;&gt;"",1,0))</f>
        <v>#REF!</v>
      </c>
      <c r="F136" s="214" t="e">
        <f>IF('Crisis Indicator Data'!#REF!="No Data",1,IF(#REF!&lt;&gt;"",1,0))</f>
        <v>#REF!</v>
      </c>
      <c r="G136" s="214" t="e">
        <f>IF('Crisis Indicator Data'!#REF!="No Data",1,IF(#REF!&lt;&gt;"",1,0))</f>
        <v>#REF!</v>
      </c>
      <c r="H136" s="214" t="e">
        <f>IF('Crisis Indicator Data'!#REF!="No Data",1,IF(#REF!&lt;&gt;"",1,0))</f>
        <v>#REF!</v>
      </c>
      <c r="I136" s="214" t="e">
        <f>IF('Crisis Indicator Data'!#REF!="No Data",1,IF(#REF!&lt;&gt;"",1,0))</f>
        <v>#REF!</v>
      </c>
      <c r="J136" s="214" t="e">
        <f>IF('Crisis Indicator Data'!#REF!="No Data",1,IF(#REF!&lt;&gt;"",1,0))</f>
        <v>#REF!</v>
      </c>
      <c r="K136" s="214" t="e">
        <f>IF('Crisis Indicator Data'!#REF!="No Data",1,IF(#REF!&lt;&gt;"",1,0))</f>
        <v>#REF!</v>
      </c>
      <c r="L136" s="214" t="e">
        <f>IF('Crisis Indicator Data'!#REF!="No Data",1,IF(#REF!&lt;&gt;"",1,0))</f>
        <v>#REF!</v>
      </c>
      <c r="M136" s="214" t="e">
        <f>IF('Crisis Indicator Data'!#REF!="No Data",1,IF(#REF!&lt;&gt;"",1,0))</f>
        <v>#REF!</v>
      </c>
      <c r="N136" s="214" t="e">
        <f>IF('Crisis Indicator Data'!#REF!="No Data",1,IF(#REF!&lt;&gt;"",1,0))</f>
        <v>#REF!</v>
      </c>
      <c r="O136" s="214" t="e">
        <f>IF('Crisis Indicator Data'!#REF!="No Data",1,IF(#REF!&lt;&gt;"",1,0))</f>
        <v>#REF!</v>
      </c>
      <c r="P136" s="214" t="e">
        <f>IF('Crisis Indicator Data'!#REF!="No Data",1,IF(#REF!&lt;&gt;"",1,0))</f>
        <v>#REF!</v>
      </c>
      <c r="Q136" s="214" t="e">
        <f>IF('Crisis Indicator Data'!#REF!="No Data",1,IF(#REF!&lt;&gt;"",1,0))</f>
        <v>#REF!</v>
      </c>
      <c r="R136" s="214" t="e">
        <f>IF('Crisis Indicator Data'!#REF!="No Data",1,IF(#REF!&lt;&gt;"",1,0))</f>
        <v>#REF!</v>
      </c>
      <c r="S136" s="214" t="e">
        <f>IF('Crisis Indicator Data'!#REF!="No Data",1,IF(#REF!&lt;&gt;"",1,0))</f>
        <v>#REF!</v>
      </c>
      <c r="T136" s="214" t="e">
        <f>IF('Crisis Indicator Data'!#REF!="No Data",1,IF(#REF!&lt;&gt;"",1,0))</f>
        <v>#REF!</v>
      </c>
      <c r="U136" s="214" t="e">
        <f>IF('Crisis Indicator Data'!#REF!="No Data",1,IF(#REF!&lt;&gt;"",1,0))</f>
        <v>#REF!</v>
      </c>
      <c r="V136" s="214" t="e">
        <f>IF('Crisis Indicator Data'!#REF!="No Data",1,IF(#REF!&lt;&gt;"",1,0))</f>
        <v>#REF!</v>
      </c>
      <c r="W136" s="214" t="e">
        <f>IF('Crisis Indicator Data'!#REF!="No Data",1,IF(#REF!&lt;&gt;"",1,0))</f>
        <v>#REF!</v>
      </c>
      <c r="X136" s="214" t="e">
        <f>IF('Crisis Indicator Data'!#REF!="No Data",1,IF(#REF!&lt;&gt;"",1,0))</f>
        <v>#REF!</v>
      </c>
      <c r="Y136" s="214" t="e">
        <f>IF('Crisis Indicator Data'!#REF!="No Data",1,IF(#REF!&lt;&gt;"",1,0))</f>
        <v>#REF!</v>
      </c>
      <c r="Z136" s="214" t="e">
        <f>IF('Crisis Indicator Data'!#REF!="No Data",1,IF(#REF!&lt;&gt;"",1,0))</f>
        <v>#REF!</v>
      </c>
      <c r="AA136" s="214" t="e">
        <f>IF('Crisis Indicator Data'!#REF!="No Data",1,IF(#REF!&lt;&gt;"",1,0))</f>
        <v>#REF!</v>
      </c>
      <c r="AB136" s="214" t="e">
        <f>IF('Crisis Indicator Data'!#REF!="No Data",1,IF(#REF!&lt;&gt;"",1,0))</f>
        <v>#REF!</v>
      </c>
      <c r="AC136" s="214" t="e">
        <f>IF('Crisis Indicator Data'!#REF!="No Data",1,IF(#REF!&lt;&gt;"",1,0))</f>
        <v>#REF!</v>
      </c>
      <c r="AD136" s="214" t="e">
        <f>IF('Crisis Indicator Data'!#REF!="No Data",1,IF(#REF!&lt;&gt;"",1,0))</f>
        <v>#REF!</v>
      </c>
      <c r="AE136" s="214" t="e">
        <f>IF('Crisis Indicator Data'!#REF!="No Data",1,IF(#REF!&lt;&gt;"",1,0))</f>
        <v>#REF!</v>
      </c>
      <c r="AF136" s="214" t="e">
        <f>IF('Crisis Indicator Data'!#REF!="No Data",1,IF(#REF!&lt;&gt;"",1,0))</f>
        <v>#REF!</v>
      </c>
      <c r="AG136" s="214" t="e">
        <f>IF('Crisis Indicator Data'!#REF!="No Data",1,IF(#REF!&lt;&gt;"",1,0))</f>
        <v>#REF!</v>
      </c>
      <c r="AH136" s="214" t="e">
        <f>IF('Crisis Indicator Data'!#REF!="No Data",1,IF(#REF!&lt;&gt;"",1,0))</f>
        <v>#REF!</v>
      </c>
      <c r="AI136" s="214" t="e">
        <f>IF('Crisis Indicator Data'!#REF!="No Data",1,IF(#REF!&lt;&gt;"",1,0))</f>
        <v>#REF!</v>
      </c>
      <c r="AJ136" s="214" t="e">
        <f>IF('Crisis Indicator Data'!#REF!="No Data",1,IF(#REF!&lt;&gt;"",1,0))</f>
        <v>#REF!</v>
      </c>
      <c r="AK136" s="214" t="e">
        <f>IF('Crisis Indicator Data'!#REF!="No Data",1,IF(#REF!&lt;&gt;"",1,0))</f>
        <v>#REF!</v>
      </c>
      <c r="AL136" s="214" t="e">
        <f>IF('Crisis Indicator Data'!#REF!="No Data",1,IF(#REF!&lt;&gt;"",1,0))</f>
        <v>#REF!</v>
      </c>
      <c r="AM136" s="214" t="e">
        <f>IF('Crisis Indicator Data'!#REF!="No Data",1,IF(#REF!&lt;&gt;"",1,0))</f>
        <v>#REF!</v>
      </c>
      <c r="AN136" s="214" t="e">
        <f>IF('Crisis Indicator Data'!#REF!="No Data",1,IF(#REF!&lt;&gt;"",1,0))</f>
        <v>#REF!</v>
      </c>
      <c r="AO136" s="214" t="e">
        <f>IF('Crisis Indicator Data'!#REF!="No Data",1,IF(#REF!&lt;&gt;"",1,0))</f>
        <v>#REF!</v>
      </c>
      <c r="AP136" s="214" t="e">
        <f>IF('Crisis Indicator Data'!#REF!="No Data",1,IF(#REF!&lt;&gt;"",1,0))</f>
        <v>#REF!</v>
      </c>
      <c r="AQ136" s="214" t="e">
        <f>IF('Crisis Indicator Data'!#REF!="No Data",1,IF(#REF!&lt;&gt;"",1,0))</f>
        <v>#REF!</v>
      </c>
      <c r="AR136" s="214" t="e">
        <f>IF('Crisis Indicator Data'!#REF!="No Data",1,IF(#REF!&lt;&gt;"",1,0))</f>
        <v>#REF!</v>
      </c>
      <c r="AS136" s="214" t="e">
        <f>IF('Crisis Indicator Data'!#REF!="No Data",1,IF(#REF!&lt;&gt;"",1,0))</f>
        <v>#REF!</v>
      </c>
      <c r="AT136" s="214" t="e">
        <f>IF('Crisis Indicator Data'!#REF!="No Data",1,IF(#REF!&lt;&gt;"",1,0))</f>
        <v>#REF!</v>
      </c>
      <c r="AU136" s="214" t="e">
        <f>IF('Crisis Indicator Data'!#REF!="No Data",1,IF(#REF!&lt;&gt;"",1,0))</f>
        <v>#REF!</v>
      </c>
      <c r="AV136" s="214" t="e">
        <f>IF('Crisis Indicator Data'!#REF!="No Data",1,IF(#REF!&lt;&gt;"",1,0))</f>
        <v>#REF!</v>
      </c>
      <c r="AW136" s="214" t="e">
        <f>IF('Crisis Indicator Data'!#REF!="No Data",1,IF(#REF!&lt;&gt;"",1,0))</f>
        <v>#REF!</v>
      </c>
      <c r="AX136" s="214" t="e">
        <f>IF('Crisis Indicator Data'!#REF!="No Data",1,IF(#REF!&lt;&gt;"",1,0))</f>
        <v>#REF!</v>
      </c>
      <c r="AY136" s="214" t="e">
        <f>IF('Crisis Indicator Data'!#REF!="No Data",1,IF(#REF!&lt;&gt;"",1,0))</f>
        <v>#REF!</v>
      </c>
      <c r="AZ136" s="214" t="e">
        <f>IF('Crisis Indicator Data'!#REF!="No Data",1,IF(#REF!&lt;&gt;"",1,0))</f>
        <v>#REF!</v>
      </c>
      <c r="BA136" t="e">
        <f t="shared" si="8"/>
        <v>#REF!</v>
      </c>
      <c r="BB136" s="22" t="e">
        <f t="shared" si="9"/>
        <v>#REF!</v>
      </c>
    </row>
    <row r="137" spans="1:54" x14ac:dyDescent="0.25">
      <c r="A137" t="s">
        <v>8064</v>
      </c>
      <c r="B137" s="214" t="e">
        <f>IF('Crisis Indicator Data'!#REF!="No Data",1,IF(#REF!&lt;&gt;"",1,0))</f>
        <v>#REF!</v>
      </c>
      <c r="C137" s="214" t="e">
        <f>IF('Crisis Indicator Data'!#REF!="No Data",1,IF(#REF!&lt;&gt;"",1,0))</f>
        <v>#REF!</v>
      </c>
      <c r="D137" s="214" t="e">
        <f>IF('Crisis Indicator Data'!#REF!="No Data",1,IF(#REF!&lt;&gt;"",1,0))</f>
        <v>#REF!</v>
      </c>
      <c r="E137" s="214" t="e">
        <f>IF('Crisis Indicator Data'!#REF!="No Data",1,IF(#REF!&lt;&gt;"",1,0))</f>
        <v>#REF!</v>
      </c>
      <c r="F137" s="214" t="e">
        <f>IF('Crisis Indicator Data'!#REF!="No Data",1,IF(#REF!&lt;&gt;"",1,0))</f>
        <v>#REF!</v>
      </c>
      <c r="G137" s="214" t="e">
        <f>IF('Crisis Indicator Data'!#REF!="No Data",1,IF(#REF!&lt;&gt;"",1,0))</f>
        <v>#REF!</v>
      </c>
      <c r="H137" s="214" t="e">
        <f>IF('Crisis Indicator Data'!#REF!="No Data",1,IF(#REF!&lt;&gt;"",1,0))</f>
        <v>#REF!</v>
      </c>
      <c r="I137" s="214" t="e">
        <f>IF('Crisis Indicator Data'!#REF!="No Data",1,IF(#REF!&lt;&gt;"",1,0))</f>
        <v>#REF!</v>
      </c>
      <c r="J137" s="214" t="e">
        <f>IF('Crisis Indicator Data'!#REF!="No Data",1,IF(#REF!&lt;&gt;"",1,0))</f>
        <v>#REF!</v>
      </c>
      <c r="K137" s="214" t="e">
        <f>IF('Crisis Indicator Data'!#REF!="No Data",1,IF(#REF!&lt;&gt;"",1,0))</f>
        <v>#REF!</v>
      </c>
      <c r="L137" s="214" t="e">
        <f>IF('Crisis Indicator Data'!#REF!="No Data",1,IF(#REF!&lt;&gt;"",1,0))</f>
        <v>#REF!</v>
      </c>
      <c r="M137" s="214" t="e">
        <f>IF('Crisis Indicator Data'!#REF!="No Data",1,IF(#REF!&lt;&gt;"",1,0))</f>
        <v>#REF!</v>
      </c>
      <c r="N137" s="214" t="e">
        <f>IF('Crisis Indicator Data'!#REF!="No Data",1,IF(#REF!&lt;&gt;"",1,0))</f>
        <v>#REF!</v>
      </c>
      <c r="O137" s="214" t="e">
        <f>IF('Crisis Indicator Data'!#REF!="No Data",1,IF(#REF!&lt;&gt;"",1,0))</f>
        <v>#REF!</v>
      </c>
      <c r="P137" s="214" t="e">
        <f>IF('Crisis Indicator Data'!#REF!="No Data",1,IF(#REF!&lt;&gt;"",1,0))</f>
        <v>#REF!</v>
      </c>
      <c r="Q137" s="214" t="e">
        <f>IF('Crisis Indicator Data'!#REF!="No Data",1,IF(#REF!&lt;&gt;"",1,0))</f>
        <v>#REF!</v>
      </c>
      <c r="R137" s="214" t="e">
        <f>IF('Crisis Indicator Data'!#REF!="No Data",1,IF(#REF!&lt;&gt;"",1,0))</f>
        <v>#REF!</v>
      </c>
      <c r="S137" s="214" t="e">
        <f>IF('Crisis Indicator Data'!#REF!="No Data",1,IF(#REF!&lt;&gt;"",1,0))</f>
        <v>#REF!</v>
      </c>
      <c r="T137" s="214" t="e">
        <f>IF('Crisis Indicator Data'!#REF!="No Data",1,IF(#REF!&lt;&gt;"",1,0))</f>
        <v>#REF!</v>
      </c>
      <c r="U137" s="214" t="e">
        <f>IF('Crisis Indicator Data'!#REF!="No Data",1,IF(#REF!&lt;&gt;"",1,0))</f>
        <v>#REF!</v>
      </c>
      <c r="V137" s="214" t="e">
        <f>IF('Crisis Indicator Data'!#REF!="No Data",1,IF(#REF!&lt;&gt;"",1,0))</f>
        <v>#REF!</v>
      </c>
      <c r="W137" s="214" t="e">
        <f>IF('Crisis Indicator Data'!#REF!="No Data",1,IF(#REF!&lt;&gt;"",1,0))</f>
        <v>#REF!</v>
      </c>
      <c r="X137" s="214" t="e">
        <f>IF('Crisis Indicator Data'!#REF!="No Data",1,IF(#REF!&lt;&gt;"",1,0))</f>
        <v>#REF!</v>
      </c>
      <c r="Y137" s="214" t="e">
        <f>IF('Crisis Indicator Data'!#REF!="No Data",1,IF(#REF!&lt;&gt;"",1,0))</f>
        <v>#REF!</v>
      </c>
      <c r="Z137" s="214" t="e">
        <f>IF('Crisis Indicator Data'!#REF!="No Data",1,IF(#REF!&lt;&gt;"",1,0))</f>
        <v>#REF!</v>
      </c>
      <c r="AA137" s="214" t="e">
        <f>IF('Crisis Indicator Data'!#REF!="No Data",1,IF(#REF!&lt;&gt;"",1,0))</f>
        <v>#REF!</v>
      </c>
      <c r="AB137" s="214" t="e">
        <f>IF('Crisis Indicator Data'!#REF!="No Data",1,IF(#REF!&lt;&gt;"",1,0))</f>
        <v>#REF!</v>
      </c>
      <c r="AC137" s="214" t="e">
        <f>IF('Crisis Indicator Data'!#REF!="No Data",1,IF(#REF!&lt;&gt;"",1,0))</f>
        <v>#REF!</v>
      </c>
      <c r="AD137" s="214" t="e">
        <f>IF('Crisis Indicator Data'!#REF!="No Data",1,IF(#REF!&lt;&gt;"",1,0))</f>
        <v>#REF!</v>
      </c>
      <c r="AE137" s="214" t="e">
        <f>IF('Crisis Indicator Data'!#REF!="No Data",1,IF(#REF!&lt;&gt;"",1,0))</f>
        <v>#REF!</v>
      </c>
      <c r="AF137" s="214" t="e">
        <f>IF('Crisis Indicator Data'!#REF!="No Data",1,IF(#REF!&lt;&gt;"",1,0))</f>
        <v>#REF!</v>
      </c>
      <c r="AG137" s="214" t="e">
        <f>IF('Crisis Indicator Data'!#REF!="No Data",1,IF(#REF!&lt;&gt;"",1,0))</f>
        <v>#REF!</v>
      </c>
      <c r="AH137" s="214" t="e">
        <f>IF('Crisis Indicator Data'!#REF!="No Data",1,IF(#REF!&lt;&gt;"",1,0))</f>
        <v>#REF!</v>
      </c>
      <c r="AI137" s="214" t="e">
        <f>IF('Crisis Indicator Data'!#REF!="No Data",1,IF(#REF!&lt;&gt;"",1,0))</f>
        <v>#REF!</v>
      </c>
      <c r="AJ137" s="214" t="e">
        <f>IF('Crisis Indicator Data'!#REF!="No Data",1,IF(#REF!&lt;&gt;"",1,0))</f>
        <v>#REF!</v>
      </c>
      <c r="AK137" s="214" t="e">
        <f>IF('Crisis Indicator Data'!#REF!="No Data",1,IF(#REF!&lt;&gt;"",1,0))</f>
        <v>#REF!</v>
      </c>
      <c r="AL137" s="214" t="e">
        <f>IF('Crisis Indicator Data'!#REF!="No Data",1,IF(#REF!&lt;&gt;"",1,0))</f>
        <v>#REF!</v>
      </c>
      <c r="AM137" s="214" t="e">
        <f>IF('Crisis Indicator Data'!#REF!="No Data",1,IF(#REF!&lt;&gt;"",1,0))</f>
        <v>#REF!</v>
      </c>
      <c r="AN137" s="214" t="e">
        <f>IF('Crisis Indicator Data'!#REF!="No Data",1,IF(#REF!&lt;&gt;"",1,0))</f>
        <v>#REF!</v>
      </c>
      <c r="AO137" s="214" t="e">
        <f>IF('Crisis Indicator Data'!#REF!="No Data",1,IF(#REF!&lt;&gt;"",1,0))</f>
        <v>#REF!</v>
      </c>
      <c r="AP137" s="214" t="e">
        <f>IF('Crisis Indicator Data'!#REF!="No Data",1,IF(#REF!&lt;&gt;"",1,0))</f>
        <v>#REF!</v>
      </c>
      <c r="AQ137" s="214" t="e">
        <f>IF('Crisis Indicator Data'!#REF!="No Data",1,IF(#REF!&lt;&gt;"",1,0))</f>
        <v>#REF!</v>
      </c>
      <c r="AR137" s="214" t="e">
        <f>IF('Crisis Indicator Data'!#REF!="No Data",1,IF(#REF!&lt;&gt;"",1,0))</f>
        <v>#REF!</v>
      </c>
      <c r="AS137" s="214" t="e">
        <f>IF('Crisis Indicator Data'!#REF!="No Data",1,IF(#REF!&lt;&gt;"",1,0))</f>
        <v>#REF!</v>
      </c>
      <c r="AT137" s="214" t="e">
        <f>IF('Crisis Indicator Data'!#REF!="No Data",1,IF(#REF!&lt;&gt;"",1,0))</f>
        <v>#REF!</v>
      </c>
      <c r="AU137" s="214" t="e">
        <f>IF('Crisis Indicator Data'!#REF!="No Data",1,IF(#REF!&lt;&gt;"",1,0))</f>
        <v>#REF!</v>
      </c>
      <c r="AV137" s="214" t="e">
        <f>IF('Crisis Indicator Data'!#REF!="No Data",1,IF(#REF!&lt;&gt;"",1,0))</f>
        <v>#REF!</v>
      </c>
      <c r="AW137" s="214" t="e">
        <f>IF('Crisis Indicator Data'!#REF!="No Data",1,IF(#REF!&lt;&gt;"",1,0))</f>
        <v>#REF!</v>
      </c>
      <c r="AX137" s="214" t="e">
        <f>IF('Crisis Indicator Data'!#REF!="No Data",1,IF(#REF!&lt;&gt;"",1,0))</f>
        <v>#REF!</v>
      </c>
      <c r="AY137" s="214" t="e">
        <f>IF('Crisis Indicator Data'!#REF!="No Data",1,IF(#REF!&lt;&gt;"",1,0))</f>
        <v>#REF!</v>
      </c>
      <c r="AZ137" s="214" t="e">
        <f>IF('Crisis Indicator Data'!#REF!="No Data",1,IF(#REF!&lt;&gt;"",1,0))</f>
        <v>#REF!</v>
      </c>
      <c r="BA137" t="e">
        <f t="shared" si="8"/>
        <v>#REF!</v>
      </c>
      <c r="BB137" s="22" t="e">
        <f t="shared" si="9"/>
        <v>#REF!</v>
      </c>
    </row>
    <row r="138" spans="1:54" x14ac:dyDescent="0.25">
      <c r="A138" t="s">
        <v>8067</v>
      </c>
      <c r="B138" s="214" t="e">
        <f>IF('Crisis Indicator Data'!#REF!="No Data",1,IF(#REF!&lt;&gt;"",1,0))</f>
        <v>#REF!</v>
      </c>
      <c r="C138" s="214" t="e">
        <f>IF('Crisis Indicator Data'!#REF!="No Data",1,IF(#REF!&lt;&gt;"",1,0))</f>
        <v>#REF!</v>
      </c>
      <c r="D138" s="214" t="e">
        <f>IF('Crisis Indicator Data'!#REF!="No Data",1,IF(#REF!&lt;&gt;"",1,0))</f>
        <v>#REF!</v>
      </c>
      <c r="E138" s="214" t="e">
        <f>IF('Crisis Indicator Data'!#REF!="No Data",1,IF(#REF!&lt;&gt;"",1,0))</f>
        <v>#REF!</v>
      </c>
      <c r="F138" s="214" t="e">
        <f>IF('Crisis Indicator Data'!#REF!="No Data",1,IF(#REF!&lt;&gt;"",1,0))</f>
        <v>#REF!</v>
      </c>
      <c r="G138" s="214" t="e">
        <f>IF('Crisis Indicator Data'!#REF!="No Data",1,IF(#REF!&lt;&gt;"",1,0))</f>
        <v>#REF!</v>
      </c>
      <c r="H138" s="214" t="e">
        <f>IF('Crisis Indicator Data'!#REF!="No Data",1,IF(#REF!&lt;&gt;"",1,0))</f>
        <v>#REF!</v>
      </c>
      <c r="I138" s="214" t="e">
        <f>IF('Crisis Indicator Data'!#REF!="No Data",1,IF(#REF!&lt;&gt;"",1,0))</f>
        <v>#REF!</v>
      </c>
      <c r="J138" s="214" t="e">
        <f>IF('Crisis Indicator Data'!#REF!="No Data",1,IF(#REF!&lt;&gt;"",1,0))</f>
        <v>#REF!</v>
      </c>
      <c r="K138" s="214" t="e">
        <f>IF('Crisis Indicator Data'!#REF!="No Data",1,IF(#REF!&lt;&gt;"",1,0))</f>
        <v>#REF!</v>
      </c>
      <c r="L138" s="214" t="e">
        <f>IF('Crisis Indicator Data'!#REF!="No Data",1,IF(#REF!&lt;&gt;"",1,0))</f>
        <v>#REF!</v>
      </c>
      <c r="M138" s="214" t="e">
        <f>IF('Crisis Indicator Data'!#REF!="No Data",1,IF(#REF!&lt;&gt;"",1,0))</f>
        <v>#REF!</v>
      </c>
      <c r="N138" s="214" t="e">
        <f>IF('Crisis Indicator Data'!#REF!="No Data",1,IF(#REF!&lt;&gt;"",1,0))</f>
        <v>#REF!</v>
      </c>
      <c r="O138" s="214" t="e">
        <f>IF('Crisis Indicator Data'!#REF!="No Data",1,IF(#REF!&lt;&gt;"",1,0))</f>
        <v>#REF!</v>
      </c>
      <c r="P138" s="214" t="e">
        <f>IF('Crisis Indicator Data'!#REF!="No Data",1,IF(#REF!&lt;&gt;"",1,0))</f>
        <v>#REF!</v>
      </c>
      <c r="Q138" s="214" t="e">
        <f>IF('Crisis Indicator Data'!#REF!="No Data",1,IF(#REF!&lt;&gt;"",1,0))</f>
        <v>#REF!</v>
      </c>
      <c r="R138" s="214" t="e">
        <f>IF('Crisis Indicator Data'!#REF!="No Data",1,IF(#REF!&lt;&gt;"",1,0))</f>
        <v>#REF!</v>
      </c>
      <c r="S138" s="214" t="e">
        <f>IF('Crisis Indicator Data'!#REF!="No Data",1,IF(#REF!&lt;&gt;"",1,0))</f>
        <v>#REF!</v>
      </c>
      <c r="T138" s="214" t="e">
        <f>IF('Crisis Indicator Data'!#REF!="No Data",1,IF(#REF!&lt;&gt;"",1,0))</f>
        <v>#REF!</v>
      </c>
      <c r="U138" s="214" t="e">
        <f>IF('Crisis Indicator Data'!#REF!="No Data",1,IF(#REF!&lt;&gt;"",1,0))</f>
        <v>#REF!</v>
      </c>
      <c r="V138" s="214" t="e">
        <f>IF('Crisis Indicator Data'!#REF!="No Data",1,IF(#REF!&lt;&gt;"",1,0))</f>
        <v>#REF!</v>
      </c>
      <c r="W138" s="214" t="e">
        <f>IF('Crisis Indicator Data'!#REF!="No Data",1,IF(#REF!&lt;&gt;"",1,0))</f>
        <v>#REF!</v>
      </c>
      <c r="X138" s="214" t="e">
        <f>IF('Crisis Indicator Data'!#REF!="No Data",1,IF(#REF!&lt;&gt;"",1,0))</f>
        <v>#REF!</v>
      </c>
      <c r="Y138" s="214" t="e">
        <f>IF('Crisis Indicator Data'!#REF!="No Data",1,IF(#REF!&lt;&gt;"",1,0))</f>
        <v>#REF!</v>
      </c>
      <c r="Z138" s="214" t="e">
        <f>IF('Crisis Indicator Data'!#REF!="No Data",1,IF(#REF!&lt;&gt;"",1,0))</f>
        <v>#REF!</v>
      </c>
      <c r="AA138" s="214" t="e">
        <f>IF('Crisis Indicator Data'!#REF!="No Data",1,IF(#REF!&lt;&gt;"",1,0))</f>
        <v>#REF!</v>
      </c>
      <c r="AB138" s="214" t="e">
        <f>IF('Crisis Indicator Data'!#REF!="No Data",1,IF(#REF!&lt;&gt;"",1,0))</f>
        <v>#REF!</v>
      </c>
      <c r="AC138" s="214" t="e">
        <f>IF('Crisis Indicator Data'!#REF!="No Data",1,IF(#REF!&lt;&gt;"",1,0))</f>
        <v>#REF!</v>
      </c>
      <c r="AD138" s="214" t="e">
        <f>IF('Crisis Indicator Data'!#REF!="No Data",1,IF(#REF!&lt;&gt;"",1,0))</f>
        <v>#REF!</v>
      </c>
      <c r="AE138" s="214" t="e">
        <f>IF('Crisis Indicator Data'!#REF!="No Data",1,IF(#REF!&lt;&gt;"",1,0))</f>
        <v>#REF!</v>
      </c>
      <c r="AF138" s="214" t="e">
        <f>IF('Crisis Indicator Data'!#REF!="No Data",1,IF(#REF!&lt;&gt;"",1,0))</f>
        <v>#REF!</v>
      </c>
      <c r="AG138" s="214" t="e">
        <f>IF('Crisis Indicator Data'!#REF!="No Data",1,IF(#REF!&lt;&gt;"",1,0))</f>
        <v>#REF!</v>
      </c>
      <c r="AH138" s="214" t="e">
        <f>IF('Crisis Indicator Data'!#REF!="No Data",1,IF(#REF!&lt;&gt;"",1,0))</f>
        <v>#REF!</v>
      </c>
      <c r="AI138" s="214" t="e">
        <f>IF('Crisis Indicator Data'!#REF!="No Data",1,IF(#REF!&lt;&gt;"",1,0))</f>
        <v>#REF!</v>
      </c>
      <c r="AJ138" s="214" t="e">
        <f>IF('Crisis Indicator Data'!#REF!="No Data",1,IF(#REF!&lt;&gt;"",1,0))</f>
        <v>#REF!</v>
      </c>
      <c r="AK138" s="214" t="e">
        <f>IF('Crisis Indicator Data'!#REF!="No Data",1,IF(#REF!&lt;&gt;"",1,0))</f>
        <v>#REF!</v>
      </c>
      <c r="AL138" s="214" t="e">
        <f>IF('Crisis Indicator Data'!#REF!="No Data",1,IF(#REF!&lt;&gt;"",1,0))</f>
        <v>#REF!</v>
      </c>
      <c r="AM138" s="214" t="e">
        <f>IF('Crisis Indicator Data'!#REF!="No Data",1,IF(#REF!&lt;&gt;"",1,0))</f>
        <v>#REF!</v>
      </c>
      <c r="AN138" s="214" t="e">
        <f>IF('Crisis Indicator Data'!#REF!="No Data",1,IF(#REF!&lt;&gt;"",1,0))</f>
        <v>#REF!</v>
      </c>
      <c r="AO138" s="214" t="e">
        <f>IF('Crisis Indicator Data'!#REF!="No Data",1,IF(#REF!&lt;&gt;"",1,0))</f>
        <v>#REF!</v>
      </c>
      <c r="AP138" s="214" t="e">
        <f>IF('Crisis Indicator Data'!#REF!="No Data",1,IF(#REF!&lt;&gt;"",1,0))</f>
        <v>#REF!</v>
      </c>
      <c r="AQ138" s="214" t="e">
        <f>IF('Crisis Indicator Data'!#REF!="No Data",1,IF(#REF!&lt;&gt;"",1,0))</f>
        <v>#REF!</v>
      </c>
      <c r="AR138" s="214" t="e">
        <f>IF('Crisis Indicator Data'!#REF!="No Data",1,IF(#REF!&lt;&gt;"",1,0))</f>
        <v>#REF!</v>
      </c>
      <c r="AS138" s="214" t="e">
        <f>IF('Crisis Indicator Data'!#REF!="No Data",1,IF(#REF!&lt;&gt;"",1,0))</f>
        <v>#REF!</v>
      </c>
      <c r="AT138" s="214" t="e">
        <f>IF('Crisis Indicator Data'!#REF!="No Data",1,IF(#REF!&lt;&gt;"",1,0))</f>
        <v>#REF!</v>
      </c>
      <c r="AU138" s="214" t="e">
        <f>IF('Crisis Indicator Data'!#REF!="No Data",1,IF(#REF!&lt;&gt;"",1,0))</f>
        <v>#REF!</v>
      </c>
      <c r="AV138" s="214" t="e">
        <f>IF('Crisis Indicator Data'!#REF!="No Data",1,IF(#REF!&lt;&gt;"",1,0))</f>
        <v>#REF!</v>
      </c>
      <c r="AW138" s="214" t="e">
        <f>IF('Crisis Indicator Data'!#REF!="No Data",1,IF(#REF!&lt;&gt;"",1,0))</f>
        <v>#REF!</v>
      </c>
      <c r="AX138" s="214" t="e">
        <f>IF('Crisis Indicator Data'!#REF!="No Data",1,IF(#REF!&lt;&gt;"",1,0))</f>
        <v>#REF!</v>
      </c>
      <c r="AY138" s="214" t="e">
        <f>IF('Crisis Indicator Data'!#REF!="No Data",1,IF(#REF!&lt;&gt;"",1,0))</f>
        <v>#REF!</v>
      </c>
      <c r="AZ138" s="214" t="e">
        <f>IF('Crisis Indicator Data'!#REF!="No Data",1,IF(#REF!&lt;&gt;"",1,0))</f>
        <v>#REF!</v>
      </c>
      <c r="BA138" t="e">
        <f t="shared" si="8"/>
        <v>#REF!</v>
      </c>
      <c r="BB138" s="22" t="e">
        <f t="shared" si="9"/>
        <v>#REF!</v>
      </c>
    </row>
    <row r="139" spans="1:54" x14ac:dyDescent="0.25">
      <c r="A139" t="s">
        <v>8072</v>
      </c>
      <c r="B139" s="214" t="e">
        <f>IF('Crisis Indicator Data'!#REF!="No Data",1,IF(#REF!&lt;&gt;"",1,0))</f>
        <v>#REF!</v>
      </c>
      <c r="C139" s="214" t="e">
        <f>IF('Crisis Indicator Data'!#REF!="No Data",1,IF(#REF!&lt;&gt;"",1,0))</f>
        <v>#REF!</v>
      </c>
      <c r="D139" s="214" t="e">
        <f>IF('Crisis Indicator Data'!#REF!="No Data",1,IF(#REF!&lt;&gt;"",1,0))</f>
        <v>#REF!</v>
      </c>
      <c r="E139" s="214" t="e">
        <f>IF('Crisis Indicator Data'!#REF!="No Data",1,IF(#REF!&lt;&gt;"",1,0))</f>
        <v>#REF!</v>
      </c>
      <c r="F139" s="214" t="e">
        <f>IF('Crisis Indicator Data'!#REF!="No Data",1,IF(#REF!&lt;&gt;"",1,0))</f>
        <v>#REF!</v>
      </c>
      <c r="G139" s="214" t="e">
        <f>IF('Crisis Indicator Data'!#REF!="No Data",1,IF(#REF!&lt;&gt;"",1,0))</f>
        <v>#REF!</v>
      </c>
      <c r="H139" s="214" t="e">
        <f>IF('Crisis Indicator Data'!#REF!="No Data",1,IF(#REF!&lt;&gt;"",1,0))</f>
        <v>#REF!</v>
      </c>
      <c r="I139" s="214" t="e">
        <f>IF('Crisis Indicator Data'!#REF!="No Data",1,IF(#REF!&lt;&gt;"",1,0))</f>
        <v>#REF!</v>
      </c>
      <c r="J139" s="214" t="e">
        <f>IF('Crisis Indicator Data'!#REF!="No Data",1,IF(#REF!&lt;&gt;"",1,0))</f>
        <v>#REF!</v>
      </c>
      <c r="K139" s="214" t="e">
        <f>IF('Crisis Indicator Data'!#REF!="No Data",1,IF(#REF!&lt;&gt;"",1,0))</f>
        <v>#REF!</v>
      </c>
      <c r="L139" s="214" t="e">
        <f>IF('Crisis Indicator Data'!#REF!="No Data",1,IF(#REF!&lt;&gt;"",1,0))</f>
        <v>#REF!</v>
      </c>
      <c r="M139" s="214" t="e">
        <f>IF('Crisis Indicator Data'!#REF!="No Data",1,IF(#REF!&lt;&gt;"",1,0))</f>
        <v>#REF!</v>
      </c>
      <c r="N139" s="214" t="e">
        <f>IF('Crisis Indicator Data'!#REF!="No Data",1,IF(#REF!&lt;&gt;"",1,0))</f>
        <v>#REF!</v>
      </c>
      <c r="O139" s="214" t="e">
        <f>IF('Crisis Indicator Data'!#REF!="No Data",1,IF(#REF!&lt;&gt;"",1,0))</f>
        <v>#REF!</v>
      </c>
      <c r="P139" s="214" t="e">
        <f>IF('Crisis Indicator Data'!#REF!="No Data",1,IF(#REF!&lt;&gt;"",1,0))</f>
        <v>#REF!</v>
      </c>
      <c r="Q139" s="214" t="e">
        <f>IF('Crisis Indicator Data'!#REF!="No Data",1,IF(#REF!&lt;&gt;"",1,0))</f>
        <v>#REF!</v>
      </c>
      <c r="R139" s="214" t="e">
        <f>IF('Crisis Indicator Data'!#REF!="No Data",1,IF(#REF!&lt;&gt;"",1,0))</f>
        <v>#REF!</v>
      </c>
      <c r="S139" s="214" t="e">
        <f>IF('Crisis Indicator Data'!#REF!="No Data",1,IF(#REF!&lt;&gt;"",1,0))</f>
        <v>#REF!</v>
      </c>
      <c r="T139" s="214" t="e">
        <f>IF('Crisis Indicator Data'!#REF!="No Data",1,IF(#REF!&lt;&gt;"",1,0))</f>
        <v>#REF!</v>
      </c>
      <c r="U139" s="214" t="e">
        <f>IF('Crisis Indicator Data'!#REF!="No Data",1,IF(#REF!&lt;&gt;"",1,0))</f>
        <v>#REF!</v>
      </c>
      <c r="V139" s="214" t="e">
        <f>IF('Crisis Indicator Data'!#REF!="No Data",1,IF(#REF!&lt;&gt;"",1,0))</f>
        <v>#REF!</v>
      </c>
      <c r="W139" s="214" t="e">
        <f>IF('Crisis Indicator Data'!#REF!="No Data",1,IF(#REF!&lt;&gt;"",1,0))</f>
        <v>#REF!</v>
      </c>
      <c r="X139" s="214" t="e">
        <f>IF('Crisis Indicator Data'!#REF!="No Data",1,IF(#REF!&lt;&gt;"",1,0))</f>
        <v>#REF!</v>
      </c>
      <c r="Y139" s="214" t="e">
        <f>IF('Crisis Indicator Data'!#REF!="No Data",1,IF(#REF!&lt;&gt;"",1,0))</f>
        <v>#REF!</v>
      </c>
      <c r="Z139" s="214" t="e">
        <f>IF('Crisis Indicator Data'!#REF!="No Data",1,IF(#REF!&lt;&gt;"",1,0))</f>
        <v>#REF!</v>
      </c>
      <c r="AA139" s="214" t="e">
        <f>IF('Crisis Indicator Data'!#REF!="No Data",1,IF(#REF!&lt;&gt;"",1,0))</f>
        <v>#REF!</v>
      </c>
      <c r="AB139" s="214" t="e">
        <f>IF('Crisis Indicator Data'!#REF!="No Data",1,IF(#REF!&lt;&gt;"",1,0))</f>
        <v>#REF!</v>
      </c>
      <c r="AC139" s="214" t="e">
        <f>IF('Crisis Indicator Data'!#REF!="No Data",1,IF(#REF!&lt;&gt;"",1,0))</f>
        <v>#REF!</v>
      </c>
      <c r="AD139" s="214" t="e">
        <f>IF('Crisis Indicator Data'!#REF!="No Data",1,IF(#REF!&lt;&gt;"",1,0))</f>
        <v>#REF!</v>
      </c>
      <c r="AE139" s="214" t="e">
        <f>IF('Crisis Indicator Data'!#REF!="No Data",1,IF(#REF!&lt;&gt;"",1,0))</f>
        <v>#REF!</v>
      </c>
      <c r="AF139" s="214" t="e">
        <f>IF('Crisis Indicator Data'!#REF!="No Data",1,IF(#REF!&lt;&gt;"",1,0))</f>
        <v>#REF!</v>
      </c>
      <c r="AG139" s="214" t="e">
        <f>IF('Crisis Indicator Data'!#REF!="No Data",1,IF(#REF!&lt;&gt;"",1,0))</f>
        <v>#REF!</v>
      </c>
      <c r="AH139" s="214" t="e">
        <f>IF('Crisis Indicator Data'!#REF!="No Data",1,IF(#REF!&lt;&gt;"",1,0))</f>
        <v>#REF!</v>
      </c>
      <c r="AI139" s="214" t="e">
        <f>IF('Crisis Indicator Data'!#REF!="No Data",1,IF(#REF!&lt;&gt;"",1,0))</f>
        <v>#REF!</v>
      </c>
      <c r="AJ139" s="214" t="e">
        <f>IF('Crisis Indicator Data'!#REF!="No Data",1,IF(#REF!&lt;&gt;"",1,0))</f>
        <v>#REF!</v>
      </c>
      <c r="AK139" s="214" t="e">
        <f>IF('Crisis Indicator Data'!#REF!="No Data",1,IF(#REF!&lt;&gt;"",1,0))</f>
        <v>#REF!</v>
      </c>
      <c r="AL139" s="214" t="e">
        <f>IF('Crisis Indicator Data'!#REF!="No Data",1,IF(#REF!&lt;&gt;"",1,0))</f>
        <v>#REF!</v>
      </c>
      <c r="AM139" s="214" t="e">
        <f>IF('Crisis Indicator Data'!#REF!="No Data",1,IF(#REF!&lt;&gt;"",1,0))</f>
        <v>#REF!</v>
      </c>
      <c r="AN139" s="214" t="e">
        <f>IF('Crisis Indicator Data'!#REF!="No Data",1,IF(#REF!&lt;&gt;"",1,0))</f>
        <v>#REF!</v>
      </c>
      <c r="AO139" s="214" t="e">
        <f>IF('Crisis Indicator Data'!#REF!="No Data",1,IF(#REF!&lt;&gt;"",1,0))</f>
        <v>#REF!</v>
      </c>
      <c r="AP139" s="214" t="e">
        <f>IF('Crisis Indicator Data'!#REF!="No Data",1,IF(#REF!&lt;&gt;"",1,0))</f>
        <v>#REF!</v>
      </c>
      <c r="AQ139" s="214" t="e">
        <f>IF('Crisis Indicator Data'!#REF!="No Data",1,IF(#REF!&lt;&gt;"",1,0))</f>
        <v>#REF!</v>
      </c>
      <c r="AR139" s="214" t="e">
        <f>IF('Crisis Indicator Data'!#REF!="No Data",1,IF(#REF!&lt;&gt;"",1,0))</f>
        <v>#REF!</v>
      </c>
      <c r="AS139" s="214" t="e">
        <f>IF('Crisis Indicator Data'!#REF!="No Data",1,IF(#REF!&lt;&gt;"",1,0))</f>
        <v>#REF!</v>
      </c>
      <c r="AT139" s="214" t="e">
        <f>IF('Crisis Indicator Data'!#REF!="No Data",1,IF(#REF!&lt;&gt;"",1,0))</f>
        <v>#REF!</v>
      </c>
      <c r="AU139" s="214" t="e">
        <f>IF('Crisis Indicator Data'!#REF!="No Data",1,IF(#REF!&lt;&gt;"",1,0))</f>
        <v>#REF!</v>
      </c>
      <c r="AV139" s="214" t="e">
        <f>IF('Crisis Indicator Data'!#REF!="No Data",1,IF(#REF!&lt;&gt;"",1,0))</f>
        <v>#REF!</v>
      </c>
      <c r="AW139" s="214" t="e">
        <f>IF('Crisis Indicator Data'!#REF!="No Data",1,IF(#REF!&lt;&gt;"",1,0))</f>
        <v>#REF!</v>
      </c>
      <c r="AX139" s="214" t="e">
        <f>IF('Crisis Indicator Data'!#REF!="No Data",1,IF(#REF!&lt;&gt;"",1,0))</f>
        <v>#REF!</v>
      </c>
      <c r="AY139" s="214" t="e">
        <f>IF('Crisis Indicator Data'!#REF!="No Data",1,IF(#REF!&lt;&gt;"",1,0))</f>
        <v>#REF!</v>
      </c>
      <c r="AZ139" s="214" t="e">
        <f>IF('Crisis Indicator Data'!#REF!="No Data",1,IF(#REF!&lt;&gt;"",1,0))</f>
        <v>#REF!</v>
      </c>
      <c r="BA139" t="e">
        <f t="shared" si="8"/>
        <v>#REF!</v>
      </c>
      <c r="BB139" s="22" t="e">
        <f t="shared" si="9"/>
        <v>#REF!</v>
      </c>
    </row>
    <row r="140" spans="1:54" x14ac:dyDescent="0.25">
      <c r="A140" t="s">
        <v>8075</v>
      </c>
      <c r="B140" s="214" t="e">
        <f>IF('Crisis Indicator Data'!#REF!="No Data",1,IF(#REF!&lt;&gt;"",1,0))</f>
        <v>#REF!</v>
      </c>
      <c r="C140" s="214" t="e">
        <f>IF('Crisis Indicator Data'!#REF!="No Data",1,IF(#REF!&lt;&gt;"",1,0))</f>
        <v>#REF!</v>
      </c>
      <c r="D140" s="214" t="e">
        <f>IF('Crisis Indicator Data'!#REF!="No Data",1,IF(#REF!&lt;&gt;"",1,0))</f>
        <v>#REF!</v>
      </c>
      <c r="E140" s="214" t="e">
        <f>IF('Crisis Indicator Data'!#REF!="No Data",1,IF(#REF!&lt;&gt;"",1,0))</f>
        <v>#REF!</v>
      </c>
      <c r="F140" s="214" t="e">
        <f>IF('Crisis Indicator Data'!#REF!="No Data",1,IF(#REF!&lt;&gt;"",1,0))</f>
        <v>#REF!</v>
      </c>
      <c r="G140" s="214" t="e">
        <f>IF('Crisis Indicator Data'!#REF!="No Data",1,IF(#REF!&lt;&gt;"",1,0))</f>
        <v>#REF!</v>
      </c>
      <c r="H140" s="214" t="e">
        <f>IF('Crisis Indicator Data'!#REF!="No Data",1,IF(#REF!&lt;&gt;"",1,0))</f>
        <v>#REF!</v>
      </c>
      <c r="I140" s="214" t="e">
        <f>IF('Crisis Indicator Data'!#REF!="No Data",1,IF(#REF!&lt;&gt;"",1,0))</f>
        <v>#REF!</v>
      </c>
      <c r="J140" s="214" t="e">
        <f>IF('Crisis Indicator Data'!#REF!="No Data",1,IF(#REF!&lt;&gt;"",1,0))</f>
        <v>#REF!</v>
      </c>
      <c r="K140" s="214" t="e">
        <f>IF('Crisis Indicator Data'!#REF!="No Data",1,IF(#REF!&lt;&gt;"",1,0))</f>
        <v>#REF!</v>
      </c>
      <c r="L140" s="214" t="e">
        <f>IF('Crisis Indicator Data'!#REF!="No Data",1,IF(#REF!&lt;&gt;"",1,0))</f>
        <v>#REF!</v>
      </c>
      <c r="M140" s="214" t="e">
        <f>IF('Crisis Indicator Data'!#REF!="No Data",1,IF(#REF!&lt;&gt;"",1,0))</f>
        <v>#REF!</v>
      </c>
      <c r="N140" s="214" t="e">
        <f>IF('Crisis Indicator Data'!#REF!="No Data",1,IF(#REF!&lt;&gt;"",1,0))</f>
        <v>#REF!</v>
      </c>
      <c r="O140" s="214" t="e">
        <f>IF('Crisis Indicator Data'!#REF!="No Data",1,IF(#REF!&lt;&gt;"",1,0))</f>
        <v>#REF!</v>
      </c>
      <c r="P140" s="214" t="e">
        <f>IF('Crisis Indicator Data'!#REF!="No Data",1,IF(#REF!&lt;&gt;"",1,0))</f>
        <v>#REF!</v>
      </c>
      <c r="Q140" s="214" t="e">
        <f>IF('Crisis Indicator Data'!#REF!="No Data",1,IF(#REF!&lt;&gt;"",1,0))</f>
        <v>#REF!</v>
      </c>
      <c r="R140" s="214" t="e">
        <f>IF('Crisis Indicator Data'!#REF!="No Data",1,IF(#REF!&lt;&gt;"",1,0))</f>
        <v>#REF!</v>
      </c>
      <c r="S140" s="214" t="e">
        <f>IF('Crisis Indicator Data'!#REF!="No Data",1,IF(#REF!&lt;&gt;"",1,0))</f>
        <v>#REF!</v>
      </c>
      <c r="T140" s="214" t="e">
        <f>IF('Crisis Indicator Data'!#REF!="No Data",1,IF(#REF!&lt;&gt;"",1,0))</f>
        <v>#REF!</v>
      </c>
      <c r="U140" s="214" t="e">
        <f>IF('Crisis Indicator Data'!#REF!="No Data",1,IF(#REF!&lt;&gt;"",1,0))</f>
        <v>#REF!</v>
      </c>
      <c r="V140" s="214" t="e">
        <f>IF('Crisis Indicator Data'!#REF!="No Data",1,IF(#REF!&lt;&gt;"",1,0))</f>
        <v>#REF!</v>
      </c>
      <c r="W140" s="214" t="e">
        <f>IF('Crisis Indicator Data'!#REF!="No Data",1,IF(#REF!&lt;&gt;"",1,0))</f>
        <v>#REF!</v>
      </c>
      <c r="X140" s="214" t="e">
        <f>IF('Crisis Indicator Data'!#REF!="No Data",1,IF(#REF!&lt;&gt;"",1,0))</f>
        <v>#REF!</v>
      </c>
      <c r="Y140" s="214" t="e">
        <f>IF('Crisis Indicator Data'!#REF!="No Data",1,IF(#REF!&lt;&gt;"",1,0))</f>
        <v>#REF!</v>
      </c>
      <c r="Z140" s="214" t="e">
        <f>IF('Crisis Indicator Data'!#REF!="No Data",1,IF(#REF!&lt;&gt;"",1,0))</f>
        <v>#REF!</v>
      </c>
      <c r="AA140" s="214" t="e">
        <f>IF('Crisis Indicator Data'!#REF!="No Data",1,IF(#REF!&lt;&gt;"",1,0))</f>
        <v>#REF!</v>
      </c>
      <c r="AB140" s="214" t="e">
        <f>IF('Crisis Indicator Data'!#REF!="No Data",1,IF(#REF!&lt;&gt;"",1,0))</f>
        <v>#REF!</v>
      </c>
      <c r="AC140" s="214" t="e">
        <f>IF('Crisis Indicator Data'!#REF!="No Data",1,IF(#REF!&lt;&gt;"",1,0))</f>
        <v>#REF!</v>
      </c>
      <c r="AD140" s="214" t="e">
        <f>IF('Crisis Indicator Data'!#REF!="No Data",1,IF(#REF!&lt;&gt;"",1,0))</f>
        <v>#REF!</v>
      </c>
      <c r="AE140" s="214" t="e">
        <f>IF('Crisis Indicator Data'!#REF!="No Data",1,IF(#REF!&lt;&gt;"",1,0))</f>
        <v>#REF!</v>
      </c>
      <c r="AF140" s="214" t="e">
        <f>IF('Crisis Indicator Data'!#REF!="No Data",1,IF(#REF!&lt;&gt;"",1,0))</f>
        <v>#REF!</v>
      </c>
      <c r="AG140" s="214" t="e">
        <f>IF('Crisis Indicator Data'!#REF!="No Data",1,IF(#REF!&lt;&gt;"",1,0))</f>
        <v>#REF!</v>
      </c>
      <c r="AH140" s="214" t="e">
        <f>IF('Crisis Indicator Data'!#REF!="No Data",1,IF(#REF!&lt;&gt;"",1,0))</f>
        <v>#REF!</v>
      </c>
      <c r="AI140" s="214" t="e">
        <f>IF('Crisis Indicator Data'!#REF!="No Data",1,IF(#REF!&lt;&gt;"",1,0))</f>
        <v>#REF!</v>
      </c>
      <c r="AJ140" s="214" t="e">
        <f>IF('Crisis Indicator Data'!#REF!="No Data",1,IF(#REF!&lt;&gt;"",1,0))</f>
        <v>#REF!</v>
      </c>
      <c r="AK140" s="214" t="e">
        <f>IF('Crisis Indicator Data'!#REF!="No Data",1,IF(#REF!&lt;&gt;"",1,0))</f>
        <v>#REF!</v>
      </c>
      <c r="AL140" s="214" t="e">
        <f>IF('Crisis Indicator Data'!#REF!="No Data",1,IF(#REF!&lt;&gt;"",1,0))</f>
        <v>#REF!</v>
      </c>
      <c r="AM140" s="214" t="e">
        <f>IF('Crisis Indicator Data'!#REF!="No Data",1,IF(#REF!&lt;&gt;"",1,0))</f>
        <v>#REF!</v>
      </c>
      <c r="AN140" s="214" t="e">
        <f>IF('Crisis Indicator Data'!#REF!="No Data",1,IF(#REF!&lt;&gt;"",1,0))</f>
        <v>#REF!</v>
      </c>
      <c r="AO140" s="214" t="e">
        <f>IF('Crisis Indicator Data'!#REF!="No Data",1,IF(#REF!&lt;&gt;"",1,0))</f>
        <v>#REF!</v>
      </c>
      <c r="AP140" s="214" t="e">
        <f>IF('Crisis Indicator Data'!#REF!="No Data",1,IF(#REF!&lt;&gt;"",1,0))</f>
        <v>#REF!</v>
      </c>
      <c r="AQ140" s="214" t="e">
        <f>IF('Crisis Indicator Data'!#REF!="No Data",1,IF(#REF!&lt;&gt;"",1,0))</f>
        <v>#REF!</v>
      </c>
      <c r="AR140" s="214" t="e">
        <f>IF('Crisis Indicator Data'!#REF!="No Data",1,IF(#REF!&lt;&gt;"",1,0))</f>
        <v>#REF!</v>
      </c>
      <c r="AS140" s="214" t="e">
        <f>IF('Crisis Indicator Data'!#REF!="No Data",1,IF(#REF!&lt;&gt;"",1,0))</f>
        <v>#REF!</v>
      </c>
      <c r="AT140" s="214" t="e">
        <f>IF('Crisis Indicator Data'!#REF!="No Data",1,IF(#REF!&lt;&gt;"",1,0))</f>
        <v>#REF!</v>
      </c>
      <c r="AU140" s="214" t="e">
        <f>IF('Crisis Indicator Data'!#REF!="No Data",1,IF(#REF!&lt;&gt;"",1,0))</f>
        <v>#REF!</v>
      </c>
      <c r="AV140" s="214" t="e">
        <f>IF('Crisis Indicator Data'!#REF!="No Data",1,IF(#REF!&lt;&gt;"",1,0))</f>
        <v>#REF!</v>
      </c>
      <c r="AW140" s="214" t="e">
        <f>IF('Crisis Indicator Data'!#REF!="No Data",1,IF(#REF!&lt;&gt;"",1,0))</f>
        <v>#REF!</v>
      </c>
      <c r="AX140" s="214" t="e">
        <f>IF('Crisis Indicator Data'!#REF!="No Data",1,IF(#REF!&lt;&gt;"",1,0))</f>
        <v>#REF!</v>
      </c>
      <c r="AY140" s="214" t="e">
        <f>IF('Crisis Indicator Data'!#REF!="No Data",1,IF(#REF!&lt;&gt;"",1,0))</f>
        <v>#REF!</v>
      </c>
      <c r="AZ140" s="214" t="e">
        <f>IF('Crisis Indicator Data'!#REF!="No Data",1,IF(#REF!&lt;&gt;"",1,0))</f>
        <v>#REF!</v>
      </c>
      <c r="BA140" t="e">
        <f t="shared" si="8"/>
        <v>#REF!</v>
      </c>
      <c r="BB140" s="22" t="e">
        <f t="shared" si="9"/>
        <v>#REF!</v>
      </c>
    </row>
    <row r="141" spans="1:54" x14ac:dyDescent="0.25">
      <c r="A141" t="s">
        <v>8077</v>
      </c>
      <c r="B141" s="214" t="e">
        <f>IF('Crisis Indicator Data'!#REF!="No Data",1,IF(#REF!&lt;&gt;"",1,0))</f>
        <v>#REF!</v>
      </c>
      <c r="C141" s="214" t="e">
        <f>IF('Crisis Indicator Data'!#REF!="No Data",1,IF(#REF!&lt;&gt;"",1,0))</f>
        <v>#REF!</v>
      </c>
      <c r="D141" s="214" t="e">
        <f>IF('Crisis Indicator Data'!#REF!="No Data",1,IF(#REF!&lt;&gt;"",1,0))</f>
        <v>#REF!</v>
      </c>
      <c r="E141" s="214" t="e">
        <f>IF('Crisis Indicator Data'!#REF!="No Data",1,IF(#REF!&lt;&gt;"",1,0))</f>
        <v>#REF!</v>
      </c>
      <c r="F141" s="214" t="e">
        <f>IF('Crisis Indicator Data'!#REF!="No Data",1,IF(#REF!&lt;&gt;"",1,0))</f>
        <v>#REF!</v>
      </c>
      <c r="G141" s="214" t="e">
        <f>IF('Crisis Indicator Data'!#REF!="No Data",1,IF(#REF!&lt;&gt;"",1,0))</f>
        <v>#REF!</v>
      </c>
      <c r="H141" s="214" t="e">
        <f>IF('Crisis Indicator Data'!#REF!="No Data",1,IF(#REF!&lt;&gt;"",1,0))</f>
        <v>#REF!</v>
      </c>
      <c r="I141" s="214" t="e">
        <f>IF('Crisis Indicator Data'!#REF!="No Data",1,IF(#REF!&lt;&gt;"",1,0))</f>
        <v>#REF!</v>
      </c>
      <c r="J141" s="214" t="e">
        <f>IF('Crisis Indicator Data'!#REF!="No Data",1,IF(#REF!&lt;&gt;"",1,0))</f>
        <v>#REF!</v>
      </c>
      <c r="K141" s="214" t="e">
        <f>IF('Crisis Indicator Data'!#REF!="No Data",1,IF(#REF!&lt;&gt;"",1,0))</f>
        <v>#REF!</v>
      </c>
      <c r="L141" s="214" t="e">
        <f>IF('Crisis Indicator Data'!#REF!="No Data",1,IF(#REF!&lt;&gt;"",1,0))</f>
        <v>#REF!</v>
      </c>
      <c r="M141" s="214" t="e">
        <f>IF('Crisis Indicator Data'!#REF!="No Data",1,IF(#REF!&lt;&gt;"",1,0))</f>
        <v>#REF!</v>
      </c>
      <c r="N141" s="214" t="e">
        <f>IF('Crisis Indicator Data'!#REF!="No Data",1,IF(#REF!&lt;&gt;"",1,0))</f>
        <v>#REF!</v>
      </c>
      <c r="O141" s="214" t="e">
        <f>IF('Crisis Indicator Data'!#REF!="No Data",1,IF(#REF!&lt;&gt;"",1,0))</f>
        <v>#REF!</v>
      </c>
      <c r="P141" s="214" t="e">
        <f>IF('Crisis Indicator Data'!#REF!="No Data",1,IF(#REF!&lt;&gt;"",1,0))</f>
        <v>#REF!</v>
      </c>
      <c r="Q141" s="214" t="e">
        <f>IF('Crisis Indicator Data'!#REF!="No Data",1,IF(#REF!&lt;&gt;"",1,0))</f>
        <v>#REF!</v>
      </c>
      <c r="R141" s="214" t="e">
        <f>IF('Crisis Indicator Data'!#REF!="No Data",1,IF(#REF!&lt;&gt;"",1,0))</f>
        <v>#REF!</v>
      </c>
      <c r="S141" s="214" t="e">
        <f>IF('Crisis Indicator Data'!#REF!="No Data",1,IF(#REF!&lt;&gt;"",1,0))</f>
        <v>#REF!</v>
      </c>
      <c r="T141" s="214" t="e">
        <f>IF('Crisis Indicator Data'!#REF!="No Data",1,IF(#REF!&lt;&gt;"",1,0))</f>
        <v>#REF!</v>
      </c>
      <c r="U141" s="214" t="e">
        <f>IF('Crisis Indicator Data'!#REF!="No Data",1,IF(#REF!&lt;&gt;"",1,0))</f>
        <v>#REF!</v>
      </c>
      <c r="V141" s="214" t="e">
        <f>IF('Crisis Indicator Data'!#REF!="No Data",1,IF(#REF!&lt;&gt;"",1,0))</f>
        <v>#REF!</v>
      </c>
      <c r="W141" s="214" t="e">
        <f>IF('Crisis Indicator Data'!#REF!="No Data",1,IF(#REF!&lt;&gt;"",1,0))</f>
        <v>#REF!</v>
      </c>
      <c r="X141" s="214" t="e">
        <f>IF('Crisis Indicator Data'!#REF!="No Data",1,IF(#REF!&lt;&gt;"",1,0))</f>
        <v>#REF!</v>
      </c>
      <c r="Y141" s="214" t="e">
        <f>IF('Crisis Indicator Data'!#REF!="No Data",1,IF(#REF!&lt;&gt;"",1,0))</f>
        <v>#REF!</v>
      </c>
      <c r="Z141" s="214" t="e">
        <f>IF('Crisis Indicator Data'!#REF!="No Data",1,IF(#REF!&lt;&gt;"",1,0))</f>
        <v>#REF!</v>
      </c>
      <c r="AA141" s="214" t="e">
        <f>IF('Crisis Indicator Data'!#REF!="No Data",1,IF(#REF!&lt;&gt;"",1,0))</f>
        <v>#REF!</v>
      </c>
      <c r="AB141" s="214" t="e">
        <f>IF('Crisis Indicator Data'!#REF!="No Data",1,IF(#REF!&lt;&gt;"",1,0))</f>
        <v>#REF!</v>
      </c>
      <c r="AC141" s="214" t="e">
        <f>IF('Crisis Indicator Data'!#REF!="No Data",1,IF(#REF!&lt;&gt;"",1,0))</f>
        <v>#REF!</v>
      </c>
      <c r="AD141" s="214" t="e">
        <f>IF('Crisis Indicator Data'!#REF!="No Data",1,IF(#REF!&lt;&gt;"",1,0))</f>
        <v>#REF!</v>
      </c>
      <c r="AE141" s="214" t="e">
        <f>IF('Crisis Indicator Data'!#REF!="No Data",1,IF(#REF!&lt;&gt;"",1,0))</f>
        <v>#REF!</v>
      </c>
      <c r="AF141" s="214" t="e">
        <f>IF('Crisis Indicator Data'!#REF!="No Data",1,IF(#REF!&lt;&gt;"",1,0))</f>
        <v>#REF!</v>
      </c>
      <c r="AG141" s="214" t="e">
        <f>IF('Crisis Indicator Data'!#REF!="No Data",1,IF(#REF!&lt;&gt;"",1,0))</f>
        <v>#REF!</v>
      </c>
      <c r="AH141" s="214" t="e">
        <f>IF('Crisis Indicator Data'!#REF!="No Data",1,IF(#REF!&lt;&gt;"",1,0))</f>
        <v>#REF!</v>
      </c>
      <c r="AI141" s="214" t="e">
        <f>IF('Crisis Indicator Data'!#REF!="No Data",1,IF(#REF!&lt;&gt;"",1,0))</f>
        <v>#REF!</v>
      </c>
      <c r="AJ141" s="214" t="e">
        <f>IF('Crisis Indicator Data'!#REF!="No Data",1,IF(#REF!&lt;&gt;"",1,0))</f>
        <v>#REF!</v>
      </c>
      <c r="AK141" s="214" t="e">
        <f>IF('Crisis Indicator Data'!#REF!="No Data",1,IF(#REF!&lt;&gt;"",1,0))</f>
        <v>#REF!</v>
      </c>
      <c r="AL141" s="214" t="e">
        <f>IF('Crisis Indicator Data'!#REF!="No Data",1,IF(#REF!&lt;&gt;"",1,0))</f>
        <v>#REF!</v>
      </c>
      <c r="AM141" s="214" t="e">
        <f>IF('Crisis Indicator Data'!#REF!="No Data",1,IF(#REF!&lt;&gt;"",1,0))</f>
        <v>#REF!</v>
      </c>
      <c r="AN141" s="214" t="e">
        <f>IF('Crisis Indicator Data'!#REF!="No Data",1,IF(#REF!&lt;&gt;"",1,0))</f>
        <v>#REF!</v>
      </c>
      <c r="AO141" s="214" t="e">
        <f>IF('Crisis Indicator Data'!#REF!="No Data",1,IF(#REF!&lt;&gt;"",1,0))</f>
        <v>#REF!</v>
      </c>
      <c r="AP141" s="214" t="e">
        <f>IF('Crisis Indicator Data'!#REF!="No Data",1,IF(#REF!&lt;&gt;"",1,0))</f>
        <v>#REF!</v>
      </c>
      <c r="AQ141" s="214" t="e">
        <f>IF('Crisis Indicator Data'!#REF!="No Data",1,IF(#REF!&lt;&gt;"",1,0))</f>
        <v>#REF!</v>
      </c>
      <c r="AR141" s="214" t="e">
        <f>IF('Crisis Indicator Data'!#REF!="No Data",1,IF(#REF!&lt;&gt;"",1,0))</f>
        <v>#REF!</v>
      </c>
      <c r="AS141" s="214" t="e">
        <f>IF('Crisis Indicator Data'!#REF!="No Data",1,IF(#REF!&lt;&gt;"",1,0))</f>
        <v>#REF!</v>
      </c>
      <c r="AT141" s="214" t="e">
        <f>IF('Crisis Indicator Data'!#REF!="No Data",1,IF(#REF!&lt;&gt;"",1,0))</f>
        <v>#REF!</v>
      </c>
      <c r="AU141" s="214" t="e">
        <f>IF('Crisis Indicator Data'!#REF!="No Data",1,IF(#REF!&lt;&gt;"",1,0))</f>
        <v>#REF!</v>
      </c>
      <c r="AV141" s="214" t="e">
        <f>IF('Crisis Indicator Data'!#REF!="No Data",1,IF(#REF!&lt;&gt;"",1,0))</f>
        <v>#REF!</v>
      </c>
      <c r="AW141" s="214" t="e">
        <f>IF('Crisis Indicator Data'!#REF!="No Data",1,IF(#REF!&lt;&gt;"",1,0))</f>
        <v>#REF!</v>
      </c>
      <c r="AX141" s="214" t="e">
        <f>IF('Crisis Indicator Data'!#REF!="No Data",1,IF(#REF!&lt;&gt;"",1,0))</f>
        <v>#REF!</v>
      </c>
      <c r="AY141" s="214" t="e">
        <f>IF('Crisis Indicator Data'!#REF!="No Data",1,IF(#REF!&lt;&gt;"",1,0))</f>
        <v>#REF!</v>
      </c>
      <c r="AZ141" s="214" t="e">
        <f>IF('Crisis Indicator Data'!#REF!="No Data",1,IF(#REF!&lt;&gt;"",1,0))</f>
        <v>#REF!</v>
      </c>
      <c r="BA141" t="e">
        <f t="shared" si="8"/>
        <v>#REF!</v>
      </c>
      <c r="BB141" s="22" t="e">
        <f t="shared" si="9"/>
        <v>#REF!</v>
      </c>
    </row>
    <row r="142" spans="1:54" x14ac:dyDescent="0.25">
      <c r="A142" t="s">
        <v>8078</v>
      </c>
      <c r="B142" s="214" t="e">
        <f>IF('Crisis Indicator Data'!#REF!="No Data",1,IF(#REF!&lt;&gt;"",1,0))</f>
        <v>#REF!</v>
      </c>
      <c r="C142" s="214" t="e">
        <f>IF('Crisis Indicator Data'!#REF!="No Data",1,IF(#REF!&lt;&gt;"",1,0))</f>
        <v>#REF!</v>
      </c>
      <c r="D142" s="214" t="e">
        <f>IF('Crisis Indicator Data'!#REF!="No Data",1,IF(#REF!&lt;&gt;"",1,0))</f>
        <v>#REF!</v>
      </c>
      <c r="E142" s="214" t="e">
        <f>IF('Crisis Indicator Data'!#REF!="No Data",1,IF(#REF!&lt;&gt;"",1,0))</f>
        <v>#REF!</v>
      </c>
      <c r="F142" s="214" t="e">
        <f>IF('Crisis Indicator Data'!#REF!="No Data",1,IF(#REF!&lt;&gt;"",1,0))</f>
        <v>#REF!</v>
      </c>
      <c r="G142" s="214" t="e">
        <f>IF('Crisis Indicator Data'!#REF!="No Data",1,IF(#REF!&lt;&gt;"",1,0))</f>
        <v>#REF!</v>
      </c>
      <c r="H142" s="214" t="e">
        <f>IF('Crisis Indicator Data'!#REF!="No Data",1,IF(#REF!&lt;&gt;"",1,0))</f>
        <v>#REF!</v>
      </c>
      <c r="I142" s="214" t="e">
        <f>IF('Crisis Indicator Data'!#REF!="No Data",1,IF(#REF!&lt;&gt;"",1,0))</f>
        <v>#REF!</v>
      </c>
      <c r="J142" s="214" t="e">
        <f>IF('Crisis Indicator Data'!#REF!="No Data",1,IF(#REF!&lt;&gt;"",1,0))</f>
        <v>#REF!</v>
      </c>
      <c r="K142" s="214" t="e">
        <f>IF('Crisis Indicator Data'!#REF!="No Data",1,IF(#REF!&lt;&gt;"",1,0))</f>
        <v>#REF!</v>
      </c>
      <c r="L142" s="214" t="e">
        <f>IF('Crisis Indicator Data'!#REF!="No Data",1,IF(#REF!&lt;&gt;"",1,0))</f>
        <v>#REF!</v>
      </c>
      <c r="M142" s="214" t="e">
        <f>IF('Crisis Indicator Data'!#REF!="No Data",1,IF(#REF!&lt;&gt;"",1,0))</f>
        <v>#REF!</v>
      </c>
      <c r="N142" s="214" t="e">
        <f>IF('Crisis Indicator Data'!#REF!="No Data",1,IF(#REF!&lt;&gt;"",1,0))</f>
        <v>#REF!</v>
      </c>
      <c r="O142" s="214" t="e">
        <f>IF('Crisis Indicator Data'!#REF!="No Data",1,IF(#REF!&lt;&gt;"",1,0))</f>
        <v>#REF!</v>
      </c>
      <c r="P142" s="214" t="e">
        <f>IF('Crisis Indicator Data'!#REF!="No Data",1,IF(#REF!&lt;&gt;"",1,0))</f>
        <v>#REF!</v>
      </c>
      <c r="Q142" s="214" t="e">
        <f>IF('Crisis Indicator Data'!#REF!="No Data",1,IF(#REF!&lt;&gt;"",1,0))</f>
        <v>#REF!</v>
      </c>
      <c r="R142" s="214" t="e">
        <f>IF('Crisis Indicator Data'!#REF!="No Data",1,IF(#REF!&lt;&gt;"",1,0))</f>
        <v>#REF!</v>
      </c>
      <c r="S142" s="214" t="e">
        <f>IF('Crisis Indicator Data'!#REF!="No Data",1,IF(#REF!&lt;&gt;"",1,0))</f>
        <v>#REF!</v>
      </c>
      <c r="T142" s="214" t="e">
        <f>IF('Crisis Indicator Data'!#REF!="No Data",1,IF(#REF!&lt;&gt;"",1,0))</f>
        <v>#REF!</v>
      </c>
      <c r="U142" s="214" t="e">
        <f>IF('Crisis Indicator Data'!#REF!="No Data",1,IF(#REF!&lt;&gt;"",1,0))</f>
        <v>#REF!</v>
      </c>
      <c r="V142" s="214" t="e">
        <f>IF('Crisis Indicator Data'!#REF!="No Data",1,IF(#REF!&lt;&gt;"",1,0))</f>
        <v>#REF!</v>
      </c>
      <c r="W142" s="214" t="e">
        <f>IF('Crisis Indicator Data'!#REF!="No Data",1,IF(#REF!&lt;&gt;"",1,0))</f>
        <v>#REF!</v>
      </c>
      <c r="X142" s="214" t="e">
        <f>IF('Crisis Indicator Data'!#REF!="No Data",1,IF(#REF!&lt;&gt;"",1,0))</f>
        <v>#REF!</v>
      </c>
      <c r="Y142" s="214" t="e">
        <f>IF('Crisis Indicator Data'!#REF!="No Data",1,IF(#REF!&lt;&gt;"",1,0))</f>
        <v>#REF!</v>
      </c>
      <c r="Z142" s="214" t="e">
        <f>IF('Crisis Indicator Data'!#REF!="No Data",1,IF(#REF!&lt;&gt;"",1,0))</f>
        <v>#REF!</v>
      </c>
      <c r="AA142" s="214" t="e">
        <f>IF('Crisis Indicator Data'!#REF!="No Data",1,IF(#REF!&lt;&gt;"",1,0))</f>
        <v>#REF!</v>
      </c>
      <c r="AB142" s="214" t="e">
        <f>IF('Crisis Indicator Data'!#REF!="No Data",1,IF(#REF!&lt;&gt;"",1,0))</f>
        <v>#REF!</v>
      </c>
      <c r="AC142" s="214" t="e">
        <f>IF('Crisis Indicator Data'!#REF!="No Data",1,IF(#REF!&lt;&gt;"",1,0))</f>
        <v>#REF!</v>
      </c>
      <c r="AD142" s="214" t="e">
        <f>IF('Crisis Indicator Data'!#REF!="No Data",1,IF(#REF!&lt;&gt;"",1,0))</f>
        <v>#REF!</v>
      </c>
      <c r="AE142" s="214" t="e">
        <f>IF('Crisis Indicator Data'!#REF!="No Data",1,IF(#REF!&lt;&gt;"",1,0))</f>
        <v>#REF!</v>
      </c>
      <c r="AF142" s="214" t="e">
        <f>IF('Crisis Indicator Data'!#REF!="No Data",1,IF(#REF!&lt;&gt;"",1,0))</f>
        <v>#REF!</v>
      </c>
      <c r="AG142" s="214" t="e">
        <f>IF('Crisis Indicator Data'!#REF!="No Data",1,IF(#REF!&lt;&gt;"",1,0))</f>
        <v>#REF!</v>
      </c>
      <c r="AH142" s="214" t="e">
        <f>IF('Crisis Indicator Data'!#REF!="No Data",1,IF(#REF!&lt;&gt;"",1,0))</f>
        <v>#REF!</v>
      </c>
      <c r="AI142" s="214" t="e">
        <f>IF('Crisis Indicator Data'!#REF!="No Data",1,IF(#REF!&lt;&gt;"",1,0))</f>
        <v>#REF!</v>
      </c>
      <c r="AJ142" s="214" t="e">
        <f>IF('Crisis Indicator Data'!#REF!="No Data",1,IF(#REF!&lt;&gt;"",1,0))</f>
        <v>#REF!</v>
      </c>
      <c r="AK142" s="214" t="e">
        <f>IF('Crisis Indicator Data'!#REF!="No Data",1,IF(#REF!&lt;&gt;"",1,0))</f>
        <v>#REF!</v>
      </c>
      <c r="AL142" s="214" t="e">
        <f>IF('Crisis Indicator Data'!#REF!="No Data",1,IF(#REF!&lt;&gt;"",1,0))</f>
        <v>#REF!</v>
      </c>
      <c r="AM142" s="214" t="e">
        <f>IF('Crisis Indicator Data'!#REF!="No Data",1,IF(#REF!&lt;&gt;"",1,0))</f>
        <v>#REF!</v>
      </c>
      <c r="AN142" s="214" t="e">
        <f>IF('Crisis Indicator Data'!#REF!="No Data",1,IF(#REF!&lt;&gt;"",1,0))</f>
        <v>#REF!</v>
      </c>
      <c r="AO142" s="214" t="e">
        <f>IF('Crisis Indicator Data'!#REF!="No Data",1,IF(#REF!&lt;&gt;"",1,0))</f>
        <v>#REF!</v>
      </c>
      <c r="AP142" s="214" t="e">
        <f>IF('Crisis Indicator Data'!#REF!="No Data",1,IF(#REF!&lt;&gt;"",1,0))</f>
        <v>#REF!</v>
      </c>
      <c r="AQ142" s="214" t="e">
        <f>IF('Crisis Indicator Data'!#REF!="No Data",1,IF(#REF!&lt;&gt;"",1,0))</f>
        <v>#REF!</v>
      </c>
      <c r="AR142" s="214" t="e">
        <f>IF('Crisis Indicator Data'!#REF!="No Data",1,IF(#REF!&lt;&gt;"",1,0))</f>
        <v>#REF!</v>
      </c>
      <c r="AS142" s="214" t="e">
        <f>IF('Crisis Indicator Data'!#REF!="No Data",1,IF(#REF!&lt;&gt;"",1,0))</f>
        <v>#REF!</v>
      </c>
      <c r="AT142" s="214" t="e">
        <f>IF('Crisis Indicator Data'!#REF!="No Data",1,IF(#REF!&lt;&gt;"",1,0))</f>
        <v>#REF!</v>
      </c>
      <c r="AU142" s="214" t="e">
        <f>IF('Crisis Indicator Data'!#REF!="No Data",1,IF(#REF!&lt;&gt;"",1,0))</f>
        <v>#REF!</v>
      </c>
      <c r="AV142" s="214" t="e">
        <f>IF('Crisis Indicator Data'!#REF!="No Data",1,IF(#REF!&lt;&gt;"",1,0))</f>
        <v>#REF!</v>
      </c>
      <c r="AW142" s="214" t="e">
        <f>IF('Crisis Indicator Data'!#REF!="No Data",1,IF(#REF!&lt;&gt;"",1,0))</f>
        <v>#REF!</v>
      </c>
      <c r="AX142" s="214" t="e">
        <f>IF('Crisis Indicator Data'!#REF!="No Data",1,IF(#REF!&lt;&gt;"",1,0))</f>
        <v>#REF!</v>
      </c>
      <c r="AY142" s="214" t="e">
        <f>IF('Crisis Indicator Data'!#REF!="No Data",1,IF(#REF!&lt;&gt;"",1,0))</f>
        <v>#REF!</v>
      </c>
      <c r="AZ142" s="214" t="e">
        <f>IF('Crisis Indicator Data'!#REF!="No Data",1,IF(#REF!&lt;&gt;"",1,0))</f>
        <v>#REF!</v>
      </c>
      <c r="BA142" t="e">
        <f t="shared" si="8"/>
        <v>#REF!</v>
      </c>
      <c r="BB142" s="22" t="e">
        <f t="shared" si="9"/>
        <v>#REF!</v>
      </c>
    </row>
    <row r="143" spans="1:54" x14ac:dyDescent="0.25">
      <c r="A143" t="s">
        <v>7992</v>
      </c>
      <c r="B143" s="214" t="e">
        <f>IF('Crisis Indicator Data'!#REF!="No Data",1,IF(#REF!&lt;&gt;"",1,0))</f>
        <v>#REF!</v>
      </c>
      <c r="C143" s="214" t="e">
        <f>IF('Crisis Indicator Data'!#REF!="No Data",1,IF(#REF!&lt;&gt;"",1,0))</f>
        <v>#REF!</v>
      </c>
      <c r="D143" s="214" t="e">
        <f>IF('Crisis Indicator Data'!#REF!="No Data",1,IF(#REF!&lt;&gt;"",1,0))</f>
        <v>#REF!</v>
      </c>
      <c r="E143" s="214" t="e">
        <f>IF('Crisis Indicator Data'!#REF!="No Data",1,IF(#REF!&lt;&gt;"",1,0))</f>
        <v>#REF!</v>
      </c>
      <c r="F143" s="214" t="e">
        <f>IF('Crisis Indicator Data'!#REF!="No Data",1,IF(#REF!&lt;&gt;"",1,0))</f>
        <v>#REF!</v>
      </c>
      <c r="G143" s="214" t="e">
        <f>IF('Crisis Indicator Data'!#REF!="No Data",1,IF(#REF!&lt;&gt;"",1,0))</f>
        <v>#REF!</v>
      </c>
      <c r="H143" s="214" t="e">
        <f>IF('Crisis Indicator Data'!#REF!="No Data",1,IF(#REF!&lt;&gt;"",1,0))</f>
        <v>#REF!</v>
      </c>
      <c r="I143" s="214" t="e">
        <f>IF('Crisis Indicator Data'!#REF!="No Data",1,IF(#REF!&lt;&gt;"",1,0))</f>
        <v>#REF!</v>
      </c>
      <c r="J143" s="214" t="e">
        <f>IF('Crisis Indicator Data'!#REF!="No Data",1,IF(#REF!&lt;&gt;"",1,0))</f>
        <v>#REF!</v>
      </c>
      <c r="K143" s="214" t="e">
        <f>IF('Crisis Indicator Data'!#REF!="No Data",1,IF(#REF!&lt;&gt;"",1,0))</f>
        <v>#REF!</v>
      </c>
      <c r="L143" s="214" t="e">
        <f>IF('Crisis Indicator Data'!#REF!="No Data",1,IF(#REF!&lt;&gt;"",1,0))</f>
        <v>#REF!</v>
      </c>
      <c r="M143" s="214" t="e">
        <f>IF('Crisis Indicator Data'!#REF!="No Data",1,IF(#REF!&lt;&gt;"",1,0))</f>
        <v>#REF!</v>
      </c>
      <c r="N143" s="214" t="e">
        <f>IF('Crisis Indicator Data'!#REF!="No Data",1,IF(#REF!&lt;&gt;"",1,0))</f>
        <v>#REF!</v>
      </c>
      <c r="O143" s="214" t="e">
        <f>IF('Crisis Indicator Data'!#REF!="No Data",1,IF(#REF!&lt;&gt;"",1,0))</f>
        <v>#REF!</v>
      </c>
      <c r="P143" s="214" t="e">
        <f>IF('Crisis Indicator Data'!#REF!="No Data",1,IF(#REF!&lt;&gt;"",1,0))</f>
        <v>#REF!</v>
      </c>
      <c r="Q143" s="214" t="e">
        <f>IF('Crisis Indicator Data'!#REF!="No Data",1,IF(#REF!&lt;&gt;"",1,0))</f>
        <v>#REF!</v>
      </c>
      <c r="R143" s="214" t="e">
        <f>IF('Crisis Indicator Data'!#REF!="No Data",1,IF(#REF!&lt;&gt;"",1,0))</f>
        <v>#REF!</v>
      </c>
      <c r="S143" s="214" t="e">
        <f>IF('Crisis Indicator Data'!#REF!="No Data",1,IF(#REF!&lt;&gt;"",1,0))</f>
        <v>#REF!</v>
      </c>
      <c r="T143" s="214" t="e">
        <f>IF('Crisis Indicator Data'!#REF!="No Data",1,IF(#REF!&lt;&gt;"",1,0))</f>
        <v>#REF!</v>
      </c>
      <c r="U143" s="214" t="e">
        <f>IF('Crisis Indicator Data'!#REF!="No Data",1,IF(#REF!&lt;&gt;"",1,0))</f>
        <v>#REF!</v>
      </c>
      <c r="V143" s="214" t="e">
        <f>IF('Crisis Indicator Data'!#REF!="No Data",1,IF(#REF!&lt;&gt;"",1,0))</f>
        <v>#REF!</v>
      </c>
      <c r="W143" s="214" t="e">
        <f>IF('Crisis Indicator Data'!#REF!="No Data",1,IF(#REF!&lt;&gt;"",1,0))</f>
        <v>#REF!</v>
      </c>
      <c r="X143" s="214" t="e">
        <f>IF('Crisis Indicator Data'!#REF!="No Data",1,IF(#REF!&lt;&gt;"",1,0))</f>
        <v>#REF!</v>
      </c>
      <c r="Y143" s="214" t="e">
        <f>IF('Crisis Indicator Data'!#REF!="No Data",1,IF(#REF!&lt;&gt;"",1,0))</f>
        <v>#REF!</v>
      </c>
      <c r="Z143" s="214" t="e">
        <f>IF('Crisis Indicator Data'!#REF!="No Data",1,IF(#REF!&lt;&gt;"",1,0))</f>
        <v>#REF!</v>
      </c>
      <c r="AA143" s="214" t="e">
        <f>IF('Crisis Indicator Data'!#REF!="No Data",1,IF(#REF!&lt;&gt;"",1,0))</f>
        <v>#REF!</v>
      </c>
      <c r="AB143" s="214" t="e">
        <f>IF('Crisis Indicator Data'!#REF!="No Data",1,IF(#REF!&lt;&gt;"",1,0))</f>
        <v>#REF!</v>
      </c>
      <c r="AC143" s="214" t="e">
        <f>IF('Crisis Indicator Data'!#REF!="No Data",1,IF(#REF!&lt;&gt;"",1,0))</f>
        <v>#REF!</v>
      </c>
      <c r="AD143" s="214" t="e">
        <f>IF('Crisis Indicator Data'!#REF!="No Data",1,IF(#REF!&lt;&gt;"",1,0))</f>
        <v>#REF!</v>
      </c>
      <c r="AE143" s="214" t="e">
        <f>IF('Crisis Indicator Data'!#REF!="No Data",1,IF(#REF!&lt;&gt;"",1,0))</f>
        <v>#REF!</v>
      </c>
      <c r="AF143" s="214" t="e">
        <f>IF('Crisis Indicator Data'!#REF!="No Data",1,IF(#REF!&lt;&gt;"",1,0))</f>
        <v>#REF!</v>
      </c>
      <c r="AG143" s="214" t="e">
        <f>IF('Crisis Indicator Data'!#REF!="No Data",1,IF(#REF!&lt;&gt;"",1,0))</f>
        <v>#REF!</v>
      </c>
      <c r="AH143" s="214" t="e">
        <f>IF('Crisis Indicator Data'!#REF!="No Data",1,IF(#REF!&lt;&gt;"",1,0))</f>
        <v>#REF!</v>
      </c>
      <c r="AI143" s="214" t="e">
        <f>IF('Crisis Indicator Data'!#REF!="No Data",1,IF(#REF!&lt;&gt;"",1,0))</f>
        <v>#REF!</v>
      </c>
      <c r="AJ143" s="214" t="e">
        <f>IF('Crisis Indicator Data'!#REF!="No Data",1,IF(#REF!&lt;&gt;"",1,0))</f>
        <v>#REF!</v>
      </c>
      <c r="AK143" s="214" t="e">
        <f>IF('Crisis Indicator Data'!#REF!="No Data",1,IF(#REF!&lt;&gt;"",1,0))</f>
        <v>#REF!</v>
      </c>
      <c r="AL143" s="214" t="e">
        <f>IF('Crisis Indicator Data'!#REF!="No Data",1,IF(#REF!&lt;&gt;"",1,0))</f>
        <v>#REF!</v>
      </c>
      <c r="AM143" s="214" t="e">
        <f>IF('Crisis Indicator Data'!#REF!="No Data",1,IF(#REF!&lt;&gt;"",1,0))</f>
        <v>#REF!</v>
      </c>
      <c r="AN143" s="214" t="e">
        <f>IF('Crisis Indicator Data'!#REF!="No Data",1,IF(#REF!&lt;&gt;"",1,0))</f>
        <v>#REF!</v>
      </c>
      <c r="AO143" s="214" t="e">
        <f>IF('Crisis Indicator Data'!#REF!="No Data",1,IF(#REF!&lt;&gt;"",1,0))</f>
        <v>#REF!</v>
      </c>
      <c r="AP143" s="214" t="e">
        <f>IF('Crisis Indicator Data'!#REF!="No Data",1,IF(#REF!&lt;&gt;"",1,0))</f>
        <v>#REF!</v>
      </c>
      <c r="AQ143" s="214" t="e">
        <f>IF('Crisis Indicator Data'!#REF!="No Data",1,IF(#REF!&lt;&gt;"",1,0))</f>
        <v>#REF!</v>
      </c>
      <c r="AR143" s="214" t="e">
        <f>IF('Crisis Indicator Data'!#REF!="No Data",1,IF(#REF!&lt;&gt;"",1,0))</f>
        <v>#REF!</v>
      </c>
      <c r="AS143" s="214" t="e">
        <f>IF('Crisis Indicator Data'!#REF!="No Data",1,IF(#REF!&lt;&gt;"",1,0))</f>
        <v>#REF!</v>
      </c>
      <c r="AT143" s="214" t="e">
        <f>IF('Crisis Indicator Data'!#REF!="No Data",1,IF(#REF!&lt;&gt;"",1,0))</f>
        <v>#REF!</v>
      </c>
      <c r="AU143" s="214" t="e">
        <f>IF('Crisis Indicator Data'!#REF!="No Data",1,IF(#REF!&lt;&gt;"",1,0))</f>
        <v>#REF!</v>
      </c>
      <c r="AV143" s="214" t="e">
        <f>IF('Crisis Indicator Data'!#REF!="No Data",1,IF(#REF!&lt;&gt;"",1,0))</f>
        <v>#REF!</v>
      </c>
      <c r="AW143" s="214" t="e">
        <f>IF('Crisis Indicator Data'!#REF!="No Data",1,IF(#REF!&lt;&gt;"",1,0))</f>
        <v>#REF!</v>
      </c>
      <c r="AX143" s="214" t="e">
        <f>IF('Crisis Indicator Data'!#REF!="No Data",1,IF(#REF!&lt;&gt;"",1,0))</f>
        <v>#REF!</v>
      </c>
      <c r="AY143" s="214" t="e">
        <f>IF('Crisis Indicator Data'!#REF!="No Data",1,IF(#REF!&lt;&gt;"",1,0))</f>
        <v>#REF!</v>
      </c>
      <c r="AZ143" s="214" t="e">
        <f>IF('Crisis Indicator Data'!#REF!="No Data",1,IF(#REF!&lt;&gt;"",1,0))</f>
        <v>#REF!</v>
      </c>
      <c r="BA143" t="e">
        <f t="shared" si="8"/>
        <v>#REF!</v>
      </c>
      <c r="BB143" s="22" t="e">
        <f t="shared" si="9"/>
        <v>#REF!</v>
      </c>
    </row>
    <row r="144" spans="1:54" x14ac:dyDescent="0.25">
      <c r="A144" t="s">
        <v>8004</v>
      </c>
      <c r="B144" s="214" t="e">
        <f>IF('Crisis Indicator Data'!#REF!="No Data",1,IF(#REF!&lt;&gt;"",1,0))</f>
        <v>#REF!</v>
      </c>
      <c r="C144" s="214" t="e">
        <f>IF('Crisis Indicator Data'!#REF!="No Data",1,IF(#REF!&lt;&gt;"",1,0))</f>
        <v>#REF!</v>
      </c>
      <c r="D144" s="214" t="e">
        <f>IF('Crisis Indicator Data'!#REF!="No Data",1,IF(#REF!&lt;&gt;"",1,0))</f>
        <v>#REF!</v>
      </c>
      <c r="E144" s="214" t="e">
        <f>IF('Crisis Indicator Data'!#REF!="No Data",1,IF(#REF!&lt;&gt;"",1,0))</f>
        <v>#REF!</v>
      </c>
      <c r="F144" s="214" t="e">
        <f>IF('Crisis Indicator Data'!#REF!="No Data",1,IF(#REF!&lt;&gt;"",1,0))</f>
        <v>#REF!</v>
      </c>
      <c r="G144" s="214" t="e">
        <f>IF('Crisis Indicator Data'!#REF!="No Data",1,IF(#REF!&lt;&gt;"",1,0))</f>
        <v>#REF!</v>
      </c>
      <c r="H144" s="214" t="e">
        <f>IF('Crisis Indicator Data'!#REF!="No Data",1,IF(#REF!&lt;&gt;"",1,0))</f>
        <v>#REF!</v>
      </c>
      <c r="I144" s="214" t="e">
        <f>IF('Crisis Indicator Data'!#REF!="No Data",1,IF(#REF!&lt;&gt;"",1,0))</f>
        <v>#REF!</v>
      </c>
      <c r="J144" s="214" t="e">
        <f>IF('Crisis Indicator Data'!#REF!="No Data",1,IF(#REF!&lt;&gt;"",1,0))</f>
        <v>#REF!</v>
      </c>
      <c r="K144" s="214" t="e">
        <f>IF('Crisis Indicator Data'!#REF!="No Data",1,IF(#REF!&lt;&gt;"",1,0))</f>
        <v>#REF!</v>
      </c>
      <c r="L144" s="214" t="e">
        <f>IF('Crisis Indicator Data'!#REF!="No Data",1,IF(#REF!&lt;&gt;"",1,0))</f>
        <v>#REF!</v>
      </c>
      <c r="M144" s="214" t="e">
        <f>IF('Crisis Indicator Data'!#REF!="No Data",1,IF(#REF!&lt;&gt;"",1,0))</f>
        <v>#REF!</v>
      </c>
      <c r="N144" s="214" t="e">
        <f>IF('Crisis Indicator Data'!#REF!="No Data",1,IF(#REF!&lt;&gt;"",1,0))</f>
        <v>#REF!</v>
      </c>
      <c r="O144" s="214" t="e">
        <f>IF('Crisis Indicator Data'!#REF!="No Data",1,IF(#REF!&lt;&gt;"",1,0))</f>
        <v>#REF!</v>
      </c>
      <c r="P144" s="214" t="e">
        <f>IF('Crisis Indicator Data'!#REF!="No Data",1,IF(#REF!&lt;&gt;"",1,0))</f>
        <v>#REF!</v>
      </c>
      <c r="Q144" s="214" t="e">
        <f>IF('Crisis Indicator Data'!#REF!="No Data",1,IF(#REF!&lt;&gt;"",1,0))</f>
        <v>#REF!</v>
      </c>
      <c r="R144" s="214" t="e">
        <f>IF('Crisis Indicator Data'!#REF!="No Data",1,IF(#REF!&lt;&gt;"",1,0))</f>
        <v>#REF!</v>
      </c>
      <c r="S144" s="214" t="e">
        <f>IF('Crisis Indicator Data'!#REF!="No Data",1,IF(#REF!&lt;&gt;"",1,0))</f>
        <v>#REF!</v>
      </c>
      <c r="T144" s="214" t="e">
        <f>IF('Crisis Indicator Data'!#REF!="No Data",1,IF(#REF!&lt;&gt;"",1,0))</f>
        <v>#REF!</v>
      </c>
      <c r="U144" s="214" t="e">
        <f>IF('Crisis Indicator Data'!#REF!="No Data",1,IF(#REF!&lt;&gt;"",1,0))</f>
        <v>#REF!</v>
      </c>
      <c r="V144" s="214" t="e">
        <f>IF('Crisis Indicator Data'!#REF!="No Data",1,IF(#REF!&lt;&gt;"",1,0))</f>
        <v>#REF!</v>
      </c>
      <c r="W144" s="214" t="e">
        <f>IF('Crisis Indicator Data'!#REF!="No Data",1,IF(#REF!&lt;&gt;"",1,0))</f>
        <v>#REF!</v>
      </c>
      <c r="X144" s="214" t="e">
        <f>IF('Crisis Indicator Data'!#REF!="No Data",1,IF(#REF!&lt;&gt;"",1,0))</f>
        <v>#REF!</v>
      </c>
      <c r="Y144" s="214" t="e">
        <f>IF('Crisis Indicator Data'!#REF!="No Data",1,IF(#REF!&lt;&gt;"",1,0))</f>
        <v>#REF!</v>
      </c>
      <c r="Z144" s="214" t="e">
        <f>IF('Crisis Indicator Data'!#REF!="No Data",1,IF(#REF!&lt;&gt;"",1,0))</f>
        <v>#REF!</v>
      </c>
      <c r="AA144" s="214" t="e">
        <f>IF('Crisis Indicator Data'!#REF!="No Data",1,IF(#REF!&lt;&gt;"",1,0))</f>
        <v>#REF!</v>
      </c>
      <c r="AB144" s="214" t="e">
        <f>IF('Crisis Indicator Data'!#REF!="No Data",1,IF(#REF!&lt;&gt;"",1,0))</f>
        <v>#REF!</v>
      </c>
      <c r="AC144" s="214" t="e">
        <f>IF('Crisis Indicator Data'!#REF!="No Data",1,IF(#REF!&lt;&gt;"",1,0))</f>
        <v>#REF!</v>
      </c>
      <c r="AD144" s="214" t="e">
        <f>IF('Crisis Indicator Data'!#REF!="No Data",1,IF(#REF!&lt;&gt;"",1,0))</f>
        <v>#REF!</v>
      </c>
      <c r="AE144" s="214" t="e">
        <f>IF('Crisis Indicator Data'!#REF!="No Data",1,IF(#REF!&lt;&gt;"",1,0))</f>
        <v>#REF!</v>
      </c>
      <c r="AF144" s="214" t="e">
        <f>IF('Crisis Indicator Data'!#REF!="No Data",1,IF(#REF!&lt;&gt;"",1,0))</f>
        <v>#REF!</v>
      </c>
      <c r="AG144" s="214" t="e">
        <f>IF('Crisis Indicator Data'!#REF!="No Data",1,IF(#REF!&lt;&gt;"",1,0))</f>
        <v>#REF!</v>
      </c>
      <c r="AH144" s="214" t="e">
        <f>IF('Crisis Indicator Data'!#REF!="No Data",1,IF(#REF!&lt;&gt;"",1,0))</f>
        <v>#REF!</v>
      </c>
      <c r="AI144" s="214" t="e">
        <f>IF('Crisis Indicator Data'!#REF!="No Data",1,IF(#REF!&lt;&gt;"",1,0))</f>
        <v>#REF!</v>
      </c>
      <c r="AJ144" s="214" t="e">
        <f>IF('Crisis Indicator Data'!#REF!="No Data",1,IF(#REF!&lt;&gt;"",1,0))</f>
        <v>#REF!</v>
      </c>
      <c r="AK144" s="214" t="e">
        <f>IF('Crisis Indicator Data'!#REF!="No Data",1,IF(#REF!&lt;&gt;"",1,0))</f>
        <v>#REF!</v>
      </c>
      <c r="AL144" s="214" t="e">
        <f>IF('Crisis Indicator Data'!#REF!="No Data",1,IF(#REF!&lt;&gt;"",1,0))</f>
        <v>#REF!</v>
      </c>
      <c r="AM144" s="214" t="e">
        <f>IF('Crisis Indicator Data'!#REF!="No Data",1,IF(#REF!&lt;&gt;"",1,0))</f>
        <v>#REF!</v>
      </c>
      <c r="AN144" s="214" t="e">
        <f>IF('Crisis Indicator Data'!#REF!="No Data",1,IF(#REF!&lt;&gt;"",1,0))</f>
        <v>#REF!</v>
      </c>
      <c r="AO144" s="214" t="e">
        <f>IF('Crisis Indicator Data'!#REF!="No Data",1,IF(#REF!&lt;&gt;"",1,0))</f>
        <v>#REF!</v>
      </c>
      <c r="AP144" s="214" t="e">
        <f>IF('Crisis Indicator Data'!#REF!="No Data",1,IF(#REF!&lt;&gt;"",1,0))</f>
        <v>#REF!</v>
      </c>
      <c r="AQ144" s="214" t="e">
        <f>IF('Crisis Indicator Data'!#REF!="No Data",1,IF(#REF!&lt;&gt;"",1,0))</f>
        <v>#REF!</v>
      </c>
      <c r="AR144" s="214" t="e">
        <f>IF('Crisis Indicator Data'!#REF!="No Data",1,IF(#REF!&lt;&gt;"",1,0))</f>
        <v>#REF!</v>
      </c>
      <c r="AS144" s="214" t="e">
        <f>IF('Crisis Indicator Data'!#REF!="No Data",1,IF(#REF!&lt;&gt;"",1,0))</f>
        <v>#REF!</v>
      </c>
      <c r="AT144" s="214" t="e">
        <f>IF('Crisis Indicator Data'!#REF!="No Data",1,IF(#REF!&lt;&gt;"",1,0))</f>
        <v>#REF!</v>
      </c>
      <c r="AU144" s="214" t="e">
        <f>IF('Crisis Indicator Data'!#REF!="No Data",1,IF(#REF!&lt;&gt;"",1,0))</f>
        <v>#REF!</v>
      </c>
      <c r="AV144" s="214" t="e">
        <f>IF('Crisis Indicator Data'!#REF!="No Data",1,IF(#REF!&lt;&gt;"",1,0))</f>
        <v>#REF!</v>
      </c>
      <c r="AW144" s="214" t="e">
        <f>IF('Crisis Indicator Data'!#REF!="No Data",1,IF(#REF!&lt;&gt;"",1,0))</f>
        <v>#REF!</v>
      </c>
      <c r="AX144" s="214" t="e">
        <f>IF('Crisis Indicator Data'!#REF!="No Data",1,IF(#REF!&lt;&gt;"",1,0))</f>
        <v>#REF!</v>
      </c>
      <c r="AY144" s="214" t="e">
        <f>IF('Crisis Indicator Data'!#REF!="No Data",1,IF(#REF!&lt;&gt;"",1,0))</f>
        <v>#REF!</v>
      </c>
      <c r="AZ144" s="214" t="e">
        <f>IF('Crisis Indicator Data'!#REF!="No Data",1,IF(#REF!&lt;&gt;"",1,0))</f>
        <v>#REF!</v>
      </c>
      <c r="BA144" t="e">
        <f t="shared" si="8"/>
        <v>#REF!</v>
      </c>
      <c r="BB144" s="22" t="e">
        <f t="shared" si="9"/>
        <v>#REF!</v>
      </c>
    </row>
    <row r="145" spans="1:54" x14ac:dyDescent="0.25">
      <c r="A145" t="s">
        <v>8133</v>
      </c>
      <c r="B145" s="214" t="e">
        <f>IF('Crisis Indicator Data'!#REF!="No Data",1,IF(#REF!&lt;&gt;"",1,0))</f>
        <v>#REF!</v>
      </c>
      <c r="C145" s="214" t="e">
        <f>IF('Crisis Indicator Data'!#REF!="No Data",1,IF(#REF!&lt;&gt;"",1,0))</f>
        <v>#REF!</v>
      </c>
      <c r="D145" s="214" t="e">
        <f>IF('Crisis Indicator Data'!#REF!="No Data",1,IF(#REF!&lt;&gt;"",1,0))</f>
        <v>#REF!</v>
      </c>
      <c r="E145" s="214" t="e">
        <f>IF('Crisis Indicator Data'!#REF!="No Data",1,IF(#REF!&lt;&gt;"",1,0))</f>
        <v>#REF!</v>
      </c>
      <c r="F145" s="214" t="e">
        <f>IF('Crisis Indicator Data'!#REF!="No Data",1,IF(#REF!&lt;&gt;"",1,0))</f>
        <v>#REF!</v>
      </c>
      <c r="G145" s="214" t="e">
        <f>IF('Crisis Indicator Data'!#REF!="No Data",1,IF(#REF!&lt;&gt;"",1,0))</f>
        <v>#REF!</v>
      </c>
      <c r="H145" s="214" t="e">
        <f>IF('Crisis Indicator Data'!#REF!="No Data",1,IF(#REF!&lt;&gt;"",1,0))</f>
        <v>#REF!</v>
      </c>
      <c r="I145" s="214" t="e">
        <f>IF('Crisis Indicator Data'!#REF!="No Data",1,IF(#REF!&lt;&gt;"",1,0))</f>
        <v>#REF!</v>
      </c>
      <c r="J145" s="214" t="e">
        <f>IF('Crisis Indicator Data'!#REF!="No Data",1,IF(#REF!&lt;&gt;"",1,0))</f>
        <v>#REF!</v>
      </c>
      <c r="K145" s="214" t="e">
        <f>IF('Crisis Indicator Data'!#REF!="No Data",1,IF(#REF!&lt;&gt;"",1,0))</f>
        <v>#REF!</v>
      </c>
      <c r="L145" s="214" t="e">
        <f>IF('Crisis Indicator Data'!#REF!="No Data",1,IF(#REF!&lt;&gt;"",1,0))</f>
        <v>#REF!</v>
      </c>
      <c r="M145" s="214" t="e">
        <f>IF('Crisis Indicator Data'!#REF!="No Data",1,IF(#REF!&lt;&gt;"",1,0))</f>
        <v>#REF!</v>
      </c>
      <c r="N145" s="214" t="e">
        <f>IF('Crisis Indicator Data'!#REF!="No Data",1,IF(#REF!&lt;&gt;"",1,0))</f>
        <v>#REF!</v>
      </c>
      <c r="O145" s="214" t="e">
        <f>IF('Crisis Indicator Data'!#REF!="No Data",1,IF(#REF!&lt;&gt;"",1,0))</f>
        <v>#REF!</v>
      </c>
      <c r="P145" s="214" t="e">
        <f>IF('Crisis Indicator Data'!#REF!="No Data",1,IF(#REF!&lt;&gt;"",1,0))</f>
        <v>#REF!</v>
      </c>
      <c r="Q145" s="214" t="e">
        <f>IF('Crisis Indicator Data'!#REF!="No Data",1,IF(#REF!&lt;&gt;"",1,0))</f>
        <v>#REF!</v>
      </c>
      <c r="R145" s="214" t="e">
        <f>IF('Crisis Indicator Data'!#REF!="No Data",1,IF(#REF!&lt;&gt;"",1,0))</f>
        <v>#REF!</v>
      </c>
      <c r="S145" s="214" t="e">
        <f>IF('Crisis Indicator Data'!#REF!="No Data",1,IF(#REF!&lt;&gt;"",1,0))</f>
        <v>#REF!</v>
      </c>
      <c r="T145" s="214" t="e">
        <f>IF('Crisis Indicator Data'!#REF!="No Data",1,IF(#REF!&lt;&gt;"",1,0))</f>
        <v>#REF!</v>
      </c>
      <c r="U145" s="214" t="e">
        <f>IF('Crisis Indicator Data'!#REF!="No Data",1,IF(#REF!&lt;&gt;"",1,0))</f>
        <v>#REF!</v>
      </c>
      <c r="V145" s="214" t="e">
        <f>IF('Crisis Indicator Data'!#REF!="No Data",1,IF(#REF!&lt;&gt;"",1,0))</f>
        <v>#REF!</v>
      </c>
      <c r="W145" s="214" t="e">
        <f>IF('Crisis Indicator Data'!#REF!="No Data",1,IF(#REF!&lt;&gt;"",1,0))</f>
        <v>#REF!</v>
      </c>
      <c r="X145" s="214" t="e">
        <f>IF('Crisis Indicator Data'!#REF!="No Data",1,IF(#REF!&lt;&gt;"",1,0))</f>
        <v>#REF!</v>
      </c>
      <c r="Y145" s="214" t="e">
        <f>IF('Crisis Indicator Data'!#REF!="No Data",1,IF(#REF!&lt;&gt;"",1,0))</f>
        <v>#REF!</v>
      </c>
      <c r="Z145" s="214" t="e">
        <f>IF('Crisis Indicator Data'!#REF!="No Data",1,IF(#REF!&lt;&gt;"",1,0))</f>
        <v>#REF!</v>
      </c>
      <c r="AA145" s="214" t="e">
        <f>IF('Crisis Indicator Data'!#REF!="No Data",1,IF(#REF!&lt;&gt;"",1,0))</f>
        <v>#REF!</v>
      </c>
      <c r="AB145" s="214" t="e">
        <f>IF('Crisis Indicator Data'!#REF!="No Data",1,IF(#REF!&lt;&gt;"",1,0))</f>
        <v>#REF!</v>
      </c>
      <c r="AC145" s="214" t="e">
        <f>IF('Crisis Indicator Data'!#REF!="No Data",1,IF(#REF!&lt;&gt;"",1,0))</f>
        <v>#REF!</v>
      </c>
      <c r="AD145" s="214" t="e">
        <f>IF('Crisis Indicator Data'!#REF!="No Data",1,IF(#REF!&lt;&gt;"",1,0))</f>
        <v>#REF!</v>
      </c>
      <c r="AE145" s="214" t="e">
        <f>IF('Crisis Indicator Data'!#REF!="No Data",1,IF(#REF!&lt;&gt;"",1,0))</f>
        <v>#REF!</v>
      </c>
      <c r="AF145" s="214" t="e">
        <f>IF('Crisis Indicator Data'!#REF!="No Data",1,IF(#REF!&lt;&gt;"",1,0))</f>
        <v>#REF!</v>
      </c>
      <c r="AG145" s="214" t="e">
        <f>IF('Crisis Indicator Data'!#REF!="No Data",1,IF(#REF!&lt;&gt;"",1,0))</f>
        <v>#REF!</v>
      </c>
      <c r="AH145" s="214" t="e">
        <f>IF('Crisis Indicator Data'!#REF!="No Data",1,IF(#REF!&lt;&gt;"",1,0))</f>
        <v>#REF!</v>
      </c>
      <c r="AI145" s="214" t="e">
        <f>IF('Crisis Indicator Data'!#REF!="No Data",1,IF(#REF!&lt;&gt;"",1,0))</f>
        <v>#REF!</v>
      </c>
      <c r="AJ145" s="214" t="e">
        <f>IF('Crisis Indicator Data'!#REF!="No Data",1,IF(#REF!&lt;&gt;"",1,0))</f>
        <v>#REF!</v>
      </c>
      <c r="AK145" s="214" t="e">
        <f>IF('Crisis Indicator Data'!#REF!="No Data",1,IF(#REF!&lt;&gt;"",1,0))</f>
        <v>#REF!</v>
      </c>
      <c r="AL145" s="214" t="e">
        <f>IF('Crisis Indicator Data'!#REF!="No Data",1,IF(#REF!&lt;&gt;"",1,0))</f>
        <v>#REF!</v>
      </c>
      <c r="AM145" s="214" t="e">
        <f>IF('Crisis Indicator Data'!#REF!="No Data",1,IF(#REF!&lt;&gt;"",1,0))</f>
        <v>#REF!</v>
      </c>
      <c r="AN145" s="214" t="e">
        <f>IF('Crisis Indicator Data'!#REF!="No Data",1,IF(#REF!&lt;&gt;"",1,0))</f>
        <v>#REF!</v>
      </c>
      <c r="AO145" s="214" t="e">
        <f>IF('Crisis Indicator Data'!#REF!="No Data",1,IF(#REF!&lt;&gt;"",1,0))</f>
        <v>#REF!</v>
      </c>
      <c r="AP145" s="214" t="e">
        <f>IF('Crisis Indicator Data'!#REF!="No Data",1,IF(#REF!&lt;&gt;"",1,0))</f>
        <v>#REF!</v>
      </c>
      <c r="AQ145" s="214" t="e">
        <f>IF('Crisis Indicator Data'!#REF!="No Data",1,IF(#REF!&lt;&gt;"",1,0))</f>
        <v>#REF!</v>
      </c>
      <c r="AR145" s="214" t="e">
        <f>IF('Crisis Indicator Data'!#REF!="No Data",1,IF(#REF!&lt;&gt;"",1,0))</f>
        <v>#REF!</v>
      </c>
      <c r="AS145" s="214" t="e">
        <f>IF('Crisis Indicator Data'!#REF!="No Data",1,IF(#REF!&lt;&gt;"",1,0))</f>
        <v>#REF!</v>
      </c>
      <c r="AT145" s="214" t="e">
        <f>IF('Crisis Indicator Data'!#REF!="No Data",1,IF(#REF!&lt;&gt;"",1,0))</f>
        <v>#REF!</v>
      </c>
      <c r="AU145" s="214" t="e">
        <f>IF('Crisis Indicator Data'!#REF!="No Data",1,IF(#REF!&lt;&gt;"",1,0))</f>
        <v>#REF!</v>
      </c>
      <c r="AV145" s="214" t="e">
        <f>IF('Crisis Indicator Data'!#REF!="No Data",1,IF(#REF!&lt;&gt;"",1,0))</f>
        <v>#REF!</v>
      </c>
      <c r="AW145" s="214" t="e">
        <f>IF('Crisis Indicator Data'!#REF!="No Data",1,IF(#REF!&lt;&gt;"",1,0))</f>
        <v>#REF!</v>
      </c>
      <c r="AX145" s="214" t="e">
        <f>IF('Crisis Indicator Data'!#REF!="No Data",1,IF(#REF!&lt;&gt;"",1,0))</f>
        <v>#REF!</v>
      </c>
      <c r="AY145" s="214" t="e">
        <f>IF('Crisis Indicator Data'!#REF!="No Data",1,IF(#REF!&lt;&gt;"",1,0))</f>
        <v>#REF!</v>
      </c>
      <c r="AZ145" s="214" t="e">
        <f>IF('Crisis Indicator Data'!#REF!="No Data",1,IF(#REF!&lt;&gt;"",1,0))</f>
        <v>#REF!</v>
      </c>
      <c r="BA145" t="e">
        <f t="shared" si="8"/>
        <v>#REF!</v>
      </c>
      <c r="BB145" s="22" t="e">
        <f t="shared" si="9"/>
        <v>#REF!</v>
      </c>
    </row>
    <row r="146" spans="1:54" x14ac:dyDescent="0.25">
      <c r="A146" t="s">
        <v>8140</v>
      </c>
      <c r="B146" s="214" t="e">
        <f>IF('Crisis Indicator Data'!#REF!="No Data",1,IF(#REF!&lt;&gt;"",1,0))</f>
        <v>#REF!</v>
      </c>
      <c r="C146" s="214" t="e">
        <f>IF('Crisis Indicator Data'!#REF!="No Data",1,IF(#REF!&lt;&gt;"",1,0))</f>
        <v>#REF!</v>
      </c>
      <c r="D146" s="214" t="e">
        <f>IF('Crisis Indicator Data'!#REF!="No Data",1,IF(#REF!&lt;&gt;"",1,0))</f>
        <v>#REF!</v>
      </c>
      <c r="E146" s="214" t="e">
        <f>IF('Crisis Indicator Data'!#REF!="No Data",1,IF(#REF!&lt;&gt;"",1,0))</f>
        <v>#REF!</v>
      </c>
      <c r="F146" s="214" t="e">
        <f>IF('Crisis Indicator Data'!#REF!="No Data",1,IF(#REF!&lt;&gt;"",1,0))</f>
        <v>#REF!</v>
      </c>
      <c r="G146" s="214" t="e">
        <f>IF('Crisis Indicator Data'!#REF!="No Data",1,IF(#REF!&lt;&gt;"",1,0))</f>
        <v>#REF!</v>
      </c>
      <c r="H146" s="214" t="e">
        <f>IF('Crisis Indicator Data'!#REF!="No Data",1,IF(#REF!&lt;&gt;"",1,0))</f>
        <v>#REF!</v>
      </c>
      <c r="I146" s="214" t="e">
        <f>IF('Crisis Indicator Data'!#REF!="No Data",1,IF(#REF!&lt;&gt;"",1,0))</f>
        <v>#REF!</v>
      </c>
      <c r="J146" s="214" t="e">
        <f>IF('Crisis Indicator Data'!#REF!="No Data",1,IF(#REF!&lt;&gt;"",1,0))</f>
        <v>#REF!</v>
      </c>
      <c r="K146" s="214" t="e">
        <f>IF('Crisis Indicator Data'!#REF!="No Data",1,IF(#REF!&lt;&gt;"",1,0))</f>
        <v>#REF!</v>
      </c>
      <c r="L146" s="214" t="e">
        <f>IF('Crisis Indicator Data'!#REF!="No Data",1,IF(#REF!&lt;&gt;"",1,0))</f>
        <v>#REF!</v>
      </c>
      <c r="M146" s="214" t="e">
        <f>IF('Crisis Indicator Data'!#REF!="No Data",1,IF(#REF!&lt;&gt;"",1,0))</f>
        <v>#REF!</v>
      </c>
      <c r="N146" s="214" t="e">
        <f>IF('Crisis Indicator Data'!#REF!="No Data",1,IF(#REF!&lt;&gt;"",1,0))</f>
        <v>#REF!</v>
      </c>
      <c r="O146" s="214" t="e">
        <f>IF('Crisis Indicator Data'!#REF!="No Data",1,IF(#REF!&lt;&gt;"",1,0))</f>
        <v>#REF!</v>
      </c>
      <c r="P146" s="214" t="e">
        <f>IF('Crisis Indicator Data'!#REF!="No Data",1,IF(#REF!&lt;&gt;"",1,0))</f>
        <v>#REF!</v>
      </c>
      <c r="Q146" s="214" t="e">
        <f>IF('Crisis Indicator Data'!#REF!="No Data",1,IF(#REF!&lt;&gt;"",1,0))</f>
        <v>#REF!</v>
      </c>
      <c r="R146" s="214" t="e">
        <f>IF('Crisis Indicator Data'!#REF!="No Data",1,IF(#REF!&lt;&gt;"",1,0))</f>
        <v>#REF!</v>
      </c>
      <c r="S146" s="214" t="e">
        <f>IF('Crisis Indicator Data'!#REF!="No Data",1,IF(#REF!&lt;&gt;"",1,0))</f>
        <v>#REF!</v>
      </c>
      <c r="T146" s="214" t="e">
        <f>IF('Crisis Indicator Data'!#REF!="No Data",1,IF(#REF!&lt;&gt;"",1,0))</f>
        <v>#REF!</v>
      </c>
      <c r="U146" s="214" t="e">
        <f>IF('Crisis Indicator Data'!#REF!="No Data",1,IF(#REF!&lt;&gt;"",1,0))</f>
        <v>#REF!</v>
      </c>
      <c r="V146" s="214" t="e">
        <f>IF('Crisis Indicator Data'!#REF!="No Data",1,IF(#REF!&lt;&gt;"",1,0))</f>
        <v>#REF!</v>
      </c>
      <c r="W146" s="214" t="e">
        <f>IF('Crisis Indicator Data'!#REF!="No Data",1,IF(#REF!&lt;&gt;"",1,0))</f>
        <v>#REF!</v>
      </c>
      <c r="X146" s="214" t="e">
        <f>IF('Crisis Indicator Data'!#REF!="No Data",1,IF(#REF!&lt;&gt;"",1,0))</f>
        <v>#REF!</v>
      </c>
      <c r="Y146" s="214" t="e">
        <f>IF('Crisis Indicator Data'!#REF!="No Data",1,IF(#REF!&lt;&gt;"",1,0))</f>
        <v>#REF!</v>
      </c>
      <c r="Z146" s="214" t="e">
        <f>IF('Crisis Indicator Data'!#REF!="No Data",1,IF(#REF!&lt;&gt;"",1,0))</f>
        <v>#REF!</v>
      </c>
      <c r="AA146" s="214" t="e">
        <f>IF('Crisis Indicator Data'!#REF!="No Data",1,IF(#REF!&lt;&gt;"",1,0))</f>
        <v>#REF!</v>
      </c>
      <c r="AB146" s="214" t="e">
        <f>IF('Crisis Indicator Data'!#REF!="No Data",1,IF(#REF!&lt;&gt;"",1,0))</f>
        <v>#REF!</v>
      </c>
      <c r="AC146" s="214" t="e">
        <f>IF('Crisis Indicator Data'!#REF!="No Data",1,IF(#REF!&lt;&gt;"",1,0))</f>
        <v>#REF!</v>
      </c>
      <c r="AD146" s="214" t="e">
        <f>IF('Crisis Indicator Data'!#REF!="No Data",1,IF(#REF!&lt;&gt;"",1,0))</f>
        <v>#REF!</v>
      </c>
      <c r="AE146" s="214" t="e">
        <f>IF('Crisis Indicator Data'!#REF!="No Data",1,IF(#REF!&lt;&gt;"",1,0))</f>
        <v>#REF!</v>
      </c>
      <c r="AF146" s="214" t="e">
        <f>IF('Crisis Indicator Data'!#REF!="No Data",1,IF(#REF!&lt;&gt;"",1,0))</f>
        <v>#REF!</v>
      </c>
      <c r="AG146" s="214" t="e">
        <f>IF('Crisis Indicator Data'!#REF!="No Data",1,IF(#REF!&lt;&gt;"",1,0))</f>
        <v>#REF!</v>
      </c>
      <c r="AH146" s="214" t="e">
        <f>IF('Crisis Indicator Data'!#REF!="No Data",1,IF(#REF!&lt;&gt;"",1,0))</f>
        <v>#REF!</v>
      </c>
      <c r="AI146" s="214" t="e">
        <f>IF('Crisis Indicator Data'!#REF!="No Data",1,IF(#REF!&lt;&gt;"",1,0))</f>
        <v>#REF!</v>
      </c>
      <c r="AJ146" s="214" t="e">
        <f>IF('Crisis Indicator Data'!#REF!="No Data",1,IF(#REF!&lt;&gt;"",1,0))</f>
        <v>#REF!</v>
      </c>
      <c r="AK146" s="214" t="e">
        <f>IF('Crisis Indicator Data'!#REF!="No Data",1,IF(#REF!&lt;&gt;"",1,0))</f>
        <v>#REF!</v>
      </c>
      <c r="AL146" s="214" t="e">
        <f>IF('Crisis Indicator Data'!#REF!="No Data",1,IF(#REF!&lt;&gt;"",1,0))</f>
        <v>#REF!</v>
      </c>
      <c r="AM146" s="214" t="e">
        <f>IF('Crisis Indicator Data'!#REF!="No Data",1,IF(#REF!&lt;&gt;"",1,0))</f>
        <v>#REF!</v>
      </c>
      <c r="AN146" s="214" t="e">
        <f>IF('Crisis Indicator Data'!#REF!="No Data",1,IF(#REF!&lt;&gt;"",1,0))</f>
        <v>#REF!</v>
      </c>
      <c r="AO146" s="214" t="e">
        <f>IF('Crisis Indicator Data'!#REF!="No Data",1,IF(#REF!&lt;&gt;"",1,0))</f>
        <v>#REF!</v>
      </c>
      <c r="AP146" s="214" t="e">
        <f>IF('Crisis Indicator Data'!#REF!="No Data",1,IF(#REF!&lt;&gt;"",1,0))</f>
        <v>#REF!</v>
      </c>
      <c r="AQ146" s="214" t="e">
        <f>IF('Crisis Indicator Data'!#REF!="No Data",1,IF(#REF!&lt;&gt;"",1,0))</f>
        <v>#REF!</v>
      </c>
      <c r="AR146" s="214" t="e">
        <f>IF('Crisis Indicator Data'!#REF!="No Data",1,IF(#REF!&lt;&gt;"",1,0))</f>
        <v>#REF!</v>
      </c>
      <c r="AS146" s="214" t="e">
        <f>IF('Crisis Indicator Data'!#REF!="No Data",1,IF(#REF!&lt;&gt;"",1,0))</f>
        <v>#REF!</v>
      </c>
      <c r="AT146" s="214" t="e">
        <f>IF('Crisis Indicator Data'!#REF!="No Data",1,IF(#REF!&lt;&gt;"",1,0))</f>
        <v>#REF!</v>
      </c>
      <c r="AU146" s="214" t="e">
        <f>IF('Crisis Indicator Data'!#REF!="No Data",1,IF(#REF!&lt;&gt;"",1,0))</f>
        <v>#REF!</v>
      </c>
      <c r="AV146" s="214" t="e">
        <f>IF('Crisis Indicator Data'!#REF!="No Data",1,IF(#REF!&lt;&gt;"",1,0))</f>
        <v>#REF!</v>
      </c>
      <c r="AW146" s="214" t="e">
        <f>IF('Crisis Indicator Data'!#REF!="No Data",1,IF(#REF!&lt;&gt;"",1,0))</f>
        <v>#REF!</v>
      </c>
      <c r="AX146" s="214" t="e">
        <f>IF('Crisis Indicator Data'!#REF!="No Data",1,IF(#REF!&lt;&gt;"",1,0))</f>
        <v>#REF!</v>
      </c>
      <c r="AY146" s="214" t="e">
        <f>IF('Crisis Indicator Data'!#REF!="No Data",1,IF(#REF!&lt;&gt;"",1,0))</f>
        <v>#REF!</v>
      </c>
      <c r="AZ146" s="214" t="e">
        <f>IF('Crisis Indicator Data'!#REF!="No Data",1,IF(#REF!&lt;&gt;"",1,0))</f>
        <v>#REF!</v>
      </c>
      <c r="BA146" t="e">
        <f t="shared" si="8"/>
        <v>#REF!</v>
      </c>
      <c r="BB146" s="22" t="e">
        <f t="shared" si="9"/>
        <v>#REF!</v>
      </c>
    </row>
    <row r="147" spans="1:54" x14ac:dyDescent="0.25">
      <c r="A147" t="s">
        <v>8095</v>
      </c>
      <c r="B147" s="214" t="e">
        <f>IF('Crisis Indicator Data'!#REF!="No Data",1,IF(#REF!&lt;&gt;"",1,0))</f>
        <v>#REF!</v>
      </c>
      <c r="C147" s="214" t="e">
        <f>IF('Crisis Indicator Data'!#REF!="No Data",1,IF(#REF!&lt;&gt;"",1,0))</f>
        <v>#REF!</v>
      </c>
      <c r="D147" s="214" t="e">
        <f>IF('Crisis Indicator Data'!#REF!="No Data",1,IF(#REF!&lt;&gt;"",1,0))</f>
        <v>#REF!</v>
      </c>
      <c r="E147" s="214" t="e">
        <f>IF('Crisis Indicator Data'!#REF!="No Data",1,IF(#REF!&lt;&gt;"",1,0))</f>
        <v>#REF!</v>
      </c>
      <c r="F147" s="214" t="e">
        <f>IF('Crisis Indicator Data'!#REF!="No Data",1,IF(#REF!&lt;&gt;"",1,0))</f>
        <v>#REF!</v>
      </c>
      <c r="G147" s="214" t="e">
        <f>IF('Crisis Indicator Data'!#REF!="No Data",1,IF(#REF!&lt;&gt;"",1,0))</f>
        <v>#REF!</v>
      </c>
      <c r="H147" s="214" t="e">
        <f>IF('Crisis Indicator Data'!#REF!="No Data",1,IF(#REF!&lt;&gt;"",1,0))</f>
        <v>#REF!</v>
      </c>
      <c r="I147" s="214" t="e">
        <f>IF('Crisis Indicator Data'!#REF!="No Data",1,IF(#REF!&lt;&gt;"",1,0))</f>
        <v>#REF!</v>
      </c>
      <c r="J147" s="214" t="e">
        <f>IF('Crisis Indicator Data'!#REF!="No Data",1,IF(#REF!&lt;&gt;"",1,0))</f>
        <v>#REF!</v>
      </c>
      <c r="K147" s="214" t="e">
        <f>IF('Crisis Indicator Data'!#REF!="No Data",1,IF(#REF!&lt;&gt;"",1,0))</f>
        <v>#REF!</v>
      </c>
      <c r="L147" s="214" t="e">
        <f>IF('Crisis Indicator Data'!#REF!="No Data",1,IF(#REF!&lt;&gt;"",1,0))</f>
        <v>#REF!</v>
      </c>
      <c r="M147" s="214" t="e">
        <f>IF('Crisis Indicator Data'!#REF!="No Data",1,IF(#REF!&lt;&gt;"",1,0))</f>
        <v>#REF!</v>
      </c>
      <c r="N147" s="214" t="e">
        <f>IF('Crisis Indicator Data'!#REF!="No Data",1,IF(#REF!&lt;&gt;"",1,0))</f>
        <v>#REF!</v>
      </c>
      <c r="O147" s="214" t="e">
        <f>IF('Crisis Indicator Data'!#REF!="No Data",1,IF(#REF!&lt;&gt;"",1,0))</f>
        <v>#REF!</v>
      </c>
      <c r="P147" s="214" t="e">
        <f>IF('Crisis Indicator Data'!#REF!="No Data",1,IF(#REF!&lt;&gt;"",1,0))</f>
        <v>#REF!</v>
      </c>
      <c r="Q147" s="214" t="e">
        <f>IF('Crisis Indicator Data'!#REF!="No Data",1,IF(#REF!&lt;&gt;"",1,0))</f>
        <v>#REF!</v>
      </c>
      <c r="R147" s="214" t="e">
        <f>IF('Crisis Indicator Data'!#REF!="No Data",1,IF(#REF!&lt;&gt;"",1,0))</f>
        <v>#REF!</v>
      </c>
      <c r="S147" s="214" t="e">
        <f>IF('Crisis Indicator Data'!#REF!="No Data",1,IF(#REF!&lt;&gt;"",1,0))</f>
        <v>#REF!</v>
      </c>
      <c r="T147" s="214" t="e">
        <f>IF('Crisis Indicator Data'!#REF!="No Data",1,IF(#REF!&lt;&gt;"",1,0))</f>
        <v>#REF!</v>
      </c>
      <c r="U147" s="214" t="e">
        <f>IF('Crisis Indicator Data'!#REF!="No Data",1,IF(#REF!&lt;&gt;"",1,0))</f>
        <v>#REF!</v>
      </c>
      <c r="V147" s="214" t="e">
        <f>IF('Crisis Indicator Data'!#REF!="No Data",1,IF(#REF!&lt;&gt;"",1,0))</f>
        <v>#REF!</v>
      </c>
      <c r="W147" s="214" t="e">
        <f>IF('Crisis Indicator Data'!#REF!="No Data",1,IF(#REF!&lt;&gt;"",1,0))</f>
        <v>#REF!</v>
      </c>
      <c r="X147" s="214" t="e">
        <f>IF('Crisis Indicator Data'!#REF!="No Data",1,IF(#REF!&lt;&gt;"",1,0))</f>
        <v>#REF!</v>
      </c>
      <c r="Y147" s="214" t="e">
        <f>IF('Crisis Indicator Data'!#REF!="No Data",1,IF(#REF!&lt;&gt;"",1,0))</f>
        <v>#REF!</v>
      </c>
      <c r="Z147" s="214" t="e">
        <f>IF('Crisis Indicator Data'!#REF!="No Data",1,IF(#REF!&lt;&gt;"",1,0))</f>
        <v>#REF!</v>
      </c>
      <c r="AA147" s="214" t="e">
        <f>IF('Crisis Indicator Data'!#REF!="No Data",1,IF(#REF!&lt;&gt;"",1,0))</f>
        <v>#REF!</v>
      </c>
      <c r="AB147" s="214" t="e">
        <f>IF('Crisis Indicator Data'!#REF!="No Data",1,IF(#REF!&lt;&gt;"",1,0))</f>
        <v>#REF!</v>
      </c>
      <c r="AC147" s="214" t="e">
        <f>IF('Crisis Indicator Data'!#REF!="No Data",1,IF(#REF!&lt;&gt;"",1,0))</f>
        <v>#REF!</v>
      </c>
      <c r="AD147" s="214" t="e">
        <f>IF('Crisis Indicator Data'!#REF!="No Data",1,IF(#REF!&lt;&gt;"",1,0))</f>
        <v>#REF!</v>
      </c>
      <c r="AE147" s="214" t="e">
        <f>IF('Crisis Indicator Data'!#REF!="No Data",1,IF(#REF!&lt;&gt;"",1,0))</f>
        <v>#REF!</v>
      </c>
      <c r="AF147" s="214" t="e">
        <f>IF('Crisis Indicator Data'!#REF!="No Data",1,IF(#REF!&lt;&gt;"",1,0))</f>
        <v>#REF!</v>
      </c>
      <c r="AG147" s="214" t="e">
        <f>IF('Crisis Indicator Data'!#REF!="No Data",1,IF(#REF!&lt;&gt;"",1,0))</f>
        <v>#REF!</v>
      </c>
      <c r="AH147" s="214" t="e">
        <f>IF('Crisis Indicator Data'!#REF!="No Data",1,IF(#REF!&lt;&gt;"",1,0))</f>
        <v>#REF!</v>
      </c>
      <c r="AI147" s="214" t="e">
        <f>IF('Crisis Indicator Data'!#REF!="No Data",1,IF(#REF!&lt;&gt;"",1,0))</f>
        <v>#REF!</v>
      </c>
      <c r="AJ147" s="214" t="e">
        <f>IF('Crisis Indicator Data'!#REF!="No Data",1,IF(#REF!&lt;&gt;"",1,0))</f>
        <v>#REF!</v>
      </c>
      <c r="AK147" s="214" t="e">
        <f>IF('Crisis Indicator Data'!#REF!="No Data",1,IF(#REF!&lt;&gt;"",1,0))</f>
        <v>#REF!</v>
      </c>
      <c r="AL147" s="214" t="e">
        <f>IF('Crisis Indicator Data'!#REF!="No Data",1,IF(#REF!&lt;&gt;"",1,0))</f>
        <v>#REF!</v>
      </c>
      <c r="AM147" s="214" t="e">
        <f>IF('Crisis Indicator Data'!#REF!="No Data",1,IF(#REF!&lt;&gt;"",1,0))</f>
        <v>#REF!</v>
      </c>
      <c r="AN147" s="214" t="e">
        <f>IF('Crisis Indicator Data'!#REF!="No Data",1,IF(#REF!&lt;&gt;"",1,0))</f>
        <v>#REF!</v>
      </c>
      <c r="AO147" s="214" t="e">
        <f>IF('Crisis Indicator Data'!#REF!="No Data",1,IF(#REF!&lt;&gt;"",1,0))</f>
        <v>#REF!</v>
      </c>
      <c r="AP147" s="214" t="e">
        <f>IF('Crisis Indicator Data'!#REF!="No Data",1,IF(#REF!&lt;&gt;"",1,0))</f>
        <v>#REF!</v>
      </c>
      <c r="AQ147" s="214" t="e">
        <f>IF('Crisis Indicator Data'!#REF!="No Data",1,IF(#REF!&lt;&gt;"",1,0))</f>
        <v>#REF!</v>
      </c>
      <c r="AR147" s="214" t="e">
        <f>IF('Crisis Indicator Data'!#REF!="No Data",1,IF(#REF!&lt;&gt;"",1,0))</f>
        <v>#REF!</v>
      </c>
      <c r="AS147" s="214" t="e">
        <f>IF('Crisis Indicator Data'!#REF!="No Data",1,IF(#REF!&lt;&gt;"",1,0))</f>
        <v>#REF!</v>
      </c>
      <c r="AT147" s="214" t="e">
        <f>IF('Crisis Indicator Data'!#REF!="No Data",1,IF(#REF!&lt;&gt;"",1,0))</f>
        <v>#REF!</v>
      </c>
      <c r="AU147" s="214" t="e">
        <f>IF('Crisis Indicator Data'!#REF!="No Data",1,IF(#REF!&lt;&gt;"",1,0))</f>
        <v>#REF!</v>
      </c>
      <c r="AV147" s="214" t="e">
        <f>IF('Crisis Indicator Data'!#REF!="No Data",1,IF(#REF!&lt;&gt;"",1,0))</f>
        <v>#REF!</v>
      </c>
      <c r="AW147" s="214" t="e">
        <f>IF('Crisis Indicator Data'!#REF!="No Data",1,IF(#REF!&lt;&gt;"",1,0))</f>
        <v>#REF!</v>
      </c>
      <c r="AX147" s="214" t="e">
        <f>IF('Crisis Indicator Data'!#REF!="No Data",1,IF(#REF!&lt;&gt;"",1,0))</f>
        <v>#REF!</v>
      </c>
      <c r="AY147" s="214" t="e">
        <f>IF('Crisis Indicator Data'!#REF!="No Data",1,IF(#REF!&lt;&gt;"",1,0))</f>
        <v>#REF!</v>
      </c>
      <c r="AZ147" s="214" t="e">
        <f>IF('Crisis Indicator Data'!#REF!="No Data",1,IF(#REF!&lt;&gt;"",1,0))</f>
        <v>#REF!</v>
      </c>
      <c r="BA147" t="e">
        <f t="shared" si="8"/>
        <v>#REF!</v>
      </c>
      <c r="BB147" s="22" t="e">
        <f t="shared" si="9"/>
        <v>#REF!</v>
      </c>
    </row>
    <row r="148" spans="1:54" x14ac:dyDescent="0.25">
      <c r="A148" t="s">
        <v>8080</v>
      </c>
      <c r="B148" s="214" t="e">
        <f>IF('Crisis Indicator Data'!#REF!="No Data",1,IF(#REF!&lt;&gt;"",1,0))</f>
        <v>#REF!</v>
      </c>
      <c r="C148" s="214" t="e">
        <f>IF('Crisis Indicator Data'!#REF!="No Data",1,IF(#REF!&lt;&gt;"",1,0))</f>
        <v>#REF!</v>
      </c>
      <c r="D148" s="214" t="e">
        <f>IF('Crisis Indicator Data'!#REF!="No Data",1,IF(#REF!&lt;&gt;"",1,0))</f>
        <v>#REF!</v>
      </c>
      <c r="E148" s="214" t="e">
        <f>IF('Crisis Indicator Data'!#REF!="No Data",1,IF(#REF!&lt;&gt;"",1,0))</f>
        <v>#REF!</v>
      </c>
      <c r="F148" s="214" t="e">
        <f>IF('Crisis Indicator Data'!#REF!="No Data",1,IF(#REF!&lt;&gt;"",1,0))</f>
        <v>#REF!</v>
      </c>
      <c r="G148" s="214" t="e">
        <f>IF('Crisis Indicator Data'!#REF!="No Data",1,IF(#REF!&lt;&gt;"",1,0))</f>
        <v>#REF!</v>
      </c>
      <c r="H148" s="214" t="e">
        <f>IF('Crisis Indicator Data'!#REF!="No Data",1,IF(#REF!&lt;&gt;"",1,0))</f>
        <v>#REF!</v>
      </c>
      <c r="I148" s="214" t="e">
        <f>IF('Crisis Indicator Data'!#REF!="No Data",1,IF(#REF!&lt;&gt;"",1,0))</f>
        <v>#REF!</v>
      </c>
      <c r="J148" s="214" t="e">
        <f>IF('Crisis Indicator Data'!#REF!="No Data",1,IF(#REF!&lt;&gt;"",1,0))</f>
        <v>#REF!</v>
      </c>
      <c r="K148" s="214" t="e">
        <f>IF('Crisis Indicator Data'!#REF!="No Data",1,IF(#REF!&lt;&gt;"",1,0))</f>
        <v>#REF!</v>
      </c>
      <c r="L148" s="214" t="e">
        <f>IF('Crisis Indicator Data'!#REF!="No Data",1,IF(#REF!&lt;&gt;"",1,0))</f>
        <v>#REF!</v>
      </c>
      <c r="M148" s="214" t="e">
        <f>IF('Crisis Indicator Data'!#REF!="No Data",1,IF(#REF!&lt;&gt;"",1,0))</f>
        <v>#REF!</v>
      </c>
      <c r="N148" s="214" t="e">
        <f>IF('Crisis Indicator Data'!#REF!="No Data",1,IF(#REF!&lt;&gt;"",1,0))</f>
        <v>#REF!</v>
      </c>
      <c r="O148" s="214" t="e">
        <f>IF('Crisis Indicator Data'!#REF!="No Data",1,IF(#REF!&lt;&gt;"",1,0))</f>
        <v>#REF!</v>
      </c>
      <c r="P148" s="214" t="e">
        <f>IF('Crisis Indicator Data'!#REF!="No Data",1,IF(#REF!&lt;&gt;"",1,0))</f>
        <v>#REF!</v>
      </c>
      <c r="Q148" s="214" t="e">
        <f>IF('Crisis Indicator Data'!#REF!="No Data",1,IF(#REF!&lt;&gt;"",1,0))</f>
        <v>#REF!</v>
      </c>
      <c r="R148" s="214" t="e">
        <f>IF('Crisis Indicator Data'!#REF!="No Data",1,IF(#REF!&lt;&gt;"",1,0))</f>
        <v>#REF!</v>
      </c>
      <c r="S148" s="214" t="e">
        <f>IF('Crisis Indicator Data'!#REF!="No Data",1,IF(#REF!&lt;&gt;"",1,0))</f>
        <v>#REF!</v>
      </c>
      <c r="T148" s="214" t="e">
        <f>IF('Crisis Indicator Data'!#REF!="No Data",1,IF(#REF!&lt;&gt;"",1,0))</f>
        <v>#REF!</v>
      </c>
      <c r="U148" s="214" t="e">
        <f>IF('Crisis Indicator Data'!#REF!="No Data",1,IF(#REF!&lt;&gt;"",1,0))</f>
        <v>#REF!</v>
      </c>
      <c r="V148" s="214" t="e">
        <f>IF('Crisis Indicator Data'!#REF!="No Data",1,IF(#REF!&lt;&gt;"",1,0))</f>
        <v>#REF!</v>
      </c>
      <c r="W148" s="214" t="e">
        <f>IF('Crisis Indicator Data'!#REF!="No Data",1,IF(#REF!&lt;&gt;"",1,0))</f>
        <v>#REF!</v>
      </c>
      <c r="X148" s="214" t="e">
        <f>IF('Crisis Indicator Data'!#REF!="No Data",1,IF(#REF!&lt;&gt;"",1,0))</f>
        <v>#REF!</v>
      </c>
      <c r="Y148" s="214" t="e">
        <f>IF('Crisis Indicator Data'!#REF!="No Data",1,IF(#REF!&lt;&gt;"",1,0))</f>
        <v>#REF!</v>
      </c>
      <c r="Z148" s="214" t="e">
        <f>IF('Crisis Indicator Data'!#REF!="No Data",1,IF(#REF!&lt;&gt;"",1,0))</f>
        <v>#REF!</v>
      </c>
      <c r="AA148" s="214" t="e">
        <f>IF('Crisis Indicator Data'!#REF!="No Data",1,IF(#REF!&lt;&gt;"",1,0))</f>
        <v>#REF!</v>
      </c>
      <c r="AB148" s="214" t="e">
        <f>IF('Crisis Indicator Data'!#REF!="No Data",1,IF(#REF!&lt;&gt;"",1,0))</f>
        <v>#REF!</v>
      </c>
      <c r="AC148" s="214" t="e">
        <f>IF('Crisis Indicator Data'!#REF!="No Data",1,IF(#REF!&lt;&gt;"",1,0))</f>
        <v>#REF!</v>
      </c>
      <c r="AD148" s="214" t="e">
        <f>IF('Crisis Indicator Data'!#REF!="No Data",1,IF(#REF!&lt;&gt;"",1,0))</f>
        <v>#REF!</v>
      </c>
      <c r="AE148" s="214" t="e">
        <f>IF('Crisis Indicator Data'!#REF!="No Data",1,IF(#REF!&lt;&gt;"",1,0))</f>
        <v>#REF!</v>
      </c>
      <c r="AF148" s="214" t="e">
        <f>IF('Crisis Indicator Data'!#REF!="No Data",1,IF(#REF!&lt;&gt;"",1,0))</f>
        <v>#REF!</v>
      </c>
      <c r="AG148" s="214" t="e">
        <f>IF('Crisis Indicator Data'!#REF!="No Data",1,IF(#REF!&lt;&gt;"",1,0))</f>
        <v>#REF!</v>
      </c>
      <c r="AH148" s="214" t="e">
        <f>IF('Crisis Indicator Data'!#REF!="No Data",1,IF(#REF!&lt;&gt;"",1,0))</f>
        <v>#REF!</v>
      </c>
      <c r="AI148" s="214" t="e">
        <f>IF('Crisis Indicator Data'!#REF!="No Data",1,IF(#REF!&lt;&gt;"",1,0))</f>
        <v>#REF!</v>
      </c>
      <c r="AJ148" s="214" t="e">
        <f>IF('Crisis Indicator Data'!#REF!="No Data",1,IF(#REF!&lt;&gt;"",1,0))</f>
        <v>#REF!</v>
      </c>
      <c r="AK148" s="214" t="e">
        <f>IF('Crisis Indicator Data'!#REF!="No Data",1,IF(#REF!&lt;&gt;"",1,0))</f>
        <v>#REF!</v>
      </c>
      <c r="AL148" s="214" t="e">
        <f>IF('Crisis Indicator Data'!#REF!="No Data",1,IF(#REF!&lt;&gt;"",1,0))</f>
        <v>#REF!</v>
      </c>
      <c r="AM148" s="214" t="e">
        <f>IF('Crisis Indicator Data'!#REF!="No Data",1,IF(#REF!&lt;&gt;"",1,0))</f>
        <v>#REF!</v>
      </c>
      <c r="AN148" s="214" t="e">
        <f>IF('Crisis Indicator Data'!#REF!="No Data",1,IF(#REF!&lt;&gt;"",1,0))</f>
        <v>#REF!</v>
      </c>
      <c r="AO148" s="214" t="e">
        <f>IF('Crisis Indicator Data'!#REF!="No Data",1,IF(#REF!&lt;&gt;"",1,0))</f>
        <v>#REF!</v>
      </c>
      <c r="AP148" s="214" t="e">
        <f>IF('Crisis Indicator Data'!#REF!="No Data",1,IF(#REF!&lt;&gt;"",1,0))</f>
        <v>#REF!</v>
      </c>
      <c r="AQ148" s="214" t="e">
        <f>IF('Crisis Indicator Data'!#REF!="No Data",1,IF(#REF!&lt;&gt;"",1,0))</f>
        <v>#REF!</v>
      </c>
      <c r="AR148" s="214" t="e">
        <f>IF('Crisis Indicator Data'!#REF!="No Data",1,IF(#REF!&lt;&gt;"",1,0))</f>
        <v>#REF!</v>
      </c>
      <c r="AS148" s="214" t="e">
        <f>IF('Crisis Indicator Data'!#REF!="No Data",1,IF(#REF!&lt;&gt;"",1,0))</f>
        <v>#REF!</v>
      </c>
      <c r="AT148" s="214" t="e">
        <f>IF('Crisis Indicator Data'!#REF!="No Data",1,IF(#REF!&lt;&gt;"",1,0))</f>
        <v>#REF!</v>
      </c>
      <c r="AU148" s="214" t="e">
        <f>IF('Crisis Indicator Data'!#REF!="No Data",1,IF(#REF!&lt;&gt;"",1,0))</f>
        <v>#REF!</v>
      </c>
      <c r="AV148" s="214" t="e">
        <f>IF('Crisis Indicator Data'!#REF!="No Data",1,IF(#REF!&lt;&gt;"",1,0))</f>
        <v>#REF!</v>
      </c>
      <c r="AW148" s="214" t="e">
        <f>IF('Crisis Indicator Data'!#REF!="No Data",1,IF(#REF!&lt;&gt;"",1,0))</f>
        <v>#REF!</v>
      </c>
      <c r="AX148" s="214" t="e">
        <f>IF('Crisis Indicator Data'!#REF!="No Data",1,IF(#REF!&lt;&gt;"",1,0))</f>
        <v>#REF!</v>
      </c>
      <c r="AY148" s="214" t="e">
        <f>IF('Crisis Indicator Data'!#REF!="No Data",1,IF(#REF!&lt;&gt;"",1,0))</f>
        <v>#REF!</v>
      </c>
      <c r="AZ148" s="214" t="e">
        <f>IF('Crisis Indicator Data'!#REF!="No Data",1,IF(#REF!&lt;&gt;"",1,0))</f>
        <v>#REF!</v>
      </c>
      <c r="BA148" t="e">
        <f t="shared" si="8"/>
        <v>#REF!</v>
      </c>
      <c r="BB148" s="22" t="e">
        <f t="shared" si="9"/>
        <v>#REF!</v>
      </c>
    </row>
    <row r="149" spans="1:54" x14ac:dyDescent="0.25">
      <c r="A149" t="s">
        <v>8082</v>
      </c>
      <c r="B149" s="214" t="e">
        <f>IF('Crisis Indicator Data'!#REF!="No Data",1,IF(#REF!&lt;&gt;"",1,0))</f>
        <v>#REF!</v>
      </c>
      <c r="C149" s="214" t="e">
        <f>IF('Crisis Indicator Data'!#REF!="No Data",1,IF(#REF!&lt;&gt;"",1,0))</f>
        <v>#REF!</v>
      </c>
      <c r="D149" s="214" t="e">
        <f>IF('Crisis Indicator Data'!#REF!="No Data",1,IF(#REF!&lt;&gt;"",1,0))</f>
        <v>#REF!</v>
      </c>
      <c r="E149" s="214" t="e">
        <f>IF('Crisis Indicator Data'!#REF!="No Data",1,IF(#REF!&lt;&gt;"",1,0))</f>
        <v>#REF!</v>
      </c>
      <c r="F149" s="214" t="e">
        <f>IF('Crisis Indicator Data'!#REF!="No Data",1,IF(#REF!&lt;&gt;"",1,0))</f>
        <v>#REF!</v>
      </c>
      <c r="G149" s="214" t="e">
        <f>IF('Crisis Indicator Data'!#REF!="No Data",1,IF(#REF!&lt;&gt;"",1,0))</f>
        <v>#REF!</v>
      </c>
      <c r="H149" s="214" t="e">
        <f>IF('Crisis Indicator Data'!#REF!="No Data",1,IF(#REF!&lt;&gt;"",1,0))</f>
        <v>#REF!</v>
      </c>
      <c r="I149" s="214" t="e">
        <f>IF('Crisis Indicator Data'!#REF!="No Data",1,IF(#REF!&lt;&gt;"",1,0))</f>
        <v>#REF!</v>
      </c>
      <c r="J149" s="214" t="e">
        <f>IF('Crisis Indicator Data'!#REF!="No Data",1,IF(#REF!&lt;&gt;"",1,0))</f>
        <v>#REF!</v>
      </c>
      <c r="K149" s="214" t="e">
        <f>IF('Crisis Indicator Data'!#REF!="No Data",1,IF(#REF!&lt;&gt;"",1,0))</f>
        <v>#REF!</v>
      </c>
      <c r="L149" s="214" t="e">
        <f>IF('Crisis Indicator Data'!#REF!="No Data",1,IF(#REF!&lt;&gt;"",1,0))</f>
        <v>#REF!</v>
      </c>
      <c r="M149" s="214" t="e">
        <f>IF('Crisis Indicator Data'!#REF!="No Data",1,IF(#REF!&lt;&gt;"",1,0))</f>
        <v>#REF!</v>
      </c>
      <c r="N149" s="214" t="e">
        <f>IF('Crisis Indicator Data'!#REF!="No Data",1,IF(#REF!&lt;&gt;"",1,0))</f>
        <v>#REF!</v>
      </c>
      <c r="O149" s="214" t="e">
        <f>IF('Crisis Indicator Data'!#REF!="No Data",1,IF(#REF!&lt;&gt;"",1,0))</f>
        <v>#REF!</v>
      </c>
      <c r="P149" s="214" t="e">
        <f>IF('Crisis Indicator Data'!#REF!="No Data",1,IF(#REF!&lt;&gt;"",1,0))</f>
        <v>#REF!</v>
      </c>
      <c r="Q149" s="214" t="e">
        <f>IF('Crisis Indicator Data'!#REF!="No Data",1,IF(#REF!&lt;&gt;"",1,0))</f>
        <v>#REF!</v>
      </c>
      <c r="R149" s="214" t="e">
        <f>IF('Crisis Indicator Data'!#REF!="No Data",1,IF(#REF!&lt;&gt;"",1,0))</f>
        <v>#REF!</v>
      </c>
      <c r="S149" s="214" t="e">
        <f>IF('Crisis Indicator Data'!#REF!="No Data",1,IF(#REF!&lt;&gt;"",1,0))</f>
        <v>#REF!</v>
      </c>
      <c r="T149" s="214" t="e">
        <f>IF('Crisis Indicator Data'!#REF!="No Data",1,IF(#REF!&lt;&gt;"",1,0))</f>
        <v>#REF!</v>
      </c>
      <c r="U149" s="214" t="e">
        <f>IF('Crisis Indicator Data'!#REF!="No Data",1,IF(#REF!&lt;&gt;"",1,0))</f>
        <v>#REF!</v>
      </c>
      <c r="V149" s="214" t="e">
        <f>IF('Crisis Indicator Data'!#REF!="No Data",1,IF(#REF!&lt;&gt;"",1,0))</f>
        <v>#REF!</v>
      </c>
      <c r="W149" s="214" t="e">
        <f>IF('Crisis Indicator Data'!#REF!="No Data",1,IF(#REF!&lt;&gt;"",1,0))</f>
        <v>#REF!</v>
      </c>
      <c r="X149" s="214" t="e">
        <f>IF('Crisis Indicator Data'!#REF!="No Data",1,IF(#REF!&lt;&gt;"",1,0))</f>
        <v>#REF!</v>
      </c>
      <c r="Y149" s="214" t="e">
        <f>IF('Crisis Indicator Data'!#REF!="No Data",1,IF(#REF!&lt;&gt;"",1,0))</f>
        <v>#REF!</v>
      </c>
      <c r="Z149" s="214" t="e">
        <f>IF('Crisis Indicator Data'!#REF!="No Data",1,IF(#REF!&lt;&gt;"",1,0))</f>
        <v>#REF!</v>
      </c>
      <c r="AA149" s="214" t="e">
        <f>IF('Crisis Indicator Data'!#REF!="No Data",1,IF(#REF!&lt;&gt;"",1,0))</f>
        <v>#REF!</v>
      </c>
      <c r="AB149" s="214" t="e">
        <f>IF('Crisis Indicator Data'!#REF!="No Data",1,IF(#REF!&lt;&gt;"",1,0))</f>
        <v>#REF!</v>
      </c>
      <c r="AC149" s="214" t="e">
        <f>IF('Crisis Indicator Data'!#REF!="No Data",1,IF(#REF!&lt;&gt;"",1,0))</f>
        <v>#REF!</v>
      </c>
      <c r="AD149" s="214" t="e">
        <f>IF('Crisis Indicator Data'!#REF!="No Data",1,IF(#REF!&lt;&gt;"",1,0))</f>
        <v>#REF!</v>
      </c>
      <c r="AE149" s="214" t="e">
        <f>IF('Crisis Indicator Data'!#REF!="No Data",1,IF(#REF!&lt;&gt;"",1,0))</f>
        <v>#REF!</v>
      </c>
      <c r="AF149" s="214" t="e">
        <f>IF('Crisis Indicator Data'!#REF!="No Data",1,IF(#REF!&lt;&gt;"",1,0))</f>
        <v>#REF!</v>
      </c>
      <c r="AG149" s="214" t="e">
        <f>IF('Crisis Indicator Data'!#REF!="No Data",1,IF(#REF!&lt;&gt;"",1,0))</f>
        <v>#REF!</v>
      </c>
      <c r="AH149" s="214" t="e">
        <f>IF('Crisis Indicator Data'!#REF!="No Data",1,IF(#REF!&lt;&gt;"",1,0))</f>
        <v>#REF!</v>
      </c>
      <c r="AI149" s="214" t="e">
        <f>IF('Crisis Indicator Data'!#REF!="No Data",1,IF(#REF!&lt;&gt;"",1,0))</f>
        <v>#REF!</v>
      </c>
      <c r="AJ149" s="214" t="e">
        <f>IF('Crisis Indicator Data'!#REF!="No Data",1,IF(#REF!&lt;&gt;"",1,0))</f>
        <v>#REF!</v>
      </c>
      <c r="AK149" s="214" t="e">
        <f>IF('Crisis Indicator Data'!#REF!="No Data",1,IF(#REF!&lt;&gt;"",1,0))</f>
        <v>#REF!</v>
      </c>
      <c r="AL149" s="214" t="e">
        <f>IF('Crisis Indicator Data'!#REF!="No Data",1,IF(#REF!&lt;&gt;"",1,0))</f>
        <v>#REF!</v>
      </c>
      <c r="AM149" s="214" t="e">
        <f>IF('Crisis Indicator Data'!#REF!="No Data",1,IF(#REF!&lt;&gt;"",1,0))</f>
        <v>#REF!</v>
      </c>
      <c r="AN149" s="214" t="e">
        <f>IF('Crisis Indicator Data'!#REF!="No Data",1,IF(#REF!&lt;&gt;"",1,0))</f>
        <v>#REF!</v>
      </c>
      <c r="AO149" s="214" t="e">
        <f>IF('Crisis Indicator Data'!#REF!="No Data",1,IF(#REF!&lt;&gt;"",1,0))</f>
        <v>#REF!</v>
      </c>
      <c r="AP149" s="214" t="e">
        <f>IF('Crisis Indicator Data'!#REF!="No Data",1,IF(#REF!&lt;&gt;"",1,0))</f>
        <v>#REF!</v>
      </c>
      <c r="AQ149" s="214" t="e">
        <f>IF('Crisis Indicator Data'!#REF!="No Data",1,IF(#REF!&lt;&gt;"",1,0))</f>
        <v>#REF!</v>
      </c>
      <c r="AR149" s="214" t="e">
        <f>IF('Crisis Indicator Data'!#REF!="No Data",1,IF(#REF!&lt;&gt;"",1,0))</f>
        <v>#REF!</v>
      </c>
      <c r="AS149" s="214" t="e">
        <f>IF('Crisis Indicator Data'!#REF!="No Data",1,IF(#REF!&lt;&gt;"",1,0))</f>
        <v>#REF!</v>
      </c>
      <c r="AT149" s="214" t="e">
        <f>IF('Crisis Indicator Data'!#REF!="No Data",1,IF(#REF!&lt;&gt;"",1,0))</f>
        <v>#REF!</v>
      </c>
      <c r="AU149" s="214" t="e">
        <f>IF('Crisis Indicator Data'!#REF!="No Data",1,IF(#REF!&lt;&gt;"",1,0))</f>
        <v>#REF!</v>
      </c>
      <c r="AV149" s="214" t="e">
        <f>IF('Crisis Indicator Data'!#REF!="No Data",1,IF(#REF!&lt;&gt;"",1,0))</f>
        <v>#REF!</v>
      </c>
      <c r="AW149" s="214" t="e">
        <f>IF('Crisis Indicator Data'!#REF!="No Data",1,IF(#REF!&lt;&gt;"",1,0))</f>
        <v>#REF!</v>
      </c>
      <c r="AX149" s="214" t="e">
        <f>IF('Crisis Indicator Data'!#REF!="No Data",1,IF(#REF!&lt;&gt;"",1,0))</f>
        <v>#REF!</v>
      </c>
      <c r="AY149" s="214" t="e">
        <f>IF('Crisis Indicator Data'!#REF!="No Data",1,IF(#REF!&lt;&gt;"",1,0))</f>
        <v>#REF!</v>
      </c>
      <c r="AZ149" s="214" t="e">
        <f>IF('Crisis Indicator Data'!#REF!="No Data",1,IF(#REF!&lt;&gt;"",1,0))</f>
        <v>#REF!</v>
      </c>
      <c r="BA149" t="e">
        <f t="shared" si="8"/>
        <v>#REF!</v>
      </c>
      <c r="BB149" s="22" t="e">
        <f t="shared" si="9"/>
        <v>#REF!</v>
      </c>
    </row>
    <row r="150" spans="1:54" x14ac:dyDescent="0.25">
      <c r="A150" t="s">
        <v>8092</v>
      </c>
      <c r="B150" s="214" t="e">
        <f>IF('Crisis Indicator Data'!#REF!="No Data",1,IF(#REF!&lt;&gt;"",1,0))</f>
        <v>#REF!</v>
      </c>
      <c r="C150" s="214" t="e">
        <f>IF('Crisis Indicator Data'!#REF!="No Data",1,IF(#REF!&lt;&gt;"",1,0))</f>
        <v>#REF!</v>
      </c>
      <c r="D150" s="214" t="e">
        <f>IF('Crisis Indicator Data'!#REF!="No Data",1,IF(#REF!&lt;&gt;"",1,0))</f>
        <v>#REF!</v>
      </c>
      <c r="E150" s="214" t="e">
        <f>IF('Crisis Indicator Data'!#REF!="No Data",1,IF(#REF!&lt;&gt;"",1,0))</f>
        <v>#REF!</v>
      </c>
      <c r="F150" s="214" t="e">
        <f>IF('Crisis Indicator Data'!#REF!="No Data",1,IF(#REF!&lt;&gt;"",1,0))</f>
        <v>#REF!</v>
      </c>
      <c r="G150" s="214" t="e">
        <f>IF('Crisis Indicator Data'!#REF!="No Data",1,IF(#REF!&lt;&gt;"",1,0))</f>
        <v>#REF!</v>
      </c>
      <c r="H150" s="214" t="e">
        <f>IF('Crisis Indicator Data'!#REF!="No Data",1,IF(#REF!&lt;&gt;"",1,0))</f>
        <v>#REF!</v>
      </c>
      <c r="I150" s="214" t="e">
        <f>IF('Crisis Indicator Data'!#REF!="No Data",1,IF(#REF!&lt;&gt;"",1,0))</f>
        <v>#REF!</v>
      </c>
      <c r="J150" s="214" t="e">
        <f>IF('Crisis Indicator Data'!#REF!="No Data",1,IF(#REF!&lt;&gt;"",1,0))</f>
        <v>#REF!</v>
      </c>
      <c r="K150" s="214" t="e">
        <f>IF('Crisis Indicator Data'!#REF!="No Data",1,IF(#REF!&lt;&gt;"",1,0))</f>
        <v>#REF!</v>
      </c>
      <c r="L150" s="214" t="e">
        <f>IF('Crisis Indicator Data'!#REF!="No Data",1,IF(#REF!&lt;&gt;"",1,0))</f>
        <v>#REF!</v>
      </c>
      <c r="M150" s="214" t="e">
        <f>IF('Crisis Indicator Data'!#REF!="No Data",1,IF(#REF!&lt;&gt;"",1,0))</f>
        <v>#REF!</v>
      </c>
      <c r="N150" s="214" t="e">
        <f>IF('Crisis Indicator Data'!#REF!="No Data",1,IF(#REF!&lt;&gt;"",1,0))</f>
        <v>#REF!</v>
      </c>
      <c r="O150" s="214" t="e">
        <f>IF('Crisis Indicator Data'!#REF!="No Data",1,IF(#REF!&lt;&gt;"",1,0))</f>
        <v>#REF!</v>
      </c>
      <c r="P150" s="214" t="e">
        <f>IF('Crisis Indicator Data'!#REF!="No Data",1,IF(#REF!&lt;&gt;"",1,0))</f>
        <v>#REF!</v>
      </c>
      <c r="Q150" s="214" t="e">
        <f>IF('Crisis Indicator Data'!#REF!="No Data",1,IF(#REF!&lt;&gt;"",1,0))</f>
        <v>#REF!</v>
      </c>
      <c r="R150" s="214" t="e">
        <f>IF('Crisis Indicator Data'!#REF!="No Data",1,IF(#REF!&lt;&gt;"",1,0))</f>
        <v>#REF!</v>
      </c>
      <c r="S150" s="214" t="e">
        <f>IF('Crisis Indicator Data'!#REF!="No Data",1,IF(#REF!&lt;&gt;"",1,0))</f>
        <v>#REF!</v>
      </c>
      <c r="T150" s="214" t="e">
        <f>IF('Crisis Indicator Data'!#REF!="No Data",1,IF(#REF!&lt;&gt;"",1,0))</f>
        <v>#REF!</v>
      </c>
      <c r="U150" s="214" t="e">
        <f>IF('Crisis Indicator Data'!#REF!="No Data",1,IF(#REF!&lt;&gt;"",1,0))</f>
        <v>#REF!</v>
      </c>
      <c r="V150" s="214" t="e">
        <f>IF('Crisis Indicator Data'!#REF!="No Data",1,IF(#REF!&lt;&gt;"",1,0))</f>
        <v>#REF!</v>
      </c>
      <c r="W150" s="214" t="e">
        <f>IF('Crisis Indicator Data'!#REF!="No Data",1,IF(#REF!&lt;&gt;"",1,0))</f>
        <v>#REF!</v>
      </c>
      <c r="X150" s="214" t="e">
        <f>IF('Crisis Indicator Data'!#REF!="No Data",1,IF(#REF!&lt;&gt;"",1,0))</f>
        <v>#REF!</v>
      </c>
      <c r="Y150" s="214" t="e">
        <f>IF('Crisis Indicator Data'!#REF!="No Data",1,IF(#REF!&lt;&gt;"",1,0))</f>
        <v>#REF!</v>
      </c>
      <c r="Z150" s="214" t="e">
        <f>IF('Crisis Indicator Data'!#REF!="No Data",1,IF(#REF!&lt;&gt;"",1,0))</f>
        <v>#REF!</v>
      </c>
      <c r="AA150" s="214" t="e">
        <f>IF('Crisis Indicator Data'!#REF!="No Data",1,IF(#REF!&lt;&gt;"",1,0))</f>
        <v>#REF!</v>
      </c>
      <c r="AB150" s="214" t="e">
        <f>IF('Crisis Indicator Data'!#REF!="No Data",1,IF(#REF!&lt;&gt;"",1,0))</f>
        <v>#REF!</v>
      </c>
      <c r="AC150" s="214" t="e">
        <f>IF('Crisis Indicator Data'!#REF!="No Data",1,IF(#REF!&lt;&gt;"",1,0))</f>
        <v>#REF!</v>
      </c>
      <c r="AD150" s="214" t="e">
        <f>IF('Crisis Indicator Data'!#REF!="No Data",1,IF(#REF!&lt;&gt;"",1,0))</f>
        <v>#REF!</v>
      </c>
      <c r="AE150" s="214" t="e">
        <f>IF('Crisis Indicator Data'!#REF!="No Data",1,IF(#REF!&lt;&gt;"",1,0))</f>
        <v>#REF!</v>
      </c>
      <c r="AF150" s="214" t="e">
        <f>IF('Crisis Indicator Data'!#REF!="No Data",1,IF(#REF!&lt;&gt;"",1,0))</f>
        <v>#REF!</v>
      </c>
      <c r="AG150" s="214" t="e">
        <f>IF('Crisis Indicator Data'!#REF!="No Data",1,IF(#REF!&lt;&gt;"",1,0))</f>
        <v>#REF!</v>
      </c>
      <c r="AH150" s="214" t="e">
        <f>IF('Crisis Indicator Data'!#REF!="No Data",1,IF(#REF!&lt;&gt;"",1,0))</f>
        <v>#REF!</v>
      </c>
      <c r="AI150" s="214" t="e">
        <f>IF('Crisis Indicator Data'!#REF!="No Data",1,IF(#REF!&lt;&gt;"",1,0))</f>
        <v>#REF!</v>
      </c>
      <c r="AJ150" s="214" t="e">
        <f>IF('Crisis Indicator Data'!#REF!="No Data",1,IF(#REF!&lt;&gt;"",1,0))</f>
        <v>#REF!</v>
      </c>
      <c r="AK150" s="214" t="e">
        <f>IF('Crisis Indicator Data'!#REF!="No Data",1,IF(#REF!&lt;&gt;"",1,0))</f>
        <v>#REF!</v>
      </c>
      <c r="AL150" s="214" t="e">
        <f>IF('Crisis Indicator Data'!#REF!="No Data",1,IF(#REF!&lt;&gt;"",1,0))</f>
        <v>#REF!</v>
      </c>
      <c r="AM150" s="214" t="e">
        <f>IF('Crisis Indicator Data'!#REF!="No Data",1,IF(#REF!&lt;&gt;"",1,0))</f>
        <v>#REF!</v>
      </c>
      <c r="AN150" s="214" t="e">
        <f>IF('Crisis Indicator Data'!#REF!="No Data",1,IF(#REF!&lt;&gt;"",1,0))</f>
        <v>#REF!</v>
      </c>
      <c r="AO150" s="214" t="e">
        <f>IF('Crisis Indicator Data'!#REF!="No Data",1,IF(#REF!&lt;&gt;"",1,0))</f>
        <v>#REF!</v>
      </c>
      <c r="AP150" s="214" t="e">
        <f>IF('Crisis Indicator Data'!#REF!="No Data",1,IF(#REF!&lt;&gt;"",1,0))</f>
        <v>#REF!</v>
      </c>
      <c r="AQ150" s="214" t="e">
        <f>IF('Crisis Indicator Data'!#REF!="No Data",1,IF(#REF!&lt;&gt;"",1,0))</f>
        <v>#REF!</v>
      </c>
      <c r="AR150" s="214" t="e">
        <f>IF('Crisis Indicator Data'!#REF!="No Data",1,IF(#REF!&lt;&gt;"",1,0))</f>
        <v>#REF!</v>
      </c>
      <c r="AS150" s="214" t="e">
        <f>IF('Crisis Indicator Data'!#REF!="No Data",1,IF(#REF!&lt;&gt;"",1,0))</f>
        <v>#REF!</v>
      </c>
      <c r="AT150" s="214" t="e">
        <f>IF('Crisis Indicator Data'!#REF!="No Data",1,IF(#REF!&lt;&gt;"",1,0))</f>
        <v>#REF!</v>
      </c>
      <c r="AU150" s="214" t="e">
        <f>IF('Crisis Indicator Data'!#REF!="No Data",1,IF(#REF!&lt;&gt;"",1,0))</f>
        <v>#REF!</v>
      </c>
      <c r="AV150" s="214" t="e">
        <f>IF('Crisis Indicator Data'!#REF!="No Data",1,IF(#REF!&lt;&gt;"",1,0))</f>
        <v>#REF!</v>
      </c>
      <c r="AW150" s="214" t="e">
        <f>IF('Crisis Indicator Data'!#REF!="No Data",1,IF(#REF!&lt;&gt;"",1,0))</f>
        <v>#REF!</v>
      </c>
      <c r="AX150" s="214" t="e">
        <f>IF('Crisis Indicator Data'!#REF!="No Data",1,IF(#REF!&lt;&gt;"",1,0))</f>
        <v>#REF!</v>
      </c>
      <c r="AY150" s="214" t="e">
        <f>IF('Crisis Indicator Data'!#REF!="No Data",1,IF(#REF!&lt;&gt;"",1,0))</f>
        <v>#REF!</v>
      </c>
      <c r="AZ150" s="214" t="e">
        <f>IF('Crisis Indicator Data'!#REF!="No Data",1,IF(#REF!&lt;&gt;"",1,0))</f>
        <v>#REF!</v>
      </c>
      <c r="BA150" t="e">
        <f t="shared" si="8"/>
        <v>#REF!</v>
      </c>
      <c r="BB150" s="22" t="e">
        <f t="shared" si="9"/>
        <v>#REF!</v>
      </c>
    </row>
    <row r="151" spans="1:54" x14ac:dyDescent="0.25">
      <c r="A151" t="s">
        <v>8105</v>
      </c>
      <c r="B151" s="214" t="e">
        <f>IF('Crisis Indicator Data'!#REF!="No Data",1,IF(#REF!&lt;&gt;"",1,0))</f>
        <v>#REF!</v>
      </c>
      <c r="C151" s="214" t="e">
        <f>IF('Crisis Indicator Data'!#REF!="No Data",1,IF(#REF!&lt;&gt;"",1,0))</f>
        <v>#REF!</v>
      </c>
      <c r="D151" s="214" t="e">
        <f>IF('Crisis Indicator Data'!#REF!="No Data",1,IF(#REF!&lt;&gt;"",1,0))</f>
        <v>#REF!</v>
      </c>
      <c r="E151" s="214" t="e">
        <f>IF('Crisis Indicator Data'!#REF!="No Data",1,IF(#REF!&lt;&gt;"",1,0))</f>
        <v>#REF!</v>
      </c>
      <c r="F151" s="214" t="e">
        <f>IF('Crisis Indicator Data'!#REF!="No Data",1,IF(#REF!&lt;&gt;"",1,0))</f>
        <v>#REF!</v>
      </c>
      <c r="G151" s="214" t="e">
        <f>IF('Crisis Indicator Data'!#REF!="No Data",1,IF(#REF!&lt;&gt;"",1,0))</f>
        <v>#REF!</v>
      </c>
      <c r="H151" s="214" t="e">
        <f>IF('Crisis Indicator Data'!#REF!="No Data",1,IF(#REF!&lt;&gt;"",1,0))</f>
        <v>#REF!</v>
      </c>
      <c r="I151" s="214" t="e">
        <f>IF('Crisis Indicator Data'!#REF!="No Data",1,IF(#REF!&lt;&gt;"",1,0))</f>
        <v>#REF!</v>
      </c>
      <c r="J151" s="214" t="e">
        <f>IF('Crisis Indicator Data'!#REF!="No Data",1,IF(#REF!&lt;&gt;"",1,0))</f>
        <v>#REF!</v>
      </c>
      <c r="K151" s="214" t="e">
        <f>IF('Crisis Indicator Data'!#REF!="No Data",1,IF(#REF!&lt;&gt;"",1,0))</f>
        <v>#REF!</v>
      </c>
      <c r="L151" s="214" t="e">
        <f>IF('Crisis Indicator Data'!#REF!="No Data",1,IF(#REF!&lt;&gt;"",1,0))</f>
        <v>#REF!</v>
      </c>
      <c r="M151" s="214" t="e">
        <f>IF('Crisis Indicator Data'!#REF!="No Data",1,IF(#REF!&lt;&gt;"",1,0))</f>
        <v>#REF!</v>
      </c>
      <c r="N151" s="214" t="e">
        <f>IF('Crisis Indicator Data'!#REF!="No Data",1,IF(#REF!&lt;&gt;"",1,0))</f>
        <v>#REF!</v>
      </c>
      <c r="O151" s="214" t="e">
        <f>IF('Crisis Indicator Data'!#REF!="No Data",1,IF(#REF!&lt;&gt;"",1,0))</f>
        <v>#REF!</v>
      </c>
      <c r="P151" s="214" t="e">
        <f>IF('Crisis Indicator Data'!#REF!="No Data",1,IF(#REF!&lt;&gt;"",1,0))</f>
        <v>#REF!</v>
      </c>
      <c r="Q151" s="214" t="e">
        <f>IF('Crisis Indicator Data'!#REF!="No Data",1,IF(#REF!&lt;&gt;"",1,0))</f>
        <v>#REF!</v>
      </c>
      <c r="R151" s="214" t="e">
        <f>IF('Crisis Indicator Data'!#REF!="No Data",1,IF(#REF!&lt;&gt;"",1,0))</f>
        <v>#REF!</v>
      </c>
      <c r="S151" s="214" t="e">
        <f>IF('Crisis Indicator Data'!#REF!="No Data",1,IF(#REF!&lt;&gt;"",1,0))</f>
        <v>#REF!</v>
      </c>
      <c r="T151" s="214" t="e">
        <f>IF('Crisis Indicator Data'!#REF!="No Data",1,IF(#REF!&lt;&gt;"",1,0))</f>
        <v>#REF!</v>
      </c>
      <c r="U151" s="214" t="e">
        <f>IF('Crisis Indicator Data'!#REF!="No Data",1,IF(#REF!&lt;&gt;"",1,0))</f>
        <v>#REF!</v>
      </c>
      <c r="V151" s="214" t="e">
        <f>IF('Crisis Indicator Data'!#REF!="No Data",1,IF(#REF!&lt;&gt;"",1,0))</f>
        <v>#REF!</v>
      </c>
      <c r="W151" s="214" t="e">
        <f>IF('Crisis Indicator Data'!#REF!="No Data",1,IF(#REF!&lt;&gt;"",1,0))</f>
        <v>#REF!</v>
      </c>
      <c r="X151" s="214" t="e">
        <f>IF('Crisis Indicator Data'!#REF!="No Data",1,IF(#REF!&lt;&gt;"",1,0))</f>
        <v>#REF!</v>
      </c>
      <c r="Y151" s="214" t="e">
        <f>IF('Crisis Indicator Data'!#REF!="No Data",1,IF(#REF!&lt;&gt;"",1,0))</f>
        <v>#REF!</v>
      </c>
      <c r="Z151" s="214" t="e">
        <f>IF('Crisis Indicator Data'!#REF!="No Data",1,IF(#REF!&lt;&gt;"",1,0))</f>
        <v>#REF!</v>
      </c>
      <c r="AA151" s="214" t="e">
        <f>IF('Crisis Indicator Data'!#REF!="No Data",1,IF(#REF!&lt;&gt;"",1,0))</f>
        <v>#REF!</v>
      </c>
      <c r="AB151" s="214" t="e">
        <f>IF('Crisis Indicator Data'!#REF!="No Data",1,IF(#REF!&lt;&gt;"",1,0))</f>
        <v>#REF!</v>
      </c>
      <c r="AC151" s="214" t="e">
        <f>IF('Crisis Indicator Data'!#REF!="No Data",1,IF(#REF!&lt;&gt;"",1,0))</f>
        <v>#REF!</v>
      </c>
      <c r="AD151" s="214" t="e">
        <f>IF('Crisis Indicator Data'!#REF!="No Data",1,IF(#REF!&lt;&gt;"",1,0))</f>
        <v>#REF!</v>
      </c>
      <c r="AE151" s="214" t="e">
        <f>IF('Crisis Indicator Data'!#REF!="No Data",1,IF(#REF!&lt;&gt;"",1,0))</f>
        <v>#REF!</v>
      </c>
      <c r="AF151" s="214" t="e">
        <f>IF('Crisis Indicator Data'!#REF!="No Data",1,IF(#REF!&lt;&gt;"",1,0))</f>
        <v>#REF!</v>
      </c>
      <c r="AG151" s="214" t="e">
        <f>IF('Crisis Indicator Data'!#REF!="No Data",1,IF(#REF!&lt;&gt;"",1,0))</f>
        <v>#REF!</v>
      </c>
      <c r="AH151" s="214" t="e">
        <f>IF('Crisis Indicator Data'!#REF!="No Data",1,IF(#REF!&lt;&gt;"",1,0))</f>
        <v>#REF!</v>
      </c>
      <c r="AI151" s="214" t="e">
        <f>IF('Crisis Indicator Data'!#REF!="No Data",1,IF(#REF!&lt;&gt;"",1,0))</f>
        <v>#REF!</v>
      </c>
      <c r="AJ151" s="214" t="e">
        <f>IF('Crisis Indicator Data'!#REF!="No Data",1,IF(#REF!&lt;&gt;"",1,0))</f>
        <v>#REF!</v>
      </c>
      <c r="AK151" s="214" t="e">
        <f>IF('Crisis Indicator Data'!#REF!="No Data",1,IF(#REF!&lt;&gt;"",1,0))</f>
        <v>#REF!</v>
      </c>
      <c r="AL151" s="214" t="e">
        <f>IF('Crisis Indicator Data'!#REF!="No Data",1,IF(#REF!&lt;&gt;"",1,0))</f>
        <v>#REF!</v>
      </c>
      <c r="AM151" s="214" t="e">
        <f>IF('Crisis Indicator Data'!#REF!="No Data",1,IF(#REF!&lt;&gt;"",1,0))</f>
        <v>#REF!</v>
      </c>
      <c r="AN151" s="214" t="e">
        <f>IF('Crisis Indicator Data'!#REF!="No Data",1,IF(#REF!&lt;&gt;"",1,0))</f>
        <v>#REF!</v>
      </c>
      <c r="AO151" s="214" t="e">
        <f>IF('Crisis Indicator Data'!#REF!="No Data",1,IF(#REF!&lt;&gt;"",1,0))</f>
        <v>#REF!</v>
      </c>
      <c r="AP151" s="214" t="e">
        <f>IF('Crisis Indicator Data'!#REF!="No Data",1,IF(#REF!&lt;&gt;"",1,0))</f>
        <v>#REF!</v>
      </c>
      <c r="AQ151" s="214" t="e">
        <f>IF('Crisis Indicator Data'!#REF!="No Data",1,IF(#REF!&lt;&gt;"",1,0))</f>
        <v>#REF!</v>
      </c>
      <c r="AR151" s="214" t="e">
        <f>IF('Crisis Indicator Data'!#REF!="No Data",1,IF(#REF!&lt;&gt;"",1,0))</f>
        <v>#REF!</v>
      </c>
      <c r="AS151" s="214" t="e">
        <f>IF('Crisis Indicator Data'!#REF!="No Data",1,IF(#REF!&lt;&gt;"",1,0))</f>
        <v>#REF!</v>
      </c>
      <c r="AT151" s="214" t="e">
        <f>IF('Crisis Indicator Data'!#REF!="No Data",1,IF(#REF!&lt;&gt;"",1,0))</f>
        <v>#REF!</v>
      </c>
      <c r="AU151" s="214" t="e">
        <f>IF('Crisis Indicator Data'!#REF!="No Data",1,IF(#REF!&lt;&gt;"",1,0))</f>
        <v>#REF!</v>
      </c>
      <c r="AV151" s="214" t="e">
        <f>IF('Crisis Indicator Data'!#REF!="No Data",1,IF(#REF!&lt;&gt;"",1,0))</f>
        <v>#REF!</v>
      </c>
      <c r="AW151" s="214" t="e">
        <f>IF('Crisis Indicator Data'!#REF!="No Data",1,IF(#REF!&lt;&gt;"",1,0))</f>
        <v>#REF!</v>
      </c>
      <c r="AX151" s="214" t="e">
        <f>IF('Crisis Indicator Data'!#REF!="No Data",1,IF(#REF!&lt;&gt;"",1,0))</f>
        <v>#REF!</v>
      </c>
      <c r="AY151" s="214" t="e">
        <f>IF('Crisis Indicator Data'!#REF!="No Data",1,IF(#REF!&lt;&gt;"",1,0))</f>
        <v>#REF!</v>
      </c>
      <c r="AZ151" s="214" t="e">
        <f>IF('Crisis Indicator Data'!#REF!="No Data",1,IF(#REF!&lt;&gt;"",1,0))</f>
        <v>#REF!</v>
      </c>
      <c r="BA151" t="e">
        <f t="shared" si="8"/>
        <v>#REF!</v>
      </c>
      <c r="BB151" s="22" t="e">
        <f t="shared" si="9"/>
        <v>#REF!</v>
      </c>
    </row>
    <row r="152" spans="1:54" x14ac:dyDescent="0.25">
      <c r="A152" t="s">
        <v>8088</v>
      </c>
      <c r="B152" s="214" t="e">
        <f>IF('Crisis Indicator Data'!#REF!="No Data",1,IF(#REF!&lt;&gt;"",1,0))</f>
        <v>#REF!</v>
      </c>
      <c r="C152" s="214" t="e">
        <f>IF('Crisis Indicator Data'!#REF!="No Data",1,IF(#REF!&lt;&gt;"",1,0))</f>
        <v>#REF!</v>
      </c>
      <c r="D152" s="214" t="e">
        <f>IF('Crisis Indicator Data'!#REF!="No Data",1,IF(#REF!&lt;&gt;"",1,0))</f>
        <v>#REF!</v>
      </c>
      <c r="E152" s="214" t="e">
        <f>IF('Crisis Indicator Data'!#REF!="No Data",1,IF(#REF!&lt;&gt;"",1,0))</f>
        <v>#REF!</v>
      </c>
      <c r="F152" s="214" t="e">
        <f>IF('Crisis Indicator Data'!#REF!="No Data",1,IF(#REF!&lt;&gt;"",1,0))</f>
        <v>#REF!</v>
      </c>
      <c r="G152" s="214" t="e">
        <f>IF('Crisis Indicator Data'!#REF!="No Data",1,IF(#REF!&lt;&gt;"",1,0))</f>
        <v>#REF!</v>
      </c>
      <c r="H152" s="214" t="e">
        <f>IF('Crisis Indicator Data'!#REF!="No Data",1,IF(#REF!&lt;&gt;"",1,0))</f>
        <v>#REF!</v>
      </c>
      <c r="I152" s="214" t="e">
        <f>IF('Crisis Indicator Data'!#REF!="No Data",1,IF(#REF!&lt;&gt;"",1,0))</f>
        <v>#REF!</v>
      </c>
      <c r="J152" s="214" t="e">
        <f>IF('Crisis Indicator Data'!#REF!="No Data",1,IF(#REF!&lt;&gt;"",1,0))</f>
        <v>#REF!</v>
      </c>
      <c r="K152" s="214" t="e">
        <f>IF('Crisis Indicator Data'!#REF!="No Data",1,IF(#REF!&lt;&gt;"",1,0))</f>
        <v>#REF!</v>
      </c>
      <c r="L152" s="214" t="e">
        <f>IF('Crisis Indicator Data'!#REF!="No Data",1,IF(#REF!&lt;&gt;"",1,0))</f>
        <v>#REF!</v>
      </c>
      <c r="M152" s="214" t="e">
        <f>IF('Crisis Indicator Data'!#REF!="No Data",1,IF(#REF!&lt;&gt;"",1,0))</f>
        <v>#REF!</v>
      </c>
      <c r="N152" s="214" t="e">
        <f>IF('Crisis Indicator Data'!#REF!="No Data",1,IF(#REF!&lt;&gt;"",1,0))</f>
        <v>#REF!</v>
      </c>
      <c r="O152" s="214" t="e">
        <f>IF('Crisis Indicator Data'!#REF!="No Data",1,IF(#REF!&lt;&gt;"",1,0))</f>
        <v>#REF!</v>
      </c>
      <c r="P152" s="214" t="e">
        <f>IF('Crisis Indicator Data'!#REF!="No Data",1,IF(#REF!&lt;&gt;"",1,0))</f>
        <v>#REF!</v>
      </c>
      <c r="Q152" s="214" t="e">
        <f>IF('Crisis Indicator Data'!#REF!="No Data",1,IF(#REF!&lt;&gt;"",1,0))</f>
        <v>#REF!</v>
      </c>
      <c r="R152" s="214" t="e">
        <f>IF('Crisis Indicator Data'!#REF!="No Data",1,IF(#REF!&lt;&gt;"",1,0))</f>
        <v>#REF!</v>
      </c>
      <c r="S152" s="214" t="e">
        <f>IF('Crisis Indicator Data'!#REF!="No Data",1,IF(#REF!&lt;&gt;"",1,0))</f>
        <v>#REF!</v>
      </c>
      <c r="T152" s="214" t="e">
        <f>IF('Crisis Indicator Data'!#REF!="No Data",1,IF(#REF!&lt;&gt;"",1,0))</f>
        <v>#REF!</v>
      </c>
      <c r="U152" s="214" t="e">
        <f>IF('Crisis Indicator Data'!#REF!="No Data",1,IF(#REF!&lt;&gt;"",1,0))</f>
        <v>#REF!</v>
      </c>
      <c r="V152" s="214" t="e">
        <f>IF('Crisis Indicator Data'!#REF!="No Data",1,IF(#REF!&lt;&gt;"",1,0))</f>
        <v>#REF!</v>
      </c>
      <c r="W152" s="214" t="e">
        <f>IF('Crisis Indicator Data'!#REF!="No Data",1,IF(#REF!&lt;&gt;"",1,0))</f>
        <v>#REF!</v>
      </c>
      <c r="X152" s="214" t="e">
        <f>IF('Crisis Indicator Data'!#REF!="No Data",1,IF(#REF!&lt;&gt;"",1,0))</f>
        <v>#REF!</v>
      </c>
      <c r="Y152" s="214" t="e">
        <f>IF('Crisis Indicator Data'!#REF!="No Data",1,IF(#REF!&lt;&gt;"",1,0))</f>
        <v>#REF!</v>
      </c>
      <c r="Z152" s="214" t="e">
        <f>IF('Crisis Indicator Data'!#REF!="No Data",1,IF(#REF!&lt;&gt;"",1,0))</f>
        <v>#REF!</v>
      </c>
      <c r="AA152" s="214" t="e">
        <f>IF('Crisis Indicator Data'!#REF!="No Data",1,IF(#REF!&lt;&gt;"",1,0))</f>
        <v>#REF!</v>
      </c>
      <c r="AB152" s="214" t="e">
        <f>IF('Crisis Indicator Data'!#REF!="No Data",1,IF(#REF!&lt;&gt;"",1,0))</f>
        <v>#REF!</v>
      </c>
      <c r="AC152" s="214" t="e">
        <f>IF('Crisis Indicator Data'!#REF!="No Data",1,IF(#REF!&lt;&gt;"",1,0))</f>
        <v>#REF!</v>
      </c>
      <c r="AD152" s="214" t="e">
        <f>IF('Crisis Indicator Data'!#REF!="No Data",1,IF(#REF!&lt;&gt;"",1,0))</f>
        <v>#REF!</v>
      </c>
      <c r="AE152" s="214" t="e">
        <f>IF('Crisis Indicator Data'!#REF!="No Data",1,IF(#REF!&lt;&gt;"",1,0))</f>
        <v>#REF!</v>
      </c>
      <c r="AF152" s="214" t="e">
        <f>IF('Crisis Indicator Data'!#REF!="No Data",1,IF(#REF!&lt;&gt;"",1,0))</f>
        <v>#REF!</v>
      </c>
      <c r="AG152" s="214" t="e">
        <f>IF('Crisis Indicator Data'!#REF!="No Data",1,IF(#REF!&lt;&gt;"",1,0))</f>
        <v>#REF!</v>
      </c>
      <c r="AH152" s="214" t="e">
        <f>IF('Crisis Indicator Data'!#REF!="No Data",1,IF(#REF!&lt;&gt;"",1,0))</f>
        <v>#REF!</v>
      </c>
      <c r="AI152" s="214" t="e">
        <f>IF('Crisis Indicator Data'!#REF!="No Data",1,IF(#REF!&lt;&gt;"",1,0))</f>
        <v>#REF!</v>
      </c>
      <c r="AJ152" s="214" t="e">
        <f>IF('Crisis Indicator Data'!#REF!="No Data",1,IF(#REF!&lt;&gt;"",1,0))</f>
        <v>#REF!</v>
      </c>
      <c r="AK152" s="214" t="e">
        <f>IF('Crisis Indicator Data'!#REF!="No Data",1,IF(#REF!&lt;&gt;"",1,0))</f>
        <v>#REF!</v>
      </c>
      <c r="AL152" s="214" t="e">
        <f>IF('Crisis Indicator Data'!#REF!="No Data",1,IF(#REF!&lt;&gt;"",1,0))</f>
        <v>#REF!</v>
      </c>
      <c r="AM152" s="214" t="e">
        <f>IF('Crisis Indicator Data'!#REF!="No Data",1,IF(#REF!&lt;&gt;"",1,0))</f>
        <v>#REF!</v>
      </c>
      <c r="AN152" s="214" t="e">
        <f>IF('Crisis Indicator Data'!#REF!="No Data",1,IF(#REF!&lt;&gt;"",1,0))</f>
        <v>#REF!</v>
      </c>
      <c r="AO152" s="214" t="e">
        <f>IF('Crisis Indicator Data'!#REF!="No Data",1,IF(#REF!&lt;&gt;"",1,0))</f>
        <v>#REF!</v>
      </c>
      <c r="AP152" s="214" t="e">
        <f>IF('Crisis Indicator Data'!#REF!="No Data",1,IF(#REF!&lt;&gt;"",1,0))</f>
        <v>#REF!</v>
      </c>
      <c r="AQ152" s="214" t="e">
        <f>IF('Crisis Indicator Data'!#REF!="No Data",1,IF(#REF!&lt;&gt;"",1,0))</f>
        <v>#REF!</v>
      </c>
      <c r="AR152" s="214" t="e">
        <f>IF('Crisis Indicator Data'!#REF!="No Data",1,IF(#REF!&lt;&gt;"",1,0))</f>
        <v>#REF!</v>
      </c>
      <c r="AS152" s="214" t="e">
        <f>IF('Crisis Indicator Data'!#REF!="No Data",1,IF(#REF!&lt;&gt;"",1,0))</f>
        <v>#REF!</v>
      </c>
      <c r="AT152" s="214" t="e">
        <f>IF('Crisis Indicator Data'!#REF!="No Data",1,IF(#REF!&lt;&gt;"",1,0))</f>
        <v>#REF!</v>
      </c>
      <c r="AU152" s="214" t="e">
        <f>IF('Crisis Indicator Data'!#REF!="No Data",1,IF(#REF!&lt;&gt;"",1,0))</f>
        <v>#REF!</v>
      </c>
      <c r="AV152" s="214" t="e">
        <f>IF('Crisis Indicator Data'!#REF!="No Data",1,IF(#REF!&lt;&gt;"",1,0))</f>
        <v>#REF!</v>
      </c>
      <c r="AW152" s="214" t="e">
        <f>IF('Crisis Indicator Data'!#REF!="No Data",1,IF(#REF!&lt;&gt;"",1,0))</f>
        <v>#REF!</v>
      </c>
      <c r="AX152" s="214" t="e">
        <f>IF('Crisis Indicator Data'!#REF!="No Data",1,IF(#REF!&lt;&gt;"",1,0))</f>
        <v>#REF!</v>
      </c>
      <c r="AY152" s="214" t="e">
        <f>IF('Crisis Indicator Data'!#REF!="No Data",1,IF(#REF!&lt;&gt;"",1,0))</f>
        <v>#REF!</v>
      </c>
      <c r="AZ152" s="214" t="e">
        <f>IF('Crisis Indicator Data'!#REF!="No Data",1,IF(#REF!&lt;&gt;"",1,0))</f>
        <v>#REF!</v>
      </c>
      <c r="BA152" t="e">
        <f t="shared" si="8"/>
        <v>#REF!</v>
      </c>
      <c r="BB152" s="22" t="e">
        <f t="shared" si="9"/>
        <v>#REF!</v>
      </c>
    </row>
    <row r="153" spans="1:54" x14ac:dyDescent="0.25">
      <c r="A153" t="s">
        <v>8084</v>
      </c>
      <c r="B153" s="214" t="e">
        <f>IF('Crisis Indicator Data'!#REF!="No Data",1,IF(#REF!&lt;&gt;"",1,0))</f>
        <v>#REF!</v>
      </c>
      <c r="C153" s="214" t="e">
        <f>IF('Crisis Indicator Data'!#REF!="No Data",1,IF(#REF!&lt;&gt;"",1,0))</f>
        <v>#REF!</v>
      </c>
      <c r="D153" s="214" t="e">
        <f>IF('Crisis Indicator Data'!#REF!="No Data",1,IF(#REF!&lt;&gt;"",1,0))</f>
        <v>#REF!</v>
      </c>
      <c r="E153" s="214" t="e">
        <f>IF('Crisis Indicator Data'!#REF!="No Data",1,IF(#REF!&lt;&gt;"",1,0))</f>
        <v>#REF!</v>
      </c>
      <c r="F153" s="214" t="e">
        <f>IF('Crisis Indicator Data'!#REF!="No Data",1,IF(#REF!&lt;&gt;"",1,0))</f>
        <v>#REF!</v>
      </c>
      <c r="G153" s="214" t="e">
        <f>IF('Crisis Indicator Data'!#REF!="No Data",1,IF(#REF!&lt;&gt;"",1,0))</f>
        <v>#REF!</v>
      </c>
      <c r="H153" s="214" t="e">
        <f>IF('Crisis Indicator Data'!#REF!="No Data",1,IF(#REF!&lt;&gt;"",1,0))</f>
        <v>#REF!</v>
      </c>
      <c r="I153" s="214" t="e">
        <f>IF('Crisis Indicator Data'!#REF!="No Data",1,IF(#REF!&lt;&gt;"",1,0))</f>
        <v>#REF!</v>
      </c>
      <c r="J153" s="214" t="e">
        <f>IF('Crisis Indicator Data'!#REF!="No Data",1,IF(#REF!&lt;&gt;"",1,0))</f>
        <v>#REF!</v>
      </c>
      <c r="K153" s="214" t="e">
        <f>IF('Crisis Indicator Data'!#REF!="No Data",1,IF(#REF!&lt;&gt;"",1,0))</f>
        <v>#REF!</v>
      </c>
      <c r="L153" s="214" t="e">
        <f>IF('Crisis Indicator Data'!#REF!="No Data",1,IF(#REF!&lt;&gt;"",1,0))</f>
        <v>#REF!</v>
      </c>
      <c r="M153" s="214" t="e">
        <f>IF('Crisis Indicator Data'!#REF!="No Data",1,IF(#REF!&lt;&gt;"",1,0))</f>
        <v>#REF!</v>
      </c>
      <c r="N153" s="214" t="e">
        <f>IF('Crisis Indicator Data'!#REF!="No Data",1,IF(#REF!&lt;&gt;"",1,0))</f>
        <v>#REF!</v>
      </c>
      <c r="O153" s="214" t="e">
        <f>IF('Crisis Indicator Data'!#REF!="No Data",1,IF(#REF!&lt;&gt;"",1,0))</f>
        <v>#REF!</v>
      </c>
      <c r="P153" s="214" t="e">
        <f>IF('Crisis Indicator Data'!#REF!="No Data",1,IF(#REF!&lt;&gt;"",1,0))</f>
        <v>#REF!</v>
      </c>
      <c r="Q153" s="214" t="e">
        <f>IF('Crisis Indicator Data'!#REF!="No Data",1,IF(#REF!&lt;&gt;"",1,0))</f>
        <v>#REF!</v>
      </c>
      <c r="R153" s="214" t="e">
        <f>IF('Crisis Indicator Data'!#REF!="No Data",1,IF(#REF!&lt;&gt;"",1,0))</f>
        <v>#REF!</v>
      </c>
      <c r="S153" s="214" t="e">
        <f>IF('Crisis Indicator Data'!#REF!="No Data",1,IF(#REF!&lt;&gt;"",1,0))</f>
        <v>#REF!</v>
      </c>
      <c r="T153" s="214" t="e">
        <f>IF('Crisis Indicator Data'!#REF!="No Data",1,IF(#REF!&lt;&gt;"",1,0))</f>
        <v>#REF!</v>
      </c>
      <c r="U153" s="214" t="e">
        <f>IF('Crisis Indicator Data'!#REF!="No Data",1,IF(#REF!&lt;&gt;"",1,0))</f>
        <v>#REF!</v>
      </c>
      <c r="V153" s="214" t="e">
        <f>IF('Crisis Indicator Data'!#REF!="No Data",1,IF(#REF!&lt;&gt;"",1,0))</f>
        <v>#REF!</v>
      </c>
      <c r="W153" s="214" t="e">
        <f>IF('Crisis Indicator Data'!#REF!="No Data",1,IF(#REF!&lt;&gt;"",1,0))</f>
        <v>#REF!</v>
      </c>
      <c r="X153" s="214" t="e">
        <f>IF('Crisis Indicator Data'!#REF!="No Data",1,IF(#REF!&lt;&gt;"",1,0))</f>
        <v>#REF!</v>
      </c>
      <c r="Y153" s="214" t="e">
        <f>IF('Crisis Indicator Data'!#REF!="No Data",1,IF(#REF!&lt;&gt;"",1,0))</f>
        <v>#REF!</v>
      </c>
      <c r="Z153" s="214" t="e">
        <f>IF('Crisis Indicator Data'!#REF!="No Data",1,IF(#REF!&lt;&gt;"",1,0))</f>
        <v>#REF!</v>
      </c>
      <c r="AA153" s="214" t="e">
        <f>IF('Crisis Indicator Data'!#REF!="No Data",1,IF(#REF!&lt;&gt;"",1,0))</f>
        <v>#REF!</v>
      </c>
      <c r="AB153" s="214" t="e">
        <f>IF('Crisis Indicator Data'!#REF!="No Data",1,IF(#REF!&lt;&gt;"",1,0))</f>
        <v>#REF!</v>
      </c>
      <c r="AC153" s="214" t="e">
        <f>IF('Crisis Indicator Data'!#REF!="No Data",1,IF(#REF!&lt;&gt;"",1,0))</f>
        <v>#REF!</v>
      </c>
      <c r="AD153" s="214" t="e">
        <f>IF('Crisis Indicator Data'!#REF!="No Data",1,IF(#REF!&lt;&gt;"",1,0))</f>
        <v>#REF!</v>
      </c>
      <c r="AE153" s="214" t="e">
        <f>IF('Crisis Indicator Data'!#REF!="No Data",1,IF(#REF!&lt;&gt;"",1,0))</f>
        <v>#REF!</v>
      </c>
      <c r="AF153" s="214" t="e">
        <f>IF('Crisis Indicator Data'!#REF!="No Data",1,IF(#REF!&lt;&gt;"",1,0))</f>
        <v>#REF!</v>
      </c>
      <c r="AG153" s="214" t="e">
        <f>IF('Crisis Indicator Data'!#REF!="No Data",1,IF(#REF!&lt;&gt;"",1,0))</f>
        <v>#REF!</v>
      </c>
      <c r="AH153" s="214" t="e">
        <f>IF('Crisis Indicator Data'!#REF!="No Data",1,IF(#REF!&lt;&gt;"",1,0))</f>
        <v>#REF!</v>
      </c>
      <c r="AI153" s="214" t="e">
        <f>IF('Crisis Indicator Data'!#REF!="No Data",1,IF(#REF!&lt;&gt;"",1,0))</f>
        <v>#REF!</v>
      </c>
      <c r="AJ153" s="214" t="e">
        <f>IF('Crisis Indicator Data'!#REF!="No Data",1,IF(#REF!&lt;&gt;"",1,0))</f>
        <v>#REF!</v>
      </c>
      <c r="AK153" s="214" t="e">
        <f>IF('Crisis Indicator Data'!#REF!="No Data",1,IF(#REF!&lt;&gt;"",1,0))</f>
        <v>#REF!</v>
      </c>
      <c r="AL153" s="214" t="e">
        <f>IF('Crisis Indicator Data'!#REF!="No Data",1,IF(#REF!&lt;&gt;"",1,0))</f>
        <v>#REF!</v>
      </c>
      <c r="AM153" s="214" t="e">
        <f>IF('Crisis Indicator Data'!#REF!="No Data",1,IF(#REF!&lt;&gt;"",1,0))</f>
        <v>#REF!</v>
      </c>
      <c r="AN153" s="214" t="e">
        <f>IF('Crisis Indicator Data'!#REF!="No Data",1,IF(#REF!&lt;&gt;"",1,0))</f>
        <v>#REF!</v>
      </c>
      <c r="AO153" s="214" t="e">
        <f>IF('Crisis Indicator Data'!#REF!="No Data",1,IF(#REF!&lt;&gt;"",1,0))</f>
        <v>#REF!</v>
      </c>
      <c r="AP153" s="214" t="e">
        <f>IF('Crisis Indicator Data'!#REF!="No Data",1,IF(#REF!&lt;&gt;"",1,0))</f>
        <v>#REF!</v>
      </c>
      <c r="AQ153" s="214" t="e">
        <f>IF('Crisis Indicator Data'!#REF!="No Data",1,IF(#REF!&lt;&gt;"",1,0))</f>
        <v>#REF!</v>
      </c>
      <c r="AR153" s="214" t="e">
        <f>IF('Crisis Indicator Data'!#REF!="No Data",1,IF(#REF!&lt;&gt;"",1,0))</f>
        <v>#REF!</v>
      </c>
      <c r="AS153" s="214" t="e">
        <f>IF('Crisis Indicator Data'!#REF!="No Data",1,IF(#REF!&lt;&gt;"",1,0))</f>
        <v>#REF!</v>
      </c>
      <c r="AT153" s="214" t="e">
        <f>IF('Crisis Indicator Data'!#REF!="No Data",1,IF(#REF!&lt;&gt;"",1,0))</f>
        <v>#REF!</v>
      </c>
      <c r="AU153" s="214" t="e">
        <f>IF('Crisis Indicator Data'!#REF!="No Data",1,IF(#REF!&lt;&gt;"",1,0))</f>
        <v>#REF!</v>
      </c>
      <c r="AV153" s="214" t="e">
        <f>IF('Crisis Indicator Data'!#REF!="No Data",1,IF(#REF!&lt;&gt;"",1,0))</f>
        <v>#REF!</v>
      </c>
      <c r="AW153" s="214" t="e">
        <f>IF('Crisis Indicator Data'!#REF!="No Data",1,IF(#REF!&lt;&gt;"",1,0))</f>
        <v>#REF!</v>
      </c>
      <c r="AX153" s="214" t="e">
        <f>IF('Crisis Indicator Data'!#REF!="No Data",1,IF(#REF!&lt;&gt;"",1,0))</f>
        <v>#REF!</v>
      </c>
      <c r="AY153" s="214" t="e">
        <f>IF('Crisis Indicator Data'!#REF!="No Data",1,IF(#REF!&lt;&gt;"",1,0))</f>
        <v>#REF!</v>
      </c>
      <c r="AZ153" s="214" t="e">
        <f>IF('Crisis Indicator Data'!#REF!="No Data",1,IF(#REF!&lt;&gt;"",1,0))</f>
        <v>#REF!</v>
      </c>
      <c r="BA153" t="e">
        <f t="shared" si="8"/>
        <v>#REF!</v>
      </c>
      <c r="BB153" s="22" t="e">
        <f t="shared" si="9"/>
        <v>#REF!</v>
      </c>
    </row>
    <row r="154" spans="1:54" x14ac:dyDescent="0.25">
      <c r="A154" t="s">
        <v>8098</v>
      </c>
      <c r="B154" s="214" t="e">
        <f>IF('Crisis Indicator Data'!#REF!="No Data",1,IF(#REF!&lt;&gt;"",1,0))</f>
        <v>#REF!</v>
      </c>
      <c r="C154" s="214" t="e">
        <f>IF('Crisis Indicator Data'!#REF!="No Data",1,IF(#REF!&lt;&gt;"",1,0))</f>
        <v>#REF!</v>
      </c>
      <c r="D154" s="214" t="e">
        <f>IF('Crisis Indicator Data'!#REF!="No Data",1,IF(#REF!&lt;&gt;"",1,0))</f>
        <v>#REF!</v>
      </c>
      <c r="E154" s="214" t="e">
        <f>IF('Crisis Indicator Data'!#REF!="No Data",1,IF(#REF!&lt;&gt;"",1,0))</f>
        <v>#REF!</v>
      </c>
      <c r="F154" s="214" t="e">
        <f>IF('Crisis Indicator Data'!#REF!="No Data",1,IF(#REF!&lt;&gt;"",1,0))</f>
        <v>#REF!</v>
      </c>
      <c r="G154" s="214" t="e">
        <f>IF('Crisis Indicator Data'!#REF!="No Data",1,IF(#REF!&lt;&gt;"",1,0))</f>
        <v>#REF!</v>
      </c>
      <c r="H154" s="214" t="e">
        <f>IF('Crisis Indicator Data'!#REF!="No Data",1,IF(#REF!&lt;&gt;"",1,0))</f>
        <v>#REF!</v>
      </c>
      <c r="I154" s="214" t="e">
        <f>IF('Crisis Indicator Data'!#REF!="No Data",1,IF(#REF!&lt;&gt;"",1,0))</f>
        <v>#REF!</v>
      </c>
      <c r="J154" s="214" t="e">
        <f>IF('Crisis Indicator Data'!#REF!="No Data",1,IF(#REF!&lt;&gt;"",1,0))</f>
        <v>#REF!</v>
      </c>
      <c r="K154" s="214" t="e">
        <f>IF('Crisis Indicator Data'!#REF!="No Data",1,IF(#REF!&lt;&gt;"",1,0))</f>
        <v>#REF!</v>
      </c>
      <c r="L154" s="214" t="e">
        <f>IF('Crisis Indicator Data'!#REF!="No Data",1,IF(#REF!&lt;&gt;"",1,0))</f>
        <v>#REF!</v>
      </c>
      <c r="M154" s="214" t="e">
        <f>IF('Crisis Indicator Data'!#REF!="No Data",1,IF(#REF!&lt;&gt;"",1,0))</f>
        <v>#REF!</v>
      </c>
      <c r="N154" s="214" t="e">
        <f>IF('Crisis Indicator Data'!#REF!="No Data",1,IF(#REF!&lt;&gt;"",1,0))</f>
        <v>#REF!</v>
      </c>
      <c r="O154" s="214" t="e">
        <f>IF('Crisis Indicator Data'!#REF!="No Data",1,IF(#REF!&lt;&gt;"",1,0))</f>
        <v>#REF!</v>
      </c>
      <c r="P154" s="214" t="e">
        <f>IF('Crisis Indicator Data'!#REF!="No Data",1,IF(#REF!&lt;&gt;"",1,0))</f>
        <v>#REF!</v>
      </c>
      <c r="Q154" s="214" t="e">
        <f>IF('Crisis Indicator Data'!#REF!="No Data",1,IF(#REF!&lt;&gt;"",1,0))</f>
        <v>#REF!</v>
      </c>
      <c r="R154" s="214" t="e">
        <f>IF('Crisis Indicator Data'!#REF!="No Data",1,IF(#REF!&lt;&gt;"",1,0))</f>
        <v>#REF!</v>
      </c>
      <c r="S154" s="214" t="e">
        <f>IF('Crisis Indicator Data'!#REF!="No Data",1,IF(#REF!&lt;&gt;"",1,0))</f>
        <v>#REF!</v>
      </c>
      <c r="T154" s="214" t="e">
        <f>IF('Crisis Indicator Data'!#REF!="No Data",1,IF(#REF!&lt;&gt;"",1,0))</f>
        <v>#REF!</v>
      </c>
      <c r="U154" s="214" t="e">
        <f>IF('Crisis Indicator Data'!#REF!="No Data",1,IF(#REF!&lt;&gt;"",1,0))</f>
        <v>#REF!</v>
      </c>
      <c r="V154" s="214" t="e">
        <f>IF('Crisis Indicator Data'!#REF!="No Data",1,IF(#REF!&lt;&gt;"",1,0))</f>
        <v>#REF!</v>
      </c>
      <c r="W154" s="214" t="e">
        <f>IF('Crisis Indicator Data'!#REF!="No Data",1,IF(#REF!&lt;&gt;"",1,0))</f>
        <v>#REF!</v>
      </c>
      <c r="X154" s="214" t="e">
        <f>IF('Crisis Indicator Data'!#REF!="No Data",1,IF(#REF!&lt;&gt;"",1,0))</f>
        <v>#REF!</v>
      </c>
      <c r="Y154" s="214" t="e">
        <f>IF('Crisis Indicator Data'!#REF!="No Data",1,IF(#REF!&lt;&gt;"",1,0))</f>
        <v>#REF!</v>
      </c>
      <c r="Z154" s="214" t="e">
        <f>IF('Crisis Indicator Data'!#REF!="No Data",1,IF(#REF!&lt;&gt;"",1,0))</f>
        <v>#REF!</v>
      </c>
      <c r="AA154" s="214" t="e">
        <f>IF('Crisis Indicator Data'!#REF!="No Data",1,IF(#REF!&lt;&gt;"",1,0))</f>
        <v>#REF!</v>
      </c>
      <c r="AB154" s="214" t="e">
        <f>IF('Crisis Indicator Data'!#REF!="No Data",1,IF(#REF!&lt;&gt;"",1,0))</f>
        <v>#REF!</v>
      </c>
      <c r="AC154" s="214" t="e">
        <f>IF('Crisis Indicator Data'!#REF!="No Data",1,IF(#REF!&lt;&gt;"",1,0))</f>
        <v>#REF!</v>
      </c>
      <c r="AD154" s="214" t="e">
        <f>IF('Crisis Indicator Data'!#REF!="No Data",1,IF(#REF!&lt;&gt;"",1,0))</f>
        <v>#REF!</v>
      </c>
      <c r="AE154" s="214" t="e">
        <f>IF('Crisis Indicator Data'!#REF!="No Data",1,IF(#REF!&lt;&gt;"",1,0))</f>
        <v>#REF!</v>
      </c>
      <c r="AF154" s="214" t="e">
        <f>IF('Crisis Indicator Data'!#REF!="No Data",1,IF(#REF!&lt;&gt;"",1,0))</f>
        <v>#REF!</v>
      </c>
      <c r="AG154" s="214" t="e">
        <f>IF('Crisis Indicator Data'!#REF!="No Data",1,IF(#REF!&lt;&gt;"",1,0))</f>
        <v>#REF!</v>
      </c>
      <c r="AH154" s="214" t="e">
        <f>IF('Crisis Indicator Data'!#REF!="No Data",1,IF(#REF!&lt;&gt;"",1,0))</f>
        <v>#REF!</v>
      </c>
      <c r="AI154" s="214" t="e">
        <f>IF('Crisis Indicator Data'!#REF!="No Data",1,IF(#REF!&lt;&gt;"",1,0))</f>
        <v>#REF!</v>
      </c>
      <c r="AJ154" s="214" t="e">
        <f>IF('Crisis Indicator Data'!#REF!="No Data",1,IF(#REF!&lt;&gt;"",1,0))</f>
        <v>#REF!</v>
      </c>
      <c r="AK154" s="214" t="e">
        <f>IF('Crisis Indicator Data'!#REF!="No Data",1,IF(#REF!&lt;&gt;"",1,0))</f>
        <v>#REF!</v>
      </c>
      <c r="AL154" s="214" t="e">
        <f>IF('Crisis Indicator Data'!#REF!="No Data",1,IF(#REF!&lt;&gt;"",1,0))</f>
        <v>#REF!</v>
      </c>
      <c r="AM154" s="214" t="e">
        <f>IF('Crisis Indicator Data'!#REF!="No Data",1,IF(#REF!&lt;&gt;"",1,0))</f>
        <v>#REF!</v>
      </c>
      <c r="AN154" s="214" t="e">
        <f>IF('Crisis Indicator Data'!#REF!="No Data",1,IF(#REF!&lt;&gt;"",1,0))</f>
        <v>#REF!</v>
      </c>
      <c r="AO154" s="214" t="e">
        <f>IF('Crisis Indicator Data'!#REF!="No Data",1,IF(#REF!&lt;&gt;"",1,0))</f>
        <v>#REF!</v>
      </c>
      <c r="AP154" s="214" t="e">
        <f>IF('Crisis Indicator Data'!#REF!="No Data",1,IF(#REF!&lt;&gt;"",1,0))</f>
        <v>#REF!</v>
      </c>
      <c r="AQ154" s="214" t="e">
        <f>IF('Crisis Indicator Data'!#REF!="No Data",1,IF(#REF!&lt;&gt;"",1,0))</f>
        <v>#REF!</v>
      </c>
      <c r="AR154" s="214" t="e">
        <f>IF('Crisis Indicator Data'!#REF!="No Data",1,IF(#REF!&lt;&gt;"",1,0))</f>
        <v>#REF!</v>
      </c>
      <c r="AS154" s="214" t="e">
        <f>IF('Crisis Indicator Data'!#REF!="No Data",1,IF(#REF!&lt;&gt;"",1,0))</f>
        <v>#REF!</v>
      </c>
      <c r="AT154" s="214" t="e">
        <f>IF('Crisis Indicator Data'!#REF!="No Data",1,IF(#REF!&lt;&gt;"",1,0))</f>
        <v>#REF!</v>
      </c>
      <c r="AU154" s="214" t="e">
        <f>IF('Crisis Indicator Data'!#REF!="No Data",1,IF(#REF!&lt;&gt;"",1,0))</f>
        <v>#REF!</v>
      </c>
      <c r="AV154" s="214" t="e">
        <f>IF('Crisis Indicator Data'!#REF!="No Data",1,IF(#REF!&lt;&gt;"",1,0))</f>
        <v>#REF!</v>
      </c>
      <c r="AW154" s="214" t="e">
        <f>IF('Crisis Indicator Data'!#REF!="No Data",1,IF(#REF!&lt;&gt;"",1,0))</f>
        <v>#REF!</v>
      </c>
      <c r="AX154" s="214" t="e">
        <f>IF('Crisis Indicator Data'!#REF!="No Data",1,IF(#REF!&lt;&gt;"",1,0))</f>
        <v>#REF!</v>
      </c>
      <c r="AY154" s="214" t="e">
        <f>IF('Crisis Indicator Data'!#REF!="No Data",1,IF(#REF!&lt;&gt;"",1,0))</f>
        <v>#REF!</v>
      </c>
      <c r="AZ154" s="214" t="e">
        <f>IF('Crisis Indicator Data'!#REF!="No Data",1,IF(#REF!&lt;&gt;"",1,0))</f>
        <v>#REF!</v>
      </c>
      <c r="BA154" t="e">
        <f t="shared" si="8"/>
        <v>#REF!</v>
      </c>
      <c r="BB154" s="22" t="e">
        <f t="shared" si="9"/>
        <v>#REF!</v>
      </c>
    </row>
    <row r="155" spans="1:54" x14ac:dyDescent="0.25">
      <c r="A155" t="s">
        <v>8100</v>
      </c>
      <c r="B155" s="214" t="e">
        <f>IF('Crisis Indicator Data'!#REF!="No Data",1,IF(#REF!&lt;&gt;"",1,0))</f>
        <v>#REF!</v>
      </c>
      <c r="C155" s="214" t="e">
        <f>IF('Crisis Indicator Data'!#REF!="No Data",1,IF(#REF!&lt;&gt;"",1,0))</f>
        <v>#REF!</v>
      </c>
      <c r="D155" s="214" t="e">
        <f>IF('Crisis Indicator Data'!#REF!="No Data",1,IF(#REF!&lt;&gt;"",1,0))</f>
        <v>#REF!</v>
      </c>
      <c r="E155" s="214" t="e">
        <f>IF('Crisis Indicator Data'!#REF!="No Data",1,IF(#REF!&lt;&gt;"",1,0))</f>
        <v>#REF!</v>
      </c>
      <c r="F155" s="214" t="e">
        <f>IF('Crisis Indicator Data'!#REF!="No Data",1,IF(#REF!&lt;&gt;"",1,0))</f>
        <v>#REF!</v>
      </c>
      <c r="G155" s="214" t="e">
        <f>IF('Crisis Indicator Data'!#REF!="No Data",1,IF(#REF!&lt;&gt;"",1,0))</f>
        <v>#REF!</v>
      </c>
      <c r="H155" s="214" t="e">
        <f>IF('Crisis Indicator Data'!#REF!="No Data",1,IF(#REF!&lt;&gt;"",1,0))</f>
        <v>#REF!</v>
      </c>
      <c r="I155" s="214" t="e">
        <f>IF('Crisis Indicator Data'!#REF!="No Data",1,IF(#REF!&lt;&gt;"",1,0))</f>
        <v>#REF!</v>
      </c>
      <c r="J155" s="214" t="e">
        <f>IF('Crisis Indicator Data'!#REF!="No Data",1,IF(#REF!&lt;&gt;"",1,0))</f>
        <v>#REF!</v>
      </c>
      <c r="K155" s="214" t="e">
        <f>IF('Crisis Indicator Data'!#REF!="No Data",1,IF(#REF!&lt;&gt;"",1,0))</f>
        <v>#REF!</v>
      </c>
      <c r="L155" s="214" t="e">
        <f>IF('Crisis Indicator Data'!#REF!="No Data",1,IF(#REF!&lt;&gt;"",1,0))</f>
        <v>#REF!</v>
      </c>
      <c r="M155" s="214" t="e">
        <f>IF('Crisis Indicator Data'!#REF!="No Data",1,IF(#REF!&lt;&gt;"",1,0))</f>
        <v>#REF!</v>
      </c>
      <c r="N155" s="214" t="e">
        <f>IF('Crisis Indicator Data'!#REF!="No Data",1,IF(#REF!&lt;&gt;"",1,0))</f>
        <v>#REF!</v>
      </c>
      <c r="O155" s="214" t="e">
        <f>IF('Crisis Indicator Data'!#REF!="No Data",1,IF(#REF!&lt;&gt;"",1,0))</f>
        <v>#REF!</v>
      </c>
      <c r="P155" s="214" t="e">
        <f>IF('Crisis Indicator Data'!#REF!="No Data",1,IF(#REF!&lt;&gt;"",1,0))</f>
        <v>#REF!</v>
      </c>
      <c r="Q155" s="214" t="e">
        <f>IF('Crisis Indicator Data'!#REF!="No Data",1,IF(#REF!&lt;&gt;"",1,0))</f>
        <v>#REF!</v>
      </c>
      <c r="R155" s="214" t="e">
        <f>IF('Crisis Indicator Data'!#REF!="No Data",1,IF(#REF!&lt;&gt;"",1,0))</f>
        <v>#REF!</v>
      </c>
      <c r="S155" s="214" t="e">
        <f>IF('Crisis Indicator Data'!#REF!="No Data",1,IF(#REF!&lt;&gt;"",1,0))</f>
        <v>#REF!</v>
      </c>
      <c r="T155" s="214" t="e">
        <f>IF('Crisis Indicator Data'!#REF!="No Data",1,IF(#REF!&lt;&gt;"",1,0))</f>
        <v>#REF!</v>
      </c>
      <c r="U155" s="214" t="e">
        <f>IF('Crisis Indicator Data'!#REF!="No Data",1,IF(#REF!&lt;&gt;"",1,0))</f>
        <v>#REF!</v>
      </c>
      <c r="V155" s="214" t="e">
        <f>IF('Crisis Indicator Data'!#REF!="No Data",1,IF(#REF!&lt;&gt;"",1,0))</f>
        <v>#REF!</v>
      </c>
      <c r="W155" s="214" t="e">
        <f>IF('Crisis Indicator Data'!#REF!="No Data",1,IF(#REF!&lt;&gt;"",1,0))</f>
        <v>#REF!</v>
      </c>
      <c r="X155" s="214" t="e">
        <f>IF('Crisis Indicator Data'!#REF!="No Data",1,IF(#REF!&lt;&gt;"",1,0))</f>
        <v>#REF!</v>
      </c>
      <c r="Y155" s="214" t="e">
        <f>IF('Crisis Indicator Data'!#REF!="No Data",1,IF(#REF!&lt;&gt;"",1,0))</f>
        <v>#REF!</v>
      </c>
      <c r="Z155" s="214" t="e">
        <f>IF('Crisis Indicator Data'!#REF!="No Data",1,IF(#REF!&lt;&gt;"",1,0))</f>
        <v>#REF!</v>
      </c>
      <c r="AA155" s="214" t="e">
        <f>IF('Crisis Indicator Data'!#REF!="No Data",1,IF(#REF!&lt;&gt;"",1,0))</f>
        <v>#REF!</v>
      </c>
      <c r="AB155" s="214" t="e">
        <f>IF('Crisis Indicator Data'!#REF!="No Data",1,IF(#REF!&lt;&gt;"",1,0))</f>
        <v>#REF!</v>
      </c>
      <c r="AC155" s="214" t="e">
        <f>IF('Crisis Indicator Data'!#REF!="No Data",1,IF(#REF!&lt;&gt;"",1,0))</f>
        <v>#REF!</v>
      </c>
      <c r="AD155" s="214" t="e">
        <f>IF('Crisis Indicator Data'!#REF!="No Data",1,IF(#REF!&lt;&gt;"",1,0))</f>
        <v>#REF!</v>
      </c>
      <c r="AE155" s="214" t="e">
        <f>IF('Crisis Indicator Data'!#REF!="No Data",1,IF(#REF!&lt;&gt;"",1,0))</f>
        <v>#REF!</v>
      </c>
      <c r="AF155" s="214" t="e">
        <f>IF('Crisis Indicator Data'!#REF!="No Data",1,IF(#REF!&lt;&gt;"",1,0))</f>
        <v>#REF!</v>
      </c>
      <c r="AG155" s="214" t="e">
        <f>IF('Crisis Indicator Data'!#REF!="No Data",1,IF(#REF!&lt;&gt;"",1,0))</f>
        <v>#REF!</v>
      </c>
      <c r="AH155" s="214" t="e">
        <f>IF('Crisis Indicator Data'!#REF!="No Data",1,IF(#REF!&lt;&gt;"",1,0))</f>
        <v>#REF!</v>
      </c>
      <c r="AI155" s="214" t="e">
        <f>IF('Crisis Indicator Data'!#REF!="No Data",1,IF(#REF!&lt;&gt;"",1,0))</f>
        <v>#REF!</v>
      </c>
      <c r="AJ155" s="214" t="e">
        <f>IF('Crisis Indicator Data'!#REF!="No Data",1,IF(#REF!&lt;&gt;"",1,0))</f>
        <v>#REF!</v>
      </c>
      <c r="AK155" s="214" t="e">
        <f>IF('Crisis Indicator Data'!#REF!="No Data",1,IF(#REF!&lt;&gt;"",1,0))</f>
        <v>#REF!</v>
      </c>
      <c r="AL155" s="214" t="e">
        <f>IF('Crisis Indicator Data'!#REF!="No Data",1,IF(#REF!&lt;&gt;"",1,0))</f>
        <v>#REF!</v>
      </c>
      <c r="AM155" s="214" t="e">
        <f>IF('Crisis Indicator Data'!#REF!="No Data",1,IF(#REF!&lt;&gt;"",1,0))</f>
        <v>#REF!</v>
      </c>
      <c r="AN155" s="214" t="e">
        <f>IF('Crisis Indicator Data'!#REF!="No Data",1,IF(#REF!&lt;&gt;"",1,0))</f>
        <v>#REF!</v>
      </c>
      <c r="AO155" s="214" t="e">
        <f>IF('Crisis Indicator Data'!#REF!="No Data",1,IF(#REF!&lt;&gt;"",1,0))</f>
        <v>#REF!</v>
      </c>
      <c r="AP155" s="214" t="e">
        <f>IF('Crisis Indicator Data'!#REF!="No Data",1,IF(#REF!&lt;&gt;"",1,0))</f>
        <v>#REF!</v>
      </c>
      <c r="AQ155" s="214" t="e">
        <f>IF('Crisis Indicator Data'!#REF!="No Data",1,IF(#REF!&lt;&gt;"",1,0))</f>
        <v>#REF!</v>
      </c>
      <c r="AR155" s="214" t="e">
        <f>IF('Crisis Indicator Data'!#REF!="No Data",1,IF(#REF!&lt;&gt;"",1,0))</f>
        <v>#REF!</v>
      </c>
      <c r="AS155" s="214" t="e">
        <f>IF('Crisis Indicator Data'!#REF!="No Data",1,IF(#REF!&lt;&gt;"",1,0))</f>
        <v>#REF!</v>
      </c>
      <c r="AT155" s="214" t="e">
        <f>IF('Crisis Indicator Data'!#REF!="No Data",1,IF(#REF!&lt;&gt;"",1,0))</f>
        <v>#REF!</v>
      </c>
      <c r="AU155" s="214" t="e">
        <f>IF('Crisis Indicator Data'!#REF!="No Data",1,IF(#REF!&lt;&gt;"",1,0))</f>
        <v>#REF!</v>
      </c>
      <c r="AV155" s="214" t="e">
        <f>IF('Crisis Indicator Data'!#REF!="No Data",1,IF(#REF!&lt;&gt;"",1,0))</f>
        <v>#REF!</v>
      </c>
      <c r="AW155" s="214" t="e">
        <f>IF('Crisis Indicator Data'!#REF!="No Data",1,IF(#REF!&lt;&gt;"",1,0))</f>
        <v>#REF!</v>
      </c>
      <c r="AX155" s="214" t="e">
        <f>IF('Crisis Indicator Data'!#REF!="No Data",1,IF(#REF!&lt;&gt;"",1,0))</f>
        <v>#REF!</v>
      </c>
      <c r="AY155" s="214" t="e">
        <f>IF('Crisis Indicator Data'!#REF!="No Data",1,IF(#REF!&lt;&gt;"",1,0))</f>
        <v>#REF!</v>
      </c>
      <c r="AZ155" s="214" t="e">
        <f>IF('Crisis Indicator Data'!#REF!="No Data",1,IF(#REF!&lt;&gt;"",1,0))</f>
        <v>#REF!</v>
      </c>
      <c r="BA155" t="e">
        <f t="shared" si="8"/>
        <v>#REF!</v>
      </c>
      <c r="BB155" s="22" t="e">
        <f t="shared" si="9"/>
        <v>#REF!</v>
      </c>
    </row>
    <row r="156" spans="1:54" x14ac:dyDescent="0.25">
      <c r="A156" t="s">
        <v>8086</v>
      </c>
      <c r="B156" s="214" t="e">
        <f>IF('Crisis Indicator Data'!#REF!="No Data",1,IF(#REF!&lt;&gt;"",1,0))</f>
        <v>#REF!</v>
      </c>
      <c r="C156" s="214" t="e">
        <f>IF('Crisis Indicator Data'!#REF!="No Data",1,IF(#REF!&lt;&gt;"",1,0))</f>
        <v>#REF!</v>
      </c>
      <c r="D156" s="214" t="e">
        <f>IF('Crisis Indicator Data'!#REF!="No Data",1,IF(#REF!&lt;&gt;"",1,0))</f>
        <v>#REF!</v>
      </c>
      <c r="E156" s="214" t="e">
        <f>IF('Crisis Indicator Data'!#REF!="No Data",1,IF(#REF!&lt;&gt;"",1,0))</f>
        <v>#REF!</v>
      </c>
      <c r="F156" s="214" t="e">
        <f>IF('Crisis Indicator Data'!#REF!="No Data",1,IF(#REF!&lt;&gt;"",1,0))</f>
        <v>#REF!</v>
      </c>
      <c r="G156" s="214" t="e">
        <f>IF('Crisis Indicator Data'!#REF!="No Data",1,IF(#REF!&lt;&gt;"",1,0))</f>
        <v>#REF!</v>
      </c>
      <c r="H156" s="214" t="e">
        <f>IF('Crisis Indicator Data'!#REF!="No Data",1,IF(#REF!&lt;&gt;"",1,0))</f>
        <v>#REF!</v>
      </c>
      <c r="I156" s="214" t="e">
        <f>IF('Crisis Indicator Data'!#REF!="No Data",1,IF(#REF!&lt;&gt;"",1,0))</f>
        <v>#REF!</v>
      </c>
      <c r="J156" s="214" t="e">
        <f>IF('Crisis Indicator Data'!#REF!="No Data",1,IF(#REF!&lt;&gt;"",1,0))</f>
        <v>#REF!</v>
      </c>
      <c r="K156" s="214" t="e">
        <f>IF('Crisis Indicator Data'!#REF!="No Data",1,IF(#REF!&lt;&gt;"",1,0))</f>
        <v>#REF!</v>
      </c>
      <c r="L156" s="214" t="e">
        <f>IF('Crisis Indicator Data'!#REF!="No Data",1,IF(#REF!&lt;&gt;"",1,0))</f>
        <v>#REF!</v>
      </c>
      <c r="M156" s="214" t="e">
        <f>IF('Crisis Indicator Data'!#REF!="No Data",1,IF(#REF!&lt;&gt;"",1,0))</f>
        <v>#REF!</v>
      </c>
      <c r="N156" s="214" t="e">
        <f>IF('Crisis Indicator Data'!#REF!="No Data",1,IF(#REF!&lt;&gt;"",1,0))</f>
        <v>#REF!</v>
      </c>
      <c r="O156" s="214" t="e">
        <f>IF('Crisis Indicator Data'!#REF!="No Data",1,IF(#REF!&lt;&gt;"",1,0))</f>
        <v>#REF!</v>
      </c>
      <c r="P156" s="214" t="e">
        <f>IF('Crisis Indicator Data'!#REF!="No Data",1,IF(#REF!&lt;&gt;"",1,0))</f>
        <v>#REF!</v>
      </c>
      <c r="Q156" s="214" t="e">
        <f>IF('Crisis Indicator Data'!#REF!="No Data",1,IF(#REF!&lt;&gt;"",1,0))</f>
        <v>#REF!</v>
      </c>
      <c r="R156" s="214" t="e">
        <f>IF('Crisis Indicator Data'!#REF!="No Data",1,IF(#REF!&lt;&gt;"",1,0))</f>
        <v>#REF!</v>
      </c>
      <c r="S156" s="214" t="e">
        <f>IF('Crisis Indicator Data'!#REF!="No Data",1,IF(#REF!&lt;&gt;"",1,0))</f>
        <v>#REF!</v>
      </c>
      <c r="T156" s="214" t="e">
        <f>IF('Crisis Indicator Data'!#REF!="No Data",1,IF(#REF!&lt;&gt;"",1,0))</f>
        <v>#REF!</v>
      </c>
      <c r="U156" s="214" t="e">
        <f>IF('Crisis Indicator Data'!#REF!="No Data",1,IF(#REF!&lt;&gt;"",1,0))</f>
        <v>#REF!</v>
      </c>
      <c r="V156" s="214" t="e">
        <f>IF('Crisis Indicator Data'!#REF!="No Data",1,IF(#REF!&lt;&gt;"",1,0))</f>
        <v>#REF!</v>
      </c>
      <c r="W156" s="214" t="e">
        <f>IF('Crisis Indicator Data'!#REF!="No Data",1,IF(#REF!&lt;&gt;"",1,0))</f>
        <v>#REF!</v>
      </c>
      <c r="X156" s="214" t="e">
        <f>IF('Crisis Indicator Data'!#REF!="No Data",1,IF(#REF!&lt;&gt;"",1,0))</f>
        <v>#REF!</v>
      </c>
      <c r="Y156" s="214" t="e">
        <f>IF('Crisis Indicator Data'!#REF!="No Data",1,IF(#REF!&lt;&gt;"",1,0))</f>
        <v>#REF!</v>
      </c>
      <c r="Z156" s="214" t="e">
        <f>IF('Crisis Indicator Data'!#REF!="No Data",1,IF(#REF!&lt;&gt;"",1,0))</f>
        <v>#REF!</v>
      </c>
      <c r="AA156" s="214" t="e">
        <f>IF('Crisis Indicator Data'!#REF!="No Data",1,IF(#REF!&lt;&gt;"",1,0))</f>
        <v>#REF!</v>
      </c>
      <c r="AB156" s="214" t="e">
        <f>IF('Crisis Indicator Data'!#REF!="No Data",1,IF(#REF!&lt;&gt;"",1,0))</f>
        <v>#REF!</v>
      </c>
      <c r="AC156" s="214" t="e">
        <f>IF('Crisis Indicator Data'!#REF!="No Data",1,IF(#REF!&lt;&gt;"",1,0))</f>
        <v>#REF!</v>
      </c>
      <c r="AD156" s="214" t="e">
        <f>IF('Crisis Indicator Data'!#REF!="No Data",1,IF(#REF!&lt;&gt;"",1,0))</f>
        <v>#REF!</v>
      </c>
      <c r="AE156" s="214" t="e">
        <f>IF('Crisis Indicator Data'!#REF!="No Data",1,IF(#REF!&lt;&gt;"",1,0))</f>
        <v>#REF!</v>
      </c>
      <c r="AF156" s="214" t="e">
        <f>IF('Crisis Indicator Data'!#REF!="No Data",1,IF(#REF!&lt;&gt;"",1,0))</f>
        <v>#REF!</v>
      </c>
      <c r="AG156" s="214" t="e">
        <f>IF('Crisis Indicator Data'!#REF!="No Data",1,IF(#REF!&lt;&gt;"",1,0))</f>
        <v>#REF!</v>
      </c>
      <c r="AH156" s="214" t="e">
        <f>IF('Crisis Indicator Data'!#REF!="No Data",1,IF(#REF!&lt;&gt;"",1,0))</f>
        <v>#REF!</v>
      </c>
      <c r="AI156" s="214" t="e">
        <f>IF('Crisis Indicator Data'!#REF!="No Data",1,IF(#REF!&lt;&gt;"",1,0))</f>
        <v>#REF!</v>
      </c>
      <c r="AJ156" s="214" t="e">
        <f>IF('Crisis Indicator Data'!#REF!="No Data",1,IF(#REF!&lt;&gt;"",1,0))</f>
        <v>#REF!</v>
      </c>
      <c r="AK156" s="214" t="e">
        <f>IF('Crisis Indicator Data'!#REF!="No Data",1,IF(#REF!&lt;&gt;"",1,0))</f>
        <v>#REF!</v>
      </c>
      <c r="AL156" s="214" t="e">
        <f>IF('Crisis Indicator Data'!#REF!="No Data",1,IF(#REF!&lt;&gt;"",1,0))</f>
        <v>#REF!</v>
      </c>
      <c r="AM156" s="214" t="e">
        <f>IF('Crisis Indicator Data'!#REF!="No Data",1,IF(#REF!&lt;&gt;"",1,0))</f>
        <v>#REF!</v>
      </c>
      <c r="AN156" s="214" t="e">
        <f>IF('Crisis Indicator Data'!#REF!="No Data",1,IF(#REF!&lt;&gt;"",1,0))</f>
        <v>#REF!</v>
      </c>
      <c r="AO156" s="214" t="e">
        <f>IF('Crisis Indicator Data'!#REF!="No Data",1,IF(#REF!&lt;&gt;"",1,0))</f>
        <v>#REF!</v>
      </c>
      <c r="AP156" s="214" t="e">
        <f>IF('Crisis Indicator Data'!#REF!="No Data",1,IF(#REF!&lt;&gt;"",1,0))</f>
        <v>#REF!</v>
      </c>
      <c r="AQ156" s="214" t="e">
        <f>IF('Crisis Indicator Data'!#REF!="No Data",1,IF(#REF!&lt;&gt;"",1,0))</f>
        <v>#REF!</v>
      </c>
      <c r="AR156" s="214" t="e">
        <f>IF('Crisis Indicator Data'!#REF!="No Data",1,IF(#REF!&lt;&gt;"",1,0))</f>
        <v>#REF!</v>
      </c>
      <c r="AS156" s="214" t="e">
        <f>IF('Crisis Indicator Data'!#REF!="No Data",1,IF(#REF!&lt;&gt;"",1,0))</f>
        <v>#REF!</v>
      </c>
      <c r="AT156" s="214" t="e">
        <f>IF('Crisis Indicator Data'!#REF!="No Data",1,IF(#REF!&lt;&gt;"",1,0))</f>
        <v>#REF!</v>
      </c>
      <c r="AU156" s="214" t="e">
        <f>IF('Crisis Indicator Data'!#REF!="No Data",1,IF(#REF!&lt;&gt;"",1,0))</f>
        <v>#REF!</v>
      </c>
      <c r="AV156" s="214" t="e">
        <f>IF('Crisis Indicator Data'!#REF!="No Data",1,IF(#REF!&lt;&gt;"",1,0))</f>
        <v>#REF!</v>
      </c>
      <c r="AW156" s="214" t="e">
        <f>IF('Crisis Indicator Data'!#REF!="No Data",1,IF(#REF!&lt;&gt;"",1,0))</f>
        <v>#REF!</v>
      </c>
      <c r="AX156" s="214" t="e">
        <f>IF('Crisis Indicator Data'!#REF!="No Data",1,IF(#REF!&lt;&gt;"",1,0))</f>
        <v>#REF!</v>
      </c>
      <c r="AY156" s="214" t="e">
        <f>IF('Crisis Indicator Data'!#REF!="No Data",1,IF(#REF!&lt;&gt;"",1,0))</f>
        <v>#REF!</v>
      </c>
      <c r="AZ156" s="214" t="e">
        <f>IF('Crisis Indicator Data'!#REF!="No Data",1,IF(#REF!&lt;&gt;"",1,0))</f>
        <v>#REF!</v>
      </c>
      <c r="BA156" t="e">
        <f t="shared" si="8"/>
        <v>#REF!</v>
      </c>
      <c r="BB156" s="22" t="e">
        <f t="shared" si="9"/>
        <v>#REF!</v>
      </c>
    </row>
    <row r="157" spans="1:54" x14ac:dyDescent="0.25">
      <c r="A157" t="s">
        <v>8090</v>
      </c>
      <c r="B157" s="214" t="e">
        <f>IF('Crisis Indicator Data'!#REF!="No Data",1,IF(#REF!&lt;&gt;"",1,0))</f>
        <v>#REF!</v>
      </c>
      <c r="C157" s="214" t="e">
        <f>IF('Crisis Indicator Data'!#REF!="No Data",1,IF(#REF!&lt;&gt;"",1,0))</f>
        <v>#REF!</v>
      </c>
      <c r="D157" s="214" t="e">
        <f>IF('Crisis Indicator Data'!#REF!="No Data",1,IF(#REF!&lt;&gt;"",1,0))</f>
        <v>#REF!</v>
      </c>
      <c r="E157" s="214" t="e">
        <f>IF('Crisis Indicator Data'!#REF!="No Data",1,IF(#REF!&lt;&gt;"",1,0))</f>
        <v>#REF!</v>
      </c>
      <c r="F157" s="214" t="e">
        <f>IF('Crisis Indicator Data'!#REF!="No Data",1,IF(#REF!&lt;&gt;"",1,0))</f>
        <v>#REF!</v>
      </c>
      <c r="G157" s="214" t="e">
        <f>IF('Crisis Indicator Data'!#REF!="No Data",1,IF(#REF!&lt;&gt;"",1,0))</f>
        <v>#REF!</v>
      </c>
      <c r="H157" s="214" t="e">
        <f>IF('Crisis Indicator Data'!#REF!="No Data",1,IF(#REF!&lt;&gt;"",1,0))</f>
        <v>#REF!</v>
      </c>
      <c r="I157" s="214" t="e">
        <f>IF('Crisis Indicator Data'!#REF!="No Data",1,IF(#REF!&lt;&gt;"",1,0))</f>
        <v>#REF!</v>
      </c>
      <c r="J157" s="214" t="e">
        <f>IF('Crisis Indicator Data'!#REF!="No Data",1,IF(#REF!&lt;&gt;"",1,0))</f>
        <v>#REF!</v>
      </c>
      <c r="K157" s="214" t="e">
        <f>IF('Crisis Indicator Data'!#REF!="No Data",1,IF(#REF!&lt;&gt;"",1,0))</f>
        <v>#REF!</v>
      </c>
      <c r="L157" s="214" t="e">
        <f>IF('Crisis Indicator Data'!#REF!="No Data",1,IF(#REF!&lt;&gt;"",1,0))</f>
        <v>#REF!</v>
      </c>
      <c r="M157" s="214" t="e">
        <f>IF('Crisis Indicator Data'!#REF!="No Data",1,IF(#REF!&lt;&gt;"",1,0))</f>
        <v>#REF!</v>
      </c>
      <c r="N157" s="214" t="e">
        <f>IF('Crisis Indicator Data'!#REF!="No Data",1,IF(#REF!&lt;&gt;"",1,0))</f>
        <v>#REF!</v>
      </c>
      <c r="O157" s="214" t="e">
        <f>IF('Crisis Indicator Data'!#REF!="No Data",1,IF(#REF!&lt;&gt;"",1,0))</f>
        <v>#REF!</v>
      </c>
      <c r="P157" s="214" t="e">
        <f>IF('Crisis Indicator Data'!#REF!="No Data",1,IF(#REF!&lt;&gt;"",1,0))</f>
        <v>#REF!</v>
      </c>
      <c r="Q157" s="214" t="e">
        <f>IF('Crisis Indicator Data'!#REF!="No Data",1,IF(#REF!&lt;&gt;"",1,0))</f>
        <v>#REF!</v>
      </c>
      <c r="R157" s="214" t="e">
        <f>IF('Crisis Indicator Data'!#REF!="No Data",1,IF(#REF!&lt;&gt;"",1,0))</f>
        <v>#REF!</v>
      </c>
      <c r="S157" s="214" t="e">
        <f>IF('Crisis Indicator Data'!#REF!="No Data",1,IF(#REF!&lt;&gt;"",1,0))</f>
        <v>#REF!</v>
      </c>
      <c r="T157" s="214" t="e">
        <f>IF('Crisis Indicator Data'!#REF!="No Data",1,IF(#REF!&lt;&gt;"",1,0))</f>
        <v>#REF!</v>
      </c>
      <c r="U157" s="214" t="e">
        <f>IF('Crisis Indicator Data'!#REF!="No Data",1,IF(#REF!&lt;&gt;"",1,0))</f>
        <v>#REF!</v>
      </c>
      <c r="V157" s="214" t="e">
        <f>IF('Crisis Indicator Data'!#REF!="No Data",1,IF(#REF!&lt;&gt;"",1,0))</f>
        <v>#REF!</v>
      </c>
      <c r="W157" s="214" t="e">
        <f>IF('Crisis Indicator Data'!#REF!="No Data",1,IF(#REF!&lt;&gt;"",1,0))</f>
        <v>#REF!</v>
      </c>
      <c r="X157" s="214" t="e">
        <f>IF('Crisis Indicator Data'!#REF!="No Data",1,IF(#REF!&lt;&gt;"",1,0))</f>
        <v>#REF!</v>
      </c>
      <c r="Y157" s="214" t="e">
        <f>IF('Crisis Indicator Data'!#REF!="No Data",1,IF(#REF!&lt;&gt;"",1,0))</f>
        <v>#REF!</v>
      </c>
      <c r="Z157" s="214" t="e">
        <f>IF('Crisis Indicator Data'!#REF!="No Data",1,IF(#REF!&lt;&gt;"",1,0))</f>
        <v>#REF!</v>
      </c>
      <c r="AA157" s="214" t="e">
        <f>IF('Crisis Indicator Data'!#REF!="No Data",1,IF(#REF!&lt;&gt;"",1,0))</f>
        <v>#REF!</v>
      </c>
      <c r="AB157" s="214" t="e">
        <f>IF('Crisis Indicator Data'!#REF!="No Data",1,IF(#REF!&lt;&gt;"",1,0))</f>
        <v>#REF!</v>
      </c>
      <c r="AC157" s="214" t="e">
        <f>IF('Crisis Indicator Data'!#REF!="No Data",1,IF(#REF!&lt;&gt;"",1,0))</f>
        <v>#REF!</v>
      </c>
      <c r="AD157" s="214" t="e">
        <f>IF('Crisis Indicator Data'!#REF!="No Data",1,IF(#REF!&lt;&gt;"",1,0))</f>
        <v>#REF!</v>
      </c>
      <c r="AE157" s="214" t="e">
        <f>IF('Crisis Indicator Data'!#REF!="No Data",1,IF(#REF!&lt;&gt;"",1,0))</f>
        <v>#REF!</v>
      </c>
      <c r="AF157" s="214" t="e">
        <f>IF('Crisis Indicator Data'!#REF!="No Data",1,IF(#REF!&lt;&gt;"",1,0))</f>
        <v>#REF!</v>
      </c>
      <c r="AG157" s="214" t="e">
        <f>IF('Crisis Indicator Data'!#REF!="No Data",1,IF(#REF!&lt;&gt;"",1,0))</f>
        <v>#REF!</v>
      </c>
      <c r="AH157" s="214" t="e">
        <f>IF('Crisis Indicator Data'!#REF!="No Data",1,IF(#REF!&lt;&gt;"",1,0))</f>
        <v>#REF!</v>
      </c>
      <c r="AI157" s="214" t="e">
        <f>IF('Crisis Indicator Data'!#REF!="No Data",1,IF(#REF!&lt;&gt;"",1,0))</f>
        <v>#REF!</v>
      </c>
      <c r="AJ157" s="214" t="e">
        <f>IF('Crisis Indicator Data'!#REF!="No Data",1,IF(#REF!&lt;&gt;"",1,0))</f>
        <v>#REF!</v>
      </c>
      <c r="AK157" s="214" t="e">
        <f>IF('Crisis Indicator Data'!#REF!="No Data",1,IF(#REF!&lt;&gt;"",1,0))</f>
        <v>#REF!</v>
      </c>
      <c r="AL157" s="214" t="e">
        <f>IF('Crisis Indicator Data'!#REF!="No Data",1,IF(#REF!&lt;&gt;"",1,0))</f>
        <v>#REF!</v>
      </c>
      <c r="AM157" s="214" t="e">
        <f>IF('Crisis Indicator Data'!#REF!="No Data",1,IF(#REF!&lt;&gt;"",1,0))</f>
        <v>#REF!</v>
      </c>
      <c r="AN157" s="214" t="e">
        <f>IF('Crisis Indicator Data'!#REF!="No Data",1,IF(#REF!&lt;&gt;"",1,0))</f>
        <v>#REF!</v>
      </c>
      <c r="AO157" s="214" t="e">
        <f>IF('Crisis Indicator Data'!#REF!="No Data",1,IF(#REF!&lt;&gt;"",1,0))</f>
        <v>#REF!</v>
      </c>
      <c r="AP157" s="214" t="e">
        <f>IF('Crisis Indicator Data'!#REF!="No Data",1,IF(#REF!&lt;&gt;"",1,0))</f>
        <v>#REF!</v>
      </c>
      <c r="AQ157" s="214" t="e">
        <f>IF('Crisis Indicator Data'!#REF!="No Data",1,IF(#REF!&lt;&gt;"",1,0))</f>
        <v>#REF!</v>
      </c>
      <c r="AR157" s="214" t="e">
        <f>IF('Crisis Indicator Data'!#REF!="No Data",1,IF(#REF!&lt;&gt;"",1,0))</f>
        <v>#REF!</v>
      </c>
      <c r="AS157" s="214" t="e">
        <f>IF('Crisis Indicator Data'!#REF!="No Data",1,IF(#REF!&lt;&gt;"",1,0))</f>
        <v>#REF!</v>
      </c>
      <c r="AT157" s="214" t="e">
        <f>IF('Crisis Indicator Data'!#REF!="No Data",1,IF(#REF!&lt;&gt;"",1,0))</f>
        <v>#REF!</v>
      </c>
      <c r="AU157" s="214" t="e">
        <f>IF('Crisis Indicator Data'!#REF!="No Data",1,IF(#REF!&lt;&gt;"",1,0))</f>
        <v>#REF!</v>
      </c>
      <c r="AV157" s="214" t="e">
        <f>IF('Crisis Indicator Data'!#REF!="No Data",1,IF(#REF!&lt;&gt;"",1,0))</f>
        <v>#REF!</v>
      </c>
      <c r="AW157" s="214" t="e">
        <f>IF('Crisis Indicator Data'!#REF!="No Data",1,IF(#REF!&lt;&gt;"",1,0))</f>
        <v>#REF!</v>
      </c>
      <c r="AX157" s="214" t="e">
        <f>IF('Crisis Indicator Data'!#REF!="No Data",1,IF(#REF!&lt;&gt;"",1,0))</f>
        <v>#REF!</v>
      </c>
      <c r="AY157" s="214" t="e">
        <f>IF('Crisis Indicator Data'!#REF!="No Data",1,IF(#REF!&lt;&gt;"",1,0))</f>
        <v>#REF!</v>
      </c>
      <c r="AZ157" s="214" t="e">
        <f>IF('Crisis Indicator Data'!#REF!="No Data",1,IF(#REF!&lt;&gt;"",1,0))</f>
        <v>#REF!</v>
      </c>
      <c r="BA157" t="e">
        <f t="shared" si="8"/>
        <v>#REF!</v>
      </c>
      <c r="BB157" s="22" t="e">
        <f t="shared" si="9"/>
        <v>#REF!</v>
      </c>
    </row>
    <row r="158" spans="1:54" x14ac:dyDescent="0.25">
      <c r="A158" t="s">
        <v>8143</v>
      </c>
      <c r="B158" s="214" t="e">
        <f>IF('Crisis Indicator Data'!#REF!="No Data",1,IF(#REF!&lt;&gt;"",1,0))</f>
        <v>#REF!</v>
      </c>
      <c r="C158" s="214" t="e">
        <f>IF('Crisis Indicator Data'!#REF!="No Data",1,IF(#REF!&lt;&gt;"",1,0))</f>
        <v>#REF!</v>
      </c>
      <c r="D158" s="214" t="e">
        <f>IF('Crisis Indicator Data'!#REF!="No Data",1,IF(#REF!&lt;&gt;"",1,0))</f>
        <v>#REF!</v>
      </c>
      <c r="E158" s="214" t="e">
        <f>IF('Crisis Indicator Data'!#REF!="No Data",1,IF(#REF!&lt;&gt;"",1,0))</f>
        <v>#REF!</v>
      </c>
      <c r="F158" s="214" t="e">
        <f>IF('Crisis Indicator Data'!#REF!="No Data",1,IF(#REF!&lt;&gt;"",1,0))</f>
        <v>#REF!</v>
      </c>
      <c r="G158" s="214" t="e">
        <f>IF('Crisis Indicator Data'!#REF!="No Data",1,IF(#REF!&lt;&gt;"",1,0))</f>
        <v>#REF!</v>
      </c>
      <c r="H158" s="214" t="e">
        <f>IF('Crisis Indicator Data'!#REF!="No Data",1,IF(#REF!&lt;&gt;"",1,0))</f>
        <v>#REF!</v>
      </c>
      <c r="I158" s="214" t="e">
        <f>IF('Crisis Indicator Data'!#REF!="No Data",1,IF(#REF!&lt;&gt;"",1,0))</f>
        <v>#REF!</v>
      </c>
      <c r="J158" s="214" t="e">
        <f>IF('Crisis Indicator Data'!#REF!="No Data",1,IF(#REF!&lt;&gt;"",1,0))</f>
        <v>#REF!</v>
      </c>
      <c r="K158" s="214" t="e">
        <f>IF('Crisis Indicator Data'!#REF!="No Data",1,IF(#REF!&lt;&gt;"",1,0))</f>
        <v>#REF!</v>
      </c>
      <c r="L158" s="214" t="e">
        <f>IF('Crisis Indicator Data'!#REF!="No Data",1,IF(#REF!&lt;&gt;"",1,0))</f>
        <v>#REF!</v>
      </c>
      <c r="M158" s="214" t="e">
        <f>IF('Crisis Indicator Data'!#REF!="No Data",1,IF(#REF!&lt;&gt;"",1,0))</f>
        <v>#REF!</v>
      </c>
      <c r="N158" s="214" t="e">
        <f>IF('Crisis Indicator Data'!#REF!="No Data",1,IF(#REF!&lt;&gt;"",1,0))</f>
        <v>#REF!</v>
      </c>
      <c r="O158" s="214" t="e">
        <f>IF('Crisis Indicator Data'!#REF!="No Data",1,IF(#REF!&lt;&gt;"",1,0))</f>
        <v>#REF!</v>
      </c>
      <c r="P158" s="214" t="e">
        <f>IF('Crisis Indicator Data'!#REF!="No Data",1,IF(#REF!&lt;&gt;"",1,0))</f>
        <v>#REF!</v>
      </c>
      <c r="Q158" s="214" t="e">
        <f>IF('Crisis Indicator Data'!#REF!="No Data",1,IF(#REF!&lt;&gt;"",1,0))</f>
        <v>#REF!</v>
      </c>
      <c r="R158" s="214" t="e">
        <f>IF('Crisis Indicator Data'!#REF!="No Data",1,IF(#REF!&lt;&gt;"",1,0))</f>
        <v>#REF!</v>
      </c>
      <c r="S158" s="214" t="e">
        <f>IF('Crisis Indicator Data'!#REF!="No Data",1,IF(#REF!&lt;&gt;"",1,0))</f>
        <v>#REF!</v>
      </c>
      <c r="T158" s="214" t="e">
        <f>IF('Crisis Indicator Data'!#REF!="No Data",1,IF(#REF!&lt;&gt;"",1,0))</f>
        <v>#REF!</v>
      </c>
      <c r="U158" s="214" t="e">
        <f>IF('Crisis Indicator Data'!#REF!="No Data",1,IF(#REF!&lt;&gt;"",1,0))</f>
        <v>#REF!</v>
      </c>
      <c r="V158" s="214" t="e">
        <f>IF('Crisis Indicator Data'!#REF!="No Data",1,IF(#REF!&lt;&gt;"",1,0))</f>
        <v>#REF!</v>
      </c>
      <c r="W158" s="214" t="e">
        <f>IF('Crisis Indicator Data'!#REF!="No Data",1,IF(#REF!&lt;&gt;"",1,0))</f>
        <v>#REF!</v>
      </c>
      <c r="X158" s="214" t="e">
        <f>IF('Crisis Indicator Data'!#REF!="No Data",1,IF(#REF!&lt;&gt;"",1,0))</f>
        <v>#REF!</v>
      </c>
      <c r="Y158" s="214" t="e">
        <f>IF('Crisis Indicator Data'!#REF!="No Data",1,IF(#REF!&lt;&gt;"",1,0))</f>
        <v>#REF!</v>
      </c>
      <c r="Z158" s="214" t="e">
        <f>IF('Crisis Indicator Data'!#REF!="No Data",1,IF(#REF!&lt;&gt;"",1,0))</f>
        <v>#REF!</v>
      </c>
      <c r="AA158" s="214" t="e">
        <f>IF('Crisis Indicator Data'!#REF!="No Data",1,IF(#REF!&lt;&gt;"",1,0))</f>
        <v>#REF!</v>
      </c>
      <c r="AB158" s="214" t="e">
        <f>IF('Crisis Indicator Data'!#REF!="No Data",1,IF(#REF!&lt;&gt;"",1,0))</f>
        <v>#REF!</v>
      </c>
      <c r="AC158" s="214" t="e">
        <f>IF('Crisis Indicator Data'!#REF!="No Data",1,IF(#REF!&lt;&gt;"",1,0))</f>
        <v>#REF!</v>
      </c>
      <c r="AD158" s="214" t="e">
        <f>IF('Crisis Indicator Data'!#REF!="No Data",1,IF(#REF!&lt;&gt;"",1,0))</f>
        <v>#REF!</v>
      </c>
      <c r="AE158" s="214" t="e">
        <f>IF('Crisis Indicator Data'!#REF!="No Data",1,IF(#REF!&lt;&gt;"",1,0))</f>
        <v>#REF!</v>
      </c>
      <c r="AF158" s="214" t="e">
        <f>IF('Crisis Indicator Data'!#REF!="No Data",1,IF(#REF!&lt;&gt;"",1,0))</f>
        <v>#REF!</v>
      </c>
      <c r="AG158" s="214" t="e">
        <f>IF('Crisis Indicator Data'!#REF!="No Data",1,IF(#REF!&lt;&gt;"",1,0))</f>
        <v>#REF!</v>
      </c>
      <c r="AH158" s="214" t="e">
        <f>IF('Crisis Indicator Data'!#REF!="No Data",1,IF(#REF!&lt;&gt;"",1,0))</f>
        <v>#REF!</v>
      </c>
      <c r="AI158" s="214" t="e">
        <f>IF('Crisis Indicator Data'!#REF!="No Data",1,IF(#REF!&lt;&gt;"",1,0))</f>
        <v>#REF!</v>
      </c>
      <c r="AJ158" s="214" t="e">
        <f>IF('Crisis Indicator Data'!#REF!="No Data",1,IF(#REF!&lt;&gt;"",1,0))</f>
        <v>#REF!</v>
      </c>
      <c r="AK158" s="214" t="e">
        <f>IF('Crisis Indicator Data'!#REF!="No Data",1,IF(#REF!&lt;&gt;"",1,0))</f>
        <v>#REF!</v>
      </c>
      <c r="AL158" s="214" t="e">
        <f>IF('Crisis Indicator Data'!#REF!="No Data",1,IF(#REF!&lt;&gt;"",1,0))</f>
        <v>#REF!</v>
      </c>
      <c r="AM158" s="214" t="e">
        <f>IF('Crisis Indicator Data'!#REF!="No Data",1,IF(#REF!&lt;&gt;"",1,0))</f>
        <v>#REF!</v>
      </c>
      <c r="AN158" s="214" t="e">
        <f>IF('Crisis Indicator Data'!#REF!="No Data",1,IF(#REF!&lt;&gt;"",1,0))</f>
        <v>#REF!</v>
      </c>
      <c r="AO158" s="214" t="e">
        <f>IF('Crisis Indicator Data'!#REF!="No Data",1,IF(#REF!&lt;&gt;"",1,0))</f>
        <v>#REF!</v>
      </c>
      <c r="AP158" s="214" t="e">
        <f>IF('Crisis Indicator Data'!#REF!="No Data",1,IF(#REF!&lt;&gt;"",1,0))</f>
        <v>#REF!</v>
      </c>
      <c r="AQ158" s="214" t="e">
        <f>IF('Crisis Indicator Data'!#REF!="No Data",1,IF(#REF!&lt;&gt;"",1,0))</f>
        <v>#REF!</v>
      </c>
      <c r="AR158" s="214" t="e">
        <f>IF('Crisis Indicator Data'!#REF!="No Data",1,IF(#REF!&lt;&gt;"",1,0))</f>
        <v>#REF!</v>
      </c>
      <c r="AS158" s="214" t="e">
        <f>IF('Crisis Indicator Data'!#REF!="No Data",1,IF(#REF!&lt;&gt;"",1,0))</f>
        <v>#REF!</v>
      </c>
      <c r="AT158" s="214" t="e">
        <f>IF('Crisis Indicator Data'!#REF!="No Data",1,IF(#REF!&lt;&gt;"",1,0))</f>
        <v>#REF!</v>
      </c>
      <c r="AU158" s="214" t="e">
        <f>IF('Crisis Indicator Data'!#REF!="No Data",1,IF(#REF!&lt;&gt;"",1,0))</f>
        <v>#REF!</v>
      </c>
      <c r="AV158" s="214" t="e">
        <f>IF('Crisis Indicator Data'!#REF!="No Data",1,IF(#REF!&lt;&gt;"",1,0))</f>
        <v>#REF!</v>
      </c>
      <c r="AW158" s="214" t="e">
        <f>IF('Crisis Indicator Data'!#REF!="No Data",1,IF(#REF!&lt;&gt;"",1,0))</f>
        <v>#REF!</v>
      </c>
      <c r="AX158" s="214" t="e">
        <f>IF('Crisis Indicator Data'!#REF!="No Data",1,IF(#REF!&lt;&gt;"",1,0))</f>
        <v>#REF!</v>
      </c>
      <c r="AY158" s="214" t="e">
        <f>IF('Crisis Indicator Data'!#REF!="No Data",1,IF(#REF!&lt;&gt;"",1,0))</f>
        <v>#REF!</v>
      </c>
      <c r="AZ158" s="214" t="e">
        <f>IF('Crisis Indicator Data'!#REF!="No Data",1,IF(#REF!&lt;&gt;"",1,0))</f>
        <v>#REF!</v>
      </c>
      <c r="BA158" t="e">
        <f t="shared" si="8"/>
        <v>#REF!</v>
      </c>
      <c r="BB158" s="22" t="e">
        <f t="shared" si="9"/>
        <v>#REF!</v>
      </c>
    </row>
    <row r="159" spans="1:54" x14ac:dyDescent="0.25">
      <c r="A159" t="s">
        <v>8093</v>
      </c>
      <c r="B159" s="214" t="e">
        <f>IF('Crisis Indicator Data'!#REF!="No Data",1,IF(#REF!&lt;&gt;"",1,0))</f>
        <v>#REF!</v>
      </c>
      <c r="C159" s="214" t="e">
        <f>IF('Crisis Indicator Data'!#REF!="No Data",1,IF(#REF!&lt;&gt;"",1,0))</f>
        <v>#REF!</v>
      </c>
      <c r="D159" s="214" t="e">
        <f>IF('Crisis Indicator Data'!#REF!="No Data",1,IF(#REF!&lt;&gt;"",1,0))</f>
        <v>#REF!</v>
      </c>
      <c r="E159" s="214" t="e">
        <f>IF('Crisis Indicator Data'!#REF!="No Data",1,IF(#REF!&lt;&gt;"",1,0))</f>
        <v>#REF!</v>
      </c>
      <c r="F159" s="214" t="e">
        <f>IF('Crisis Indicator Data'!#REF!="No Data",1,IF(#REF!&lt;&gt;"",1,0))</f>
        <v>#REF!</v>
      </c>
      <c r="G159" s="214" t="e">
        <f>IF('Crisis Indicator Data'!#REF!="No Data",1,IF(#REF!&lt;&gt;"",1,0))</f>
        <v>#REF!</v>
      </c>
      <c r="H159" s="214" t="e">
        <f>IF('Crisis Indicator Data'!#REF!="No Data",1,IF(#REF!&lt;&gt;"",1,0))</f>
        <v>#REF!</v>
      </c>
      <c r="I159" s="214" t="e">
        <f>IF('Crisis Indicator Data'!#REF!="No Data",1,IF(#REF!&lt;&gt;"",1,0))</f>
        <v>#REF!</v>
      </c>
      <c r="J159" s="214" t="e">
        <f>IF('Crisis Indicator Data'!#REF!="No Data",1,IF(#REF!&lt;&gt;"",1,0))</f>
        <v>#REF!</v>
      </c>
      <c r="K159" s="214" t="e">
        <f>IF('Crisis Indicator Data'!#REF!="No Data",1,IF(#REF!&lt;&gt;"",1,0))</f>
        <v>#REF!</v>
      </c>
      <c r="L159" s="214" t="e">
        <f>IF('Crisis Indicator Data'!#REF!="No Data",1,IF(#REF!&lt;&gt;"",1,0))</f>
        <v>#REF!</v>
      </c>
      <c r="M159" s="214" t="e">
        <f>IF('Crisis Indicator Data'!#REF!="No Data",1,IF(#REF!&lt;&gt;"",1,0))</f>
        <v>#REF!</v>
      </c>
      <c r="N159" s="214" t="e">
        <f>IF('Crisis Indicator Data'!#REF!="No Data",1,IF(#REF!&lt;&gt;"",1,0))</f>
        <v>#REF!</v>
      </c>
      <c r="O159" s="214" t="e">
        <f>IF('Crisis Indicator Data'!#REF!="No Data",1,IF(#REF!&lt;&gt;"",1,0))</f>
        <v>#REF!</v>
      </c>
      <c r="P159" s="214" t="e">
        <f>IF('Crisis Indicator Data'!#REF!="No Data",1,IF(#REF!&lt;&gt;"",1,0))</f>
        <v>#REF!</v>
      </c>
      <c r="Q159" s="214" t="e">
        <f>IF('Crisis Indicator Data'!#REF!="No Data",1,IF(#REF!&lt;&gt;"",1,0))</f>
        <v>#REF!</v>
      </c>
      <c r="R159" s="214" t="e">
        <f>IF('Crisis Indicator Data'!#REF!="No Data",1,IF(#REF!&lt;&gt;"",1,0))</f>
        <v>#REF!</v>
      </c>
      <c r="S159" s="214" t="e">
        <f>IF('Crisis Indicator Data'!#REF!="No Data",1,IF(#REF!&lt;&gt;"",1,0))</f>
        <v>#REF!</v>
      </c>
      <c r="T159" s="214" t="e">
        <f>IF('Crisis Indicator Data'!#REF!="No Data",1,IF(#REF!&lt;&gt;"",1,0))</f>
        <v>#REF!</v>
      </c>
      <c r="U159" s="214" t="e">
        <f>IF('Crisis Indicator Data'!#REF!="No Data",1,IF(#REF!&lt;&gt;"",1,0))</f>
        <v>#REF!</v>
      </c>
      <c r="V159" s="214" t="e">
        <f>IF('Crisis Indicator Data'!#REF!="No Data",1,IF(#REF!&lt;&gt;"",1,0))</f>
        <v>#REF!</v>
      </c>
      <c r="W159" s="214" t="e">
        <f>IF('Crisis Indicator Data'!#REF!="No Data",1,IF(#REF!&lt;&gt;"",1,0))</f>
        <v>#REF!</v>
      </c>
      <c r="X159" s="214" t="e">
        <f>IF('Crisis Indicator Data'!#REF!="No Data",1,IF(#REF!&lt;&gt;"",1,0))</f>
        <v>#REF!</v>
      </c>
      <c r="Y159" s="214" t="e">
        <f>IF('Crisis Indicator Data'!#REF!="No Data",1,IF(#REF!&lt;&gt;"",1,0))</f>
        <v>#REF!</v>
      </c>
      <c r="Z159" s="214" t="e">
        <f>IF('Crisis Indicator Data'!#REF!="No Data",1,IF(#REF!&lt;&gt;"",1,0))</f>
        <v>#REF!</v>
      </c>
      <c r="AA159" s="214" t="e">
        <f>IF('Crisis Indicator Data'!#REF!="No Data",1,IF(#REF!&lt;&gt;"",1,0))</f>
        <v>#REF!</v>
      </c>
      <c r="AB159" s="214" t="e">
        <f>IF('Crisis Indicator Data'!#REF!="No Data",1,IF(#REF!&lt;&gt;"",1,0))</f>
        <v>#REF!</v>
      </c>
      <c r="AC159" s="214" t="e">
        <f>IF('Crisis Indicator Data'!#REF!="No Data",1,IF(#REF!&lt;&gt;"",1,0))</f>
        <v>#REF!</v>
      </c>
      <c r="AD159" s="214" t="e">
        <f>IF('Crisis Indicator Data'!#REF!="No Data",1,IF(#REF!&lt;&gt;"",1,0))</f>
        <v>#REF!</v>
      </c>
      <c r="AE159" s="214" t="e">
        <f>IF('Crisis Indicator Data'!#REF!="No Data",1,IF(#REF!&lt;&gt;"",1,0))</f>
        <v>#REF!</v>
      </c>
      <c r="AF159" s="214" t="e">
        <f>IF('Crisis Indicator Data'!#REF!="No Data",1,IF(#REF!&lt;&gt;"",1,0))</f>
        <v>#REF!</v>
      </c>
      <c r="AG159" s="214" t="e">
        <f>IF('Crisis Indicator Data'!#REF!="No Data",1,IF(#REF!&lt;&gt;"",1,0))</f>
        <v>#REF!</v>
      </c>
      <c r="AH159" s="214" t="e">
        <f>IF('Crisis Indicator Data'!#REF!="No Data",1,IF(#REF!&lt;&gt;"",1,0))</f>
        <v>#REF!</v>
      </c>
      <c r="AI159" s="214" t="e">
        <f>IF('Crisis Indicator Data'!#REF!="No Data",1,IF(#REF!&lt;&gt;"",1,0))</f>
        <v>#REF!</v>
      </c>
      <c r="AJ159" s="214" t="e">
        <f>IF('Crisis Indicator Data'!#REF!="No Data",1,IF(#REF!&lt;&gt;"",1,0))</f>
        <v>#REF!</v>
      </c>
      <c r="AK159" s="214" t="e">
        <f>IF('Crisis Indicator Data'!#REF!="No Data",1,IF(#REF!&lt;&gt;"",1,0))</f>
        <v>#REF!</v>
      </c>
      <c r="AL159" s="214" t="e">
        <f>IF('Crisis Indicator Data'!#REF!="No Data",1,IF(#REF!&lt;&gt;"",1,0))</f>
        <v>#REF!</v>
      </c>
      <c r="AM159" s="214" t="e">
        <f>IF('Crisis Indicator Data'!#REF!="No Data",1,IF(#REF!&lt;&gt;"",1,0))</f>
        <v>#REF!</v>
      </c>
      <c r="AN159" s="214" t="e">
        <f>IF('Crisis Indicator Data'!#REF!="No Data",1,IF(#REF!&lt;&gt;"",1,0))</f>
        <v>#REF!</v>
      </c>
      <c r="AO159" s="214" t="e">
        <f>IF('Crisis Indicator Data'!#REF!="No Data",1,IF(#REF!&lt;&gt;"",1,0))</f>
        <v>#REF!</v>
      </c>
      <c r="AP159" s="214" t="e">
        <f>IF('Crisis Indicator Data'!#REF!="No Data",1,IF(#REF!&lt;&gt;"",1,0))</f>
        <v>#REF!</v>
      </c>
      <c r="AQ159" s="214" t="e">
        <f>IF('Crisis Indicator Data'!#REF!="No Data",1,IF(#REF!&lt;&gt;"",1,0))</f>
        <v>#REF!</v>
      </c>
      <c r="AR159" s="214" t="e">
        <f>IF('Crisis Indicator Data'!#REF!="No Data",1,IF(#REF!&lt;&gt;"",1,0))</f>
        <v>#REF!</v>
      </c>
      <c r="AS159" s="214" t="e">
        <f>IF('Crisis Indicator Data'!#REF!="No Data",1,IF(#REF!&lt;&gt;"",1,0))</f>
        <v>#REF!</v>
      </c>
      <c r="AT159" s="214" t="e">
        <f>IF('Crisis Indicator Data'!#REF!="No Data",1,IF(#REF!&lt;&gt;"",1,0))</f>
        <v>#REF!</v>
      </c>
      <c r="AU159" s="214" t="e">
        <f>IF('Crisis Indicator Data'!#REF!="No Data",1,IF(#REF!&lt;&gt;"",1,0))</f>
        <v>#REF!</v>
      </c>
      <c r="AV159" s="214" t="e">
        <f>IF('Crisis Indicator Data'!#REF!="No Data",1,IF(#REF!&lt;&gt;"",1,0))</f>
        <v>#REF!</v>
      </c>
      <c r="AW159" s="214" t="e">
        <f>IF('Crisis Indicator Data'!#REF!="No Data",1,IF(#REF!&lt;&gt;"",1,0))</f>
        <v>#REF!</v>
      </c>
      <c r="AX159" s="214" t="e">
        <f>IF('Crisis Indicator Data'!#REF!="No Data",1,IF(#REF!&lt;&gt;"",1,0))</f>
        <v>#REF!</v>
      </c>
      <c r="AY159" s="214" t="e">
        <f>IF('Crisis Indicator Data'!#REF!="No Data",1,IF(#REF!&lt;&gt;"",1,0))</f>
        <v>#REF!</v>
      </c>
      <c r="AZ159" s="214" t="e">
        <f>IF('Crisis Indicator Data'!#REF!="No Data",1,IF(#REF!&lt;&gt;"",1,0))</f>
        <v>#REF!</v>
      </c>
      <c r="BA159" t="e">
        <f t="shared" si="8"/>
        <v>#REF!</v>
      </c>
      <c r="BB159" s="22" t="e">
        <f t="shared" si="9"/>
        <v>#REF!</v>
      </c>
    </row>
    <row r="160" spans="1:54" x14ac:dyDescent="0.25">
      <c r="A160" t="s">
        <v>7927</v>
      </c>
      <c r="B160" s="214" t="e">
        <f>IF('Crisis Indicator Data'!#REF!="No Data",1,IF(#REF!&lt;&gt;"",1,0))</f>
        <v>#REF!</v>
      </c>
      <c r="C160" s="214" t="e">
        <f>IF('Crisis Indicator Data'!#REF!="No Data",1,IF(#REF!&lt;&gt;"",1,0))</f>
        <v>#REF!</v>
      </c>
      <c r="D160" s="214" t="e">
        <f>IF('Crisis Indicator Data'!#REF!="No Data",1,IF(#REF!&lt;&gt;"",1,0))</f>
        <v>#REF!</v>
      </c>
      <c r="E160" s="214" t="e">
        <f>IF('Crisis Indicator Data'!#REF!="No Data",1,IF(#REF!&lt;&gt;"",1,0))</f>
        <v>#REF!</v>
      </c>
      <c r="F160" s="214" t="e">
        <f>IF('Crisis Indicator Data'!#REF!="No Data",1,IF(#REF!&lt;&gt;"",1,0))</f>
        <v>#REF!</v>
      </c>
      <c r="G160" s="214" t="e">
        <f>IF('Crisis Indicator Data'!#REF!="No Data",1,IF(#REF!&lt;&gt;"",1,0))</f>
        <v>#REF!</v>
      </c>
      <c r="H160" s="214" t="e">
        <f>IF('Crisis Indicator Data'!#REF!="No Data",1,IF(#REF!&lt;&gt;"",1,0))</f>
        <v>#REF!</v>
      </c>
      <c r="I160" s="214" t="e">
        <f>IF('Crisis Indicator Data'!#REF!="No Data",1,IF(#REF!&lt;&gt;"",1,0))</f>
        <v>#REF!</v>
      </c>
      <c r="J160" s="214" t="e">
        <f>IF('Crisis Indicator Data'!#REF!="No Data",1,IF(#REF!&lt;&gt;"",1,0))</f>
        <v>#REF!</v>
      </c>
      <c r="K160" s="214" t="e">
        <f>IF('Crisis Indicator Data'!#REF!="No Data",1,IF(#REF!&lt;&gt;"",1,0))</f>
        <v>#REF!</v>
      </c>
      <c r="L160" s="214" t="e">
        <f>IF('Crisis Indicator Data'!#REF!="No Data",1,IF(#REF!&lt;&gt;"",1,0))</f>
        <v>#REF!</v>
      </c>
      <c r="M160" s="214" t="e">
        <f>IF('Crisis Indicator Data'!#REF!="No Data",1,IF(#REF!&lt;&gt;"",1,0))</f>
        <v>#REF!</v>
      </c>
      <c r="N160" s="214" t="e">
        <f>IF('Crisis Indicator Data'!#REF!="No Data",1,IF(#REF!&lt;&gt;"",1,0))</f>
        <v>#REF!</v>
      </c>
      <c r="O160" s="214" t="e">
        <f>IF('Crisis Indicator Data'!#REF!="No Data",1,IF(#REF!&lt;&gt;"",1,0))</f>
        <v>#REF!</v>
      </c>
      <c r="P160" s="214" t="e">
        <f>IF('Crisis Indicator Data'!#REF!="No Data",1,IF(#REF!&lt;&gt;"",1,0))</f>
        <v>#REF!</v>
      </c>
      <c r="Q160" s="214" t="e">
        <f>IF('Crisis Indicator Data'!#REF!="No Data",1,IF(#REF!&lt;&gt;"",1,0))</f>
        <v>#REF!</v>
      </c>
      <c r="R160" s="214" t="e">
        <f>IF('Crisis Indicator Data'!#REF!="No Data",1,IF(#REF!&lt;&gt;"",1,0))</f>
        <v>#REF!</v>
      </c>
      <c r="S160" s="214" t="e">
        <f>IF('Crisis Indicator Data'!#REF!="No Data",1,IF(#REF!&lt;&gt;"",1,0))</f>
        <v>#REF!</v>
      </c>
      <c r="T160" s="214" t="e">
        <f>IF('Crisis Indicator Data'!#REF!="No Data",1,IF(#REF!&lt;&gt;"",1,0))</f>
        <v>#REF!</v>
      </c>
      <c r="U160" s="214" t="e">
        <f>IF('Crisis Indicator Data'!#REF!="No Data",1,IF(#REF!&lt;&gt;"",1,0))</f>
        <v>#REF!</v>
      </c>
      <c r="V160" s="214" t="e">
        <f>IF('Crisis Indicator Data'!#REF!="No Data",1,IF(#REF!&lt;&gt;"",1,0))</f>
        <v>#REF!</v>
      </c>
      <c r="W160" s="214" t="e">
        <f>IF('Crisis Indicator Data'!#REF!="No Data",1,IF(#REF!&lt;&gt;"",1,0))</f>
        <v>#REF!</v>
      </c>
      <c r="X160" s="214" t="e">
        <f>IF('Crisis Indicator Data'!#REF!="No Data",1,IF(#REF!&lt;&gt;"",1,0))</f>
        <v>#REF!</v>
      </c>
      <c r="Y160" s="214" t="e">
        <f>IF('Crisis Indicator Data'!#REF!="No Data",1,IF(#REF!&lt;&gt;"",1,0))</f>
        <v>#REF!</v>
      </c>
      <c r="Z160" s="214" t="e">
        <f>IF('Crisis Indicator Data'!#REF!="No Data",1,IF(#REF!&lt;&gt;"",1,0))</f>
        <v>#REF!</v>
      </c>
      <c r="AA160" s="214" t="e">
        <f>IF('Crisis Indicator Data'!#REF!="No Data",1,IF(#REF!&lt;&gt;"",1,0))</f>
        <v>#REF!</v>
      </c>
      <c r="AB160" s="214" t="e">
        <f>IF('Crisis Indicator Data'!#REF!="No Data",1,IF(#REF!&lt;&gt;"",1,0))</f>
        <v>#REF!</v>
      </c>
      <c r="AC160" s="214" t="e">
        <f>IF('Crisis Indicator Data'!#REF!="No Data",1,IF(#REF!&lt;&gt;"",1,0))</f>
        <v>#REF!</v>
      </c>
      <c r="AD160" s="214" t="e">
        <f>IF('Crisis Indicator Data'!#REF!="No Data",1,IF(#REF!&lt;&gt;"",1,0))</f>
        <v>#REF!</v>
      </c>
      <c r="AE160" s="214" t="e">
        <f>IF('Crisis Indicator Data'!#REF!="No Data",1,IF(#REF!&lt;&gt;"",1,0))</f>
        <v>#REF!</v>
      </c>
      <c r="AF160" s="214" t="e">
        <f>IF('Crisis Indicator Data'!#REF!="No Data",1,IF(#REF!&lt;&gt;"",1,0))</f>
        <v>#REF!</v>
      </c>
      <c r="AG160" s="214" t="e">
        <f>IF('Crisis Indicator Data'!#REF!="No Data",1,IF(#REF!&lt;&gt;"",1,0))</f>
        <v>#REF!</v>
      </c>
      <c r="AH160" s="214" t="e">
        <f>IF('Crisis Indicator Data'!#REF!="No Data",1,IF(#REF!&lt;&gt;"",1,0))</f>
        <v>#REF!</v>
      </c>
      <c r="AI160" s="214" t="e">
        <f>IF('Crisis Indicator Data'!#REF!="No Data",1,IF(#REF!&lt;&gt;"",1,0))</f>
        <v>#REF!</v>
      </c>
      <c r="AJ160" s="214" t="e">
        <f>IF('Crisis Indicator Data'!#REF!="No Data",1,IF(#REF!&lt;&gt;"",1,0))</f>
        <v>#REF!</v>
      </c>
      <c r="AK160" s="214" t="e">
        <f>IF('Crisis Indicator Data'!#REF!="No Data",1,IF(#REF!&lt;&gt;"",1,0))</f>
        <v>#REF!</v>
      </c>
      <c r="AL160" s="214" t="e">
        <f>IF('Crisis Indicator Data'!#REF!="No Data",1,IF(#REF!&lt;&gt;"",1,0))</f>
        <v>#REF!</v>
      </c>
      <c r="AM160" s="214" t="e">
        <f>IF('Crisis Indicator Data'!#REF!="No Data",1,IF(#REF!&lt;&gt;"",1,0))</f>
        <v>#REF!</v>
      </c>
      <c r="AN160" s="214" t="e">
        <f>IF('Crisis Indicator Data'!#REF!="No Data",1,IF(#REF!&lt;&gt;"",1,0))</f>
        <v>#REF!</v>
      </c>
      <c r="AO160" s="214" t="e">
        <f>IF('Crisis Indicator Data'!#REF!="No Data",1,IF(#REF!&lt;&gt;"",1,0))</f>
        <v>#REF!</v>
      </c>
      <c r="AP160" s="214" t="e">
        <f>IF('Crisis Indicator Data'!#REF!="No Data",1,IF(#REF!&lt;&gt;"",1,0))</f>
        <v>#REF!</v>
      </c>
      <c r="AQ160" s="214" t="e">
        <f>IF('Crisis Indicator Data'!#REF!="No Data",1,IF(#REF!&lt;&gt;"",1,0))</f>
        <v>#REF!</v>
      </c>
      <c r="AR160" s="214" t="e">
        <f>IF('Crisis Indicator Data'!#REF!="No Data",1,IF(#REF!&lt;&gt;"",1,0))</f>
        <v>#REF!</v>
      </c>
      <c r="AS160" s="214" t="e">
        <f>IF('Crisis Indicator Data'!#REF!="No Data",1,IF(#REF!&lt;&gt;"",1,0))</f>
        <v>#REF!</v>
      </c>
      <c r="AT160" s="214" t="e">
        <f>IF('Crisis Indicator Data'!#REF!="No Data",1,IF(#REF!&lt;&gt;"",1,0))</f>
        <v>#REF!</v>
      </c>
      <c r="AU160" s="214" t="e">
        <f>IF('Crisis Indicator Data'!#REF!="No Data",1,IF(#REF!&lt;&gt;"",1,0))</f>
        <v>#REF!</v>
      </c>
      <c r="AV160" s="214" t="e">
        <f>IF('Crisis Indicator Data'!#REF!="No Data",1,IF(#REF!&lt;&gt;"",1,0))</f>
        <v>#REF!</v>
      </c>
      <c r="AW160" s="214" t="e">
        <f>IF('Crisis Indicator Data'!#REF!="No Data",1,IF(#REF!&lt;&gt;"",1,0))</f>
        <v>#REF!</v>
      </c>
      <c r="AX160" s="214" t="e">
        <f>IF('Crisis Indicator Data'!#REF!="No Data",1,IF(#REF!&lt;&gt;"",1,0))</f>
        <v>#REF!</v>
      </c>
      <c r="AY160" s="214" t="e">
        <f>IF('Crisis Indicator Data'!#REF!="No Data",1,IF(#REF!&lt;&gt;"",1,0))</f>
        <v>#REF!</v>
      </c>
      <c r="AZ160" s="214" t="e">
        <f>IF('Crisis Indicator Data'!#REF!="No Data",1,IF(#REF!&lt;&gt;"",1,0))</f>
        <v>#REF!</v>
      </c>
      <c r="BA160" t="e">
        <f t="shared" si="8"/>
        <v>#REF!</v>
      </c>
      <c r="BB160" s="22" t="e">
        <f t="shared" si="9"/>
        <v>#REF!</v>
      </c>
    </row>
    <row r="161" spans="1:54" x14ac:dyDescent="0.25">
      <c r="A161" t="s">
        <v>8008</v>
      </c>
      <c r="B161" s="214" t="e">
        <f>IF('Crisis Indicator Data'!#REF!="No Data",1,IF(#REF!&lt;&gt;"",1,0))</f>
        <v>#REF!</v>
      </c>
      <c r="C161" s="214" t="e">
        <f>IF('Crisis Indicator Data'!#REF!="No Data",1,IF(#REF!&lt;&gt;"",1,0))</f>
        <v>#REF!</v>
      </c>
      <c r="D161" s="214" t="e">
        <f>IF('Crisis Indicator Data'!#REF!="No Data",1,IF(#REF!&lt;&gt;"",1,0))</f>
        <v>#REF!</v>
      </c>
      <c r="E161" s="214" t="e">
        <f>IF('Crisis Indicator Data'!#REF!="No Data",1,IF(#REF!&lt;&gt;"",1,0))</f>
        <v>#REF!</v>
      </c>
      <c r="F161" s="214" t="e">
        <f>IF('Crisis Indicator Data'!#REF!="No Data",1,IF(#REF!&lt;&gt;"",1,0))</f>
        <v>#REF!</v>
      </c>
      <c r="G161" s="214" t="e">
        <f>IF('Crisis Indicator Data'!#REF!="No Data",1,IF(#REF!&lt;&gt;"",1,0))</f>
        <v>#REF!</v>
      </c>
      <c r="H161" s="214" t="e">
        <f>IF('Crisis Indicator Data'!#REF!="No Data",1,IF(#REF!&lt;&gt;"",1,0))</f>
        <v>#REF!</v>
      </c>
      <c r="I161" s="214" t="e">
        <f>IF('Crisis Indicator Data'!#REF!="No Data",1,IF(#REF!&lt;&gt;"",1,0))</f>
        <v>#REF!</v>
      </c>
      <c r="J161" s="214" t="e">
        <f>IF('Crisis Indicator Data'!#REF!="No Data",1,IF(#REF!&lt;&gt;"",1,0))</f>
        <v>#REF!</v>
      </c>
      <c r="K161" s="214" t="e">
        <f>IF('Crisis Indicator Data'!#REF!="No Data",1,IF(#REF!&lt;&gt;"",1,0))</f>
        <v>#REF!</v>
      </c>
      <c r="L161" s="214" t="e">
        <f>IF('Crisis Indicator Data'!#REF!="No Data",1,IF(#REF!&lt;&gt;"",1,0))</f>
        <v>#REF!</v>
      </c>
      <c r="M161" s="214" t="e">
        <f>IF('Crisis Indicator Data'!#REF!="No Data",1,IF(#REF!&lt;&gt;"",1,0))</f>
        <v>#REF!</v>
      </c>
      <c r="N161" s="214" t="e">
        <f>IF('Crisis Indicator Data'!#REF!="No Data",1,IF(#REF!&lt;&gt;"",1,0))</f>
        <v>#REF!</v>
      </c>
      <c r="O161" s="214" t="e">
        <f>IF('Crisis Indicator Data'!#REF!="No Data",1,IF(#REF!&lt;&gt;"",1,0))</f>
        <v>#REF!</v>
      </c>
      <c r="P161" s="214" t="e">
        <f>IF('Crisis Indicator Data'!#REF!="No Data",1,IF(#REF!&lt;&gt;"",1,0))</f>
        <v>#REF!</v>
      </c>
      <c r="Q161" s="214" t="e">
        <f>IF('Crisis Indicator Data'!#REF!="No Data",1,IF(#REF!&lt;&gt;"",1,0))</f>
        <v>#REF!</v>
      </c>
      <c r="R161" s="214" t="e">
        <f>IF('Crisis Indicator Data'!#REF!="No Data",1,IF(#REF!&lt;&gt;"",1,0))</f>
        <v>#REF!</v>
      </c>
      <c r="S161" s="214" t="e">
        <f>IF('Crisis Indicator Data'!#REF!="No Data",1,IF(#REF!&lt;&gt;"",1,0))</f>
        <v>#REF!</v>
      </c>
      <c r="T161" s="214" t="e">
        <f>IF('Crisis Indicator Data'!#REF!="No Data",1,IF(#REF!&lt;&gt;"",1,0))</f>
        <v>#REF!</v>
      </c>
      <c r="U161" s="214" t="e">
        <f>IF('Crisis Indicator Data'!#REF!="No Data",1,IF(#REF!&lt;&gt;"",1,0))</f>
        <v>#REF!</v>
      </c>
      <c r="V161" s="214" t="e">
        <f>IF('Crisis Indicator Data'!#REF!="No Data",1,IF(#REF!&lt;&gt;"",1,0))</f>
        <v>#REF!</v>
      </c>
      <c r="W161" s="214" t="e">
        <f>IF('Crisis Indicator Data'!#REF!="No Data",1,IF(#REF!&lt;&gt;"",1,0))</f>
        <v>#REF!</v>
      </c>
      <c r="X161" s="214" t="e">
        <f>IF('Crisis Indicator Data'!#REF!="No Data",1,IF(#REF!&lt;&gt;"",1,0))</f>
        <v>#REF!</v>
      </c>
      <c r="Y161" s="214" t="e">
        <f>IF('Crisis Indicator Data'!#REF!="No Data",1,IF(#REF!&lt;&gt;"",1,0))</f>
        <v>#REF!</v>
      </c>
      <c r="Z161" s="214" t="e">
        <f>IF('Crisis Indicator Data'!#REF!="No Data",1,IF(#REF!&lt;&gt;"",1,0))</f>
        <v>#REF!</v>
      </c>
      <c r="AA161" s="214" t="e">
        <f>IF('Crisis Indicator Data'!#REF!="No Data",1,IF(#REF!&lt;&gt;"",1,0))</f>
        <v>#REF!</v>
      </c>
      <c r="AB161" s="214" t="e">
        <f>IF('Crisis Indicator Data'!#REF!="No Data",1,IF(#REF!&lt;&gt;"",1,0))</f>
        <v>#REF!</v>
      </c>
      <c r="AC161" s="214" t="e">
        <f>IF('Crisis Indicator Data'!#REF!="No Data",1,IF(#REF!&lt;&gt;"",1,0))</f>
        <v>#REF!</v>
      </c>
      <c r="AD161" s="214" t="e">
        <f>IF('Crisis Indicator Data'!#REF!="No Data",1,IF(#REF!&lt;&gt;"",1,0))</f>
        <v>#REF!</v>
      </c>
      <c r="AE161" s="214" t="e">
        <f>IF('Crisis Indicator Data'!#REF!="No Data",1,IF(#REF!&lt;&gt;"",1,0))</f>
        <v>#REF!</v>
      </c>
      <c r="AF161" s="214" t="e">
        <f>IF('Crisis Indicator Data'!#REF!="No Data",1,IF(#REF!&lt;&gt;"",1,0))</f>
        <v>#REF!</v>
      </c>
      <c r="AG161" s="214" t="e">
        <f>IF('Crisis Indicator Data'!#REF!="No Data",1,IF(#REF!&lt;&gt;"",1,0))</f>
        <v>#REF!</v>
      </c>
      <c r="AH161" s="214" t="e">
        <f>IF('Crisis Indicator Data'!#REF!="No Data",1,IF(#REF!&lt;&gt;"",1,0))</f>
        <v>#REF!</v>
      </c>
      <c r="AI161" s="214" t="e">
        <f>IF('Crisis Indicator Data'!#REF!="No Data",1,IF(#REF!&lt;&gt;"",1,0))</f>
        <v>#REF!</v>
      </c>
      <c r="AJ161" s="214" t="e">
        <f>IF('Crisis Indicator Data'!#REF!="No Data",1,IF(#REF!&lt;&gt;"",1,0))</f>
        <v>#REF!</v>
      </c>
      <c r="AK161" s="214" t="e">
        <f>IF('Crisis Indicator Data'!#REF!="No Data",1,IF(#REF!&lt;&gt;"",1,0))</f>
        <v>#REF!</v>
      </c>
      <c r="AL161" s="214" t="e">
        <f>IF('Crisis Indicator Data'!#REF!="No Data",1,IF(#REF!&lt;&gt;"",1,0))</f>
        <v>#REF!</v>
      </c>
      <c r="AM161" s="214" t="e">
        <f>IF('Crisis Indicator Data'!#REF!="No Data",1,IF(#REF!&lt;&gt;"",1,0))</f>
        <v>#REF!</v>
      </c>
      <c r="AN161" s="214" t="e">
        <f>IF('Crisis Indicator Data'!#REF!="No Data",1,IF(#REF!&lt;&gt;"",1,0))</f>
        <v>#REF!</v>
      </c>
      <c r="AO161" s="214" t="e">
        <f>IF('Crisis Indicator Data'!#REF!="No Data",1,IF(#REF!&lt;&gt;"",1,0))</f>
        <v>#REF!</v>
      </c>
      <c r="AP161" s="214" t="e">
        <f>IF('Crisis Indicator Data'!#REF!="No Data",1,IF(#REF!&lt;&gt;"",1,0))</f>
        <v>#REF!</v>
      </c>
      <c r="AQ161" s="214" t="e">
        <f>IF('Crisis Indicator Data'!#REF!="No Data",1,IF(#REF!&lt;&gt;"",1,0))</f>
        <v>#REF!</v>
      </c>
      <c r="AR161" s="214" t="e">
        <f>IF('Crisis Indicator Data'!#REF!="No Data",1,IF(#REF!&lt;&gt;"",1,0))</f>
        <v>#REF!</v>
      </c>
      <c r="AS161" s="214" t="e">
        <f>IF('Crisis Indicator Data'!#REF!="No Data",1,IF(#REF!&lt;&gt;"",1,0))</f>
        <v>#REF!</v>
      </c>
      <c r="AT161" s="214" t="e">
        <f>IF('Crisis Indicator Data'!#REF!="No Data",1,IF(#REF!&lt;&gt;"",1,0))</f>
        <v>#REF!</v>
      </c>
      <c r="AU161" s="214" t="e">
        <f>IF('Crisis Indicator Data'!#REF!="No Data",1,IF(#REF!&lt;&gt;"",1,0))</f>
        <v>#REF!</v>
      </c>
      <c r="AV161" s="214" t="e">
        <f>IF('Crisis Indicator Data'!#REF!="No Data",1,IF(#REF!&lt;&gt;"",1,0))</f>
        <v>#REF!</v>
      </c>
      <c r="AW161" s="214" t="e">
        <f>IF('Crisis Indicator Data'!#REF!="No Data",1,IF(#REF!&lt;&gt;"",1,0))</f>
        <v>#REF!</v>
      </c>
      <c r="AX161" s="214" t="e">
        <f>IF('Crisis Indicator Data'!#REF!="No Data",1,IF(#REF!&lt;&gt;"",1,0))</f>
        <v>#REF!</v>
      </c>
      <c r="AY161" s="214" t="e">
        <f>IF('Crisis Indicator Data'!#REF!="No Data",1,IF(#REF!&lt;&gt;"",1,0))</f>
        <v>#REF!</v>
      </c>
      <c r="AZ161" s="214" t="e">
        <f>IF('Crisis Indicator Data'!#REF!="No Data",1,IF(#REF!&lt;&gt;"",1,0))</f>
        <v>#REF!</v>
      </c>
      <c r="BA161" t="e">
        <f t="shared" si="8"/>
        <v>#REF!</v>
      </c>
      <c r="BB161" s="22" t="e">
        <f t="shared" si="9"/>
        <v>#REF!</v>
      </c>
    </row>
    <row r="162" spans="1:54" x14ac:dyDescent="0.25">
      <c r="A162" t="s">
        <v>8081</v>
      </c>
      <c r="B162" s="214" t="e">
        <f>IF('Crisis Indicator Data'!#REF!="No Data",1,IF(#REF!&lt;&gt;"",1,0))</f>
        <v>#REF!</v>
      </c>
      <c r="C162" s="214" t="e">
        <f>IF('Crisis Indicator Data'!#REF!="No Data",1,IF(#REF!&lt;&gt;"",1,0))</f>
        <v>#REF!</v>
      </c>
      <c r="D162" s="214" t="e">
        <f>IF('Crisis Indicator Data'!#REF!="No Data",1,IF(#REF!&lt;&gt;"",1,0))</f>
        <v>#REF!</v>
      </c>
      <c r="E162" s="214" t="e">
        <f>IF('Crisis Indicator Data'!#REF!="No Data",1,IF(#REF!&lt;&gt;"",1,0))</f>
        <v>#REF!</v>
      </c>
      <c r="F162" s="214" t="e">
        <f>IF('Crisis Indicator Data'!#REF!="No Data",1,IF(#REF!&lt;&gt;"",1,0))</f>
        <v>#REF!</v>
      </c>
      <c r="G162" s="214" t="e">
        <f>IF('Crisis Indicator Data'!#REF!="No Data",1,IF(#REF!&lt;&gt;"",1,0))</f>
        <v>#REF!</v>
      </c>
      <c r="H162" s="214" t="e">
        <f>IF('Crisis Indicator Data'!#REF!="No Data",1,IF(#REF!&lt;&gt;"",1,0))</f>
        <v>#REF!</v>
      </c>
      <c r="I162" s="214" t="e">
        <f>IF('Crisis Indicator Data'!#REF!="No Data",1,IF(#REF!&lt;&gt;"",1,0))</f>
        <v>#REF!</v>
      </c>
      <c r="J162" s="214" t="e">
        <f>IF('Crisis Indicator Data'!#REF!="No Data",1,IF(#REF!&lt;&gt;"",1,0))</f>
        <v>#REF!</v>
      </c>
      <c r="K162" s="214" t="e">
        <f>IF('Crisis Indicator Data'!#REF!="No Data",1,IF(#REF!&lt;&gt;"",1,0))</f>
        <v>#REF!</v>
      </c>
      <c r="L162" s="214" t="e">
        <f>IF('Crisis Indicator Data'!#REF!="No Data",1,IF(#REF!&lt;&gt;"",1,0))</f>
        <v>#REF!</v>
      </c>
      <c r="M162" s="214" t="e">
        <f>IF('Crisis Indicator Data'!#REF!="No Data",1,IF(#REF!&lt;&gt;"",1,0))</f>
        <v>#REF!</v>
      </c>
      <c r="N162" s="214" t="e">
        <f>IF('Crisis Indicator Data'!#REF!="No Data",1,IF(#REF!&lt;&gt;"",1,0))</f>
        <v>#REF!</v>
      </c>
      <c r="O162" s="214" t="e">
        <f>IF('Crisis Indicator Data'!#REF!="No Data",1,IF(#REF!&lt;&gt;"",1,0))</f>
        <v>#REF!</v>
      </c>
      <c r="P162" s="214" t="e">
        <f>IF('Crisis Indicator Data'!#REF!="No Data",1,IF(#REF!&lt;&gt;"",1,0))</f>
        <v>#REF!</v>
      </c>
      <c r="Q162" s="214" t="e">
        <f>IF('Crisis Indicator Data'!#REF!="No Data",1,IF(#REF!&lt;&gt;"",1,0))</f>
        <v>#REF!</v>
      </c>
      <c r="R162" s="214" t="e">
        <f>IF('Crisis Indicator Data'!#REF!="No Data",1,IF(#REF!&lt;&gt;"",1,0))</f>
        <v>#REF!</v>
      </c>
      <c r="S162" s="214" t="e">
        <f>IF('Crisis Indicator Data'!#REF!="No Data",1,IF(#REF!&lt;&gt;"",1,0))</f>
        <v>#REF!</v>
      </c>
      <c r="T162" s="214" t="e">
        <f>IF('Crisis Indicator Data'!#REF!="No Data",1,IF(#REF!&lt;&gt;"",1,0))</f>
        <v>#REF!</v>
      </c>
      <c r="U162" s="214" t="e">
        <f>IF('Crisis Indicator Data'!#REF!="No Data",1,IF(#REF!&lt;&gt;"",1,0))</f>
        <v>#REF!</v>
      </c>
      <c r="V162" s="214" t="e">
        <f>IF('Crisis Indicator Data'!#REF!="No Data",1,IF(#REF!&lt;&gt;"",1,0))</f>
        <v>#REF!</v>
      </c>
      <c r="W162" s="214" t="e">
        <f>IF('Crisis Indicator Data'!#REF!="No Data",1,IF(#REF!&lt;&gt;"",1,0))</f>
        <v>#REF!</v>
      </c>
      <c r="X162" s="214" t="e">
        <f>IF('Crisis Indicator Data'!#REF!="No Data",1,IF(#REF!&lt;&gt;"",1,0))</f>
        <v>#REF!</v>
      </c>
      <c r="Y162" s="214" t="e">
        <f>IF('Crisis Indicator Data'!#REF!="No Data",1,IF(#REF!&lt;&gt;"",1,0))</f>
        <v>#REF!</v>
      </c>
      <c r="Z162" s="214" t="e">
        <f>IF('Crisis Indicator Data'!#REF!="No Data",1,IF(#REF!&lt;&gt;"",1,0))</f>
        <v>#REF!</v>
      </c>
      <c r="AA162" s="214" t="e">
        <f>IF('Crisis Indicator Data'!#REF!="No Data",1,IF(#REF!&lt;&gt;"",1,0))</f>
        <v>#REF!</v>
      </c>
      <c r="AB162" s="214" t="e">
        <f>IF('Crisis Indicator Data'!#REF!="No Data",1,IF(#REF!&lt;&gt;"",1,0))</f>
        <v>#REF!</v>
      </c>
      <c r="AC162" s="214" t="e">
        <f>IF('Crisis Indicator Data'!#REF!="No Data",1,IF(#REF!&lt;&gt;"",1,0))</f>
        <v>#REF!</v>
      </c>
      <c r="AD162" s="214" t="e">
        <f>IF('Crisis Indicator Data'!#REF!="No Data",1,IF(#REF!&lt;&gt;"",1,0))</f>
        <v>#REF!</v>
      </c>
      <c r="AE162" s="214" t="e">
        <f>IF('Crisis Indicator Data'!#REF!="No Data",1,IF(#REF!&lt;&gt;"",1,0))</f>
        <v>#REF!</v>
      </c>
      <c r="AF162" s="214" t="e">
        <f>IF('Crisis Indicator Data'!#REF!="No Data",1,IF(#REF!&lt;&gt;"",1,0))</f>
        <v>#REF!</v>
      </c>
      <c r="AG162" s="214" t="e">
        <f>IF('Crisis Indicator Data'!#REF!="No Data",1,IF(#REF!&lt;&gt;"",1,0))</f>
        <v>#REF!</v>
      </c>
      <c r="AH162" s="214" t="e">
        <f>IF('Crisis Indicator Data'!#REF!="No Data",1,IF(#REF!&lt;&gt;"",1,0))</f>
        <v>#REF!</v>
      </c>
      <c r="AI162" s="214" t="e">
        <f>IF('Crisis Indicator Data'!#REF!="No Data",1,IF(#REF!&lt;&gt;"",1,0))</f>
        <v>#REF!</v>
      </c>
      <c r="AJ162" s="214" t="e">
        <f>IF('Crisis Indicator Data'!#REF!="No Data",1,IF(#REF!&lt;&gt;"",1,0))</f>
        <v>#REF!</v>
      </c>
      <c r="AK162" s="214" t="e">
        <f>IF('Crisis Indicator Data'!#REF!="No Data",1,IF(#REF!&lt;&gt;"",1,0))</f>
        <v>#REF!</v>
      </c>
      <c r="AL162" s="214" t="e">
        <f>IF('Crisis Indicator Data'!#REF!="No Data",1,IF(#REF!&lt;&gt;"",1,0))</f>
        <v>#REF!</v>
      </c>
      <c r="AM162" s="214" t="e">
        <f>IF('Crisis Indicator Data'!#REF!="No Data",1,IF(#REF!&lt;&gt;"",1,0))</f>
        <v>#REF!</v>
      </c>
      <c r="AN162" s="214" t="e">
        <f>IF('Crisis Indicator Data'!#REF!="No Data",1,IF(#REF!&lt;&gt;"",1,0))</f>
        <v>#REF!</v>
      </c>
      <c r="AO162" s="214" t="e">
        <f>IF('Crisis Indicator Data'!#REF!="No Data",1,IF(#REF!&lt;&gt;"",1,0))</f>
        <v>#REF!</v>
      </c>
      <c r="AP162" s="214" t="e">
        <f>IF('Crisis Indicator Data'!#REF!="No Data",1,IF(#REF!&lt;&gt;"",1,0))</f>
        <v>#REF!</v>
      </c>
      <c r="AQ162" s="214" t="e">
        <f>IF('Crisis Indicator Data'!#REF!="No Data",1,IF(#REF!&lt;&gt;"",1,0))</f>
        <v>#REF!</v>
      </c>
      <c r="AR162" s="214" t="e">
        <f>IF('Crisis Indicator Data'!#REF!="No Data",1,IF(#REF!&lt;&gt;"",1,0))</f>
        <v>#REF!</v>
      </c>
      <c r="AS162" s="214" t="e">
        <f>IF('Crisis Indicator Data'!#REF!="No Data",1,IF(#REF!&lt;&gt;"",1,0))</f>
        <v>#REF!</v>
      </c>
      <c r="AT162" s="214" t="e">
        <f>IF('Crisis Indicator Data'!#REF!="No Data",1,IF(#REF!&lt;&gt;"",1,0))</f>
        <v>#REF!</v>
      </c>
      <c r="AU162" s="214" t="e">
        <f>IF('Crisis Indicator Data'!#REF!="No Data",1,IF(#REF!&lt;&gt;"",1,0))</f>
        <v>#REF!</v>
      </c>
      <c r="AV162" s="214" t="e">
        <f>IF('Crisis Indicator Data'!#REF!="No Data",1,IF(#REF!&lt;&gt;"",1,0))</f>
        <v>#REF!</v>
      </c>
      <c r="AW162" s="214" t="e">
        <f>IF('Crisis Indicator Data'!#REF!="No Data",1,IF(#REF!&lt;&gt;"",1,0))</f>
        <v>#REF!</v>
      </c>
      <c r="AX162" s="214" t="e">
        <f>IF('Crisis Indicator Data'!#REF!="No Data",1,IF(#REF!&lt;&gt;"",1,0))</f>
        <v>#REF!</v>
      </c>
      <c r="AY162" s="214" t="e">
        <f>IF('Crisis Indicator Data'!#REF!="No Data",1,IF(#REF!&lt;&gt;"",1,0))</f>
        <v>#REF!</v>
      </c>
      <c r="AZ162" s="214" t="e">
        <f>IF('Crisis Indicator Data'!#REF!="No Data",1,IF(#REF!&lt;&gt;"",1,0))</f>
        <v>#REF!</v>
      </c>
      <c r="BA162" t="e">
        <f t="shared" ref="BA162:BA192" si="10">SUM(B162:AZ162)</f>
        <v>#REF!</v>
      </c>
      <c r="BB162" s="22" t="e">
        <f t="shared" ref="BB162:BB192" si="11">BA162/51</f>
        <v>#REF!</v>
      </c>
    </row>
    <row r="163" spans="1:54" x14ac:dyDescent="0.25">
      <c r="A163" t="s">
        <v>8097</v>
      </c>
      <c r="B163" s="214" t="e">
        <f>IF('Crisis Indicator Data'!#REF!="No Data",1,IF(#REF!&lt;&gt;"",1,0))</f>
        <v>#REF!</v>
      </c>
      <c r="C163" s="214" t="e">
        <f>IF('Crisis Indicator Data'!#REF!="No Data",1,IF(#REF!&lt;&gt;"",1,0))</f>
        <v>#REF!</v>
      </c>
      <c r="D163" s="214" t="e">
        <f>IF('Crisis Indicator Data'!#REF!="No Data",1,IF(#REF!&lt;&gt;"",1,0))</f>
        <v>#REF!</v>
      </c>
      <c r="E163" s="214" t="e">
        <f>IF('Crisis Indicator Data'!#REF!="No Data",1,IF(#REF!&lt;&gt;"",1,0))</f>
        <v>#REF!</v>
      </c>
      <c r="F163" s="214" t="e">
        <f>IF('Crisis Indicator Data'!#REF!="No Data",1,IF(#REF!&lt;&gt;"",1,0))</f>
        <v>#REF!</v>
      </c>
      <c r="G163" s="214" t="e">
        <f>IF('Crisis Indicator Data'!#REF!="No Data",1,IF(#REF!&lt;&gt;"",1,0))</f>
        <v>#REF!</v>
      </c>
      <c r="H163" s="214" t="e">
        <f>IF('Crisis Indicator Data'!#REF!="No Data",1,IF(#REF!&lt;&gt;"",1,0))</f>
        <v>#REF!</v>
      </c>
      <c r="I163" s="214" t="e">
        <f>IF('Crisis Indicator Data'!#REF!="No Data",1,IF(#REF!&lt;&gt;"",1,0))</f>
        <v>#REF!</v>
      </c>
      <c r="J163" s="214" t="e">
        <f>IF('Crisis Indicator Data'!#REF!="No Data",1,IF(#REF!&lt;&gt;"",1,0))</f>
        <v>#REF!</v>
      </c>
      <c r="K163" s="214" t="e">
        <f>IF('Crisis Indicator Data'!#REF!="No Data",1,IF(#REF!&lt;&gt;"",1,0))</f>
        <v>#REF!</v>
      </c>
      <c r="L163" s="214" t="e">
        <f>IF('Crisis Indicator Data'!#REF!="No Data",1,IF(#REF!&lt;&gt;"",1,0))</f>
        <v>#REF!</v>
      </c>
      <c r="M163" s="214" t="e">
        <f>IF('Crisis Indicator Data'!#REF!="No Data",1,IF(#REF!&lt;&gt;"",1,0))</f>
        <v>#REF!</v>
      </c>
      <c r="N163" s="214" t="e">
        <f>IF('Crisis Indicator Data'!#REF!="No Data",1,IF(#REF!&lt;&gt;"",1,0))</f>
        <v>#REF!</v>
      </c>
      <c r="O163" s="214" t="e">
        <f>IF('Crisis Indicator Data'!#REF!="No Data",1,IF(#REF!&lt;&gt;"",1,0))</f>
        <v>#REF!</v>
      </c>
      <c r="P163" s="214" t="e">
        <f>IF('Crisis Indicator Data'!#REF!="No Data",1,IF(#REF!&lt;&gt;"",1,0))</f>
        <v>#REF!</v>
      </c>
      <c r="Q163" s="214" t="e">
        <f>IF('Crisis Indicator Data'!#REF!="No Data",1,IF(#REF!&lt;&gt;"",1,0))</f>
        <v>#REF!</v>
      </c>
      <c r="R163" s="214" t="e">
        <f>IF('Crisis Indicator Data'!#REF!="No Data",1,IF(#REF!&lt;&gt;"",1,0))</f>
        <v>#REF!</v>
      </c>
      <c r="S163" s="214" t="e">
        <f>IF('Crisis Indicator Data'!#REF!="No Data",1,IF(#REF!&lt;&gt;"",1,0))</f>
        <v>#REF!</v>
      </c>
      <c r="T163" s="214" t="e">
        <f>IF('Crisis Indicator Data'!#REF!="No Data",1,IF(#REF!&lt;&gt;"",1,0))</f>
        <v>#REF!</v>
      </c>
      <c r="U163" s="214" t="e">
        <f>IF('Crisis Indicator Data'!#REF!="No Data",1,IF(#REF!&lt;&gt;"",1,0))</f>
        <v>#REF!</v>
      </c>
      <c r="V163" s="214" t="e">
        <f>IF('Crisis Indicator Data'!#REF!="No Data",1,IF(#REF!&lt;&gt;"",1,0))</f>
        <v>#REF!</v>
      </c>
      <c r="W163" s="214" t="e">
        <f>IF('Crisis Indicator Data'!#REF!="No Data",1,IF(#REF!&lt;&gt;"",1,0))</f>
        <v>#REF!</v>
      </c>
      <c r="X163" s="214" t="e">
        <f>IF('Crisis Indicator Data'!#REF!="No Data",1,IF(#REF!&lt;&gt;"",1,0))</f>
        <v>#REF!</v>
      </c>
      <c r="Y163" s="214" t="e">
        <f>IF('Crisis Indicator Data'!#REF!="No Data",1,IF(#REF!&lt;&gt;"",1,0))</f>
        <v>#REF!</v>
      </c>
      <c r="Z163" s="214" t="e">
        <f>IF('Crisis Indicator Data'!#REF!="No Data",1,IF(#REF!&lt;&gt;"",1,0))</f>
        <v>#REF!</v>
      </c>
      <c r="AA163" s="214" t="e">
        <f>IF('Crisis Indicator Data'!#REF!="No Data",1,IF(#REF!&lt;&gt;"",1,0))</f>
        <v>#REF!</v>
      </c>
      <c r="AB163" s="214" t="e">
        <f>IF('Crisis Indicator Data'!#REF!="No Data",1,IF(#REF!&lt;&gt;"",1,0))</f>
        <v>#REF!</v>
      </c>
      <c r="AC163" s="214" t="e">
        <f>IF('Crisis Indicator Data'!#REF!="No Data",1,IF(#REF!&lt;&gt;"",1,0))</f>
        <v>#REF!</v>
      </c>
      <c r="AD163" s="214" t="e">
        <f>IF('Crisis Indicator Data'!#REF!="No Data",1,IF(#REF!&lt;&gt;"",1,0))</f>
        <v>#REF!</v>
      </c>
      <c r="AE163" s="214" t="e">
        <f>IF('Crisis Indicator Data'!#REF!="No Data",1,IF(#REF!&lt;&gt;"",1,0))</f>
        <v>#REF!</v>
      </c>
      <c r="AF163" s="214" t="e">
        <f>IF('Crisis Indicator Data'!#REF!="No Data",1,IF(#REF!&lt;&gt;"",1,0))</f>
        <v>#REF!</v>
      </c>
      <c r="AG163" s="214" t="e">
        <f>IF('Crisis Indicator Data'!#REF!="No Data",1,IF(#REF!&lt;&gt;"",1,0))</f>
        <v>#REF!</v>
      </c>
      <c r="AH163" s="214" t="e">
        <f>IF('Crisis Indicator Data'!#REF!="No Data",1,IF(#REF!&lt;&gt;"",1,0))</f>
        <v>#REF!</v>
      </c>
      <c r="AI163" s="214" t="e">
        <f>IF('Crisis Indicator Data'!#REF!="No Data",1,IF(#REF!&lt;&gt;"",1,0))</f>
        <v>#REF!</v>
      </c>
      <c r="AJ163" s="214" t="e">
        <f>IF('Crisis Indicator Data'!#REF!="No Data",1,IF(#REF!&lt;&gt;"",1,0))</f>
        <v>#REF!</v>
      </c>
      <c r="AK163" s="214" t="e">
        <f>IF('Crisis Indicator Data'!#REF!="No Data",1,IF(#REF!&lt;&gt;"",1,0))</f>
        <v>#REF!</v>
      </c>
      <c r="AL163" s="214" t="e">
        <f>IF('Crisis Indicator Data'!#REF!="No Data",1,IF(#REF!&lt;&gt;"",1,0))</f>
        <v>#REF!</v>
      </c>
      <c r="AM163" s="214" t="e">
        <f>IF('Crisis Indicator Data'!#REF!="No Data",1,IF(#REF!&lt;&gt;"",1,0))</f>
        <v>#REF!</v>
      </c>
      <c r="AN163" s="214" t="e">
        <f>IF('Crisis Indicator Data'!#REF!="No Data",1,IF(#REF!&lt;&gt;"",1,0))</f>
        <v>#REF!</v>
      </c>
      <c r="AO163" s="214" t="e">
        <f>IF('Crisis Indicator Data'!#REF!="No Data",1,IF(#REF!&lt;&gt;"",1,0))</f>
        <v>#REF!</v>
      </c>
      <c r="AP163" s="214" t="e">
        <f>IF('Crisis Indicator Data'!#REF!="No Data",1,IF(#REF!&lt;&gt;"",1,0))</f>
        <v>#REF!</v>
      </c>
      <c r="AQ163" s="214" t="e">
        <f>IF('Crisis Indicator Data'!#REF!="No Data",1,IF(#REF!&lt;&gt;"",1,0))</f>
        <v>#REF!</v>
      </c>
      <c r="AR163" s="214" t="e">
        <f>IF('Crisis Indicator Data'!#REF!="No Data",1,IF(#REF!&lt;&gt;"",1,0))</f>
        <v>#REF!</v>
      </c>
      <c r="AS163" s="214" t="e">
        <f>IF('Crisis Indicator Data'!#REF!="No Data",1,IF(#REF!&lt;&gt;"",1,0))</f>
        <v>#REF!</v>
      </c>
      <c r="AT163" s="214" t="e">
        <f>IF('Crisis Indicator Data'!#REF!="No Data",1,IF(#REF!&lt;&gt;"",1,0))</f>
        <v>#REF!</v>
      </c>
      <c r="AU163" s="214" t="e">
        <f>IF('Crisis Indicator Data'!#REF!="No Data",1,IF(#REF!&lt;&gt;"",1,0))</f>
        <v>#REF!</v>
      </c>
      <c r="AV163" s="214" t="e">
        <f>IF('Crisis Indicator Data'!#REF!="No Data",1,IF(#REF!&lt;&gt;"",1,0))</f>
        <v>#REF!</v>
      </c>
      <c r="AW163" s="214" t="e">
        <f>IF('Crisis Indicator Data'!#REF!="No Data",1,IF(#REF!&lt;&gt;"",1,0))</f>
        <v>#REF!</v>
      </c>
      <c r="AX163" s="214" t="e">
        <f>IF('Crisis Indicator Data'!#REF!="No Data",1,IF(#REF!&lt;&gt;"",1,0))</f>
        <v>#REF!</v>
      </c>
      <c r="AY163" s="214" t="e">
        <f>IF('Crisis Indicator Data'!#REF!="No Data",1,IF(#REF!&lt;&gt;"",1,0))</f>
        <v>#REF!</v>
      </c>
      <c r="AZ163" s="214" t="e">
        <f>IF('Crisis Indicator Data'!#REF!="No Data",1,IF(#REF!&lt;&gt;"",1,0))</f>
        <v>#REF!</v>
      </c>
      <c r="BA163" t="e">
        <f t="shared" si="10"/>
        <v>#REF!</v>
      </c>
      <c r="BB163" s="22" t="e">
        <f t="shared" si="11"/>
        <v>#REF!</v>
      </c>
    </row>
    <row r="164" spans="1:54" x14ac:dyDescent="0.25">
      <c r="A164" t="s">
        <v>8103</v>
      </c>
      <c r="B164" s="214" t="e">
        <f>IF('Crisis Indicator Data'!#REF!="No Data",1,IF(#REF!&lt;&gt;"",1,0))</f>
        <v>#REF!</v>
      </c>
      <c r="C164" s="214" t="e">
        <f>IF('Crisis Indicator Data'!#REF!="No Data",1,IF(#REF!&lt;&gt;"",1,0))</f>
        <v>#REF!</v>
      </c>
      <c r="D164" s="214" t="e">
        <f>IF('Crisis Indicator Data'!#REF!="No Data",1,IF(#REF!&lt;&gt;"",1,0))</f>
        <v>#REF!</v>
      </c>
      <c r="E164" s="214" t="e">
        <f>IF('Crisis Indicator Data'!#REF!="No Data",1,IF(#REF!&lt;&gt;"",1,0))</f>
        <v>#REF!</v>
      </c>
      <c r="F164" s="214" t="e">
        <f>IF('Crisis Indicator Data'!#REF!="No Data",1,IF(#REF!&lt;&gt;"",1,0))</f>
        <v>#REF!</v>
      </c>
      <c r="G164" s="214" t="e">
        <f>IF('Crisis Indicator Data'!#REF!="No Data",1,IF(#REF!&lt;&gt;"",1,0))</f>
        <v>#REF!</v>
      </c>
      <c r="H164" s="214" t="e">
        <f>IF('Crisis Indicator Data'!#REF!="No Data",1,IF(#REF!&lt;&gt;"",1,0))</f>
        <v>#REF!</v>
      </c>
      <c r="I164" s="214" t="e">
        <f>IF('Crisis Indicator Data'!#REF!="No Data",1,IF(#REF!&lt;&gt;"",1,0))</f>
        <v>#REF!</v>
      </c>
      <c r="J164" s="214" t="e">
        <f>IF('Crisis Indicator Data'!#REF!="No Data",1,IF(#REF!&lt;&gt;"",1,0))</f>
        <v>#REF!</v>
      </c>
      <c r="K164" s="214" t="e">
        <f>IF('Crisis Indicator Data'!#REF!="No Data",1,IF(#REF!&lt;&gt;"",1,0))</f>
        <v>#REF!</v>
      </c>
      <c r="L164" s="214" t="e">
        <f>IF('Crisis Indicator Data'!#REF!="No Data",1,IF(#REF!&lt;&gt;"",1,0))</f>
        <v>#REF!</v>
      </c>
      <c r="M164" s="214" t="e">
        <f>IF('Crisis Indicator Data'!#REF!="No Data",1,IF(#REF!&lt;&gt;"",1,0))</f>
        <v>#REF!</v>
      </c>
      <c r="N164" s="214" t="e">
        <f>IF('Crisis Indicator Data'!#REF!="No Data",1,IF(#REF!&lt;&gt;"",1,0))</f>
        <v>#REF!</v>
      </c>
      <c r="O164" s="214" t="e">
        <f>IF('Crisis Indicator Data'!#REF!="No Data",1,IF(#REF!&lt;&gt;"",1,0))</f>
        <v>#REF!</v>
      </c>
      <c r="P164" s="214" t="e">
        <f>IF('Crisis Indicator Data'!#REF!="No Data",1,IF(#REF!&lt;&gt;"",1,0))</f>
        <v>#REF!</v>
      </c>
      <c r="Q164" s="214" t="e">
        <f>IF('Crisis Indicator Data'!#REF!="No Data",1,IF(#REF!&lt;&gt;"",1,0))</f>
        <v>#REF!</v>
      </c>
      <c r="R164" s="214" t="e">
        <f>IF('Crisis Indicator Data'!#REF!="No Data",1,IF(#REF!&lt;&gt;"",1,0))</f>
        <v>#REF!</v>
      </c>
      <c r="S164" s="214" t="e">
        <f>IF('Crisis Indicator Data'!#REF!="No Data",1,IF(#REF!&lt;&gt;"",1,0))</f>
        <v>#REF!</v>
      </c>
      <c r="T164" s="214" t="e">
        <f>IF('Crisis Indicator Data'!#REF!="No Data",1,IF(#REF!&lt;&gt;"",1,0))</f>
        <v>#REF!</v>
      </c>
      <c r="U164" s="214" t="e">
        <f>IF('Crisis Indicator Data'!#REF!="No Data",1,IF(#REF!&lt;&gt;"",1,0))</f>
        <v>#REF!</v>
      </c>
      <c r="V164" s="214" t="e">
        <f>IF('Crisis Indicator Data'!#REF!="No Data",1,IF(#REF!&lt;&gt;"",1,0))</f>
        <v>#REF!</v>
      </c>
      <c r="W164" s="214" t="e">
        <f>IF('Crisis Indicator Data'!#REF!="No Data",1,IF(#REF!&lt;&gt;"",1,0))</f>
        <v>#REF!</v>
      </c>
      <c r="X164" s="214" t="e">
        <f>IF('Crisis Indicator Data'!#REF!="No Data",1,IF(#REF!&lt;&gt;"",1,0))</f>
        <v>#REF!</v>
      </c>
      <c r="Y164" s="214" t="e">
        <f>IF('Crisis Indicator Data'!#REF!="No Data",1,IF(#REF!&lt;&gt;"",1,0))</f>
        <v>#REF!</v>
      </c>
      <c r="Z164" s="214" t="e">
        <f>IF('Crisis Indicator Data'!#REF!="No Data",1,IF(#REF!&lt;&gt;"",1,0))</f>
        <v>#REF!</v>
      </c>
      <c r="AA164" s="214" t="e">
        <f>IF('Crisis Indicator Data'!#REF!="No Data",1,IF(#REF!&lt;&gt;"",1,0))</f>
        <v>#REF!</v>
      </c>
      <c r="AB164" s="214" t="e">
        <f>IF('Crisis Indicator Data'!#REF!="No Data",1,IF(#REF!&lt;&gt;"",1,0))</f>
        <v>#REF!</v>
      </c>
      <c r="AC164" s="214" t="e">
        <f>IF('Crisis Indicator Data'!#REF!="No Data",1,IF(#REF!&lt;&gt;"",1,0))</f>
        <v>#REF!</v>
      </c>
      <c r="AD164" s="214" t="e">
        <f>IF('Crisis Indicator Data'!#REF!="No Data",1,IF(#REF!&lt;&gt;"",1,0))</f>
        <v>#REF!</v>
      </c>
      <c r="AE164" s="214" t="e">
        <f>IF('Crisis Indicator Data'!#REF!="No Data",1,IF(#REF!&lt;&gt;"",1,0))</f>
        <v>#REF!</v>
      </c>
      <c r="AF164" s="214" t="e">
        <f>IF('Crisis Indicator Data'!#REF!="No Data",1,IF(#REF!&lt;&gt;"",1,0))</f>
        <v>#REF!</v>
      </c>
      <c r="AG164" s="214" t="e">
        <f>IF('Crisis Indicator Data'!#REF!="No Data",1,IF(#REF!&lt;&gt;"",1,0))</f>
        <v>#REF!</v>
      </c>
      <c r="AH164" s="214" t="e">
        <f>IF('Crisis Indicator Data'!#REF!="No Data",1,IF(#REF!&lt;&gt;"",1,0))</f>
        <v>#REF!</v>
      </c>
      <c r="AI164" s="214" t="e">
        <f>IF('Crisis Indicator Data'!#REF!="No Data",1,IF(#REF!&lt;&gt;"",1,0))</f>
        <v>#REF!</v>
      </c>
      <c r="AJ164" s="214" t="e">
        <f>IF('Crisis Indicator Data'!#REF!="No Data",1,IF(#REF!&lt;&gt;"",1,0))</f>
        <v>#REF!</v>
      </c>
      <c r="AK164" s="214" t="e">
        <f>IF('Crisis Indicator Data'!#REF!="No Data",1,IF(#REF!&lt;&gt;"",1,0))</f>
        <v>#REF!</v>
      </c>
      <c r="AL164" s="214" t="e">
        <f>IF('Crisis Indicator Data'!#REF!="No Data",1,IF(#REF!&lt;&gt;"",1,0))</f>
        <v>#REF!</v>
      </c>
      <c r="AM164" s="214" t="e">
        <f>IF('Crisis Indicator Data'!#REF!="No Data",1,IF(#REF!&lt;&gt;"",1,0))</f>
        <v>#REF!</v>
      </c>
      <c r="AN164" s="214" t="e">
        <f>IF('Crisis Indicator Data'!#REF!="No Data",1,IF(#REF!&lt;&gt;"",1,0))</f>
        <v>#REF!</v>
      </c>
      <c r="AO164" s="214" t="e">
        <f>IF('Crisis Indicator Data'!#REF!="No Data",1,IF(#REF!&lt;&gt;"",1,0))</f>
        <v>#REF!</v>
      </c>
      <c r="AP164" s="214" t="e">
        <f>IF('Crisis Indicator Data'!#REF!="No Data",1,IF(#REF!&lt;&gt;"",1,0))</f>
        <v>#REF!</v>
      </c>
      <c r="AQ164" s="214" t="e">
        <f>IF('Crisis Indicator Data'!#REF!="No Data",1,IF(#REF!&lt;&gt;"",1,0))</f>
        <v>#REF!</v>
      </c>
      <c r="AR164" s="214" t="e">
        <f>IF('Crisis Indicator Data'!#REF!="No Data",1,IF(#REF!&lt;&gt;"",1,0))</f>
        <v>#REF!</v>
      </c>
      <c r="AS164" s="214" t="e">
        <f>IF('Crisis Indicator Data'!#REF!="No Data",1,IF(#REF!&lt;&gt;"",1,0))</f>
        <v>#REF!</v>
      </c>
      <c r="AT164" s="214" t="e">
        <f>IF('Crisis Indicator Data'!#REF!="No Data",1,IF(#REF!&lt;&gt;"",1,0))</f>
        <v>#REF!</v>
      </c>
      <c r="AU164" s="214" t="e">
        <f>IF('Crisis Indicator Data'!#REF!="No Data",1,IF(#REF!&lt;&gt;"",1,0))</f>
        <v>#REF!</v>
      </c>
      <c r="AV164" s="214" t="e">
        <f>IF('Crisis Indicator Data'!#REF!="No Data",1,IF(#REF!&lt;&gt;"",1,0))</f>
        <v>#REF!</v>
      </c>
      <c r="AW164" s="214" t="e">
        <f>IF('Crisis Indicator Data'!#REF!="No Data",1,IF(#REF!&lt;&gt;"",1,0))</f>
        <v>#REF!</v>
      </c>
      <c r="AX164" s="214" t="e">
        <f>IF('Crisis Indicator Data'!#REF!="No Data",1,IF(#REF!&lt;&gt;"",1,0))</f>
        <v>#REF!</v>
      </c>
      <c r="AY164" s="214" t="e">
        <f>IF('Crisis Indicator Data'!#REF!="No Data",1,IF(#REF!&lt;&gt;"",1,0))</f>
        <v>#REF!</v>
      </c>
      <c r="AZ164" s="214" t="e">
        <f>IF('Crisis Indicator Data'!#REF!="No Data",1,IF(#REF!&lt;&gt;"",1,0))</f>
        <v>#REF!</v>
      </c>
      <c r="BA164" t="e">
        <f t="shared" si="10"/>
        <v>#REF!</v>
      </c>
      <c r="BB164" s="22" t="e">
        <f t="shared" si="11"/>
        <v>#REF!</v>
      </c>
    </row>
    <row r="165" spans="1:54" x14ac:dyDescent="0.25">
      <c r="A165" t="s">
        <v>8102</v>
      </c>
      <c r="B165" s="214" t="e">
        <f>IF('Crisis Indicator Data'!#REF!="No Data",1,IF(#REF!&lt;&gt;"",1,0))</f>
        <v>#REF!</v>
      </c>
      <c r="C165" s="214" t="e">
        <f>IF('Crisis Indicator Data'!#REF!="No Data",1,IF(#REF!&lt;&gt;"",1,0))</f>
        <v>#REF!</v>
      </c>
      <c r="D165" s="214" t="e">
        <f>IF('Crisis Indicator Data'!#REF!="No Data",1,IF(#REF!&lt;&gt;"",1,0))</f>
        <v>#REF!</v>
      </c>
      <c r="E165" s="214" t="e">
        <f>IF('Crisis Indicator Data'!#REF!="No Data",1,IF(#REF!&lt;&gt;"",1,0))</f>
        <v>#REF!</v>
      </c>
      <c r="F165" s="214" t="e">
        <f>IF('Crisis Indicator Data'!#REF!="No Data",1,IF(#REF!&lt;&gt;"",1,0))</f>
        <v>#REF!</v>
      </c>
      <c r="G165" s="214" t="e">
        <f>IF('Crisis Indicator Data'!#REF!="No Data",1,IF(#REF!&lt;&gt;"",1,0))</f>
        <v>#REF!</v>
      </c>
      <c r="H165" s="214" t="e">
        <f>IF('Crisis Indicator Data'!#REF!="No Data",1,IF(#REF!&lt;&gt;"",1,0))</f>
        <v>#REF!</v>
      </c>
      <c r="I165" s="214" t="e">
        <f>IF('Crisis Indicator Data'!#REF!="No Data",1,IF(#REF!&lt;&gt;"",1,0))</f>
        <v>#REF!</v>
      </c>
      <c r="J165" s="214" t="e">
        <f>IF('Crisis Indicator Data'!#REF!="No Data",1,IF(#REF!&lt;&gt;"",1,0))</f>
        <v>#REF!</v>
      </c>
      <c r="K165" s="214" t="e">
        <f>IF('Crisis Indicator Data'!#REF!="No Data",1,IF(#REF!&lt;&gt;"",1,0))</f>
        <v>#REF!</v>
      </c>
      <c r="L165" s="214" t="e">
        <f>IF('Crisis Indicator Data'!#REF!="No Data",1,IF(#REF!&lt;&gt;"",1,0))</f>
        <v>#REF!</v>
      </c>
      <c r="M165" s="214" t="e">
        <f>IF('Crisis Indicator Data'!#REF!="No Data",1,IF(#REF!&lt;&gt;"",1,0))</f>
        <v>#REF!</v>
      </c>
      <c r="N165" s="214" t="e">
        <f>IF('Crisis Indicator Data'!#REF!="No Data",1,IF(#REF!&lt;&gt;"",1,0))</f>
        <v>#REF!</v>
      </c>
      <c r="O165" s="214" t="e">
        <f>IF('Crisis Indicator Data'!#REF!="No Data",1,IF(#REF!&lt;&gt;"",1,0))</f>
        <v>#REF!</v>
      </c>
      <c r="P165" s="214" t="e">
        <f>IF('Crisis Indicator Data'!#REF!="No Data",1,IF(#REF!&lt;&gt;"",1,0))</f>
        <v>#REF!</v>
      </c>
      <c r="Q165" s="214" t="e">
        <f>IF('Crisis Indicator Data'!#REF!="No Data",1,IF(#REF!&lt;&gt;"",1,0))</f>
        <v>#REF!</v>
      </c>
      <c r="R165" s="214" t="e">
        <f>IF('Crisis Indicator Data'!#REF!="No Data",1,IF(#REF!&lt;&gt;"",1,0))</f>
        <v>#REF!</v>
      </c>
      <c r="S165" s="214" t="e">
        <f>IF('Crisis Indicator Data'!#REF!="No Data",1,IF(#REF!&lt;&gt;"",1,0))</f>
        <v>#REF!</v>
      </c>
      <c r="T165" s="214" t="e">
        <f>IF('Crisis Indicator Data'!#REF!="No Data",1,IF(#REF!&lt;&gt;"",1,0))</f>
        <v>#REF!</v>
      </c>
      <c r="U165" s="214" t="e">
        <f>IF('Crisis Indicator Data'!#REF!="No Data",1,IF(#REF!&lt;&gt;"",1,0))</f>
        <v>#REF!</v>
      </c>
      <c r="V165" s="214" t="e">
        <f>IF('Crisis Indicator Data'!#REF!="No Data",1,IF(#REF!&lt;&gt;"",1,0))</f>
        <v>#REF!</v>
      </c>
      <c r="W165" s="214" t="e">
        <f>IF('Crisis Indicator Data'!#REF!="No Data",1,IF(#REF!&lt;&gt;"",1,0))</f>
        <v>#REF!</v>
      </c>
      <c r="X165" s="214" t="e">
        <f>IF('Crisis Indicator Data'!#REF!="No Data",1,IF(#REF!&lt;&gt;"",1,0))</f>
        <v>#REF!</v>
      </c>
      <c r="Y165" s="214" t="e">
        <f>IF('Crisis Indicator Data'!#REF!="No Data",1,IF(#REF!&lt;&gt;"",1,0))</f>
        <v>#REF!</v>
      </c>
      <c r="Z165" s="214" t="e">
        <f>IF('Crisis Indicator Data'!#REF!="No Data",1,IF(#REF!&lt;&gt;"",1,0))</f>
        <v>#REF!</v>
      </c>
      <c r="AA165" s="214" t="e">
        <f>IF('Crisis Indicator Data'!#REF!="No Data",1,IF(#REF!&lt;&gt;"",1,0))</f>
        <v>#REF!</v>
      </c>
      <c r="AB165" s="214" t="e">
        <f>IF('Crisis Indicator Data'!#REF!="No Data",1,IF(#REF!&lt;&gt;"",1,0))</f>
        <v>#REF!</v>
      </c>
      <c r="AC165" s="214" t="e">
        <f>IF('Crisis Indicator Data'!#REF!="No Data",1,IF(#REF!&lt;&gt;"",1,0))</f>
        <v>#REF!</v>
      </c>
      <c r="AD165" s="214" t="e">
        <f>IF('Crisis Indicator Data'!#REF!="No Data",1,IF(#REF!&lt;&gt;"",1,0))</f>
        <v>#REF!</v>
      </c>
      <c r="AE165" s="214" t="e">
        <f>IF('Crisis Indicator Data'!#REF!="No Data",1,IF(#REF!&lt;&gt;"",1,0))</f>
        <v>#REF!</v>
      </c>
      <c r="AF165" s="214" t="e">
        <f>IF('Crisis Indicator Data'!#REF!="No Data",1,IF(#REF!&lt;&gt;"",1,0))</f>
        <v>#REF!</v>
      </c>
      <c r="AG165" s="214" t="e">
        <f>IF('Crisis Indicator Data'!#REF!="No Data",1,IF(#REF!&lt;&gt;"",1,0))</f>
        <v>#REF!</v>
      </c>
      <c r="AH165" s="214" t="e">
        <f>IF('Crisis Indicator Data'!#REF!="No Data",1,IF(#REF!&lt;&gt;"",1,0))</f>
        <v>#REF!</v>
      </c>
      <c r="AI165" s="214" t="e">
        <f>IF('Crisis Indicator Data'!#REF!="No Data",1,IF(#REF!&lt;&gt;"",1,0))</f>
        <v>#REF!</v>
      </c>
      <c r="AJ165" s="214" t="e">
        <f>IF('Crisis Indicator Data'!#REF!="No Data",1,IF(#REF!&lt;&gt;"",1,0))</f>
        <v>#REF!</v>
      </c>
      <c r="AK165" s="214" t="e">
        <f>IF('Crisis Indicator Data'!#REF!="No Data",1,IF(#REF!&lt;&gt;"",1,0))</f>
        <v>#REF!</v>
      </c>
      <c r="AL165" s="214" t="e">
        <f>IF('Crisis Indicator Data'!#REF!="No Data",1,IF(#REF!&lt;&gt;"",1,0))</f>
        <v>#REF!</v>
      </c>
      <c r="AM165" s="214" t="e">
        <f>IF('Crisis Indicator Data'!#REF!="No Data",1,IF(#REF!&lt;&gt;"",1,0))</f>
        <v>#REF!</v>
      </c>
      <c r="AN165" s="214" t="e">
        <f>IF('Crisis Indicator Data'!#REF!="No Data",1,IF(#REF!&lt;&gt;"",1,0))</f>
        <v>#REF!</v>
      </c>
      <c r="AO165" s="214" t="e">
        <f>IF('Crisis Indicator Data'!#REF!="No Data",1,IF(#REF!&lt;&gt;"",1,0))</f>
        <v>#REF!</v>
      </c>
      <c r="AP165" s="214" t="e">
        <f>IF('Crisis Indicator Data'!#REF!="No Data",1,IF(#REF!&lt;&gt;"",1,0))</f>
        <v>#REF!</v>
      </c>
      <c r="AQ165" s="214" t="e">
        <f>IF('Crisis Indicator Data'!#REF!="No Data",1,IF(#REF!&lt;&gt;"",1,0))</f>
        <v>#REF!</v>
      </c>
      <c r="AR165" s="214" t="e">
        <f>IF('Crisis Indicator Data'!#REF!="No Data",1,IF(#REF!&lt;&gt;"",1,0))</f>
        <v>#REF!</v>
      </c>
      <c r="AS165" s="214" t="e">
        <f>IF('Crisis Indicator Data'!#REF!="No Data",1,IF(#REF!&lt;&gt;"",1,0))</f>
        <v>#REF!</v>
      </c>
      <c r="AT165" s="214" t="e">
        <f>IF('Crisis Indicator Data'!#REF!="No Data",1,IF(#REF!&lt;&gt;"",1,0))</f>
        <v>#REF!</v>
      </c>
      <c r="AU165" s="214" t="e">
        <f>IF('Crisis Indicator Data'!#REF!="No Data",1,IF(#REF!&lt;&gt;"",1,0))</f>
        <v>#REF!</v>
      </c>
      <c r="AV165" s="214" t="e">
        <f>IF('Crisis Indicator Data'!#REF!="No Data",1,IF(#REF!&lt;&gt;"",1,0))</f>
        <v>#REF!</v>
      </c>
      <c r="AW165" s="214" t="e">
        <f>IF('Crisis Indicator Data'!#REF!="No Data",1,IF(#REF!&lt;&gt;"",1,0))</f>
        <v>#REF!</v>
      </c>
      <c r="AX165" s="214" t="e">
        <f>IF('Crisis Indicator Data'!#REF!="No Data",1,IF(#REF!&lt;&gt;"",1,0))</f>
        <v>#REF!</v>
      </c>
      <c r="AY165" s="214" t="e">
        <f>IF('Crisis Indicator Data'!#REF!="No Data",1,IF(#REF!&lt;&gt;"",1,0))</f>
        <v>#REF!</v>
      </c>
      <c r="AZ165" s="214" t="e">
        <f>IF('Crisis Indicator Data'!#REF!="No Data",1,IF(#REF!&lt;&gt;"",1,0))</f>
        <v>#REF!</v>
      </c>
      <c r="BA165" t="e">
        <f t="shared" si="10"/>
        <v>#REF!</v>
      </c>
      <c r="BB165" s="22" t="e">
        <f t="shared" si="11"/>
        <v>#REF!</v>
      </c>
    </row>
    <row r="166" spans="1:54" x14ac:dyDescent="0.25">
      <c r="A166" t="s">
        <v>7894</v>
      </c>
      <c r="B166" s="214" t="e">
        <f>IF('Crisis Indicator Data'!#REF!="No Data",1,IF(#REF!&lt;&gt;"",1,0))</f>
        <v>#REF!</v>
      </c>
      <c r="C166" s="214" t="e">
        <f>IF('Crisis Indicator Data'!#REF!="No Data",1,IF(#REF!&lt;&gt;"",1,0))</f>
        <v>#REF!</v>
      </c>
      <c r="D166" s="214" t="e">
        <f>IF('Crisis Indicator Data'!#REF!="No Data",1,IF(#REF!&lt;&gt;"",1,0))</f>
        <v>#REF!</v>
      </c>
      <c r="E166" s="214" t="e">
        <f>IF('Crisis Indicator Data'!#REF!="No Data",1,IF(#REF!&lt;&gt;"",1,0))</f>
        <v>#REF!</v>
      </c>
      <c r="F166" s="214" t="e">
        <f>IF('Crisis Indicator Data'!#REF!="No Data",1,IF(#REF!&lt;&gt;"",1,0))</f>
        <v>#REF!</v>
      </c>
      <c r="G166" s="214" t="e">
        <f>IF('Crisis Indicator Data'!#REF!="No Data",1,IF(#REF!&lt;&gt;"",1,0))</f>
        <v>#REF!</v>
      </c>
      <c r="H166" s="214" t="e">
        <f>IF('Crisis Indicator Data'!#REF!="No Data",1,IF(#REF!&lt;&gt;"",1,0))</f>
        <v>#REF!</v>
      </c>
      <c r="I166" s="214" t="e">
        <f>IF('Crisis Indicator Data'!#REF!="No Data",1,IF(#REF!&lt;&gt;"",1,0))</f>
        <v>#REF!</v>
      </c>
      <c r="J166" s="214" t="e">
        <f>IF('Crisis Indicator Data'!#REF!="No Data",1,IF(#REF!&lt;&gt;"",1,0))</f>
        <v>#REF!</v>
      </c>
      <c r="K166" s="214" t="e">
        <f>IF('Crisis Indicator Data'!#REF!="No Data",1,IF(#REF!&lt;&gt;"",1,0))</f>
        <v>#REF!</v>
      </c>
      <c r="L166" s="214" t="e">
        <f>IF('Crisis Indicator Data'!#REF!="No Data",1,IF(#REF!&lt;&gt;"",1,0))</f>
        <v>#REF!</v>
      </c>
      <c r="M166" s="214" t="e">
        <f>IF('Crisis Indicator Data'!#REF!="No Data",1,IF(#REF!&lt;&gt;"",1,0))</f>
        <v>#REF!</v>
      </c>
      <c r="N166" s="214" t="e">
        <f>IF('Crisis Indicator Data'!#REF!="No Data",1,IF(#REF!&lt;&gt;"",1,0))</f>
        <v>#REF!</v>
      </c>
      <c r="O166" s="214" t="e">
        <f>IF('Crisis Indicator Data'!#REF!="No Data",1,IF(#REF!&lt;&gt;"",1,0))</f>
        <v>#REF!</v>
      </c>
      <c r="P166" s="214" t="e">
        <f>IF('Crisis Indicator Data'!#REF!="No Data",1,IF(#REF!&lt;&gt;"",1,0))</f>
        <v>#REF!</v>
      </c>
      <c r="Q166" s="214" t="e">
        <f>IF('Crisis Indicator Data'!#REF!="No Data",1,IF(#REF!&lt;&gt;"",1,0))</f>
        <v>#REF!</v>
      </c>
      <c r="R166" s="214" t="e">
        <f>IF('Crisis Indicator Data'!#REF!="No Data",1,IF(#REF!&lt;&gt;"",1,0))</f>
        <v>#REF!</v>
      </c>
      <c r="S166" s="214" t="e">
        <f>IF('Crisis Indicator Data'!#REF!="No Data",1,IF(#REF!&lt;&gt;"",1,0))</f>
        <v>#REF!</v>
      </c>
      <c r="T166" s="214" t="e">
        <f>IF('Crisis Indicator Data'!#REF!="No Data",1,IF(#REF!&lt;&gt;"",1,0))</f>
        <v>#REF!</v>
      </c>
      <c r="U166" s="214" t="e">
        <f>IF('Crisis Indicator Data'!#REF!="No Data",1,IF(#REF!&lt;&gt;"",1,0))</f>
        <v>#REF!</v>
      </c>
      <c r="V166" s="214" t="e">
        <f>IF('Crisis Indicator Data'!#REF!="No Data",1,IF(#REF!&lt;&gt;"",1,0))</f>
        <v>#REF!</v>
      </c>
      <c r="W166" s="214" t="e">
        <f>IF('Crisis Indicator Data'!#REF!="No Data",1,IF(#REF!&lt;&gt;"",1,0))</f>
        <v>#REF!</v>
      </c>
      <c r="X166" s="214" t="e">
        <f>IF('Crisis Indicator Data'!#REF!="No Data",1,IF(#REF!&lt;&gt;"",1,0))</f>
        <v>#REF!</v>
      </c>
      <c r="Y166" s="214" t="e">
        <f>IF('Crisis Indicator Data'!#REF!="No Data",1,IF(#REF!&lt;&gt;"",1,0))</f>
        <v>#REF!</v>
      </c>
      <c r="Z166" s="214" t="e">
        <f>IF('Crisis Indicator Data'!#REF!="No Data",1,IF(#REF!&lt;&gt;"",1,0))</f>
        <v>#REF!</v>
      </c>
      <c r="AA166" s="214" t="e">
        <f>IF('Crisis Indicator Data'!#REF!="No Data",1,IF(#REF!&lt;&gt;"",1,0))</f>
        <v>#REF!</v>
      </c>
      <c r="AB166" s="214" t="e">
        <f>IF('Crisis Indicator Data'!#REF!="No Data",1,IF(#REF!&lt;&gt;"",1,0))</f>
        <v>#REF!</v>
      </c>
      <c r="AC166" s="214" t="e">
        <f>IF('Crisis Indicator Data'!#REF!="No Data",1,IF(#REF!&lt;&gt;"",1,0))</f>
        <v>#REF!</v>
      </c>
      <c r="AD166" s="214" t="e">
        <f>IF('Crisis Indicator Data'!#REF!="No Data",1,IF(#REF!&lt;&gt;"",1,0))</f>
        <v>#REF!</v>
      </c>
      <c r="AE166" s="214" t="e">
        <f>IF('Crisis Indicator Data'!#REF!="No Data",1,IF(#REF!&lt;&gt;"",1,0))</f>
        <v>#REF!</v>
      </c>
      <c r="AF166" s="214" t="e">
        <f>IF('Crisis Indicator Data'!#REF!="No Data",1,IF(#REF!&lt;&gt;"",1,0))</f>
        <v>#REF!</v>
      </c>
      <c r="AG166" s="214" t="e">
        <f>IF('Crisis Indicator Data'!#REF!="No Data",1,IF(#REF!&lt;&gt;"",1,0))</f>
        <v>#REF!</v>
      </c>
      <c r="AH166" s="214" t="e">
        <f>IF('Crisis Indicator Data'!#REF!="No Data",1,IF(#REF!&lt;&gt;"",1,0))</f>
        <v>#REF!</v>
      </c>
      <c r="AI166" s="214" t="e">
        <f>IF('Crisis Indicator Data'!#REF!="No Data",1,IF(#REF!&lt;&gt;"",1,0))</f>
        <v>#REF!</v>
      </c>
      <c r="AJ166" s="214" t="e">
        <f>IF('Crisis Indicator Data'!#REF!="No Data",1,IF(#REF!&lt;&gt;"",1,0))</f>
        <v>#REF!</v>
      </c>
      <c r="AK166" s="214" t="e">
        <f>IF('Crisis Indicator Data'!#REF!="No Data",1,IF(#REF!&lt;&gt;"",1,0))</f>
        <v>#REF!</v>
      </c>
      <c r="AL166" s="214" t="e">
        <f>IF('Crisis Indicator Data'!#REF!="No Data",1,IF(#REF!&lt;&gt;"",1,0))</f>
        <v>#REF!</v>
      </c>
      <c r="AM166" s="214" t="e">
        <f>IF('Crisis Indicator Data'!#REF!="No Data",1,IF(#REF!&lt;&gt;"",1,0))</f>
        <v>#REF!</v>
      </c>
      <c r="AN166" s="214" t="e">
        <f>IF('Crisis Indicator Data'!#REF!="No Data",1,IF(#REF!&lt;&gt;"",1,0))</f>
        <v>#REF!</v>
      </c>
      <c r="AO166" s="214" t="e">
        <f>IF('Crisis Indicator Data'!#REF!="No Data",1,IF(#REF!&lt;&gt;"",1,0))</f>
        <v>#REF!</v>
      </c>
      <c r="AP166" s="214" t="e">
        <f>IF('Crisis Indicator Data'!#REF!="No Data",1,IF(#REF!&lt;&gt;"",1,0))</f>
        <v>#REF!</v>
      </c>
      <c r="AQ166" s="214" t="e">
        <f>IF('Crisis Indicator Data'!#REF!="No Data",1,IF(#REF!&lt;&gt;"",1,0))</f>
        <v>#REF!</v>
      </c>
      <c r="AR166" s="214" t="e">
        <f>IF('Crisis Indicator Data'!#REF!="No Data",1,IF(#REF!&lt;&gt;"",1,0))</f>
        <v>#REF!</v>
      </c>
      <c r="AS166" s="214" t="e">
        <f>IF('Crisis Indicator Data'!#REF!="No Data",1,IF(#REF!&lt;&gt;"",1,0))</f>
        <v>#REF!</v>
      </c>
      <c r="AT166" s="214" t="e">
        <f>IF('Crisis Indicator Data'!#REF!="No Data",1,IF(#REF!&lt;&gt;"",1,0))</f>
        <v>#REF!</v>
      </c>
      <c r="AU166" s="214" t="e">
        <f>IF('Crisis Indicator Data'!#REF!="No Data",1,IF(#REF!&lt;&gt;"",1,0))</f>
        <v>#REF!</v>
      </c>
      <c r="AV166" s="214" t="e">
        <f>IF('Crisis Indicator Data'!#REF!="No Data",1,IF(#REF!&lt;&gt;"",1,0))</f>
        <v>#REF!</v>
      </c>
      <c r="AW166" s="214" t="e">
        <f>IF('Crisis Indicator Data'!#REF!="No Data",1,IF(#REF!&lt;&gt;"",1,0))</f>
        <v>#REF!</v>
      </c>
      <c r="AX166" s="214" t="e">
        <f>IF('Crisis Indicator Data'!#REF!="No Data",1,IF(#REF!&lt;&gt;"",1,0))</f>
        <v>#REF!</v>
      </c>
      <c r="AY166" s="214" t="e">
        <f>IF('Crisis Indicator Data'!#REF!="No Data",1,IF(#REF!&lt;&gt;"",1,0))</f>
        <v>#REF!</v>
      </c>
      <c r="AZ166" s="214" t="e">
        <f>IF('Crisis Indicator Data'!#REF!="No Data",1,IF(#REF!&lt;&gt;"",1,0))</f>
        <v>#REF!</v>
      </c>
      <c r="BA166" t="e">
        <f t="shared" si="10"/>
        <v>#REF!</v>
      </c>
      <c r="BB166" s="22" t="e">
        <f t="shared" si="11"/>
        <v>#REF!</v>
      </c>
    </row>
    <row r="167" spans="1:54" x14ac:dyDescent="0.25">
      <c r="A167" t="s">
        <v>8106</v>
      </c>
      <c r="B167" s="214" t="e">
        <f>IF('Crisis Indicator Data'!#REF!="No Data",1,IF(#REF!&lt;&gt;"",1,0))</f>
        <v>#REF!</v>
      </c>
      <c r="C167" s="214" t="e">
        <f>IF('Crisis Indicator Data'!#REF!="No Data",1,IF(#REF!&lt;&gt;"",1,0))</f>
        <v>#REF!</v>
      </c>
      <c r="D167" s="214" t="e">
        <f>IF('Crisis Indicator Data'!#REF!="No Data",1,IF(#REF!&lt;&gt;"",1,0))</f>
        <v>#REF!</v>
      </c>
      <c r="E167" s="214" t="e">
        <f>IF('Crisis Indicator Data'!#REF!="No Data",1,IF(#REF!&lt;&gt;"",1,0))</f>
        <v>#REF!</v>
      </c>
      <c r="F167" s="214" t="e">
        <f>IF('Crisis Indicator Data'!#REF!="No Data",1,IF(#REF!&lt;&gt;"",1,0))</f>
        <v>#REF!</v>
      </c>
      <c r="G167" s="214" t="e">
        <f>IF('Crisis Indicator Data'!#REF!="No Data",1,IF(#REF!&lt;&gt;"",1,0))</f>
        <v>#REF!</v>
      </c>
      <c r="H167" s="214" t="e">
        <f>IF('Crisis Indicator Data'!#REF!="No Data",1,IF(#REF!&lt;&gt;"",1,0))</f>
        <v>#REF!</v>
      </c>
      <c r="I167" s="214" t="e">
        <f>IF('Crisis Indicator Data'!#REF!="No Data",1,IF(#REF!&lt;&gt;"",1,0))</f>
        <v>#REF!</v>
      </c>
      <c r="J167" s="214" t="e">
        <f>IF('Crisis Indicator Data'!#REF!="No Data",1,IF(#REF!&lt;&gt;"",1,0))</f>
        <v>#REF!</v>
      </c>
      <c r="K167" s="214" t="e">
        <f>IF('Crisis Indicator Data'!#REF!="No Data",1,IF(#REF!&lt;&gt;"",1,0))</f>
        <v>#REF!</v>
      </c>
      <c r="L167" s="214" t="e">
        <f>IF('Crisis Indicator Data'!#REF!="No Data",1,IF(#REF!&lt;&gt;"",1,0))</f>
        <v>#REF!</v>
      </c>
      <c r="M167" s="214" t="e">
        <f>IF('Crisis Indicator Data'!#REF!="No Data",1,IF(#REF!&lt;&gt;"",1,0))</f>
        <v>#REF!</v>
      </c>
      <c r="N167" s="214" t="e">
        <f>IF('Crisis Indicator Data'!#REF!="No Data",1,IF(#REF!&lt;&gt;"",1,0))</f>
        <v>#REF!</v>
      </c>
      <c r="O167" s="214" t="e">
        <f>IF('Crisis Indicator Data'!#REF!="No Data",1,IF(#REF!&lt;&gt;"",1,0))</f>
        <v>#REF!</v>
      </c>
      <c r="P167" s="214" t="e">
        <f>IF('Crisis Indicator Data'!#REF!="No Data",1,IF(#REF!&lt;&gt;"",1,0))</f>
        <v>#REF!</v>
      </c>
      <c r="Q167" s="214" t="e">
        <f>IF('Crisis Indicator Data'!#REF!="No Data",1,IF(#REF!&lt;&gt;"",1,0))</f>
        <v>#REF!</v>
      </c>
      <c r="R167" s="214" t="e">
        <f>IF('Crisis Indicator Data'!#REF!="No Data",1,IF(#REF!&lt;&gt;"",1,0))</f>
        <v>#REF!</v>
      </c>
      <c r="S167" s="214" t="e">
        <f>IF('Crisis Indicator Data'!#REF!="No Data",1,IF(#REF!&lt;&gt;"",1,0))</f>
        <v>#REF!</v>
      </c>
      <c r="T167" s="214" t="e">
        <f>IF('Crisis Indicator Data'!#REF!="No Data",1,IF(#REF!&lt;&gt;"",1,0))</f>
        <v>#REF!</v>
      </c>
      <c r="U167" s="214" t="e">
        <f>IF('Crisis Indicator Data'!#REF!="No Data",1,IF(#REF!&lt;&gt;"",1,0))</f>
        <v>#REF!</v>
      </c>
      <c r="V167" s="214" t="e">
        <f>IF('Crisis Indicator Data'!#REF!="No Data",1,IF(#REF!&lt;&gt;"",1,0))</f>
        <v>#REF!</v>
      </c>
      <c r="W167" s="214" t="e">
        <f>IF('Crisis Indicator Data'!#REF!="No Data",1,IF(#REF!&lt;&gt;"",1,0))</f>
        <v>#REF!</v>
      </c>
      <c r="X167" s="214" t="e">
        <f>IF('Crisis Indicator Data'!#REF!="No Data",1,IF(#REF!&lt;&gt;"",1,0))</f>
        <v>#REF!</v>
      </c>
      <c r="Y167" s="214" t="e">
        <f>IF('Crisis Indicator Data'!#REF!="No Data",1,IF(#REF!&lt;&gt;"",1,0))</f>
        <v>#REF!</v>
      </c>
      <c r="Z167" s="214" t="e">
        <f>IF('Crisis Indicator Data'!#REF!="No Data",1,IF(#REF!&lt;&gt;"",1,0))</f>
        <v>#REF!</v>
      </c>
      <c r="AA167" s="214" t="e">
        <f>IF('Crisis Indicator Data'!#REF!="No Data",1,IF(#REF!&lt;&gt;"",1,0))</f>
        <v>#REF!</v>
      </c>
      <c r="AB167" s="214" t="e">
        <f>IF('Crisis Indicator Data'!#REF!="No Data",1,IF(#REF!&lt;&gt;"",1,0))</f>
        <v>#REF!</v>
      </c>
      <c r="AC167" s="214" t="e">
        <f>IF('Crisis Indicator Data'!#REF!="No Data",1,IF(#REF!&lt;&gt;"",1,0))</f>
        <v>#REF!</v>
      </c>
      <c r="AD167" s="214" t="e">
        <f>IF('Crisis Indicator Data'!#REF!="No Data",1,IF(#REF!&lt;&gt;"",1,0))</f>
        <v>#REF!</v>
      </c>
      <c r="AE167" s="214" t="e">
        <f>IF('Crisis Indicator Data'!#REF!="No Data",1,IF(#REF!&lt;&gt;"",1,0))</f>
        <v>#REF!</v>
      </c>
      <c r="AF167" s="214" t="e">
        <f>IF('Crisis Indicator Data'!#REF!="No Data",1,IF(#REF!&lt;&gt;"",1,0))</f>
        <v>#REF!</v>
      </c>
      <c r="AG167" s="214" t="e">
        <f>IF('Crisis Indicator Data'!#REF!="No Data",1,IF(#REF!&lt;&gt;"",1,0))</f>
        <v>#REF!</v>
      </c>
      <c r="AH167" s="214" t="e">
        <f>IF('Crisis Indicator Data'!#REF!="No Data",1,IF(#REF!&lt;&gt;"",1,0))</f>
        <v>#REF!</v>
      </c>
      <c r="AI167" s="214" t="e">
        <f>IF('Crisis Indicator Data'!#REF!="No Data",1,IF(#REF!&lt;&gt;"",1,0))</f>
        <v>#REF!</v>
      </c>
      <c r="AJ167" s="214" t="e">
        <f>IF('Crisis Indicator Data'!#REF!="No Data",1,IF(#REF!&lt;&gt;"",1,0))</f>
        <v>#REF!</v>
      </c>
      <c r="AK167" s="214" t="e">
        <f>IF('Crisis Indicator Data'!#REF!="No Data",1,IF(#REF!&lt;&gt;"",1,0))</f>
        <v>#REF!</v>
      </c>
      <c r="AL167" s="214" t="e">
        <f>IF('Crisis Indicator Data'!#REF!="No Data",1,IF(#REF!&lt;&gt;"",1,0))</f>
        <v>#REF!</v>
      </c>
      <c r="AM167" s="214" t="e">
        <f>IF('Crisis Indicator Data'!#REF!="No Data",1,IF(#REF!&lt;&gt;"",1,0))</f>
        <v>#REF!</v>
      </c>
      <c r="AN167" s="214" t="e">
        <f>IF('Crisis Indicator Data'!#REF!="No Data",1,IF(#REF!&lt;&gt;"",1,0))</f>
        <v>#REF!</v>
      </c>
      <c r="AO167" s="214" t="e">
        <f>IF('Crisis Indicator Data'!#REF!="No Data",1,IF(#REF!&lt;&gt;"",1,0))</f>
        <v>#REF!</v>
      </c>
      <c r="AP167" s="214" t="e">
        <f>IF('Crisis Indicator Data'!#REF!="No Data",1,IF(#REF!&lt;&gt;"",1,0))</f>
        <v>#REF!</v>
      </c>
      <c r="AQ167" s="214" t="e">
        <f>IF('Crisis Indicator Data'!#REF!="No Data",1,IF(#REF!&lt;&gt;"",1,0))</f>
        <v>#REF!</v>
      </c>
      <c r="AR167" s="214" t="e">
        <f>IF('Crisis Indicator Data'!#REF!="No Data",1,IF(#REF!&lt;&gt;"",1,0))</f>
        <v>#REF!</v>
      </c>
      <c r="AS167" s="214" t="e">
        <f>IF('Crisis Indicator Data'!#REF!="No Data",1,IF(#REF!&lt;&gt;"",1,0))</f>
        <v>#REF!</v>
      </c>
      <c r="AT167" s="214" t="e">
        <f>IF('Crisis Indicator Data'!#REF!="No Data",1,IF(#REF!&lt;&gt;"",1,0))</f>
        <v>#REF!</v>
      </c>
      <c r="AU167" s="214" t="e">
        <f>IF('Crisis Indicator Data'!#REF!="No Data",1,IF(#REF!&lt;&gt;"",1,0))</f>
        <v>#REF!</v>
      </c>
      <c r="AV167" s="214" t="e">
        <f>IF('Crisis Indicator Data'!#REF!="No Data",1,IF(#REF!&lt;&gt;"",1,0))</f>
        <v>#REF!</v>
      </c>
      <c r="AW167" s="214" t="e">
        <f>IF('Crisis Indicator Data'!#REF!="No Data",1,IF(#REF!&lt;&gt;"",1,0))</f>
        <v>#REF!</v>
      </c>
      <c r="AX167" s="214" t="e">
        <f>IF('Crisis Indicator Data'!#REF!="No Data",1,IF(#REF!&lt;&gt;"",1,0))</f>
        <v>#REF!</v>
      </c>
      <c r="AY167" s="214" t="e">
        <f>IF('Crisis Indicator Data'!#REF!="No Data",1,IF(#REF!&lt;&gt;"",1,0))</f>
        <v>#REF!</v>
      </c>
      <c r="AZ167" s="214" t="e">
        <f>IF('Crisis Indicator Data'!#REF!="No Data",1,IF(#REF!&lt;&gt;"",1,0))</f>
        <v>#REF!</v>
      </c>
      <c r="BA167" t="e">
        <f t="shared" si="10"/>
        <v>#REF!</v>
      </c>
      <c r="BB167" s="22" t="e">
        <f t="shared" si="11"/>
        <v>#REF!</v>
      </c>
    </row>
    <row r="168" spans="1:54" x14ac:dyDescent="0.25">
      <c r="A168" t="s">
        <v>8112</v>
      </c>
      <c r="B168" s="214" t="e">
        <f>IF('Crisis Indicator Data'!#REF!="No Data",1,IF(#REF!&lt;&gt;"",1,0))</f>
        <v>#REF!</v>
      </c>
      <c r="C168" s="214" t="e">
        <f>IF('Crisis Indicator Data'!#REF!="No Data",1,IF(#REF!&lt;&gt;"",1,0))</f>
        <v>#REF!</v>
      </c>
      <c r="D168" s="214" t="e">
        <f>IF('Crisis Indicator Data'!#REF!="No Data",1,IF(#REF!&lt;&gt;"",1,0))</f>
        <v>#REF!</v>
      </c>
      <c r="E168" s="214" t="e">
        <f>IF('Crisis Indicator Data'!#REF!="No Data",1,IF(#REF!&lt;&gt;"",1,0))</f>
        <v>#REF!</v>
      </c>
      <c r="F168" s="214" t="e">
        <f>IF('Crisis Indicator Data'!#REF!="No Data",1,IF(#REF!&lt;&gt;"",1,0))</f>
        <v>#REF!</v>
      </c>
      <c r="G168" s="214" t="e">
        <f>IF('Crisis Indicator Data'!#REF!="No Data",1,IF(#REF!&lt;&gt;"",1,0))</f>
        <v>#REF!</v>
      </c>
      <c r="H168" s="214" t="e">
        <f>IF('Crisis Indicator Data'!#REF!="No Data",1,IF(#REF!&lt;&gt;"",1,0))</f>
        <v>#REF!</v>
      </c>
      <c r="I168" s="214" t="e">
        <f>IF('Crisis Indicator Data'!#REF!="No Data",1,IF(#REF!&lt;&gt;"",1,0))</f>
        <v>#REF!</v>
      </c>
      <c r="J168" s="214" t="e">
        <f>IF('Crisis Indicator Data'!#REF!="No Data",1,IF(#REF!&lt;&gt;"",1,0))</f>
        <v>#REF!</v>
      </c>
      <c r="K168" s="214" t="e">
        <f>IF('Crisis Indicator Data'!#REF!="No Data",1,IF(#REF!&lt;&gt;"",1,0))</f>
        <v>#REF!</v>
      </c>
      <c r="L168" s="214" t="e">
        <f>IF('Crisis Indicator Data'!#REF!="No Data",1,IF(#REF!&lt;&gt;"",1,0))</f>
        <v>#REF!</v>
      </c>
      <c r="M168" s="214" t="e">
        <f>IF('Crisis Indicator Data'!#REF!="No Data",1,IF(#REF!&lt;&gt;"",1,0))</f>
        <v>#REF!</v>
      </c>
      <c r="N168" s="214" t="e">
        <f>IF('Crisis Indicator Data'!#REF!="No Data",1,IF(#REF!&lt;&gt;"",1,0))</f>
        <v>#REF!</v>
      </c>
      <c r="O168" s="214" t="e">
        <f>IF('Crisis Indicator Data'!#REF!="No Data",1,IF(#REF!&lt;&gt;"",1,0))</f>
        <v>#REF!</v>
      </c>
      <c r="P168" s="214" t="e">
        <f>IF('Crisis Indicator Data'!#REF!="No Data",1,IF(#REF!&lt;&gt;"",1,0))</f>
        <v>#REF!</v>
      </c>
      <c r="Q168" s="214" t="e">
        <f>IF('Crisis Indicator Data'!#REF!="No Data",1,IF(#REF!&lt;&gt;"",1,0))</f>
        <v>#REF!</v>
      </c>
      <c r="R168" s="214" t="e">
        <f>IF('Crisis Indicator Data'!#REF!="No Data",1,IF(#REF!&lt;&gt;"",1,0))</f>
        <v>#REF!</v>
      </c>
      <c r="S168" s="214" t="e">
        <f>IF('Crisis Indicator Data'!#REF!="No Data",1,IF(#REF!&lt;&gt;"",1,0))</f>
        <v>#REF!</v>
      </c>
      <c r="T168" s="214" t="e">
        <f>IF('Crisis Indicator Data'!#REF!="No Data",1,IF(#REF!&lt;&gt;"",1,0))</f>
        <v>#REF!</v>
      </c>
      <c r="U168" s="214" t="e">
        <f>IF('Crisis Indicator Data'!#REF!="No Data",1,IF(#REF!&lt;&gt;"",1,0))</f>
        <v>#REF!</v>
      </c>
      <c r="V168" s="214" t="e">
        <f>IF('Crisis Indicator Data'!#REF!="No Data",1,IF(#REF!&lt;&gt;"",1,0))</f>
        <v>#REF!</v>
      </c>
      <c r="W168" s="214" t="e">
        <f>IF('Crisis Indicator Data'!#REF!="No Data",1,IF(#REF!&lt;&gt;"",1,0))</f>
        <v>#REF!</v>
      </c>
      <c r="X168" s="214" t="e">
        <f>IF('Crisis Indicator Data'!#REF!="No Data",1,IF(#REF!&lt;&gt;"",1,0))</f>
        <v>#REF!</v>
      </c>
      <c r="Y168" s="214" t="e">
        <f>IF('Crisis Indicator Data'!#REF!="No Data",1,IF(#REF!&lt;&gt;"",1,0))</f>
        <v>#REF!</v>
      </c>
      <c r="Z168" s="214" t="e">
        <f>IF('Crisis Indicator Data'!#REF!="No Data",1,IF(#REF!&lt;&gt;"",1,0))</f>
        <v>#REF!</v>
      </c>
      <c r="AA168" s="214" t="e">
        <f>IF('Crisis Indicator Data'!#REF!="No Data",1,IF(#REF!&lt;&gt;"",1,0))</f>
        <v>#REF!</v>
      </c>
      <c r="AB168" s="214" t="e">
        <f>IF('Crisis Indicator Data'!#REF!="No Data",1,IF(#REF!&lt;&gt;"",1,0))</f>
        <v>#REF!</v>
      </c>
      <c r="AC168" s="214" t="e">
        <f>IF('Crisis Indicator Data'!#REF!="No Data",1,IF(#REF!&lt;&gt;"",1,0))</f>
        <v>#REF!</v>
      </c>
      <c r="AD168" s="214" t="e">
        <f>IF('Crisis Indicator Data'!#REF!="No Data",1,IF(#REF!&lt;&gt;"",1,0))</f>
        <v>#REF!</v>
      </c>
      <c r="AE168" s="214" t="e">
        <f>IF('Crisis Indicator Data'!#REF!="No Data",1,IF(#REF!&lt;&gt;"",1,0))</f>
        <v>#REF!</v>
      </c>
      <c r="AF168" s="214" t="e">
        <f>IF('Crisis Indicator Data'!#REF!="No Data",1,IF(#REF!&lt;&gt;"",1,0))</f>
        <v>#REF!</v>
      </c>
      <c r="AG168" s="214" t="e">
        <f>IF('Crisis Indicator Data'!#REF!="No Data",1,IF(#REF!&lt;&gt;"",1,0))</f>
        <v>#REF!</v>
      </c>
      <c r="AH168" s="214" t="e">
        <f>IF('Crisis Indicator Data'!#REF!="No Data",1,IF(#REF!&lt;&gt;"",1,0))</f>
        <v>#REF!</v>
      </c>
      <c r="AI168" s="214" t="e">
        <f>IF('Crisis Indicator Data'!#REF!="No Data",1,IF(#REF!&lt;&gt;"",1,0))</f>
        <v>#REF!</v>
      </c>
      <c r="AJ168" s="214" t="e">
        <f>IF('Crisis Indicator Data'!#REF!="No Data",1,IF(#REF!&lt;&gt;"",1,0))</f>
        <v>#REF!</v>
      </c>
      <c r="AK168" s="214" t="e">
        <f>IF('Crisis Indicator Data'!#REF!="No Data",1,IF(#REF!&lt;&gt;"",1,0))</f>
        <v>#REF!</v>
      </c>
      <c r="AL168" s="214" t="e">
        <f>IF('Crisis Indicator Data'!#REF!="No Data",1,IF(#REF!&lt;&gt;"",1,0))</f>
        <v>#REF!</v>
      </c>
      <c r="AM168" s="214" t="e">
        <f>IF('Crisis Indicator Data'!#REF!="No Data",1,IF(#REF!&lt;&gt;"",1,0))</f>
        <v>#REF!</v>
      </c>
      <c r="AN168" s="214" t="e">
        <f>IF('Crisis Indicator Data'!#REF!="No Data",1,IF(#REF!&lt;&gt;"",1,0))</f>
        <v>#REF!</v>
      </c>
      <c r="AO168" s="214" t="e">
        <f>IF('Crisis Indicator Data'!#REF!="No Data",1,IF(#REF!&lt;&gt;"",1,0))</f>
        <v>#REF!</v>
      </c>
      <c r="AP168" s="214" t="e">
        <f>IF('Crisis Indicator Data'!#REF!="No Data",1,IF(#REF!&lt;&gt;"",1,0))</f>
        <v>#REF!</v>
      </c>
      <c r="AQ168" s="214" t="e">
        <f>IF('Crisis Indicator Data'!#REF!="No Data",1,IF(#REF!&lt;&gt;"",1,0))</f>
        <v>#REF!</v>
      </c>
      <c r="AR168" s="214" t="e">
        <f>IF('Crisis Indicator Data'!#REF!="No Data",1,IF(#REF!&lt;&gt;"",1,0))</f>
        <v>#REF!</v>
      </c>
      <c r="AS168" s="214" t="e">
        <f>IF('Crisis Indicator Data'!#REF!="No Data",1,IF(#REF!&lt;&gt;"",1,0))</f>
        <v>#REF!</v>
      </c>
      <c r="AT168" s="214" t="e">
        <f>IF('Crisis Indicator Data'!#REF!="No Data",1,IF(#REF!&lt;&gt;"",1,0))</f>
        <v>#REF!</v>
      </c>
      <c r="AU168" s="214" t="e">
        <f>IF('Crisis Indicator Data'!#REF!="No Data",1,IF(#REF!&lt;&gt;"",1,0))</f>
        <v>#REF!</v>
      </c>
      <c r="AV168" s="214" t="e">
        <f>IF('Crisis Indicator Data'!#REF!="No Data",1,IF(#REF!&lt;&gt;"",1,0))</f>
        <v>#REF!</v>
      </c>
      <c r="AW168" s="214" t="e">
        <f>IF('Crisis Indicator Data'!#REF!="No Data",1,IF(#REF!&lt;&gt;"",1,0))</f>
        <v>#REF!</v>
      </c>
      <c r="AX168" s="214" t="e">
        <f>IF('Crisis Indicator Data'!#REF!="No Data",1,IF(#REF!&lt;&gt;"",1,0))</f>
        <v>#REF!</v>
      </c>
      <c r="AY168" s="214" t="e">
        <f>IF('Crisis Indicator Data'!#REF!="No Data",1,IF(#REF!&lt;&gt;"",1,0))</f>
        <v>#REF!</v>
      </c>
      <c r="AZ168" s="214" t="e">
        <f>IF('Crisis Indicator Data'!#REF!="No Data",1,IF(#REF!&lt;&gt;"",1,0))</f>
        <v>#REF!</v>
      </c>
      <c r="BA168" t="e">
        <f t="shared" si="10"/>
        <v>#REF!</v>
      </c>
      <c r="BB168" s="22" t="e">
        <f t="shared" si="11"/>
        <v>#REF!</v>
      </c>
    </row>
    <row r="169" spans="1:54" x14ac:dyDescent="0.25">
      <c r="A169" t="s">
        <v>8123</v>
      </c>
      <c r="B169" s="214" t="e">
        <f>IF('Crisis Indicator Data'!#REF!="No Data",1,IF(#REF!&lt;&gt;"",1,0))</f>
        <v>#REF!</v>
      </c>
      <c r="C169" s="214" t="e">
        <f>IF('Crisis Indicator Data'!#REF!="No Data",1,IF(#REF!&lt;&gt;"",1,0))</f>
        <v>#REF!</v>
      </c>
      <c r="D169" s="214" t="e">
        <f>IF('Crisis Indicator Data'!#REF!="No Data",1,IF(#REF!&lt;&gt;"",1,0))</f>
        <v>#REF!</v>
      </c>
      <c r="E169" s="214" t="e">
        <f>IF('Crisis Indicator Data'!#REF!="No Data",1,IF(#REF!&lt;&gt;"",1,0))</f>
        <v>#REF!</v>
      </c>
      <c r="F169" s="214" t="e">
        <f>IF('Crisis Indicator Data'!#REF!="No Data",1,IF(#REF!&lt;&gt;"",1,0))</f>
        <v>#REF!</v>
      </c>
      <c r="G169" s="214" t="e">
        <f>IF('Crisis Indicator Data'!#REF!="No Data",1,IF(#REF!&lt;&gt;"",1,0))</f>
        <v>#REF!</v>
      </c>
      <c r="H169" s="214" t="e">
        <f>IF('Crisis Indicator Data'!#REF!="No Data",1,IF(#REF!&lt;&gt;"",1,0))</f>
        <v>#REF!</v>
      </c>
      <c r="I169" s="214" t="e">
        <f>IF('Crisis Indicator Data'!#REF!="No Data",1,IF(#REF!&lt;&gt;"",1,0))</f>
        <v>#REF!</v>
      </c>
      <c r="J169" s="214" t="e">
        <f>IF('Crisis Indicator Data'!#REF!="No Data",1,IF(#REF!&lt;&gt;"",1,0))</f>
        <v>#REF!</v>
      </c>
      <c r="K169" s="214" t="e">
        <f>IF('Crisis Indicator Data'!#REF!="No Data",1,IF(#REF!&lt;&gt;"",1,0))</f>
        <v>#REF!</v>
      </c>
      <c r="L169" s="214" t="e">
        <f>IF('Crisis Indicator Data'!#REF!="No Data",1,IF(#REF!&lt;&gt;"",1,0))</f>
        <v>#REF!</v>
      </c>
      <c r="M169" s="214" t="e">
        <f>IF('Crisis Indicator Data'!#REF!="No Data",1,IF(#REF!&lt;&gt;"",1,0))</f>
        <v>#REF!</v>
      </c>
      <c r="N169" s="214" t="e">
        <f>IF('Crisis Indicator Data'!#REF!="No Data",1,IF(#REF!&lt;&gt;"",1,0))</f>
        <v>#REF!</v>
      </c>
      <c r="O169" s="214" t="e">
        <f>IF('Crisis Indicator Data'!#REF!="No Data",1,IF(#REF!&lt;&gt;"",1,0))</f>
        <v>#REF!</v>
      </c>
      <c r="P169" s="214" t="e">
        <f>IF('Crisis Indicator Data'!#REF!="No Data",1,IF(#REF!&lt;&gt;"",1,0))</f>
        <v>#REF!</v>
      </c>
      <c r="Q169" s="214" t="e">
        <f>IF('Crisis Indicator Data'!#REF!="No Data",1,IF(#REF!&lt;&gt;"",1,0))</f>
        <v>#REF!</v>
      </c>
      <c r="R169" s="214" t="e">
        <f>IF('Crisis Indicator Data'!#REF!="No Data",1,IF(#REF!&lt;&gt;"",1,0))</f>
        <v>#REF!</v>
      </c>
      <c r="S169" s="214" t="e">
        <f>IF('Crisis Indicator Data'!#REF!="No Data",1,IF(#REF!&lt;&gt;"",1,0))</f>
        <v>#REF!</v>
      </c>
      <c r="T169" s="214" t="e">
        <f>IF('Crisis Indicator Data'!#REF!="No Data",1,IF(#REF!&lt;&gt;"",1,0))</f>
        <v>#REF!</v>
      </c>
      <c r="U169" s="214" t="e">
        <f>IF('Crisis Indicator Data'!#REF!="No Data",1,IF(#REF!&lt;&gt;"",1,0))</f>
        <v>#REF!</v>
      </c>
      <c r="V169" s="214" t="e">
        <f>IF('Crisis Indicator Data'!#REF!="No Data",1,IF(#REF!&lt;&gt;"",1,0))</f>
        <v>#REF!</v>
      </c>
      <c r="W169" s="214" t="e">
        <f>IF('Crisis Indicator Data'!#REF!="No Data",1,IF(#REF!&lt;&gt;"",1,0))</f>
        <v>#REF!</v>
      </c>
      <c r="X169" s="214" t="e">
        <f>IF('Crisis Indicator Data'!#REF!="No Data",1,IF(#REF!&lt;&gt;"",1,0))</f>
        <v>#REF!</v>
      </c>
      <c r="Y169" s="214" t="e">
        <f>IF('Crisis Indicator Data'!#REF!="No Data",1,IF(#REF!&lt;&gt;"",1,0))</f>
        <v>#REF!</v>
      </c>
      <c r="Z169" s="214" t="e">
        <f>IF('Crisis Indicator Data'!#REF!="No Data",1,IF(#REF!&lt;&gt;"",1,0))</f>
        <v>#REF!</v>
      </c>
      <c r="AA169" s="214" t="e">
        <f>IF('Crisis Indicator Data'!#REF!="No Data",1,IF(#REF!&lt;&gt;"",1,0))</f>
        <v>#REF!</v>
      </c>
      <c r="AB169" s="214" t="e">
        <f>IF('Crisis Indicator Data'!#REF!="No Data",1,IF(#REF!&lt;&gt;"",1,0))</f>
        <v>#REF!</v>
      </c>
      <c r="AC169" s="214" t="e">
        <f>IF('Crisis Indicator Data'!#REF!="No Data",1,IF(#REF!&lt;&gt;"",1,0))</f>
        <v>#REF!</v>
      </c>
      <c r="AD169" s="214" t="e">
        <f>IF('Crisis Indicator Data'!#REF!="No Data",1,IF(#REF!&lt;&gt;"",1,0))</f>
        <v>#REF!</v>
      </c>
      <c r="AE169" s="214" t="e">
        <f>IF('Crisis Indicator Data'!#REF!="No Data",1,IF(#REF!&lt;&gt;"",1,0))</f>
        <v>#REF!</v>
      </c>
      <c r="AF169" s="214" t="e">
        <f>IF('Crisis Indicator Data'!#REF!="No Data",1,IF(#REF!&lt;&gt;"",1,0))</f>
        <v>#REF!</v>
      </c>
      <c r="AG169" s="214" t="e">
        <f>IF('Crisis Indicator Data'!#REF!="No Data",1,IF(#REF!&lt;&gt;"",1,0))</f>
        <v>#REF!</v>
      </c>
      <c r="AH169" s="214" t="e">
        <f>IF('Crisis Indicator Data'!#REF!="No Data",1,IF(#REF!&lt;&gt;"",1,0))</f>
        <v>#REF!</v>
      </c>
      <c r="AI169" s="214" t="e">
        <f>IF('Crisis Indicator Data'!#REF!="No Data",1,IF(#REF!&lt;&gt;"",1,0))</f>
        <v>#REF!</v>
      </c>
      <c r="AJ169" s="214" t="e">
        <f>IF('Crisis Indicator Data'!#REF!="No Data",1,IF(#REF!&lt;&gt;"",1,0))</f>
        <v>#REF!</v>
      </c>
      <c r="AK169" s="214" t="e">
        <f>IF('Crisis Indicator Data'!#REF!="No Data",1,IF(#REF!&lt;&gt;"",1,0))</f>
        <v>#REF!</v>
      </c>
      <c r="AL169" s="214" t="e">
        <f>IF('Crisis Indicator Data'!#REF!="No Data",1,IF(#REF!&lt;&gt;"",1,0))</f>
        <v>#REF!</v>
      </c>
      <c r="AM169" s="214" t="e">
        <f>IF('Crisis Indicator Data'!#REF!="No Data",1,IF(#REF!&lt;&gt;"",1,0))</f>
        <v>#REF!</v>
      </c>
      <c r="AN169" s="214" t="e">
        <f>IF('Crisis Indicator Data'!#REF!="No Data",1,IF(#REF!&lt;&gt;"",1,0))</f>
        <v>#REF!</v>
      </c>
      <c r="AO169" s="214" t="e">
        <f>IF('Crisis Indicator Data'!#REF!="No Data",1,IF(#REF!&lt;&gt;"",1,0))</f>
        <v>#REF!</v>
      </c>
      <c r="AP169" s="214" t="e">
        <f>IF('Crisis Indicator Data'!#REF!="No Data",1,IF(#REF!&lt;&gt;"",1,0))</f>
        <v>#REF!</v>
      </c>
      <c r="AQ169" s="214" t="e">
        <f>IF('Crisis Indicator Data'!#REF!="No Data",1,IF(#REF!&lt;&gt;"",1,0))</f>
        <v>#REF!</v>
      </c>
      <c r="AR169" s="214" t="e">
        <f>IF('Crisis Indicator Data'!#REF!="No Data",1,IF(#REF!&lt;&gt;"",1,0))</f>
        <v>#REF!</v>
      </c>
      <c r="AS169" s="214" t="e">
        <f>IF('Crisis Indicator Data'!#REF!="No Data",1,IF(#REF!&lt;&gt;"",1,0))</f>
        <v>#REF!</v>
      </c>
      <c r="AT169" s="214" t="e">
        <f>IF('Crisis Indicator Data'!#REF!="No Data",1,IF(#REF!&lt;&gt;"",1,0))</f>
        <v>#REF!</v>
      </c>
      <c r="AU169" s="214" t="e">
        <f>IF('Crisis Indicator Data'!#REF!="No Data",1,IF(#REF!&lt;&gt;"",1,0))</f>
        <v>#REF!</v>
      </c>
      <c r="AV169" s="214" t="e">
        <f>IF('Crisis Indicator Data'!#REF!="No Data",1,IF(#REF!&lt;&gt;"",1,0))</f>
        <v>#REF!</v>
      </c>
      <c r="AW169" s="214" t="e">
        <f>IF('Crisis Indicator Data'!#REF!="No Data",1,IF(#REF!&lt;&gt;"",1,0))</f>
        <v>#REF!</v>
      </c>
      <c r="AX169" s="214" t="e">
        <f>IF('Crisis Indicator Data'!#REF!="No Data",1,IF(#REF!&lt;&gt;"",1,0))</f>
        <v>#REF!</v>
      </c>
      <c r="AY169" s="214" t="e">
        <f>IF('Crisis Indicator Data'!#REF!="No Data",1,IF(#REF!&lt;&gt;"",1,0))</f>
        <v>#REF!</v>
      </c>
      <c r="AZ169" s="214" t="e">
        <f>IF('Crisis Indicator Data'!#REF!="No Data",1,IF(#REF!&lt;&gt;"",1,0))</f>
        <v>#REF!</v>
      </c>
      <c r="BA169" t="e">
        <f t="shared" si="10"/>
        <v>#REF!</v>
      </c>
      <c r="BB169" s="22" t="e">
        <f t="shared" si="11"/>
        <v>#REF!</v>
      </c>
    </row>
    <row r="170" spans="1:54" x14ac:dyDescent="0.25">
      <c r="A170" t="s">
        <v>8110</v>
      </c>
      <c r="B170" s="214" t="e">
        <f>IF('Crisis Indicator Data'!#REF!="No Data",1,IF(#REF!&lt;&gt;"",1,0))</f>
        <v>#REF!</v>
      </c>
      <c r="C170" s="214" t="e">
        <f>IF('Crisis Indicator Data'!#REF!="No Data",1,IF(#REF!&lt;&gt;"",1,0))</f>
        <v>#REF!</v>
      </c>
      <c r="D170" s="214" t="e">
        <f>IF('Crisis Indicator Data'!#REF!="No Data",1,IF(#REF!&lt;&gt;"",1,0))</f>
        <v>#REF!</v>
      </c>
      <c r="E170" s="214" t="e">
        <f>IF('Crisis Indicator Data'!#REF!="No Data",1,IF(#REF!&lt;&gt;"",1,0))</f>
        <v>#REF!</v>
      </c>
      <c r="F170" s="214" t="e">
        <f>IF('Crisis Indicator Data'!#REF!="No Data",1,IF(#REF!&lt;&gt;"",1,0))</f>
        <v>#REF!</v>
      </c>
      <c r="G170" s="214" t="e">
        <f>IF('Crisis Indicator Data'!#REF!="No Data",1,IF(#REF!&lt;&gt;"",1,0))</f>
        <v>#REF!</v>
      </c>
      <c r="H170" s="214" t="e">
        <f>IF('Crisis Indicator Data'!#REF!="No Data",1,IF(#REF!&lt;&gt;"",1,0))</f>
        <v>#REF!</v>
      </c>
      <c r="I170" s="214" t="e">
        <f>IF('Crisis Indicator Data'!#REF!="No Data",1,IF(#REF!&lt;&gt;"",1,0))</f>
        <v>#REF!</v>
      </c>
      <c r="J170" s="214" t="e">
        <f>IF('Crisis Indicator Data'!#REF!="No Data",1,IF(#REF!&lt;&gt;"",1,0))</f>
        <v>#REF!</v>
      </c>
      <c r="K170" s="214" t="e">
        <f>IF('Crisis Indicator Data'!#REF!="No Data",1,IF(#REF!&lt;&gt;"",1,0))</f>
        <v>#REF!</v>
      </c>
      <c r="L170" s="214" t="e">
        <f>IF('Crisis Indicator Data'!#REF!="No Data",1,IF(#REF!&lt;&gt;"",1,0))</f>
        <v>#REF!</v>
      </c>
      <c r="M170" s="214" t="e">
        <f>IF('Crisis Indicator Data'!#REF!="No Data",1,IF(#REF!&lt;&gt;"",1,0))</f>
        <v>#REF!</v>
      </c>
      <c r="N170" s="214" t="e">
        <f>IF('Crisis Indicator Data'!#REF!="No Data",1,IF(#REF!&lt;&gt;"",1,0))</f>
        <v>#REF!</v>
      </c>
      <c r="O170" s="214" t="e">
        <f>IF('Crisis Indicator Data'!#REF!="No Data",1,IF(#REF!&lt;&gt;"",1,0))</f>
        <v>#REF!</v>
      </c>
      <c r="P170" s="214" t="e">
        <f>IF('Crisis Indicator Data'!#REF!="No Data",1,IF(#REF!&lt;&gt;"",1,0))</f>
        <v>#REF!</v>
      </c>
      <c r="Q170" s="214" t="e">
        <f>IF('Crisis Indicator Data'!#REF!="No Data",1,IF(#REF!&lt;&gt;"",1,0))</f>
        <v>#REF!</v>
      </c>
      <c r="R170" s="214" t="e">
        <f>IF('Crisis Indicator Data'!#REF!="No Data",1,IF(#REF!&lt;&gt;"",1,0))</f>
        <v>#REF!</v>
      </c>
      <c r="S170" s="214" t="e">
        <f>IF('Crisis Indicator Data'!#REF!="No Data",1,IF(#REF!&lt;&gt;"",1,0))</f>
        <v>#REF!</v>
      </c>
      <c r="T170" s="214" t="e">
        <f>IF('Crisis Indicator Data'!#REF!="No Data",1,IF(#REF!&lt;&gt;"",1,0))</f>
        <v>#REF!</v>
      </c>
      <c r="U170" s="214" t="e">
        <f>IF('Crisis Indicator Data'!#REF!="No Data",1,IF(#REF!&lt;&gt;"",1,0))</f>
        <v>#REF!</v>
      </c>
      <c r="V170" s="214" t="e">
        <f>IF('Crisis Indicator Data'!#REF!="No Data",1,IF(#REF!&lt;&gt;"",1,0))</f>
        <v>#REF!</v>
      </c>
      <c r="W170" s="214" t="e">
        <f>IF('Crisis Indicator Data'!#REF!="No Data",1,IF(#REF!&lt;&gt;"",1,0))</f>
        <v>#REF!</v>
      </c>
      <c r="X170" s="214" t="e">
        <f>IF('Crisis Indicator Data'!#REF!="No Data",1,IF(#REF!&lt;&gt;"",1,0))</f>
        <v>#REF!</v>
      </c>
      <c r="Y170" s="214" t="e">
        <f>IF('Crisis Indicator Data'!#REF!="No Data",1,IF(#REF!&lt;&gt;"",1,0))</f>
        <v>#REF!</v>
      </c>
      <c r="Z170" s="214" t="e">
        <f>IF('Crisis Indicator Data'!#REF!="No Data",1,IF(#REF!&lt;&gt;"",1,0))</f>
        <v>#REF!</v>
      </c>
      <c r="AA170" s="214" t="e">
        <f>IF('Crisis Indicator Data'!#REF!="No Data",1,IF(#REF!&lt;&gt;"",1,0))</f>
        <v>#REF!</v>
      </c>
      <c r="AB170" s="214" t="e">
        <f>IF('Crisis Indicator Data'!#REF!="No Data",1,IF(#REF!&lt;&gt;"",1,0))</f>
        <v>#REF!</v>
      </c>
      <c r="AC170" s="214" t="e">
        <f>IF('Crisis Indicator Data'!#REF!="No Data",1,IF(#REF!&lt;&gt;"",1,0))</f>
        <v>#REF!</v>
      </c>
      <c r="AD170" s="214" t="e">
        <f>IF('Crisis Indicator Data'!#REF!="No Data",1,IF(#REF!&lt;&gt;"",1,0))</f>
        <v>#REF!</v>
      </c>
      <c r="AE170" s="214" t="e">
        <f>IF('Crisis Indicator Data'!#REF!="No Data",1,IF(#REF!&lt;&gt;"",1,0))</f>
        <v>#REF!</v>
      </c>
      <c r="AF170" s="214" t="e">
        <f>IF('Crisis Indicator Data'!#REF!="No Data",1,IF(#REF!&lt;&gt;"",1,0))</f>
        <v>#REF!</v>
      </c>
      <c r="AG170" s="214" t="e">
        <f>IF('Crisis Indicator Data'!#REF!="No Data",1,IF(#REF!&lt;&gt;"",1,0))</f>
        <v>#REF!</v>
      </c>
      <c r="AH170" s="214" t="e">
        <f>IF('Crisis Indicator Data'!#REF!="No Data",1,IF(#REF!&lt;&gt;"",1,0))</f>
        <v>#REF!</v>
      </c>
      <c r="AI170" s="214" t="e">
        <f>IF('Crisis Indicator Data'!#REF!="No Data",1,IF(#REF!&lt;&gt;"",1,0))</f>
        <v>#REF!</v>
      </c>
      <c r="AJ170" s="214" t="e">
        <f>IF('Crisis Indicator Data'!#REF!="No Data",1,IF(#REF!&lt;&gt;"",1,0))</f>
        <v>#REF!</v>
      </c>
      <c r="AK170" s="214" t="e">
        <f>IF('Crisis Indicator Data'!#REF!="No Data",1,IF(#REF!&lt;&gt;"",1,0))</f>
        <v>#REF!</v>
      </c>
      <c r="AL170" s="214" t="e">
        <f>IF('Crisis Indicator Data'!#REF!="No Data",1,IF(#REF!&lt;&gt;"",1,0))</f>
        <v>#REF!</v>
      </c>
      <c r="AM170" s="214" t="e">
        <f>IF('Crisis Indicator Data'!#REF!="No Data",1,IF(#REF!&lt;&gt;"",1,0))</f>
        <v>#REF!</v>
      </c>
      <c r="AN170" s="214" t="e">
        <f>IF('Crisis Indicator Data'!#REF!="No Data",1,IF(#REF!&lt;&gt;"",1,0))</f>
        <v>#REF!</v>
      </c>
      <c r="AO170" s="214" t="e">
        <f>IF('Crisis Indicator Data'!#REF!="No Data",1,IF(#REF!&lt;&gt;"",1,0))</f>
        <v>#REF!</v>
      </c>
      <c r="AP170" s="214" t="e">
        <f>IF('Crisis Indicator Data'!#REF!="No Data",1,IF(#REF!&lt;&gt;"",1,0))</f>
        <v>#REF!</v>
      </c>
      <c r="AQ170" s="214" t="e">
        <f>IF('Crisis Indicator Data'!#REF!="No Data",1,IF(#REF!&lt;&gt;"",1,0))</f>
        <v>#REF!</v>
      </c>
      <c r="AR170" s="214" t="e">
        <f>IF('Crisis Indicator Data'!#REF!="No Data",1,IF(#REF!&lt;&gt;"",1,0))</f>
        <v>#REF!</v>
      </c>
      <c r="AS170" s="214" t="e">
        <f>IF('Crisis Indicator Data'!#REF!="No Data",1,IF(#REF!&lt;&gt;"",1,0))</f>
        <v>#REF!</v>
      </c>
      <c r="AT170" s="214" t="e">
        <f>IF('Crisis Indicator Data'!#REF!="No Data",1,IF(#REF!&lt;&gt;"",1,0))</f>
        <v>#REF!</v>
      </c>
      <c r="AU170" s="214" t="e">
        <f>IF('Crisis Indicator Data'!#REF!="No Data",1,IF(#REF!&lt;&gt;"",1,0))</f>
        <v>#REF!</v>
      </c>
      <c r="AV170" s="214" t="e">
        <f>IF('Crisis Indicator Data'!#REF!="No Data",1,IF(#REF!&lt;&gt;"",1,0))</f>
        <v>#REF!</v>
      </c>
      <c r="AW170" s="214" t="e">
        <f>IF('Crisis Indicator Data'!#REF!="No Data",1,IF(#REF!&lt;&gt;"",1,0))</f>
        <v>#REF!</v>
      </c>
      <c r="AX170" s="214" t="e">
        <f>IF('Crisis Indicator Data'!#REF!="No Data",1,IF(#REF!&lt;&gt;"",1,0))</f>
        <v>#REF!</v>
      </c>
      <c r="AY170" s="214" t="e">
        <f>IF('Crisis Indicator Data'!#REF!="No Data",1,IF(#REF!&lt;&gt;"",1,0))</f>
        <v>#REF!</v>
      </c>
      <c r="AZ170" s="214" t="e">
        <f>IF('Crisis Indicator Data'!#REF!="No Data",1,IF(#REF!&lt;&gt;"",1,0))</f>
        <v>#REF!</v>
      </c>
      <c r="BA170" t="e">
        <f t="shared" si="10"/>
        <v>#REF!</v>
      </c>
      <c r="BB170" s="22" t="e">
        <f t="shared" si="11"/>
        <v>#REF!</v>
      </c>
    </row>
    <row r="171" spans="1:54" x14ac:dyDescent="0.25">
      <c r="A171" t="s">
        <v>8025</v>
      </c>
      <c r="B171" s="214" t="e">
        <f>IF('Crisis Indicator Data'!#REF!="No Data",1,IF(#REF!&lt;&gt;"",1,0))</f>
        <v>#REF!</v>
      </c>
      <c r="C171" s="214" t="e">
        <f>IF('Crisis Indicator Data'!#REF!="No Data",1,IF(#REF!&lt;&gt;"",1,0))</f>
        <v>#REF!</v>
      </c>
      <c r="D171" s="214" t="e">
        <f>IF('Crisis Indicator Data'!#REF!="No Data",1,IF(#REF!&lt;&gt;"",1,0))</f>
        <v>#REF!</v>
      </c>
      <c r="E171" s="214" t="e">
        <f>IF('Crisis Indicator Data'!#REF!="No Data",1,IF(#REF!&lt;&gt;"",1,0))</f>
        <v>#REF!</v>
      </c>
      <c r="F171" s="214" t="e">
        <f>IF('Crisis Indicator Data'!#REF!="No Data",1,IF(#REF!&lt;&gt;"",1,0))</f>
        <v>#REF!</v>
      </c>
      <c r="G171" s="214" t="e">
        <f>IF('Crisis Indicator Data'!#REF!="No Data",1,IF(#REF!&lt;&gt;"",1,0))</f>
        <v>#REF!</v>
      </c>
      <c r="H171" s="214" t="e">
        <f>IF('Crisis Indicator Data'!#REF!="No Data",1,IF(#REF!&lt;&gt;"",1,0))</f>
        <v>#REF!</v>
      </c>
      <c r="I171" s="214" t="e">
        <f>IF('Crisis Indicator Data'!#REF!="No Data",1,IF(#REF!&lt;&gt;"",1,0))</f>
        <v>#REF!</v>
      </c>
      <c r="J171" s="214" t="e">
        <f>IF('Crisis Indicator Data'!#REF!="No Data",1,IF(#REF!&lt;&gt;"",1,0))</f>
        <v>#REF!</v>
      </c>
      <c r="K171" s="214" t="e">
        <f>IF('Crisis Indicator Data'!#REF!="No Data",1,IF(#REF!&lt;&gt;"",1,0))</f>
        <v>#REF!</v>
      </c>
      <c r="L171" s="214" t="e">
        <f>IF('Crisis Indicator Data'!#REF!="No Data",1,IF(#REF!&lt;&gt;"",1,0))</f>
        <v>#REF!</v>
      </c>
      <c r="M171" s="214" t="e">
        <f>IF('Crisis Indicator Data'!#REF!="No Data",1,IF(#REF!&lt;&gt;"",1,0))</f>
        <v>#REF!</v>
      </c>
      <c r="N171" s="214" t="e">
        <f>IF('Crisis Indicator Data'!#REF!="No Data",1,IF(#REF!&lt;&gt;"",1,0))</f>
        <v>#REF!</v>
      </c>
      <c r="O171" s="214" t="e">
        <f>IF('Crisis Indicator Data'!#REF!="No Data",1,IF(#REF!&lt;&gt;"",1,0))</f>
        <v>#REF!</v>
      </c>
      <c r="P171" s="214" t="e">
        <f>IF('Crisis Indicator Data'!#REF!="No Data",1,IF(#REF!&lt;&gt;"",1,0))</f>
        <v>#REF!</v>
      </c>
      <c r="Q171" s="214" t="e">
        <f>IF('Crisis Indicator Data'!#REF!="No Data",1,IF(#REF!&lt;&gt;"",1,0))</f>
        <v>#REF!</v>
      </c>
      <c r="R171" s="214" t="e">
        <f>IF('Crisis Indicator Data'!#REF!="No Data",1,IF(#REF!&lt;&gt;"",1,0))</f>
        <v>#REF!</v>
      </c>
      <c r="S171" s="214" t="e">
        <f>IF('Crisis Indicator Data'!#REF!="No Data",1,IF(#REF!&lt;&gt;"",1,0))</f>
        <v>#REF!</v>
      </c>
      <c r="T171" s="214" t="e">
        <f>IF('Crisis Indicator Data'!#REF!="No Data",1,IF(#REF!&lt;&gt;"",1,0))</f>
        <v>#REF!</v>
      </c>
      <c r="U171" s="214" t="e">
        <f>IF('Crisis Indicator Data'!#REF!="No Data",1,IF(#REF!&lt;&gt;"",1,0))</f>
        <v>#REF!</v>
      </c>
      <c r="V171" s="214" t="e">
        <f>IF('Crisis Indicator Data'!#REF!="No Data",1,IF(#REF!&lt;&gt;"",1,0))</f>
        <v>#REF!</v>
      </c>
      <c r="W171" s="214" t="e">
        <f>IF('Crisis Indicator Data'!#REF!="No Data",1,IF(#REF!&lt;&gt;"",1,0))</f>
        <v>#REF!</v>
      </c>
      <c r="X171" s="214" t="e">
        <f>IF('Crisis Indicator Data'!#REF!="No Data",1,IF(#REF!&lt;&gt;"",1,0))</f>
        <v>#REF!</v>
      </c>
      <c r="Y171" s="214" t="e">
        <f>IF('Crisis Indicator Data'!#REF!="No Data",1,IF(#REF!&lt;&gt;"",1,0))</f>
        <v>#REF!</v>
      </c>
      <c r="Z171" s="214" t="e">
        <f>IF('Crisis Indicator Data'!#REF!="No Data",1,IF(#REF!&lt;&gt;"",1,0))</f>
        <v>#REF!</v>
      </c>
      <c r="AA171" s="214" t="e">
        <f>IF('Crisis Indicator Data'!#REF!="No Data",1,IF(#REF!&lt;&gt;"",1,0))</f>
        <v>#REF!</v>
      </c>
      <c r="AB171" s="214" t="e">
        <f>IF('Crisis Indicator Data'!#REF!="No Data",1,IF(#REF!&lt;&gt;"",1,0))</f>
        <v>#REF!</v>
      </c>
      <c r="AC171" s="214" t="e">
        <f>IF('Crisis Indicator Data'!#REF!="No Data",1,IF(#REF!&lt;&gt;"",1,0))</f>
        <v>#REF!</v>
      </c>
      <c r="AD171" s="214" t="e">
        <f>IF('Crisis Indicator Data'!#REF!="No Data",1,IF(#REF!&lt;&gt;"",1,0))</f>
        <v>#REF!</v>
      </c>
      <c r="AE171" s="214" t="e">
        <f>IF('Crisis Indicator Data'!#REF!="No Data",1,IF(#REF!&lt;&gt;"",1,0))</f>
        <v>#REF!</v>
      </c>
      <c r="AF171" s="214" t="e">
        <f>IF('Crisis Indicator Data'!#REF!="No Data",1,IF(#REF!&lt;&gt;"",1,0))</f>
        <v>#REF!</v>
      </c>
      <c r="AG171" s="214" t="e">
        <f>IF('Crisis Indicator Data'!#REF!="No Data",1,IF(#REF!&lt;&gt;"",1,0))</f>
        <v>#REF!</v>
      </c>
      <c r="AH171" s="214" t="e">
        <f>IF('Crisis Indicator Data'!#REF!="No Data",1,IF(#REF!&lt;&gt;"",1,0))</f>
        <v>#REF!</v>
      </c>
      <c r="AI171" s="214" t="e">
        <f>IF('Crisis Indicator Data'!#REF!="No Data",1,IF(#REF!&lt;&gt;"",1,0))</f>
        <v>#REF!</v>
      </c>
      <c r="AJ171" s="214" t="e">
        <f>IF('Crisis Indicator Data'!#REF!="No Data",1,IF(#REF!&lt;&gt;"",1,0))</f>
        <v>#REF!</v>
      </c>
      <c r="AK171" s="214" t="e">
        <f>IF('Crisis Indicator Data'!#REF!="No Data",1,IF(#REF!&lt;&gt;"",1,0))</f>
        <v>#REF!</v>
      </c>
      <c r="AL171" s="214" t="e">
        <f>IF('Crisis Indicator Data'!#REF!="No Data",1,IF(#REF!&lt;&gt;"",1,0))</f>
        <v>#REF!</v>
      </c>
      <c r="AM171" s="214" t="e">
        <f>IF('Crisis Indicator Data'!#REF!="No Data",1,IF(#REF!&lt;&gt;"",1,0))</f>
        <v>#REF!</v>
      </c>
      <c r="AN171" s="214" t="e">
        <f>IF('Crisis Indicator Data'!#REF!="No Data",1,IF(#REF!&lt;&gt;"",1,0))</f>
        <v>#REF!</v>
      </c>
      <c r="AO171" s="214" t="e">
        <f>IF('Crisis Indicator Data'!#REF!="No Data",1,IF(#REF!&lt;&gt;"",1,0))</f>
        <v>#REF!</v>
      </c>
      <c r="AP171" s="214" t="e">
        <f>IF('Crisis Indicator Data'!#REF!="No Data",1,IF(#REF!&lt;&gt;"",1,0))</f>
        <v>#REF!</v>
      </c>
      <c r="AQ171" s="214" t="e">
        <f>IF('Crisis Indicator Data'!#REF!="No Data",1,IF(#REF!&lt;&gt;"",1,0))</f>
        <v>#REF!</v>
      </c>
      <c r="AR171" s="214" t="e">
        <f>IF('Crisis Indicator Data'!#REF!="No Data",1,IF(#REF!&lt;&gt;"",1,0))</f>
        <v>#REF!</v>
      </c>
      <c r="AS171" s="214" t="e">
        <f>IF('Crisis Indicator Data'!#REF!="No Data",1,IF(#REF!&lt;&gt;"",1,0))</f>
        <v>#REF!</v>
      </c>
      <c r="AT171" s="214" t="e">
        <f>IF('Crisis Indicator Data'!#REF!="No Data",1,IF(#REF!&lt;&gt;"",1,0))</f>
        <v>#REF!</v>
      </c>
      <c r="AU171" s="214" t="e">
        <f>IF('Crisis Indicator Data'!#REF!="No Data",1,IF(#REF!&lt;&gt;"",1,0))</f>
        <v>#REF!</v>
      </c>
      <c r="AV171" s="214" t="e">
        <f>IF('Crisis Indicator Data'!#REF!="No Data",1,IF(#REF!&lt;&gt;"",1,0))</f>
        <v>#REF!</v>
      </c>
      <c r="AW171" s="214" t="e">
        <f>IF('Crisis Indicator Data'!#REF!="No Data",1,IF(#REF!&lt;&gt;"",1,0))</f>
        <v>#REF!</v>
      </c>
      <c r="AX171" s="214" t="e">
        <f>IF('Crisis Indicator Data'!#REF!="No Data",1,IF(#REF!&lt;&gt;"",1,0))</f>
        <v>#REF!</v>
      </c>
      <c r="AY171" s="214" t="e">
        <f>IF('Crisis Indicator Data'!#REF!="No Data",1,IF(#REF!&lt;&gt;"",1,0))</f>
        <v>#REF!</v>
      </c>
      <c r="AZ171" s="214" t="e">
        <f>IF('Crisis Indicator Data'!#REF!="No Data",1,IF(#REF!&lt;&gt;"",1,0))</f>
        <v>#REF!</v>
      </c>
      <c r="BA171" t="e">
        <f t="shared" si="10"/>
        <v>#REF!</v>
      </c>
      <c r="BB171" s="22" t="e">
        <f t="shared" si="11"/>
        <v>#REF!</v>
      </c>
    </row>
    <row r="172" spans="1:54" x14ac:dyDescent="0.25">
      <c r="A172" t="s">
        <v>8116</v>
      </c>
      <c r="B172" s="214" t="e">
        <f>IF('Crisis Indicator Data'!#REF!="No Data",1,IF(#REF!&lt;&gt;"",1,0))</f>
        <v>#REF!</v>
      </c>
      <c r="C172" s="214" t="e">
        <f>IF('Crisis Indicator Data'!#REF!="No Data",1,IF(#REF!&lt;&gt;"",1,0))</f>
        <v>#REF!</v>
      </c>
      <c r="D172" s="214" t="e">
        <f>IF('Crisis Indicator Data'!#REF!="No Data",1,IF(#REF!&lt;&gt;"",1,0))</f>
        <v>#REF!</v>
      </c>
      <c r="E172" s="214" t="e">
        <f>IF('Crisis Indicator Data'!#REF!="No Data",1,IF(#REF!&lt;&gt;"",1,0))</f>
        <v>#REF!</v>
      </c>
      <c r="F172" s="214" t="e">
        <f>IF('Crisis Indicator Data'!#REF!="No Data",1,IF(#REF!&lt;&gt;"",1,0))</f>
        <v>#REF!</v>
      </c>
      <c r="G172" s="214" t="e">
        <f>IF('Crisis Indicator Data'!#REF!="No Data",1,IF(#REF!&lt;&gt;"",1,0))</f>
        <v>#REF!</v>
      </c>
      <c r="H172" s="214" t="e">
        <f>IF('Crisis Indicator Data'!#REF!="No Data",1,IF(#REF!&lt;&gt;"",1,0))</f>
        <v>#REF!</v>
      </c>
      <c r="I172" s="214" t="e">
        <f>IF('Crisis Indicator Data'!#REF!="No Data",1,IF(#REF!&lt;&gt;"",1,0))</f>
        <v>#REF!</v>
      </c>
      <c r="J172" s="214" t="e">
        <f>IF('Crisis Indicator Data'!#REF!="No Data",1,IF(#REF!&lt;&gt;"",1,0))</f>
        <v>#REF!</v>
      </c>
      <c r="K172" s="214" t="e">
        <f>IF('Crisis Indicator Data'!#REF!="No Data",1,IF(#REF!&lt;&gt;"",1,0))</f>
        <v>#REF!</v>
      </c>
      <c r="L172" s="214" t="e">
        <f>IF('Crisis Indicator Data'!#REF!="No Data",1,IF(#REF!&lt;&gt;"",1,0))</f>
        <v>#REF!</v>
      </c>
      <c r="M172" s="214" t="e">
        <f>IF('Crisis Indicator Data'!#REF!="No Data",1,IF(#REF!&lt;&gt;"",1,0))</f>
        <v>#REF!</v>
      </c>
      <c r="N172" s="214" t="e">
        <f>IF('Crisis Indicator Data'!#REF!="No Data",1,IF(#REF!&lt;&gt;"",1,0))</f>
        <v>#REF!</v>
      </c>
      <c r="O172" s="214" t="e">
        <f>IF('Crisis Indicator Data'!#REF!="No Data",1,IF(#REF!&lt;&gt;"",1,0))</f>
        <v>#REF!</v>
      </c>
      <c r="P172" s="214" t="e">
        <f>IF('Crisis Indicator Data'!#REF!="No Data",1,IF(#REF!&lt;&gt;"",1,0))</f>
        <v>#REF!</v>
      </c>
      <c r="Q172" s="214" t="e">
        <f>IF('Crisis Indicator Data'!#REF!="No Data",1,IF(#REF!&lt;&gt;"",1,0))</f>
        <v>#REF!</v>
      </c>
      <c r="R172" s="214" t="e">
        <f>IF('Crisis Indicator Data'!#REF!="No Data",1,IF(#REF!&lt;&gt;"",1,0))</f>
        <v>#REF!</v>
      </c>
      <c r="S172" s="214" t="e">
        <f>IF('Crisis Indicator Data'!#REF!="No Data",1,IF(#REF!&lt;&gt;"",1,0))</f>
        <v>#REF!</v>
      </c>
      <c r="T172" s="214" t="e">
        <f>IF('Crisis Indicator Data'!#REF!="No Data",1,IF(#REF!&lt;&gt;"",1,0))</f>
        <v>#REF!</v>
      </c>
      <c r="U172" s="214" t="e">
        <f>IF('Crisis Indicator Data'!#REF!="No Data",1,IF(#REF!&lt;&gt;"",1,0))</f>
        <v>#REF!</v>
      </c>
      <c r="V172" s="214" t="e">
        <f>IF('Crisis Indicator Data'!#REF!="No Data",1,IF(#REF!&lt;&gt;"",1,0))</f>
        <v>#REF!</v>
      </c>
      <c r="W172" s="214" t="e">
        <f>IF('Crisis Indicator Data'!#REF!="No Data",1,IF(#REF!&lt;&gt;"",1,0))</f>
        <v>#REF!</v>
      </c>
      <c r="X172" s="214" t="e">
        <f>IF('Crisis Indicator Data'!#REF!="No Data",1,IF(#REF!&lt;&gt;"",1,0))</f>
        <v>#REF!</v>
      </c>
      <c r="Y172" s="214" t="e">
        <f>IF('Crisis Indicator Data'!#REF!="No Data",1,IF(#REF!&lt;&gt;"",1,0))</f>
        <v>#REF!</v>
      </c>
      <c r="Z172" s="214" t="e">
        <f>IF('Crisis Indicator Data'!#REF!="No Data",1,IF(#REF!&lt;&gt;"",1,0))</f>
        <v>#REF!</v>
      </c>
      <c r="AA172" s="214" t="e">
        <f>IF('Crisis Indicator Data'!#REF!="No Data",1,IF(#REF!&lt;&gt;"",1,0))</f>
        <v>#REF!</v>
      </c>
      <c r="AB172" s="214" t="e">
        <f>IF('Crisis Indicator Data'!#REF!="No Data",1,IF(#REF!&lt;&gt;"",1,0))</f>
        <v>#REF!</v>
      </c>
      <c r="AC172" s="214" t="e">
        <f>IF('Crisis Indicator Data'!#REF!="No Data",1,IF(#REF!&lt;&gt;"",1,0))</f>
        <v>#REF!</v>
      </c>
      <c r="AD172" s="214" t="e">
        <f>IF('Crisis Indicator Data'!#REF!="No Data",1,IF(#REF!&lt;&gt;"",1,0))</f>
        <v>#REF!</v>
      </c>
      <c r="AE172" s="214" t="e">
        <f>IF('Crisis Indicator Data'!#REF!="No Data",1,IF(#REF!&lt;&gt;"",1,0))</f>
        <v>#REF!</v>
      </c>
      <c r="AF172" s="214" t="e">
        <f>IF('Crisis Indicator Data'!#REF!="No Data",1,IF(#REF!&lt;&gt;"",1,0))</f>
        <v>#REF!</v>
      </c>
      <c r="AG172" s="214" t="e">
        <f>IF('Crisis Indicator Data'!#REF!="No Data",1,IF(#REF!&lt;&gt;"",1,0))</f>
        <v>#REF!</v>
      </c>
      <c r="AH172" s="214" t="e">
        <f>IF('Crisis Indicator Data'!#REF!="No Data",1,IF(#REF!&lt;&gt;"",1,0))</f>
        <v>#REF!</v>
      </c>
      <c r="AI172" s="214" t="e">
        <f>IF('Crisis Indicator Data'!#REF!="No Data",1,IF(#REF!&lt;&gt;"",1,0))</f>
        <v>#REF!</v>
      </c>
      <c r="AJ172" s="214" t="e">
        <f>IF('Crisis Indicator Data'!#REF!="No Data",1,IF(#REF!&lt;&gt;"",1,0))</f>
        <v>#REF!</v>
      </c>
      <c r="AK172" s="214" t="e">
        <f>IF('Crisis Indicator Data'!#REF!="No Data",1,IF(#REF!&lt;&gt;"",1,0))</f>
        <v>#REF!</v>
      </c>
      <c r="AL172" s="214" t="e">
        <f>IF('Crisis Indicator Data'!#REF!="No Data",1,IF(#REF!&lt;&gt;"",1,0))</f>
        <v>#REF!</v>
      </c>
      <c r="AM172" s="214" t="e">
        <f>IF('Crisis Indicator Data'!#REF!="No Data",1,IF(#REF!&lt;&gt;"",1,0))</f>
        <v>#REF!</v>
      </c>
      <c r="AN172" s="214" t="e">
        <f>IF('Crisis Indicator Data'!#REF!="No Data",1,IF(#REF!&lt;&gt;"",1,0))</f>
        <v>#REF!</v>
      </c>
      <c r="AO172" s="214" t="e">
        <f>IF('Crisis Indicator Data'!#REF!="No Data",1,IF(#REF!&lt;&gt;"",1,0))</f>
        <v>#REF!</v>
      </c>
      <c r="AP172" s="214" t="e">
        <f>IF('Crisis Indicator Data'!#REF!="No Data",1,IF(#REF!&lt;&gt;"",1,0))</f>
        <v>#REF!</v>
      </c>
      <c r="AQ172" s="214" t="e">
        <f>IF('Crisis Indicator Data'!#REF!="No Data",1,IF(#REF!&lt;&gt;"",1,0))</f>
        <v>#REF!</v>
      </c>
      <c r="AR172" s="214" t="e">
        <f>IF('Crisis Indicator Data'!#REF!="No Data",1,IF(#REF!&lt;&gt;"",1,0))</f>
        <v>#REF!</v>
      </c>
      <c r="AS172" s="214" t="e">
        <f>IF('Crisis Indicator Data'!#REF!="No Data",1,IF(#REF!&lt;&gt;"",1,0))</f>
        <v>#REF!</v>
      </c>
      <c r="AT172" s="214" t="e">
        <f>IF('Crisis Indicator Data'!#REF!="No Data",1,IF(#REF!&lt;&gt;"",1,0))</f>
        <v>#REF!</v>
      </c>
      <c r="AU172" s="214" t="e">
        <f>IF('Crisis Indicator Data'!#REF!="No Data",1,IF(#REF!&lt;&gt;"",1,0))</f>
        <v>#REF!</v>
      </c>
      <c r="AV172" s="214" t="e">
        <f>IF('Crisis Indicator Data'!#REF!="No Data",1,IF(#REF!&lt;&gt;"",1,0))</f>
        <v>#REF!</v>
      </c>
      <c r="AW172" s="214" t="e">
        <f>IF('Crisis Indicator Data'!#REF!="No Data",1,IF(#REF!&lt;&gt;"",1,0))</f>
        <v>#REF!</v>
      </c>
      <c r="AX172" s="214" t="e">
        <f>IF('Crisis Indicator Data'!#REF!="No Data",1,IF(#REF!&lt;&gt;"",1,0))</f>
        <v>#REF!</v>
      </c>
      <c r="AY172" s="214" t="e">
        <f>IF('Crisis Indicator Data'!#REF!="No Data",1,IF(#REF!&lt;&gt;"",1,0))</f>
        <v>#REF!</v>
      </c>
      <c r="AZ172" s="214" t="e">
        <f>IF('Crisis Indicator Data'!#REF!="No Data",1,IF(#REF!&lt;&gt;"",1,0))</f>
        <v>#REF!</v>
      </c>
      <c r="BA172" t="e">
        <f t="shared" si="10"/>
        <v>#REF!</v>
      </c>
      <c r="BB172" s="22" t="e">
        <f t="shared" si="11"/>
        <v>#REF!</v>
      </c>
    </row>
    <row r="173" spans="1:54" x14ac:dyDescent="0.25">
      <c r="A173" t="s">
        <v>8109</v>
      </c>
      <c r="B173" s="214" t="e">
        <f>IF('Crisis Indicator Data'!#REF!="No Data",1,IF(#REF!&lt;&gt;"",1,0))</f>
        <v>#REF!</v>
      </c>
      <c r="C173" s="214" t="e">
        <f>IF('Crisis Indicator Data'!#REF!="No Data",1,IF(#REF!&lt;&gt;"",1,0))</f>
        <v>#REF!</v>
      </c>
      <c r="D173" s="214" t="e">
        <f>IF('Crisis Indicator Data'!#REF!="No Data",1,IF(#REF!&lt;&gt;"",1,0))</f>
        <v>#REF!</v>
      </c>
      <c r="E173" s="214" t="e">
        <f>IF('Crisis Indicator Data'!#REF!="No Data",1,IF(#REF!&lt;&gt;"",1,0))</f>
        <v>#REF!</v>
      </c>
      <c r="F173" s="214" t="e">
        <f>IF('Crisis Indicator Data'!#REF!="No Data",1,IF(#REF!&lt;&gt;"",1,0))</f>
        <v>#REF!</v>
      </c>
      <c r="G173" s="214" t="e">
        <f>IF('Crisis Indicator Data'!#REF!="No Data",1,IF(#REF!&lt;&gt;"",1,0))</f>
        <v>#REF!</v>
      </c>
      <c r="H173" s="214" t="e">
        <f>IF('Crisis Indicator Data'!#REF!="No Data",1,IF(#REF!&lt;&gt;"",1,0))</f>
        <v>#REF!</v>
      </c>
      <c r="I173" s="214" t="e">
        <f>IF('Crisis Indicator Data'!#REF!="No Data",1,IF(#REF!&lt;&gt;"",1,0))</f>
        <v>#REF!</v>
      </c>
      <c r="J173" s="214" t="e">
        <f>IF('Crisis Indicator Data'!#REF!="No Data",1,IF(#REF!&lt;&gt;"",1,0))</f>
        <v>#REF!</v>
      </c>
      <c r="K173" s="214" t="e">
        <f>IF('Crisis Indicator Data'!#REF!="No Data",1,IF(#REF!&lt;&gt;"",1,0))</f>
        <v>#REF!</v>
      </c>
      <c r="L173" s="214" t="e">
        <f>IF('Crisis Indicator Data'!#REF!="No Data",1,IF(#REF!&lt;&gt;"",1,0))</f>
        <v>#REF!</v>
      </c>
      <c r="M173" s="214" t="e">
        <f>IF('Crisis Indicator Data'!#REF!="No Data",1,IF(#REF!&lt;&gt;"",1,0))</f>
        <v>#REF!</v>
      </c>
      <c r="N173" s="214" t="e">
        <f>IF('Crisis Indicator Data'!#REF!="No Data",1,IF(#REF!&lt;&gt;"",1,0))</f>
        <v>#REF!</v>
      </c>
      <c r="O173" s="214" t="e">
        <f>IF('Crisis Indicator Data'!#REF!="No Data",1,IF(#REF!&lt;&gt;"",1,0))</f>
        <v>#REF!</v>
      </c>
      <c r="P173" s="214" t="e">
        <f>IF('Crisis Indicator Data'!#REF!="No Data",1,IF(#REF!&lt;&gt;"",1,0))</f>
        <v>#REF!</v>
      </c>
      <c r="Q173" s="214" t="e">
        <f>IF('Crisis Indicator Data'!#REF!="No Data",1,IF(#REF!&lt;&gt;"",1,0))</f>
        <v>#REF!</v>
      </c>
      <c r="R173" s="214" t="e">
        <f>IF('Crisis Indicator Data'!#REF!="No Data",1,IF(#REF!&lt;&gt;"",1,0))</f>
        <v>#REF!</v>
      </c>
      <c r="S173" s="214" t="e">
        <f>IF('Crisis Indicator Data'!#REF!="No Data",1,IF(#REF!&lt;&gt;"",1,0))</f>
        <v>#REF!</v>
      </c>
      <c r="T173" s="214" t="e">
        <f>IF('Crisis Indicator Data'!#REF!="No Data",1,IF(#REF!&lt;&gt;"",1,0))</f>
        <v>#REF!</v>
      </c>
      <c r="U173" s="214" t="e">
        <f>IF('Crisis Indicator Data'!#REF!="No Data",1,IF(#REF!&lt;&gt;"",1,0))</f>
        <v>#REF!</v>
      </c>
      <c r="V173" s="214" t="e">
        <f>IF('Crisis Indicator Data'!#REF!="No Data",1,IF(#REF!&lt;&gt;"",1,0))</f>
        <v>#REF!</v>
      </c>
      <c r="W173" s="214" t="e">
        <f>IF('Crisis Indicator Data'!#REF!="No Data",1,IF(#REF!&lt;&gt;"",1,0))</f>
        <v>#REF!</v>
      </c>
      <c r="X173" s="214" t="e">
        <f>IF('Crisis Indicator Data'!#REF!="No Data",1,IF(#REF!&lt;&gt;"",1,0))</f>
        <v>#REF!</v>
      </c>
      <c r="Y173" s="214" t="e">
        <f>IF('Crisis Indicator Data'!#REF!="No Data",1,IF(#REF!&lt;&gt;"",1,0))</f>
        <v>#REF!</v>
      </c>
      <c r="Z173" s="214" t="e">
        <f>IF('Crisis Indicator Data'!#REF!="No Data",1,IF(#REF!&lt;&gt;"",1,0))</f>
        <v>#REF!</v>
      </c>
      <c r="AA173" s="214" t="e">
        <f>IF('Crisis Indicator Data'!#REF!="No Data",1,IF(#REF!&lt;&gt;"",1,0))</f>
        <v>#REF!</v>
      </c>
      <c r="AB173" s="214" t="e">
        <f>IF('Crisis Indicator Data'!#REF!="No Data",1,IF(#REF!&lt;&gt;"",1,0))</f>
        <v>#REF!</v>
      </c>
      <c r="AC173" s="214" t="e">
        <f>IF('Crisis Indicator Data'!#REF!="No Data",1,IF(#REF!&lt;&gt;"",1,0))</f>
        <v>#REF!</v>
      </c>
      <c r="AD173" s="214" t="e">
        <f>IF('Crisis Indicator Data'!#REF!="No Data",1,IF(#REF!&lt;&gt;"",1,0))</f>
        <v>#REF!</v>
      </c>
      <c r="AE173" s="214" t="e">
        <f>IF('Crisis Indicator Data'!#REF!="No Data",1,IF(#REF!&lt;&gt;"",1,0))</f>
        <v>#REF!</v>
      </c>
      <c r="AF173" s="214" t="e">
        <f>IF('Crisis Indicator Data'!#REF!="No Data",1,IF(#REF!&lt;&gt;"",1,0))</f>
        <v>#REF!</v>
      </c>
      <c r="AG173" s="214" t="e">
        <f>IF('Crisis Indicator Data'!#REF!="No Data",1,IF(#REF!&lt;&gt;"",1,0))</f>
        <v>#REF!</v>
      </c>
      <c r="AH173" s="214" t="e">
        <f>IF('Crisis Indicator Data'!#REF!="No Data",1,IF(#REF!&lt;&gt;"",1,0))</f>
        <v>#REF!</v>
      </c>
      <c r="AI173" s="214" t="e">
        <f>IF('Crisis Indicator Data'!#REF!="No Data",1,IF(#REF!&lt;&gt;"",1,0))</f>
        <v>#REF!</v>
      </c>
      <c r="AJ173" s="214" t="e">
        <f>IF('Crisis Indicator Data'!#REF!="No Data",1,IF(#REF!&lt;&gt;"",1,0))</f>
        <v>#REF!</v>
      </c>
      <c r="AK173" s="214" t="e">
        <f>IF('Crisis Indicator Data'!#REF!="No Data",1,IF(#REF!&lt;&gt;"",1,0))</f>
        <v>#REF!</v>
      </c>
      <c r="AL173" s="214" t="e">
        <f>IF('Crisis Indicator Data'!#REF!="No Data",1,IF(#REF!&lt;&gt;"",1,0))</f>
        <v>#REF!</v>
      </c>
      <c r="AM173" s="214" t="e">
        <f>IF('Crisis Indicator Data'!#REF!="No Data",1,IF(#REF!&lt;&gt;"",1,0))</f>
        <v>#REF!</v>
      </c>
      <c r="AN173" s="214" t="e">
        <f>IF('Crisis Indicator Data'!#REF!="No Data",1,IF(#REF!&lt;&gt;"",1,0))</f>
        <v>#REF!</v>
      </c>
      <c r="AO173" s="214" t="e">
        <f>IF('Crisis Indicator Data'!#REF!="No Data",1,IF(#REF!&lt;&gt;"",1,0))</f>
        <v>#REF!</v>
      </c>
      <c r="AP173" s="214" t="e">
        <f>IF('Crisis Indicator Data'!#REF!="No Data",1,IF(#REF!&lt;&gt;"",1,0))</f>
        <v>#REF!</v>
      </c>
      <c r="AQ173" s="214" t="e">
        <f>IF('Crisis Indicator Data'!#REF!="No Data",1,IF(#REF!&lt;&gt;"",1,0))</f>
        <v>#REF!</v>
      </c>
      <c r="AR173" s="214" t="e">
        <f>IF('Crisis Indicator Data'!#REF!="No Data",1,IF(#REF!&lt;&gt;"",1,0))</f>
        <v>#REF!</v>
      </c>
      <c r="AS173" s="214" t="e">
        <f>IF('Crisis Indicator Data'!#REF!="No Data",1,IF(#REF!&lt;&gt;"",1,0))</f>
        <v>#REF!</v>
      </c>
      <c r="AT173" s="214" t="e">
        <f>IF('Crisis Indicator Data'!#REF!="No Data",1,IF(#REF!&lt;&gt;"",1,0))</f>
        <v>#REF!</v>
      </c>
      <c r="AU173" s="214" t="e">
        <f>IF('Crisis Indicator Data'!#REF!="No Data",1,IF(#REF!&lt;&gt;"",1,0))</f>
        <v>#REF!</v>
      </c>
      <c r="AV173" s="214" t="e">
        <f>IF('Crisis Indicator Data'!#REF!="No Data",1,IF(#REF!&lt;&gt;"",1,0))</f>
        <v>#REF!</v>
      </c>
      <c r="AW173" s="214" t="e">
        <f>IF('Crisis Indicator Data'!#REF!="No Data",1,IF(#REF!&lt;&gt;"",1,0))</f>
        <v>#REF!</v>
      </c>
      <c r="AX173" s="214" t="e">
        <f>IF('Crisis Indicator Data'!#REF!="No Data",1,IF(#REF!&lt;&gt;"",1,0))</f>
        <v>#REF!</v>
      </c>
      <c r="AY173" s="214" t="e">
        <f>IF('Crisis Indicator Data'!#REF!="No Data",1,IF(#REF!&lt;&gt;"",1,0))</f>
        <v>#REF!</v>
      </c>
      <c r="AZ173" s="214" t="e">
        <f>IF('Crisis Indicator Data'!#REF!="No Data",1,IF(#REF!&lt;&gt;"",1,0))</f>
        <v>#REF!</v>
      </c>
      <c r="BA173" t="e">
        <f t="shared" si="10"/>
        <v>#REF!</v>
      </c>
      <c r="BB173" s="22" t="e">
        <f t="shared" si="11"/>
        <v>#REF!</v>
      </c>
    </row>
    <row r="174" spans="1:54" x14ac:dyDescent="0.25">
      <c r="A174" t="s">
        <v>8117</v>
      </c>
      <c r="B174" s="214" t="e">
        <f>IF('Crisis Indicator Data'!#REF!="No Data",1,IF(#REF!&lt;&gt;"",1,0))</f>
        <v>#REF!</v>
      </c>
      <c r="C174" s="214" t="e">
        <f>IF('Crisis Indicator Data'!#REF!="No Data",1,IF(#REF!&lt;&gt;"",1,0))</f>
        <v>#REF!</v>
      </c>
      <c r="D174" s="214" t="e">
        <f>IF('Crisis Indicator Data'!#REF!="No Data",1,IF(#REF!&lt;&gt;"",1,0))</f>
        <v>#REF!</v>
      </c>
      <c r="E174" s="214" t="e">
        <f>IF('Crisis Indicator Data'!#REF!="No Data",1,IF(#REF!&lt;&gt;"",1,0))</f>
        <v>#REF!</v>
      </c>
      <c r="F174" s="214" t="e">
        <f>IF('Crisis Indicator Data'!#REF!="No Data",1,IF(#REF!&lt;&gt;"",1,0))</f>
        <v>#REF!</v>
      </c>
      <c r="G174" s="214" t="e">
        <f>IF('Crisis Indicator Data'!#REF!="No Data",1,IF(#REF!&lt;&gt;"",1,0))</f>
        <v>#REF!</v>
      </c>
      <c r="H174" s="214" t="e">
        <f>IF('Crisis Indicator Data'!#REF!="No Data",1,IF(#REF!&lt;&gt;"",1,0))</f>
        <v>#REF!</v>
      </c>
      <c r="I174" s="214" t="e">
        <f>IF('Crisis Indicator Data'!#REF!="No Data",1,IF(#REF!&lt;&gt;"",1,0))</f>
        <v>#REF!</v>
      </c>
      <c r="J174" s="214" t="e">
        <f>IF('Crisis Indicator Data'!#REF!="No Data",1,IF(#REF!&lt;&gt;"",1,0))</f>
        <v>#REF!</v>
      </c>
      <c r="K174" s="214" t="e">
        <f>IF('Crisis Indicator Data'!#REF!="No Data",1,IF(#REF!&lt;&gt;"",1,0))</f>
        <v>#REF!</v>
      </c>
      <c r="L174" s="214" t="e">
        <f>IF('Crisis Indicator Data'!#REF!="No Data",1,IF(#REF!&lt;&gt;"",1,0))</f>
        <v>#REF!</v>
      </c>
      <c r="M174" s="214" t="e">
        <f>IF('Crisis Indicator Data'!#REF!="No Data",1,IF(#REF!&lt;&gt;"",1,0))</f>
        <v>#REF!</v>
      </c>
      <c r="N174" s="214" t="e">
        <f>IF('Crisis Indicator Data'!#REF!="No Data",1,IF(#REF!&lt;&gt;"",1,0))</f>
        <v>#REF!</v>
      </c>
      <c r="O174" s="214" t="e">
        <f>IF('Crisis Indicator Data'!#REF!="No Data",1,IF(#REF!&lt;&gt;"",1,0))</f>
        <v>#REF!</v>
      </c>
      <c r="P174" s="214" t="e">
        <f>IF('Crisis Indicator Data'!#REF!="No Data",1,IF(#REF!&lt;&gt;"",1,0))</f>
        <v>#REF!</v>
      </c>
      <c r="Q174" s="214" t="e">
        <f>IF('Crisis Indicator Data'!#REF!="No Data",1,IF(#REF!&lt;&gt;"",1,0))</f>
        <v>#REF!</v>
      </c>
      <c r="R174" s="214" t="e">
        <f>IF('Crisis Indicator Data'!#REF!="No Data",1,IF(#REF!&lt;&gt;"",1,0))</f>
        <v>#REF!</v>
      </c>
      <c r="S174" s="214" t="e">
        <f>IF('Crisis Indicator Data'!#REF!="No Data",1,IF(#REF!&lt;&gt;"",1,0))</f>
        <v>#REF!</v>
      </c>
      <c r="T174" s="214" t="e">
        <f>IF('Crisis Indicator Data'!#REF!="No Data",1,IF(#REF!&lt;&gt;"",1,0))</f>
        <v>#REF!</v>
      </c>
      <c r="U174" s="214" t="e">
        <f>IF('Crisis Indicator Data'!#REF!="No Data",1,IF(#REF!&lt;&gt;"",1,0))</f>
        <v>#REF!</v>
      </c>
      <c r="V174" s="214" t="e">
        <f>IF('Crisis Indicator Data'!#REF!="No Data",1,IF(#REF!&lt;&gt;"",1,0))</f>
        <v>#REF!</v>
      </c>
      <c r="W174" s="214" t="e">
        <f>IF('Crisis Indicator Data'!#REF!="No Data",1,IF(#REF!&lt;&gt;"",1,0))</f>
        <v>#REF!</v>
      </c>
      <c r="X174" s="214" t="e">
        <f>IF('Crisis Indicator Data'!#REF!="No Data",1,IF(#REF!&lt;&gt;"",1,0))</f>
        <v>#REF!</v>
      </c>
      <c r="Y174" s="214" t="e">
        <f>IF('Crisis Indicator Data'!#REF!="No Data",1,IF(#REF!&lt;&gt;"",1,0))</f>
        <v>#REF!</v>
      </c>
      <c r="Z174" s="214" t="e">
        <f>IF('Crisis Indicator Data'!#REF!="No Data",1,IF(#REF!&lt;&gt;"",1,0))</f>
        <v>#REF!</v>
      </c>
      <c r="AA174" s="214" t="e">
        <f>IF('Crisis Indicator Data'!#REF!="No Data",1,IF(#REF!&lt;&gt;"",1,0))</f>
        <v>#REF!</v>
      </c>
      <c r="AB174" s="214" t="e">
        <f>IF('Crisis Indicator Data'!#REF!="No Data",1,IF(#REF!&lt;&gt;"",1,0))</f>
        <v>#REF!</v>
      </c>
      <c r="AC174" s="214" t="e">
        <f>IF('Crisis Indicator Data'!#REF!="No Data",1,IF(#REF!&lt;&gt;"",1,0))</f>
        <v>#REF!</v>
      </c>
      <c r="AD174" s="214" t="e">
        <f>IF('Crisis Indicator Data'!#REF!="No Data",1,IF(#REF!&lt;&gt;"",1,0))</f>
        <v>#REF!</v>
      </c>
      <c r="AE174" s="214" t="e">
        <f>IF('Crisis Indicator Data'!#REF!="No Data",1,IF(#REF!&lt;&gt;"",1,0))</f>
        <v>#REF!</v>
      </c>
      <c r="AF174" s="214" t="e">
        <f>IF('Crisis Indicator Data'!#REF!="No Data",1,IF(#REF!&lt;&gt;"",1,0))</f>
        <v>#REF!</v>
      </c>
      <c r="AG174" s="214" t="e">
        <f>IF('Crisis Indicator Data'!#REF!="No Data",1,IF(#REF!&lt;&gt;"",1,0))</f>
        <v>#REF!</v>
      </c>
      <c r="AH174" s="214" t="e">
        <f>IF('Crisis Indicator Data'!#REF!="No Data",1,IF(#REF!&lt;&gt;"",1,0))</f>
        <v>#REF!</v>
      </c>
      <c r="AI174" s="214" t="e">
        <f>IF('Crisis Indicator Data'!#REF!="No Data",1,IF(#REF!&lt;&gt;"",1,0))</f>
        <v>#REF!</v>
      </c>
      <c r="AJ174" s="214" t="e">
        <f>IF('Crisis Indicator Data'!#REF!="No Data",1,IF(#REF!&lt;&gt;"",1,0))</f>
        <v>#REF!</v>
      </c>
      <c r="AK174" s="214" t="e">
        <f>IF('Crisis Indicator Data'!#REF!="No Data",1,IF(#REF!&lt;&gt;"",1,0))</f>
        <v>#REF!</v>
      </c>
      <c r="AL174" s="214" t="e">
        <f>IF('Crisis Indicator Data'!#REF!="No Data",1,IF(#REF!&lt;&gt;"",1,0))</f>
        <v>#REF!</v>
      </c>
      <c r="AM174" s="214" t="e">
        <f>IF('Crisis Indicator Data'!#REF!="No Data",1,IF(#REF!&lt;&gt;"",1,0))</f>
        <v>#REF!</v>
      </c>
      <c r="AN174" s="214" t="e">
        <f>IF('Crisis Indicator Data'!#REF!="No Data",1,IF(#REF!&lt;&gt;"",1,0))</f>
        <v>#REF!</v>
      </c>
      <c r="AO174" s="214" t="e">
        <f>IF('Crisis Indicator Data'!#REF!="No Data",1,IF(#REF!&lt;&gt;"",1,0))</f>
        <v>#REF!</v>
      </c>
      <c r="AP174" s="214" t="e">
        <f>IF('Crisis Indicator Data'!#REF!="No Data",1,IF(#REF!&lt;&gt;"",1,0))</f>
        <v>#REF!</v>
      </c>
      <c r="AQ174" s="214" t="e">
        <f>IF('Crisis Indicator Data'!#REF!="No Data",1,IF(#REF!&lt;&gt;"",1,0))</f>
        <v>#REF!</v>
      </c>
      <c r="AR174" s="214" t="e">
        <f>IF('Crisis Indicator Data'!#REF!="No Data",1,IF(#REF!&lt;&gt;"",1,0))</f>
        <v>#REF!</v>
      </c>
      <c r="AS174" s="214" t="e">
        <f>IF('Crisis Indicator Data'!#REF!="No Data",1,IF(#REF!&lt;&gt;"",1,0))</f>
        <v>#REF!</v>
      </c>
      <c r="AT174" s="214" t="e">
        <f>IF('Crisis Indicator Data'!#REF!="No Data",1,IF(#REF!&lt;&gt;"",1,0))</f>
        <v>#REF!</v>
      </c>
      <c r="AU174" s="214" t="e">
        <f>IF('Crisis Indicator Data'!#REF!="No Data",1,IF(#REF!&lt;&gt;"",1,0))</f>
        <v>#REF!</v>
      </c>
      <c r="AV174" s="214" t="e">
        <f>IF('Crisis Indicator Data'!#REF!="No Data",1,IF(#REF!&lt;&gt;"",1,0))</f>
        <v>#REF!</v>
      </c>
      <c r="AW174" s="214" t="e">
        <f>IF('Crisis Indicator Data'!#REF!="No Data",1,IF(#REF!&lt;&gt;"",1,0))</f>
        <v>#REF!</v>
      </c>
      <c r="AX174" s="214" t="e">
        <f>IF('Crisis Indicator Data'!#REF!="No Data",1,IF(#REF!&lt;&gt;"",1,0))</f>
        <v>#REF!</v>
      </c>
      <c r="AY174" s="214" t="e">
        <f>IF('Crisis Indicator Data'!#REF!="No Data",1,IF(#REF!&lt;&gt;"",1,0))</f>
        <v>#REF!</v>
      </c>
      <c r="AZ174" s="214" t="e">
        <f>IF('Crisis Indicator Data'!#REF!="No Data",1,IF(#REF!&lt;&gt;"",1,0))</f>
        <v>#REF!</v>
      </c>
      <c r="BA174" t="e">
        <f t="shared" si="10"/>
        <v>#REF!</v>
      </c>
      <c r="BB174" s="22" t="e">
        <f t="shared" si="11"/>
        <v>#REF!</v>
      </c>
    </row>
    <row r="175" spans="1:54" x14ac:dyDescent="0.25">
      <c r="A175" t="s">
        <v>8118</v>
      </c>
      <c r="B175" s="214" t="e">
        <f>IF('Crisis Indicator Data'!#REF!="No Data",1,IF(#REF!&lt;&gt;"",1,0))</f>
        <v>#REF!</v>
      </c>
      <c r="C175" s="214" t="e">
        <f>IF('Crisis Indicator Data'!#REF!="No Data",1,IF(#REF!&lt;&gt;"",1,0))</f>
        <v>#REF!</v>
      </c>
      <c r="D175" s="214" t="e">
        <f>IF('Crisis Indicator Data'!#REF!="No Data",1,IF(#REF!&lt;&gt;"",1,0))</f>
        <v>#REF!</v>
      </c>
      <c r="E175" s="214" t="e">
        <f>IF('Crisis Indicator Data'!#REF!="No Data",1,IF(#REF!&lt;&gt;"",1,0))</f>
        <v>#REF!</v>
      </c>
      <c r="F175" s="214" t="e">
        <f>IF('Crisis Indicator Data'!#REF!="No Data",1,IF(#REF!&lt;&gt;"",1,0))</f>
        <v>#REF!</v>
      </c>
      <c r="G175" s="214" t="e">
        <f>IF('Crisis Indicator Data'!#REF!="No Data",1,IF(#REF!&lt;&gt;"",1,0))</f>
        <v>#REF!</v>
      </c>
      <c r="H175" s="214" t="e">
        <f>IF('Crisis Indicator Data'!#REF!="No Data",1,IF(#REF!&lt;&gt;"",1,0))</f>
        <v>#REF!</v>
      </c>
      <c r="I175" s="214" t="e">
        <f>IF('Crisis Indicator Data'!#REF!="No Data",1,IF(#REF!&lt;&gt;"",1,0))</f>
        <v>#REF!</v>
      </c>
      <c r="J175" s="214" t="e">
        <f>IF('Crisis Indicator Data'!#REF!="No Data",1,IF(#REF!&lt;&gt;"",1,0))</f>
        <v>#REF!</v>
      </c>
      <c r="K175" s="214" t="e">
        <f>IF('Crisis Indicator Data'!#REF!="No Data",1,IF(#REF!&lt;&gt;"",1,0))</f>
        <v>#REF!</v>
      </c>
      <c r="L175" s="214" t="e">
        <f>IF('Crisis Indicator Data'!#REF!="No Data",1,IF(#REF!&lt;&gt;"",1,0))</f>
        <v>#REF!</v>
      </c>
      <c r="M175" s="214" t="e">
        <f>IF('Crisis Indicator Data'!#REF!="No Data",1,IF(#REF!&lt;&gt;"",1,0))</f>
        <v>#REF!</v>
      </c>
      <c r="N175" s="214" t="e">
        <f>IF('Crisis Indicator Data'!#REF!="No Data",1,IF(#REF!&lt;&gt;"",1,0))</f>
        <v>#REF!</v>
      </c>
      <c r="O175" s="214" t="e">
        <f>IF('Crisis Indicator Data'!#REF!="No Data",1,IF(#REF!&lt;&gt;"",1,0))</f>
        <v>#REF!</v>
      </c>
      <c r="P175" s="214" t="e">
        <f>IF('Crisis Indicator Data'!#REF!="No Data",1,IF(#REF!&lt;&gt;"",1,0))</f>
        <v>#REF!</v>
      </c>
      <c r="Q175" s="214" t="e">
        <f>IF('Crisis Indicator Data'!#REF!="No Data",1,IF(#REF!&lt;&gt;"",1,0))</f>
        <v>#REF!</v>
      </c>
      <c r="R175" s="214" t="e">
        <f>IF('Crisis Indicator Data'!#REF!="No Data",1,IF(#REF!&lt;&gt;"",1,0))</f>
        <v>#REF!</v>
      </c>
      <c r="S175" s="214" t="e">
        <f>IF('Crisis Indicator Data'!#REF!="No Data",1,IF(#REF!&lt;&gt;"",1,0))</f>
        <v>#REF!</v>
      </c>
      <c r="T175" s="214" t="e">
        <f>IF('Crisis Indicator Data'!#REF!="No Data",1,IF(#REF!&lt;&gt;"",1,0))</f>
        <v>#REF!</v>
      </c>
      <c r="U175" s="214" t="e">
        <f>IF('Crisis Indicator Data'!#REF!="No Data",1,IF(#REF!&lt;&gt;"",1,0))</f>
        <v>#REF!</v>
      </c>
      <c r="V175" s="214" t="e">
        <f>IF('Crisis Indicator Data'!#REF!="No Data",1,IF(#REF!&lt;&gt;"",1,0))</f>
        <v>#REF!</v>
      </c>
      <c r="W175" s="214" t="e">
        <f>IF('Crisis Indicator Data'!#REF!="No Data",1,IF(#REF!&lt;&gt;"",1,0))</f>
        <v>#REF!</v>
      </c>
      <c r="X175" s="214" t="e">
        <f>IF('Crisis Indicator Data'!#REF!="No Data",1,IF(#REF!&lt;&gt;"",1,0))</f>
        <v>#REF!</v>
      </c>
      <c r="Y175" s="214" t="e">
        <f>IF('Crisis Indicator Data'!#REF!="No Data",1,IF(#REF!&lt;&gt;"",1,0))</f>
        <v>#REF!</v>
      </c>
      <c r="Z175" s="214" t="e">
        <f>IF('Crisis Indicator Data'!#REF!="No Data",1,IF(#REF!&lt;&gt;"",1,0))</f>
        <v>#REF!</v>
      </c>
      <c r="AA175" s="214" t="e">
        <f>IF('Crisis Indicator Data'!#REF!="No Data",1,IF(#REF!&lt;&gt;"",1,0))</f>
        <v>#REF!</v>
      </c>
      <c r="AB175" s="214" t="e">
        <f>IF('Crisis Indicator Data'!#REF!="No Data",1,IF(#REF!&lt;&gt;"",1,0))</f>
        <v>#REF!</v>
      </c>
      <c r="AC175" s="214" t="e">
        <f>IF('Crisis Indicator Data'!#REF!="No Data",1,IF(#REF!&lt;&gt;"",1,0))</f>
        <v>#REF!</v>
      </c>
      <c r="AD175" s="214" t="e">
        <f>IF('Crisis Indicator Data'!#REF!="No Data",1,IF(#REF!&lt;&gt;"",1,0))</f>
        <v>#REF!</v>
      </c>
      <c r="AE175" s="214" t="e">
        <f>IF('Crisis Indicator Data'!#REF!="No Data",1,IF(#REF!&lt;&gt;"",1,0))</f>
        <v>#REF!</v>
      </c>
      <c r="AF175" s="214" t="e">
        <f>IF('Crisis Indicator Data'!#REF!="No Data",1,IF(#REF!&lt;&gt;"",1,0))</f>
        <v>#REF!</v>
      </c>
      <c r="AG175" s="214" t="e">
        <f>IF('Crisis Indicator Data'!#REF!="No Data",1,IF(#REF!&lt;&gt;"",1,0))</f>
        <v>#REF!</v>
      </c>
      <c r="AH175" s="214" t="e">
        <f>IF('Crisis Indicator Data'!#REF!="No Data",1,IF(#REF!&lt;&gt;"",1,0))</f>
        <v>#REF!</v>
      </c>
      <c r="AI175" s="214" t="e">
        <f>IF('Crisis Indicator Data'!#REF!="No Data",1,IF(#REF!&lt;&gt;"",1,0))</f>
        <v>#REF!</v>
      </c>
      <c r="AJ175" s="214" t="e">
        <f>IF('Crisis Indicator Data'!#REF!="No Data",1,IF(#REF!&lt;&gt;"",1,0))</f>
        <v>#REF!</v>
      </c>
      <c r="AK175" s="214" t="e">
        <f>IF('Crisis Indicator Data'!#REF!="No Data",1,IF(#REF!&lt;&gt;"",1,0))</f>
        <v>#REF!</v>
      </c>
      <c r="AL175" s="214" t="e">
        <f>IF('Crisis Indicator Data'!#REF!="No Data",1,IF(#REF!&lt;&gt;"",1,0))</f>
        <v>#REF!</v>
      </c>
      <c r="AM175" s="214" t="e">
        <f>IF('Crisis Indicator Data'!#REF!="No Data",1,IF(#REF!&lt;&gt;"",1,0))</f>
        <v>#REF!</v>
      </c>
      <c r="AN175" s="214" t="e">
        <f>IF('Crisis Indicator Data'!#REF!="No Data",1,IF(#REF!&lt;&gt;"",1,0))</f>
        <v>#REF!</v>
      </c>
      <c r="AO175" s="214" t="e">
        <f>IF('Crisis Indicator Data'!#REF!="No Data",1,IF(#REF!&lt;&gt;"",1,0))</f>
        <v>#REF!</v>
      </c>
      <c r="AP175" s="214" t="e">
        <f>IF('Crisis Indicator Data'!#REF!="No Data",1,IF(#REF!&lt;&gt;"",1,0))</f>
        <v>#REF!</v>
      </c>
      <c r="AQ175" s="214" t="e">
        <f>IF('Crisis Indicator Data'!#REF!="No Data",1,IF(#REF!&lt;&gt;"",1,0))</f>
        <v>#REF!</v>
      </c>
      <c r="AR175" s="214" t="e">
        <f>IF('Crisis Indicator Data'!#REF!="No Data",1,IF(#REF!&lt;&gt;"",1,0))</f>
        <v>#REF!</v>
      </c>
      <c r="AS175" s="214" t="e">
        <f>IF('Crisis Indicator Data'!#REF!="No Data",1,IF(#REF!&lt;&gt;"",1,0))</f>
        <v>#REF!</v>
      </c>
      <c r="AT175" s="214" t="e">
        <f>IF('Crisis Indicator Data'!#REF!="No Data",1,IF(#REF!&lt;&gt;"",1,0))</f>
        <v>#REF!</v>
      </c>
      <c r="AU175" s="214" t="e">
        <f>IF('Crisis Indicator Data'!#REF!="No Data",1,IF(#REF!&lt;&gt;"",1,0))</f>
        <v>#REF!</v>
      </c>
      <c r="AV175" s="214" t="e">
        <f>IF('Crisis Indicator Data'!#REF!="No Data",1,IF(#REF!&lt;&gt;"",1,0))</f>
        <v>#REF!</v>
      </c>
      <c r="AW175" s="214" t="e">
        <f>IF('Crisis Indicator Data'!#REF!="No Data",1,IF(#REF!&lt;&gt;"",1,0))</f>
        <v>#REF!</v>
      </c>
      <c r="AX175" s="214" t="e">
        <f>IF('Crisis Indicator Data'!#REF!="No Data",1,IF(#REF!&lt;&gt;"",1,0))</f>
        <v>#REF!</v>
      </c>
      <c r="AY175" s="214" t="e">
        <f>IF('Crisis Indicator Data'!#REF!="No Data",1,IF(#REF!&lt;&gt;"",1,0))</f>
        <v>#REF!</v>
      </c>
      <c r="AZ175" s="214" t="e">
        <f>IF('Crisis Indicator Data'!#REF!="No Data",1,IF(#REF!&lt;&gt;"",1,0))</f>
        <v>#REF!</v>
      </c>
      <c r="BA175" t="e">
        <f t="shared" si="10"/>
        <v>#REF!</v>
      </c>
      <c r="BB175" s="22" t="e">
        <f t="shared" si="11"/>
        <v>#REF!</v>
      </c>
    </row>
    <row r="176" spans="1:54" x14ac:dyDescent="0.25">
      <c r="A176" t="s">
        <v>8119</v>
      </c>
      <c r="B176" s="214" t="e">
        <f>IF('Crisis Indicator Data'!#REF!="No Data",1,IF(#REF!&lt;&gt;"",1,0))</f>
        <v>#REF!</v>
      </c>
      <c r="C176" s="214" t="e">
        <f>IF('Crisis Indicator Data'!#REF!="No Data",1,IF(#REF!&lt;&gt;"",1,0))</f>
        <v>#REF!</v>
      </c>
      <c r="D176" s="214" t="e">
        <f>IF('Crisis Indicator Data'!#REF!="No Data",1,IF(#REF!&lt;&gt;"",1,0))</f>
        <v>#REF!</v>
      </c>
      <c r="E176" s="214" t="e">
        <f>IF('Crisis Indicator Data'!#REF!="No Data",1,IF(#REF!&lt;&gt;"",1,0))</f>
        <v>#REF!</v>
      </c>
      <c r="F176" s="214" t="e">
        <f>IF('Crisis Indicator Data'!#REF!="No Data",1,IF(#REF!&lt;&gt;"",1,0))</f>
        <v>#REF!</v>
      </c>
      <c r="G176" s="214" t="e">
        <f>IF('Crisis Indicator Data'!#REF!="No Data",1,IF(#REF!&lt;&gt;"",1,0))</f>
        <v>#REF!</v>
      </c>
      <c r="H176" s="214" t="e">
        <f>IF('Crisis Indicator Data'!#REF!="No Data",1,IF(#REF!&lt;&gt;"",1,0))</f>
        <v>#REF!</v>
      </c>
      <c r="I176" s="214" t="e">
        <f>IF('Crisis Indicator Data'!#REF!="No Data",1,IF(#REF!&lt;&gt;"",1,0))</f>
        <v>#REF!</v>
      </c>
      <c r="J176" s="214" t="e">
        <f>IF('Crisis Indicator Data'!#REF!="No Data",1,IF(#REF!&lt;&gt;"",1,0))</f>
        <v>#REF!</v>
      </c>
      <c r="K176" s="214" t="e">
        <f>IF('Crisis Indicator Data'!#REF!="No Data",1,IF(#REF!&lt;&gt;"",1,0))</f>
        <v>#REF!</v>
      </c>
      <c r="L176" s="214" t="e">
        <f>IF('Crisis Indicator Data'!#REF!="No Data",1,IF(#REF!&lt;&gt;"",1,0))</f>
        <v>#REF!</v>
      </c>
      <c r="M176" s="214" t="e">
        <f>IF('Crisis Indicator Data'!#REF!="No Data",1,IF(#REF!&lt;&gt;"",1,0))</f>
        <v>#REF!</v>
      </c>
      <c r="N176" s="214" t="e">
        <f>IF('Crisis Indicator Data'!#REF!="No Data",1,IF(#REF!&lt;&gt;"",1,0))</f>
        <v>#REF!</v>
      </c>
      <c r="O176" s="214" t="e">
        <f>IF('Crisis Indicator Data'!#REF!="No Data",1,IF(#REF!&lt;&gt;"",1,0))</f>
        <v>#REF!</v>
      </c>
      <c r="P176" s="214" t="e">
        <f>IF('Crisis Indicator Data'!#REF!="No Data",1,IF(#REF!&lt;&gt;"",1,0))</f>
        <v>#REF!</v>
      </c>
      <c r="Q176" s="214" t="e">
        <f>IF('Crisis Indicator Data'!#REF!="No Data",1,IF(#REF!&lt;&gt;"",1,0))</f>
        <v>#REF!</v>
      </c>
      <c r="R176" s="214" t="e">
        <f>IF('Crisis Indicator Data'!#REF!="No Data",1,IF(#REF!&lt;&gt;"",1,0))</f>
        <v>#REF!</v>
      </c>
      <c r="S176" s="214" t="e">
        <f>IF('Crisis Indicator Data'!#REF!="No Data",1,IF(#REF!&lt;&gt;"",1,0))</f>
        <v>#REF!</v>
      </c>
      <c r="T176" s="214" t="e">
        <f>IF('Crisis Indicator Data'!#REF!="No Data",1,IF(#REF!&lt;&gt;"",1,0))</f>
        <v>#REF!</v>
      </c>
      <c r="U176" s="214" t="e">
        <f>IF('Crisis Indicator Data'!#REF!="No Data",1,IF(#REF!&lt;&gt;"",1,0))</f>
        <v>#REF!</v>
      </c>
      <c r="V176" s="214" t="e">
        <f>IF('Crisis Indicator Data'!#REF!="No Data",1,IF(#REF!&lt;&gt;"",1,0))</f>
        <v>#REF!</v>
      </c>
      <c r="W176" s="214" t="e">
        <f>IF('Crisis Indicator Data'!#REF!="No Data",1,IF(#REF!&lt;&gt;"",1,0))</f>
        <v>#REF!</v>
      </c>
      <c r="X176" s="214" t="e">
        <f>IF('Crisis Indicator Data'!#REF!="No Data",1,IF(#REF!&lt;&gt;"",1,0))</f>
        <v>#REF!</v>
      </c>
      <c r="Y176" s="214" t="e">
        <f>IF('Crisis Indicator Data'!#REF!="No Data",1,IF(#REF!&lt;&gt;"",1,0))</f>
        <v>#REF!</v>
      </c>
      <c r="Z176" s="214" t="e">
        <f>IF('Crisis Indicator Data'!#REF!="No Data",1,IF(#REF!&lt;&gt;"",1,0))</f>
        <v>#REF!</v>
      </c>
      <c r="AA176" s="214" t="e">
        <f>IF('Crisis Indicator Data'!#REF!="No Data",1,IF(#REF!&lt;&gt;"",1,0))</f>
        <v>#REF!</v>
      </c>
      <c r="AB176" s="214" t="e">
        <f>IF('Crisis Indicator Data'!#REF!="No Data",1,IF(#REF!&lt;&gt;"",1,0))</f>
        <v>#REF!</v>
      </c>
      <c r="AC176" s="214" t="e">
        <f>IF('Crisis Indicator Data'!#REF!="No Data",1,IF(#REF!&lt;&gt;"",1,0))</f>
        <v>#REF!</v>
      </c>
      <c r="AD176" s="214" t="e">
        <f>IF('Crisis Indicator Data'!#REF!="No Data",1,IF(#REF!&lt;&gt;"",1,0))</f>
        <v>#REF!</v>
      </c>
      <c r="AE176" s="214" t="e">
        <f>IF('Crisis Indicator Data'!#REF!="No Data",1,IF(#REF!&lt;&gt;"",1,0))</f>
        <v>#REF!</v>
      </c>
      <c r="AF176" s="214" t="e">
        <f>IF('Crisis Indicator Data'!#REF!="No Data",1,IF(#REF!&lt;&gt;"",1,0))</f>
        <v>#REF!</v>
      </c>
      <c r="AG176" s="214" t="e">
        <f>IF('Crisis Indicator Data'!#REF!="No Data",1,IF(#REF!&lt;&gt;"",1,0))</f>
        <v>#REF!</v>
      </c>
      <c r="AH176" s="214" t="e">
        <f>IF('Crisis Indicator Data'!#REF!="No Data",1,IF(#REF!&lt;&gt;"",1,0))</f>
        <v>#REF!</v>
      </c>
      <c r="AI176" s="214" t="e">
        <f>IF('Crisis Indicator Data'!#REF!="No Data",1,IF(#REF!&lt;&gt;"",1,0))</f>
        <v>#REF!</v>
      </c>
      <c r="AJ176" s="214" t="e">
        <f>IF('Crisis Indicator Data'!#REF!="No Data",1,IF(#REF!&lt;&gt;"",1,0))</f>
        <v>#REF!</v>
      </c>
      <c r="AK176" s="214" t="e">
        <f>IF('Crisis Indicator Data'!#REF!="No Data",1,IF(#REF!&lt;&gt;"",1,0))</f>
        <v>#REF!</v>
      </c>
      <c r="AL176" s="214" t="e">
        <f>IF('Crisis Indicator Data'!#REF!="No Data",1,IF(#REF!&lt;&gt;"",1,0))</f>
        <v>#REF!</v>
      </c>
      <c r="AM176" s="214" t="e">
        <f>IF('Crisis Indicator Data'!#REF!="No Data",1,IF(#REF!&lt;&gt;"",1,0))</f>
        <v>#REF!</v>
      </c>
      <c r="AN176" s="214" t="e">
        <f>IF('Crisis Indicator Data'!#REF!="No Data",1,IF(#REF!&lt;&gt;"",1,0))</f>
        <v>#REF!</v>
      </c>
      <c r="AO176" s="214" t="e">
        <f>IF('Crisis Indicator Data'!#REF!="No Data",1,IF(#REF!&lt;&gt;"",1,0))</f>
        <v>#REF!</v>
      </c>
      <c r="AP176" s="214" t="e">
        <f>IF('Crisis Indicator Data'!#REF!="No Data",1,IF(#REF!&lt;&gt;"",1,0))</f>
        <v>#REF!</v>
      </c>
      <c r="AQ176" s="214" t="e">
        <f>IF('Crisis Indicator Data'!#REF!="No Data",1,IF(#REF!&lt;&gt;"",1,0))</f>
        <v>#REF!</v>
      </c>
      <c r="AR176" s="214" t="e">
        <f>IF('Crisis Indicator Data'!#REF!="No Data",1,IF(#REF!&lt;&gt;"",1,0))</f>
        <v>#REF!</v>
      </c>
      <c r="AS176" s="214" t="e">
        <f>IF('Crisis Indicator Data'!#REF!="No Data",1,IF(#REF!&lt;&gt;"",1,0))</f>
        <v>#REF!</v>
      </c>
      <c r="AT176" s="214" t="e">
        <f>IF('Crisis Indicator Data'!#REF!="No Data",1,IF(#REF!&lt;&gt;"",1,0))</f>
        <v>#REF!</v>
      </c>
      <c r="AU176" s="214" t="e">
        <f>IF('Crisis Indicator Data'!#REF!="No Data",1,IF(#REF!&lt;&gt;"",1,0))</f>
        <v>#REF!</v>
      </c>
      <c r="AV176" s="214" t="e">
        <f>IF('Crisis Indicator Data'!#REF!="No Data",1,IF(#REF!&lt;&gt;"",1,0))</f>
        <v>#REF!</v>
      </c>
      <c r="AW176" s="214" t="e">
        <f>IF('Crisis Indicator Data'!#REF!="No Data",1,IF(#REF!&lt;&gt;"",1,0))</f>
        <v>#REF!</v>
      </c>
      <c r="AX176" s="214" t="e">
        <f>IF('Crisis Indicator Data'!#REF!="No Data",1,IF(#REF!&lt;&gt;"",1,0))</f>
        <v>#REF!</v>
      </c>
      <c r="AY176" s="214" t="e">
        <f>IF('Crisis Indicator Data'!#REF!="No Data",1,IF(#REF!&lt;&gt;"",1,0))</f>
        <v>#REF!</v>
      </c>
      <c r="AZ176" s="214" t="e">
        <f>IF('Crisis Indicator Data'!#REF!="No Data",1,IF(#REF!&lt;&gt;"",1,0))</f>
        <v>#REF!</v>
      </c>
      <c r="BA176" t="e">
        <f t="shared" si="10"/>
        <v>#REF!</v>
      </c>
      <c r="BB176" s="22" t="e">
        <f t="shared" si="11"/>
        <v>#REF!</v>
      </c>
    </row>
    <row r="177" spans="1:54" x14ac:dyDescent="0.25">
      <c r="A177" t="s">
        <v>8120</v>
      </c>
      <c r="B177" s="214" t="e">
        <f>IF('Crisis Indicator Data'!#REF!="No Data",1,IF(#REF!&lt;&gt;"",1,0))</f>
        <v>#REF!</v>
      </c>
      <c r="C177" s="214" t="e">
        <f>IF('Crisis Indicator Data'!#REF!="No Data",1,IF(#REF!&lt;&gt;"",1,0))</f>
        <v>#REF!</v>
      </c>
      <c r="D177" s="214" t="e">
        <f>IF('Crisis Indicator Data'!#REF!="No Data",1,IF(#REF!&lt;&gt;"",1,0))</f>
        <v>#REF!</v>
      </c>
      <c r="E177" s="214" t="e">
        <f>IF('Crisis Indicator Data'!#REF!="No Data",1,IF(#REF!&lt;&gt;"",1,0))</f>
        <v>#REF!</v>
      </c>
      <c r="F177" s="214" t="e">
        <f>IF('Crisis Indicator Data'!#REF!="No Data",1,IF(#REF!&lt;&gt;"",1,0))</f>
        <v>#REF!</v>
      </c>
      <c r="G177" s="214" t="e">
        <f>IF('Crisis Indicator Data'!#REF!="No Data",1,IF(#REF!&lt;&gt;"",1,0))</f>
        <v>#REF!</v>
      </c>
      <c r="H177" s="214" t="e">
        <f>IF('Crisis Indicator Data'!#REF!="No Data",1,IF(#REF!&lt;&gt;"",1,0))</f>
        <v>#REF!</v>
      </c>
      <c r="I177" s="214" t="e">
        <f>IF('Crisis Indicator Data'!#REF!="No Data",1,IF(#REF!&lt;&gt;"",1,0))</f>
        <v>#REF!</v>
      </c>
      <c r="J177" s="214" t="e">
        <f>IF('Crisis Indicator Data'!#REF!="No Data",1,IF(#REF!&lt;&gt;"",1,0))</f>
        <v>#REF!</v>
      </c>
      <c r="K177" s="214" t="e">
        <f>IF('Crisis Indicator Data'!#REF!="No Data",1,IF(#REF!&lt;&gt;"",1,0))</f>
        <v>#REF!</v>
      </c>
      <c r="L177" s="214" t="e">
        <f>IF('Crisis Indicator Data'!#REF!="No Data",1,IF(#REF!&lt;&gt;"",1,0))</f>
        <v>#REF!</v>
      </c>
      <c r="M177" s="214" t="e">
        <f>IF('Crisis Indicator Data'!#REF!="No Data",1,IF(#REF!&lt;&gt;"",1,0))</f>
        <v>#REF!</v>
      </c>
      <c r="N177" s="214" t="e">
        <f>IF('Crisis Indicator Data'!#REF!="No Data",1,IF(#REF!&lt;&gt;"",1,0))</f>
        <v>#REF!</v>
      </c>
      <c r="O177" s="214" t="e">
        <f>IF('Crisis Indicator Data'!#REF!="No Data",1,IF(#REF!&lt;&gt;"",1,0))</f>
        <v>#REF!</v>
      </c>
      <c r="P177" s="214" t="e">
        <f>IF('Crisis Indicator Data'!#REF!="No Data",1,IF(#REF!&lt;&gt;"",1,0))</f>
        <v>#REF!</v>
      </c>
      <c r="Q177" s="214" t="e">
        <f>IF('Crisis Indicator Data'!#REF!="No Data",1,IF(#REF!&lt;&gt;"",1,0))</f>
        <v>#REF!</v>
      </c>
      <c r="R177" s="214" t="e">
        <f>IF('Crisis Indicator Data'!#REF!="No Data",1,IF(#REF!&lt;&gt;"",1,0))</f>
        <v>#REF!</v>
      </c>
      <c r="S177" s="214" t="e">
        <f>IF('Crisis Indicator Data'!#REF!="No Data",1,IF(#REF!&lt;&gt;"",1,0))</f>
        <v>#REF!</v>
      </c>
      <c r="T177" s="214" t="e">
        <f>IF('Crisis Indicator Data'!#REF!="No Data",1,IF(#REF!&lt;&gt;"",1,0))</f>
        <v>#REF!</v>
      </c>
      <c r="U177" s="214" t="e">
        <f>IF('Crisis Indicator Data'!#REF!="No Data",1,IF(#REF!&lt;&gt;"",1,0))</f>
        <v>#REF!</v>
      </c>
      <c r="V177" s="214" t="e">
        <f>IF('Crisis Indicator Data'!#REF!="No Data",1,IF(#REF!&lt;&gt;"",1,0))</f>
        <v>#REF!</v>
      </c>
      <c r="W177" s="214" t="e">
        <f>IF('Crisis Indicator Data'!#REF!="No Data",1,IF(#REF!&lt;&gt;"",1,0))</f>
        <v>#REF!</v>
      </c>
      <c r="X177" s="214" t="e">
        <f>IF('Crisis Indicator Data'!#REF!="No Data",1,IF(#REF!&lt;&gt;"",1,0))</f>
        <v>#REF!</v>
      </c>
      <c r="Y177" s="214" t="e">
        <f>IF('Crisis Indicator Data'!#REF!="No Data",1,IF(#REF!&lt;&gt;"",1,0))</f>
        <v>#REF!</v>
      </c>
      <c r="Z177" s="214" t="e">
        <f>IF('Crisis Indicator Data'!#REF!="No Data",1,IF(#REF!&lt;&gt;"",1,0))</f>
        <v>#REF!</v>
      </c>
      <c r="AA177" s="214" t="e">
        <f>IF('Crisis Indicator Data'!#REF!="No Data",1,IF(#REF!&lt;&gt;"",1,0))</f>
        <v>#REF!</v>
      </c>
      <c r="AB177" s="214" t="e">
        <f>IF('Crisis Indicator Data'!#REF!="No Data",1,IF(#REF!&lt;&gt;"",1,0))</f>
        <v>#REF!</v>
      </c>
      <c r="AC177" s="214" t="e">
        <f>IF('Crisis Indicator Data'!#REF!="No Data",1,IF(#REF!&lt;&gt;"",1,0))</f>
        <v>#REF!</v>
      </c>
      <c r="AD177" s="214" t="e">
        <f>IF('Crisis Indicator Data'!#REF!="No Data",1,IF(#REF!&lt;&gt;"",1,0))</f>
        <v>#REF!</v>
      </c>
      <c r="AE177" s="214" t="e">
        <f>IF('Crisis Indicator Data'!#REF!="No Data",1,IF(#REF!&lt;&gt;"",1,0))</f>
        <v>#REF!</v>
      </c>
      <c r="AF177" s="214" t="e">
        <f>IF('Crisis Indicator Data'!#REF!="No Data",1,IF(#REF!&lt;&gt;"",1,0))</f>
        <v>#REF!</v>
      </c>
      <c r="AG177" s="214" t="e">
        <f>IF('Crisis Indicator Data'!#REF!="No Data",1,IF(#REF!&lt;&gt;"",1,0))</f>
        <v>#REF!</v>
      </c>
      <c r="AH177" s="214" t="e">
        <f>IF('Crisis Indicator Data'!#REF!="No Data",1,IF(#REF!&lt;&gt;"",1,0))</f>
        <v>#REF!</v>
      </c>
      <c r="AI177" s="214" t="e">
        <f>IF('Crisis Indicator Data'!#REF!="No Data",1,IF(#REF!&lt;&gt;"",1,0))</f>
        <v>#REF!</v>
      </c>
      <c r="AJ177" s="214" t="e">
        <f>IF('Crisis Indicator Data'!#REF!="No Data",1,IF(#REF!&lt;&gt;"",1,0))</f>
        <v>#REF!</v>
      </c>
      <c r="AK177" s="214" t="e">
        <f>IF('Crisis Indicator Data'!#REF!="No Data",1,IF(#REF!&lt;&gt;"",1,0))</f>
        <v>#REF!</v>
      </c>
      <c r="AL177" s="214" t="e">
        <f>IF('Crisis Indicator Data'!#REF!="No Data",1,IF(#REF!&lt;&gt;"",1,0))</f>
        <v>#REF!</v>
      </c>
      <c r="AM177" s="214" t="e">
        <f>IF('Crisis Indicator Data'!#REF!="No Data",1,IF(#REF!&lt;&gt;"",1,0))</f>
        <v>#REF!</v>
      </c>
      <c r="AN177" s="214" t="e">
        <f>IF('Crisis Indicator Data'!#REF!="No Data",1,IF(#REF!&lt;&gt;"",1,0))</f>
        <v>#REF!</v>
      </c>
      <c r="AO177" s="214" t="e">
        <f>IF('Crisis Indicator Data'!#REF!="No Data",1,IF(#REF!&lt;&gt;"",1,0))</f>
        <v>#REF!</v>
      </c>
      <c r="AP177" s="214" t="e">
        <f>IF('Crisis Indicator Data'!#REF!="No Data",1,IF(#REF!&lt;&gt;"",1,0))</f>
        <v>#REF!</v>
      </c>
      <c r="AQ177" s="214" t="e">
        <f>IF('Crisis Indicator Data'!#REF!="No Data",1,IF(#REF!&lt;&gt;"",1,0))</f>
        <v>#REF!</v>
      </c>
      <c r="AR177" s="214" t="e">
        <f>IF('Crisis Indicator Data'!#REF!="No Data",1,IF(#REF!&lt;&gt;"",1,0))</f>
        <v>#REF!</v>
      </c>
      <c r="AS177" s="214" t="e">
        <f>IF('Crisis Indicator Data'!#REF!="No Data",1,IF(#REF!&lt;&gt;"",1,0))</f>
        <v>#REF!</v>
      </c>
      <c r="AT177" s="214" t="e">
        <f>IF('Crisis Indicator Data'!#REF!="No Data",1,IF(#REF!&lt;&gt;"",1,0))</f>
        <v>#REF!</v>
      </c>
      <c r="AU177" s="214" t="e">
        <f>IF('Crisis Indicator Data'!#REF!="No Data",1,IF(#REF!&lt;&gt;"",1,0))</f>
        <v>#REF!</v>
      </c>
      <c r="AV177" s="214" t="e">
        <f>IF('Crisis Indicator Data'!#REF!="No Data",1,IF(#REF!&lt;&gt;"",1,0))</f>
        <v>#REF!</v>
      </c>
      <c r="AW177" s="214" t="e">
        <f>IF('Crisis Indicator Data'!#REF!="No Data",1,IF(#REF!&lt;&gt;"",1,0))</f>
        <v>#REF!</v>
      </c>
      <c r="AX177" s="214" t="e">
        <f>IF('Crisis Indicator Data'!#REF!="No Data",1,IF(#REF!&lt;&gt;"",1,0))</f>
        <v>#REF!</v>
      </c>
      <c r="AY177" s="214" t="e">
        <f>IF('Crisis Indicator Data'!#REF!="No Data",1,IF(#REF!&lt;&gt;"",1,0))</f>
        <v>#REF!</v>
      </c>
      <c r="AZ177" s="214" t="e">
        <f>IF('Crisis Indicator Data'!#REF!="No Data",1,IF(#REF!&lt;&gt;"",1,0))</f>
        <v>#REF!</v>
      </c>
      <c r="BA177" t="e">
        <f t="shared" si="10"/>
        <v>#REF!</v>
      </c>
      <c r="BB177" s="22" t="e">
        <f t="shared" si="11"/>
        <v>#REF!</v>
      </c>
    </row>
    <row r="178" spans="1:54" x14ac:dyDescent="0.25">
      <c r="A178" t="s">
        <v>8114</v>
      </c>
      <c r="B178" s="214" t="e">
        <f>IF('Crisis Indicator Data'!#REF!="No Data",1,IF(#REF!&lt;&gt;"",1,0))</f>
        <v>#REF!</v>
      </c>
      <c r="C178" s="214" t="e">
        <f>IF('Crisis Indicator Data'!#REF!="No Data",1,IF(#REF!&lt;&gt;"",1,0))</f>
        <v>#REF!</v>
      </c>
      <c r="D178" s="214" t="e">
        <f>IF('Crisis Indicator Data'!#REF!="No Data",1,IF(#REF!&lt;&gt;"",1,0))</f>
        <v>#REF!</v>
      </c>
      <c r="E178" s="214" t="e">
        <f>IF('Crisis Indicator Data'!#REF!="No Data",1,IF(#REF!&lt;&gt;"",1,0))</f>
        <v>#REF!</v>
      </c>
      <c r="F178" s="214" t="e">
        <f>IF('Crisis Indicator Data'!#REF!="No Data",1,IF(#REF!&lt;&gt;"",1,0))</f>
        <v>#REF!</v>
      </c>
      <c r="G178" s="214" t="e">
        <f>IF('Crisis Indicator Data'!#REF!="No Data",1,IF(#REF!&lt;&gt;"",1,0))</f>
        <v>#REF!</v>
      </c>
      <c r="H178" s="214" t="e">
        <f>IF('Crisis Indicator Data'!#REF!="No Data",1,IF(#REF!&lt;&gt;"",1,0))</f>
        <v>#REF!</v>
      </c>
      <c r="I178" s="214" t="e">
        <f>IF('Crisis Indicator Data'!#REF!="No Data",1,IF(#REF!&lt;&gt;"",1,0))</f>
        <v>#REF!</v>
      </c>
      <c r="J178" s="214" t="e">
        <f>IF('Crisis Indicator Data'!#REF!="No Data",1,IF(#REF!&lt;&gt;"",1,0))</f>
        <v>#REF!</v>
      </c>
      <c r="K178" s="214" t="e">
        <f>IF('Crisis Indicator Data'!#REF!="No Data",1,IF(#REF!&lt;&gt;"",1,0))</f>
        <v>#REF!</v>
      </c>
      <c r="L178" s="214" t="e">
        <f>IF('Crisis Indicator Data'!#REF!="No Data",1,IF(#REF!&lt;&gt;"",1,0))</f>
        <v>#REF!</v>
      </c>
      <c r="M178" s="214" t="e">
        <f>IF('Crisis Indicator Data'!#REF!="No Data",1,IF(#REF!&lt;&gt;"",1,0))</f>
        <v>#REF!</v>
      </c>
      <c r="N178" s="214" t="e">
        <f>IF('Crisis Indicator Data'!#REF!="No Data",1,IF(#REF!&lt;&gt;"",1,0))</f>
        <v>#REF!</v>
      </c>
      <c r="O178" s="214" t="e">
        <f>IF('Crisis Indicator Data'!#REF!="No Data",1,IF(#REF!&lt;&gt;"",1,0))</f>
        <v>#REF!</v>
      </c>
      <c r="P178" s="214" t="e">
        <f>IF('Crisis Indicator Data'!#REF!="No Data",1,IF(#REF!&lt;&gt;"",1,0))</f>
        <v>#REF!</v>
      </c>
      <c r="Q178" s="214" t="e">
        <f>IF('Crisis Indicator Data'!#REF!="No Data",1,IF(#REF!&lt;&gt;"",1,0))</f>
        <v>#REF!</v>
      </c>
      <c r="R178" s="214" t="e">
        <f>IF('Crisis Indicator Data'!#REF!="No Data",1,IF(#REF!&lt;&gt;"",1,0))</f>
        <v>#REF!</v>
      </c>
      <c r="S178" s="214" t="e">
        <f>IF('Crisis Indicator Data'!#REF!="No Data",1,IF(#REF!&lt;&gt;"",1,0))</f>
        <v>#REF!</v>
      </c>
      <c r="T178" s="214" t="e">
        <f>IF('Crisis Indicator Data'!#REF!="No Data",1,IF(#REF!&lt;&gt;"",1,0))</f>
        <v>#REF!</v>
      </c>
      <c r="U178" s="214" t="e">
        <f>IF('Crisis Indicator Data'!#REF!="No Data",1,IF(#REF!&lt;&gt;"",1,0))</f>
        <v>#REF!</v>
      </c>
      <c r="V178" s="214" t="e">
        <f>IF('Crisis Indicator Data'!#REF!="No Data",1,IF(#REF!&lt;&gt;"",1,0))</f>
        <v>#REF!</v>
      </c>
      <c r="W178" s="214" t="e">
        <f>IF('Crisis Indicator Data'!#REF!="No Data",1,IF(#REF!&lt;&gt;"",1,0))</f>
        <v>#REF!</v>
      </c>
      <c r="X178" s="214" t="e">
        <f>IF('Crisis Indicator Data'!#REF!="No Data",1,IF(#REF!&lt;&gt;"",1,0))</f>
        <v>#REF!</v>
      </c>
      <c r="Y178" s="214" t="e">
        <f>IF('Crisis Indicator Data'!#REF!="No Data",1,IF(#REF!&lt;&gt;"",1,0))</f>
        <v>#REF!</v>
      </c>
      <c r="Z178" s="214" t="e">
        <f>IF('Crisis Indicator Data'!#REF!="No Data",1,IF(#REF!&lt;&gt;"",1,0))</f>
        <v>#REF!</v>
      </c>
      <c r="AA178" s="214" t="e">
        <f>IF('Crisis Indicator Data'!#REF!="No Data",1,IF(#REF!&lt;&gt;"",1,0))</f>
        <v>#REF!</v>
      </c>
      <c r="AB178" s="214" t="e">
        <f>IF('Crisis Indicator Data'!#REF!="No Data",1,IF(#REF!&lt;&gt;"",1,0))</f>
        <v>#REF!</v>
      </c>
      <c r="AC178" s="214" t="e">
        <f>IF('Crisis Indicator Data'!#REF!="No Data",1,IF(#REF!&lt;&gt;"",1,0))</f>
        <v>#REF!</v>
      </c>
      <c r="AD178" s="214" t="e">
        <f>IF('Crisis Indicator Data'!#REF!="No Data",1,IF(#REF!&lt;&gt;"",1,0))</f>
        <v>#REF!</v>
      </c>
      <c r="AE178" s="214" t="e">
        <f>IF('Crisis Indicator Data'!#REF!="No Data",1,IF(#REF!&lt;&gt;"",1,0))</f>
        <v>#REF!</v>
      </c>
      <c r="AF178" s="214" t="e">
        <f>IF('Crisis Indicator Data'!#REF!="No Data",1,IF(#REF!&lt;&gt;"",1,0))</f>
        <v>#REF!</v>
      </c>
      <c r="AG178" s="214" t="e">
        <f>IF('Crisis Indicator Data'!#REF!="No Data",1,IF(#REF!&lt;&gt;"",1,0))</f>
        <v>#REF!</v>
      </c>
      <c r="AH178" s="214" t="e">
        <f>IF('Crisis Indicator Data'!#REF!="No Data",1,IF(#REF!&lt;&gt;"",1,0))</f>
        <v>#REF!</v>
      </c>
      <c r="AI178" s="214" t="e">
        <f>IF('Crisis Indicator Data'!#REF!="No Data",1,IF(#REF!&lt;&gt;"",1,0))</f>
        <v>#REF!</v>
      </c>
      <c r="AJ178" s="214" t="e">
        <f>IF('Crisis Indicator Data'!#REF!="No Data",1,IF(#REF!&lt;&gt;"",1,0))</f>
        <v>#REF!</v>
      </c>
      <c r="AK178" s="214" t="e">
        <f>IF('Crisis Indicator Data'!#REF!="No Data",1,IF(#REF!&lt;&gt;"",1,0))</f>
        <v>#REF!</v>
      </c>
      <c r="AL178" s="214" t="e">
        <f>IF('Crisis Indicator Data'!#REF!="No Data",1,IF(#REF!&lt;&gt;"",1,0))</f>
        <v>#REF!</v>
      </c>
      <c r="AM178" s="214" t="e">
        <f>IF('Crisis Indicator Data'!#REF!="No Data",1,IF(#REF!&lt;&gt;"",1,0))</f>
        <v>#REF!</v>
      </c>
      <c r="AN178" s="214" t="e">
        <f>IF('Crisis Indicator Data'!#REF!="No Data",1,IF(#REF!&lt;&gt;"",1,0))</f>
        <v>#REF!</v>
      </c>
      <c r="AO178" s="214" t="e">
        <f>IF('Crisis Indicator Data'!#REF!="No Data",1,IF(#REF!&lt;&gt;"",1,0))</f>
        <v>#REF!</v>
      </c>
      <c r="AP178" s="214" t="e">
        <f>IF('Crisis Indicator Data'!#REF!="No Data",1,IF(#REF!&lt;&gt;"",1,0))</f>
        <v>#REF!</v>
      </c>
      <c r="AQ178" s="214" t="e">
        <f>IF('Crisis Indicator Data'!#REF!="No Data",1,IF(#REF!&lt;&gt;"",1,0))</f>
        <v>#REF!</v>
      </c>
      <c r="AR178" s="214" t="e">
        <f>IF('Crisis Indicator Data'!#REF!="No Data",1,IF(#REF!&lt;&gt;"",1,0))</f>
        <v>#REF!</v>
      </c>
      <c r="AS178" s="214" t="e">
        <f>IF('Crisis Indicator Data'!#REF!="No Data",1,IF(#REF!&lt;&gt;"",1,0))</f>
        <v>#REF!</v>
      </c>
      <c r="AT178" s="214" t="e">
        <f>IF('Crisis Indicator Data'!#REF!="No Data",1,IF(#REF!&lt;&gt;"",1,0))</f>
        <v>#REF!</v>
      </c>
      <c r="AU178" s="214" t="e">
        <f>IF('Crisis Indicator Data'!#REF!="No Data",1,IF(#REF!&lt;&gt;"",1,0))</f>
        <v>#REF!</v>
      </c>
      <c r="AV178" s="214" t="e">
        <f>IF('Crisis Indicator Data'!#REF!="No Data",1,IF(#REF!&lt;&gt;"",1,0))</f>
        <v>#REF!</v>
      </c>
      <c r="AW178" s="214" t="e">
        <f>IF('Crisis Indicator Data'!#REF!="No Data",1,IF(#REF!&lt;&gt;"",1,0))</f>
        <v>#REF!</v>
      </c>
      <c r="AX178" s="214" t="e">
        <f>IF('Crisis Indicator Data'!#REF!="No Data",1,IF(#REF!&lt;&gt;"",1,0))</f>
        <v>#REF!</v>
      </c>
      <c r="AY178" s="214" t="e">
        <f>IF('Crisis Indicator Data'!#REF!="No Data",1,IF(#REF!&lt;&gt;"",1,0))</f>
        <v>#REF!</v>
      </c>
      <c r="AZ178" s="214" t="e">
        <f>IF('Crisis Indicator Data'!#REF!="No Data",1,IF(#REF!&lt;&gt;"",1,0))</f>
        <v>#REF!</v>
      </c>
      <c r="BA178" t="e">
        <f t="shared" si="10"/>
        <v>#REF!</v>
      </c>
      <c r="BB178" s="22" t="e">
        <f t="shared" si="11"/>
        <v>#REF!</v>
      </c>
    </row>
    <row r="179" spans="1:54" x14ac:dyDescent="0.25">
      <c r="A179" t="s">
        <v>8122</v>
      </c>
      <c r="B179" s="214" t="e">
        <f>IF('Crisis Indicator Data'!#REF!="No Data",1,IF(#REF!&lt;&gt;"",1,0))</f>
        <v>#REF!</v>
      </c>
      <c r="C179" s="214" t="e">
        <f>IF('Crisis Indicator Data'!#REF!="No Data",1,IF(#REF!&lt;&gt;"",1,0))</f>
        <v>#REF!</v>
      </c>
      <c r="D179" s="214" t="e">
        <f>IF('Crisis Indicator Data'!#REF!="No Data",1,IF(#REF!&lt;&gt;"",1,0))</f>
        <v>#REF!</v>
      </c>
      <c r="E179" s="214" t="e">
        <f>IF('Crisis Indicator Data'!#REF!="No Data",1,IF(#REF!&lt;&gt;"",1,0))</f>
        <v>#REF!</v>
      </c>
      <c r="F179" s="214" t="e">
        <f>IF('Crisis Indicator Data'!#REF!="No Data",1,IF(#REF!&lt;&gt;"",1,0))</f>
        <v>#REF!</v>
      </c>
      <c r="G179" s="214" t="e">
        <f>IF('Crisis Indicator Data'!#REF!="No Data",1,IF(#REF!&lt;&gt;"",1,0))</f>
        <v>#REF!</v>
      </c>
      <c r="H179" s="214" t="e">
        <f>IF('Crisis Indicator Data'!#REF!="No Data",1,IF(#REF!&lt;&gt;"",1,0))</f>
        <v>#REF!</v>
      </c>
      <c r="I179" s="214" t="e">
        <f>IF('Crisis Indicator Data'!#REF!="No Data",1,IF(#REF!&lt;&gt;"",1,0))</f>
        <v>#REF!</v>
      </c>
      <c r="J179" s="214" t="e">
        <f>IF('Crisis Indicator Data'!#REF!="No Data",1,IF(#REF!&lt;&gt;"",1,0))</f>
        <v>#REF!</v>
      </c>
      <c r="K179" s="214" t="e">
        <f>IF('Crisis Indicator Data'!#REF!="No Data",1,IF(#REF!&lt;&gt;"",1,0))</f>
        <v>#REF!</v>
      </c>
      <c r="L179" s="214" t="e">
        <f>IF('Crisis Indicator Data'!#REF!="No Data",1,IF(#REF!&lt;&gt;"",1,0))</f>
        <v>#REF!</v>
      </c>
      <c r="M179" s="214" t="e">
        <f>IF('Crisis Indicator Data'!#REF!="No Data",1,IF(#REF!&lt;&gt;"",1,0))</f>
        <v>#REF!</v>
      </c>
      <c r="N179" s="214" t="e">
        <f>IF('Crisis Indicator Data'!#REF!="No Data",1,IF(#REF!&lt;&gt;"",1,0))</f>
        <v>#REF!</v>
      </c>
      <c r="O179" s="214" t="e">
        <f>IF('Crisis Indicator Data'!#REF!="No Data",1,IF(#REF!&lt;&gt;"",1,0))</f>
        <v>#REF!</v>
      </c>
      <c r="P179" s="214" t="e">
        <f>IF('Crisis Indicator Data'!#REF!="No Data",1,IF(#REF!&lt;&gt;"",1,0))</f>
        <v>#REF!</v>
      </c>
      <c r="Q179" s="214" t="e">
        <f>IF('Crisis Indicator Data'!#REF!="No Data",1,IF(#REF!&lt;&gt;"",1,0))</f>
        <v>#REF!</v>
      </c>
      <c r="R179" s="214" t="e">
        <f>IF('Crisis Indicator Data'!#REF!="No Data",1,IF(#REF!&lt;&gt;"",1,0))</f>
        <v>#REF!</v>
      </c>
      <c r="S179" s="214" t="e">
        <f>IF('Crisis Indicator Data'!#REF!="No Data",1,IF(#REF!&lt;&gt;"",1,0))</f>
        <v>#REF!</v>
      </c>
      <c r="T179" s="214" t="e">
        <f>IF('Crisis Indicator Data'!#REF!="No Data",1,IF(#REF!&lt;&gt;"",1,0))</f>
        <v>#REF!</v>
      </c>
      <c r="U179" s="214" t="e">
        <f>IF('Crisis Indicator Data'!#REF!="No Data",1,IF(#REF!&lt;&gt;"",1,0))</f>
        <v>#REF!</v>
      </c>
      <c r="V179" s="214" t="e">
        <f>IF('Crisis Indicator Data'!#REF!="No Data",1,IF(#REF!&lt;&gt;"",1,0))</f>
        <v>#REF!</v>
      </c>
      <c r="W179" s="214" t="e">
        <f>IF('Crisis Indicator Data'!#REF!="No Data",1,IF(#REF!&lt;&gt;"",1,0))</f>
        <v>#REF!</v>
      </c>
      <c r="X179" s="214" t="e">
        <f>IF('Crisis Indicator Data'!#REF!="No Data",1,IF(#REF!&lt;&gt;"",1,0))</f>
        <v>#REF!</v>
      </c>
      <c r="Y179" s="214" t="e">
        <f>IF('Crisis Indicator Data'!#REF!="No Data",1,IF(#REF!&lt;&gt;"",1,0))</f>
        <v>#REF!</v>
      </c>
      <c r="Z179" s="214" t="e">
        <f>IF('Crisis Indicator Data'!#REF!="No Data",1,IF(#REF!&lt;&gt;"",1,0))</f>
        <v>#REF!</v>
      </c>
      <c r="AA179" s="214" t="e">
        <f>IF('Crisis Indicator Data'!#REF!="No Data",1,IF(#REF!&lt;&gt;"",1,0))</f>
        <v>#REF!</v>
      </c>
      <c r="AB179" s="214" t="e">
        <f>IF('Crisis Indicator Data'!#REF!="No Data",1,IF(#REF!&lt;&gt;"",1,0))</f>
        <v>#REF!</v>
      </c>
      <c r="AC179" s="214" t="e">
        <f>IF('Crisis Indicator Data'!#REF!="No Data",1,IF(#REF!&lt;&gt;"",1,0))</f>
        <v>#REF!</v>
      </c>
      <c r="AD179" s="214" t="e">
        <f>IF('Crisis Indicator Data'!#REF!="No Data",1,IF(#REF!&lt;&gt;"",1,0))</f>
        <v>#REF!</v>
      </c>
      <c r="AE179" s="214" t="e">
        <f>IF('Crisis Indicator Data'!#REF!="No Data",1,IF(#REF!&lt;&gt;"",1,0))</f>
        <v>#REF!</v>
      </c>
      <c r="AF179" s="214" t="e">
        <f>IF('Crisis Indicator Data'!#REF!="No Data",1,IF(#REF!&lt;&gt;"",1,0))</f>
        <v>#REF!</v>
      </c>
      <c r="AG179" s="214" t="e">
        <f>IF('Crisis Indicator Data'!#REF!="No Data",1,IF(#REF!&lt;&gt;"",1,0))</f>
        <v>#REF!</v>
      </c>
      <c r="AH179" s="214" t="e">
        <f>IF('Crisis Indicator Data'!#REF!="No Data",1,IF(#REF!&lt;&gt;"",1,0))</f>
        <v>#REF!</v>
      </c>
      <c r="AI179" s="214" t="e">
        <f>IF('Crisis Indicator Data'!#REF!="No Data",1,IF(#REF!&lt;&gt;"",1,0))</f>
        <v>#REF!</v>
      </c>
      <c r="AJ179" s="214" t="e">
        <f>IF('Crisis Indicator Data'!#REF!="No Data",1,IF(#REF!&lt;&gt;"",1,0))</f>
        <v>#REF!</v>
      </c>
      <c r="AK179" s="214" t="e">
        <f>IF('Crisis Indicator Data'!#REF!="No Data",1,IF(#REF!&lt;&gt;"",1,0))</f>
        <v>#REF!</v>
      </c>
      <c r="AL179" s="214" t="e">
        <f>IF('Crisis Indicator Data'!#REF!="No Data",1,IF(#REF!&lt;&gt;"",1,0))</f>
        <v>#REF!</v>
      </c>
      <c r="AM179" s="214" t="e">
        <f>IF('Crisis Indicator Data'!#REF!="No Data",1,IF(#REF!&lt;&gt;"",1,0))</f>
        <v>#REF!</v>
      </c>
      <c r="AN179" s="214" t="e">
        <f>IF('Crisis Indicator Data'!#REF!="No Data",1,IF(#REF!&lt;&gt;"",1,0))</f>
        <v>#REF!</v>
      </c>
      <c r="AO179" s="214" t="e">
        <f>IF('Crisis Indicator Data'!#REF!="No Data",1,IF(#REF!&lt;&gt;"",1,0))</f>
        <v>#REF!</v>
      </c>
      <c r="AP179" s="214" t="e">
        <f>IF('Crisis Indicator Data'!#REF!="No Data",1,IF(#REF!&lt;&gt;"",1,0))</f>
        <v>#REF!</v>
      </c>
      <c r="AQ179" s="214" t="e">
        <f>IF('Crisis Indicator Data'!#REF!="No Data",1,IF(#REF!&lt;&gt;"",1,0))</f>
        <v>#REF!</v>
      </c>
      <c r="AR179" s="214" t="e">
        <f>IF('Crisis Indicator Data'!#REF!="No Data",1,IF(#REF!&lt;&gt;"",1,0))</f>
        <v>#REF!</v>
      </c>
      <c r="AS179" s="214" t="e">
        <f>IF('Crisis Indicator Data'!#REF!="No Data",1,IF(#REF!&lt;&gt;"",1,0))</f>
        <v>#REF!</v>
      </c>
      <c r="AT179" s="214" t="e">
        <f>IF('Crisis Indicator Data'!#REF!="No Data",1,IF(#REF!&lt;&gt;"",1,0))</f>
        <v>#REF!</v>
      </c>
      <c r="AU179" s="214" t="e">
        <f>IF('Crisis Indicator Data'!#REF!="No Data",1,IF(#REF!&lt;&gt;"",1,0))</f>
        <v>#REF!</v>
      </c>
      <c r="AV179" s="214" t="e">
        <f>IF('Crisis Indicator Data'!#REF!="No Data",1,IF(#REF!&lt;&gt;"",1,0))</f>
        <v>#REF!</v>
      </c>
      <c r="AW179" s="214" t="e">
        <f>IF('Crisis Indicator Data'!#REF!="No Data",1,IF(#REF!&lt;&gt;"",1,0))</f>
        <v>#REF!</v>
      </c>
      <c r="AX179" s="214" t="e">
        <f>IF('Crisis Indicator Data'!#REF!="No Data",1,IF(#REF!&lt;&gt;"",1,0))</f>
        <v>#REF!</v>
      </c>
      <c r="AY179" s="214" t="e">
        <f>IF('Crisis Indicator Data'!#REF!="No Data",1,IF(#REF!&lt;&gt;"",1,0))</f>
        <v>#REF!</v>
      </c>
      <c r="AZ179" s="214" t="e">
        <f>IF('Crisis Indicator Data'!#REF!="No Data",1,IF(#REF!&lt;&gt;"",1,0))</f>
        <v>#REF!</v>
      </c>
      <c r="BA179" t="e">
        <f t="shared" si="10"/>
        <v>#REF!</v>
      </c>
      <c r="BB179" s="22" t="e">
        <f t="shared" si="11"/>
        <v>#REF!</v>
      </c>
    </row>
    <row r="180" spans="1:54" x14ac:dyDescent="0.25">
      <c r="A180" t="s">
        <v>8124</v>
      </c>
      <c r="B180" s="214" t="e">
        <f>IF('Crisis Indicator Data'!#REF!="No Data",1,IF(#REF!&lt;&gt;"",1,0))</f>
        <v>#REF!</v>
      </c>
      <c r="C180" s="214" t="e">
        <f>IF('Crisis Indicator Data'!#REF!="No Data",1,IF(#REF!&lt;&gt;"",1,0))</f>
        <v>#REF!</v>
      </c>
      <c r="D180" s="214" t="e">
        <f>IF('Crisis Indicator Data'!#REF!="No Data",1,IF(#REF!&lt;&gt;"",1,0))</f>
        <v>#REF!</v>
      </c>
      <c r="E180" s="214" t="e">
        <f>IF('Crisis Indicator Data'!#REF!="No Data",1,IF(#REF!&lt;&gt;"",1,0))</f>
        <v>#REF!</v>
      </c>
      <c r="F180" s="214" t="e">
        <f>IF('Crisis Indicator Data'!#REF!="No Data",1,IF(#REF!&lt;&gt;"",1,0))</f>
        <v>#REF!</v>
      </c>
      <c r="G180" s="214" t="e">
        <f>IF('Crisis Indicator Data'!#REF!="No Data",1,IF(#REF!&lt;&gt;"",1,0))</f>
        <v>#REF!</v>
      </c>
      <c r="H180" s="214" t="e">
        <f>IF('Crisis Indicator Data'!#REF!="No Data",1,IF(#REF!&lt;&gt;"",1,0))</f>
        <v>#REF!</v>
      </c>
      <c r="I180" s="214" t="e">
        <f>IF('Crisis Indicator Data'!#REF!="No Data",1,IF(#REF!&lt;&gt;"",1,0))</f>
        <v>#REF!</v>
      </c>
      <c r="J180" s="214" t="e">
        <f>IF('Crisis Indicator Data'!#REF!="No Data",1,IF(#REF!&lt;&gt;"",1,0))</f>
        <v>#REF!</v>
      </c>
      <c r="K180" s="214" t="e">
        <f>IF('Crisis Indicator Data'!#REF!="No Data",1,IF(#REF!&lt;&gt;"",1,0))</f>
        <v>#REF!</v>
      </c>
      <c r="L180" s="214" t="e">
        <f>IF('Crisis Indicator Data'!#REF!="No Data",1,IF(#REF!&lt;&gt;"",1,0))</f>
        <v>#REF!</v>
      </c>
      <c r="M180" s="214" t="e">
        <f>IF('Crisis Indicator Data'!#REF!="No Data",1,IF(#REF!&lt;&gt;"",1,0))</f>
        <v>#REF!</v>
      </c>
      <c r="N180" s="214" t="e">
        <f>IF('Crisis Indicator Data'!#REF!="No Data",1,IF(#REF!&lt;&gt;"",1,0))</f>
        <v>#REF!</v>
      </c>
      <c r="O180" s="214" t="e">
        <f>IF('Crisis Indicator Data'!#REF!="No Data",1,IF(#REF!&lt;&gt;"",1,0))</f>
        <v>#REF!</v>
      </c>
      <c r="P180" s="214" t="e">
        <f>IF('Crisis Indicator Data'!#REF!="No Data",1,IF(#REF!&lt;&gt;"",1,0))</f>
        <v>#REF!</v>
      </c>
      <c r="Q180" s="214" t="e">
        <f>IF('Crisis Indicator Data'!#REF!="No Data",1,IF(#REF!&lt;&gt;"",1,0))</f>
        <v>#REF!</v>
      </c>
      <c r="R180" s="214" t="e">
        <f>IF('Crisis Indicator Data'!#REF!="No Data",1,IF(#REF!&lt;&gt;"",1,0))</f>
        <v>#REF!</v>
      </c>
      <c r="S180" s="214" t="e">
        <f>IF('Crisis Indicator Data'!#REF!="No Data",1,IF(#REF!&lt;&gt;"",1,0))</f>
        <v>#REF!</v>
      </c>
      <c r="T180" s="214" t="e">
        <f>IF('Crisis Indicator Data'!#REF!="No Data",1,IF(#REF!&lt;&gt;"",1,0))</f>
        <v>#REF!</v>
      </c>
      <c r="U180" s="214" t="e">
        <f>IF('Crisis Indicator Data'!#REF!="No Data",1,IF(#REF!&lt;&gt;"",1,0))</f>
        <v>#REF!</v>
      </c>
      <c r="V180" s="214" t="e">
        <f>IF('Crisis Indicator Data'!#REF!="No Data",1,IF(#REF!&lt;&gt;"",1,0))</f>
        <v>#REF!</v>
      </c>
      <c r="W180" s="214" t="e">
        <f>IF('Crisis Indicator Data'!#REF!="No Data",1,IF(#REF!&lt;&gt;"",1,0))</f>
        <v>#REF!</v>
      </c>
      <c r="X180" s="214" t="e">
        <f>IF('Crisis Indicator Data'!#REF!="No Data",1,IF(#REF!&lt;&gt;"",1,0))</f>
        <v>#REF!</v>
      </c>
      <c r="Y180" s="214" t="e">
        <f>IF('Crisis Indicator Data'!#REF!="No Data",1,IF(#REF!&lt;&gt;"",1,0))</f>
        <v>#REF!</v>
      </c>
      <c r="Z180" s="214" t="e">
        <f>IF('Crisis Indicator Data'!#REF!="No Data",1,IF(#REF!&lt;&gt;"",1,0))</f>
        <v>#REF!</v>
      </c>
      <c r="AA180" s="214" t="e">
        <f>IF('Crisis Indicator Data'!#REF!="No Data",1,IF(#REF!&lt;&gt;"",1,0))</f>
        <v>#REF!</v>
      </c>
      <c r="AB180" s="214" t="e">
        <f>IF('Crisis Indicator Data'!#REF!="No Data",1,IF(#REF!&lt;&gt;"",1,0))</f>
        <v>#REF!</v>
      </c>
      <c r="AC180" s="214" t="e">
        <f>IF('Crisis Indicator Data'!#REF!="No Data",1,IF(#REF!&lt;&gt;"",1,0))</f>
        <v>#REF!</v>
      </c>
      <c r="AD180" s="214" t="e">
        <f>IF('Crisis Indicator Data'!#REF!="No Data",1,IF(#REF!&lt;&gt;"",1,0))</f>
        <v>#REF!</v>
      </c>
      <c r="AE180" s="214" t="e">
        <f>IF('Crisis Indicator Data'!#REF!="No Data",1,IF(#REF!&lt;&gt;"",1,0))</f>
        <v>#REF!</v>
      </c>
      <c r="AF180" s="214" t="e">
        <f>IF('Crisis Indicator Data'!#REF!="No Data",1,IF(#REF!&lt;&gt;"",1,0))</f>
        <v>#REF!</v>
      </c>
      <c r="AG180" s="214" t="e">
        <f>IF('Crisis Indicator Data'!#REF!="No Data",1,IF(#REF!&lt;&gt;"",1,0))</f>
        <v>#REF!</v>
      </c>
      <c r="AH180" s="214" t="e">
        <f>IF('Crisis Indicator Data'!#REF!="No Data",1,IF(#REF!&lt;&gt;"",1,0))</f>
        <v>#REF!</v>
      </c>
      <c r="AI180" s="214" t="e">
        <f>IF('Crisis Indicator Data'!#REF!="No Data",1,IF(#REF!&lt;&gt;"",1,0))</f>
        <v>#REF!</v>
      </c>
      <c r="AJ180" s="214" t="e">
        <f>IF('Crisis Indicator Data'!#REF!="No Data",1,IF(#REF!&lt;&gt;"",1,0))</f>
        <v>#REF!</v>
      </c>
      <c r="AK180" s="214" t="e">
        <f>IF('Crisis Indicator Data'!#REF!="No Data",1,IF(#REF!&lt;&gt;"",1,0))</f>
        <v>#REF!</v>
      </c>
      <c r="AL180" s="214" t="e">
        <f>IF('Crisis Indicator Data'!#REF!="No Data",1,IF(#REF!&lt;&gt;"",1,0))</f>
        <v>#REF!</v>
      </c>
      <c r="AM180" s="214" t="e">
        <f>IF('Crisis Indicator Data'!#REF!="No Data",1,IF(#REF!&lt;&gt;"",1,0))</f>
        <v>#REF!</v>
      </c>
      <c r="AN180" s="214" t="e">
        <f>IF('Crisis Indicator Data'!#REF!="No Data",1,IF(#REF!&lt;&gt;"",1,0))</f>
        <v>#REF!</v>
      </c>
      <c r="AO180" s="214" t="e">
        <f>IF('Crisis Indicator Data'!#REF!="No Data",1,IF(#REF!&lt;&gt;"",1,0))</f>
        <v>#REF!</v>
      </c>
      <c r="AP180" s="214" t="e">
        <f>IF('Crisis Indicator Data'!#REF!="No Data",1,IF(#REF!&lt;&gt;"",1,0))</f>
        <v>#REF!</v>
      </c>
      <c r="AQ180" s="214" t="e">
        <f>IF('Crisis Indicator Data'!#REF!="No Data",1,IF(#REF!&lt;&gt;"",1,0))</f>
        <v>#REF!</v>
      </c>
      <c r="AR180" s="214" t="e">
        <f>IF('Crisis Indicator Data'!#REF!="No Data",1,IF(#REF!&lt;&gt;"",1,0))</f>
        <v>#REF!</v>
      </c>
      <c r="AS180" s="214" t="e">
        <f>IF('Crisis Indicator Data'!#REF!="No Data",1,IF(#REF!&lt;&gt;"",1,0))</f>
        <v>#REF!</v>
      </c>
      <c r="AT180" s="214" t="e">
        <f>IF('Crisis Indicator Data'!#REF!="No Data",1,IF(#REF!&lt;&gt;"",1,0))</f>
        <v>#REF!</v>
      </c>
      <c r="AU180" s="214" t="e">
        <f>IF('Crisis Indicator Data'!#REF!="No Data",1,IF(#REF!&lt;&gt;"",1,0))</f>
        <v>#REF!</v>
      </c>
      <c r="AV180" s="214" t="e">
        <f>IF('Crisis Indicator Data'!#REF!="No Data",1,IF(#REF!&lt;&gt;"",1,0))</f>
        <v>#REF!</v>
      </c>
      <c r="AW180" s="214" t="e">
        <f>IF('Crisis Indicator Data'!#REF!="No Data",1,IF(#REF!&lt;&gt;"",1,0))</f>
        <v>#REF!</v>
      </c>
      <c r="AX180" s="214" t="e">
        <f>IF('Crisis Indicator Data'!#REF!="No Data",1,IF(#REF!&lt;&gt;"",1,0))</f>
        <v>#REF!</v>
      </c>
      <c r="AY180" s="214" t="e">
        <f>IF('Crisis Indicator Data'!#REF!="No Data",1,IF(#REF!&lt;&gt;"",1,0))</f>
        <v>#REF!</v>
      </c>
      <c r="AZ180" s="214" t="e">
        <f>IF('Crisis Indicator Data'!#REF!="No Data",1,IF(#REF!&lt;&gt;"",1,0))</f>
        <v>#REF!</v>
      </c>
      <c r="BA180" t="e">
        <f t="shared" si="10"/>
        <v>#REF!</v>
      </c>
      <c r="BB180" s="22" t="e">
        <f t="shared" si="11"/>
        <v>#REF!</v>
      </c>
    </row>
    <row r="181" spans="1:54" x14ac:dyDescent="0.25">
      <c r="A181" t="s">
        <v>8125</v>
      </c>
      <c r="B181" s="214" t="e">
        <f>IF('Crisis Indicator Data'!#REF!="No Data",1,IF(#REF!&lt;&gt;"",1,0))</f>
        <v>#REF!</v>
      </c>
      <c r="C181" s="214" t="e">
        <f>IF('Crisis Indicator Data'!#REF!="No Data",1,IF(#REF!&lt;&gt;"",1,0))</f>
        <v>#REF!</v>
      </c>
      <c r="D181" s="214" t="e">
        <f>IF('Crisis Indicator Data'!#REF!="No Data",1,IF(#REF!&lt;&gt;"",1,0))</f>
        <v>#REF!</v>
      </c>
      <c r="E181" s="214" t="e">
        <f>IF('Crisis Indicator Data'!#REF!="No Data",1,IF(#REF!&lt;&gt;"",1,0))</f>
        <v>#REF!</v>
      </c>
      <c r="F181" s="214" t="e">
        <f>IF('Crisis Indicator Data'!#REF!="No Data",1,IF(#REF!&lt;&gt;"",1,0))</f>
        <v>#REF!</v>
      </c>
      <c r="G181" s="214" t="e">
        <f>IF('Crisis Indicator Data'!#REF!="No Data",1,IF(#REF!&lt;&gt;"",1,0))</f>
        <v>#REF!</v>
      </c>
      <c r="H181" s="214" t="e">
        <f>IF('Crisis Indicator Data'!#REF!="No Data",1,IF(#REF!&lt;&gt;"",1,0))</f>
        <v>#REF!</v>
      </c>
      <c r="I181" s="214" t="e">
        <f>IF('Crisis Indicator Data'!#REF!="No Data",1,IF(#REF!&lt;&gt;"",1,0))</f>
        <v>#REF!</v>
      </c>
      <c r="J181" s="214" t="e">
        <f>IF('Crisis Indicator Data'!#REF!="No Data",1,IF(#REF!&lt;&gt;"",1,0))</f>
        <v>#REF!</v>
      </c>
      <c r="K181" s="214" t="e">
        <f>IF('Crisis Indicator Data'!#REF!="No Data",1,IF(#REF!&lt;&gt;"",1,0))</f>
        <v>#REF!</v>
      </c>
      <c r="L181" s="214" t="e">
        <f>IF('Crisis Indicator Data'!#REF!="No Data",1,IF(#REF!&lt;&gt;"",1,0))</f>
        <v>#REF!</v>
      </c>
      <c r="M181" s="214" t="e">
        <f>IF('Crisis Indicator Data'!#REF!="No Data",1,IF(#REF!&lt;&gt;"",1,0))</f>
        <v>#REF!</v>
      </c>
      <c r="N181" s="214" t="e">
        <f>IF('Crisis Indicator Data'!#REF!="No Data",1,IF(#REF!&lt;&gt;"",1,0))</f>
        <v>#REF!</v>
      </c>
      <c r="O181" s="214" t="e">
        <f>IF('Crisis Indicator Data'!#REF!="No Data",1,IF(#REF!&lt;&gt;"",1,0))</f>
        <v>#REF!</v>
      </c>
      <c r="P181" s="214" t="e">
        <f>IF('Crisis Indicator Data'!#REF!="No Data",1,IF(#REF!&lt;&gt;"",1,0))</f>
        <v>#REF!</v>
      </c>
      <c r="Q181" s="214" t="e">
        <f>IF('Crisis Indicator Data'!#REF!="No Data",1,IF(#REF!&lt;&gt;"",1,0))</f>
        <v>#REF!</v>
      </c>
      <c r="R181" s="214" t="e">
        <f>IF('Crisis Indicator Data'!#REF!="No Data",1,IF(#REF!&lt;&gt;"",1,0))</f>
        <v>#REF!</v>
      </c>
      <c r="S181" s="214" t="e">
        <f>IF('Crisis Indicator Data'!#REF!="No Data",1,IF(#REF!&lt;&gt;"",1,0))</f>
        <v>#REF!</v>
      </c>
      <c r="T181" s="214" t="e">
        <f>IF('Crisis Indicator Data'!#REF!="No Data",1,IF(#REF!&lt;&gt;"",1,0))</f>
        <v>#REF!</v>
      </c>
      <c r="U181" s="214" t="e">
        <f>IF('Crisis Indicator Data'!#REF!="No Data",1,IF(#REF!&lt;&gt;"",1,0))</f>
        <v>#REF!</v>
      </c>
      <c r="V181" s="214" t="e">
        <f>IF('Crisis Indicator Data'!#REF!="No Data",1,IF(#REF!&lt;&gt;"",1,0))</f>
        <v>#REF!</v>
      </c>
      <c r="W181" s="214" t="e">
        <f>IF('Crisis Indicator Data'!#REF!="No Data",1,IF(#REF!&lt;&gt;"",1,0))</f>
        <v>#REF!</v>
      </c>
      <c r="X181" s="214" t="e">
        <f>IF('Crisis Indicator Data'!#REF!="No Data",1,IF(#REF!&lt;&gt;"",1,0))</f>
        <v>#REF!</v>
      </c>
      <c r="Y181" s="214" t="e">
        <f>IF('Crisis Indicator Data'!#REF!="No Data",1,IF(#REF!&lt;&gt;"",1,0))</f>
        <v>#REF!</v>
      </c>
      <c r="Z181" s="214" t="e">
        <f>IF('Crisis Indicator Data'!#REF!="No Data",1,IF(#REF!&lt;&gt;"",1,0))</f>
        <v>#REF!</v>
      </c>
      <c r="AA181" s="214" t="e">
        <f>IF('Crisis Indicator Data'!#REF!="No Data",1,IF(#REF!&lt;&gt;"",1,0))</f>
        <v>#REF!</v>
      </c>
      <c r="AB181" s="214" t="e">
        <f>IF('Crisis Indicator Data'!#REF!="No Data",1,IF(#REF!&lt;&gt;"",1,0))</f>
        <v>#REF!</v>
      </c>
      <c r="AC181" s="214" t="e">
        <f>IF('Crisis Indicator Data'!#REF!="No Data",1,IF(#REF!&lt;&gt;"",1,0))</f>
        <v>#REF!</v>
      </c>
      <c r="AD181" s="214" t="e">
        <f>IF('Crisis Indicator Data'!#REF!="No Data",1,IF(#REF!&lt;&gt;"",1,0))</f>
        <v>#REF!</v>
      </c>
      <c r="AE181" s="214" t="e">
        <f>IF('Crisis Indicator Data'!#REF!="No Data",1,IF(#REF!&lt;&gt;"",1,0))</f>
        <v>#REF!</v>
      </c>
      <c r="AF181" s="214" t="e">
        <f>IF('Crisis Indicator Data'!#REF!="No Data",1,IF(#REF!&lt;&gt;"",1,0))</f>
        <v>#REF!</v>
      </c>
      <c r="AG181" s="214" t="e">
        <f>IF('Crisis Indicator Data'!#REF!="No Data",1,IF(#REF!&lt;&gt;"",1,0))</f>
        <v>#REF!</v>
      </c>
      <c r="AH181" s="214" t="e">
        <f>IF('Crisis Indicator Data'!#REF!="No Data",1,IF(#REF!&lt;&gt;"",1,0))</f>
        <v>#REF!</v>
      </c>
      <c r="AI181" s="214" t="e">
        <f>IF('Crisis Indicator Data'!#REF!="No Data",1,IF(#REF!&lt;&gt;"",1,0))</f>
        <v>#REF!</v>
      </c>
      <c r="AJ181" s="214" t="e">
        <f>IF('Crisis Indicator Data'!#REF!="No Data",1,IF(#REF!&lt;&gt;"",1,0))</f>
        <v>#REF!</v>
      </c>
      <c r="AK181" s="214" t="e">
        <f>IF('Crisis Indicator Data'!#REF!="No Data",1,IF(#REF!&lt;&gt;"",1,0))</f>
        <v>#REF!</v>
      </c>
      <c r="AL181" s="214" t="e">
        <f>IF('Crisis Indicator Data'!#REF!="No Data",1,IF(#REF!&lt;&gt;"",1,0))</f>
        <v>#REF!</v>
      </c>
      <c r="AM181" s="214" t="e">
        <f>IF('Crisis Indicator Data'!#REF!="No Data",1,IF(#REF!&lt;&gt;"",1,0))</f>
        <v>#REF!</v>
      </c>
      <c r="AN181" s="214" t="e">
        <f>IF('Crisis Indicator Data'!#REF!="No Data",1,IF(#REF!&lt;&gt;"",1,0))</f>
        <v>#REF!</v>
      </c>
      <c r="AO181" s="214" t="e">
        <f>IF('Crisis Indicator Data'!#REF!="No Data",1,IF(#REF!&lt;&gt;"",1,0))</f>
        <v>#REF!</v>
      </c>
      <c r="AP181" s="214" t="e">
        <f>IF('Crisis Indicator Data'!#REF!="No Data",1,IF(#REF!&lt;&gt;"",1,0))</f>
        <v>#REF!</v>
      </c>
      <c r="AQ181" s="214" t="e">
        <f>IF('Crisis Indicator Data'!#REF!="No Data",1,IF(#REF!&lt;&gt;"",1,0))</f>
        <v>#REF!</v>
      </c>
      <c r="AR181" s="214" t="e">
        <f>IF('Crisis Indicator Data'!#REF!="No Data",1,IF(#REF!&lt;&gt;"",1,0))</f>
        <v>#REF!</v>
      </c>
      <c r="AS181" s="214" t="e">
        <f>IF('Crisis Indicator Data'!#REF!="No Data",1,IF(#REF!&lt;&gt;"",1,0))</f>
        <v>#REF!</v>
      </c>
      <c r="AT181" s="214" t="e">
        <f>IF('Crisis Indicator Data'!#REF!="No Data",1,IF(#REF!&lt;&gt;"",1,0))</f>
        <v>#REF!</v>
      </c>
      <c r="AU181" s="214" t="e">
        <f>IF('Crisis Indicator Data'!#REF!="No Data",1,IF(#REF!&lt;&gt;"",1,0))</f>
        <v>#REF!</v>
      </c>
      <c r="AV181" s="214" t="e">
        <f>IF('Crisis Indicator Data'!#REF!="No Data",1,IF(#REF!&lt;&gt;"",1,0))</f>
        <v>#REF!</v>
      </c>
      <c r="AW181" s="214" t="e">
        <f>IF('Crisis Indicator Data'!#REF!="No Data",1,IF(#REF!&lt;&gt;"",1,0))</f>
        <v>#REF!</v>
      </c>
      <c r="AX181" s="214" t="e">
        <f>IF('Crisis Indicator Data'!#REF!="No Data",1,IF(#REF!&lt;&gt;"",1,0))</f>
        <v>#REF!</v>
      </c>
      <c r="AY181" s="214" t="e">
        <f>IF('Crisis Indicator Data'!#REF!="No Data",1,IF(#REF!&lt;&gt;"",1,0))</f>
        <v>#REF!</v>
      </c>
      <c r="AZ181" s="214" t="e">
        <f>IF('Crisis Indicator Data'!#REF!="No Data",1,IF(#REF!&lt;&gt;"",1,0))</f>
        <v>#REF!</v>
      </c>
      <c r="BA181" t="e">
        <f t="shared" si="10"/>
        <v>#REF!</v>
      </c>
      <c r="BB181" s="22" t="e">
        <f t="shared" si="11"/>
        <v>#REF!</v>
      </c>
    </row>
    <row r="182" spans="1:54" x14ac:dyDescent="0.25">
      <c r="A182" t="s">
        <v>7849</v>
      </c>
      <c r="B182" s="214" t="e">
        <f>IF('Crisis Indicator Data'!#REF!="No Data",1,IF(#REF!&lt;&gt;"",1,0))</f>
        <v>#REF!</v>
      </c>
      <c r="C182" s="214" t="e">
        <f>IF('Crisis Indicator Data'!#REF!="No Data",1,IF(#REF!&lt;&gt;"",1,0))</f>
        <v>#REF!</v>
      </c>
      <c r="D182" s="214" t="e">
        <f>IF('Crisis Indicator Data'!#REF!="No Data",1,IF(#REF!&lt;&gt;"",1,0))</f>
        <v>#REF!</v>
      </c>
      <c r="E182" s="214" t="e">
        <f>IF('Crisis Indicator Data'!#REF!="No Data",1,IF(#REF!&lt;&gt;"",1,0))</f>
        <v>#REF!</v>
      </c>
      <c r="F182" s="214" t="e">
        <f>IF('Crisis Indicator Data'!#REF!="No Data",1,IF(#REF!&lt;&gt;"",1,0))</f>
        <v>#REF!</v>
      </c>
      <c r="G182" s="214" t="e">
        <f>IF('Crisis Indicator Data'!#REF!="No Data",1,IF(#REF!&lt;&gt;"",1,0))</f>
        <v>#REF!</v>
      </c>
      <c r="H182" s="214" t="e">
        <f>IF('Crisis Indicator Data'!#REF!="No Data",1,IF(#REF!&lt;&gt;"",1,0))</f>
        <v>#REF!</v>
      </c>
      <c r="I182" s="214" t="e">
        <f>IF('Crisis Indicator Data'!#REF!="No Data",1,IF(#REF!&lt;&gt;"",1,0))</f>
        <v>#REF!</v>
      </c>
      <c r="J182" s="214" t="e">
        <f>IF('Crisis Indicator Data'!#REF!="No Data",1,IF(#REF!&lt;&gt;"",1,0))</f>
        <v>#REF!</v>
      </c>
      <c r="K182" s="214" t="e">
        <f>IF('Crisis Indicator Data'!#REF!="No Data",1,IF(#REF!&lt;&gt;"",1,0))</f>
        <v>#REF!</v>
      </c>
      <c r="L182" s="214" t="e">
        <f>IF('Crisis Indicator Data'!#REF!="No Data",1,IF(#REF!&lt;&gt;"",1,0))</f>
        <v>#REF!</v>
      </c>
      <c r="M182" s="214" t="e">
        <f>IF('Crisis Indicator Data'!#REF!="No Data",1,IF(#REF!&lt;&gt;"",1,0))</f>
        <v>#REF!</v>
      </c>
      <c r="N182" s="214" t="e">
        <f>IF('Crisis Indicator Data'!#REF!="No Data",1,IF(#REF!&lt;&gt;"",1,0))</f>
        <v>#REF!</v>
      </c>
      <c r="O182" s="214" t="e">
        <f>IF('Crisis Indicator Data'!#REF!="No Data",1,IF(#REF!&lt;&gt;"",1,0))</f>
        <v>#REF!</v>
      </c>
      <c r="P182" s="214" t="e">
        <f>IF('Crisis Indicator Data'!#REF!="No Data",1,IF(#REF!&lt;&gt;"",1,0))</f>
        <v>#REF!</v>
      </c>
      <c r="Q182" s="214" t="e">
        <f>IF('Crisis Indicator Data'!#REF!="No Data",1,IF(#REF!&lt;&gt;"",1,0))</f>
        <v>#REF!</v>
      </c>
      <c r="R182" s="214" t="e">
        <f>IF('Crisis Indicator Data'!#REF!="No Data",1,IF(#REF!&lt;&gt;"",1,0))</f>
        <v>#REF!</v>
      </c>
      <c r="S182" s="214" t="e">
        <f>IF('Crisis Indicator Data'!#REF!="No Data",1,IF(#REF!&lt;&gt;"",1,0))</f>
        <v>#REF!</v>
      </c>
      <c r="T182" s="214" t="e">
        <f>IF('Crisis Indicator Data'!#REF!="No Data",1,IF(#REF!&lt;&gt;"",1,0))</f>
        <v>#REF!</v>
      </c>
      <c r="U182" s="214" t="e">
        <f>IF('Crisis Indicator Data'!#REF!="No Data",1,IF(#REF!&lt;&gt;"",1,0))</f>
        <v>#REF!</v>
      </c>
      <c r="V182" s="214" t="e">
        <f>IF('Crisis Indicator Data'!#REF!="No Data",1,IF(#REF!&lt;&gt;"",1,0))</f>
        <v>#REF!</v>
      </c>
      <c r="W182" s="214" t="e">
        <f>IF('Crisis Indicator Data'!#REF!="No Data",1,IF(#REF!&lt;&gt;"",1,0))</f>
        <v>#REF!</v>
      </c>
      <c r="X182" s="214" t="e">
        <f>IF('Crisis Indicator Data'!#REF!="No Data",1,IF(#REF!&lt;&gt;"",1,0))</f>
        <v>#REF!</v>
      </c>
      <c r="Y182" s="214" t="e">
        <f>IF('Crisis Indicator Data'!#REF!="No Data",1,IF(#REF!&lt;&gt;"",1,0))</f>
        <v>#REF!</v>
      </c>
      <c r="Z182" s="214" t="e">
        <f>IF('Crisis Indicator Data'!#REF!="No Data",1,IF(#REF!&lt;&gt;"",1,0))</f>
        <v>#REF!</v>
      </c>
      <c r="AA182" s="214" t="e">
        <f>IF('Crisis Indicator Data'!#REF!="No Data",1,IF(#REF!&lt;&gt;"",1,0))</f>
        <v>#REF!</v>
      </c>
      <c r="AB182" s="214" t="e">
        <f>IF('Crisis Indicator Data'!#REF!="No Data",1,IF(#REF!&lt;&gt;"",1,0))</f>
        <v>#REF!</v>
      </c>
      <c r="AC182" s="214" t="e">
        <f>IF('Crisis Indicator Data'!#REF!="No Data",1,IF(#REF!&lt;&gt;"",1,0))</f>
        <v>#REF!</v>
      </c>
      <c r="AD182" s="214" t="e">
        <f>IF('Crisis Indicator Data'!#REF!="No Data",1,IF(#REF!&lt;&gt;"",1,0))</f>
        <v>#REF!</v>
      </c>
      <c r="AE182" s="214" t="e">
        <f>IF('Crisis Indicator Data'!#REF!="No Data",1,IF(#REF!&lt;&gt;"",1,0))</f>
        <v>#REF!</v>
      </c>
      <c r="AF182" s="214" t="e">
        <f>IF('Crisis Indicator Data'!#REF!="No Data",1,IF(#REF!&lt;&gt;"",1,0))</f>
        <v>#REF!</v>
      </c>
      <c r="AG182" s="214" t="e">
        <f>IF('Crisis Indicator Data'!#REF!="No Data",1,IF(#REF!&lt;&gt;"",1,0))</f>
        <v>#REF!</v>
      </c>
      <c r="AH182" s="214" t="e">
        <f>IF('Crisis Indicator Data'!#REF!="No Data",1,IF(#REF!&lt;&gt;"",1,0))</f>
        <v>#REF!</v>
      </c>
      <c r="AI182" s="214" t="e">
        <f>IF('Crisis Indicator Data'!#REF!="No Data",1,IF(#REF!&lt;&gt;"",1,0))</f>
        <v>#REF!</v>
      </c>
      <c r="AJ182" s="214" t="e">
        <f>IF('Crisis Indicator Data'!#REF!="No Data",1,IF(#REF!&lt;&gt;"",1,0))</f>
        <v>#REF!</v>
      </c>
      <c r="AK182" s="214" t="e">
        <f>IF('Crisis Indicator Data'!#REF!="No Data",1,IF(#REF!&lt;&gt;"",1,0))</f>
        <v>#REF!</v>
      </c>
      <c r="AL182" s="214" t="e">
        <f>IF('Crisis Indicator Data'!#REF!="No Data",1,IF(#REF!&lt;&gt;"",1,0))</f>
        <v>#REF!</v>
      </c>
      <c r="AM182" s="214" t="e">
        <f>IF('Crisis Indicator Data'!#REF!="No Data",1,IF(#REF!&lt;&gt;"",1,0))</f>
        <v>#REF!</v>
      </c>
      <c r="AN182" s="214" t="e">
        <f>IF('Crisis Indicator Data'!#REF!="No Data",1,IF(#REF!&lt;&gt;"",1,0))</f>
        <v>#REF!</v>
      </c>
      <c r="AO182" s="214" t="e">
        <f>IF('Crisis Indicator Data'!#REF!="No Data",1,IF(#REF!&lt;&gt;"",1,0))</f>
        <v>#REF!</v>
      </c>
      <c r="AP182" s="214" t="e">
        <f>IF('Crisis Indicator Data'!#REF!="No Data",1,IF(#REF!&lt;&gt;"",1,0))</f>
        <v>#REF!</v>
      </c>
      <c r="AQ182" s="214" t="e">
        <f>IF('Crisis Indicator Data'!#REF!="No Data",1,IF(#REF!&lt;&gt;"",1,0))</f>
        <v>#REF!</v>
      </c>
      <c r="AR182" s="214" t="e">
        <f>IF('Crisis Indicator Data'!#REF!="No Data",1,IF(#REF!&lt;&gt;"",1,0))</f>
        <v>#REF!</v>
      </c>
      <c r="AS182" s="214" t="e">
        <f>IF('Crisis Indicator Data'!#REF!="No Data",1,IF(#REF!&lt;&gt;"",1,0))</f>
        <v>#REF!</v>
      </c>
      <c r="AT182" s="214" t="e">
        <f>IF('Crisis Indicator Data'!#REF!="No Data",1,IF(#REF!&lt;&gt;"",1,0))</f>
        <v>#REF!</v>
      </c>
      <c r="AU182" s="214" t="e">
        <f>IF('Crisis Indicator Data'!#REF!="No Data",1,IF(#REF!&lt;&gt;"",1,0))</f>
        <v>#REF!</v>
      </c>
      <c r="AV182" s="214" t="e">
        <f>IF('Crisis Indicator Data'!#REF!="No Data",1,IF(#REF!&lt;&gt;"",1,0))</f>
        <v>#REF!</v>
      </c>
      <c r="AW182" s="214" t="e">
        <f>IF('Crisis Indicator Data'!#REF!="No Data",1,IF(#REF!&lt;&gt;"",1,0))</f>
        <v>#REF!</v>
      </c>
      <c r="AX182" s="214" t="e">
        <f>IF('Crisis Indicator Data'!#REF!="No Data",1,IF(#REF!&lt;&gt;"",1,0))</f>
        <v>#REF!</v>
      </c>
      <c r="AY182" s="214" t="e">
        <f>IF('Crisis Indicator Data'!#REF!="No Data",1,IF(#REF!&lt;&gt;"",1,0))</f>
        <v>#REF!</v>
      </c>
      <c r="AZ182" s="214" t="e">
        <f>IF('Crisis Indicator Data'!#REF!="No Data",1,IF(#REF!&lt;&gt;"",1,0))</f>
        <v>#REF!</v>
      </c>
      <c r="BA182" t="e">
        <f t="shared" si="10"/>
        <v>#REF!</v>
      </c>
      <c r="BB182" s="22" t="e">
        <f t="shared" si="11"/>
        <v>#REF!</v>
      </c>
    </row>
    <row r="183" spans="1:54" x14ac:dyDescent="0.25">
      <c r="A183" t="s">
        <v>7942</v>
      </c>
      <c r="B183" s="214" t="e">
        <f>IF('Crisis Indicator Data'!#REF!="No Data",1,IF(#REF!&lt;&gt;"",1,0))</f>
        <v>#REF!</v>
      </c>
      <c r="C183" s="214" t="e">
        <f>IF('Crisis Indicator Data'!#REF!="No Data",1,IF(#REF!&lt;&gt;"",1,0))</f>
        <v>#REF!</v>
      </c>
      <c r="D183" s="214" t="e">
        <f>IF('Crisis Indicator Data'!#REF!="No Data",1,IF(#REF!&lt;&gt;"",1,0))</f>
        <v>#REF!</v>
      </c>
      <c r="E183" s="214" t="e">
        <f>IF('Crisis Indicator Data'!#REF!="No Data",1,IF(#REF!&lt;&gt;"",1,0))</f>
        <v>#REF!</v>
      </c>
      <c r="F183" s="214" t="e">
        <f>IF('Crisis Indicator Data'!#REF!="No Data",1,IF(#REF!&lt;&gt;"",1,0))</f>
        <v>#REF!</v>
      </c>
      <c r="G183" s="214" t="e">
        <f>IF('Crisis Indicator Data'!#REF!="No Data",1,IF(#REF!&lt;&gt;"",1,0))</f>
        <v>#REF!</v>
      </c>
      <c r="H183" s="214" t="e">
        <f>IF('Crisis Indicator Data'!#REF!="No Data",1,IF(#REF!&lt;&gt;"",1,0))</f>
        <v>#REF!</v>
      </c>
      <c r="I183" s="214" t="e">
        <f>IF('Crisis Indicator Data'!#REF!="No Data",1,IF(#REF!&lt;&gt;"",1,0))</f>
        <v>#REF!</v>
      </c>
      <c r="J183" s="214" t="e">
        <f>IF('Crisis Indicator Data'!#REF!="No Data",1,IF(#REF!&lt;&gt;"",1,0))</f>
        <v>#REF!</v>
      </c>
      <c r="K183" s="214" t="e">
        <f>IF('Crisis Indicator Data'!#REF!="No Data",1,IF(#REF!&lt;&gt;"",1,0))</f>
        <v>#REF!</v>
      </c>
      <c r="L183" s="214" t="e">
        <f>IF('Crisis Indicator Data'!#REF!="No Data",1,IF(#REF!&lt;&gt;"",1,0))</f>
        <v>#REF!</v>
      </c>
      <c r="M183" s="214" t="e">
        <f>IF('Crisis Indicator Data'!#REF!="No Data",1,IF(#REF!&lt;&gt;"",1,0))</f>
        <v>#REF!</v>
      </c>
      <c r="N183" s="214" t="e">
        <f>IF('Crisis Indicator Data'!#REF!="No Data",1,IF(#REF!&lt;&gt;"",1,0))</f>
        <v>#REF!</v>
      </c>
      <c r="O183" s="214" t="e">
        <f>IF('Crisis Indicator Data'!#REF!="No Data",1,IF(#REF!&lt;&gt;"",1,0))</f>
        <v>#REF!</v>
      </c>
      <c r="P183" s="214" t="e">
        <f>IF('Crisis Indicator Data'!#REF!="No Data",1,IF(#REF!&lt;&gt;"",1,0))</f>
        <v>#REF!</v>
      </c>
      <c r="Q183" s="214" t="e">
        <f>IF('Crisis Indicator Data'!#REF!="No Data",1,IF(#REF!&lt;&gt;"",1,0))</f>
        <v>#REF!</v>
      </c>
      <c r="R183" s="214" t="e">
        <f>IF('Crisis Indicator Data'!#REF!="No Data",1,IF(#REF!&lt;&gt;"",1,0))</f>
        <v>#REF!</v>
      </c>
      <c r="S183" s="214" t="e">
        <f>IF('Crisis Indicator Data'!#REF!="No Data",1,IF(#REF!&lt;&gt;"",1,0))</f>
        <v>#REF!</v>
      </c>
      <c r="T183" s="214" t="e">
        <f>IF('Crisis Indicator Data'!#REF!="No Data",1,IF(#REF!&lt;&gt;"",1,0))</f>
        <v>#REF!</v>
      </c>
      <c r="U183" s="214" t="e">
        <f>IF('Crisis Indicator Data'!#REF!="No Data",1,IF(#REF!&lt;&gt;"",1,0))</f>
        <v>#REF!</v>
      </c>
      <c r="V183" s="214" t="e">
        <f>IF('Crisis Indicator Data'!#REF!="No Data",1,IF(#REF!&lt;&gt;"",1,0))</f>
        <v>#REF!</v>
      </c>
      <c r="W183" s="214" t="e">
        <f>IF('Crisis Indicator Data'!#REF!="No Data",1,IF(#REF!&lt;&gt;"",1,0))</f>
        <v>#REF!</v>
      </c>
      <c r="X183" s="214" t="e">
        <f>IF('Crisis Indicator Data'!#REF!="No Data",1,IF(#REF!&lt;&gt;"",1,0))</f>
        <v>#REF!</v>
      </c>
      <c r="Y183" s="214" t="e">
        <f>IF('Crisis Indicator Data'!#REF!="No Data",1,IF(#REF!&lt;&gt;"",1,0))</f>
        <v>#REF!</v>
      </c>
      <c r="Z183" s="214" t="e">
        <f>IF('Crisis Indicator Data'!#REF!="No Data",1,IF(#REF!&lt;&gt;"",1,0))</f>
        <v>#REF!</v>
      </c>
      <c r="AA183" s="214" t="e">
        <f>IF('Crisis Indicator Data'!#REF!="No Data",1,IF(#REF!&lt;&gt;"",1,0))</f>
        <v>#REF!</v>
      </c>
      <c r="AB183" s="214" t="e">
        <f>IF('Crisis Indicator Data'!#REF!="No Data",1,IF(#REF!&lt;&gt;"",1,0))</f>
        <v>#REF!</v>
      </c>
      <c r="AC183" s="214" t="e">
        <f>IF('Crisis Indicator Data'!#REF!="No Data",1,IF(#REF!&lt;&gt;"",1,0))</f>
        <v>#REF!</v>
      </c>
      <c r="AD183" s="214" t="e">
        <f>IF('Crisis Indicator Data'!#REF!="No Data",1,IF(#REF!&lt;&gt;"",1,0))</f>
        <v>#REF!</v>
      </c>
      <c r="AE183" s="214" t="e">
        <f>IF('Crisis Indicator Data'!#REF!="No Data",1,IF(#REF!&lt;&gt;"",1,0))</f>
        <v>#REF!</v>
      </c>
      <c r="AF183" s="214" t="e">
        <f>IF('Crisis Indicator Data'!#REF!="No Data",1,IF(#REF!&lt;&gt;"",1,0))</f>
        <v>#REF!</v>
      </c>
      <c r="AG183" s="214" t="e">
        <f>IF('Crisis Indicator Data'!#REF!="No Data",1,IF(#REF!&lt;&gt;"",1,0))</f>
        <v>#REF!</v>
      </c>
      <c r="AH183" s="214" t="e">
        <f>IF('Crisis Indicator Data'!#REF!="No Data",1,IF(#REF!&lt;&gt;"",1,0))</f>
        <v>#REF!</v>
      </c>
      <c r="AI183" s="214" t="e">
        <f>IF('Crisis Indicator Data'!#REF!="No Data",1,IF(#REF!&lt;&gt;"",1,0))</f>
        <v>#REF!</v>
      </c>
      <c r="AJ183" s="214" t="e">
        <f>IF('Crisis Indicator Data'!#REF!="No Data",1,IF(#REF!&lt;&gt;"",1,0))</f>
        <v>#REF!</v>
      </c>
      <c r="AK183" s="214" t="e">
        <f>IF('Crisis Indicator Data'!#REF!="No Data",1,IF(#REF!&lt;&gt;"",1,0))</f>
        <v>#REF!</v>
      </c>
      <c r="AL183" s="214" t="e">
        <f>IF('Crisis Indicator Data'!#REF!="No Data",1,IF(#REF!&lt;&gt;"",1,0))</f>
        <v>#REF!</v>
      </c>
      <c r="AM183" s="214" t="e">
        <f>IF('Crisis Indicator Data'!#REF!="No Data",1,IF(#REF!&lt;&gt;"",1,0))</f>
        <v>#REF!</v>
      </c>
      <c r="AN183" s="214" t="e">
        <f>IF('Crisis Indicator Data'!#REF!="No Data",1,IF(#REF!&lt;&gt;"",1,0))</f>
        <v>#REF!</v>
      </c>
      <c r="AO183" s="214" t="e">
        <f>IF('Crisis Indicator Data'!#REF!="No Data",1,IF(#REF!&lt;&gt;"",1,0))</f>
        <v>#REF!</v>
      </c>
      <c r="AP183" s="214" t="e">
        <f>IF('Crisis Indicator Data'!#REF!="No Data",1,IF(#REF!&lt;&gt;"",1,0))</f>
        <v>#REF!</v>
      </c>
      <c r="AQ183" s="214" t="e">
        <f>IF('Crisis Indicator Data'!#REF!="No Data",1,IF(#REF!&lt;&gt;"",1,0))</f>
        <v>#REF!</v>
      </c>
      <c r="AR183" s="214" t="e">
        <f>IF('Crisis Indicator Data'!#REF!="No Data",1,IF(#REF!&lt;&gt;"",1,0))</f>
        <v>#REF!</v>
      </c>
      <c r="AS183" s="214" t="e">
        <f>IF('Crisis Indicator Data'!#REF!="No Data",1,IF(#REF!&lt;&gt;"",1,0))</f>
        <v>#REF!</v>
      </c>
      <c r="AT183" s="214" t="e">
        <f>IF('Crisis Indicator Data'!#REF!="No Data",1,IF(#REF!&lt;&gt;"",1,0))</f>
        <v>#REF!</v>
      </c>
      <c r="AU183" s="214" t="e">
        <f>IF('Crisis Indicator Data'!#REF!="No Data",1,IF(#REF!&lt;&gt;"",1,0))</f>
        <v>#REF!</v>
      </c>
      <c r="AV183" s="214" t="e">
        <f>IF('Crisis Indicator Data'!#REF!="No Data",1,IF(#REF!&lt;&gt;"",1,0))</f>
        <v>#REF!</v>
      </c>
      <c r="AW183" s="214" t="e">
        <f>IF('Crisis Indicator Data'!#REF!="No Data",1,IF(#REF!&lt;&gt;"",1,0))</f>
        <v>#REF!</v>
      </c>
      <c r="AX183" s="214" t="e">
        <f>IF('Crisis Indicator Data'!#REF!="No Data",1,IF(#REF!&lt;&gt;"",1,0))</f>
        <v>#REF!</v>
      </c>
      <c r="AY183" s="214" t="e">
        <f>IF('Crisis Indicator Data'!#REF!="No Data",1,IF(#REF!&lt;&gt;"",1,0))</f>
        <v>#REF!</v>
      </c>
      <c r="AZ183" s="214" t="e">
        <f>IF('Crisis Indicator Data'!#REF!="No Data",1,IF(#REF!&lt;&gt;"",1,0))</f>
        <v>#REF!</v>
      </c>
      <c r="BA183" t="e">
        <f t="shared" si="10"/>
        <v>#REF!</v>
      </c>
      <c r="BB183" s="22" t="e">
        <f t="shared" si="11"/>
        <v>#REF!</v>
      </c>
    </row>
    <row r="184" spans="1:54" x14ac:dyDescent="0.25">
      <c r="A184" t="s">
        <v>8129</v>
      </c>
      <c r="B184" s="214" t="e">
        <f>IF('Crisis Indicator Data'!#REF!="No Data",1,IF(#REF!&lt;&gt;"",1,0))</f>
        <v>#REF!</v>
      </c>
      <c r="C184" s="214" t="e">
        <f>IF('Crisis Indicator Data'!#REF!="No Data",1,IF(#REF!&lt;&gt;"",1,0))</f>
        <v>#REF!</v>
      </c>
      <c r="D184" s="214" t="e">
        <f>IF('Crisis Indicator Data'!#REF!="No Data",1,IF(#REF!&lt;&gt;"",1,0))</f>
        <v>#REF!</v>
      </c>
      <c r="E184" s="214" t="e">
        <f>IF('Crisis Indicator Data'!#REF!="No Data",1,IF(#REF!&lt;&gt;"",1,0))</f>
        <v>#REF!</v>
      </c>
      <c r="F184" s="214" t="e">
        <f>IF('Crisis Indicator Data'!#REF!="No Data",1,IF(#REF!&lt;&gt;"",1,0))</f>
        <v>#REF!</v>
      </c>
      <c r="G184" s="214" t="e">
        <f>IF('Crisis Indicator Data'!#REF!="No Data",1,IF(#REF!&lt;&gt;"",1,0))</f>
        <v>#REF!</v>
      </c>
      <c r="H184" s="214" t="e">
        <f>IF('Crisis Indicator Data'!#REF!="No Data",1,IF(#REF!&lt;&gt;"",1,0))</f>
        <v>#REF!</v>
      </c>
      <c r="I184" s="214" t="e">
        <f>IF('Crisis Indicator Data'!#REF!="No Data",1,IF(#REF!&lt;&gt;"",1,0))</f>
        <v>#REF!</v>
      </c>
      <c r="J184" s="214" t="e">
        <f>IF('Crisis Indicator Data'!#REF!="No Data",1,IF(#REF!&lt;&gt;"",1,0))</f>
        <v>#REF!</v>
      </c>
      <c r="K184" s="214" t="e">
        <f>IF('Crisis Indicator Data'!#REF!="No Data",1,IF(#REF!&lt;&gt;"",1,0))</f>
        <v>#REF!</v>
      </c>
      <c r="L184" s="214" t="e">
        <f>IF('Crisis Indicator Data'!#REF!="No Data",1,IF(#REF!&lt;&gt;"",1,0))</f>
        <v>#REF!</v>
      </c>
      <c r="M184" s="214" t="e">
        <f>IF('Crisis Indicator Data'!#REF!="No Data",1,IF(#REF!&lt;&gt;"",1,0))</f>
        <v>#REF!</v>
      </c>
      <c r="N184" s="214" t="e">
        <f>IF('Crisis Indicator Data'!#REF!="No Data",1,IF(#REF!&lt;&gt;"",1,0))</f>
        <v>#REF!</v>
      </c>
      <c r="O184" s="214" t="e">
        <f>IF('Crisis Indicator Data'!#REF!="No Data",1,IF(#REF!&lt;&gt;"",1,0))</f>
        <v>#REF!</v>
      </c>
      <c r="P184" s="214" t="e">
        <f>IF('Crisis Indicator Data'!#REF!="No Data",1,IF(#REF!&lt;&gt;"",1,0))</f>
        <v>#REF!</v>
      </c>
      <c r="Q184" s="214" t="e">
        <f>IF('Crisis Indicator Data'!#REF!="No Data",1,IF(#REF!&lt;&gt;"",1,0))</f>
        <v>#REF!</v>
      </c>
      <c r="R184" s="214" t="e">
        <f>IF('Crisis Indicator Data'!#REF!="No Data",1,IF(#REF!&lt;&gt;"",1,0))</f>
        <v>#REF!</v>
      </c>
      <c r="S184" s="214" t="e">
        <f>IF('Crisis Indicator Data'!#REF!="No Data",1,IF(#REF!&lt;&gt;"",1,0))</f>
        <v>#REF!</v>
      </c>
      <c r="T184" s="214" t="e">
        <f>IF('Crisis Indicator Data'!#REF!="No Data",1,IF(#REF!&lt;&gt;"",1,0))</f>
        <v>#REF!</v>
      </c>
      <c r="U184" s="214" t="e">
        <f>IF('Crisis Indicator Data'!#REF!="No Data",1,IF(#REF!&lt;&gt;"",1,0))</f>
        <v>#REF!</v>
      </c>
      <c r="V184" s="214" t="e">
        <f>IF('Crisis Indicator Data'!#REF!="No Data",1,IF(#REF!&lt;&gt;"",1,0))</f>
        <v>#REF!</v>
      </c>
      <c r="W184" s="214" t="e">
        <f>IF('Crisis Indicator Data'!#REF!="No Data",1,IF(#REF!&lt;&gt;"",1,0))</f>
        <v>#REF!</v>
      </c>
      <c r="X184" s="214" t="e">
        <f>IF('Crisis Indicator Data'!#REF!="No Data",1,IF(#REF!&lt;&gt;"",1,0))</f>
        <v>#REF!</v>
      </c>
      <c r="Y184" s="214" t="e">
        <f>IF('Crisis Indicator Data'!#REF!="No Data",1,IF(#REF!&lt;&gt;"",1,0))</f>
        <v>#REF!</v>
      </c>
      <c r="Z184" s="214" t="e">
        <f>IF('Crisis Indicator Data'!#REF!="No Data",1,IF(#REF!&lt;&gt;"",1,0))</f>
        <v>#REF!</v>
      </c>
      <c r="AA184" s="214" t="e">
        <f>IF('Crisis Indicator Data'!#REF!="No Data",1,IF(#REF!&lt;&gt;"",1,0))</f>
        <v>#REF!</v>
      </c>
      <c r="AB184" s="214" t="e">
        <f>IF('Crisis Indicator Data'!#REF!="No Data",1,IF(#REF!&lt;&gt;"",1,0))</f>
        <v>#REF!</v>
      </c>
      <c r="AC184" s="214" t="e">
        <f>IF('Crisis Indicator Data'!#REF!="No Data",1,IF(#REF!&lt;&gt;"",1,0))</f>
        <v>#REF!</v>
      </c>
      <c r="AD184" s="214" t="e">
        <f>IF('Crisis Indicator Data'!#REF!="No Data",1,IF(#REF!&lt;&gt;"",1,0))</f>
        <v>#REF!</v>
      </c>
      <c r="AE184" s="214" t="e">
        <f>IF('Crisis Indicator Data'!#REF!="No Data",1,IF(#REF!&lt;&gt;"",1,0))</f>
        <v>#REF!</v>
      </c>
      <c r="AF184" s="214" t="e">
        <f>IF('Crisis Indicator Data'!#REF!="No Data",1,IF(#REF!&lt;&gt;"",1,0))</f>
        <v>#REF!</v>
      </c>
      <c r="AG184" s="214" t="e">
        <f>IF('Crisis Indicator Data'!#REF!="No Data",1,IF(#REF!&lt;&gt;"",1,0))</f>
        <v>#REF!</v>
      </c>
      <c r="AH184" s="214" t="e">
        <f>IF('Crisis Indicator Data'!#REF!="No Data",1,IF(#REF!&lt;&gt;"",1,0))</f>
        <v>#REF!</v>
      </c>
      <c r="AI184" s="214" t="e">
        <f>IF('Crisis Indicator Data'!#REF!="No Data",1,IF(#REF!&lt;&gt;"",1,0))</f>
        <v>#REF!</v>
      </c>
      <c r="AJ184" s="214" t="e">
        <f>IF('Crisis Indicator Data'!#REF!="No Data",1,IF(#REF!&lt;&gt;"",1,0))</f>
        <v>#REF!</v>
      </c>
      <c r="AK184" s="214" t="e">
        <f>IF('Crisis Indicator Data'!#REF!="No Data",1,IF(#REF!&lt;&gt;"",1,0))</f>
        <v>#REF!</v>
      </c>
      <c r="AL184" s="214" t="e">
        <f>IF('Crisis Indicator Data'!#REF!="No Data",1,IF(#REF!&lt;&gt;"",1,0))</f>
        <v>#REF!</v>
      </c>
      <c r="AM184" s="214" t="e">
        <f>IF('Crisis Indicator Data'!#REF!="No Data",1,IF(#REF!&lt;&gt;"",1,0))</f>
        <v>#REF!</v>
      </c>
      <c r="AN184" s="214" t="e">
        <f>IF('Crisis Indicator Data'!#REF!="No Data",1,IF(#REF!&lt;&gt;"",1,0))</f>
        <v>#REF!</v>
      </c>
      <c r="AO184" s="214" t="e">
        <f>IF('Crisis Indicator Data'!#REF!="No Data",1,IF(#REF!&lt;&gt;"",1,0))</f>
        <v>#REF!</v>
      </c>
      <c r="AP184" s="214" t="e">
        <f>IF('Crisis Indicator Data'!#REF!="No Data",1,IF(#REF!&lt;&gt;"",1,0))</f>
        <v>#REF!</v>
      </c>
      <c r="AQ184" s="214" t="e">
        <f>IF('Crisis Indicator Data'!#REF!="No Data",1,IF(#REF!&lt;&gt;"",1,0))</f>
        <v>#REF!</v>
      </c>
      <c r="AR184" s="214" t="e">
        <f>IF('Crisis Indicator Data'!#REF!="No Data",1,IF(#REF!&lt;&gt;"",1,0))</f>
        <v>#REF!</v>
      </c>
      <c r="AS184" s="214" t="e">
        <f>IF('Crisis Indicator Data'!#REF!="No Data",1,IF(#REF!&lt;&gt;"",1,0))</f>
        <v>#REF!</v>
      </c>
      <c r="AT184" s="214" t="e">
        <f>IF('Crisis Indicator Data'!#REF!="No Data",1,IF(#REF!&lt;&gt;"",1,0))</f>
        <v>#REF!</v>
      </c>
      <c r="AU184" s="214" t="e">
        <f>IF('Crisis Indicator Data'!#REF!="No Data",1,IF(#REF!&lt;&gt;"",1,0))</f>
        <v>#REF!</v>
      </c>
      <c r="AV184" s="214" t="e">
        <f>IF('Crisis Indicator Data'!#REF!="No Data",1,IF(#REF!&lt;&gt;"",1,0))</f>
        <v>#REF!</v>
      </c>
      <c r="AW184" s="214" t="e">
        <f>IF('Crisis Indicator Data'!#REF!="No Data",1,IF(#REF!&lt;&gt;"",1,0))</f>
        <v>#REF!</v>
      </c>
      <c r="AX184" s="214" t="e">
        <f>IF('Crisis Indicator Data'!#REF!="No Data",1,IF(#REF!&lt;&gt;"",1,0))</f>
        <v>#REF!</v>
      </c>
      <c r="AY184" s="214" t="e">
        <f>IF('Crisis Indicator Data'!#REF!="No Data",1,IF(#REF!&lt;&gt;"",1,0))</f>
        <v>#REF!</v>
      </c>
      <c r="AZ184" s="214" t="e">
        <f>IF('Crisis Indicator Data'!#REF!="No Data",1,IF(#REF!&lt;&gt;"",1,0))</f>
        <v>#REF!</v>
      </c>
      <c r="BA184" t="e">
        <f t="shared" si="10"/>
        <v>#REF!</v>
      </c>
      <c r="BB184" s="22" t="e">
        <f t="shared" si="11"/>
        <v>#REF!</v>
      </c>
    </row>
    <row r="185" spans="1:54" x14ac:dyDescent="0.25">
      <c r="A185" t="s">
        <v>8127</v>
      </c>
      <c r="B185" s="214" t="e">
        <f>IF('Crisis Indicator Data'!#REF!="No Data",1,IF(#REF!&lt;&gt;"",1,0))</f>
        <v>#REF!</v>
      </c>
      <c r="C185" s="214" t="e">
        <f>IF('Crisis Indicator Data'!#REF!="No Data",1,IF(#REF!&lt;&gt;"",1,0))</f>
        <v>#REF!</v>
      </c>
      <c r="D185" s="214" t="e">
        <f>IF('Crisis Indicator Data'!#REF!="No Data",1,IF(#REF!&lt;&gt;"",1,0))</f>
        <v>#REF!</v>
      </c>
      <c r="E185" s="214" t="e">
        <f>IF('Crisis Indicator Data'!#REF!="No Data",1,IF(#REF!&lt;&gt;"",1,0))</f>
        <v>#REF!</v>
      </c>
      <c r="F185" s="214" t="e">
        <f>IF('Crisis Indicator Data'!#REF!="No Data",1,IF(#REF!&lt;&gt;"",1,0))</f>
        <v>#REF!</v>
      </c>
      <c r="G185" s="214" t="e">
        <f>IF('Crisis Indicator Data'!#REF!="No Data",1,IF(#REF!&lt;&gt;"",1,0))</f>
        <v>#REF!</v>
      </c>
      <c r="H185" s="214" t="e">
        <f>IF('Crisis Indicator Data'!#REF!="No Data",1,IF(#REF!&lt;&gt;"",1,0))</f>
        <v>#REF!</v>
      </c>
      <c r="I185" s="214" t="e">
        <f>IF('Crisis Indicator Data'!#REF!="No Data",1,IF(#REF!&lt;&gt;"",1,0))</f>
        <v>#REF!</v>
      </c>
      <c r="J185" s="214" t="e">
        <f>IF('Crisis Indicator Data'!#REF!="No Data",1,IF(#REF!&lt;&gt;"",1,0))</f>
        <v>#REF!</v>
      </c>
      <c r="K185" s="214" t="e">
        <f>IF('Crisis Indicator Data'!#REF!="No Data",1,IF(#REF!&lt;&gt;"",1,0))</f>
        <v>#REF!</v>
      </c>
      <c r="L185" s="214" t="e">
        <f>IF('Crisis Indicator Data'!#REF!="No Data",1,IF(#REF!&lt;&gt;"",1,0))</f>
        <v>#REF!</v>
      </c>
      <c r="M185" s="214" t="e">
        <f>IF('Crisis Indicator Data'!#REF!="No Data",1,IF(#REF!&lt;&gt;"",1,0))</f>
        <v>#REF!</v>
      </c>
      <c r="N185" s="214" t="e">
        <f>IF('Crisis Indicator Data'!#REF!="No Data",1,IF(#REF!&lt;&gt;"",1,0))</f>
        <v>#REF!</v>
      </c>
      <c r="O185" s="214" t="e">
        <f>IF('Crisis Indicator Data'!#REF!="No Data",1,IF(#REF!&lt;&gt;"",1,0))</f>
        <v>#REF!</v>
      </c>
      <c r="P185" s="214" t="e">
        <f>IF('Crisis Indicator Data'!#REF!="No Data",1,IF(#REF!&lt;&gt;"",1,0))</f>
        <v>#REF!</v>
      </c>
      <c r="Q185" s="214" t="e">
        <f>IF('Crisis Indicator Data'!#REF!="No Data",1,IF(#REF!&lt;&gt;"",1,0))</f>
        <v>#REF!</v>
      </c>
      <c r="R185" s="214" t="e">
        <f>IF('Crisis Indicator Data'!#REF!="No Data",1,IF(#REF!&lt;&gt;"",1,0))</f>
        <v>#REF!</v>
      </c>
      <c r="S185" s="214" t="e">
        <f>IF('Crisis Indicator Data'!#REF!="No Data",1,IF(#REF!&lt;&gt;"",1,0))</f>
        <v>#REF!</v>
      </c>
      <c r="T185" s="214" t="e">
        <f>IF('Crisis Indicator Data'!#REF!="No Data",1,IF(#REF!&lt;&gt;"",1,0))</f>
        <v>#REF!</v>
      </c>
      <c r="U185" s="214" t="e">
        <f>IF('Crisis Indicator Data'!#REF!="No Data",1,IF(#REF!&lt;&gt;"",1,0))</f>
        <v>#REF!</v>
      </c>
      <c r="V185" s="214" t="e">
        <f>IF('Crisis Indicator Data'!#REF!="No Data",1,IF(#REF!&lt;&gt;"",1,0))</f>
        <v>#REF!</v>
      </c>
      <c r="W185" s="214" t="e">
        <f>IF('Crisis Indicator Data'!#REF!="No Data",1,IF(#REF!&lt;&gt;"",1,0))</f>
        <v>#REF!</v>
      </c>
      <c r="X185" s="214" t="e">
        <f>IF('Crisis Indicator Data'!#REF!="No Data",1,IF(#REF!&lt;&gt;"",1,0))</f>
        <v>#REF!</v>
      </c>
      <c r="Y185" s="214" t="e">
        <f>IF('Crisis Indicator Data'!#REF!="No Data",1,IF(#REF!&lt;&gt;"",1,0))</f>
        <v>#REF!</v>
      </c>
      <c r="Z185" s="214" t="e">
        <f>IF('Crisis Indicator Data'!#REF!="No Data",1,IF(#REF!&lt;&gt;"",1,0))</f>
        <v>#REF!</v>
      </c>
      <c r="AA185" s="214" t="e">
        <f>IF('Crisis Indicator Data'!#REF!="No Data",1,IF(#REF!&lt;&gt;"",1,0))</f>
        <v>#REF!</v>
      </c>
      <c r="AB185" s="214" t="e">
        <f>IF('Crisis Indicator Data'!#REF!="No Data",1,IF(#REF!&lt;&gt;"",1,0))</f>
        <v>#REF!</v>
      </c>
      <c r="AC185" s="214" t="e">
        <f>IF('Crisis Indicator Data'!#REF!="No Data",1,IF(#REF!&lt;&gt;"",1,0))</f>
        <v>#REF!</v>
      </c>
      <c r="AD185" s="214" t="e">
        <f>IF('Crisis Indicator Data'!#REF!="No Data",1,IF(#REF!&lt;&gt;"",1,0))</f>
        <v>#REF!</v>
      </c>
      <c r="AE185" s="214" t="e">
        <f>IF('Crisis Indicator Data'!#REF!="No Data",1,IF(#REF!&lt;&gt;"",1,0))</f>
        <v>#REF!</v>
      </c>
      <c r="AF185" s="214" t="e">
        <f>IF('Crisis Indicator Data'!#REF!="No Data",1,IF(#REF!&lt;&gt;"",1,0))</f>
        <v>#REF!</v>
      </c>
      <c r="AG185" s="214" t="e">
        <f>IF('Crisis Indicator Data'!#REF!="No Data",1,IF(#REF!&lt;&gt;"",1,0))</f>
        <v>#REF!</v>
      </c>
      <c r="AH185" s="214" t="e">
        <f>IF('Crisis Indicator Data'!#REF!="No Data",1,IF(#REF!&lt;&gt;"",1,0))</f>
        <v>#REF!</v>
      </c>
      <c r="AI185" s="214" t="e">
        <f>IF('Crisis Indicator Data'!#REF!="No Data",1,IF(#REF!&lt;&gt;"",1,0))</f>
        <v>#REF!</v>
      </c>
      <c r="AJ185" s="214" t="e">
        <f>IF('Crisis Indicator Data'!#REF!="No Data",1,IF(#REF!&lt;&gt;"",1,0))</f>
        <v>#REF!</v>
      </c>
      <c r="AK185" s="214" t="e">
        <f>IF('Crisis Indicator Data'!#REF!="No Data",1,IF(#REF!&lt;&gt;"",1,0))</f>
        <v>#REF!</v>
      </c>
      <c r="AL185" s="214" t="e">
        <f>IF('Crisis Indicator Data'!#REF!="No Data",1,IF(#REF!&lt;&gt;"",1,0))</f>
        <v>#REF!</v>
      </c>
      <c r="AM185" s="214" t="e">
        <f>IF('Crisis Indicator Data'!#REF!="No Data",1,IF(#REF!&lt;&gt;"",1,0))</f>
        <v>#REF!</v>
      </c>
      <c r="AN185" s="214" t="e">
        <f>IF('Crisis Indicator Data'!#REF!="No Data",1,IF(#REF!&lt;&gt;"",1,0))</f>
        <v>#REF!</v>
      </c>
      <c r="AO185" s="214" t="e">
        <f>IF('Crisis Indicator Data'!#REF!="No Data",1,IF(#REF!&lt;&gt;"",1,0))</f>
        <v>#REF!</v>
      </c>
      <c r="AP185" s="214" t="e">
        <f>IF('Crisis Indicator Data'!#REF!="No Data",1,IF(#REF!&lt;&gt;"",1,0))</f>
        <v>#REF!</v>
      </c>
      <c r="AQ185" s="214" t="e">
        <f>IF('Crisis Indicator Data'!#REF!="No Data",1,IF(#REF!&lt;&gt;"",1,0))</f>
        <v>#REF!</v>
      </c>
      <c r="AR185" s="214" t="e">
        <f>IF('Crisis Indicator Data'!#REF!="No Data",1,IF(#REF!&lt;&gt;"",1,0))</f>
        <v>#REF!</v>
      </c>
      <c r="AS185" s="214" t="e">
        <f>IF('Crisis Indicator Data'!#REF!="No Data",1,IF(#REF!&lt;&gt;"",1,0))</f>
        <v>#REF!</v>
      </c>
      <c r="AT185" s="214" t="e">
        <f>IF('Crisis Indicator Data'!#REF!="No Data",1,IF(#REF!&lt;&gt;"",1,0))</f>
        <v>#REF!</v>
      </c>
      <c r="AU185" s="214" t="e">
        <f>IF('Crisis Indicator Data'!#REF!="No Data",1,IF(#REF!&lt;&gt;"",1,0))</f>
        <v>#REF!</v>
      </c>
      <c r="AV185" s="214" t="e">
        <f>IF('Crisis Indicator Data'!#REF!="No Data",1,IF(#REF!&lt;&gt;"",1,0))</f>
        <v>#REF!</v>
      </c>
      <c r="AW185" s="214" t="e">
        <f>IF('Crisis Indicator Data'!#REF!="No Data",1,IF(#REF!&lt;&gt;"",1,0))</f>
        <v>#REF!</v>
      </c>
      <c r="AX185" s="214" t="e">
        <f>IF('Crisis Indicator Data'!#REF!="No Data",1,IF(#REF!&lt;&gt;"",1,0))</f>
        <v>#REF!</v>
      </c>
      <c r="AY185" s="214" t="e">
        <f>IF('Crisis Indicator Data'!#REF!="No Data",1,IF(#REF!&lt;&gt;"",1,0))</f>
        <v>#REF!</v>
      </c>
      <c r="AZ185" s="214" t="e">
        <f>IF('Crisis Indicator Data'!#REF!="No Data",1,IF(#REF!&lt;&gt;"",1,0))</f>
        <v>#REF!</v>
      </c>
      <c r="BA185" t="e">
        <f t="shared" si="10"/>
        <v>#REF!</v>
      </c>
      <c r="BB185" s="22" t="e">
        <f t="shared" si="11"/>
        <v>#REF!</v>
      </c>
    </row>
    <row r="186" spans="1:54" x14ac:dyDescent="0.25">
      <c r="A186" t="s">
        <v>8131</v>
      </c>
      <c r="B186" s="214" t="e">
        <f>IF('Crisis Indicator Data'!#REF!="No Data",1,IF(#REF!&lt;&gt;"",1,0))</f>
        <v>#REF!</v>
      </c>
      <c r="C186" s="214" t="e">
        <f>IF('Crisis Indicator Data'!#REF!="No Data",1,IF(#REF!&lt;&gt;"",1,0))</f>
        <v>#REF!</v>
      </c>
      <c r="D186" s="214" t="e">
        <f>IF('Crisis Indicator Data'!#REF!="No Data",1,IF(#REF!&lt;&gt;"",1,0))</f>
        <v>#REF!</v>
      </c>
      <c r="E186" s="214" t="e">
        <f>IF('Crisis Indicator Data'!#REF!="No Data",1,IF(#REF!&lt;&gt;"",1,0))</f>
        <v>#REF!</v>
      </c>
      <c r="F186" s="214" t="e">
        <f>IF('Crisis Indicator Data'!#REF!="No Data",1,IF(#REF!&lt;&gt;"",1,0))</f>
        <v>#REF!</v>
      </c>
      <c r="G186" s="214" t="e">
        <f>IF('Crisis Indicator Data'!#REF!="No Data",1,IF(#REF!&lt;&gt;"",1,0))</f>
        <v>#REF!</v>
      </c>
      <c r="H186" s="214" t="e">
        <f>IF('Crisis Indicator Data'!#REF!="No Data",1,IF(#REF!&lt;&gt;"",1,0))</f>
        <v>#REF!</v>
      </c>
      <c r="I186" s="214" t="e">
        <f>IF('Crisis Indicator Data'!#REF!="No Data",1,IF(#REF!&lt;&gt;"",1,0))</f>
        <v>#REF!</v>
      </c>
      <c r="J186" s="214" t="e">
        <f>IF('Crisis Indicator Data'!#REF!="No Data",1,IF(#REF!&lt;&gt;"",1,0))</f>
        <v>#REF!</v>
      </c>
      <c r="K186" s="214" t="e">
        <f>IF('Crisis Indicator Data'!#REF!="No Data",1,IF(#REF!&lt;&gt;"",1,0))</f>
        <v>#REF!</v>
      </c>
      <c r="L186" s="214" t="e">
        <f>IF('Crisis Indicator Data'!#REF!="No Data",1,IF(#REF!&lt;&gt;"",1,0))</f>
        <v>#REF!</v>
      </c>
      <c r="M186" s="214" t="e">
        <f>IF('Crisis Indicator Data'!#REF!="No Data",1,IF(#REF!&lt;&gt;"",1,0))</f>
        <v>#REF!</v>
      </c>
      <c r="N186" s="214" t="e">
        <f>IF('Crisis Indicator Data'!#REF!="No Data",1,IF(#REF!&lt;&gt;"",1,0))</f>
        <v>#REF!</v>
      </c>
      <c r="O186" s="214" t="e">
        <f>IF('Crisis Indicator Data'!#REF!="No Data",1,IF(#REF!&lt;&gt;"",1,0))</f>
        <v>#REF!</v>
      </c>
      <c r="P186" s="214" t="e">
        <f>IF('Crisis Indicator Data'!#REF!="No Data",1,IF(#REF!&lt;&gt;"",1,0))</f>
        <v>#REF!</v>
      </c>
      <c r="Q186" s="214" t="e">
        <f>IF('Crisis Indicator Data'!#REF!="No Data",1,IF(#REF!&lt;&gt;"",1,0))</f>
        <v>#REF!</v>
      </c>
      <c r="R186" s="214" t="e">
        <f>IF('Crisis Indicator Data'!#REF!="No Data",1,IF(#REF!&lt;&gt;"",1,0))</f>
        <v>#REF!</v>
      </c>
      <c r="S186" s="214" t="e">
        <f>IF('Crisis Indicator Data'!#REF!="No Data",1,IF(#REF!&lt;&gt;"",1,0))</f>
        <v>#REF!</v>
      </c>
      <c r="T186" s="214" t="e">
        <f>IF('Crisis Indicator Data'!#REF!="No Data",1,IF(#REF!&lt;&gt;"",1,0))</f>
        <v>#REF!</v>
      </c>
      <c r="U186" s="214" t="e">
        <f>IF('Crisis Indicator Data'!#REF!="No Data",1,IF(#REF!&lt;&gt;"",1,0))</f>
        <v>#REF!</v>
      </c>
      <c r="V186" s="214" t="e">
        <f>IF('Crisis Indicator Data'!#REF!="No Data",1,IF(#REF!&lt;&gt;"",1,0))</f>
        <v>#REF!</v>
      </c>
      <c r="W186" s="214" t="e">
        <f>IF('Crisis Indicator Data'!#REF!="No Data",1,IF(#REF!&lt;&gt;"",1,0))</f>
        <v>#REF!</v>
      </c>
      <c r="X186" s="214" t="e">
        <f>IF('Crisis Indicator Data'!#REF!="No Data",1,IF(#REF!&lt;&gt;"",1,0))</f>
        <v>#REF!</v>
      </c>
      <c r="Y186" s="214" t="e">
        <f>IF('Crisis Indicator Data'!#REF!="No Data",1,IF(#REF!&lt;&gt;"",1,0))</f>
        <v>#REF!</v>
      </c>
      <c r="Z186" s="214" t="e">
        <f>IF('Crisis Indicator Data'!#REF!="No Data",1,IF(#REF!&lt;&gt;"",1,0))</f>
        <v>#REF!</v>
      </c>
      <c r="AA186" s="214" t="e">
        <f>IF('Crisis Indicator Data'!#REF!="No Data",1,IF(#REF!&lt;&gt;"",1,0))</f>
        <v>#REF!</v>
      </c>
      <c r="AB186" s="214" t="e">
        <f>IF('Crisis Indicator Data'!#REF!="No Data",1,IF(#REF!&lt;&gt;"",1,0))</f>
        <v>#REF!</v>
      </c>
      <c r="AC186" s="214" t="e">
        <f>IF('Crisis Indicator Data'!#REF!="No Data",1,IF(#REF!&lt;&gt;"",1,0))</f>
        <v>#REF!</v>
      </c>
      <c r="AD186" s="214" t="e">
        <f>IF('Crisis Indicator Data'!#REF!="No Data",1,IF(#REF!&lt;&gt;"",1,0))</f>
        <v>#REF!</v>
      </c>
      <c r="AE186" s="214" t="e">
        <f>IF('Crisis Indicator Data'!#REF!="No Data",1,IF(#REF!&lt;&gt;"",1,0))</f>
        <v>#REF!</v>
      </c>
      <c r="AF186" s="214" t="e">
        <f>IF('Crisis Indicator Data'!#REF!="No Data",1,IF(#REF!&lt;&gt;"",1,0))</f>
        <v>#REF!</v>
      </c>
      <c r="AG186" s="214" t="e">
        <f>IF('Crisis Indicator Data'!#REF!="No Data",1,IF(#REF!&lt;&gt;"",1,0))</f>
        <v>#REF!</v>
      </c>
      <c r="AH186" s="214" t="e">
        <f>IF('Crisis Indicator Data'!#REF!="No Data",1,IF(#REF!&lt;&gt;"",1,0))</f>
        <v>#REF!</v>
      </c>
      <c r="AI186" s="214" t="e">
        <f>IF('Crisis Indicator Data'!#REF!="No Data",1,IF(#REF!&lt;&gt;"",1,0))</f>
        <v>#REF!</v>
      </c>
      <c r="AJ186" s="214" t="e">
        <f>IF('Crisis Indicator Data'!#REF!="No Data",1,IF(#REF!&lt;&gt;"",1,0))</f>
        <v>#REF!</v>
      </c>
      <c r="AK186" s="214" t="e">
        <f>IF('Crisis Indicator Data'!#REF!="No Data",1,IF(#REF!&lt;&gt;"",1,0))</f>
        <v>#REF!</v>
      </c>
      <c r="AL186" s="214" t="e">
        <f>IF('Crisis Indicator Data'!#REF!="No Data",1,IF(#REF!&lt;&gt;"",1,0))</f>
        <v>#REF!</v>
      </c>
      <c r="AM186" s="214" t="e">
        <f>IF('Crisis Indicator Data'!#REF!="No Data",1,IF(#REF!&lt;&gt;"",1,0))</f>
        <v>#REF!</v>
      </c>
      <c r="AN186" s="214" t="e">
        <f>IF('Crisis Indicator Data'!#REF!="No Data",1,IF(#REF!&lt;&gt;"",1,0))</f>
        <v>#REF!</v>
      </c>
      <c r="AO186" s="214" t="e">
        <f>IF('Crisis Indicator Data'!#REF!="No Data",1,IF(#REF!&lt;&gt;"",1,0))</f>
        <v>#REF!</v>
      </c>
      <c r="AP186" s="214" t="e">
        <f>IF('Crisis Indicator Data'!#REF!="No Data",1,IF(#REF!&lt;&gt;"",1,0))</f>
        <v>#REF!</v>
      </c>
      <c r="AQ186" s="214" t="e">
        <f>IF('Crisis Indicator Data'!#REF!="No Data",1,IF(#REF!&lt;&gt;"",1,0))</f>
        <v>#REF!</v>
      </c>
      <c r="AR186" s="214" t="e">
        <f>IF('Crisis Indicator Data'!#REF!="No Data",1,IF(#REF!&lt;&gt;"",1,0))</f>
        <v>#REF!</v>
      </c>
      <c r="AS186" s="214" t="e">
        <f>IF('Crisis Indicator Data'!#REF!="No Data",1,IF(#REF!&lt;&gt;"",1,0))</f>
        <v>#REF!</v>
      </c>
      <c r="AT186" s="214" t="e">
        <f>IF('Crisis Indicator Data'!#REF!="No Data",1,IF(#REF!&lt;&gt;"",1,0))</f>
        <v>#REF!</v>
      </c>
      <c r="AU186" s="214" t="e">
        <f>IF('Crisis Indicator Data'!#REF!="No Data",1,IF(#REF!&lt;&gt;"",1,0))</f>
        <v>#REF!</v>
      </c>
      <c r="AV186" s="214" t="e">
        <f>IF('Crisis Indicator Data'!#REF!="No Data",1,IF(#REF!&lt;&gt;"",1,0))</f>
        <v>#REF!</v>
      </c>
      <c r="AW186" s="214" t="e">
        <f>IF('Crisis Indicator Data'!#REF!="No Data",1,IF(#REF!&lt;&gt;"",1,0))</f>
        <v>#REF!</v>
      </c>
      <c r="AX186" s="214" t="e">
        <f>IF('Crisis Indicator Data'!#REF!="No Data",1,IF(#REF!&lt;&gt;"",1,0))</f>
        <v>#REF!</v>
      </c>
      <c r="AY186" s="214" t="e">
        <f>IF('Crisis Indicator Data'!#REF!="No Data",1,IF(#REF!&lt;&gt;"",1,0))</f>
        <v>#REF!</v>
      </c>
      <c r="AZ186" s="214" t="e">
        <f>IF('Crisis Indicator Data'!#REF!="No Data",1,IF(#REF!&lt;&gt;"",1,0))</f>
        <v>#REF!</v>
      </c>
      <c r="BA186" t="e">
        <f t="shared" si="10"/>
        <v>#REF!</v>
      </c>
      <c r="BB186" s="22" t="e">
        <f t="shared" si="11"/>
        <v>#REF!</v>
      </c>
    </row>
    <row r="187" spans="1:54" x14ac:dyDescent="0.25">
      <c r="A187" t="s">
        <v>8138</v>
      </c>
      <c r="B187" s="214" t="e">
        <f>IF('Crisis Indicator Data'!#REF!="No Data",1,IF(#REF!&lt;&gt;"",1,0))</f>
        <v>#REF!</v>
      </c>
      <c r="C187" s="214" t="e">
        <f>IF('Crisis Indicator Data'!#REF!="No Data",1,IF(#REF!&lt;&gt;"",1,0))</f>
        <v>#REF!</v>
      </c>
      <c r="D187" s="214" t="e">
        <f>IF('Crisis Indicator Data'!#REF!="No Data",1,IF(#REF!&lt;&gt;"",1,0))</f>
        <v>#REF!</v>
      </c>
      <c r="E187" s="214" t="e">
        <f>IF('Crisis Indicator Data'!#REF!="No Data",1,IF(#REF!&lt;&gt;"",1,0))</f>
        <v>#REF!</v>
      </c>
      <c r="F187" s="214" t="e">
        <f>IF('Crisis Indicator Data'!#REF!="No Data",1,IF(#REF!&lt;&gt;"",1,0))</f>
        <v>#REF!</v>
      </c>
      <c r="G187" s="214" t="e">
        <f>IF('Crisis Indicator Data'!#REF!="No Data",1,IF(#REF!&lt;&gt;"",1,0))</f>
        <v>#REF!</v>
      </c>
      <c r="H187" s="214" t="e">
        <f>IF('Crisis Indicator Data'!#REF!="No Data",1,IF(#REF!&lt;&gt;"",1,0))</f>
        <v>#REF!</v>
      </c>
      <c r="I187" s="214" t="e">
        <f>IF('Crisis Indicator Data'!#REF!="No Data",1,IF(#REF!&lt;&gt;"",1,0))</f>
        <v>#REF!</v>
      </c>
      <c r="J187" s="214" t="e">
        <f>IF('Crisis Indicator Data'!#REF!="No Data",1,IF(#REF!&lt;&gt;"",1,0))</f>
        <v>#REF!</v>
      </c>
      <c r="K187" s="214" t="e">
        <f>IF('Crisis Indicator Data'!#REF!="No Data",1,IF(#REF!&lt;&gt;"",1,0))</f>
        <v>#REF!</v>
      </c>
      <c r="L187" s="214" t="e">
        <f>IF('Crisis Indicator Data'!#REF!="No Data",1,IF(#REF!&lt;&gt;"",1,0))</f>
        <v>#REF!</v>
      </c>
      <c r="M187" s="214" t="e">
        <f>IF('Crisis Indicator Data'!#REF!="No Data",1,IF(#REF!&lt;&gt;"",1,0))</f>
        <v>#REF!</v>
      </c>
      <c r="N187" s="214" t="e">
        <f>IF('Crisis Indicator Data'!#REF!="No Data",1,IF(#REF!&lt;&gt;"",1,0))</f>
        <v>#REF!</v>
      </c>
      <c r="O187" s="214" t="e">
        <f>IF('Crisis Indicator Data'!#REF!="No Data",1,IF(#REF!&lt;&gt;"",1,0))</f>
        <v>#REF!</v>
      </c>
      <c r="P187" s="214" t="e">
        <f>IF('Crisis Indicator Data'!#REF!="No Data",1,IF(#REF!&lt;&gt;"",1,0))</f>
        <v>#REF!</v>
      </c>
      <c r="Q187" s="214" t="e">
        <f>IF('Crisis Indicator Data'!#REF!="No Data",1,IF(#REF!&lt;&gt;"",1,0))</f>
        <v>#REF!</v>
      </c>
      <c r="R187" s="214" t="e">
        <f>IF('Crisis Indicator Data'!#REF!="No Data",1,IF(#REF!&lt;&gt;"",1,0))</f>
        <v>#REF!</v>
      </c>
      <c r="S187" s="214" t="e">
        <f>IF('Crisis Indicator Data'!#REF!="No Data",1,IF(#REF!&lt;&gt;"",1,0))</f>
        <v>#REF!</v>
      </c>
      <c r="T187" s="214" t="e">
        <f>IF('Crisis Indicator Data'!#REF!="No Data",1,IF(#REF!&lt;&gt;"",1,0))</f>
        <v>#REF!</v>
      </c>
      <c r="U187" s="214" t="e">
        <f>IF('Crisis Indicator Data'!#REF!="No Data",1,IF(#REF!&lt;&gt;"",1,0))</f>
        <v>#REF!</v>
      </c>
      <c r="V187" s="214" t="e">
        <f>IF('Crisis Indicator Data'!#REF!="No Data",1,IF(#REF!&lt;&gt;"",1,0))</f>
        <v>#REF!</v>
      </c>
      <c r="W187" s="214" t="e">
        <f>IF('Crisis Indicator Data'!#REF!="No Data",1,IF(#REF!&lt;&gt;"",1,0))</f>
        <v>#REF!</v>
      </c>
      <c r="X187" s="214" t="e">
        <f>IF('Crisis Indicator Data'!#REF!="No Data",1,IF(#REF!&lt;&gt;"",1,0))</f>
        <v>#REF!</v>
      </c>
      <c r="Y187" s="214" t="e">
        <f>IF('Crisis Indicator Data'!#REF!="No Data",1,IF(#REF!&lt;&gt;"",1,0))</f>
        <v>#REF!</v>
      </c>
      <c r="Z187" s="214" t="e">
        <f>IF('Crisis Indicator Data'!#REF!="No Data",1,IF(#REF!&lt;&gt;"",1,0))</f>
        <v>#REF!</v>
      </c>
      <c r="AA187" s="214" t="e">
        <f>IF('Crisis Indicator Data'!#REF!="No Data",1,IF(#REF!&lt;&gt;"",1,0))</f>
        <v>#REF!</v>
      </c>
      <c r="AB187" s="214" t="e">
        <f>IF('Crisis Indicator Data'!#REF!="No Data",1,IF(#REF!&lt;&gt;"",1,0))</f>
        <v>#REF!</v>
      </c>
      <c r="AC187" s="214" t="e">
        <f>IF('Crisis Indicator Data'!#REF!="No Data",1,IF(#REF!&lt;&gt;"",1,0))</f>
        <v>#REF!</v>
      </c>
      <c r="AD187" s="214" t="e">
        <f>IF('Crisis Indicator Data'!#REF!="No Data",1,IF(#REF!&lt;&gt;"",1,0))</f>
        <v>#REF!</v>
      </c>
      <c r="AE187" s="214" t="e">
        <f>IF('Crisis Indicator Data'!#REF!="No Data",1,IF(#REF!&lt;&gt;"",1,0))</f>
        <v>#REF!</v>
      </c>
      <c r="AF187" s="214" t="e">
        <f>IF('Crisis Indicator Data'!#REF!="No Data",1,IF(#REF!&lt;&gt;"",1,0))</f>
        <v>#REF!</v>
      </c>
      <c r="AG187" s="214" t="e">
        <f>IF('Crisis Indicator Data'!#REF!="No Data",1,IF(#REF!&lt;&gt;"",1,0))</f>
        <v>#REF!</v>
      </c>
      <c r="AH187" s="214" t="e">
        <f>IF('Crisis Indicator Data'!#REF!="No Data",1,IF(#REF!&lt;&gt;"",1,0))</f>
        <v>#REF!</v>
      </c>
      <c r="AI187" s="214" t="e">
        <f>IF('Crisis Indicator Data'!#REF!="No Data",1,IF(#REF!&lt;&gt;"",1,0))</f>
        <v>#REF!</v>
      </c>
      <c r="AJ187" s="214" t="e">
        <f>IF('Crisis Indicator Data'!#REF!="No Data",1,IF(#REF!&lt;&gt;"",1,0))</f>
        <v>#REF!</v>
      </c>
      <c r="AK187" s="214" t="e">
        <f>IF('Crisis Indicator Data'!#REF!="No Data",1,IF(#REF!&lt;&gt;"",1,0))</f>
        <v>#REF!</v>
      </c>
      <c r="AL187" s="214" t="e">
        <f>IF('Crisis Indicator Data'!#REF!="No Data",1,IF(#REF!&lt;&gt;"",1,0))</f>
        <v>#REF!</v>
      </c>
      <c r="AM187" s="214" t="e">
        <f>IF('Crisis Indicator Data'!#REF!="No Data",1,IF(#REF!&lt;&gt;"",1,0))</f>
        <v>#REF!</v>
      </c>
      <c r="AN187" s="214" t="e">
        <f>IF('Crisis Indicator Data'!#REF!="No Data",1,IF(#REF!&lt;&gt;"",1,0))</f>
        <v>#REF!</v>
      </c>
      <c r="AO187" s="214" t="e">
        <f>IF('Crisis Indicator Data'!#REF!="No Data",1,IF(#REF!&lt;&gt;"",1,0))</f>
        <v>#REF!</v>
      </c>
      <c r="AP187" s="214" t="e">
        <f>IF('Crisis Indicator Data'!#REF!="No Data",1,IF(#REF!&lt;&gt;"",1,0))</f>
        <v>#REF!</v>
      </c>
      <c r="AQ187" s="214" t="e">
        <f>IF('Crisis Indicator Data'!#REF!="No Data",1,IF(#REF!&lt;&gt;"",1,0))</f>
        <v>#REF!</v>
      </c>
      <c r="AR187" s="214" t="e">
        <f>IF('Crisis Indicator Data'!#REF!="No Data",1,IF(#REF!&lt;&gt;"",1,0))</f>
        <v>#REF!</v>
      </c>
      <c r="AS187" s="214" t="e">
        <f>IF('Crisis Indicator Data'!#REF!="No Data",1,IF(#REF!&lt;&gt;"",1,0))</f>
        <v>#REF!</v>
      </c>
      <c r="AT187" s="214" t="e">
        <f>IF('Crisis Indicator Data'!#REF!="No Data",1,IF(#REF!&lt;&gt;"",1,0))</f>
        <v>#REF!</v>
      </c>
      <c r="AU187" s="214" t="e">
        <f>IF('Crisis Indicator Data'!#REF!="No Data",1,IF(#REF!&lt;&gt;"",1,0))</f>
        <v>#REF!</v>
      </c>
      <c r="AV187" s="214" t="e">
        <f>IF('Crisis Indicator Data'!#REF!="No Data",1,IF(#REF!&lt;&gt;"",1,0))</f>
        <v>#REF!</v>
      </c>
      <c r="AW187" s="214" t="e">
        <f>IF('Crisis Indicator Data'!#REF!="No Data",1,IF(#REF!&lt;&gt;"",1,0))</f>
        <v>#REF!</v>
      </c>
      <c r="AX187" s="214" t="e">
        <f>IF('Crisis Indicator Data'!#REF!="No Data",1,IF(#REF!&lt;&gt;"",1,0))</f>
        <v>#REF!</v>
      </c>
      <c r="AY187" s="214" t="e">
        <f>IF('Crisis Indicator Data'!#REF!="No Data",1,IF(#REF!&lt;&gt;"",1,0))</f>
        <v>#REF!</v>
      </c>
      <c r="AZ187" s="214" t="e">
        <f>IF('Crisis Indicator Data'!#REF!="No Data",1,IF(#REF!&lt;&gt;"",1,0))</f>
        <v>#REF!</v>
      </c>
      <c r="BA187" t="e">
        <f t="shared" si="10"/>
        <v>#REF!</v>
      </c>
      <c r="BB187" s="22" t="e">
        <f t="shared" si="11"/>
        <v>#REF!</v>
      </c>
    </row>
    <row r="188" spans="1:54" x14ac:dyDescent="0.25">
      <c r="A188" t="s">
        <v>8134</v>
      </c>
      <c r="B188" s="214" t="e">
        <f>IF('Crisis Indicator Data'!#REF!="No Data",1,IF(#REF!&lt;&gt;"",1,0))</f>
        <v>#REF!</v>
      </c>
      <c r="C188" s="214" t="e">
        <f>IF('Crisis Indicator Data'!#REF!="No Data",1,IF(#REF!&lt;&gt;"",1,0))</f>
        <v>#REF!</v>
      </c>
      <c r="D188" s="214" t="e">
        <f>IF('Crisis Indicator Data'!#REF!="No Data",1,IF(#REF!&lt;&gt;"",1,0))</f>
        <v>#REF!</v>
      </c>
      <c r="E188" s="214" t="e">
        <f>IF('Crisis Indicator Data'!#REF!="No Data",1,IF(#REF!&lt;&gt;"",1,0))</f>
        <v>#REF!</v>
      </c>
      <c r="F188" s="214" t="e">
        <f>IF('Crisis Indicator Data'!#REF!="No Data",1,IF(#REF!&lt;&gt;"",1,0))</f>
        <v>#REF!</v>
      </c>
      <c r="G188" s="214" t="e">
        <f>IF('Crisis Indicator Data'!#REF!="No Data",1,IF(#REF!&lt;&gt;"",1,0))</f>
        <v>#REF!</v>
      </c>
      <c r="H188" s="214" t="e">
        <f>IF('Crisis Indicator Data'!#REF!="No Data",1,IF(#REF!&lt;&gt;"",1,0))</f>
        <v>#REF!</v>
      </c>
      <c r="I188" s="214" t="e">
        <f>IF('Crisis Indicator Data'!#REF!="No Data",1,IF(#REF!&lt;&gt;"",1,0))</f>
        <v>#REF!</v>
      </c>
      <c r="J188" s="214" t="e">
        <f>IF('Crisis Indicator Data'!#REF!="No Data",1,IF(#REF!&lt;&gt;"",1,0))</f>
        <v>#REF!</v>
      </c>
      <c r="K188" s="214" t="e">
        <f>IF('Crisis Indicator Data'!#REF!="No Data",1,IF(#REF!&lt;&gt;"",1,0))</f>
        <v>#REF!</v>
      </c>
      <c r="L188" s="214" t="e">
        <f>IF('Crisis Indicator Data'!#REF!="No Data",1,IF(#REF!&lt;&gt;"",1,0))</f>
        <v>#REF!</v>
      </c>
      <c r="M188" s="214" t="e">
        <f>IF('Crisis Indicator Data'!#REF!="No Data",1,IF(#REF!&lt;&gt;"",1,0))</f>
        <v>#REF!</v>
      </c>
      <c r="N188" s="214" t="e">
        <f>IF('Crisis Indicator Data'!#REF!="No Data",1,IF(#REF!&lt;&gt;"",1,0))</f>
        <v>#REF!</v>
      </c>
      <c r="O188" s="214" t="e">
        <f>IF('Crisis Indicator Data'!#REF!="No Data",1,IF(#REF!&lt;&gt;"",1,0))</f>
        <v>#REF!</v>
      </c>
      <c r="P188" s="214" t="e">
        <f>IF('Crisis Indicator Data'!#REF!="No Data",1,IF(#REF!&lt;&gt;"",1,0))</f>
        <v>#REF!</v>
      </c>
      <c r="Q188" s="214" t="e">
        <f>IF('Crisis Indicator Data'!#REF!="No Data",1,IF(#REF!&lt;&gt;"",1,0))</f>
        <v>#REF!</v>
      </c>
      <c r="R188" s="214" t="e">
        <f>IF('Crisis Indicator Data'!#REF!="No Data",1,IF(#REF!&lt;&gt;"",1,0))</f>
        <v>#REF!</v>
      </c>
      <c r="S188" s="214" t="e">
        <f>IF('Crisis Indicator Data'!#REF!="No Data",1,IF(#REF!&lt;&gt;"",1,0))</f>
        <v>#REF!</v>
      </c>
      <c r="T188" s="214" t="e">
        <f>IF('Crisis Indicator Data'!#REF!="No Data",1,IF(#REF!&lt;&gt;"",1,0))</f>
        <v>#REF!</v>
      </c>
      <c r="U188" s="214" t="e">
        <f>IF('Crisis Indicator Data'!#REF!="No Data",1,IF(#REF!&lt;&gt;"",1,0))</f>
        <v>#REF!</v>
      </c>
      <c r="V188" s="214" t="e">
        <f>IF('Crisis Indicator Data'!#REF!="No Data",1,IF(#REF!&lt;&gt;"",1,0))</f>
        <v>#REF!</v>
      </c>
      <c r="W188" s="214" t="e">
        <f>IF('Crisis Indicator Data'!#REF!="No Data",1,IF(#REF!&lt;&gt;"",1,0))</f>
        <v>#REF!</v>
      </c>
      <c r="X188" s="214" t="e">
        <f>IF('Crisis Indicator Data'!#REF!="No Data",1,IF(#REF!&lt;&gt;"",1,0))</f>
        <v>#REF!</v>
      </c>
      <c r="Y188" s="214" t="e">
        <f>IF('Crisis Indicator Data'!#REF!="No Data",1,IF(#REF!&lt;&gt;"",1,0))</f>
        <v>#REF!</v>
      </c>
      <c r="Z188" s="214" t="e">
        <f>IF('Crisis Indicator Data'!#REF!="No Data",1,IF(#REF!&lt;&gt;"",1,0))</f>
        <v>#REF!</v>
      </c>
      <c r="AA188" s="214" t="e">
        <f>IF('Crisis Indicator Data'!#REF!="No Data",1,IF(#REF!&lt;&gt;"",1,0))</f>
        <v>#REF!</v>
      </c>
      <c r="AB188" s="214" t="e">
        <f>IF('Crisis Indicator Data'!#REF!="No Data",1,IF(#REF!&lt;&gt;"",1,0))</f>
        <v>#REF!</v>
      </c>
      <c r="AC188" s="214" t="e">
        <f>IF('Crisis Indicator Data'!#REF!="No Data",1,IF(#REF!&lt;&gt;"",1,0))</f>
        <v>#REF!</v>
      </c>
      <c r="AD188" s="214" t="e">
        <f>IF('Crisis Indicator Data'!#REF!="No Data",1,IF(#REF!&lt;&gt;"",1,0))</f>
        <v>#REF!</v>
      </c>
      <c r="AE188" s="214" t="e">
        <f>IF('Crisis Indicator Data'!#REF!="No Data",1,IF(#REF!&lt;&gt;"",1,0))</f>
        <v>#REF!</v>
      </c>
      <c r="AF188" s="214" t="e">
        <f>IF('Crisis Indicator Data'!#REF!="No Data",1,IF(#REF!&lt;&gt;"",1,0))</f>
        <v>#REF!</v>
      </c>
      <c r="AG188" s="214" t="e">
        <f>IF('Crisis Indicator Data'!#REF!="No Data",1,IF(#REF!&lt;&gt;"",1,0))</f>
        <v>#REF!</v>
      </c>
      <c r="AH188" s="214" t="e">
        <f>IF('Crisis Indicator Data'!#REF!="No Data",1,IF(#REF!&lt;&gt;"",1,0))</f>
        <v>#REF!</v>
      </c>
      <c r="AI188" s="214" t="e">
        <f>IF('Crisis Indicator Data'!#REF!="No Data",1,IF(#REF!&lt;&gt;"",1,0))</f>
        <v>#REF!</v>
      </c>
      <c r="AJ188" s="214" t="e">
        <f>IF('Crisis Indicator Data'!#REF!="No Data",1,IF(#REF!&lt;&gt;"",1,0))</f>
        <v>#REF!</v>
      </c>
      <c r="AK188" s="214" t="e">
        <f>IF('Crisis Indicator Data'!#REF!="No Data",1,IF(#REF!&lt;&gt;"",1,0))</f>
        <v>#REF!</v>
      </c>
      <c r="AL188" s="214" t="e">
        <f>IF('Crisis Indicator Data'!#REF!="No Data",1,IF(#REF!&lt;&gt;"",1,0))</f>
        <v>#REF!</v>
      </c>
      <c r="AM188" s="214" t="e">
        <f>IF('Crisis Indicator Data'!#REF!="No Data",1,IF(#REF!&lt;&gt;"",1,0))</f>
        <v>#REF!</v>
      </c>
      <c r="AN188" s="214" t="e">
        <f>IF('Crisis Indicator Data'!#REF!="No Data",1,IF(#REF!&lt;&gt;"",1,0))</f>
        <v>#REF!</v>
      </c>
      <c r="AO188" s="214" t="e">
        <f>IF('Crisis Indicator Data'!#REF!="No Data",1,IF(#REF!&lt;&gt;"",1,0))</f>
        <v>#REF!</v>
      </c>
      <c r="AP188" s="214" t="e">
        <f>IF('Crisis Indicator Data'!#REF!="No Data",1,IF(#REF!&lt;&gt;"",1,0))</f>
        <v>#REF!</v>
      </c>
      <c r="AQ188" s="214" t="e">
        <f>IF('Crisis Indicator Data'!#REF!="No Data",1,IF(#REF!&lt;&gt;"",1,0))</f>
        <v>#REF!</v>
      </c>
      <c r="AR188" s="214" t="e">
        <f>IF('Crisis Indicator Data'!#REF!="No Data",1,IF(#REF!&lt;&gt;"",1,0))</f>
        <v>#REF!</v>
      </c>
      <c r="AS188" s="214" t="e">
        <f>IF('Crisis Indicator Data'!#REF!="No Data",1,IF(#REF!&lt;&gt;"",1,0))</f>
        <v>#REF!</v>
      </c>
      <c r="AT188" s="214" t="e">
        <f>IF('Crisis Indicator Data'!#REF!="No Data",1,IF(#REF!&lt;&gt;"",1,0))</f>
        <v>#REF!</v>
      </c>
      <c r="AU188" s="214" t="e">
        <f>IF('Crisis Indicator Data'!#REF!="No Data",1,IF(#REF!&lt;&gt;"",1,0))</f>
        <v>#REF!</v>
      </c>
      <c r="AV188" s="214" t="e">
        <f>IF('Crisis Indicator Data'!#REF!="No Data",1,IF(#REF!&lt;&gt;"",1,0))</f>
        <v>#REF!</v>
      </c>
      <c r="AW188" s="214" t="e">
        <f>IF('Crisis Indicator Data'!#REF!="No Data",1,IF(#REF!&lt;&gt;"",1,0))</f>
        <v>#REF!</v>
      </c>
      <c r="AX188" s="214" t="e">
        <f>IF('Crisis Indicator Data'!#REF!="No Data",1,IF(#REF!&lt;&gt;"",1,0))</f>
        <v>#REF!</v>
      </c>
      <c r="AY188" s="214" t="e">
        <f>IF('Crisis Indicator Data'!#REF!="No Data",1,IF(#REF!&lt;&gt;"",1,0))</f>
        <v>#REF!</v>
      </c>
      <c r="AZ188" s="214" t="e">
        <f>IF('Crisis Indicator Data'!#REF!="No Data",1,IF(#REF!&lt;&gt;"",1,0))</f>
        <v>#REF!</v>
      </c>
      <c r="BA188" t="e">
        <f t="shared" si="10"/>
        <v>#REF!</v>
      </c>
      <c r="BB188" s="22" t="e">
        <f t="shared" si="11"/>
        <v>#REF!</v>
      </c>
    </row>
    <row r="189" spans="1:54" x14ac:dyDescent="0.25">
      <c r="A189" t="s">
        <v>8136</v>
      </c>
      <c r="B189" s="214" t="e">
        <f>IF('Crisis Indicator Data'!#REF!="No Data",1,IF(#REF!&lt;&gt;"",1,0))</f>
        <v>#REF!</v>
      </c>
      <c r="C189" s="214" t="e">
        <f>IF('Crisis Indicator Data'!#REF!="No Data",1,IF(#REF!&lt;&gt;"",1,0))</f>
        <v>#REF!</v>
      </c>
      <c r="D189" s="214" t="e">
        <f>IF('Crisis Indicator Data'!#REF!="No Data",1,IF(#REF!&lt;&gt;"",1,0))</f>
        <v>#REF!</v>
      </c>
      <c r="E189" s="214" t="e">
        <f>IF('Crisis Indicator Data'!#REF!="No Data",1,IF(#REF!&lt;&gt;"",1,0))</f>
        <v>#REF!</v>
      </c>
      <c r="F189" s="214" t="e">
        <f>IF('Crisis Indicator Data'!#REF!="No Data",1,IF(#REF!&lt;&gt;"",1,0))</f>
        <v>#REF!</v>
      </c>
      <c r="G189" s="214" t="e">
        <f>IF('Crisis Indicator Data'!#REF!="No Data",1,IF(#REF!&lt;&gt;"",1,0))</f>
        <v>#REF!</v>
      </c>
      <c r="H189" s="214" t="e">
        <f>IF('Crisis Indicator Data'!#REF!="No Data",1,IF(#REF!&lt;&gt;"",1,0))</f>
        <v>#REF!</v>
      </c>
      <c r="I189" s="214" t="e">
        <f>IF('Crisis Indicator Data'!#REF!="No Data",1,IF(#REF!&lt;&gt;"",1,0))</f>
        <v>#REF!</v>
      </c>
      <c r="J189" s="214" t="e">
        <f>IF('Crisis Indicator Data'!#REF!="No Data",1,IF(#REF!&lt;&gt;"",1,0))</f>
        <v>#REF!</v>
      </c>
      <c r="K189" s="214" t="e">
        <f>IF('Crisis Indicator Data'!#REF!="No Data",1,IF(#REF!&lt;&gt;"",1,0))</f>
        <v>#REF!</v>
      </c>
      <c r="L189" s="214" t="e">
        <f>IF('Crisis Indicator Data'!#REF!="No Data",1,IF(#REF!&lt;&gt;"",1,0))</f>
        <v>#REF!</v>
      </c>
      <c r="M189" s="214" t="e">
        <f>IF('Crisis Indicator Data'!#REF!="No Data",1,IF(#REF!&lt;&gt;"",1,0))</f>
        <v>#REF!</v>
      </c>
      <c r="N189" s="214" t="e">
        <f>IF('Crisis Indicator Data'!#REF!="No Data",1,IF(#REF!&lt;&gt;"",1,0))</f>
        <v>#REF!</v>
      </c>
      <c r="O189" s="214" t="e">
        <f>IF('Crisis Indicator Data'!#REF!="No Data",1,IF(#REF!&lt;&gt;"",1,0))</f>
        <v>#REF!</v>
      </c>
      <c r="P189" s="214" t="e">
        <f>IF('Crisis Indicator Data'!#REF!="No Data",1,IF(#REF!&lt;&gt;"",1,0))</f>
        <v>#REF!</v>
      </c>
      <c r="Q189" s="214" t="e">
        <f>IF('Crisis Indicator Data'!#REF!="No Data",1,IF(#REF!&lt;&gt;"",1,0))</f>
        <v>#REF!</v>
      </c>
      <c r="R189" s="214" t="e">
        <f>IF('Crisis Indicator Data'!#REF!="No Data",1,IF(#REF!&lt;&gt;"",1,0))</f>
        <v>#REF!</v>
      </c>
      <c r="S189" s="214" t="e">
        <f>IF('Crisis Indicator Data'!#REF!="No Data",1,IF(#REF!&lt;&gt;"",1,0))</f>
        <v>#REF!</v>
      </c>
      <c r="T189" s="214" t="e">
        <f>IF('Crisis Indicator Data'!#REF!="No Data",1,IF(#REF!&lt;&gt;"",1,0))</f>
        <v>#REF!</v>
      </c>
      <c r="U189" s="214" t="e">
        <f>IF('Crisis Indicator Data'!#REF!="No Data",1,IF(#REF!&lt;&gt;"",1,0))</f>
        <v>#REF!</v>
      </c>
      <c r="V189" s="214" t="e">
        <f>IF('Crisis Indicator Data'!#REF!="No Data",1,IF(#REF!&lt;&gt;"",1,0))</f>
        <v>#REF!</v>
      </c>
      <c r="W189" s="214" t="e">
        <f>IF('Crisis Indicator Data'!#REF!="No Data",1,IF(#REF!&lt;&gt;"",1,0))</f>
        <v>#REF!</v>
      </c>
      <c r="X189" s="214" t="e">
        <f>IF('Crisis Indicator Data'!#REF!="No Data",1,IF(#REF!&lt;&gt;"",1,0))</f>
        <v>#REF!</v>
      </c>
      <c r="Y189" s="214" t="e">
        <f>IF('Crisis Indicator Data'!#REF!="No Data",1,IF(#REF!&lt;&gt;"",1,0))</f>
        <v>#REF!</v>
      </c>
      <c r="Z189" s="214" t="e">
        <f>IF('Crisis Indicator Data'!#REF!="No Data",1,IF(#REF!&lt;&gt;"",1,0))</f>
        <v>#REF!</v>
      </c>
      <c r="AA189" s="214" t="e">
        <f>IF('Crisis Indicator Data'!#REF!="No Data",1,IF(#REF!&lt;&gt;"",1,0))</f>
        <v>#REF!</v>
      </c>
      <c r="AB189" s="214" t="e">
        <f>IF('Crisis Indicator Data'!#REF!="No Data",1,IF(#REF!&lt;&gt;"",1,0))</f>
        <v>#REF!</v>
      </c>
      <c r="AC189" s="214" t="e">
        <f>IF('Crisis Indicator Data'!#REF!="No Data",1,IF(#REF!&lt;&gt;"",1,0))</f>
        <v>#REF!</v>
      </c>
      <c r="AD189" s="214" t="e">
        <f>IF('Crisis Indicator Data'!#REF!="No Data",1,IF(#REF!&lt;&gt;"",1,0))</f>
        <v>#REF!</v>
      </c>
      <c r="AE189" s="214" t="e">
        <f>IF('Crisis Indicator Data'!#REF!="No Data",1,IF(#REF!&lt;&gt;"",1,0))</f>
        <v>#REF!</v>
      </c>
      <c r="AF189" s="214" t="e">
        <f>IF('Crisis Indicator Data'!#REF!="No Data",1,IF(#REF!&lt;&gt;"",1,0))</f>
        <v>#REF!</v>
      </c>
      <c r="AG189" s="214" t="e">
        <f>IF('Crisis Indicator Data'!#REF!="No Data",1,IF(#REF!&lt;&gt;"",1,0))</f>
        <v>#REF!</v>
      </c>
      <c r="AH189" s="214" t="e">
        <f>IF('Crisis Indicator Data'!#REF!="No Data",1,IF(#REF!&lt;&gt;"",1,0))</f>
        <v>#REF!</v>
      </c>
      <c r="AI189" s="214" t="e">
        <f>IF('Crisis Indicator Data'!#REF!="No Data",1,IF(#REF!&lt;&gt;"",1,0))</f>
        <v>#REF!</v>
      </c>
      <c r="AJ189" s="214" t="e">
        <f>IF('Crisis Indicator Data'!#REF!="No Data",1,IF(#REF!&lt;&gt;"",1,0))</f>
        <v>#REF!</v>
      </c>
      <c r="AK189" s="214" t="e">
        <f>IF('Crisis Indicator Data'!#REF!="No Data",1,IF(#REF!&lt;&gt;"",1,0))</f>
        <v>#REF!</v>
      </c>
      <c r="AL189" s="214" t="e">
        <f>IF('Crisis Indicator Data'!#REF!="No Data",1,IF(#REF!&lt;&gt;"",1,0))</f>
        <v>#REF!</v>
      </c>
      <c r="AM189" s="214" t="e">
        <f>IF('Crisis Indicator Data'!#REF!="No Data",1,IF(#REF!&lt;&gt;"",1,0))</f>
        <v>#REF!</v>
      </c>
      <c r="AN189" s="214" t="e">
        <f>IF('Crisis Indicator Data'!#REF!="No Data",1,IF(#REF!&lt;&gt;"",1,0))</f>
        <v>#REF!</v>
      </c>
      <c r="AO189" s="214" t="e">
        <f>IF('Crisis Indicator Data'!#REF!="No Data",1,IF(#REF!&lt;&gt;"",1,0))</f>
        <v>#REF!</v>
      </c>
      <c r="AP189" s="214" t="e">
        <f>IF('Crisis Indicator Data'!#REF!="No Data",1,IF(#REF!&lt;&gt;"",1,0))</f>
        <v>#REF!</v>
      </c>
      <c r="AQ189" s="214" t="e">
        <f>IF('Crisis Indicator Data'!#REF!="No Data",1,IF(#REF!&lt;&gt;"",1,0))</f>
        <v>#REF!</v>
      </c>
      <c r="AR189" s="214" t="e">
        <f>IF('Crisis Indicator Data'!#REF!="No Data",1,IF(#REF!&lt;&gt;"",1,0))</f>
        <v>#REF!</v>
      </c>
      <c r="AS189" s="214" t="e">
        <f>IF('Crisis Indicator Data'!#REF!="No Data",1,IF(#REF!&lt;&gt;"",1,0))</f>
        <v>#REF!</v>
      </c>
      <c r="AT189" s="214" t="e">
        <f>IF('Crisis Indicator Data'!#REF!="No Data",1,IF(#REF!&lt;&gt;"",1,0))</f>
        <v>#REF!</v>
      </c>
      <c r="AU189" s="214" t="e">
        <f>IF('Crisis Indicator Data'!#REF!="No Data",1,IF(#REF!&lt;&gt;"",1,0))</f>
        <v>#REF!</v>
      </c>
      <c r="AV189" s="214" t="e">
        <f>IF('Crisis Indicator Data'!#REF!="No Data",1,IF(#REF!&lt;&gt;"",1,0))</f>
        <v>#REF!</v>
      </c>
      <c r="AW189" s="214" t="e">
        <f>IF('Crisis Indicator Data'!#REF!="No Data",1,IF(#REF!&lt;&gt;"",1,0))</f>
        <v>#REF!</v>
      </c>
      <c r="AX189" s="214" t="e">
        <f>IF('Crisis Indicator Data'!#REF!="No Data",1,IF(#REF!&lt;&gt;"",1,0))</f>
        <v>#REF!</v>
      </c>
      <c r="AY189" s="214" t="e">
        <f>IF('Crisis Indicator Data'!#REF!="No Data",1,IF(#REF!&lt;&gt;"",1,0))</f>
        <v>#REF!</v>
      </c>
      <c r="AZ189" s="214" t="e">
        <f>IF('Crisis Indicator Data'!#REF!="No Data",1,IF(#REF!&lt;&gt;"",1,0))</f>
        <v>#REF!</v>
      </c>
      <c r="BA189" t="e">
        <f t="shared" si="10"/>
        <v>#REF!</v>
      </c>
      <c r="BB189" s="22" t="e">
        <f t="shared" si="11"/>
        <v>#REF!</v>
      </c>
    </row>
    <row r="190" spans="1:54" x14ac:dyDescent="0.25">
      <c r="A190" t="s">
        <v>8141</v>
      </c>
      <c r="B190" s="214" t="e">
        <f>IF('Crisis Indicator Data'!#REF!="No Data",1,IF(#REF!&lt;&gt;"",1,0))</f>
        <v>#REF!</v>
      </c>
      <c r="C190" s="214" t="e">
        <f>IF('Crisis Indicator Data'!#REF!="No Data",1,IF(#REF!&lt;&gt;"",1,0))</f>
        <v>#REF!</v>
      </c>
      <c r="D190" s="214" t="e">
        <f>IF('Crisis Indicator Data'!#REF!="No Data",1,IF(#REF!&lt;&gt;"",1,0))</f>
        <v>#REF!</v>
      </c>
      <c r="E190" s="214" t="e">
        <f>IF('Crisis Indicator Data'!#REF!="No Data",1,IF(#REF!&lt;&gt;"",1,0))</f>
        <v>#REF!</v>
      </c>
      <c r="F190" s="214" t="e">
        <f>IF('Crisis Indicator Data'!#REF!="No Data",1,IF(#REF!&lt;&gt;"",1,0))</f>
        <v>#REF!</v>
      </c>
      <c r="G190" s="214" t="e">
        <f>IF('Crisis Indicator Data'!#REF!="No Data",1,IF(#REF!&lt;&gt;"",1,0))</f>
        <v>#REF!</v>
      </c>
      <c r="H190" s="214" t="e">
        <f>IF('Crisis Indicator Data'!#REF!="No Data",1,IF(#REF!&lt;&gt;"",1,0))</f>
        <v>#REF!</v>
      </c>
      <c r="I190" s="214" t="e">
        <f>IF('Crisis Indicator Data'!#REF!="No Data",1,IF(#REF!&lt;&gt;"",1,0))</f>
        <v>#REF!</v>
      </c>
      <c r="J190" s="214" t="e">
        <f>IF('Crisis Indicator Data'!#REF!="No Data",1,IF(#REF!&lt;&gt;"",1,0))</f>
        <v>#REF!</v>
      </c>
      <c r="K190" s="214" t="e">
        <f>IF('Crisis Indicator Data'!#REF!="No Data",1,IF(#REF!&lt;&gt;"",1,0))</f>
        <v>#REF!</v>
      </c>
      <c r="L190" s="214" t="e">
        <f>IF('Crisis Indicator Data'!#REF!="No Data",1,IF(#REF!&lt;&gt;"",1,0))</f>
        <v>#REF!</v>
      </c>
      <c r="M190" s="214" t="e">
        <f>IF('Crisis Indicator Data'!#REF!="No Data",1,IF(#REF!&lt;&gt;"",1,0))</f>
        <v>#REF!</v>
      </c>
      <c r="N190" s="214" t="e">
        <f>IF('Crisis Indicator Data'!#REF!="No Data",1,IF(#REF!&lt;&gt;"",1,0))</f>
        <v>#REF!</v>
      </c>
      <c r="O190" s="214" t="e">
        <f>IF('Crisis Indicator Data'!#REF!="No Data",1,IF(#REF!&lt;&gt;"",1,0))</f>
        <v>#REF!</v>
      </c>
      <c r="P190" s="214" t="e">
        <f>IF('Crisis Indicator Data'!#REF!="No Data",1,IF(#REF!&lt;&gt;"",1,0))</f>
        <v>#REF!</v>
      </c>
      <c r="Q190" s="214" t="e">
        <f>IF('Crisis Indicator Data'!#REF!="No Data",1,IF(#REF!&lt;&gt;"",1,0))</f>
        <v>#REF!</v>
      </c>
      <c r="R190" s="214" t="e">
        <f>IF('Crisis Indicator Data'!#REF!="No Data",1,IF(#REF!&lt;&gt;"",1,0))</f>
        <v>#REF!</v>
      </c>
      <c r="S190" s="214" t="e">
        <f>IF('Crisis Indicator Data'!#REF!="No Data",1,IF(#REF!&lt;&gt;"",1,0))</f>
        <v>#REF!</v>
      </c>
      <c r="T190" s="214" t="e">
        <f>IF('Crisis Indicator Data'!#REF!="No Data",1,IF(#REF!&lt;&gt;"",1,0))</f>
        <v>#REF!</v>
      </c>
      <c r="U190" s="214" t="e">
        <f>IF('Crisis Indicator Data'!#REF!="No Data",1,IF(#REF!&lt;&gt;"",1,0))</f>
        <v>#REF!</v>
      </c>
      <c r="V190" s="214" t="e">
        <f>IF('Crisis Indicator Data'!#REF!="No Data",1,IF(#REF!&lt;&gt;"",1,0))</f>
        <v>#REF!</v>
      </c>
      <c r="W190" s="214" t="e">
        <f>IF('Crisis Indicator Data'!#REF!="No Data",1,IF(#REF!&lt;&gt;"",1,0))</f>
        <v>#REF!</v>
      </c>
      <c r="X190" s="214" t="e">
        <f>IF('Crisis Indicator Data'!#REF!="No Data",1,IF(#REF!&lt;&gt;"",1,0))</f>
        <v>#REF!</v>
      </c>
      <c r="Y190" s="214" t="e">
        <f>IF('Crisis Indicator Data'!#REF!="No Data",1,IF(#REF!&lt;&gt;"",1,0))</f>
        <v>#REF!</v>
      </c>
      <c r="Z190" s="214" t="e">
        <f>IF('Crisis Indicator Data'!#REF!="No Data",1,IF(#REF!&lt;&gt;"",1,0))</f>
        <v>#REF!</v>
      </c>
      <c r="AA190" s="214" t="e">
        <f>IF('Crisis Indicator Data'!#REF!="No Data",1,IF(#REF!&lt;&gt;"",1,0))</f>
        <v>#REF!</v>
      </c>
      <c r="AB190" s="214" t="e">
        <f>IF('Crisis Indicator Data'!#REF!="No Data",1,IF(#REF!&lt;&gt;"",1,0))</f>
        <v>#REF!</v>
      </c>
      <c r="AC190" s="214" t="e">
        <f>IF('Crisis Indicator Data'!#REF!="No Data",1,IF(#REF!&lt;&gt;"",1,0))</f>
        <v>#REF!</v>
      </c>
      <c r="AD190" s="214" t="e">
        <f>IF('Crisis Indicator Data'!#REF!="No Data",1,IF(#REF!&lt;&gt;"",1,0))</f>
        <v>#REF!</v>
      </c>
      <c r="AE190" s="214" t="e">
        <f>IF('Crisis Indicator Data'!#REF!="No Data",1,IF(#REF!&lt;&gt;"",1,0))</f>
        <v>#REF!</v>
      </c>
      <c r="AF190" s="214" t="e">
        <f>IF('Crisis Indicator Data'!#REF!="No Data",1,IF(#REF!&lt;&gt;"",1,0))</f>
        <v>#REF!</v>
      </c>
      <c r="AG190" s="214" t="e">
        <f>IF('Crisis Indicator Data'!#REF!="No Data",1,IF(#REF!&lt;&gt;"",1,0))</f>
        <v>#REF!</v>
      </c>
      <c r="AH190" s="214" t="e">
        <f>IF('Crisis Indicator Data'!#REF!="No Data",1,IF(#REF!&lt;&gt;"",1,0))</f>
        <v>#REF!</v>
      </c>
      <c r="AI190" s="214" t="e">
        <f>IF('Crisis Indicator Data'!#REF!="No Data",1,IF(#REF!&lt;&gt;"",1,0))</f>
        <v>#REF!</v>
      </c>
      <c r="AJ190" s="214" t="e">
        <f>IF('Crisis Indicator Data'!#REF!="No Data",1,IF(#REF!&lt;&gt;"",1,0))</f>
        <v>#REF!</v>
      </c>
      <c r="AK190" s="214" t="e">
        <f>IF('Crisis Indicator Data'!#REF!="No Data",1,IF(#REF!&lt;&gt;"",1,0))</f>
        <v>#REF!</v>
      </c>
      <c r="AL190" s="214" t="e">
        <f>IF('Crisis Indicator Data'!#REF!="No Data",1,IF(#REF!&lt;&gt;"",1,0))</f>
        <v>#REF!</v>
      </c>
      <c r="AM190" s="214" t="e">
        <f>IF('Crisis Indicator Data'!#REF!="No Data",1,IF(#REF!&lt;&gt;"",1,0))</f>
        <v>#REF!</v>
      </c>
      <c r="AN190" s="214" t="e">
        <f>IF('Crisis Indicator Data'!#REF!="No Data",1,IF(#REF!&lt;&gt;"",1,0))</f>
        <v>#REF!</v>
      </c>
      <c r="AO190" s="214" t="e">
        <f>IF('Crisis Indicator Data'!#REF!="No Data",1,IF(#REF!&lt;&gt;"",1,0))</f>
        <v>#REF!</v>
      </c>
      <c r="AP190" s="214" t="e">
        <f>IF('Crisis Indicator Data'!#REF!="No Data",1,IF(#REF!&lt;&gt;"",1,0))</f>
        <v>#REF!</v>
      </c>
      <c r="AQ190" s="214" t="e">
        <f>IF('Crisis Indicator Data'!#REF!="No Data",1,IF(#REF!&lt;&gt;"",1,0))</f>
        <v>#REF!</v>
      </c>
      <c r="AR190" s="214" t="e">
        <f>IF('Crisis Indicator Data'!#REF!="No Data",1,IF(#REF!&lt;&gt;"",1,0))</f>
        <v>#REF!</v>
      </c>
      <c r="AS190" s="214" t="e">
        <f>IF('Crisis Indicator Data'!#REF!="No Data",1,IF(#REF!&lt;&gt;"",1,0))</f>
        <v>#REF!</v>
      </c>
      <c r="AT190" s="214" t="e">
        <f>IF('Crisis Indicator Data'!#REF!="No Data",1,IF(#REF!&lt;&gt;"",1,0))</f>
        <v>#REF!</v>
      </c>
      <c r="AU190" s="214" t="e">
        <f>IF('Crisis Indicator Data'!#REF!="No Data",1,IF(#REF!&lt;&gt;"",1,0))</f>
        <v>#REF!</v>
      </c>
      <c r="AV190" s="214" t="e">
        <f>IF('Crisis Indicator Data'!#REF!="No Data",1,IF(#REF!&lt;&gt;"",1,0))</f>
        <v>#REF!</v>
      </c>
      <c r="AW190" s="214" t="e">
        <f>IF('Crisis Indicator Data'!#REF!="No Data",1,IF(#REF!&lt;&gt;"",1,0))</f>
        <v>#REF!</v>
      </c>
      <c r="AX190" s="214" t="e">
        <f>IF('Crisis Indicator Data'!#REF!="No Data",1,IF(#REF!&lt;&gt;"",1,0))</f>
        <v>#REF!</v>
      </c>
      <c r="AY190" s="214" t="e">
        <f>IF('Crisis Indicator Data'!#REF!="No Data",1,IF(#REF!&lt;&gt;"",1,0))</f>
        <v>#REF!</v>
      </c>
      <c r="AZ190" s="214" t="e">
        <f>IF('Crisis Indicator Data'!#REF!="No Data",1,IF(#REF!&lt;&gt;"",1,0))</f>
        <v>#REF!</v>
      </c>
      <c r="BA190" t="e">
        <f t="shared" si="10"/>
        <v>#REF!</v>
      </c>
      <c r="BB190" s="22" t="e">
        <f t="shared" si="11"/>
        <v>#REF!</v>
      </c>
    </row>
    <row r="191" spans="1:54" x14ac:dyDescent="0.25">
      <c r="A191" t="s">
        <v>8144</v>
      </c>
      <c r="B191" s="214" t="e">
        <f>IF('Crisis Indicator Data'!#REF!="No Data",1,IF(#REF!&lt;&gt;"",1,0))</f>
        <v>#REF!</v>
      </c>
      <c r="C191" s="214" t="e">
        <f>IF('Crisis Indicator Data'!#REF!="No Data",1,IF(#REF!&lt;&gt;"",1,0))</f>
        <v>#REF!</v>
      </c>
      <c r="D191" s="214" t="e">
        <f>IF('Crisis Indicator Data'!#REF!="No Data",1,IF(#REF!&lt;&gt;"",1,0))</f>
        <v>#REF!</v>
      </c>
      <c r="E191" s="214" t="e">
        <f>IF('Crisis Indicator Data'!#REF!="No Data",1,IF(#REF!&lt;&gt;"",1,0))</f>
        <v>#REF!</v>
      </c>
      <c r="F191" s="214" t="e">
        <f>IF('Crisis Indicator Data'!#REF!="No Data",1,IF(#REF!&lt;&gt;"",1,0))</f>
        <v>#REF!</v>
      </c>
      <c r="G191" s="214" t="e">
        <f>IF('Crisis Indicator Data'!#REF!="No Data",1,IF(#REF!&lt;&gt;"",1,0))</f>
        <v>#REF!</v>
      </c>
      <c r="H191" s="214" t="e">
        <f>IF('Crisis Indicator Data'!#REF!="No Data",1,IF(#REF!&lt;&gt;"",1,0))</f>
        <v>#REF!</v>
      </c>
      <c r="I191" s="214" t="e">
        <f>IF('Crisis Indicator Data'!#REF!="No Data",1,IF(#REF!&lt;&gt;"",1,0))</f>
        <v>#REF!</v>
      </c>
      <c r="J191" s="214" t="e">
        <f>IF('Crisis Indicator Data'!#REF!="No Data",1,IF(#REF!&lt;&gt;"",1,0))</f>
        <v>#REF!</v>
      </c>
      <c r="K191" s="214" t="e">
        <f>IF('Crisis Indicator Data'!#REF!="No Data",1,IF(#REF!&lt;&gt;"",1,0))</f>
        <v>#REF!</v>
      </c>
      <c r="L191" s="214" t="e">
        <f>IF('Crisis Indicator Data'!#REF!="No Data",1,IF(#REF!&lt;&gt;"",1,0))</f>
        <v>#REF!</v>
      </c>
      <c r="M191" s="214" t="e">
        <f>IF('Crisis Indicator Data'!#REF!="No Data",1,IF(#REF!&lt;&gt;"",1,0))</f>
        <v>#REF!</v>
      </c>
      <c r="N191" s="214" t="e">
        <f>IF('Crisis Indicator Data'!#REF!="No Data",1,IF(#REF!&lt;&gt;"",1,0))</f>
        <v>#REF!</v>
      </c>
      <c r="O191" s="214" t="e">
        <f>IF('Crisis Indicator Data'!#REF!="No Data",1,IF(#REF!&lt;&gt;"",1,0))</f>
        <v>#REF!</v>
      </c>
      <c r="P191" s="214" t="e">
        <f>IF('Crisis Indicator Data'!#REF!="No Data",1,IF(#REF!&lt;&gt;"",1,0))</f>
        <v>#REF!</v>
      </c>
      <c r="Q191" s="214" t="e">
        <f>IF('Crisis Indicator Data'!#REF!="No Data",1,IF(#REF!&lt;&gt;"",1,0))</f>
        <v>#REF!</v>
      </c>
      <c r="R191" s="214" t="e">
        <f>IF('Crisis Indicator Data'!#REF!="No Data",1,IF(#REF!&lt;&gt;"",1,0))</f>
        <v>#REF!</v>
      </c>
      <c r="S191" s="214" t="e">
        <f>IF('Crisis Indicator Data'!#REF!="No Data",1,IF(#REF!&lt;&gt;"",1,0))</f>
        <v>#REF!</v>
      </c>
      <c r="T191" s="214" t="e">
        <f>IF('Crisis Indicator Data'!#REF!="No Data",1,IF(#REF!&lt;&gt;"",1,0))</f>
        <v>#REF!</v>
      </c>
      <c r="U191" s="214" t="e">
        <f>IF('Crisis Indicator Data'!#REF!="No Data",1,IF(#REF!&lt;&gt;"",1,0))</f>
        <v>#REF!</v>
      </c>
      <c r="V191" s="214" t="e">
        <f>IF('Crisis Indicator Data'!#REF!="No Data",1,IF(#REF!&lt;&gt;"",1,0))</f>
        <v>#REF!</v>
      </c>
      <c r="W191" s="214" t="e">
        <f>IF('Crisis Indicator Data'!#REF!="No Data",1,IF(#REF!&lt;&gt;"",1,0))</f>
        <v>#REF!</v>
      </c>
      <c r="X191" s="214" t="e">
        <f>IF('Crisis Indicator Data'!#REF!="No Data",1,IF(#REF!&lt;&gt;"",1,0))</f>
        <v>#REF!</v>
      </c>
      <c r="Y191" s="214" t="e">
        <f>IF('Crisis Indicator Data'!#REF!="No Data",1,IF(#REF!&lt;&gt;"",1,0))</f>
        <v>#REF!</v>
      </c>
      <c r="Z191" s="214" t="e">
        <f>IF('Crisis Indicator Data'!#REF!="No Data",1,IF(#REF!&lt;&gt;"",1,0))</f>
        <v>#REF!</v>
      </c>
      <c r="AA191" s="214" t="e">
        <f>IF('Crisis Indicator Data'!#REF!="No Data",1,IF(#REF!&lt;&gt;"",1,0))</f>
        <v>#REF!</v>
      </c>
      <c r="AB191" s="214" t="e">
        <f>IF('Crisis Indicator Data'!#REF!="No Data",1,IF(#REF!&lt;&gt;"",1,0))</f>
        <v>#REF!</v>
      </c>
      <c r="AC191" s="214" t="e">
        <f>IF('Crisis Indicator Data'!#REF!="No Data",1,IF(#REF!&lt;&gt;"",1,0))</f>
        <v>#REF!</v>
      </c>
      <c r="AD191" s="214" t="e">
        <f>IF('Crisis Indicator Data'!#REF!="No Data",1,IF(#REF!&lt;&gt;"",1,0))</f>
        <v>#REF!</v>
      </c>
      <c r="AE191" s="214" t="e">
        <f>IF('Crisis Indicator Data'!#REF!="No Data",1,IF(#REF!&lt;&gt;"",1,0))</f>
        <v>#REF!</v>
      </c>
      <c r="AF191" s="214" t="e">
        <f>IF('Crisis Indicator Data'!#REF!="No Data",1,IF(#REF!&lt;&gt;"",1,0))</f>
        <v>#REF!</v>
      </c>
      <c r="AG191" s="214" t="e">
        <f>IF('Crisis Indicator Data'!#REF!="No Data",1,IF(#REF!&lt;&gt;"",1,0))</f>
        <v>#REF!</v>
      </c>
      <c r="AH191" s="214" t="e">
        <f>IF('Crisis Indicator Data'!#REF!="No Data",1,IF(#REF!&lt;&gt;"",1,0))</f>
        <v>#REF!</v>
      </c>
      <c r="AI191" s="214" t="e">
        <f>IF('Crisis Indicator Data'!#REF!="No Data",1,IF(#REF!&lt;&gt;"",1,0))</f>
        <v>#REF!</v>
      </c>
      <c r="AJ191" s="214" t="e">
        <f>IF('Crisis Indicator Data'!#REF!="No Data",1,IF(#REF!&lt;&gt;"",1,0))</f>
        <v>#REF!</v>
      </c>
      <c r="AK191" s="214" t="e">
        <f>IF('Crisis Indicator Data'!#REF!="No Data",1,IF(#REF!&lt;&gt;"",1,0))</f>
        <v>#REF!</v>
      </c>
      <c r="AL191" s="214" t="e">
        <f>IF('Crisis Indicator Data'!#REF!="No Data",1,IF(#REF!&lt;&gt;"",1,0))</f>
        <v>#REF!</v>
      </c>
      <c r="AM191" s="214" t="e">
        <f>IF('Crisis Indicator Data'!#REF!="No Data",1,IF(#REF!&lt;&gt;"",1,0))</f>
        <v>#REF!</v>
      </c>
      <c r="AN191" s="214" t="e">
        <f>IF('Crisis Indicator Data'!#REF!="No Data",1,IF(#REF!&lt;&gt;"",1,0))</f>
        <v>#REF!</v>
      </c>
      <c r="AO191" s="214" t="e">
        <f>IF('Crisis Indicator Data'!#REF!="No Data",1,IF(#REF!&lt;&gt;"",1,0))</f>
        <v>#REF!</v>
      </c>
      <c r="AP191" s="214" t="e">
        <f>IF('Crisis Indicator Data'!#REF!="No Data",1,IF(#REF!&lt;&gt;"",1,0))</f>
        <v>#REF!</v>
      </c>
      <c r="AQ191" s="214" t="e">
        <f>IF('Crisis Indicator Data'!#REF!="No Data",1,IF(#REF!&lt;&gt;"",1,0))</f>
        <v>#REF!</v>
      </c>
      <c r="AR191" s="214" t="e">
        <f>IF('Crisis Indicator Data'!#REF!="No Data",1,IF(#REF!&lt;&gt;"",1,0))</f>
        <v>#REF!</v>
      </c>
      <c r="AS191" s="214" t="e">
        <f>IF('Crisis Indicator Data'!#REF!="No Data",1,IF(#REF!&lt;&gt;"",1,0))</f>
        <v>#REF!</v>
      </c>
      <c r="AT191" s="214" t="e">
        <f>IF('Crisis Indicator Data'!#REF!="No Data",1,IF(#REF!&lt;&gt;"",1,0))</f>
        <v>#REF!</v>
      </c>
      <c r="AU191" s="214" t="e">
        <f>IF('Crisis Indicator Data'!#REF!="No Data",1,IF(#REF!&lt;&gt;"",1,0))</f>
        <v>#REF!</v>
      </c>
      <c r="AV191" s="214" t="e">
        <f>IF('Crisis Indicator Data'!#REF!="No Data",1,IF(#REF!&lt;&gt;"",1,0))</f>
        <v>#REF!</v>
      </c>
      <c r="AW191" s="214" t="e">
        <f>IF('Crisis Indicator Data'!#REF!="No Data",1,IF(#REF!&lt;&gt;"",1,0))</f>
        <v>#REF!</v>
      </c>
      <c r="AX191" s="214" t="e">
        <f>IF('Crisis Indicator Data'!#REF!="No Data",1,IF(#REF!&lt;&gt;"",1,0))</f>
        <v>#REF!</v>
      </c>
      <c r="AY191" s="214" t="e">
        <f>IF('Crisis Indicator Data'!#REF!="No Data",1,IF(#REF!&lt;&gt;"",1,0))</f>
        <v>#REF!</v>
      </c>
      <c r="AZ191" s="214" t="e">
        <f>IF('Crisis Indicator Data'!#REF!="No Data",1,IF(#REF!&lt;&gt;"",1,0))</f>
        <v>#REF!</v>
      </c>
      <c r="BA191" t="e">
        <f t="shared" si="10"/>
        <v>#REF!</v>
      </c>
      <c r="BB191" s="22" t="e">
        <f t="shared" si="11"/>
        <v>#REF!</v>
      </c>
    </row>
    <row r="192" spans="1:54" x14ac:dyDescent="0.25">
      <c r="A192" t="s">
        <v>8145</v>
      </c>
      <c r="B192" s="214" t="e">
        <f>IF('Crisis Indicator Data'!#REF!="No Data",1,IF(#REF!&lt;&gt;"",1,0))</f>
        <v>#REF!</v>
      </c>
      <c r="C192" s="214" t="e">
        <f>IF('Crisis Indicator Data'!#REF!="No Data",1,IF(#REF!&lt;&gt;"",1,0))</f>
        <v>#REF!</v>
      </c>
      <c r="D192" s="214" t="e">
        <f>IF('Crisis Indicator Data'!#REF!="No Data",1,IF(#REF!&lt;&gt;"",1,0))</f>
        <v>#REF!</v>
      </c>
      <c r="E192" s="214" t="e">
        <f>IF('Crisis Indicator Data'!#REF!="No Data",1,IF(#REF!&lt;&gt;"",1,0))</f>
        <v>#REF!</v>
      </c>
      <c r="F192" s="214" t="e">
        <f>IF('Crisis Indicator Data'!#REF!="No Data",1,IF(#REF!&lt;&gt;"",1,0))</f>
        <v>#REF!</v>
      </c>
      <c r="G192" s="214" t="e">
        <f>IF('Crisis Indicator Data'!#REF!="No Data",1,IF(#REF!&lt;&gt;"",1,0))</f>
        <v>#REF!</v>
      </c>
      <c r="H192" s="214" t="e">
        <f>IF('Crisis Indicator Data'!#REF!="No Data",1,IF(#REF!&lt;&gt;"",1,0))</f>
        <v>#REF!</v>
      </c>
      <c r="I192" s="214" t="e">
        <f>IF('Crisis Indicator Data'!#REF!="No Data",1,IF(#REF!&lt;&gt;"",1,0))</f>
        <v>#REF!</v>
      </c>
      <c r="J192" s="214" t="e">
        <f>IF('Crisis Indicator Data'!#REF!="No Data",1,IF(#REF!&lt;&gt;"",1,0))</f>
        <v>#REF!</v>
      </c>
      <c r="K192" s="214" t="e">
        <f>IF('Crisis Indicator Data'!#REF!="No Data",1,IF(#REF!&lt;&gt;"",1,0))</f>
        <v>#REF!</v>
      </c>
      <c r="L192" s="214" t="e">
        <f>IF('Crisis Indicator Data'!#REF!="No Data",1,IF(#REF!&lt;&gt;"",1,0))</f>
        <v>#REF!</v>
      </c>
      <c r="M192" s="214" t="e">
        <f>IF('Crisis Indicator Data'!#REF!="No Data",1,IF(#REF!&lt;&gt;"",1,0))</f>
        <v>#REF!</v>
      </c>
      <c r="N192" s="214" t="e">
        <f>IF('Crisis Indicator Data'!#REF!="No Data",1,IF(#REF!&lt;&gt;"",1,0))</f>
        <v>#REF!</v>
      </c>
      <c r="O192" s="214" t="e">
        <f>IF('Crisis Indicator Data'!#REF!="No Data",1,IF(#REF!&lt;&gt;"",1,0))</f>
        <v>#REF!</v>
      </c>
      <c r="P192" s="214" t="e">
        <f>IF('Crisis Indicator Data'!#REF!="No Data",1,IF(#REF!&lt;&gt;"",1,0))</f>
        <v>#REF!</v>
      </c>
      <c r="Q192" s="214" t="e">
        <f>IF('Crisis Indicator Data'!#REF!="No Data",1,IF(#REF!&lt;&gt;"",1,0))</f>
        <v>#REF!</v>
      </c>
      <c r="R192" s="214" t="e">
        <f>IF('Crisis Indicator Data'!#REF!="No Data",1,IF(#REF!&lt;&gt;"",1,0))</f>
        <v>#REF!</v>
      </c>
      <c r="S192" s="214" t="e">
        <f>IF('Crisis Indicator Data'!#REF!="No Data",1,IF(#REF!&lt;&gt;"",1,0))</f>
        <v>#REF!</v>
      </c>
      <c r="T192" s="214" t="e">
        <f>IF('Crisis Indicator Data'!#REF!="No Data",1,IF(#REF!&lt;&gt;"",1,0))</f>
        <v>#REF!</v>
      </c>
      <c r="U192" s="214" t="e">
        <f>IF('Crisis Indicator Data'!#REF!="No Data",1,IF(#REF!&lt;&gt;"",1,0))</f>
        <v>#REF!</v>
      </c>
      <c r="V192" s="214" t="e">
        <f>IF('Crisis Indicator Data'!#REF!="No Data",1,IF(#REF!&lt;&gt;"",1,0))</f>
        <v>#REF!</v>
      </c>
      <c r="W192" s="214" t="e">
        <f>IF('Crisis Indicator Data'!#REF!="No Data",1,IF(#REF!&lt;&gt;"",1,0))</f>
        <v>#REF!</v>
      </c>
      <c r="X192" s="214" t="e">
        <f>IF('Crisis Indicator Data'!#REF!="No Data",1,IF(#REF!&lt;&gt;"",1,0))</f>
        <v>#REF!</v>
      </c>
      <c r="Y192" s="214" t="e">
        <f>IF('Crisis Indicator Data'!#REF!="No Data",1,IF(#REF!&lt;&gt;"",1,0))</f>
        <v>#REF!</v>
      </c>
      <c r="Z192" s="214" t="e">
        <f>IF('Crisis Indicator Data'!#REF!="No Data",1,IF(#REF!&lt;&gt;"",1,0))</f>
        <v>#REF!</v>
      </c>
      <c r="AA192" s="214" t="e">
        <f>IF('Crisis Indicator Data'!#REF!="No Data",1,IF(#REF!&lt;&gt;"",1,0))</f>
        <v>#REF!</v>
      </c>
      <c r="AB192" s="214" t="e">
        <f>IF('Crisis Indicator Data'!#REF!="No Data",1,IF(#REF!&lt;&gt;"",1,0))</f>
        <v>#REF!</v>
      </c>
      <c r="AC192" s="214" t="e">
        <f>IF('Crisis Indicator Data'!#REF!="No Data",1,IF(#REF!&lt;&gt;"",1,0))</f>
        <v>#REF!</v>
      </c>
      <c r="AD192" s="214" t="e">
        <f>IF('Crisis Indicator Data'!#REF!="No Data",1,IF(#REF!&lt;&gt;"",1,0))</f>
        <v>#REF!</v>
      </c>
      <c r="AE192" s="214" t="e">
        <f>IF('Crisis Indicator Data'!#REF!="No Data",1,IF(#REF!&lt;&gt;"",1,0))</f>
        <v>#REF!</v>
      </c>
      <c r="AF192" s="214" t="e">
        <f>IF('Crisis Indicator Data'!#REF!="No Data",1,IF(#REF!&lt;&gt;"",1,0))</f>
        <v>#REF!</v>
      </c>
      <c r="AG192" s="214" t="e">
        <f>IF('Crisis Indicator Data'!#REF!="No Data",1,IF(#REF!&lt;&gt;"",1,0))</f>
        <v>#REF!</v>
      </c>
      <c r="AH192" s="214" t="e">
        <f>IF('Crisis Indicator Data'!#REF!="No Data",1,IF(#REF!&lt;&gt;"",1,0))</f>
        <v>#REF!</v>
      </c>
      <c r="AI192" s="214" t="e">
        <f>IF('Crisis Indicator Data'!#REF!="No Data",1,IF(#REF!&lt;&gt;"",1,0))</f>
        <v>#REF!</v>
      </c>
      <c r="AJ192" s="214" t="e">
        <f>IF('Crisis Indicator Data'!#REF!="No Data",1,IF(#REF!&lt;&gt;"",1,0))</f>
        <v>#REF!</v>
      </c>
      <c r="AK192" s="214" t="e">
        <f>IF('Crisis Indicator Data'!#REF!="No Data",1,IF(#REF!&lt;&gt;"",1,0))</f>
        <v>#REF!</v>
      </c>
      <c r="AL192" s="214" t="e">
        <f>IF('Crisis Indicator Data'!#REF!="No Data",1,IF(#REF!&lt;&gt;"",1,0))</f>
        <v>#REF!</v>
      </c>
      <c r="AM192" s="214" t="e">
        <f>IF('Crisis Indicator Data'!#REF!="No Data",1,IF(#REF!&lt;&gt;"",1,0))</f>
        <v>#REF!</v>
      </c>
      <c r="AN192" s="214" t="e">
        <f>IF('Crisis Indicator Data'!#REF!="No Data",1,IF(#REF!&lt;&gt;"",1,0))</f>
        <v>#REF!</v>
      </c>
      <c r="AO192" s="214" t="e">
        <f>IF('Crisis Indicator Data'!#REF!="No Data",1,IF(#REF!&lt;&gt;"",1,0))</f>
        <v>#REF!</v>
      </c>
      <c r="AP192" s="214" t="e">
        <f>IF('Crisis Indicator Data'!#REF!="No Data",1,IF(#REF!&lt;&gt;"",1,0))</f>
        <v>#REF!</v>
      </c>
      <c r="AQ192" s="214" t="e">
        <f>IF('Crisis Indicator Data'!#REF!="No Data",1,IF(#REF!&lt;&gt;"",1,0))</f>
        <v>#REF!</v>
      </c>
      <c r="AR192" s="214" t="e">
        <f>IF('Crisis Indicator Data'!#REF!="No Data",1,IF(#REF!&lt;&gt;"",1,0))</f>
        <v>#REF!</v>
      </c>
      <c r="AS192" s="214" t="e">
        <f>IF('Crisis Indicator Data'!#REF!="No Data",1,IF(#REF!&lt;&gt;"",1,0))</f>
        <v>#REF!</v>
      </c>
      <c r="AT192" s="214" t="e">
        <f>IF('Crisis Indicator Data'!#REF!="No Data",1,IF(#REF!&lt;&gt;"",1,0))</f>
        <v>#REF!</v>
      </c>
      <c r="AU192" s="214" t="e">
        <f>IF('Crisis Indicator Data'!#REF!="No Data",1,IF(#REF!&lt;&gt;"",1,0))</f>
        <v>#REF!</v>
      </c>
      <c r="AV192" s="214" t="e">
        <f>IF('Crisis Indicator Data'!#REF!="No Data",1,IF(#REF!&lt;&gt;"",1,0))</f>
        <v>#REF!</v>
      </c>
      <c r="AW192" s="214" t="e">
        <f>IF('Crisis Indicator Data'!#REF!="No Data",1,IF(#REF!&lt;&gt;"",1,0))</f>
        <v>#REF!</v>
      </c>
      <c r="AX192" s="214" t="e">
        <f>IF('Crisis Indicator Data'!#REF!="No Data",1,IF(#REF!&lt;&gt;"",1,0))</f>
        <v>#REF!</v>
      </c>
      <c r="AY192" s="214" t="e">
        <f>IF('Crisis Indicator Data'!#REF!="No Data",1,IF(#REF!&lt;&gt;"",1,0))</f>
        <v>#REF!</v>
      </c>
      <c r="AZ192" s="214"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7"/>
  <sheetViews>
    <sheetView tabSelected="1" workbookViewId="0"/>
  </sheetViews>
  <sheetFormatPr defaultColWidth="8.5703125" defaultRowHeight="15" x14ac:dyDescent="0.25"/>
  <cols>
    <col min="1" max="1" width="43.5703125" style="217" bestFit="1" customWidth="1"/>
    <col min="2" max="2" width="10" style="217" customWidth="1"/>
    <col min="3" max="3" width="17.5703125" style="217" customWidth="1"/>
    <col min="4" max="4" width="8.5703125" style="217" customWidth="1"/>
    <col min="5" max="5" width="27.42578125" style="217" bestFit="1" customWidth="1"/>
    <col min="6" max="7" width="8.5703125" style="217" customWidth="1"/>
    <col min="8" max="8" width="9.5703125" style="217" customWidth="1"/>
    <col min="9" max="9" width="13.5703125" style="217" customWidth="1"/>
    <col min="10" max="10" width="10.42578125" style="217" customWidth="1"/>
    <col min="11" max="20" width="8.5703125" style="217" customWidth="1"/>
    <col min="21" max="21" width="11.42578125" style="217" bestFit="1" customWidth="1"/>
    <col min="22" max="22" width="8.5703125" style="217" customWidth="1"/>
    <col min="23" max="16384" width="8.5703125" style="217"/>
  </cols>
  <sheetData>
    <row r="1" spans="1:21" ht="23.1" customHeight="1" x14ac:dyDescent="0.35">
      <c r="A1" s="128" t="str">
        <f>"INFORM Severity Index - all crises. Release: "&amp;About!$A$5&amp;""</f>
        <v>INFORM Severity Index - all crises. Release: April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7676</v>
      </c>
      <c r="B2" s="11" t="s">
        <v>7678</v>
      </c>
      <c r="C2" s="11" t="s">
        <v>7679</v>
      </c>
      <c r="D2" s="5" t="s">
        <v>7680</v>
      </c>
      <c r="E2" s="11" t="s">
        <v>7681</v>
      </c>
      <c r="F2" s="72" t="s">
        <v>7682</v>
      </c>
      <c r="G2" s="73" t="s">
        <v>7683</v>
      </c>
      <c r="H2" s="72" t="s">
        <v>7683</v>
      </c>
      <c r="I2" s="74" t="s">
        <v>7684</v>
      </c>
      <c r="J2" s="74" t="s">
        <v>5</v>
      </c>
      <c r="K2" s="76" t="s">
        <v>7685</v>
      </c>
      <c r="L2" s="75" t="s">
        <v>7701</v>
      </c>
      <c r="M2" s="75" t="s">
        <v>7702</v>
      </c>
      <c r="N2" s="49" t="s">
        <v>7688</v>
      </c>
      <c r="O2" s="77" t="s">
        <v>7689</v>
      </c>
      <c r="P2" s="77" t="s">
        <v>7690</v>
      </c>
      <c r="Q2" s="78" t="s">
        <v>7691</v>
      </c>
      <c r="R2" s="79" t="s">
        <v>7692</v>
      </c>
      <c r="S2" s="79" t="s">
        <v>7693</v>
      </c>
      <c r="T2" s="53" t="s">
        <v>7694</v>
      </c>
      <c r="U2" s="127" t="s">
        <v>7695</v>
      </c>
    </row>
    <row r="3" spans="1:21" ht="18" hidden="1" customHeight="1" thickTop="1" x14ac:dyDescent="0.3">
      <c r="A3" s="46" t="s">
        <v>7696</v>
      </c>
      <c r="B3" s="46"/>
      <c r="C3" s="46"/>
      <c r="D3" s="46"/>
      <c r="E3" s="46"/>
      <c r="F3" s="41"/>
      <c r="G3" s="41"/>
      <c r="H3" s="41"/>
      <c r="I3" s="69"/>
      <c r="J3" s="41"/>
      <c r="K3" s="40"/>
      <c r="L3" s="39"/>
      <c r="M3" s="39"/>
      <c r="N3" s="40"/>
      <c r="O3" s="41"/>
      <c r="P3" s="41"/>
      <c r="Q3" s="40"/>
      <c r="R3" s="39"/>
      <c r="S3" s="39"/>
      <c r="T3" s="1"/>
      <c r="U3" s="111"/>
    </row>
    <row r="4" spans="1:21" ht="18" customHeight="1" thickTop="1" x14ac:dyDescent="0.3">
      <c r="A4" s="12" t="s">
        <v>7697</v>
      </c>
      <c r="B4" s="12"/>
      <c r="C4" s="12"/>
      <c r="D4" s="6" t="s">
        <v>7697</v>
      </c>
      <c r="E4" s="12"/>
      <c r="F4" s="34" t="s">
        <v>7698</v>
      </c>
      <c r="G4" s="34" t="s">
        <v>7698</v>
      </c>
      <c r="H4" s="34" t="s">
        <v>7699</v>
      </c>
      <c r="I4" s="34" t="s">
        <v>7700</v>
      </c>
      <c r="J4" s="34" t="s">
        <v>7699</v>
      </c>
      <c r="K4" s="34" t="s">
        <v>7698</v>
      </c>
      <c r="L4" s="34" t="s">
        <v>7698</v>
      </c>
      <c r="M4" s="34" t="s">
        <v>7698</v>
      </c>
      <c r="N4" s="34" t="s">
        <v>7698</v>
      </c>
      <c r="O4" s="34" t="s">
        <v>7698</v>
      </c>
      <c r="P4" s="34" t="s">
        <v>7698</v>
      </c>
      <c r="Q4" s="34" t="s">
        <v>7698</v>
      </c>
      <c r="R4" s="34" t="s">
        <v>7698</v>
      </c>
      <c r="S4" s="34" t="s">
        <v>7698</v>
      </c>
      <c r="T4" s="1"/>
      <c r="U4" s="111"/>
    </row>
    <row r="5" spans="1:21" x14ac:dyDescent="0.25">
      <c r="A5" s="131" t="str">
        <f t="array" ref="A5">IFERROR(INDEX(Lists!$B$2:$B$153,SMALL(IF(Lists!$I$2:$I$153="Individual",ROW(Lists!$B$2:$B$153)),ROW(1:1))-1,1),"")</f>
        <v>Complex crisis in Afghanistan</v>
      </c>
      <c r="B5" s="132" t="str">
        <f>VLOOKUP(A5,Lists!$B$2:$G$153,2,FALSE)</f>
        <v>AFG001</v>
      </c>
      <c r="C5" s="132" t="str">
        <f>VLOOKUP(B5,'INFORM Severity - hidden'!$C$5:$D$160,2,FALSE)</f>
        <v>Afghanistan</v>
      </c>
      <c r="D5" s="132" t="str">
        <f>VLOOKUP(A5,Lists!$B$2:$G$153,3,FALSE)</f>
        <v>AFG</v>
      </c>
      <c r="E5" s="133" t="str">
        <f>VLOOKUP(A5,Lists!$B$2:$G$153,5,FALSE)</f>
        <v>Complex crisis</v>
      </c>
      <c r="F5" s="246">
        <f t="shared" ref="F5:F36" si="0">IF(OR(N5="x",K5="x"),"x",ROUND((5-GEOMEAN(((5-K5)/5*4+1),((5-N5)/5*4+1),((5-N5)/5*4+1)))/4*3.5+Q5*0.3,1))</f>
        <v>4.5</v>
      </c>
      <c r="G5" s="130">
        <f t="shared" ref="G5:G36" si="1">IF(F5="x","x",ROUNDUP(F5,0))</f>
        <v>5</v>
      </c>
      <c r="H5" s="130" t="str">
        <f t="shared" ref="H5:H36" si="2">IF(N5="x","x",IF(K5="x","x",(IF(G5=5,"Very High",IF(G5=4,"High",IF(G5=3,"Medium",IF(G5=2,"Low","Very Low")))))))</f>
        <v>Very High</v>
      </c>
      <c r="I5" s="247" t="str">
        <f>INDEX(Trends!$D$3:$D$404,MATCH(B5,Trends!$C$3:$C$404,0))</f>
        <v>Decreasing</v>
      </c>
      <c r="J5" s="130" t="str">
        <f>VLOOKUP($B5,Reliability!$A$3:$I$170,9,FALSE)</f>
        <v>High</v>
      </c>
      <c r="K5" s="248">
        <f t="shared" ref="K5:K36" si="3">IF(OR(M5="x",L5="x"),"x",ROUND((5-GEOMEAN(((5-L5)/5*4+1),((5-M5)/5*4+1),((5-M5)/5*4+1)))/4*5,1))</f>
        <v>4.5999999999999996</v>
      </c>
      <c r="L5" s="248">
        <f>VLOOKUP($B5,'Impact of the crisis'!$C$6:$N$170,12,FALSE)</f>
        <v>4.9000000000000004</v>
      </c>
      <c r="M5" s="248">
        <f>VLOOKUP($B5,'Impact of the crisis'!$C$6:$AB$170,26,FALSE)</f>
        <v>4.5</v>
      </c>
      <c r="N5" s="248">
        <f>VLOOKUP($B5,'Conditions of people affected'!$C$6:$R$170,16,FALSE)</f>
        <v>4.5</v>
      </c>
      <c r="O5" s="248">
        <f>VLOOKUP($B5,'Conditions of people affected'!$C$6:$R$170,9,FALSE)</f>
        <v>5</v>
      </c>
      <c r="P5" s="248">
        <f>VLOOKUP($B5,'Conditions of people affected'!$C$6:$R$170,15,FALSE)</f>
        <v>4</v>
      </c>
      <c r="Q5" s="248">
        <f t="shared" ref="Q5:Q36" si="4">IF(OR(S5="x",R5="x"),R5,ROUND((5-GEOMEAN(((5-R5)/5*4+1),((5-S5)/5*4+1)))/4*5,1))</f>
        <v>4.5</v>
      </c>
      <c r="R5" s="248">
        <f>VLOOKUP($B5,'Complexity of the crisis'!$C$6:$AN$170,22,FALSE)</f>
        <v>3.9</v>
      </c>
      <c r="S5" s="248">
        <f>VLOOKUP($B5,'Complexity of the crisis'!$C$6:$AN$170,38,FALSE)</f>
        <v>5</v>
      </c>
      <c r="T5" s="134" t="str">
        <f>VLOOKUP(B5,Lists!$C$3:$E$163,3,FALSE)</f>
        <v>Asia</v>
      </c>
      <c r="U5" s="135">
        <f>VLOOKUP(B5,'INFORM Severity - hidden'!$C$5:$V$170,20,FALSE)</f>
        <v>44657</v>
      </c>
    </row>
    <row r="6" spans="1:21" x14ac:dyDescent="0.25">
      <c r="A6" s="131" t="str">
        <f t="array" ref="A6">IFERROR(INDEX(Lists!$B$2:$B$153,SMALL(IF(Lists!$I$2:$I$153="Individual",ROW(Lists!$B$2:$B$153)),ROW(2:2))-1,1),"")</f>
        <v>Drought in South-West Angola</v>
      </c>
      <c r="B6" s="132" t="str">
        <f>VLOOKUP(A6,Lists!$B$2:$G$153,2,FALSE)</f>
        <v>AGO002</v>
      </c>
      <c r="C6" s="132" t="str">
        <f>VLOOKUP(B6,'INFORM Severity - hidden'!$C$5:$D$160,2,FALSE)</f>
        <v>Angola</v>
      </c>
      <c r="D6" s="132" t="str">
        <f>VLOOKUP(A6,Lists!$B$2:$G$153,3,FALSE)</f>
        <v>AGO</v>
      </c>
      <c r="E6" s="133" t="str">
        <f>VLOOKUP(A6,Lists!$B$2:$G$153,5,FALSE)</f>
        <v>Food Security</v>
      </c>
      <c r="F6" s="246">
        <f t="shared" si="0"/>
        <v>3.1</v>
      </c>
      <c r="G6" s="130">
        <f t="shared" si="1"/>
        <v>4</v>
      </c>
      <c r="H6" s="130" t="str">
        <f t="shared" si="2"/>
        <v>High</v>
      </c>
      <c r="I6" s="247" t="str">
        <f>INDEX(Trends!$D$3:$D$404,MATCH(B6,Trends!$C$3:$C$404,0))</f>
        <v>Stable</v>
      </c>
      <c r="J6" s="130" t="str">
        <f>VLOOKUP($B6,Reliability!$A$3:$I$170,9,FALSE)</f>
        <v>Very High</v>
      </c>
      <c r="K6" s="248">
        <f t="shared" si="3"/>
        <v>2</v>
      </c>
      <c r="L6" s="248">
        <f>VLOOKUP($B6,'Impact of the crisis'!$C$6:$N$170,12,FALSE)</f>
        <v>1.7</v>
      </c>
      <c r="M6" s="248">
        <f>VLOOKUP($B6,'Impact of the crisis'!$C$6:$AB$170,26,FALSE)</f>
        <v>2.2000000000000002</v>
      </c>
      <c r="N6" s="248">
        <f>VLOOKUP($B6,'Conditions of people affected'!$C$6:$R$170,16,FALSE)</f>
        <v>3.8</v>
      </c>
      <c r="O6" s="248">
        <f>VLOOKUP($B6,'Conditions of people affected'!$C$6:$R$170,9,FALSE)</f>
        <v>3.6</v>
      </c>
      <c r="P6" s="248">
        <f>VLOOKUP($B6,'Conditions of people affected'!$C$6:$R$170,15,FALSE)</f>
        <v>4</v>
      </c>
      <c r="Q6" s="248">
        <f t="shared" si="4"/>
        <v>2.6</v>
      </c>
      <c r="R6" s="248">
        <f>VLOOKUP($B6,'Complexity of the crisis'!$C$6:$AN$170,22,FALSE)</f>
        <v>3.1</v>
      </c>
      <c r="S6" s="248">
        <f>VLOOKUP($B6,'Complexity of the crisis'!$C$6:$AN$170,38,FALSE)</f>
        <v>2</v>
      </c>
      <c r="T6" s="134" t="str">
        <f>VLOOKUP(B6,Lists!$C$3:$E$163,3,FALSE)</f>
        <v>Africa</v>
      </c>
      <c r="U6" s="135">
        <f>VLOOKUP(B6,'INFORM Severity - hidden'!$C$5:$V$170,20,FALSE)</f>
        <v>44550</v>
      </c>
    </row>
    <row r="7" spans="1:21" x14ac:dyDescent="0.25">
      <c r="A7" s="131" t="str">
        <f t="array" ref="A7">IFERROR(INDEX(Lists!$B$2:$B$153,SMALL(IF(Lists!$I$2:$I$153="Individual",ROW(Lists!$B$2:$B$153)),ROW(3:3))-1,1),"")</f>
        <v>Nagorno-Karabakh Conflict in Armenia</v>
      </c>
      <c r="B7" s="132" t="str">
        <f>VLOOKUP(A7,Lists!$B$2:$G$153,2,FALSE)</f>
        <v>ARM002</v>
      </c>
      <c r="C7" s="132" t="str">
        <f>VLOOKUP(B7,'INFORM Severity - hidden'!$C$5:$D$160,2,FALSE)</f>
        <v>Armenia</v>
      </c>
      <c r="D7" s="132" t="str">
        <f>VLOOKUP(A7,Lists!$B$2:$G$153,3,FALSE)</f>
        <v>ARM</v>
      </c>
      <c r="E7" s="133" t="str">
        <f>VLOOKUP(A7,Lists!$B$2:$G$153,5,FALSE)</f>
        <v>Conflict</v>
      </c>
      <c r="F7" s="246">
        <f t="shared" si="0"/>
        <v>1.5</v>
      </c>
      <c r="G7" s="130">
        <f t="shared" si="1"/>
        <v>2</v>
      </c>
      <c r="H7" s="130" t="str">
        <f t="shared" si="2"/>
        <v>Low</v>
      </c>
      <c r="I7" s="247" t="str">
        <f>INDEX(Trends!$D$3:$D$404,MATCH(B7,Trends!$C$3:$C$404,0))</f>
        <v>Stable</v>
      </c>
      <c r="J7" s="130" t="str">
        <f>VLOOKUP($B7,Reliability!$A$3:$I$170,9,FALSE)</f>
        <v>Medium</v>
      </c>
      <c r="K7" s="248">
        <f t="shared" si="3"/>
        <v>2.2999999999999998</v>
      </c>
      <c r="L7" s="248">
        <f>VLOOKUP($B7,'Impact of the crisis'!$C$6:$N$170,12,FALSE)</f>
        <v>3.5</v>
      </c>
      <c r="M7" s="248">
        <f>VLOOKUP($B7,'Impact of the crisis'!$C$6:$AB$170,26,FALSE)</f>
        <v>1.5</v>
      </c>
      <c r="N7" s="248">
        <f>VLOOKUP($B7,'Conditions of people affected'!$C$6:$R$170,16,FALSE)</f>
        <v>1.2</v>
      </c>
      <c r="O7" s="248">
        <f>VLOOKUP($B7,'Conditions of people affected'!$C$6:$R$170,9,FALSE)</f>
        <v>1.4</v>
      </c>
      <c r="P7" s="248">
        <f>VLOOKUP($B7,'Conditions of people affected'!$C$6:$R$170,15,FALSE)</f>
        <v>1</v>
      </c>
      <c r="Q7" s="248">
        <f t="shared" si="4"/>
        <v>1.4</v>
      </c>
      <c r="R7" s="248">
        <f>VLOOKUP($B7,'Complexity of the crisis'!$C$6:$AN$170,22,FALSE)</f>
        <v>1.7</v>
      </c>
      <c r="S7" s="248">
        <f>VLOOKUP($B7,'Complexity of the crisis'!$C$6:$AN$170,38,FALSE)</f>
        <v>1</v>
      </c>
      <c r="T7" s="134" t="str">
        <f>VLOOKUP(B7,Lists!$C$3:$E$163,3,FALSE)</f>
        <v>Middle east</v>
      </c>
      <c r="U7" s="135">
        <f>VLOOKUP(B7,'INFORM Severity - hidden'!$C$5:$V$170,20,FALSE)</f>
        <v>44496</v>
      </c>
    </row>
    <row r="8" spans="1:21" x14ac:dyDescent="0.25">
      <c r="A8" s="131" t="str">
        <f t="array" ref="A8">IFERROR(INDEX(Lists!$B$2:$B$153,SMALL(IF(Lists!$I$2:$I$153="Individual",ROW(Lists!$B$2:$B$153)),ROW(4:4))-1,1),"")</f>
        <v>Nagorno-Karabakh conflict in Azerbaijan</v>
      </c>
      <c r="B8" s="132" t="str">
        <f>VLOOKUP(A8,Lists!$B$2:$G$153,2,FALSE)</f>
        <v>AZE002</v>
      </c>
      <c r="C8" s="132" t="str">
        <f>VLOOKUP(B8,'INFORM Severity - hidden'!$C$5:$D$160,2,FALSE)</f>
        <v>Azerbaijan</v>
      </c>
      <c r="D8" s="132" t="str">
        <f>VLOOKUP(A8,Lists!$B$2:$G$153,3,FALSE)</f>
        <v>AZE</v>
      </c>
      <c r="E8" s="133" t="str">
        <f>VLOOKUP(A8,Lists!$B$2:$G$153,5,FALSE)</f>
        <v>Conflict</v>
      </c>
      <c r="F8" s="246" t="str">
        <f t="shared" si="0"/>
        <v>x</v>
      </c>
      <c r="G8" s="130" t="str">
        <f t="shared" si="1"/>
        <v>x</v>
      </c>
      <c r="H8" s="130" t="str">
        <f t="shared" si="2"/>
        <v>x</v>
      </c>
      <c r="I8" s="247" t="str">
        <f>INDEX(Trends!$D$3:$D$404,MATCH(B8,Trends!$C$3:$C$404,0))</f>
        <v>-</v>
      </c>
      <c r="J8" s="130" t="str">
        <f>VLOOKUP($B8,Reliability!$A$3:$I$170,9,FALSE)</f>
        <v>Very Low</v>
      </c>
      <c r="K8" s="248">
        <f t="shared" si="3"/>
        <v>3.1</v>
      </c>
      <c r="L8" s="248">
        <f>VLOOKUP($B8,'Impact of the crisis'!$C$6:$N$170,12,FALSE)</f>
        <v>2.5</v>
      </c>
      <c r="M8" s="248">
        <f>VLOOKUP($B8,'Impact of the crisis'!$C$6:$AB$170,26,FALSE)</f>
        <v>3.4</v>
      </c>
      <c r="N8" s="248" t="str">
        <f>VLOOKUP($B8,'Conditions of people affected'!$C$6:$R$170,16,FALSE)</f>
        <v>x</v>
      </c>
      <c r="O8" s="248" t="str">
        <f>VLOOKUP($B8,'Conditions of people affected'!$C$6:$R$170,9,FALSE)</f>
        <v>x</v>
      </c>
      <c r="P8" s="248" t="str">
        <f>VLOOKUP($B8,'Conditions of people affected'!$C$6:$R$170,15,FALSE)</f>
        <v>x</v>
      </c>
      <c r="Q8" s="248">
        <f t="shared" si="4"/>
        <v>2.7</v>
      </c>
      <c r="R8" s="248">
        <f>VLOOKUP($B8,'Complexity of the crisis'!$C$6:$AN$170,22,FALSE)</f>
        <v>2.8</v>
      </c>
      <c r="S8" s="248">
        <f>VLOOKUP($B8,'Complexity of the crisis'!$C$6:$AN$170,38,FALSE)</f>
        <v>2.5</v>
      </c>
      <c r="T8" s="134" t="str">
        <f>VLOOKUP(B8,Lists!$C$3:$E$163,3,FALSE)</f>
        <v>Middle east</v>
      </c>
      <c r="U8" s="135">
        <f>VLOOKUP(B8,'INFORM Severity - hidden'!$C$5:$V$170,20,FALSE)</f>
        <v>44496</v>
      </c>
    </row>
    <row r="9" spans="1:21" x14ac:dyDescent="0.25">
      <c r="A9" s="131" t="str">
        <f t="array" ref="A9">IFERROR(INDEX(Lists!$B$2:$B$153,SMALL(IF(Lists!$I$2:$I$153="Individual",ROW(Lists!$B$2:$B$153)),ROW(5:5))-1,1),"")</f>
        <v>Complex in Burundi</v>
      </c>
      <c r="B9" s="132" t="str">
        <f>VLOOKUP(A9,Lists!$B$2:$G$153,2,FALSE)</f>
        <v>BDI001</v>
      </c>
      <c r="C9" s="132" t="str">
        <f>VLOOKUP(B9,'INFORM Severity - hidden'!$C$5:$D$160,2,FALSE)</f>
        <v>Burundi</v>
      </c>
      <c r="D9" s="132" t="str">
        <f>VLOOKUP(A9,Lists!$B$2:$G$153,3,FALSE)</f>
        <v>BDI</v>
      </c>
      <c r="E9" s="133" t="str">
        <f>VLOOKUP(A9,Lists!$B$2:$G$153,5,FALSE)</f>
        <v>Complex crisis</v>
      </c>
      <c r="F9" s="246">
        <f t="shared" si="0"/>
        <v>3.5</v>
      </c>
      <c r="G9" s="130">
        <f t="shared" si="1"/>
        <v>4</v>
      </c>
      <c r="H9" s="130" t="str">
        <f t="shared" si="2"/>
        <v>High</v>
      </c>
      <c r="I9" s="247" t="str">
        <f>INDEX(Trends!$D$3:$D$404,MATCH(B9,Trends!$C$3:$C$404,0))</f>
        <v>Decreasing</v>
      </c>
      <c r="J9" s="130" t="str">
        <f>VLOOKUP($B9,Reliability!$A$3:$I$170,9,FALSE)</f>
        <v>Very High</v>
      </c>
      <c r="K9" s="248">
        <f t="shared" si="3"/>
        <v>3.9</v>
      </c>
      <c r="L9" s="248">
        <f>VLOOKUP($B9,'Impact of the crisis'!$C$6:$N$170,12,FALSE)</f>
        <v>4</v>
      </c>
      <c r="M9" s="248">
        <f>VLOOKUP($B9,'Impact of the crisis'!$C$6:$AB$170,26,FALSE)</f>
        <v>3.8</v>
      </c>
      <c r="N9" s="248">
        <f>VLOOKUP($B9,'Conditions of people affected'!$C$6:$R$170,16,FALSE)</f>
        <v>3.4</v>
      </c>
      <c r="O9" s="248">
        <f>VLOOKUP($B9,'Conditions of people affected'!$C$6:$R$170,9,FALSE)</f>
        <v>3.8</v>
      </c>
      <c r="P9" s="248">
        <f>VLOOKUP($B9,'Conditions of people affected'!$C$6:$R$170,15,FALSE)</f>
        <v>3</v>
      </c>
      <c r="Q9" s="248">
        <f t="shared" si="4"/>
        <v>3.3</v>
      </c>
      <c r="R9" s="248">
        <f>VLOOKUP($B9,'Complexity of the crisis'!$C$6:$AN$170,22,FALSE)</f>
        <v>3.1</v>
      </c>
      <c r="S9" s="248">
        <f>VLOOKUP($B9,'Complexity of the crisis'!$C$6:$AN$170,38,FALSE)</f>
        <v>3.5</v>
      </c>
      <c r="T9" s="134" t="str">
        <f>VLOOKUP(B9,Lists!$C$3:$E$163,3,FALSE)</f>
        <v>Africa</v>
      </c>
      <c r="U9" s="135">
        <f>VLOOKUP(B9,'INFORM Severity - hidden'!$C$5:$V$170,20,FALSE)</f>
        <v>44648</v>
      </c>
    </row>
    <row r="10" spans="1:21" x14ac:dyDescent="0.25">
      <c r="A10" s="131" t="str">
        <f t="array" ref="A10">IFERROR(INDEX(Lists!$B$2:$B$153,SMALL(IF(Lists!$I$2:$I$153="Individual",ROW(Lists!$B$2:$B$153)),ROW(6:6))-1,1),"")</f>
        <v>Conflict in Burkina Faso</v>
      </c>
      <c r="B10" s="132" t="str">
        <f>VLOOKUP(A10,Lists!$B$2:$G$153,2,FALSE)</f>
        <v>BFA002</v>
      </c>
      <c r="C10" s="132" t="str">
        <f>VLOOKUP(B10,'INFORM Severity - hidden'!$C$5:$D$160,2,FALSE)</f>
        <v>Burkina Faso</v>
      </c>
      <c r="D10" s="132" t="str">
        <f>VLOOKUP(A10,Lists!$B$2:$G$153,3,FALSE)</f>
        <v>BFA</v>
      </c>
      <c r="E10" s="133" t="str">
        <f>VLOOKUP(A10,Lists!$B$2:$G$153,5,FALSE)</f>
        <v>Conflict</v>
      </c>
      <c r="F10" s="246">
        <f t="shared" si="0"/>
        <v>3.9</v>
      </c>
      <c r="G10" s="130">
        <f t="shared" si="1"/>
        <v>4</v>
      </c>
      <c r="H10" s="130" t="str">
        <f t="shared" si="2"/>
        <v>High</v>
      </c>
      <c r="I10" s="247" t="str">
        <f>INDEX(Trends!$D$3:$D$404,MATCH(B10,Trends!$C$3:$C$404,0))</f>
        <v>Stable</v>
      </c>
      <c r="J10" s="130" t="str">
        <f>VLOOKUP($B10,Reliability!$A$3:$I$170,9,FALSE)</f>
        <v>High</v>
      </c>
      <c r="K10" s="248">
        <f t="shared" si="3"/>
        <v>4</v>
      </c>
      <c r="L10" s="248">
        <f>VLOOKUP($B10,'Impact of the crisis'!$C$6:$N$170,12,FALSE)</f>
        <v>2.5</v>
      </c>
      <c r="M10" s="248">
        <f>VLOOKUP($B10,'Impact of the crisis'!$C$6:$AB$170,26,FALSE)</f>
        <v>4.5</v>
      </c>
      <c r="N10" s="248">
        <f>VLOOKUP($B10,'Conditions of people affected'!$C$6:$R$170,16,FALSE)</f>
        <v>4.3</v>
      </c>
      <c r="O10" s="248">
        <f>VLOOKUP($B10,'Conditions of people affected'!$C$6:$R$170,9,FALSE)</f>
        <v>3.6</v>
      </c>
      <c r="P10" s="248">
        <f>VLOOKUP($B10,'Conditions of people affected'!$C$6:$R$170,15,FALSE)</f>
        <v>5</v>
      </c>
      <c r="Q10" s="248">
        <f t="shared" si="4"/>
        <v>3.3</v>
      </c>
      <c r="R10" s="248">
        <f>VLOOKUP($B10,'Complexity of the crisis'!$C$6:$AN$170,22,FALSE)</f>
        <v>3.1</v>
      </c>
      <c r="S10" s="248">
        <f>VLOOKUP($B10,'Complexity of the crisis'!$C$6:$AN$170,38,FALSE)</f>
        <v>3.5</v>
      </c>
      <c r="T10" s="134" t="str">
        <f>VLOOKUP(B10,Lists!$C$3:$E$163,3,FALSE)</f>
        <v>Africa</v>
      </c>
      <c r="U10" s="135">
        <f>VLOOKUP(B10,'INFORM Severity - hidden'!$C$5:$V$170,20,FALSE)</f>
        <v>44620</v>
      </c>
    </row>
    <row r="11" spans="1:21" x14ac:dyDescent="0.25">
      <c r="A11" s="131" t="str">
        <f t="array" ref="A11">IFERROR(INDEX(Lists!$B$2:$B$153,SMALL(IF(Lists!$I$2:$I$153="Individual",ROW(Lists!$B$2:$B$153)),ROW(7:7))-1,1),"")</f>
        <v>Rohingya refugee crisis</v>
      </c>
      <c r="B11" s="132" t="str">
        <f>VLOOKUP(A11,Lists!$B$2:$G$153,2,FALSE)</f>
        <v>BGD002</v>
      </c>
      <c r="C11" s="132" t="str">
        <f>VLOOKUP(B11,'INFORM Severity - hidden'!$C$5:$D$160,2,FALSE)</f>
        <v>Bangladesh</v>
      </c>
      <c r="D11" s="132" t="str">
        <f>VLOOKUP(A11,Lists!$B$2:$G$153,3,FALSE)</f>
        <v>BGD</v>
      </c>
      <c r="E11" s="133" t="str">
        <f>VLOOKUP(A11,Lists!$B$2:$G$153,5,FALSE)</f>
        <v>International displacement</v>
      </c>
      <c r="F11" s="246">
        <f t="shared" si="0"/>
        <v>3.2</v>
      </c>
      <c r="G11" s="130">
        <f t="shared" si="1"/>
        <v>4</v>
      </c>
      <c r="H11" s="130" t="str">
        <f t="shared" si="2"/>
        <v>High</v>
      </c>
      <c r="I11" s="247" t="str">
        <f>INDEX(Trends!$D$3:$D$404,MATCH(B11,Trends!$C$3:$C$404,0))</f>
        <v>Stable</v>
      </c>
      <c r="J11" s="130" t="str">
        <f>VLOOKUP($B11,Reliability!$A$3:$I$170,9,FALSE)</f>
        <v>High</v>
      </c>
      <c r="K11" s="248">
        <f t="shared" si="3"/>
        <v>3.4</v>
      </c>
      <c r="L11" s="248">
        <f>VLOOKUP($B11,'Impact of the crisis'!$C$6:$N$170,12,FALSE)</f>
        <v>0.1</v>
      </c>
      <c r="M11" s="248">
        <f>VLOOKUP($B11,'Impact of the crisis'!$C$6:$AB$170,26,FALSE)</f>
        <v>4.3</v>
      </c>
      <c r="N11" s="248">
        <f>VLOOKUP($B11,'Conditions of people affected'!$C$6:$R$170,16,FALSE)</f>
        <v>3.3</v>
      </c>
      <c r="O11" s="248">
        <f>VLOOKUP($B11,'Conditions of people affected'!$C$6:$R$170,9,FALSE)</f>
        <v>3.6</v>
      </c>
      <c r="P11" s="248">
        <f>VLOOKUP($B11,'Conditions of people affected'!$C$6:$R$170,15,FALSE)</f>
        <v>3</v>
      </c>
      <c r="Q11" s="248">
        <f t="shared" si="4"/>
        <v>2.9</v>
      </c>
      <c r="R11" s="248">
        <f>VLOOKUP($B11,'Complexity of the crisis'!$C$6:$AN$170,22,FALSE)</f>
        <v>2.8</v>
      </c>
      <c r="S11" s="248">
        <f>VLOOKUP($B11,'Complexity of the crisis'!$C$6:$AN$170,38,FALSE)</f>
        <v>3</v>
      </c>
      <c r="T11" s="134" t="str">
        <f>VLOOKUP(B11,Lists!$C$3:$E$163,3,FALSE)</f>
        <v>Asia</v>
      </c>
      <c r="U11" s="135">
        <f>VLOOKUP(B11,'INFORM Severity - hidden'!$C$5:$V$170,20,FALSE)</f>
        <v>44635</v>
      </c>
    </row>
    <row r="12" spans="1:21" x14ac:dyDescent="0.25">
      <c r="A12" s="131" t="str">
        <f t="array" ref="A12">IFERROR(INDEX(Lists!$B$2:$B$153,SMALL(IF(Lists!$I$2:$I$153="Individual",ROW(Lists!$B$2:$B$153)),ROW(8:8))-1,1),"")</f>
        <v>Venezuela displacement in Brazil</v>
      </c>
      <c r="B12" s="132" t="str">
        <f>VLOOKUP(A12,Lists!$B$2:$G$153,2,FALSE)</f>
        <v>BRA002</v>
      </c>
      <c r="C12" s="132" t="str">
        <f>VLOOKUP(B12,'INFORM Severity - hidden'!$C$5:$D$160,2,FALSE)</f>
        <v>Brazil</v>
      </c>
      <c r="D12" s="132" t="str">
        <f>VLOOKUP(A12,Lists!$B$2:$G$153,3,FALSE)</f>
        <v>BRA</v>
      </c>
      <c r="E12" s="133" t="str">
        <f>VLOOKUP(A12,Lists!$B$2:$G$153,5,FALSE)</f>
        <v>International displacement</v>
      </c>
      <c r="F12" s="246">
        <f t="shared" si="0"/>
        <v>2.4</v>
      </c>
      <c r="G12" s="130">
        <f t="shared" si="1"/>
        <v>3</v>
      </c>
      <c r="H12" s="130" t="str">
        <f t="shared" si="2"/>
        <v>Medium</v>
      </c>
      <c r="I12" s="247" t="str">
        <f>INDEX(Trends!$D$3:$D$404,MATCH(B12,Trends!$C$3:$C$404,0))</f>
        <v>Stable</v>
      </c>
      <c r="J12" s="130" t="str">
        <f>VLOOKUP($B12,Reliability!$A$3:$I$170,9,FALSE)</f>
        <v>Medium</v>
      </c>
      <c r="K12" s="248">
        <f t="shared" si="3"/>
        <v>2.2000000000000002</v>
      </c>
      <c r="L12" s="248">
        <f>VLOOKUP($B12,'Impact of the crisis'!$C$6:$N$170,12,FALSE)</f>
        <v>1.1000000000000001</v>
      </c>
      <c r="M12" s="248">
        <f>VLOOKUP($B12,'Impact of the crisis'!$C$6:$AB$170,26,FALSE)</f>
        <v>2.6</v>
      </c>
      <c r="N12" s="248">
        <f>VLOOKUP($B12,'Conditions of people affected'!$C$6:$R$170,16,FALSE)</f>
        <v>2.75</v>
      </c>
      <c r="O12" s="248">
        <f>VLOOKUP($B12,'Conditions of people affected'!$C$6:$R$170,9,FALSE)</f>
        <v>2.5</v>
      </c>
      <c r="P12" s="248">
        <f>VLOOKUP($B12,'Conditions of people affected'!$C$6:$R$170,15,FALSE)</f>
        <v>3</v>
      </c>
      <c r="Q12" s="248">
        <f t="shared" si="4"/>
        <v>2.1</v>
      </c>
      <c r="R12" s="248">
        <f>VLOOKUP($B12,'Complexity of the crisis'!$C$6:$AN$170,22,FALSE)</f>
        <v>2.6</v>
      </c>
      <c r="S12" s="248">
        <f>VLOOKUP($B12,'Complexity of the crisis'!$C$6:$AN$170,38,FALSE)</f>
        <v>1.5</v>
      </c>
      <c r="T12" s="134" t="str">
        <f>VLOOKUP(B12,Lists!$C$3:$E$163,3,FALSE)</f>
        <v>Americas</v>
      </c>
      <c r="U12" s="135">
        <f>VLOOKUP(B12,'INFORM Severity - hidden'!$C$5:$V$170,20,FALSE)</f>
        <v>44615</v>
      </c>
    </row>
    <row r="13" spans="1:21" x14ac:dyDescent="0.25">
      <c r="A13" s="131" t="str">
        <f t="array" ref="A13">IFERROR(INDEX(Lists!$B$2:$B$153,SMALL(IF(Lists!$I$2:$I$153="Individual",ROW(Lists!$B$2:$B$153)),ROW(9:9))-1,1),"")</f>
        <v>Floods in rainy season 2022</v>
      </c>
      <c r="B13" s="132" t="str">
        <f>VLOOKUP(A13,Lists!$B$2:$G$153,2,FALSE)</f>
        <v>BRA003</v>
      </c>
      <c r="C13" s="132" t="str">
        <f>VLOOKUP(B13,'INFORM Severity - hidden'!$C$5:$D$160,2,FALSE)</f>
        <v>Brazil</v>
      </c>
      <c r="D13" s="132" t="str">
        <f>VLOOKUP(A13,Lists!$B$2:$G$153,3,FALSE)</f>
        <v>BRA</v>
      </c>
      <c r="E13" s="133" t="str">
        <f>VLOOKUP(A13,Lists!$B$2:$G$153,5,FALSE)</f>
        <v>Flood</v>
      </c>
      <c r="F13" s="246">
        <f t="shared" si="0"/>
        <v>2</v>
      </c>
      <c r="G13" s="130">
        <f t="shared" si="1"/>
        <v>2</v>
      </c>
      <c r="H13" s="130" t="str">
        <f t="shared" si="2"/>
        <v>Low</v>
      </c>
      <c r="I13" s="247" t="str">
        <f>INDEX(Trends!$D$3:$D$404,MATCH(B13,Trends!$C$3:$C$404,0))</f>
        <v>Increasing</v>
      </c>
      <c r="J13" s="130" t="str">
        <f>VLOOKUP($B13,Reliability!$A$3:$I$170,9,FALSE)</f>
        <v>High</v>
      </c>
      <c r="K13" s="248">
        <f t="shared" si="3"/>
        <v>2.8</v>
      </c>
      <c r="L13" s="248">
        <f>VLOOKUP($B13,'Impact of the crisis'!$C$6:$N$170,12,FALSE)</f>
        <v>3</v>
      </c>
      <c r="M13" s="248">
        <f>VLOOKUP($B13,'Impact of the crisis'!$C$6:$AB$170,26,FALSE)</f>
        <v>2.7</v>
      </c>
      <c r="N13" s="248">
        <f>VLOOKUP($B13,'Conditions of people affected'!$C$6:$R$170,16,FALSE)</f>
        <v>1.35</v>
      </c>
      <c r="O13" s="248">
        <f>VLOOKUP($B13,'Conditions of people affected'!$C$6:$R$170,9,FALSE)</f>
        <v>1.7</v>
      </c>
      <c r="P13" s="248">
        <f>VLOOKUP($B13,'Conditions of people affected'!$C$6:$R$170,15,FALSE)</f>
        <v>1</v>
      </c>
      <c r="Q13" s="248">
        <f t="shared" si="4"/>
        <v>2.2999999999999998</v>
      </c>
      <c r="R13" s="248">
        <f>VLOOKUP($B13,'Complexity of the crisis'!$C$6:$AN$170,22,FALSE)</f>
        <v>2.6</v>
      </c>
      <c r="S13" s="248">
        <f>VLOOKUP($B13,'Complexity of the crisis'!$C$6:$AN$170,38,FALSE)</f>
        <v>2</v>
      </c>
      <c r="T13" s="134" t="str">
        <f>VLOOKUP(B13,Lists!$C$3:$E$163,3,FALSE)</f>
        <v>Americas</v>
      </c>
      <c r="U13" s="135">
        <f>VLOOKUP(B13,'INFORM Severity - hidden'!$C$5:$V$170,20,FALSE)</f>
        <v>44614</v>
      </c>
    </row>
    <row r="14" spans="1:21" x14ac:dyDescent="0.25">
      <c r="A14" s="131" t="str">
        <f t="array" ref="A14">IFERROR(INDEX(Lists!$B$2:$B$153,SMALL(IF(Lists!$I$2:$I$153="Individual",ROW(Lists!$B$2:$B$153)),ROW(10:10))-1,1),"")</f>
        <v>Complex crisis in CAR</v>
      </c>
      <c r="B14" s="132" t="str">
        <f>VLOOKUP(A14,Lists!$B$2:$G$153,2,FALSE)</f>
        <v>CAF001</v>
      </c>
      <c r="C14" s="132" t="str">
        <f>VLOOKUP(B14,'INFORM Severity - hidden'!$C$5:$D$160,2,FALSE)</f>
        <v>CAR</v>
      </c>
      <c r="D14" s="132" t="str">
        <f>VLOOKUP(A14,Lists!$B$2:$G$153,3,FALSE)</f>
        <v>CAF</v>
      </c>
      <c r="E14" s="133" t="str">
        <f>VLOOKUP(A14,Lists!$B$2:$G$153,5,FALSE)</f>
        <v>Complex crisis</v>
      </c>
      <c r="F14" s="246">
        <f t="shared" si="0"/>
        <v>4.2</v>
      </c>
      <c r="G14" s="130">
        <f t="shared" si="1"/>
        <v>5</v>
      </c>
      <c r="H14" s="130" t="str">
        <f t="shared" si="2"/>
        <v>Very High</v>
      </c>
      <c r="I14" s="247" t="str">
        <f>INDEX(Trends!$D$3:$D$404,MATCH(B14,Trends!$C$3:$C$404,0))</f>
        <v>Stable</v>
      </c>
      <c r="J14" s="130" t="str">
        <f>VLOOKUP($B14,Reliability!$A$3:$I$170,9,FALSE)</f>
        <v>Medium</v>
      </c>
      <c r="K14" s="248">
        <f t="shared" si="3"/>
        <v>4.5</v>
      </c>
      <c r="L14" s="248">
        <f>VLOOKUP($B14,'Impact of the crisis'!$C$6:$N$170,12,FALSE)</f>
        <v>4.3</v>
      </c>
      <c r="M14" s="248">
        <f>VLOOKUP($B14,'Impact of the crisis'!$C$6:$AB$170,26,FALSE)</f>
        <v>4.5999999999999996</v>
      </c>
      <c r="N14" s="248">
        <f>VLOOKUP($B14,'Conditions of people affected'!$C$6:$R$170,16,FALSE)</f>
        <v>4.05</v>
      </c>
      <c r="O14" s="248">
        <f>VLOOKUP($B14,'Conditions of people affected'!$C$6:$R$170,9,FALSE)</f>
        <v>4.0999999999999996</v>
      </c>
      <c r="P14" s="248">
        <f>VLOOKUP($B14,'Conditions of people affected'!$C$6:$R$170,15,FALSE)</f>
        <v>4</v>
      </c>
      <c r="Q14" s="248">
        <f t="shared" si="4"/>
        <v>4.3</v>
      </c>
      <c r="R14" s="248">
        <f>VLOOKUP($B14,'Complexity of the crisis'!$C$6:$AN$170,22,FALSE)</f>
        <v>4</v>
      </c>
      <c r="S14" s="248">
        <f>VLOOKUP($B14,'Complexity of the crisis'!$C$6:$AN$170,38,FALSE)</f>
        <v>4.5</v>
      </c>
      <c r="T14" s="134" t="str">
        <f>VLOOKUP(B14,Lists!$C$3:$E$163,3,FALSE)</f>
        <v>Africa</v>
      </c>
      <c r="U14" s="135">
        <f>VLOOKUP(B14,'INFORM Severity - hidden'!$C$5:$V$170,20,FALSE)</f>
        <v>44620</v>
      </c>
    </row>
    <row r="15" spans="1:21" x14ac:dyDescent="0.25">
      <c r="A15" s="131" t="str">
        <f t="array" ref="A15">IFERROR(INDEX(Lists!$B$2:$B$153,SMALL(IF(Lists!$I$2:$I$153="Individual",ROW(Lists!$B$2:$B$153)),ROW(11:11))-1,1),"")</f>
        <v>Venezuela displacement in Chile</v>
      </c>
      <c r="B15" s="132" t="str">
        <f>VLOOKUP(A15,Lists!$B$2:$G$153,2,FALSE)</f>
        <v>CHL002</v>
      </c>
      <c r="C15" s="132" t="str">
        <f>VLOOKUP(B15,'INFORM Severity - hidden'!$C$5:$D$160,2,FALSE)</f>
        <v>Chile</v>
      </c>
      <c r="D15" s="132" t="str">
        <f>VLOOKUP(A15,Lists!$B$2:$G$153,3,FALSE)</f>
        <v>CHL</v>
      </c>
      <c r="E15" s="133" t="str">
        <f>VLOOKUP(A15,Lists!$B$2:$G$153,5,FALSE)</f>
        <v>International displacement</v>
      </c>
      <c r="F15" s="246">
        <f t="shared" si="0"/>
        <v>2.1</v>
      </c>
      <c r="G15" s="130">
        <f t="shared" si="1"/>
        <v>3</v>
      </c>
      <c r="H15" s="130" t="str">
        <f t="shared" si="2"/>
        <v>Medium</v>
      </c>
      <c r="I15" s="247" t="str">
        <f>INDEX(Trends!$D$3:$D$404,MATCH(B15,Trends!$C$3:$C$404,0))</f>
        <v>-</v>
      </c>
      <c r="J15" s="130" t="str">
        <f>VLOOKUP($B15,Reliability!$A$3:$I$170,9,FALSE)</f>
        <v>High</v>
      </c>
      <c r="K15" s="248">
        <f t="shared" si="3"/>
        <v>2.4</v>
      </c>
      <c r="L15" s="248">
        <f>VLOOKUP($B15,'Impact of the crisis'!$C$6:$N$170,12,FALSE)</f>
        <v>2.4</v>
      </c>
      <c r="M15" s="248">
        <f>VLOOKUP($B15,'Impact of the crisis'!$C$6:$AB$170,26,FALSE)</f>
        <v>2.4</v>
      </c>
      <c r="N15" s="248">
        <f>VLOOKUP($B15,'Conditions of people affected'!$C$6:$R$170,16,FALSE)</f>
        <v>2.4</v>
      </c>
      <c r="O15" s="248">
        <f>VLOOKUP($B15,'Conditions of people affected'!$C$6:$R$170,9,FALSE)</f>
        <v>2.8</v>
      </c>
      <c r="P15" s="248">
        <f>VLOOKUP($B15,'Conditions of people affected'!$C$6:$R$170,15,FALSE)</f>
        <v>2</v>
      </c>
      <c r="Q15" s="248">
        <f t="shared" si="4"/>
        <v>1.5</v>
      </c>
      <c r="R15" s="248">
        <f>VLOOKUP($B15,'Complexity of the crisis'!$C$6:$AN$170,22,FALSE)</f>
        <v>1.5</v>
      </c>
      <c r="S15" s="248">
        <f>VLOOKUP($B15,'Complexity of the crisis'!$C$6:$AN$170,38,FALSE)</f>
        <v>1.5</v>
      </c>
      <c r="T15" s="134" t="str">
        <f>VLOOKUP(B15,Lists!$C$3:$E$163,3,FALSE)</f>
        <v>Americas</v>
      </c>
      <c r="U15" s="135">
        <f>VLOOKUP(B15,'INFORM Severity - hidden'!$C$5:$V$170,20,FALSE)</f>
        <v>44613</v>
      </c>
    </row>
    <row r="16" spans="1:21" x14ac:dyDescent="0.25">
      <c r="A16" s="131" t="str">
        <f t="array" ref="A16">IFERROR(INDEX(Lists!$B$2:$B$153,SMALL(IF(Lists!$I$2:$I$153="Individual",ROW(Lists!$B$2:$B$153)),ROW(12:12))-1,1),"")</f>
        <v>Boko Haram in Cameroon</v>
      </c>
      <c r="B16" s="132" t="str">
        <f>VLOOKUP(A16,Lists!$B$2:$G$153,2,FALSE)</f>
        <v>CMR002</v>
      </c>
      <c r="C16" s="132" t="str">
        <f>VLOOKUP(B16,'INFORM Severity - hidden'!$C$5:$D$160,2,FALSE)</f>
        <v>Cameroon</v>
      </c>
      <c r="D16" s="132" t="str">
        <f>VLOOKUP(A16,Lists!$B$2:$G$153,3,FALSE)</f>
        <v>CMR</v>
      </c>
      <c r="E16" s="133" t="str">
        <f>VLOOKUP(A16,Lists!$B$2:$G$153,5,FALSE)</f>
        <v>Conflict</v>
      </c>
      <c r="F16" s="246">
        <f t="shared" si="0"/>
        <v>3.6</v>
      </c>
      <c r="G16" s="130">
        <f t="shared" si="1"/>
        <v>4</v>
      </c>
      <c r="H16" s="130" t="str">
        <f t="shared" si="2"/>
        <v>High</v>
      </c>
      <c r="I16" s="247" t="str">
        <f>INDEX(Trends!$D$3:$D$404,MATCH(B16,Trends!$C$3:$C$404,0))</f>
        <v>Stable</v>
      </c>
      <c r="J16" s="130" t="str">
        <f>VLOOKUP($B16,Reliability!$A$3:$I$170,9,FALSE)</f>
        <v>High</v>
      </c>
      <c r="K16" s="248">
        <f t="shared" si="3"/>
        <v>2.9</v>
      </c>
      <c r="L16" s="248">
        <f>VLOOKUP($B16,'Impact of the crisis'!$C$6:$N$170,12,FALSE)</f>
        <v>1.3</v>
      </c>
      <c r="M16" s="248">
        <f>VLOOKUP($B16,'Impact of the crisis'!$C$6:$AB$170,26,FALSE)</f>
        <v>3.5</v>
      </c>
      <c r="N16" s="248">
        <f>VLOOKUP($B16,'Conditions of people affected'!$C$6:$R$170,16,FALSE)</f>
        <v>3.75</v>
      </c>
      <c r="O16" s="248">
        <f>VLOOKUP($B16,'Conditions of people affected'!$C$6:$R$170,9,FALSE)</f>
        <v>3.5</v>
      </c>
      <c r="P16" s="248">
        <f>VLOOKUP($B16,'Conditions of people affected'!$C$6:$R$170,15,FALSE)</f>
        <v>4</v>
      </c>
      <c r="Q16" s="248">
        <f t="shared" si="4"/>
        <v>3.9</v>
      </c>
      <c r="R16" s="248">
        <f>VLOOKUP($B16,'Complexity of the crisis'!$C$6:$AN$170,22,FALSE)</f>
        <v>3.7</v>
      </c>
      <c r="S16" s="248">
        <f>VLOOKUP($B16,'Complexity of the crisis'!$C$6:$AN$170,38,FALSE)</f>
        <v>4</v>
      </c>
      <c r="T16" s="134" t="str">
        <f>VLOOKUP(B16,Lists!$C$3:$E$163,3,FALSE)</f>
        <v>Africa</v>
      </c>
      <c r="U16" s="135">
        <f>VLOOKUP(B16,'INFORM Severity - hidden'!$C$5:$V$170,20,FALSE)</f>
        <v>44522</v>
      </c>
    </row>
    <row r="17" spans="1:21" x14ac:dyDescent="0.25">
      <c r="A17" s="131" t="str">
        <f t="array" ref="A17">IFERROR(INDEX(Lists!$B$2:$B$153,SMALL(IF(Lists!$I$2:$I$153="Individual",ROW(Lists!$B$2:$B$153)),ROW(13:13))-1,1),"")</f>
        <v>Anglophone Crisis in Cameroon</v>
      </c>
      <c r="B17" s="132" t="str">
        <f>VLOOKUP(A17,Lists!$B$2:$G$153,2,FALSE)</f>
        <v>CMR003</v>
      </c>
      <c r="C17" s="132" t="str">
        <f>VLOOKUP(B17,'INFORM Severity - hidden'!$C$5:$D$160,2,FALSE)</f>
        <v>Cameroon</v>
      </c>
      <c r="D17" s="132" t="str">
        <f>VLOOKUP(A17,Lists!$B$2:$G$153,3,FALSE)</f>
        <v>CMR</v>
      </c>
      <c r="E17" s="133" t="str">
        <f>VLOOKUP(A17,Lists!$B$2:$G$153,5,FALSE)</f>
        <v>Conflict</v>
      </c>
      <c r="F17" s="246">
        <f t="shared" si="0"/>
        <v>3.8</v>
      </c>
      <c r="G17" s="130">
        <f t="shared" si="1"/>
        <v>4</v>
      </c>
      <c r="H17" s="130" t="str">
        <f t="shared" si="2"/>
        <v>High</v>
      </c>
      <c r="I17" s="247" t="str">
        <f>INDEX(Trends!$D$3:$D$404,MATCH(B17,Trends!$C$3:$C$404,0))</f>
        <v>Increasing</v>
      </c>
      <c r="J17" s="130" t="str">
        <f>VLOOKUP($B17,Reliability!$A$3:$I$170,9,FALSE)</f>
        <v>High</v>
      </c>
      <c r="K17" s="248">
        <f t="shared" si="3"/>
        <v>3.1</v>
      </c>
      <c r="L17" s="248">
        <f>VLOOKUP($B17,'Impact of the crisis'!$C$6:$N$170,12,FALSE)</f>
        <v>2.2999999999999998</v>
      </c>
      <c r="M17" s="248">
        <f>VLOOKUP($B17,'Impact of the crisis'!$C$6:$AB$170,26,FALSE)</f>
        <v>3.5</v>
      </c>
      <c r="N17" s="248">
        <f>VLOOKUP($B17,'Conditions of people affected'!$C$6:$R$170,16,FALSE)</f>
        <v>3.85</v>
      </c>
      <c r="O17" s="248">
        <f>VLOOKUP($B17,'Conditions of people affected'!$C$6:$R$170,9,FALSE)</f>
        <v>3.7</v>
      </c>
      <c r="P17" s="248">
        <f>VLOOKUP($B17,'Conditions of people affected'!$C$6:$R$170,15,FALSE)</f>
        <v>4</v>
      </c>
      <c r="Q17" s="248">
        <f t="shared" si="4"/>
        <v>4.0999999999999996</v>
      </c>
      <c r="R17" s="248">
        <f>VLOOKUP($B17,'Complexity of the crisis'!$C$6:$AN$170,22,FALSE)</f>
        <v>3.7</v>
      </c>
      <c r="S17" s="248">
        <f>VLOOKUP($B17,'Complexity of the crisis'!$C$6:$AN$170,38,FALSE)</f>
        <v>4.5</v>
      </c>
      <c r="T17" s="134" t="str">
        <f>VLOOKUP(B17,Lists!$C$3:$E$163,3,FALSE)</f>
        <v>Africa</v>
      </c>
      <c r="U17" s="135">
        <f>VLOOKUP(B17,'INFORM Severity - hidden'!$C$5:$V$170,20,FALSE)</f>
        <v>44641</v>
      </c>
    </row>
    <row r="18" spans="1:21" x14ac:dyDescent="0.25">
      <c r="A18" s="131" t="str">
        <f t="array" ref="A18">IFERROR(INDEX(Lists!$B$2:$B$153,SMALL(IF(Lists!$I$2:$I$153="Individual",ROW(Lists!$B$2:$B$153)),ROW(14:14))-1,1),"")</f>
        <v>CAR refugees in Cameroon</v>
      </c>
      <c r="B18" s="132" t="str">
        <f>VLOOKUP(A18,Lists!$B$2:$G$153,2,FALSE)</f>
        <v>CMR004</v>
      </c>
      <c r="C18" s="132" t="str">
        <f>VLOOKUP(B18,'INFORM Severity - hidden'!$C$5:$D$160,2,FALSE)</f>
        <v>Cameroon</v>
      </c>
      <c r="D18" s="132" t="str">
        <f>VLOOKUP(A18,Lists!$B$2:$G$153,3,FALSE)</f>
        <v>CMR</v>
      </c>
      <c r="E18" s="133" t="str">
        <f>VLOOKUP(A18,Lists!$B$2:$G$153,5,FALSE)</f>
        <v>International displacement</v>
      </c>
      <c r="F18" s="246">
        <f t="shared" si="0"/>
        <v>3.1</v>
      </c>
      <c r="G18" s="130">
        <f t="shared" si="1"/>
        <v>4</v>
      </c>
      <c r="H18" s="130" t="str">
        <f t="shared" si="2"/>
        <v>High</v>
      </c>
      <c r="I18" s="247" t="str">
        <f>INDEX(Trends!$D$3:$D$404,MATCH(B18,Trends!$C$3:$C$404,0))</f>
        <v>Increasing</v>
      </c>
      <c r="J18" s="130" t="str">
        <f>VLOOKUP($B18,Reliability!$A$3:$I$170,9,FALSE)</f>
        <v>High</v>
      </c>
      <c r="K18" s="248">
        <f t="shared" si="3"/>
        <v>3</v>
      </c>
      <c r="L18" s="248">
        <f>VLOOKUP($B18,'Impact of the crisis'!$C$6:$N$170,12,FALSE)</f>
        <v>2.4</v>
      </c>
      <c r="M18" s="248">
        <f>VLOOKUP($B18,'Impact of the crisis'!$C$6:$AB$170,26,FALSE)</f>
        <v>3.2</v>
      </c>
      <c r="N18" s="248">
        <f>VLOOKUP($B18,'Conditions of people affected'!$C$6:$R$170,16,FALSE)</f>
        <v>3</v>
      </c>
      <c r="O18" s="248">
        <f>VLOOKUP($B18,'Conditions of people affected'!$C$6:$R$170,9,FALSE)</f>
        <v>3</v>
      </c>
      <c r="P18" s="248">
        <f>VLOOKUP($B18,'Conditions of people affected'!$C$6:$R$170,15,FALSE)</f>
        <v>3</v>
      </c>
      <c r="Q18" s="248">
        <f t="shared" si="4"/>
        <v>3.2</v>
      </c>
      <c r="R18" s="248">
        <f>VLOOKUP($B18,'Complexity of the crisis'!$C$6:$AN$170,22,FALSE)</f>
        <v>3.7</v>
      </c>
      <c r="S18" s="248">
        <f>VLOOKUP($B18,'Complexity of the crisis'!$C$6:$AN$170,38,FALSE)</f>
        <v>2.5</v>
      </c>
      <c r="T18" s="134" t="str">
        <f>VLOOKUP(B18,Lists!$C$3:$E$163,3,FALSE)</f>
        <v>Africa</v>
      </c>
      <c r="U18" s="135">
        <f>VLOOKUP(B18,'INFORM Severity - hidden'!$C$5:$V$170,20,FALSE)</f>
        <v>44641</v>
      </c>
    </row>
    <row r="19" spans="1:21" x14ac:dyDescent="0.25">
      <c r="A19" s="131" t="str">
        <f t="array" ref="A19">IFERROR(INDEX(Lists!$B$2:$B$153,SMALL(IF(Lists!$I$2:$I$153="Individual",ROW(Lists!$B$2:$B$153)),ROW(15:15))-1,1),"")</f>
        <v>Complex crisis in DRC</v>
      </c>
      <c r="B19" s="132" t="str">
        <f>VLOOKUP(A19,Lists!$B$2:$G$153,2,FALSE)</f>
        <v>COD001</v>
      </c>
      <c r="C19" s="132" t="str">
        <f>VLOOKUP(B19,'INFORM Severity - hidden'!$C$5:$D$160,2,FALSE)</f>
        <v>DRC</v>
      </c>
      <c r="D19" s="132" t="str">
        <f>VLOOKUP(A19,Lists!$B$2:$G$153,3,FALSE)</f>
        <v>COD</v>
      </c>
      <c r="E19" s="133" t="str">
        <f>VLOOKUP(A19,Lists!$B$2:$G$153,5,FALSE)</f>
        <v>Complex crisis</v>
      </c>
      <c r="F19" s="246">
        <f t="shared" si="0"/>
        <v>4.5</v>
      </c>
      <c r="G19" s="130">
        <f t="shared" si="1"/>
        <v>5</v>
      </c>
      <c r="H19" s="130" t="str">
        <f t="shared" si="2"/>
        <v>Very High</v>
      </c>
      <c r="I19" s="247" t="str">
        <f>INDEX(Trends!$D$3:$D$404,MATCH(B19,Trends!$C$3:$C$404,0))</f>
        <v>Stable</v>
      </c>
      <c r="J19" s="130" t="str">
        <f>VLOOKUP($B19,Reliability!$A$3:$I$170,9,FALSE)</f>
        <v>High</v>
      </c>
      <c r="K19" s="248">
        <f t="shared" si="3"/>
        <v>4.7</v>
      </c>
      <c r="L19" s="248">
        <f>VLOOKUP($B19,'Impact of the crisis'!$C$6:$N$170,12,FALSE)</f>
        <v>4.3</v>
      </c>
      <c r="M19" s="248">
        <f>VLOOKUP($B19,'Impact of the crisis'!$C$6:$AB$170,26,FALSE)</f>
        <v>4.9000000000000004</v>
      </c>
      <c r="N19" s="248">
        <f>VLOOKUP($B19,'Conditions of people affected'!$C$6:$R$170,16,FALSE)</f>
        <v>4.5</v>
      </c>
      <c r="O19" s="248">
        <f>VLOOKUP($B19,'Conditions of people affected'!$C$6:$R$170,9,FALSE)</f>
        <v>5</v>
      </c>
      <c r="P19" s="248">
        <f>VLOOKUP($B19,'Conditions of people affected'!$C$6:$R$170,15,FALSE)</f>
        <v>4</v>
      </c>
      <c r="Q19" s="248">
        <f t="shared" si="4"/>
        <v>4.4000000000000004</v>
      </c>
      <c r="R19" s="248">
        <f>VLOOKUP($B19,'Complexity of the crisis'!$C$6:$AN$170,22,FALSE)</f>
        <v>4.3</v>
      </c>
      <c r="S19" s="248">
        <f>VLOOKUP($B19,'Complexity of the crisis'!$C$6:$AN$170,38,FALSE)</f>
        <v>4.5</v>
      </c>
      <c r="T19" s="134" t="str">
        <f>VLOOKUP(B19,Lists!$C$3:$E$163,3,FALSE)</f>
        <v>Africa</v>
      </c>
      <c r="U19" s="135">
        <f>VLOOKUP(B19,'INFORM Severity - hidden'!$C$5:$V$170,20,FALSE)</f>
        <v>44620</v>
      </c>
    </row>
    <row r="20" spans="1:21" x14ac:dyDescent="0.25">
      <c r="A20" s="131" t="str">
        <f t="array" ref="A20">IFERROR(INDEX(Lists!$B$2:$B$153,SMALL(IF(Lists!$I$2:$I$153="Individual",ROW(Lists!$B$2:$B$153)),ROW(16:16))-1,1),"")</f>
        <v>Complex crisis in Congo</v>
      </c>
      <c r="B20" s="132" t="str">
        <f>VLOOKUP(A20,Lists!$B$2:$G$153,2,FALSE)</f>
        <v>COG001</v>
      </c>
      <c r="C20" s="132" t="str">
        <f>VLOOKUP(B20,'INFORM Severity - hidden'!$C$5:$D$160,2,FALSE)</f>
        <v>Congo</v>
      </c>
      <c r="D20" s="132" t="str">
        <f>VLOOKUP(A20,Lists!$B$2:$G$153,3,FALSE)</f>
        <v>COG</v>
      </c>
      <c r="E20" s="133" t="str">
        <f>VLOOKUP(A20,Lists!$B$2:$G$153,5,FALSE)</f>
        <v>Complex crisis</v>
      </c>
      <c r="F20" s="246">
        <f t="shared" si="0"/>
        <v>3.3</v>
      </c>
      <c r="G20" s="130">
        <f t="shared" si="1"/>
        <v>4</v>
      </c>
      <c r="H20" s="130" t="str">
        <f t="shared" si="2"/>
        <v>High</v>
      </c>
      <c r="I20" s="247" t="str">
        <f>INDEX(Trends!$D$3:$D$404,MATCH(B20,Trends!$C$3:$C$404,0))</f>
        <v>Stable</v>
      </c>
      <c r="J20" s="130" t="str">
        <f>VLOOKUP($B20,Reliability!$A$3:$I$170,9,FALSE)</f>
        <v>Low</v>
      </c>
      <c r="K20" s="248">
        <f t="shared" si="3"/>
        <v>3.6</v>
      </c>
      <c r="L20" s="248">
        <f>VLOOKUP($B20,'Impact of the crisis'!$C$6:$N$170,12,FALSE)</f>
        <v>4.2</v>
      </c>
      <c r="M20" s="248">
        <f>VLOOKUP($B20,'Impact of the crisis'!$C$6:$AB$170,26,FALSE)</f>
        <v>3.3</v>
      </c>
      <c r="N20" s="248">
        <f>VLOOKUP($B20,'Conditions of people affected'!$C$6:$R$170,16,FALSE)</f>
        <v>3.25</v>
      </c>
      <c r="O20" s="248">
        <f>VLOOKUP($B20,'Conditions of people affected'!$C$6:$R$170,9,FALSE)</f>
        <v>3.5</v>
      </c>
      <c r="P20" s="248">
        <f>VLOOKUP($B20,'Conditions of people affected'!$C$6:$R$170,15,FALSE)</f>
        <v>3</v>
      </c>
      <c r="Q20" s="248">
        <f t="shared" si="4"/>
        <v>3.2</v>
      </c>
      <c r="R20" s="248">
        <f>VLOOKUP($B20,'Complexity of the crisis'!$C$6:$AN$170,22,FALSE)</f>
        <v>2.8</v>
      </c>
      <c r="S20" s="248">
        <f>VLOOKUP($B20,'Complexity of the crisis'!$C$6:$AN$170,38,FALSE)</f>
        <v>3.5</v>
      </c>
      <c r="T20" s="134" t="str">
        <f>VLOOKUP(B20,Lists!$C$3:$E$163,3,FALSE)</f>
        <v>Africa</v>
      </c>
      <c r="U20" s="135">
        <f>VLOOKUP(B20,'INFORM Severity - hidden'!$C$5:$V$170,20,FALSE)</f>
        <v>44497</v>
      </c>
    </row>
    <row r="21" spans="1:21" x14ac:dyDescent="0.25">
      <c r="A21" s="131" t="str">
        <f t="array" ref="A21">IFERROR(INDEX(Lists!$B$2:$B$153,SMALL(IF(Lists!$I$2:$I$153="Individual",ROW(Lists!$B$2:$B$153)),ROW(17:17))-1,1),"")</f>
        <v>Complex crisis in Colombia</v>
      </c>
      <c r="B21" s="132" t="str">
        <f>VLOOKUP(A21,Lists!$B$2:$G$153,2,FALSE)</f>
        <v>COL001</v>
      </c>
      <c r="C21" s="132" t="str">
        <f>VLOOKUP(B21,'INFORM Severity - hidden'!$C$5:$D$160,2,FALSE)</f>
        <v>Colombia</v>
      </c>
      <c r="D21" s="132" t="str">
        <f>VLOOKUP(A21,Lists!$B$2:$G$153,3,FALSE)</f>
        <v>COL</v>
      </c>
      <c r="E21" s="133" t="str">
        <f>VLOOKUP(A21,Lists!$B$2:$G$153,5,FALSE)</f>
        <v>Complex crisis</v>
      </c>
      <c r="F21" s="246">
        <f t="shared" si="0"/>
        <v>3.9</v>
      </c>
      <c r="G21" s="130">
        <f t="shared" si="1"/>
        <v>4</v>
      </c>
      <c r="H21" s="130" t="str">
        <f t="shared" si="2"/>
        <v>High</v>
      </c>
      <c r="I21" s="247" t="str">
        <f>INDEX(Trends!$D$3:$D$404,MATCH(B21,Trends!$C$3:$C$404,0))</f>
        <v>Decreasing</v>
      </c>
      <c r="J21" s="130" t="str">
        <f>VLOOKUP($B21,Reliability!$A$3:$I$170,9,FALSE)</f>
        <v>Very High</v>
      </c>
      <c r="K21" s="248">
        <f t="shared" si="3"/>
        <v>3.7</v>
      </c>
      <c r="L21" s="248">
        <f>VLOOKUP($B21,'Impact of the crisis'!$C$6:$N$170,12,FALSE)</f>
        <v>5</v>
      </c>
      <c r="M21" s="248">
        <f>VLOOKUP($B21,'Impact of the crisis'!$C$6:$AB$170,26,FALSE)</f>
        <v>2.7</v>
      </c>
      <c r="N21" s="248">
        <f>VLOOKUP($B21,'Conditions of people affected'!$C$6:$R$170,16,FALSE)</f>
        <v>4.4000000000000004</v>
      </c>
      <c r="O21" s="248">
        <f>VLOOKUP($B21,'Conditions of people affected'!$C$6:$R$170,9,FALSE)</f>
        <v>4.8</v>
      </c>
      <c r="P21" s="248">
        <f>VLOOKUP($B21,'Conditions of people affected'!$C$6:$R$170,15,FALSE)</f>
        <v>4</v>
      </c>
      <c r="Q21" s="248">
        <f t="shared" si="4"/>
        <v>3.2</v>
      </c>
      <c r="R21" s="248">
        <f>VLOOKUP($B21,'Complexity of the crisis'!$C$6:$AN$170,22,FALSE)</f>
        <v>2.9</v>
      </c>
      <c r="S21" s="248">
        <f>VLOOKUP($B21,'Complexity of the crisis'!$C$6:$AN$170,38,FALSE)</f>
        <v>3.5</v>
      </c>
      <c r="T21" s="134" t="str">
        <f>VLOOKUP(B21,Lists!$C$3:$E$163,3,FALSE)</f>
        <v>Americas</v>
      </c>
      <c r="U21" s="135">
        <f>VLOOKUP(B21,'INFORM Severity - hidden'!$C$5:$V$170,20,FALSE)</f>
        <v>44651</v>
      </c>
    </row>
    <row r="22" spans="1:21" x14ac:dyDescent="0.25">
      <c r="A22" s="131" t="str">
        <f t="array" ref="A22">IFERROR(INDEX(Lists!$B$2:$B$153,SMALL(IF(Lists!$I$2:$I$153="Individual",ROW(Lists!$B$2:$B$153)),ROW(18:18))-1,1),"")</f>
        <v>Venezuela displacement in Colombia</v>
      </c>
      <c r="B22" s="132" t="str">
        <f>VLOOKUP(A22,Lists!$B$2:$G$153,2,FALSE)</f>
        <v>COL002</v>
      </c>
      <c r="C22" s="132" t="str">
        <f>VLOOKUP(B22,'INFORM Severity - hidden'!$C$5:$D$160,2,FALSE)</f>
        <v>Colombia</v>
      </c>
      <c r="D22" s="132" t="str">
        <f>VLOOKUP(A22,Lists!$B$2:$G$153,3,FALSE)</f>
        <v>COL</v>
      </c>
      <c r="E22" s="133" t="str">
        <f>VLOOKUP(A22,Lists!$B$2:$G$153,5,FALSE)</f>
        <v>International displacement</v>
      </c>
      <c r="F22" s="246">
        <f t="shared" si="0"/>
        <v>3.5</v>
      </c>
      <c r="G22" s="130">
        <f t="shared" si="1"/>
        <v>4</v>
      </c>
      <c r="H22" s="130" t="str">
        <f t="shared" si="2"/>
        <v>High</v>
      </c>
      <c r="I22" s="247" t="str">
        <f>INDEX(Trends!$D$3:$D$404,MATCH(B22,Trends!$C$3:$C$404,0))</f>
        <v>Stable</v>
      </c>
      <c r="J22" s="130" t="str">
        <f>VLOOKUP($B22,Reliability!$A$3:$I$170,9,FALSE)</f>
        <v>High</v>
      </c>
      <c r="K22" s="248">
        <f t="shared" si="3"/>
        <v>3.3</v>
      </c>
      <c r="L22" s="248">
        <f>VLOOKUP($B22,'Impact of the crisis'!$C$6:$N$170,12,FALSE)</f>
        <v>2.7</v>
      </c>
      <c r="M22" s="248">
        <f>VLOOKUP($B22,'Impact of the crisis'!$C$6:$AB$170,26,FALSE)</f>
        <v>3.5</v>
      </c>
      <c r="N22" s="248">
        <f>VLOOKUP($B22,'Conditions of people affected'!$C$6:$R$170,16,FALSE)</f>
        <v>3.75</v>
      </c>
      <c r="O22" s="248">
        <f>VLOOKUP($B22,'Conditions of people affected'!$C$6:$R$170,9,FALSE)</f>
        <v>4.5</v>
      </c>
      <c r="P22" s="248">
        <f>VLOOKUP($B22,'Conditions of people affected'!$C$6:$R$170,15,FALSE)</f>
        <v>3</v>
      </c>
      <c r="Q22" s="248">
        <f t="shared" si="4"/>
        <v>3.2</v>
      </c>
      <c r="R22" s="248">
        <f>VLOOKUP($B22,'Complexity of the crisis'!$C$6:$AN$170,22,FALSE)</f>
        <v>2.9</v>
      </c>
      <c r="S22" s="248">
        <f>VLOOKUP($B22,'Complexity of the crisis'!$C$6:$AN$170,38,FALSE)</f>
        <v>3.5</v>
      </c>
      <c r="T22" s="134" t="str">
        <f>VLOOKUP(B22,Lists!$C$3:$E$163,3,FALSE)</f>
        <v>Americas</v>
      </c>
      <c r="U22" s="135">
        <f>VLOOKUP(B22,'INFORM Severity - hidden'!$C$5:$V$170,20,FALSE)</f>
        <v>44651</v>
      </c>
    </row>
    <row r="23" spans="1:21" x14ac:dyDescent="0.25">
      <c r="A23" s="131" t="str">
        <f t="array" ref="A23">IFERROR(INDEX(Lists!$B$2:$B$153,SMALL(IF(Lists!$I$2:$I$153="Individual",ROW(Lists!$B$2:$B$153)),ROW(19:19))-1,1),"")</f>
        <v>Nicaraguan refugees in Costa Rica</v>
      </c>
      <c r="B23" s="132" t="str">
        <f>VLOOKUP(A23,Lists!$B$2:$G$153,2,FALSE)</f>
        <v>CRI002</v>
      </c>
      <c r="C23" s="132" t="str">
        <f>VLOOKUP(B23,'INFORM Severity - hidden'!$C$5:$D$160,2,FALSE)</f>
        <v>Costa Rica</v>
      </c>
      <c r="D23" s="132" t="str">
        <f>VLOOKUP(A23,Lists!$B$2:$G$153,3,FALSE)</f>
        <v>CRI</v>
      </c>
      <c r="E23" s="133" t="str">
        <f>VLOOKUP(A23,Lists!$B$2:$G$153,5,FALSE)</f>
        <v>International displacement</v>
      </c>
      <c r="F23" s="246">
        <f t="shared" si="0"/>
        <v>1.1000000000000001</v>
      </c>
      <c r="G23" s="130">
        <f t="shared" si="1"/>
        <v>2</v>
      </c>
      <c r="H23" s="130" t="str">
        <f t="shared" si="2"/>
        <v>Low</v>
      </c>
      <c r="I23" s="247" t="str">
        <f>INDEX(Trends!$D$3:$D$404,MATCH(B23,Trends!$C$3:$C$404,0))</f>
        <v>Stable</v>
      </c>
      <c r="J23" s="130" t="str">
        <f>VLOOKUP($B23,Reliability!$A$3:$I$170,9,FALSE)</f>
        <v>Medium</v>
      </c>
      <c r="K23" s="248">
        <f t="shared" si="3"/>
        <v>1.3</v>
      </c>
      <c r="L23" s="248">
        <f>VLOOKUP($B23,'Impact of the crisis'!$C$6:$N$170,12,FALSE)</f>
        <v>1</v>
      </c>
      <c r="M23" s="248">
        <f>VLOOKUP($B23,'Impact of the crisis'!$C$6:$AB$170,26,FALSE)</f>
        <v>1.5</v>
      </c>
      <c r="N23" s="248">
        <f>VLOOKUP($B23,'Conditions of people affected'!$C$6:$R$170,16,FALSE)</f>
        <v>1.05</v>
      </c>
      <c r="O23" s="248">
        <f>VLOOKUP($B23,'Conditions of people affected'!$C$6:$R$170,9,FALSE)</f>
        <v>1.1000000000000001</v>
      </c>
      <c r="P23" s="248">
        <f>VLOOKUP($B23,'Conditions of people affected'!$C$6:$R$170,15,FALSE)</f>
        <v>1</v>
      </c>
      <c r="Q23" s="248">
        <f t="shared" si="4"/>
        <v>1</v>
      </c>
      <c r="R23" s="248">
        <f>VLOOKUP($B23,'Complexity of the crisis'!$C$6:$AN$170,22,FALSE)</f>
        <v>0.9</v>
      </c>
      <c r="S23" s="248">
        <f>VLOOKUP($B23,'Complexity of the crisis'!$C$6:$AN$170,38,FALSE)</f>
        <v>1</v>
      </c>
      <c r="T23" s="134" t="str">
        <f>VLOOKUP(B23,Lists!$C$3:$E$163,3,FALSE)</f>
        <v>Americas</v>
      </c>
      <c r="U23" s="135">
        <f>VLOOKUP(B23,'INFORM Severity - hidden'!$C$5:$V$170,20,FALSE)</f>
        <v>44495</v>
      </c>
    </row>
    <row r="24" spans="1:21" x14ac:dyDescent="0.25">
      <c r="A24" s="131" t="str">
        <f t="array" ref="A24">IFERROR(INDEX(Lists!$B$2:$B$153,SMALL(IF(Lists!$I$2:$I$153="Individual",ROW(Lists!$B$2:$B$153)),ROW(20:20))-1,1),"")</f>
        <v>Mixed migration in Djibouti</v>
      </c>
      <c r="B24" s="132" t="str">
        <f>VLOOKUP(A24,Lists!$B$2:$G$153,2,FALSE)</f>
        <v>DJI002</v>
      </c>
      <c r="C24" s="132" t="str">
        <f>VLOOKUP(B24,'INFORM Severity - hidden'!$C$5:$D$160,2,FALSE)</f>
        <v>Djibouti</v>
      </c>
      <c r="D24" s="132" t="str">
        <f>VLOOKUP(A24,Lists!$B$2:$G$153,3,FALSE)</f>
        <v>DJI</v>
      </c>
      <c r="E24" s="133" t="str">
        <f>VLOOKUP(A24,Lists!$B$2:$G$153,5,FALSE)</f>
        <v>International displacement</v>
      </c>
      <c r="F24" s="246">
        <f t="shared" si="0"/>
        <v>1.7</v>
      </c>
      <c r="G24" s="130">
        <f t="shared" si="1"/>
        <v>2</v>
      </c>
      <c r="H24" s="130" t="str">
        <f t="shared" si="2"/>
        <v>Low</v>
      </c>
      <c r="I24" s="247" t="str">
        <f>INDEX(Trends!$D$3:$D$404,MATCH(B24,Trends!$C$3:$C$404,0))</f>
        <v>Stable</v>
      </c>
      <c r="J24" s="130" t="str">
        <f>VLOOKUP($B24,Reliability!$A$3:$I$170,9,FALSE)</f>
        <v>High</v>
      </c>
      <c r="K24" s="248">
        <f t="shared" si="3"/>
        <v>2</v>
      </c>
      <c r="L24" s="248">
        <f>VLOOKUP($B24,'Impact of the crisis'!$C$6:$N$170,12,FALSE)</f>
        <v>3.1</v>
      </c>
      <c r="M24" s="248">
        <f>VLOOKUP($B24,'Impact of the crisis'!$C$6:$AB$170,26,FALSE)</f>
        <v>1.3</v>
      </c>
      <c r="N24" s="248">
        <f>VLOOKUP($B24,'Conditions of people affected'!$C$6:$R$170,16,FALSE)</f>
        <v>0.95</v>
      </c>
      <c r="O24" s="248">
        <f>VLOOKUP($B24,'Conditions of people affected'!$C$6:$R$170,9,FALSE)</f>
        <v>0.9</v>
      </c>
      <c r="P24" s="248">
        <f>VLOOKUP($B24,'Conditions of people affected'!$C$6:$R$170,15,FALSE)</f>
        <v>1</v>
      </c>
      <c r="Q24" s="248">
        <f t="shared" si="4"/>
        <v>2.5</v>
      </c>
      <c r="R24" s="248">
        <f>VLOOKUP($B24,'Complexity of the crisis'!$C$6:$AN$170,22,FALSE)</f>
        <v>2.4</v>
      </c>
      <c r="S24" s="248">
        <f>VLOOKUP($B24,'Complexity of the crisis'!$C$6:$AN$170,38,FALSE)</f>
        <v>2.5</v>
      </c>
      <c r="T24" s="134" t="str">
        <f>VLOOKUP(B24,Lists!$C$3:$E$163,3,FALSE)</f>
        <v>Africa</v>
      </c>
      <c r="U24" s="135">
        <f>VLOOKUP(B24,'INFORM Severity - hidden'!$C$5:$V$170,20,FALSE)</f>
        <v>44679</v>
      </c>
    </row>
    <row r="25" spans="1:21" x14ac:dyDescent="0.25">
      <c r="A25" s="131" t="str">
        <f t="array" ref="A25">IFERROR(INDEX(Lists!$B$2:$B$153,SMALL(IF(Lists!$I$2:$I$153="Individual",ROW(Lists!$B$2:$B$153)),ROW(21:21))-1,1),"")</f>
        <v>Drought in Djibouti</v>
      </c>
      <c r="B25" s="132" t="str">
        <f>VLOOKUP(A25,Lists!$B$2:$G$153,2,FALSE)</f>
        <v>DJI003</v>
      </c>
      <c r="C25" s="132" t="str">
        <f>VLOOKUP(B25,'INFORM Severity - hidden'!$C$5:$D$160,2,FALSE)</f>
        <v>Djibouti</v>
      </c>
      <c r="D25" s="132" t="str">
        <f>VLOOKUP(A25,Lists!$B$2:$G$153,3,FALSE)</f>
        <v>DJI</v>
      </c>
      <c r="E25" s="133" t="str">
        <f>VLOOKUP(A25,Lists!$B$2:$G$153,5,FALSE)</f>
        <v>Drought</v>
      </c>
      <c r="F25" s="246">
        <f t="shared" si="0"/>
        <v>2.6</v>
      </c>
      <c r="G25" s="130">
        <f t="shared" si="1"/>
        <v>3</v>
      </c>
      <c r="H25" s="130" t="str">
        <f t="shared" si="2"/>
        <v>Medium</v>
      </c>
      <c r="I25" s="247" t="str">
        <f>INDEX(Trends!$D$3:$D$404,MATCH(B25,Trends!$C$3:$C$404,0))</f>
        <v>Stable</v>
      </c>
      <c r="J25" s="130" t="str">
        <f>VLOOKUP($B25,Reliability!$A$3:$I$170,9,FALSE)</f>
        <v>Medium</v>
      </c>
      <c r="K25" s="248">
        <f t="shared" si="3"/>
        <v>2</v>
      </c>
      <c r="L25" s="248">
        <f>VLOOKUP($B25,'Impact of the crisis'!$C$6:$N$170,12,FALSE)</f>
        <v>3.1</v>
      </c>
      <c r="M25" s="248">
        <f>VLOOKUP($B25,'Impact of the crisis'!$C$6:$AB$170,26,FALSE)</f>
        <v>1.4</v>
      </c>
      <c r="N25" s="248">
        <f>VLOOKUP($B25,'Conditions of people affected'!$C$6:$R$170,16,FALSE)</f>
        <v>2.5499999999999998</v>
      </c>
      <c r="O25" s="248">
        <f>VLOOKUP($B25,'Conditions of people affected'!$C$6:$R$170,9,FALSE)</f>
        <v>2.1</v>
      </c>
      <c r="P25" s="248">
        <f>VLOOKUP($B25,'Conditions of people affected'!$C$6:$R$170,15,FALSE)</f>
        <v>3</v>
      </c>
      <c r="Q25" s="248">
        <f t="shared" si="4"/>
        <v>3</v>
      </c>
      <c r="R25" s="248">
        <f>VLOOKUP($B25,'Complexity of the crisis'!$C$6:$AN$170,22,FALSE)</f>
        <v>2.4</v>
      </c>
      <c r="S25" s="248">
        <f>VLOOKUP($B25,'Complexity of the crisis'!$C$6:$AN$170,38,FALSE)</f>
        <v>3.5</v>
      </c>
      <c r="T25" s="134" t="str">
        <f>VLOOKUP(B25,Lists!$C$3:$E$163,3,FALSE)</f>
        <v>Africa</v>
      </c>
      <c r="U25" s="135">
        <f>VLOOKUP(B25,'INFORM Severity - hidden'!$C$5:$V$170,20,FALSE)</f>
        <v>44679</v>
      </c>
    </row>
    <row r="26" spans="1:21" x14ac:dyDescent="0.25">
      <c r="A26" s="131" t="str">
        <f t="array" ref="A26">IFERROR(INDEX(Lists!$B$2:$B$153,SMALL(IF(Lists!$I$2:$I$153="Individual",ROW(Lists!$B$2:$B$153)),ROW(22:22))-1,1),"")</f>
        <v>Venezuela displacement in Dominican Republic</v>
      </c>
      <c r="B26" s="132" t="str">
        <f>VLOOKUP(A26,Lists!$B$2:$G$153,2,FALSE)</f>
        <v>DOM002</v>
      </c>
      <c r="C26" s="132" t="str">
        <f>VLOOKUP(B26,'INFORM Severity - hidden'!$C$5:$D$160,2,FALSE)</f>
        <v>Dominican Republic</v>
      </c>
      <c r="D26" s="132" t="str">
        <f>VLOOKUP(A26,Lists!$B$2:$G$153,3,FALSE)</f>
        <v>DOM</v>
      </c>
      <c r="E26" s="133" t="str">
        <f>VLOOKUP(A26,Lists!$B$2:$G$153,5,FALSE)</f>
        <v>International displacement</v>
      </c>
      <c r="F26" s="246">
        <f t="shared" si="0"/>
        <v>1.8</v>
      </c>
      <c r="G26" s="130">
        <f t="shared" si="1"/>
        <v>2</v>
      </c>
      <c r="H26" s="130" t="str">
        <f t="shared" si="2"/>
        <v>Low</v>
      </c>
      <c r="I26" s="247" t="str">
        <f>INDEX(Trends!$D$3:$D$404,MATCH(B26,Trends!$C$3:$C$404,0))</f>
        <v>-</v>
      </c>
      <c r="J26" s="130" t="str">
        <f>VLOOKUP($B26,Reliability!$A$3:$I$170,9,FALSE)</f>
        <v>Medium</v>
      </c>
      <c r="K26" s="248">
        <f t="shared" si="3"/>
        <v>3.2</v>
      </c>
      <c r="L26" s="248">
        <f>VLOOKUP($B26,'Impact of the crisis'!$C$6:$N$170,12,FALSE)</f>
        <v>4.0999999999999996</v>
      </c>
      <c r="M26" s="248">
        <f>VLOOKUP($B26,'Impact of the crisis'!$C$6:$AB$170,26,FALSE)</f>
        <v>2.7</v>
      </c>
      <c r="N26" s="248">
        <f>VLOOKUP($B26,'Conditions of people affected'!$C$6:$R$170,16,FALSE)</f>
        <v>1.35</v>
      </c>
      <c r="O26" s="248">
        <f>VLOOKUP($B26,'Conditions of people affected'!$C$6:$R$170,9,FALSE)</f>
        <v>1.7</v>
      </c>
      <c r="P26" s="248">
        <f>VLOOKUP($B26,'Conditions of people affected'!$C$6:$R$170,15,FALSE)</f>
        <v>1</v>
      </c>
      <c r="Q26" s="248">
        <f t="shared" si="4"/>
        <v>1.2</v>
      </c>
      <c r="R26" s="248">
        <f>VLOOKUP($B26,'Complexity of the crisis'!$C$6:$AN$170,22,FALSE)</f>
        <v>1.4</v>
      </c>
      <c r="S26" s="248">
        <f>VLOOKUP($B26,'Complexity of the crisis'!$C$6:$AN$170,38,FALSE)</f>
        <v>1</v>
      </c>
      <c r="T26" s="134" t="str">
        <f>VLOOKUP(B26,Lists!$C$3:$E$163,3,FALSE)</f>
        <v>Americas</v>
      </c>
      <c r="U26" s="135">
        <f>VLOOKUP(B26,'INFORM Severity - hidden'!$C$5:$V$170,20,FALSE)</f>
        <v>44613</v>
      </c>
    </row>
    <row r="27" spans="1:21" x14ac:dyDescent="0.25">
      <c r="A27" s="131" t="str">
        <f t="array" ref="A27">IFERROR(INDEX(Lists!$B$2:$B$153,SMALL(IF(Lists!$I$2:$I$153="Individual",ROW(Lists!$B$2:$B$153)),ROW(23:23))-1,1),"")</f>
        <v>Mixed migration flows in Algeria</v>
      </c>
      <c r="B27" s="132" t="str">
        <f>VLOOKUP(A27,Lists!$B$2:$G$153,2,FALSE)</f>
        <v>DZA002</v>
      </c>
      <c r="C27" s="132" t="str">
        <f>VLOOKUP(B27,'INFORM Severity - hidden'!$C$5:$D$160,2,FALSE)</f>
        <v>Algeria</v>
      </c>
      <c r="D27" s="132" t="str">
        <f>VLOOKUP(A27,Lists!$B$2:$G$153,3,FALSE)</f>
        <v>DZA</v>
      </c>
      <c r="E27" s="133" t="str">
        <f>VLOOKUP(A27,Lists!$B$2:$G$153,5,FALSE)</f>
        <v>International displacement</v>
      </c>
      <c r="F27" s="246" t="str">
        <f t="shared" si="0"/>
        <v>x</v>
      </c>
      <c r="G27" s="130" t="str">
        <f t="shared" si="1"/>
        <v>x</v>
      </c>
      <c r="H27" s="130" t="str">
        <f t="shared" si="2"/>
        <v>x</v>
      </c>
      <c r="I27" s="247" t="str">
        <f>INDEX(Trends!$D$3:$D$404,MATCH(B27,Trends!$C$3:$C$404,0))</f>
        <v>-</v>
      </c>
      <c r="J27" s="130" t="str">
        <f>VLOOKUP($B27,Reliability!$A$3:$I$170,9,FALSE)</f>
        <v>Very Low</v>
      </c>
      <c r="K27" s="248">
        <f t="shared" si="3"/>
        <v>4.5</v>
      </c>
      <c r="L27" s="248">
        <f>VLOOKUP($B27,'Impact of the crisis'!$C$6:$N$170,12,FALSE)</f>
        <v>5</v>
      </c>
      <c r="M27" s="248">
        <f>VLOOKUP($B27,'Impact of the crisis'!$C$6:$AB$170,26,FALSE)</f>
        <v>4.2</v>
      </c>
      <c r="N27" s="248" t="str">
        <f>VLOOKUP($B27,'Conditions of people affected'!$C$6:$R$170,16,FALSE)</f>
        <v>x</v>
      </c>
      <c r="O27" s="248" t="str">
        <f>VLOOKUP($B27,'Conditions of people affected'!$C$6:$R$170,9,FALSE)</f>
        <v>x</v>
      </c>
      <c r="P27" s="248" t="str">
        <f>VLOOKUP($B27,'Conditions of people affected'!$C$6:$R$170,15,FALSE)</f>
        <v>x</v>
      </c>
      <c r="Q27" s="248">
        <f t="shared" si="4"/>
        <v>2.4</v>
      </c>
      <c r="R27" s="248">
        <f>VLOOKUP($B27,'Complexity of the crisis'!$C$6:$AN$170,22,FALSE)</f>
        <v>3.1</v>
      </c>
      <c r="S27" s="248">
        <f>VLOOKUP($B27,'Complexity of the crisis'!$C$6:$AN$170,38,FALSE)</f>
        <v>1.5</v>
      </c>
      <c r="T27" s="134" t="str">
        <f>VLOOKUP(B27,Lists!$C$3:$E$163,3,FALSE)</f>
        <v>Africa</v>
      </c>
      <c r="U27" s="135">
        <f>VLOOKUP(B27,'INFORM Severity - hidden'!$C$5:$V$170,20,FALSE)</f>
        <v>44490</v>
      </c>
    </row>
    <row r="28" spans="1:21" x14ac:dyDescent="0.25">
      <c r="A28" s="131" t="str">
        <f t="array" ref="A28">IFERROR(INDEX(Lists!$B$2:$B$153,SMALL(IF(Lists!$I$2:$I$153="Individual",ROW(Lists!$B$2:$B$153)),ROW(24:24))-1,1),"")</f>
        <v>Sahrawi refugees in Algeria</v>
      </c>
      <c r="B28" s="132" t="str">
        <f>VLOOKUP(A28,Lists!$B$2:$G$153,2,FALSE)</f>
        <v>DZA003</v>
      </c>
      <c r="C28" s="132" t="str">
        <f>VLOOKUP(B28,'INFORM Severity - hidden'!$C$5:$D$160,2,FALSE)</f>
        <v>Algeria</v>
      </c>
      <c r="D28" s="132" t="str">
        <f>VLOOKUP(A28,Lists!$B$2:$G$153,3,FALSE)</f>
        <v>DZA</v>
      </c>
      <c r="E28" s="133" t="str">
        <f>VLOOKUP(A28,Lists!$B$2:$G$153,5,FALSE)</f>
        <v>International displacement</v>
      </c>
      <c r="F28" s="246">
        <f t="shared" si="0"/>
        <v>2.2999999999999998</v>
      </c>
      <c r="G28" s="130">
        <f t="shared" si="1"/>
        <v>3</v>
      </c>
      <c r="H28" s="130" t="str">
        <f t="shared" si="2"/>
        <v>Medium</v>
      </c>
      <c r="I28" s="247" t="str">
        <f>INDEX(Trends!$D$3:$D$404,MATCH(B28,Trends!$C$3:$C$404,0))</f>
        <v>Stable</v>
      </c>
      <c r="J28" s="130" t="str">
        <f>VLOOKUP($B28,Reliability!$A$3:$I$170,9,FALSE)</f>
        <v>Medium</v>
      </c>
      <c r="K28" s="248">
        <f t="shared" si="3"/>
        <v>2.2000000000000002</v>
      </c>
      <c r="L28" s="248">
        <f>VLOOKUP($B28,'Impact of the crisis'!$C$6:$N$170,12,FALSE)</f>
        <v>1.1000000000000001</v>
      </c>
      <c r="M28" s="248">
        <f>VLOOKUP($B28,'Impact of the crisis'!$C$6:$AB$170,26,FALSE)</f>
        <v>2.6</v>
      </c>
      <c r="N28" s="248">
        <f>VLOOKUP($B28,'Conditions of people affected'!$C$6:$R$170,16,FALSE)</f>
        <v>2.2999999999999998</v>
      </c>
      <c r="O28" s="248">
        <f>VLOOKUP($B28,'Conditions of people affected'!$C$6:$R$170,9,FALSE)</f>
        <v>1.6</v>
      </c>
      <c r="P28" s="248">
        <f>VLOOKUP($B28,'Conditions of people affected'!$C$6:$R$170,15,FALSE)</f>
        <v>3</v>
      </c>
      <c r="Q28" s="248">
        <f t="shared" si="4"/>
        <v>2.4</v>
      </c>
      <c r="R28" s="248">
        <f>VLOOKUP($B28,'Complexity of the crisis'!$C$6:$AN$170,22,FALSE)</f>
        <v>3.1</v>
      </c>
      <c r="S28" s="248">
        <f>VLOOKUP($B28,'Complexity of the crisis'!$C$6:$AN$170,38,FALSE)</f>
        <v>1.5</v>
      </c>
      <c r="T28" s="134" t="str">
        <f>VLOOKUP(B28,Lists!$C$3:$E$163,3,FALSE)</f>
        <v>Africa</v>
      </c>
      <c r="U28" s="135">
        <f>VLOOKUP(B28,'INFORM Severity - hidden'!$C$5:$V$170,20,FALSE)</f>
        <v>44490</v>
      </c>
    </row>
    <row r="29" spans="1:21" x14ac:dyDescent="0.25">
      <c r="A29" s="131" t="str">
        <f t="array" ref="A29">IFERROR(INDEX(Lists!$B$2:$B$153,SMALL(IF(Lists!$I$2:$I$153="Individual",ROW(Lists!$B$2:$B$153)),ROW(25:25))-1,1),"")</f>
        <v>Venezuela displacement in Ecuador</v>
      </c>
      <c r="B29" s="132" t="str">
        <f>VLOOKUP(A29,Lists!$B$2:$G$153,2,FALSE)</f>
        <v>ECU002</v>
      </c>
      <c r="C29" s="132" t="str">
        <f>VLOOKUP(B29,'INFORM Severity - hidden'!$C$5:$D$160,2,FALSE)</f>
        <v>Ecuador</v>
      </c>
      <c r="D29" s="132" t="str">
        <f>VLOOKUP(A29,Lists!$B$2:$G$153,3,FALSE)</f>
        <v>ECU</v>
      </c>
      <c r="E29" s="133" t="str">
        <f>VLOOKUP(A29,Lists!$B$2:$G$153,5,FALSE)</f>
        <v>International displacement</v>
      </c>
      <c r="F29" s="246">
        <f t="shared" si="0"/>
        <v>2.5</v>
      </c>
      <c r="G29" s="130">
        <f t="shared" si="1"/>
        <v>3</v>
      </c>
      <c r="H29" s="130" t="str">
        <f t="shared" si="2"/>
        <v>Medium</v>
      </c>
      <c r="I29" s="247" t="str">
        <f>INDEX(Trends!$D$3:$D$404,MATCH(B29,Trends!$C$3:$C$404,0))</f>
        <v>Increasing</v>
      </c>
      <c r="J29" s="130" t="str">
        <f>VLOOKUP($B29,Reliability!$A$3:$I$170,9,FALSE)</f>
        <v>Medium</v>
      </c>
      <c r="K29" s="248">
        <f t="shared" si="3"/>
        <v>2</v>
      </c>
      <c r="L29" s="248">
        <f>VLOOKUP($B29,'Impact of the crisis'!$C$6:$N$170,12,FALSE)</f>
        <v>1.7</v>
      </c>
      <c r="M29" s="248">
        <f>VLOOKUP($B29,'Impact of the crisis'!$C$6:$AB$170,26,FALSE)</f>
        <v>2.2000000000000002</v>
      </c>
      <c r="N29" s="248">
        <f>VLOOKUP($B29,'Conditions of people affected'!$C$6:$R$170,16,FALSE)</f>
        <v>3.1</v>
      </c>
      <c r="O29" s="248">
        <f>VLOOKUP($B29,'Conditions of people affected'!$C$6:$R$170,9,FALSE)</f>
        <v>3.2</v>
      </c>
      <c r="P29" s="248">
        <f>VLOOKUP($B29,'Conditions of people affected'!$C$6:$R$170,15,FALSE)</f>
        <v>3</v>
      </c>
      <c r="Q29" s="248">
        <f t="shared" si="4"/>
        <v>1.8</v>
      </c>
      <c r="R29" s="248">
        <f>VLOOKUP($B29,'Complexity of the crisis'!$C$6:$AN$170,22,FALSE)</f>
        <v>2.1</v>
      </c>
      <c r="S29" s="248">
        <f>VLOOKUP($B29,'Complexity of the crisis'!$C$6:$AN$170,38,FALSE)</f>
        <v>1.5</v>
      </c>
      <c r="T29" s="134" t="str">
        <f>VLOOKUP(B29,Lists!$C$3:$E$163,3,FALSE)</f>
        <v>Americas</v>
      </c>
      <c r="U29" s="135">
        <f>VLOOKUP(B29,'INFORM Severity - hidden'!$C$5:$V$170,20,FALSE)</f>
        <v>44609</v>
      </c>
    </row>
    <row r="30" spans="1:21" x14ac:dyDescent="0.25">
      <c r="A30" s="131" t="str">
        <f t="array" ref="A30">IFERROR(INDEX(Lists!$B$2:$B$153,SMALL(IF(Lists!$I$2:$I$153="Individual",ROW(Lists!$B$2:$B$153)),ROW(26:26))-1,1),"")</f>
        <v>Syrian Refugee Crisis in Egypt</v>
      </c>
      <c r="B30" s="132" t="str">
        <f>VLOOKUP(A30,Lists!$B$2:$G$153,2,FALSE)</f>
        <v>EGY002</v>
      </c>
      <c r="C30" s="132" t="str">
        <f>VLOOKUP(B30,'INFORM Severity - hidden'!$C$5:$D$160,2,FALSE)</f>
        <v>Egypt</v>
      </c>
      <c r="D30" s="132" t="str">
        <f>VLOOKUP(A30,Lists!$B$2:$G$153,3,FALSE)</f>
        <v>EGY</v>
      </c>
      <c r="E30" s="133" t="str">
        <f>VLOOKUP(A30,Lists!$B$2:$G$153,5,FALSE)</f>
        <v>International displacement</v>
      </c>
      <c r="F30" s="246">
        <f t="shared" si="0"/>
        <v>2.2999999999999998</v>
      </c>
      <c r="G30" s="130">
        <f t="shared" si="1"/>
        <v>3</v>
      </c>
      <c r="H30" s="130" t="str">
        <f t="shared" si="2"/>
        <v>Medium</v>
      </c>
      <c r="I30" s="247" t="str">
        <f>INDEX(Trends!$D$3:$D$404,MATCH(B30,Trends!$C$3:$C$404,0))</f>
        <v>Stable</v>
      </c>
      <c r="J30" s="130" t="str">
        <f>VLOOKUP($B30,Reliability!$A$3:$I$170,9,FALSE)</f>
        <v>Medium</v>
      </c>
      <c r="K30" s="248">
        <f t="shared" si="3"/>
        <v>2.2999999999999998</v>
      </c>
      <c r="L30" s="248">
        <f>VLOOKUP($B30,'Impact of the crisis'!$C$6:$N$170,12,FALSE)</f>
        <v>2.4</v>
      </c>
      <c r="M30" s="248">
        <f>VLOOKUP($B30,'Impact of the crisis'!$C$6:$AB$170,26,FALSE)</f>
        <v>2.2999999999999998</v>
      </c>
      <c r="N30" s="248">
        <f>VLOOKUP($B30,'Conditions of people affected'!$C$6:$R$170,16,FALSE)</f>
        <v>2.4</v>
      </c>
      <c r="O30" s="248">
        <f>VLOOKUP($B30,'Conditions of people affected'!$C$6:$R$170,9,FALSE)</f>
        <v>2.8</v>
      </c>
      <c r="P30" s="248">
        <f>VLOOKUP($B30,'Conditions of people affected'!$C$6:$R$170,15,FALSE)</f>
        <v>2</v>
      </c>
      <c r="Q30" s="248">
        <f t="shared" si="4"/>
        <v>2.2000000000000002</v>
      </c>
      <c r="R30" s="248">
        <f>VLOOKUP($B30,'Complexity of the crisis'!$C$6:$AN$170,22,FALSE)</f>
        <v>2.8</v>
      </c>
      <c r="S30" s="248">
        <f>VLOOKUP($B30,'Complexity of the crisis'!$C$6:$AN$170,38,FALSE)</f>
        <v>1.5</v>
      </c>
      <c r="T30" s="134" t="str">
        <f>VLOOKUP(B30,Lists!$C$3:$E$163,3,FALSE)</f>
        <v>Africa</v>
      </c>
      <c r="U30" s="135">
        <f>VLOOKUP(B30,'INFORM Severity - hidden'!$C$5:$V$170,20,FALSE)</f>
        <v>44490</v>
      </c>
    </row>
    <row r="31" spans="1:21" x14ac:dyDescent="0.25">
      <c r="A31" s="131" t="str">
        <f t="array" ref="A31">IFERROR(INDEX(Lists!$B$2:$B$153,SMALL(IF(Lists!$I$2:$I$153="Individual",ROW(Lists!$B$2:$B$153)),ROW(27:27))-1,1),"")</f>
        <v>Complex crisis in Eritrea</v>
      </c>
      <c r="B31" s="132" t="str">
        <f>VLOOKUP(A31,Lists!$B$2:$G$153,2,FALSE)</f>
        <v>ERI001</v>
      </c>
      <c r="C31" s="132" t="str">
        <f>VLOOKUP(B31,'INFORM Severity - hidden'!$C$5:$D$160,2,FALSE)</f>
        <v>Eritrea</v>
      </c>
      <c r="D31" s="132" t="str">
        <f>VLOOKUP(A31,Lists!$B$2:$G$153,3,FALSE)</f>
        <v>ERI</v>
      </c>
      <c r="E31" s="133" t="str">
        <f>VLOOKUP(A31,Lists!$B$2:$G$153,5,FALSE)</f>
        <v>Complex crisis</v>
      </c>
      <c r="F31" s="246">
        <f t="shared" si="0"/>
        <v>3.7</v>
      </c>
      <c r="G31" s="130">
        <f t="shared" si="1"/>
        <v>4</v>
      </c>
      <c r="H31" s="130" t="str">
        <f t="shared" si="2"/>
        <v>High</v>
      </c>
      <c r="I31" s="247" t="str">
        <f>INDEX(Trends!$D$3:$D$404,MATCH(B31,Trends!$C$3:$C$404,0))</f>
        <v>Stable</v>
      </c>
      <c r="J31" s="130" t="str">
        <f>VLOOKUP($B31,Reliability!$A$3:$I$170,9,FALSE)</f>
        <v>Medium</v>
      </c>
      <c r="K31" s="248">
        <f t="shared" si="3"/>
        <v>3.4</v>
      </c>
      <c r="L31" s="248">
        <f>VLOOKUP($B31,'Impact of the crisis'!$C$6:$N$170,12,FALSE)</f>
        <v>3.8</v>
      </c>
      <c r="M31" s="248">
        <f>VLOOKUP($B31,'Impact of the crisis'!$C$6:$AB$170,26,FALSE)</f>
        <v>3.1</v>
      </c>
      <c r="N31" s="248">
        <f>VLOOKUP($B31,'Conditions of people affected'!$C$6:$R$170,16,FALSE)</f>
        <v>3.5</v>
      </c>
      <c r="O31" s="248">
        <f>VLOOKUP($B31,'Conditions of people affected'!$C$6:$R$170,9,FALSE)</f>
        <v>4</v>
      </c>
      <c r="P31" s="248">
        <f>VLOOKUP($B31,'Conditions of people affected'!$C$6:$R$170,15,FALSE)</f>
        <v>3</v>
      </c>
      <c r="Q31" s="248">
        <f t="shared" si="4"/>
        <v>4.3</v>
      </c>
      <c r="R31" s="248">
        <f>VLOOKUP($B31,'Complexity of the crisis'!$C$6:$AN$170,22,FALSE)</f>
        <v>3.3</v>
      </c>
      <c r="S31" s="248">
        <f>VLOOKUP($B31,'Complexity of the crisis'!$C$6:$AN$170,38,FALSE)</f>
        <v>5</v>
      </c>
      <c r="T31" s="134" t="str">
        <f>VLOOKUP(B31,Lists!$C$3:$E$163,3,FALSE)</f>
        <v>Africa</v>
      </c>
      <c r="U31" s="135">
        <f>VLOOKUP(B31,'INFORM Severity - hidden'!$C$5:$V$170,20,FALSE)</f>
        <v>44498</v>
      </c>
    </row>
    <row r="32" spans="1:21" x14ac:dyDescent="0.25">
      <c r="A32" s="131" t="str">
        <f t="array" ref="A32">IFERROR(INDEX(Lists!$B$2:$B$153,SMALL(IF(Lists!$I$2:$I$153="Individual",ROW(Lists!$B$2:$B$153)),ROW(28:28))-1,1),"")</f>
        <v>Mixed migration flows in spain</v>
      </c>
      <c r="B32" s="132" t="str">
        <f>VLOOKUP(A32,Lists!$B$2:$G$153,2,FALSE)</f>
        <v>ESP002</v>
      </c>
      <c r="C32" s="132" t="str">
        <f>VLOOKUP(B32,'INFORM Severity - hidden'!$C$5:$D$160,2,FALSE)</f>
        <v>Spain</v>
      </c>
      <c r="D32" s="132" t="str">
        <f>VLOOKUP(A32,Lists!$B$2:$G$153,3,FALSE)</f>
        <v>ESP</v>
      </c>
      <c r="E32" s="133" t="str">
        <f>VLOOKUP(A32,Lists!$B$2:$G$153,5,FALSE)</f>
        <v>International displacement</v>
      </c>
      <c r="F32" s="246">
        <f t="shared" si="0"/>
        <v>1.7</v>
      </c>
      <c r="G32" s="130">
        <f t="shared" si="1"/>
        <v>2</v>
      </c>
      <c r="H32" s="130" t="str">
        <f t="shared" si="2"/>
        <v>Low</v>
      </c>
      <c r="I32" s="247" t="str">
        <f>INDEX(Trends!$D$3:$D$404,MATCH(B32,Trends!$C$3:$C$404,0))</f>
        <v>Decreasing</v>
      </c>
      <c r="J32" s="130" t="str">
        <f>VLOOKUP($B32,Reliability!$A$3:$I$170,9,FALSE)</f>
        <v>Medium</v>
      </c>
      <c r="K32" s="248">
        <f t="shared" si="3"/>
        <v>2.5</v>
      </c>
      <c r="L32" s="248">
        <f>VLOOKUP($B32,'Impact of the crisis'!$C$6:$N$170,12,FALSE)</f>
        <v>2.2000000000000002</v>
      </c>
      <c r="M32" s="248">
        <f>VLOOKUP($B32,'Impact of the crisis'!$C$6:$AB$170,26,FALSE)</f>
        <v>2.6</v>
      </c>
      <c r="N32" s="248">
        <f>VLOOKUP($B32,'Conditions of people affected'!$C$6:$R$170,16,FALSE)</f>
        <v>1.4</v>
      </c>
      <c r="O32" s="248">
        <f>VLOOKUP($B32,'Conditions of people affected'!$C$6:$R$170,9,FALSE)</f>
        <v>1.8</v>
      </c>
      <c r="P32" s="248">
        <f>VLOOKUP($B32,'Conditions of people affected'!$C$6:$R$170,15,FALSE)</f>
        <v>1</v>
      </c>
      <c r="Q32" s="248">
        <f t="shared" si="4"/>
        <v>1.6</v>
      </c>
      <c r="R32" s="248">
        <f>VLOOKUP($B32,'Complexity of the crisis'!$C$6:$AN$170,22,FALSE)</f>
        <v>1.6</v>
      </c>
      <c r="S32" s="248">
        <f>VLOOKUP($B32,'Complexity of the crisis'!$C$6:$AN$170,38,FALSE)</f>
        <v>1.5</v>
      </c>
      <c r="T32" s="134" t="str">
        <f>VLOOKUP(B32,Lists!$C$3:$E$163,3,FALSE)</f>
        <v>Europe</v>
      </c>
      <c r="U32" s="135">
        <f>VLOOKUP(B32,'INFORM Severity - hidden'!$C$5:$V$170,20,FALSE)</f>
        <v>44494</v>
      </c>
    </row>
    <row r="33" spans="1:21" x14ac:dyDescent="0.25">
      <c r="A33" s="131" t="str">
        <f t="array" ref="A33">IFERROR(INDEX(Lists!$B$2:$B$153,SMALL(IF(Lists!$I$2:$I$153="Individual",ROW(Lists!$B$2:$B$153)),ROW(29:29))-1,1),"")</f>
        <v>Complex crisis in Ethiopia</v>
      </c>
      <c r="B33" s="132" t="str">
        <f>VLOOKUP(A33,Lists!$B$2:$G$153,2,FALSE)</f>
        <v>ETH001</v>
      </c>
      <c r="C33" s="132" t="str">
        <f>VLOOKUP(B33,'INFORM Severity - hidden'!$C$5:$D$160,2,FALSE)</f>
        <v>Ethiopia</v>
      </c>
      <c r="D33" s="132" t="str">
        <f>VLOOKUP(A33,Lists!$B$2:$G$153,3,FALSE)</f>
        <v>ETH</v>
      </c>
      <c r="E33" s="133" t="str">
        <f>VLOOKUP(A33,Lists!$B$2:$G$153,5,FALSE)</f>
        <v>Complex crisis</v>
      </c>
      <c r="F33" s="246">
        <f t="shared" si="0"/>
        <v>4.7</v>
      </c>
      <c r="G33" s="130">
        <f t="shared" si="1"/>
        <v>5</v>
      </c>
      <c r="H33" s="130" t="str">
        <f t="shared" si="2"/>
        <v>Very High</v>
      </c>
      <c r="I33" s="247" t="str">
        <f>INDEX(Trends!$D$3:$D$404,MATCH(B33,Trends!$C$3:$C$404,0))</f>
        <v>Stable</v>
      </c>
      <c r="J33" s="130" t="str">
        <f>VLOOKUP($B33,Reliability!$A$3:$I$170,9,FALSE)</f>
        <v>High</v>
      </c>
      <c r="K33" s="248">
        <f t="shared" si="3"/>
        <v>4.7</v>
      </c>
      <c r="L33" s="248">
        <f>VLOOKUP($B33,'Impact of the crisis'!$C$6:$N$170,12,FALSE)</f>
        <v>5</v>
      </c>
      <c r="M33" s="248">
        <f>VLOOKUP($B33,'Impact of the crisis'!$C$6:$AB$170,26,FALSE)</f>
        <v>4.5</v>
      </c>
      <c r="N33" s="248">
        <f>VLOOKUP($B33,'Conditions of people affected'!$C$6:$R$170,16,FALSE)</f>
        <v>5</v>
      </c>
      <c r="O33" s="248">
        <f>VLOOKUP($B33,'Conditions of people affected'!$C$6:$R$170,9,FALSE)</f>
        <v>5</v>
      </c>
      <c r="P33" s="248">
        <f>VLOOKUP($B33,'Conditions of people affected'!$C$6:$R$170,15,FALSE)</f>
        <v>5</v>
      </c>
      <c r="Q33" s="248">
        <f t="shared" si="4"/>
        <v>4.2</v>
      </c>
      <c r="R33" s="248">
        <f>VLOOKUP($B33,'Complexity of the crisis'!$C$6:$AN$170,22,FALSE)</f>
        <v>3.8</v>
      </c>
      <c r="S33" s="248">
        <f>VLOOKUP($B33,'Complexity of the crisis'!$C$6:$AN$170,38,FALSE)</f>
        <v>4.5</v>
      </c>
      <c r="T33" s="134" t="str">
        <f>VLOOKUP(B33,Lists!$C$3:$E$163,3,FALSE)</f>
        <v>Africa</v>
      </c>
      <c r="U33" s="135">
        <f>VLOOKUP(B33,'INFORM Severity - hidden'!$C$5:$V$170,20,FALSE)</f>
        <v>44679</v>
      </c>
    </row>
    <row r="34" spans="1:21" x14ac:dyDescent="0.25">
      <c r="A34" s="131" t="str">
        <f t="array" ref="A34">IFERROR(INDEX(Lists!$B$2:$B$153,SMALL(IF(Lists!$I$2:$I$153="Individual",ROW(Lists!$B$2:$B$153)),ROW(30:30))-1,1),"")</f>
        <v>International Displacement</v>
      </c>
      <c r="B34" s="132" t="str">
        <f>VLOOKUP(A34,Lists!$B$2:$G$153,2,FALSE)</f>
        <v>ETH003</v>
      </c>
      <c r="C34" s="132" t="str">
        <f>VLOOKUP(B34,'INFORM Severity - hidden'!$C$5:$D$160,2,FALSE)</f>
        <v>Ethiopia</v>
      </c>
      <c r="D34" s="132" t="str">
        <f>VLOOKUP(A34,Lists!$B$2:$G$153,3,FALSE)</f>
        <v>ETH</v>
      </c>
      <c r="E34" s="133" t="str">
        <f>VLOOKUP(A34,Lists!$B$2:$G$153,5,FALSE)</f>
        <v>International displacement</v>
      </c>
      <c r="F34" s="246">
        <f t="shared" si="0"/>
        <v>3.1</v>
      </c>
      <c r="G34" s="130">
        <f t="shared" si="1"/>
        <v>4</v>
      </c>
      <c r="H34" s="130" t="str">
        <f t="shared" si="2"/>
        <v>High</v>
      </c>
      <c r="I34" s="247" t="str">
        <f>INDEX(Trends!$D$3:$D$404,MATCH(B34,Trends!$C$3:$C$404,0))</f>
        <v>Stable</v>
      </c>
      <c r="J34" s="130" t="str">
        <f>VLOOKUP($B34,Reliability!$A$3:$I$170,9,FALSE)</f>
        <v>Very High</v>
      </c>
      <c r="K34" s="248">
        <f t="shared" si="3"/>
        <v>3.6</v>
      </c>
      <c r="L34" s="248">
        <f>VLOOKUP($B34,'Impact of the crisis'!$C$6:$N$170,12,FALSE)</f>
        <v>5</v>
      </c>
      <c r="M34" s="248">
        <f>VLOOKUP($B34,'Impact of the crisis'!$C$6:$AB$170,26,FALSE)</f>
        <v>2.4</v>
      </c>
      <c r="N34" s="248">
        <f>VLOOKUP($B34,'Conditions of people affected'!$C$6:$R$170,16,FALSE)</f>
        <v>2.6</v>
      </c>
      <c r="O34" s="248">
        <f>VLOOKUP($B34,'Conditions of people affected'!$C$6:$R$170,9,FALSE)</f>
        <v>3.2</v>
      </c>
      <c r="P34" s="248">
        <f>VLOOKUP($B34,'Conditions of people affected'!$C$6:$R$170,15,FALSE)</f>
        <v>2</v>
      </c>
      <c r="Q34" s="248">
        <f t="shared" si="4"/>
        <v>3.4</v>
      </c>
      <c r="R34" s="248">
        <f>VLOOKUP($B34,'Complexity of the crisis'!$C$6:$AN$170,22,FALSE)</f>
        <v>3.8</v>
      </c>
      <c r="S34" s="248">
        <f>VLOOKUP($B34,'Complexity of the crisis'!$C$6:$AN$170,38,FALSE)</f>
        <v>3</v>
      </c>
      <c r="T34" s="134" t="str">
        <f>VLOOKUP(B34,Lists!$C$3:$E$163,3,FALSE)</f>
        <v>Africa</v>
      </c>
      <c r="U34" s="135">
        <f>VLOOKUP(B34,'INFORM Severity - hidden'!$C$5:$V$170,20,FALSE)</f>
        <v>44679</v>
      </c>
    </row>
    <row r="35" spans="1:21" x14ac:dyDescent="0.25">
      <c r="A35" s="131" t="str">
        <f t="array" ref="A35">IFERROR(INDEX(Lists!$B$2:$B$153,SMALL(IF(Lists!$I$2:$I$153="Individual",ROW(Lists!$B$2:$B$153)),ROW(31:31))-1,1),"")</f>
        <v>Northern Ethiopia Conflict</v>
      </c>
      <c r="B35" s="132" t="str">
        <f>VLOOKUP(A35,Lists!$B$2:$G$153,2,FALSE)</f>
        <v>ETH004</v>
      </c>
      <c r="C35" s="132" t="str">
        <f>VLOOKUP(B35,'INFORM Severity - hidden'!$C$5:$D$160,2,FALSE)</f>
        <v>Ethiopia</v>
      </c>
      <c r="D35" s="132" t="str">
        <f>VLOOKUP(A35,Lists!$B$2:$G$153,3,FALSE)</f>
        <v>ETH</v>
      </c>
      <c r="E35" s="133" t="str">
        <f>VLOOKUP(A35,Lists!$B$2:$G$153,5,FALSE)</f>
        <v>Conflict</v>
      </c>
      <c r="F35" s="246">
        <f t="shared" si="0"/>
        <v>4.4000000000000004</v>
      </c>
      <c r="G35" s="130">
        <f t="shared" si="1"/>
        <v>5</v>
      </c>
      <c r="H35" s="130" t="str">
        <f t="shared" si="2"/>
        <v>Very High</v>
      </c>
      <c r="I35" s="247" t="str">
        <f>INDEX(Trends!$D$3:$D$404,MATCH(B35,Trends!$C$3:$C$404,0))</f>
        <v>Stable</v>
      </c>
      <c r="J35" s="130" t="str">
        <f>VLOOKUP($B35,Reliability!$A$3:$I$170,9,FALSE)</f>
        <v>High</v>
      </c>
      <c r="K35" s="248">
        <f t="shared" si="3"/>
        <v>4.4000000000000004</v>
      </c>
      <c r="L35" s="248">
        <f>VLOOKUP($B35,'Impact of the crisis'!$C$6:$N$170,12,FALSE)</f>
        <v>3</v>
      </c>
      <c r="M35" s="248">
        <f>VLOOKUP($B35,'Impact of the crisis'!$C$6:$AB$170,26,FALSE)</f>
        <v>4.8</v>
      </c>
      <c r="N35" s="248">
        <f>VLOOKUP($B35,'Conditions of people affected'!$C$6:$R$170,16,FALSE)</f>
        <v>4.5</v>
      </c>
      <c r="O35" s="248">
        <f>VLOOKUP($B35,'Conditions of people affected'!$C$6:$R$170,9,FALSE)</f>
        <v>5</v>
      </c>
      <c r="P35" s="248">
        <f>VLOOKUP($B35,'Conditions of people affected'!$C$6:$R$170,15,FALSE)</f>
        <v>4</v>
      </c>
      <c r="Q35" s="248">
        <f t="shared" si="4"/>
        <v>4.2</v>
      </c>
      <c r="R35" s="248">
        <f>VLOOKUP($B35,'Complexity of the crisis'!$C$6:$AN$170,22,FALSE)</f>
        <v>3.8</v>
      </c>
      <c r="S35" s="248">
        <f>VLOOKUP($B35,'Complexity of the crisis'!$C$6:$AN$170,38,FALSE)</f>
        <v>4.5</v>
      </c>
      <c r="T35" s="134" t="str">
        <f>VLOOKUP(B35,Lists!$C$3:$E$163,3,FALSE)</f>
        <v>Africa</v>
      </c>
      <c r="U35" s="135">
        <f>VLOOKUP(B35,'INFORM Severity - hidden'!$C$5:$V$170,20,FALSE)</f>
        <v>44679</v>
      </c>
    </row>
    <row r="36" spans="1:21" x14ac:dyDescent="0.25">
      <c r="A36" s="131" t="str">
        <f t="array" ref="A36">IFERROR(INDEX(Lists!$B$2:$B$153,SMALL(IF(Lists!$I$2:$I$153="Individual",ROW(Lists!$B$2:$B$153)),ROW(32:32))-1,1),"")</f>
        <v>Drought in Ethiopia</v>
      </c>
      <c r="B36" s="132" t="str">
        <f>VLOOKUP(A36,Lists!$B$2:$G$153,2,FALSE)</f>
        <v>ETH005</v>
      </c>
      <c r="C36" s="132" t="str">
        <f>VLOOKUP(B36,'INFORM Severity - hidden'!$C$5:$D$160,2,FALSE)</f>
        <v>Ethiopia</v>
      </c>
      <c r="D36" s="132" t="str">
        <f>VLOOKUP(A36,Lists!$B$2:$G$153,3,FALSE)</f>
        <v>ETH</v>
      </c>
      <c r="E36" s="133" t="str">
        <f>VLOOKUP(A36,Lists!$B$2:$G$153,5,FALSE)</f>
        <v>Drought</v>
      </c>
      <c r="F36" s="246">
        <f t="shared" si="0"/>
        <v>2.8</v>
      </c>
      <c r="G36" s="130">
        <f t="shared" si="1"/>
        <v>3</v>
      </c>
      <c r="H36" s="130" t="str">
        <f t="shared" si="2"/>
        <v>Medium</v>
      </c>
      <c r="I36" s="247" t="str">
        <f>INDEX(Trends!$D$3:$D$404,MATCH(B36,Trends!$C$3:$C$404,0))</f>
        <v>-</v>
      </c>
      <c r="J36" s="130" t="str">
        <f>VLOOKUP($B36,Reliability!$A$3:$I$170,9,FALSE)</f>
        <v>High</v>
      </c>
      <c r="K36" s="248">
        <f t="shared" si="3"/>
        <v>2.8</v>
      </c>
      <c r="L36" s="248">
        <f>VLOOKUP($B36,'Impact of the crisis'!$C$6:$N$170,12,FALSE)</f>
        <v>4</v>
      </c>
      <c r="M36" s="248">
        <f>VLOOKUP($B36,'Impact of the crisis'!$C$6:$AB$170,26,FALSE)</f>
        <v>1.9</v>
      </c>
      <c r="N36" s="248">
        <f>VLOOKUP($B36,'Conditions of people affected'!$C$6:$R$170,16,FALSE)</f>
        <v>2.35</v>
      </c>
      <c r="O36" s="248">
        <f>VLOOKUP($B36,'Conditions of people affected'!$C$6:$R$170,9,FALSE)</f>
        <v>2.7</v>
      </c>
      <c r="P36" s="248">
        <f>VLOOKUP($B36,'Conditions of people affected'!$C$6:$R$170,15,FALSE)</f>
        <v>2</v>
      </c>
      <c r="Q36" s="248">
        <f t="shared" si="4"/>
        <v>3.4</v>
      </c>
      <c r="R36" s="248">
        <f>VLOOKUP($B36,'Complexity of the crisis'!$C$6:$AN$170,22,FALSE)</f>
        <v>3.8</v>
      </c>
      <c r="S36" s="248">
        <f>VLOOKUP($B36,'Complexity of the crisis'!$C$6:$AN$170,38,FALSE)</f>
        <v>3</v>
      </c>
      <c r="T36" s="134" t="str">
        <f>VLOOKUP(B36,Lists!$C$3:$E$163,3,FALSE)</f>
        <v>Africa</v>
      </c>
      <c r="U36" s="135">
        <f>VLOOKUP(B36,'INFORM Severity - hidden'!$C$5:$V$170,20,FALSE)</f>
        <v>44679</v>
      </c>
    </row>
    <row r="37" spans="1:21" x14ac:dyDescent="0.25">
      <c r="A37" s="131" t="str">
        <f t="array" ref="A37">IFERROR(INDEX(Lists!$B$2:$B$153,SMALL(IF(Lists!$I$2:$I$153="Individual",ROW(Lists!$B$2:$B$153)),ROW(33:33))-1,1),"")</f>
        <v>Mixed migration flows in Greece</v>
      </c>
      <c r="B37" s="132" t="str">
        <f>VLOOKUP(A37,Lists!$B$2:$G$153,2,FALSE)</f>
        <v>GRC002</v>
      </c>
      <c r="C37" s="132" t="str">
        <f>VLOOKUP(B37,'INFORM Severity - hidden'!$C$5:$D$160,2,FALSE)</f>
        <v>Greece</v>
      </c>
      <c r="D37" s="132" t="str">
        <f>VLOOKUP(A37,Lists!$B$2:$G$153,3,FALSE)</f>
        <v>GRC</v>
      </c>
      <c r="E37" s="133" t="str">
        <f>VLOOKUP(A37,Lists!$B$2:$G$153,5,FALSE)</f>
        <v>International displacement</v>
      </c>
      <c r="F37" s="246">
        <f t="shared" ref="F37:F68" si="5">IF(OR(N37="x",K37="x"),"x",ROUND((5-GEOMEAN(((5-K37)/5*4+1),((5-N37)/5*4+1),((5-N37)/5*4+1)))/4*3.5+Q37*0.3,1))</f>
        <v>1.7</v>
      </c>
      <c r="G37" s="130">
        <f t="shared" ref="G37:G68" si="6">IF(F37="x","x",ROUNDUP(F37,0))</f>
        <v>2</v>
      </c>
      <c r="H37" s="130" t="str">
        <f t="shared" ref="H37:H68" si="7">IF(N37="x","x",IF(K37="x","x",(IF(G37=5,"Very High",IF(G37=4,"High",IF(G37=3,"Medium",IF(G37=2,"Low","Very Low")))))))</f>
        <v>Low</v>
      </c>
      <c r="I37" s="247" t="str">
        <f>INDEX(Trends!$D$3:$D$404,MATCH(B37,Trends!$C$3:$C$404,0))</f>
        <v>Stable</v>
      </c>
      <c r="J37" s="130" t="str">
        <f>VLOOKUP($B37,Reliability!$A$3:$I$170,9,FALSE)</f>
        <v>High</v>
      </c>
      <c r="K37" s="248">
        <f t="shared" ref="K37:K68" si="8">IF(OR(M37="x",L37="x"),"x",ROUND((5-GEOMEAN(((5-L37)/5*4+1),((5-M37)/5*4+1),((5-M37)/5*4+1)))/4*5,1))</f>
        <v>2.2999999999999998</v>
      </c>
      <c r="L37" s="248">
        <f>VLOOKUP($B37,'Impact of the crisis'!$C$6:$N$170,12,FALSE)</f>
        <v>0.3</v>
      </c>
      <c r="M37" s="248">
        <f>VLOOKUP($B37,'Impact of the crisis'!$C$6:$AB$170,26,FALSE)</f>
        <v>3</v>
      </c>
      <c r="N37" s="248">
        <f>VLOOKUP($B37,'Conditions of people affected'!$C$6:$R$170,16,FALSE)</f>
        <v>1.25</v>
      </c>
      <c r="O37" s="248">
        <f>VLOOKUP($B37,'Conditions of people affected'!$C$6:$R$170,9,FALSE)</f>
        <v>0.5</v>
      </c>
      <c r="P37" s="248">
        <f>VLOOKUP($B37,'Conditions of people affected'!$C$6:$R$170,15,FALSE)</f>
        <v>2</v>
      </c>
      <c r="Q37" s="248">
        <f t="shared" ref="Q37:Q68" si="9">IF(OR(S37="x",R37="x"),R37,ROUND((5-GEOMEAN(((5-R37)/5*4+1),((5-S37)/5*4+1)))/4*5,1))</f>
        <v>2</v>
      </c>
      <c r="R37" s="248">
        <f>VLOOKUP($B37,'Complexity of the crisis'!$C$6:$AN$170,22,FALSE)</f>
        <v>1.9</v>
      </c>
      <c r="S37" s="248">
        <f>VLOOKUP($B37,'Complexity of the crisis'!$C$6:$AN$170,38,FALSE)</f>
        <v>2</v>
      </c>
      <c r="T37" s="134" t="str">
        <f>VLOOKUP(B37,Lists!$C$3:$E$163,3,FALSE)</f>
        <v>Europe</v>
      </c>
      <c r="U37" s="135">
        <f>VLOOKUP(B37,'INFORM Severity - hidden'!$C$5:$V$170,20,FALSE)</f>
        <v>44671</v>
      </c>
    </row>
    <row r="38" spans="1:21" x14ac:dyDescent="0.25">
      <c r="A38" s="131" t="str">
        <f t="array" ref="A38">IFERROR(INDEX(Lists!$B$2:$B$153,SMALL(IF(Lists!$I$2:$I$153="Individual",ROW(Lists!$B$2:$B$153)),ROW(34:34))-1,1),"")</f>
        <v>Complex crisis in Guatemala</v>
      </c>
      <c r="B38" s="132" t="str">
        <f>VLOOKUP(A38,Lists!$B$2:$G$153,2,FALSE)</f>
        <v>GTM001</v>
      </c>
      <c r="C38" s="132" t="str">
        <f>VLOOKUP(B38,'INFORM Severity - hidden'!$C$5:$D$160,2,FALSE)</f>
        <v>Guatemala</v>
      </c>
      <c r="D38" s="132" t="str">
        <f>VLOOKUP(A38,Lists!$B$2:$G$153,3,FALSE)</f>
        <v>GTM</v>
      </c>
      <c r="E38" s="133" t="str">
        <f>VLOOKUP(A38,Lists!$B$2:$G$153,5,FALSE)</f>
        <v>Complex crisis</v>
      </c>
      <c r="F38" s="246">
        <f t="shared" si="5"/>
        <v>3.5</v>
      </c>
      <c r="G38" s="130">
        <f t="shared" si="6"/>
        <v>4</v>
      </c>
      <c r="H38" s="130" t="str">
        <f t="shared" si="7"/>
        <v>High</v>
      </c>
      <c r="I38" s="247" t="str">
        <f>INDEX(Trends!$D$3:$D$404,MATCH(B38,Trends!$C$3:$C$404,0))</f>
        <v>Stable</v>
      </c>
      <c r="J38" s="130" t="str">
        <f>VLOOKUP($B38,Reliability!$A$3:$I$170,9,FALSE)</f>
        <v>High</v>
      </c>
      <c r="K38" s="248">
        <f t="shared" si="8"/>
        <v>3.8</v>
      </c>
      <c r="L38" s="248">
        <f>VLOOKUP($B38,'Impact of the crisis'!$C$6:$N$170,12,FALSE)</f>
        <v>4.4000000000000004</v>
      </c>
      <c r="M38" s="248">
        <f>VLOOKUP($B38,'Impact of the crisis'!$C$6:$AB$170,26,FALSE)</f>
        <v>3.5</v>
      </c>
      <c r="N38" s="248">
        <f>VLOOKUP($B38,'Conditions of people affected'!$C$6:$R$170,16,FALSE)</f>
        <v>3.65</v>
      </c>
      <c r="O38" s="248">
        <f>VLOOKUP($B38,'Conditions of people affected'!$C$6:$R$170,9,FALSE)</f>
        <v>4.3</v>
      </c>
      <c r="P38" s="248">
        <f>VLOOKUP($B38,'Conditions of people affected'!$C$6:$R$170,15,FALSE)</f>
        <v>3</v>
      </c>
      <c r="Q38" s="248">
        <f t="shared" si="9"/>
        <v>2.9</v>
      </c>
      <c r="R38" s="248">
        <f>VLOOKUP($B38,'Complexity of the crisis'!$C$6:$AN$170,22,FALSE)</f>
        <v>3.3</v>
      </c>
      <c r="S38" s="248">
        <f>VLOOKUP($B38,'Complexity of the crisis'!$C$6:$AN$170,38,FALSE)</f>
        <v>2.5</v>
      </c>
      <c r="T38" s="134" t="str">
        <f>VLOOKUP(B38,Lists!$C$3:$E$163,3,FALSE)</f>
        <v>Americas</v>
      </c>
      <c r="U38" s="135">
        <f>VLOOKUP(B38,'INFORM Severity - hidden'!$C$5:$V$170,20,FALSE)</f>
        <v>44516</v>
      </c>
    </row>
    <row r="39" spans="1:21" x14ac:dyDescent="0.25">
      <c r="A39" s="131" t="str">
        <f t="array" ref="A39">IFERROR(INDEX(Lists!$B$2:$B$153,SMALL(IF(Lists!$I$2:$I$153="Individual",ROW(Lists!$B$2:$B$153)),ROW(35:35))-1,1),"")</f>
        <v>Complex crisis in Honduras</v>
      </c>
      <c r="B39" s="132" t="str">
        <f>VLOOKUP(A39,Lists!$B$2:$G$153,2,FALSE)</f>
        <v>HND001</v>
      </c>
      <c r="C39" s="132" t="str">
        <f>VLOOKUP(B39,'INFORM Severity - hidden'!$C$5:$D$160,2,FALSE)</f>
        <v>Honduras</v>
      </c>
      <c r="D39" s="132" t="str">
        <f>VLOOKUP(A39,Lists!$B$2:$G$153,3,FALSE)</f>
        <v>HND</v>
      </c>
      <c r="E39" s="133" t="str">
        <f>VLOOKUP(A39,Lists!$B$2:$G$153,5,FALSE)</f>
        <v>Complex crisis</v>
      </c>
      <c r="F39" s="246">
        <f t="shared" si="5"/>
        <v>3.7</v>
      </c>
      <c r="G39" s="130">
        <f t="shared" si="6"/>
        <v>4</v>
      </c>
      <c r="H39" s="130" t="str">
        <f t="shared" si="7"/>
        <v>High</v>
      </c>
      <c r="I39" s="247" t="str">
        <f>INDEX(Trends!$D$3:$D$404,MATCH(B39,Trends!$C$3:$C$404,0))</f>
        <v>Stable</v>
      </c>
      <c r="J39" s="130" t="str">
        <f>VLOOKUP($B39,Reliability!$A$3:$I$170,9,FALSE)</f>
        <v>High</v>
      </c>
      <c r="K39" s="248">
        <f t="shared" si="8"/>
        <v>3.8</v>
      </c>
      <c r="L39" s="248">
        <f>VLOOKUP($B39,'Impact of the crisis'!$C$6:$N$170,12,FALSE)</f>
        <v>4.2</v>
      </c>
      <c r="M39" s="248">
        <f>VLOOKUP($B39,'Impact of the crisis'!$C$6:$AB$170,26,FALSE)</f>
        <v>3.5</v>
      </c>
      <c r="N39" s="248">
        <f>VLOOKUP($B39,'Conditions of people affected'!$C$6:$R$170,16,FALSE)</f>
        <v>4.0999999999999996</v>
      </c>
      <c r="O39" s="248">
        <f>VLOOKUP($B39,'Conditions of people affected'!$C$6:$R$170,9,FALSE)</f>
        <v>4.2</v>
      </c>
      <c r="P39" s="248">
        <f>VLOOKUP($B39,'Conditions of people affected'!$C$6:$R$170,15,FALSE)</f>
        <v>4</v>
      </c>
      <c r="Q39" s="248">
        <f t="shared" si="9"/>
        <v>3.1</v>
      </c>
      <c r="R39" s="248">
        <f>VLOOKUP($B39,'Complexity of the crisis'!$C$6:$AN$170,22,FALSE)</f>
        <v>3.1</v>
      </c>
      <c r="S39" s="248">
        <f>VLOOKUP($B39,'Complexity of the crisis'!$C$6:$AN$170,38,FALSE)</f>
        <v>3</v>
      </c>
      <c r="T39" s="134" t="str">
        <f>VLOOKUP(B39,Lists!$C$3:$E$163,3,FALSE)</f>
        <v>Americas</v>
      </c>
      <c r="U39" s="135">
        <f>VLOOKUP(B39,'INFORM Severity - hidden'!$C$5:$V$170,20,FALSE)</f>
        <v>44517</v>
      </c>
    </row>
    <row r="40" spans="1:21" x14ac:dyDescent="0.25">
      <c r="A40" s="131" t="str">
        <f t="array" ref="A40">IFERROR(INDEX(Lists!$B$2:$B$153,SMALL(IF(Lists!$I$2:$I$153="Individual",ROW(Lists!$B$2:$B$153)),ROW(36:36))-1,1),"")</f>
        <v>Complex crisis in Haiti</v>
      </c>
      <c r="B40" s="132" t="str">
        <f>VLOOKUP(A40,Lists!$B$2:$G$153,2,FALSE)</f>
        <v>HTI001</v>
      </c>
      <c r="C40" s="132" t="str">
        <f>VLOOKUP(B40,'INFORM Severity - hidden'!$C$5:$D$160,2,FALSE)</f>
        <v>Haiti</v>
      </c>
      <c r="D40" s="132" t="str">
        <f>VLOOKUP(A40,Lists!$B$2:$G$153,3,FALSE)</f>
        <v>HTI</v>
      </c>
      <c r="E40" s="133" t="str">
        <f>VLOOKUP(A40,Lists!$B$2:$G$153,5,FALSE)</f>
        <v>Complex crisis</v>
      </c>
      <c r="F40" s="246">
        <f t="shared" si="5"/>
        <v>4.0999999999999996</v>
      </c>
      <c r="G40" s="130">
        <f t="shared" si="6"/>
        <v>5</v>
      </c>
      <c r="H40" s="130" t="str">
        <f t="shared" si="7"/>
        <v>Very High</v>
      </c>
      <c r="I40" s="247" t="str">
        <f>INDEX(Trends!$D$3:$D$404,MATCH(B40,Trends!$C$3:$C$404,0))</f>
        <v>Stable</v>
      </c>
      <c r="J40" s="130" t="str">
        <f>VLOOKUP($B40,Reliability!$A$3:$I$170,9,FALSE)</f>
        <v>Medium</v>
      </c>
      <c r="K40" s="248">
        <f t="shared" si="8"/>
        <v>3.8</v>
      </c>
      <c r="L40" s="248">
        <f>VLOOKUP($B40,'Impact of the crisis'!$C$6:$N$170,12,FALSE)</f>
        <v>4</v>
      </c>
      <c r="M40" s="248">
        <f>VLOOKUP($B40,'Impact of the crisis'!$C$6:$AB$170,26,FALSE)</f>
        <v>3.7</v>
      </c>
      <c r="N40" s="248">
        <f>VLOOKUP($B40,'Conditions of people affected'!$C$6:$R$170,16,FALSE)</f>
        <v>4.75</v>
      </c>
      <c r="O40" s="248">
        <f>VLOOKUP($B40,'Conditions of people affected'!$C$6:$R$170,9,FALSE)</f>
        <v>4.5</v>
      </c>
      <c r="P40" s="248">
        <f>VLOOKUP($B40,'Conditions of people affected'!$C$6:$R$170,15,FALSE)</f>
        <v>5</v>
      </c>
      <c r="Q40" s="248">
        <f t="shared" si="9"/>
        <v>3.1</v>
      </c>
      <c r="R40" s="248">
        <f>VLOOKUP($B40,'Complexity of the crisis'!$C$6:$AN$170,22,FALSE)</f>
        <v>3.1</v>
      </c>
      <c r="S40" s="248">
        <f>VLOOKUP($B40,'Complexity of the crisis'!$C$6:$AN$170,38,FALSE)</f>
        <v>3</v>
      </c>
      <c r="T40" s="134" t="str">
        <f>VLOOKUP(B40,Lists!$C$3:$E$163,3,FALSE)</f>
        <v>Americas</v>
      </c>
      <c r="U40" s="135">
        <f>VLOOKUP(B40,'INFORM Severity - hidden'!$C$5:$V$170,20,FALSE)</f>
        <v>44495</v>
      </c>
    </row>
    <row r="41" spans="1:21" x14ac:dyDescent="0.25">
      <c r="A41" s="131" t="str">
        <f t="array" ref="A41">IFERROR(INDEX(Lists!$B$2:$B$153,SMALL(IF(Lists!$I$2:$I$153="Individual",ROW(Lists!$B$2:$B$153)),ROW(37:37))-1,1),"")</f>
        <v xml:space="preserve">Nippes Earthquake </v>
      </c>
      <c r="B41" s="132" t="str">
        <f>VLOOKUP(A41,Lists!$B$2:$G$153,2,FALSE)</f>
        <v>HTI002</v>
      </c>
      <c r="C41" s="132" t="str">
        <f>VLOOKUP(B41,'INFORM Severity - hidden'!$C$5:$D$160,2,FALSE)</f>
        <v>Haiti</v>
      </c>
      <c r="D41" s="132" t="str">
        <f>VLOOKUP(A41,Lists!$B$2:$G$153,3,FALSE)</f>
        <v>HTI</v>
      </c>
      <c r="E41" s="133" t="str">
        <f>VLOOKUP(A41,Lists!$B$2:$G$153,5,FALSE)</f>
        <v>Earthquake</v>
      </c>
      <c r="F41" s="246">
        <f t="shared" si="5"/>
        <v>3.1</v>
      </c>
      <c r="G41" s="130">
        <f t="shared" si="6"/>
        <v>4</v>
      </c>
      <c r="H41" s="130" t="str">
        <f t="shared" si="7"/>
        <v>High</v>
      </c>
      <c r="I41" s="247" t="str">
        <f>INDEX(Trends!$D$3:$D$404,MATCH(B41,Trends!$C$3:$C$404,0))</f>
        <v>Stable</v>
      </c>
      <c r="J41" s="130" t="str">
        <f>VLOOKUP($B41,Reliability!$A$3:$I$170,9,FALSE)</f>
        <v>Medium</v>
      </c>
      <c r="K41" s="248">
        <f t="shared" si="8"/>
        <v>3.1</v>
      </c>
      <c r="L41" s="248">
        <f>VLOOKUP($B41,'Impact of the crisis'!$C$6:$N$170,12,FALSE)</f>
        <v>2.4</v>
      </c>
      <c r="M41" s="248">
        <f>VLOOKUP($B41,'Impact of the crisis'!$C$6:$AB$170,26,FALSE)</f>
        <v>3.4</v>
      </c>
      <c r="N41" s="248">
        <f>VLOOKUP($B41,'Conditions of people affected'!$C$6:$R$170,16,FALSE)</f>
        <v>3</v>
      </c>
      <c r="O41" s="248">
        <f>VLOOKUP($B41,'Conditions of people affected'!$C$6:$R$170,9,FALSE)</f>
        <v>3</v>
      </c>
      <c r="P41" s="248">
        <f>VLOOKUP($B41,'Conditions of people affected'!$C$6:$R$170,15,FALSE)</f>
        <v>3</v>
      </c>
      <c r="Q41" s="248">
        <f t="shared" si="9"/>
        <v>3.1</v>
      </c>
      <c r="R41" s="248">
        <f>VLOOKUP($B41,'Complexity of the crisis'!$C$6:$AN$170,22,FALSE)</f>
        <v>3.1</v>
      </c>
      <c r="S41" s="248">
        <f>VLOOKUP($B41,'Complexity of the crisis'!$C$6:$AN$170,38,FALSE)</f>
        <v>3</v>
      </c>
      <c r="T41" s="134" t="str">
        <f>VLOOKUP(B41,Lists!$C$3:$E$163,3,FALSE)</f>
        <v>Americas</v>
      </c>
      <c r="U41" s="135">
        <f>VLOOKUP(B41,'INFORM Severity - hidden'!$C$5:$V$170,20,FALSE)</f>
        <v>44495</v>
      </c>
    </row>
    <row r="42" spans="1:21" x14ac:dyDescent="0.25">
      <c r="A42" s="131" t="str">
        <f t="array" ref="A42">IFERROR(INDEX(Lists!$B$2:$B$153,SMALL(IF(Lists!$I$2:$I$153="Individual",ROW(Lists!$B$2:$B$153)),ROW(38:38))-1,1),"")</f>
        <v>Displacement from Ukraine conflict in Hungary</v>
      </c>
      <c r="B42" s="132" t="str">
        <f>VLOOKUP(A42,Lists!$B$2:$G$153,2,FALSE)</f>
        <v>HUN002</v>
      </c>
      <c r="C42" s="132" t="str">
        <f>VLOOKUP(B42,'INFORM Severity - hidden'!$C$5:$D$160,2,FALSE)</f>
        <v>Hungary</v>
      </c>
      <c r="D42" s="132" t="str">
        <f>VLOOKUP(A42,Lists!$B$2:$G$153,3,FALSE)</f>
        <v>HUN</v>
      </c>
      <c r="E42" s="133" t="str">
        <f>VLOOKUP(A42,Lists!$B$2:$G$153,5,FALSE)</f>
        <v>International displacement</v>
      </c>
      <c r="F42" s="246">
        <f t="shared" si="5"/>
        <v>1.3</v>
      </c>
      <c r="G42" s="130">
        <f t="shared" si="6"/>
        <v>2</v>
      </c>
      <c r="H42" s="130" t="str">
        <f t="shared" si="7"/>
        <v>Low</v>
      </c>
      <c r="I42" s="247" t="str">
        <f>INDEX(Trends!$D$3:$D$404,MATCH(B42,Trends!$C$3:$C$404,0))</f>
        <v>-</v>
      </c>
      <c r="J42" s="130" t="str">
        <f>VLOOKUP($B42,Reliability!$A$3:$I$170,9,FALSE)</f>
        <v>Very High</v>
      </c>
      <c r="K42" s="248">
        <f t="shared" si="8"/>
        <v>2.1</v>
      </c>
      <c r="L42" s="248">
        <f>VLOOKUP($B42,'Impact of the crisis'!$C$6:$N$170,12,FALSE)</f>
        <v>0.1</v>
      </c>
      <c r="M42" s="248">
        <f>VLOOKUP($B42,'Impact of the crisis'!$C$6:$AB$170,26,FALSE)</f>
        <v>2.8</v>
      </c>
      <c r="N42" s="248">
        <f>VLOOKUP($B42,'Conditions of people affected'!$C$6:$R$170,16,FALSE)</f>
        <v>1</v>
      </c>
      <c r="O42" s="248">
        <f>VLOOKUP($B42,'Conditions of people affected'!$C$6:$R$170,9,FALSE)</f>
        <v>0</v>
      </c>
      <c r="P42" s="248">
        <f>VLOOKUP($B42,'Conditions of people affected'!$C$6:$R$170,15,FALSE)</f>
        <v>2</v>
      </c>
      <c r="Q42" s="248">
        <f t="shared" si="9"/>
        <v>1.2</v>
      </c>
      <c r="R42" s="248">
        <f>VLOOKUP($B42,'Complexity of the crisis'!$C$6:$AN$170,22,FALSE)</f>
        <v>1.4</v>
      </c>
      <c r="S42" s="248">
        <f>VLOOKUP($B42,'Complexity of the crisis'!$C$6:$AN$170,38,FALSE)</f>
        <v>1</v>
      </c>
      <c r="T42" s="134" t="str">
        <f>VLOOKUP(B42,Lists!$C$3:$E$163,3,FALSE)</f>
        <v>Europe</v>
      </c>
      <c r="U42" s="135">
        <f>VLOOKUP(B42,'INFORM Severity - hidden'!$C$5:$V$170,20,FALSE)</f>
        <v>44658</v>
      </c>
    </row>
    <row r="43" spans="1:21" x14ac:dyDescent="0.25">
      <c r="A43" s="131" t="str">
        <f t="array" ref="A43">IFERROR(INDEX(Lists!$B$2:$B$153,SMALL(IF(Lists!$I$2:$I$153="Individual",ROW(Lists!$B$2:$B$153)),ROW(39:39))-1,1),"")</f>
        <v>Papua Conflict</v>
      </c>
      <c r="B43" s="132" t="str">
        <f>VLOOKUP(A43,Lists!$B$2:$G$153,2,FALSE)</f>
        <v>IDN002</v>
      </c>
      <c r="C43" s="132" t="str">
        <f>VLOOKUP(B43,'INFORM Severity - hidden'!$C$5:$D$160,2,FALSE)</f>
        <v>Indonesia</v>
      </c>
      <c r="D43" s="132" t="str">
        <f>VLOOKUP(A43,Lists!$B$2:$G$153,3,FALSE)</f>
        <v>IDN</v>
      </c>
      <c r="E43" s="133" t="str">
        <f>VLOOKUP(A43,Lists!$B$2:$G$153,5,FALSE)</f>
        <v>Conflict</v>
      </c>
      <c r="F43" s="246">
        <f t="shared" si="5"/>
        <v>2.2999999999999998</v>
      </c>
      <c r="G43" s="130">
        <f t="shared" si="6"/>
        <v>3</v>
      </c>
      <c r="H43" s="130" t="str">
        <f t="shared" si="7"/>
        <v>Medium</v>
      </c>
      <c r="I43" s="247" t="str">
        <f>INDEX(Trends!$D$3:$D$404,MATCH(B43,Trends!$C$3:$C$404,0))</f>
        <v>Increasing</v>
      </c>
      <c r="J43" s="130" t="str">
        <f>VLOOKUP($B43,Reliability!$A$3:$I$170,9,FALSE)</f>
        <v>Medium</v>
      </c>
      <c r="K43" s="248">
        <f t="shared" si="8"/>
        <v>3</v>
      </c>
      <c r="L43" s="248">
        <f>VLOOKUP($B43,'Impact of the crisis'!$C$6:$N$170,12,FALSE)</f>
        <v>1.9</v>
      </c>
      <c r="M43" s="248">
        <f>VLOOKUP($B43,'Impact of the crisis'!$C$6:$AB$170,26,FALSE)</f>
        <v>3.4</v>
      </c>
      <c r="N43" s="248">
        <f>VLOOKUP($B43,'Conditions of people affected'!$C$6:$R$170,16,FALSE)</f>
        <v>1.35</v>
      </c>
      <c r="O43" s="248">
        <f>VLOOKUP($B43,'Conditions of people affected'!$C$6:$R$170,9,FALSE)</f>
        <v>1.7</v>
      </c>
      <c r="P43" s="248">
        <f>VLOOKUP($B43,'Conditions of people affected'!$C$6:$R$170,15,FALSE)</f>
        <v>1</v>
      </c>
      <c r="Q43" s="248">
        <f t="shared" si="9"/>
        <v>3.1</v>
      </c>
      <c r="R43" s="248">
        <f>VLOOKUP($B43,'Complexity of the crisis'!$C$6:$AN$170,22,FALSE)</f>
        <v>2.7</v>
      </c>
      <c r="S43" s="248">
        <f>VLOOKUP($B43,'Complexity of the crisis'!$C$6:$AN$170,38,FALSE)</f>
        <v>3.5</v>
      </c>
      <c r="T43" s="134" t="str">
        <f>VLOOKUP(B43,Lists!$C$3:$E$163,3,FALSE)</f>
        <v>Asia</v>
      </c>
      <c r="U43" s="135">
        <f>VLOOKUP(B43,'INFORM Severity - hidden'!$C$5:$V$170,20,FALSE)</f>
        <v>44635</v>
      </c>
    </row>
    <row r="44" spans="1:21" x14ac:dyDescent="0.25">
      <c r="A44" s="131" t="str">
        <f t="array" ref="A44">IFERROR(INDEX(Lists!$B$2:$B$153,SMALL(IF(Lists!$I$2:$I$153="Individual",ROW(Lists!$B$2:$B$153)),ROW(40:40))-1,1),"")</f>
        <v>Conflict in Jammu and Kashmir</v>
      </c>
      <c r="B44" s="132" t="str">
        <f>VLOOKUP(A44,Lists!$B$2:$G$153,2,FALSE)</f>
        <v>IND002</v>
      </c>
      <c r="C44" s="132" t="str">
        <f>VLOOKUP(B44,'INFORM Severity - hidden'!$C$5:$D$160,2,FALSE)</f>
        <v>India</v>
      </c>
      <c r="D44" s="132" t="str">
        <f>VLOOKUP(A44,Lists!$B$2:$G$153,3,FALSE)</f>
        <v>IND</v>
      </c>
      <c r="E44" s="133" t="str">
        <f>VLOOKUP(A44,Lists!$B$2:$G$153,5,FALSE)</f>
        <v>Conflict</v>
      </c>
      <c r="F44" s="246" t="str">
        <f t="shared" si="5"/>
        <v>x</v>
      </c>
      <c r="G44" s="130" t="str">
        <f t="shared" si="6"/>
        <v>x</v>
      </c>
      <c r="H44" s="130" t="str">
        <f t="shared" si="7"/>
        <v>x</v>
      </c>
      <c r="I44" s="247" t="str">
        <f>INDEX(Trends!$D$3:$D$404,MATCH(B44,Trends!$C$3:$C$404,0))</f>
        <v>-</v>
      </c>
      <c r="J44" s="130" t="str">
        <f>VLOOKUP($B44,Reliability!$A$3:$I$170,9,FALSE)</f>
        <v>Very Low</v>
      </c>
      <c r="K44" s="248">
        <f t="shared" si="8"/>
        <v>2.8</v>
      </c>
      <c r="L44" s="248">
        <f>VLOOKUP($B44,'Impact of the crisis'!$C$6:$N$170,12,FALSE)</f>
        <v>2</v>
      </c>
      <c r="M44" s="248">
        <f>VLOOKUP($B44,'Impact of the crisis'!$C$6:$AB$170,26,FALSE)</f>
        <v>3.2</v>
      </c>
      <c r="N44" s="248" t="str">
        <f>VLOOKUP($B44,'Conditions of people affected'!$C$6:$R$170,16,FALSE)</f>
        <v>x</v>
      </c>
      <c r="O44" s="248" t="str">
        <f>VLOOKUP($B44,'Conditions of people affected'!$C$6:$R$170,9,FALSE)</f>
        <v>x</v>
      </c>
      <c r="P44" s="248" t="str">
        <f>VLOOKUP($B44,'Conditions of people affected'!$C$6:$R$170,15,FALSE)</f>
        <v>x</v>
      </c>
      <c r="Q44" s="248">
        <f t="shared" si="9"/>
        <v>1.9</v>
      </c>
      <c r="R44" s="248">
        <f>VLOOKUP($B44,'Complexity of the crisis'!$C$6:$AN$170,22,FALSE)</f>
        <v>2.6</v>
      </c>
      <c r="S44" s="248">
        <f>VLOOKUP($B44,'Complexity of the crisis'!$C$6:$AN$170,38,FALSE)</f>
        <v>1</v>
      </c>
      <c r="T44" s="134" t="str">
        <f>VLOOKUP(B44,Lists!$C$3:$E$163,3,FALSE)</f>
        <v>Asia</v>
      </c>
      <c r="U44" s="135">
        <f>VLOOKUP(B44,'INFORM Severity - hidden'!$C$5:$V$170,20,FALSE)</f>
        <v>44635</v>
      </c>
    </row>
    <row r="45" spans="1:21" x14ac:dyDescent="0.25">
      <c r="A45" s="131" t="str">
        <f t="array" ref="A45">IFERROR(INDEX(Lists!$B$2:$B$153,SMALL(IF(Lists!$I$2:$I$153="Individual",ROW(Lists!$B$2:$B$153)),ROW(41:41))-1,1),"")</f>
        <v>Afghan Refugees in Iran</v>
      </c>
      <c r="B45" s="132" t="str">
        <f>VLOOKUP(A45,Lists!$B$2:$G$153,2,FALSE)</f>
        <v>IRN004</v>
      </c>
      <c r="C45" s="132" t="str">
        <f>VLOOKUP(B45,'INFORM Severity - hidden'!$C$5:$D$160,2,FALSE)</f>
        <v>Iran</v>
      </c>
      <c r="D45" s="132" t="str">
        <f>VLOOKUP(A45,Lists!$B$2:$G$153,3,FALSE)</f>
        <v>IRN</v>
      </c>
      <c r="E45" s="133" t="str">
        <f>VLOOKUP(A45,Lists!$B$2:$G$153,5,FALSE)</f>
        <v>International displacement</v>
      </c>
      <c r="F45" s="246">
        <f t="shared" si="5"/>
        <v>3.6</v>
      </c>
      <c r="G45" s="130">
        <f t="shared" si="6"/>
        <v>4</v>
      </c>
      <c r="H45" s="130" t="str">
        <f t="shared" si="7"/>
        <v>High</v>
      </c>
      <c r="I45" s="247" t="str">
        <f>INDEX(Trends!$D$3:$D$404,MATCH(B45,Trends!$C$3:$C$404,0))</f>
        <v>Increasing</v>
      </c>
      <c r="J45" s="130" t="str">
        <f>VLOOKUP($B45,Reliability!$A$3:$I$170,9,FALSE)</f>
        <v>Medium</v>
      </c>
      <c r="K45" s="248">
        <f t="shared" si="8"/>
        <v>3.6</v>
      </c>
      <c r="L45" s="248">
        <f>VLOOKUP($B45,'Impact of the crisis'!$C$6:$N$170,12,FALSE)</f>
        <v>2.7</v>
      </c>
      <c r="M45" s="248">
        <f>VLOOKUP($B45,'Impact of the crisis'!$C$6:$AB$170,26,FALSE)</f>
        <v>3.9</v>
      </c>
      <c r="N45" s="248">
        <f>VLOOKUP($B45,'Conditions of people affected'!$C$6:$R$170,16,FALSE)</f>
        <v>4.0999999999999996</v>
      </c>
      <c r="O45" s="248">
        <f>VLOOKUP($B45,'Conditions of people affected'!$C$6:$R$170,9,FALSE)</f>
        <v>4.2</v>
      </c>
      <c r="P45" s="248">
        <f>VLOOKUP($B45,'Conditions of people affected'!$C$6:$R$170,15,FALSE)</f>
        <v>4</v>
      </c>
      <c r="Q45" s="248">
        <f t="shared" si="9"/>
        <v>2.9</v>
      </c>
      <c r="R45" s="248">
        <f>VLOOKUP($B45,'Complexity of the crisis'!$C$6:$AN$170,22,FALSE)</f>
        <v>3.3</v>
      </c>
      <c r="S45" s="248">
        <f>VLOOKUP($B45,'Complexity of the crisis'!$C$6:$AN$170,38,FALSE)</f>
        <v>2.5</v>
      </c>
      <c r="T45" s="134" t="str">
        <f>VLOOKUP(B45,Lists!$C$3:$E$163,3,FALSE)</f>
        <v>Middle east</v>
      </c>
      <c r="U45" s="135">
        <f>VLOOKUP(B45,'INFORM Severity - hidden'!$C$5:$V$170,20,FALSE)</f>
        <v>44657</v>
      </c>
    </row>
    <row r="46" spans="1:21" x14ac:dyDescent="0.25">
      <c r="A46" s="131" t="str">
        <f t="array" ref="A46">IFERROR(INDEX(Lists!$B$2:$B$153,SMALL(IF(Lists!$I$2:$I$153="Individual",ROW(Lists!$B$2:$B$153)),ROW(42:42))-1,1),"")</f>
        <v>Conflict  in Iraq</v>
      </c>
      <c r="B46" s="132" t="str">
        <f>VLOOKUP(A46,Lists!$B$2:$G$153,2,FALSE)</f>
        <v>IRQ002</v>
      </c>
      <c r="C46" s="132" t="str">
        <f>VLOOKUP(B46,'INFORM Severity - hidden'!$C$5:$D$160,2,FALSE)</f>
        <v>Iraq</v>
      </c>
      <c r="D46" s="132" t="str">
        <f>VLOOKUP(A46,Lists!$B$2:$G$153,3,FALSE)</f>
        <v>IRQ</v>
      </c>
      <c r="E46" s="133" t="str">
        <f>VLOOKUP(A46,Lists!$B$2:$G$153,5,FALSE)</f>
        <v>Conflict</v>
      </c>
      <c r="F46" s="246">
        <f t="shared" si="5"/>
        <v>3.8</v>
      </c>
      <c r="G46" s="130">
        <f t="shared" si="6"/>
        <v>4</v>
      </c>
      <c r="H46" s="130" t="str">
        <f t="shared" si="7"/>
        <v>High</v>
      </c>
      <c r="I46" s="247" t="str">
        <f>INDEX(Trends!$D$3:$D$404,MATCH(B46,Trends!$C$3:$C$404,0))</f>
        <v>Decreasing</v>
      </c>
      <c r="J46" s="130" t="str">
        <f>VLOOKUP($B46,Reliability!$A$3:$I$170,9,FALSE)</f>
        <v>Very High</v>
      </c>
      <c r="K46" s="248">
        <f t="shared" si="8"/>
        <v>4.0999999999999996</v>
      </c>
      <c r="L46" s="248">
        <f>VLOOKUP($B46,'Impact of the crisis'!$C$6:$N$170,12,FALSE)</f>
        <v>4.7</v>
      </c>
      <c r="M46" s="248">
        <f>VLOOKUP($B46,'Impact of the crisis'!$C$6:$AB$170,26,FALSE)</f>
        <v>3.8</v>
      </c>
      <c r="N46" s="248">
        <f>VLOOKUP($B46,'Conditions of people affected'!$C$6:$R$170,16,FALSE)</f>
        <v>3.5</v>
      </c>
      <c r="O46" s="248">
        <f>VLOOKUP($B46,'Conditions of people affected'!$C$6:$R$170,9,FALSE)</f>
        <v>4</v>
      </c>
      <c r="P46" s="248">
        <f>VLOOKUP($B46,'Conditions of people affected'!$C$6:$R$170,15,FALSE)</f>
        <v>3</v>
      </c>
      <c r="Q46" s="248">
        <f t="shared" si="9"/>
        <v>4.0999999999999996</v>
      </c>
      <c r="R46" s="248">
        <f>VLOOKUP($B46,'Complexity of the crisis'!$C$6:$AN$170,22,FALSE)</f>
        <v>3.6</v>
      </c>
      <c r="S46" s="248">
        <f>VLOOKUP($B46,'Complexity of the crisis'!$C$6:$AN$170,38,FALSE)</f>
        <v>4.5</v>
      </c>
      <c r="T46" s="134" t="str">
        <f>VLOOKUP(B46,Lists!$C$3:$E$163,3,FALSE)</f>
        <v>Middle east</v>
      </c>
      <c r="U46" s="135">
        <f>VLOOKUP(B46,'INFORM Severity - hidden'!$C$5:$V$170,20,FALSE)</f>
        <v>44656</v>
      </c>
    </row>
    <row r="47" spans="1:21" x14ac:dyDescent="0.25">
      <c r="A47" s="131" t="str">
        <f t="array" ref="A47">IFERROR(INDEX(Lists!$B$2:$B$153,SMALL(IF(Lists!$I$2:$I$153="Individual",ROW(Lists!$B$2:$B$153)),ROW(43:43))-1,1),"")</f>
        <v>Syrian and Palestinian refugees in iraq</v>
      </c>
      <c r="B47" s="132" t="str">
        <f>VLOOKUP(A47,Lists!$B$2:$G$153,2,FALSE)</f>
        <v>IRQ003</v>
      </c>
      <c r="C47" s="132" t="str">
        <f>VLOOKUP(B47,'INFORM Severity - hidden'!$C$5:$D$160,2,FALSE)</f>
        <v>Iraq</v>
      </c>
      <c r="D47" s="132" t="str">
        <f>VLOOKUP(A47,Lists!$B$2:$G$153,3,FALSE)</f>
        <v>IRQ</v>
      </c>
      <c r="E47" s="133" t="str">
        <f>VLOOKUP(A47,Lists!$B$2:$G$153,5,FALSE)</f>
        <v>International displacement</v>
      </c>
      <c r="F47" s="246">
        <f t="shared" si="5"/>
        <v>3</v>
      </c>
      <c r="G47" s="130">
        <f t="shared" si="6"/>
        <v>3</v>
      </c>
      <c r="H47" s="130" t="str">
        <f t="shared" si="7"/>
        <v>Medium</v>
      </c>
      <c r="I47" s="247" t="str">
        <f>INDEX(Trends!$D$3:$D$404,MATCH(B47,Trends!$C$3:$C$404,0))</f>
        <v>Stable</v>
      </c>
      <c r="J47" s="130" t="str">
        <f>VLOOKUP($B47,Reliability!$A$3:$I$170,9,FALSE)</f>
        <v>Medium</v>
      </c>
      <c r="K47" s="248">
        <f t="shared" si="8"/>
        <v>2.6</v>
      </c>
      <c r="L47" s="248">
        <f>VLOOKUP($B47,'Impact of the crisis'!$C$6:$N$170,12,FALSE)</f>
        <v>1.5</v>
      </c>
      <c r="M47" s="248">
        <f>VLOOKUP($B47,'Impact of the crisis'!$C$6:$AB$170,26,FALSE)</f>
        <v>3</v>
      </c>
      <c r="N47" s="248">
        <f>VLOOKUP($B47,'Conditions of people affected'!$C$6:$R$170,16,FALSE)</f>
        <v>2.9</v>
      </c>
      <c r="O47" s="248">
        <f>VLOOKUP($B47,'Conditions of people affected'!$C$6:$R$170,9,FALSE)</f>
        <v>2.8</v>
      </c>
      <c r="P47" s="248">
        <f>VLOOKUP($B47,'Conditions of people affected'!$C$6:$R$170,15,FALSE)</f>
        <v>3</v>
      </c>
      <c r="Q47" s="248">
        <f t="shared" si="9"/>
        <v>3.6</v>
      </c>
      <c r="R47" s="248">
        <f>VLOOKUP($B47,'Complexity of the crisis'!$C$6:$AN$170,22,FALSE)</f>
        <v>3.6</v>
      </c>
      <c r="S47" s="248">
        <f>VLOOKUP($B47,'Complexity of the crisis'!$C$6:$AN$170,38,FALSE)</f>
        <v>3.5</v>
      </c>
      <c r="T47" s="134" t="str">
        <f>VLOOKUP(B47,Lists!$C$3:$E$163,3,FALSE)</f>
        <v>Middle east</v>
      </c>
      <c r="U47" s="135">
        <f>VLOOKUP(B47,'INFORM Severity - hidden'!$C$5:$V$170,20,FALSE)</f>
        <v>44656</v>
      </c>
    </row>
    <row r="48" spans="1:21" x14ac:dyDescent="0.25">
      <c r="A48" s="131" t="str">
        <f t="array" ref="A48">IFERROR(INDEX(Lists!$B$2:$B$153,SMALL(IF(Lists!$I$2:$I$153="Individual",ROW(Lists!$B$2:$B$153)),ROW(44:44))-1,1),"")</f>
        <v>Mixed migration flows in Italy</v>
      </c>
      <c r="B48" s="132" t="str">
        <f>VLOOKUP(A48,Lists!$B$2:$G$153,2,FALSE)</f>
        <v>ITA002</v>
      </c>
      <c r="C48" s="132" t="str">
        <f>VLOOKUP(B48,'INFORM Severity - hidden'!$C$5:$D$160,2,FALSE)</f>
        <v>Italy</v>
      </c>
      <c r="D48" s="132" t="str">
        <f>VLOOKUP(A48,Lists!$B$2:$G$153,3,FALSE)</f>
        <v>ITA</v>
      </c>
      <c r="E48" s="133" t="str">
        <f>VLOOKUP(A48,Lists!$B$2:$G$153,5,FALSE)</f>
        <v>International displacement</v>
      </c>
      <c r="F48" s="246">
        <f t="shared" si="5"/>
        <v>1.9</v>
      </c>
      <c r="G48" s="130">
        <f t="shared" si="6"/>
        <v>2</v>
      </c>
      <c r="H48" s="130" t="str">
        <f t="shared" si="7"/>
        <v>Low</v>
      </c>
      <c r="I48" s="247" t="str">
        <f>INDEX(Trends!$D$3:$D$404,MATCH(B48,Trends!$C$3:$C$404,0))</f>
        <v>Stable</v>
      </c>
      <c r="J48" s="130" t="str">
        <f>VLOOKUP($B48,Reliability!$A$3:$I$170,9,FALSE)</f>
        <v>Medium</v>
      </c>
      <c r="K48" s="248">
        <f t="shared" si="8"/>
        <v>2.7</v>
      </c>
      <c r="L48" s="248">
        <f>VLOOKUP($B48,'Impact of the crisis'!$C$6:$N$170,12,FALSE)</f>
        <v>1.7</v>
      </c>
      <c r="M48" s="248">
        <f>VLOOKUP($B48,'Impact of the crisis'!$C$6:$AB$170,26,FALSE)</f>
        <v>3.1</v>
      </c>
      <c r="N48" s="248">
        <f>VLOOKUP($B48,'Conditions of people affected'!$C$6:$R$170,16,FALSE)</f>
        <v>1.6</v>
      </c>
      <c r="O48" s="248">
        <f>VLOOKUP($B48,'Conditions of people affected'!$C$6:$R$170,9,FALSE)</f>
        <v>2.2000000000000002</v>
      </c>
      <c r="P48" s="248">
        <f>VLOOKUP($B48,'Conditions of people affected'!$C$6:$R$170,15,FALSE)</f>
        <v>1</v>
      </c>
      <c r="Q48" s="248">
        <f t="shared" si="9"/>
        <v>1.5</v>
      </c>
      <c r="R48" s="248">
        <f>VLOOKUP($B48,'Complexity of the crisis'!$C$6:$AN$170,22,FALSE)</f>
        <v>1.5</v>
      </c>
      <c r="S48" s="248">
        <f>VLOOKUP($B48,'Complexity of the crisis'!$C$6:$AN$170,38,FALSE)</f>
        <v>1.5</v>
      </c>
      <c r="T48" s="134" t="str">
        <f>VLOOKUP(B48,Lists!$C$3:$E$163,3,FALSE)</f>
        <v>Europe</v>
      </c>
      <c r="U48" s="135">
        <f>VLOOKUP(B48,'INFORM Severity - hidden'!$C$5:$V$170,20,FALSE)</f>
        <v>44494</v>
      </c>
    </row>
    <row r="49" spans="1:21" x14ac:dyDescent="0.25">
      <c r="A49" s="131" t="str">
        <f t="array" ref="A49">IFERROR(INDEX(Lists!$B$2:$B$153,SMALL(IF(Lists!$I$2:$I$153="Individual",ROW(Lists!$B$2:$B$153)),ROW(45:45))-1,1),"")</f>
        <v>Syrian refugees in Jordan</v>
      </c>
      <c r="B49" s="132" t="str">
        <f>VLOOKUP(A49,Lists!$B$2:$G$153,2,FALSE)</f>
        <v>JOR002</v>
      </c>
      <c r="C49" s="132" t="str">
        <f>VLOOKUP(B49,'INFORM Severity - hidden'!$C$5:$D$160,2,FALSE)</f>
        <v>Jordan</v>
      </c>
      <c r="D49" s="132" t="str">
        <f>VLOOKUP(A49,Lists!$B$2:$G$153,3,FALSE)</f>
        <v>JOR</v>
      </c>
      <c r="E49" s="133" t="str">
        <f>VLOOKUP(A49,Lists!$B$2:$G$153,5,FALSE)</f>
        <v>International displacement</v>
      </c>
      <c r="F49" s="246">
        <f t="shared" si="5"/>
        <v>2.7</v>
      </c>
      <c r="G49" s="130">
        <f t="shared" si="6"/>
        <v>3</v>
      </c>
      <c r="H49" s="130" t="str">
        <f t="shared" si="7"/>
        <v>Medium</v>
      </c>
      <c r="I49" s="247" t="str">
        <f>INDEX(Trends!$D$3:$D$404,MATCH(B49,Trends!$C$3:$C$404,0))</f>
        <v>Stable</v>
      </c>
      <c r="J49" s="130" t="str">
        <f>VLOOKUP($B49,Reliability!$A$3:$I$170,9,FALSE)</f>
        <v>High</v>
      </c>
      <c r="K49" s="248">
        <f t="shared" si="8"/>
        <v>2.7</v>
      </c>
      <c r="L49" s="248">
        <f>VLOOKUP($B49,'Impact of the crisis'!$C$6:$N$170,12,FALSE)</f>
        <v>3</v>
      </c>
      <c r="M49" s="248">
        <f>VLOOKUP($B49,'Impact of the crisis'!$C$6:$AB$170,26,FALSE)</f>
        <v>2.6</v>
      </c>
      <c r="N49" s="248">
        <f>VLOOKUP($B49,'Conditions of people affected'!$C$6:$R$170,16,FALSE)</f>
        <v>3.1</v>
      </c>
      <c r="O49" s="248">
        <f>VLOOKUP($B49,'Conditions of people affected'!$C$6:$R$170,9,FALSE)</f>
        <v>3.2</v>
      </c>
      <c r="P49" s="248">
        <f>VLOOKUP($B49,'Conditions of people affected'!$C$6:$R$170,15,FALSE)</f>
        <v>3</v>
      </c>
      <c r="Q49" s="248">
        <f t="shared" si="9"/>
        <v>2</v>
      </c>
      <c r="R49" s="248">
        <f>VLOOKUP($B49,'Complexity of the crisis'!$C$6:$AN$170,22,FALSE)</f>
        <v>2.5</v>
      </c>
      <c r="S49" s="248">
        <f>VLOOKUP($B49,'Complexity of the crisis'!$C$6:$AN$170,38,FALSE)</f>
        <v>1.5</v>
      </c>
      <c r="T49" s="134" t="str">
        <f>VLOOKUP(B49,Lists!$C$3:$E$163,3,FALSE)</f>
        <v>Middle east</v>
      </c>
      <c r="U49" s="135">
        <f>VLOOKUP(B49,'INFORM Severity - hidden'!$C$5:$V$170,20,FALSE)</f>
        <v>44658</v>
      </c>
    </row>
    <row r="50" spans="1:21" x14ac:dyDescent="0.25">
      <c r="A50" s="131" t="str">
        <f t="array" ref="A50">IFERROR(INDEX(Lists!$B$2:$B$153,SMALL(IF(Lists!$I$2:$I$153="Individual",ROW(Lists!$B$2:$B$153)),ROW(46:46))-1,1),"")</f>
        <v>Refugee situation in Kenya</v>
      </c>
      <c r="B50" s="132" t="str">
        <f>VLOOKUP(A50,Lists!$B$2:$G$153,2,FALSE)</f>
        <v>KEN002</v>
      </c>
      <c r="C50" s="132" t="str">
        <f>VLOOKUP(B50,'INFORM Severity - hidden'!$C$5:$D$160,2,FALSE)</f>
        <v>Kenya</v>
      </c>
      <c r="D50" s="132" t="str">
        <f>VLOOKUP(A50,Lists!$B$2:$G$153,3,FALSE)</f>
        <v>KEN</v>
      </c>
      <c r="E50" s="133" t="str">
        <f>VLOOKUP(A50,Lists!$B$2:$G$153,5,FALSE)</f>
        <v>International displacement</v>
      </c>
      <c r="F50" s="246">
        <f t="shared" si="5"/>
        <v>2.6</v>
      </c>
      <c r="G50" s="130">
        <f t="shared" si="6"/>
        <v>3</v>
      </c>
      <c r="H50" s="130" t="str">
        <f t="shared" si="7"/>
        <v>Medium</v>
      </c>
      <c r="I50" s="247" t="str">
        <f>INDEX(Trends!$D$3:$D$404,MATCH(B50,Trends!$C$3:$C$404,0))</f>
        <v>Stable</v>
      </c>
      <c r="J50" s="130" t="str">
        <f>VLOOKUP($B50,Reliability!$A$3:$I$170,9,FALSE)</f>
        <v>High</v>
      </c>
      <c r="K50" s="248">
        <f t="shared" si="8"/>
        <v>2.1</v>
      </c>
      <c r="L50" s="248">
        <f>VLOOKUP($B50,'Impact of the crisis'!$C$6:$N$170,12,FALSE)</f>
        <v>0.8</v>
      </c>
      <c r="M50" s="248">
        <f>VLOOKUP($B50,'Impact of the crisis'!$C$6:$AB$170,26,FALSE)</f>
        <v>2.6</v>
      </c>
      <c r="N50" s="248">
        <f>VLOOKUP($B50,'Conditions of people affected'!$C$6:$R$170,16,FALSE)</f>
        <v>2.95</v>
      </c>
      <c r="O50" s="248">
        <f>VLOOKUP($B50,'Conditions of people affected'!$C$6:$R$170,9,FALSE)</f>
        <v>2.9</v>
      </c>
      <c r="P50" s="248">
        <f>VLOOKUP($B50,'Conditions of people affected'!$C$6:$R$170,15,FALSE)</f>
        <v>3</v>
      </c>
      <c r="Q50" s="248">
        <f t="shared" si="9"/>
        <v>2.4</v>
      </c>
      <c r="R50" s="248">
        <f>VLOOKUP($B50,'Complexity of the crisis'!$C$6:$AN$170,22,FALSE)</f>
        <v>2.7</v>
      </c>
      <c r="S50" s="248">
        <f>VLOOKUP($B50,'Complexity of the crisis'!$C$6:$AN$170,38,FALSE)</f>
        <v>2</v>
      </c>
      <c r="T50" s="134" t="str">
        <f>VLOOKUP(B50,Lists!$C$3:$E$163,3,FALSE)</f>
        <v>Africa</v>
      </c>
      <c r="U50" s="135">
        <f>VLOOKUP(B50,'INFORM Severity - hidden'!$C$5:$V$170,20,FALSE)</f>
        <v>44638</v>
      </c>
    </row>
    <row r="51" spans="1:21" x14ac:dyDescent="0.25">
      <c r="A51" s="131" t="str">
        <f t="array" ref="A51">IFERROR(INDEX(Lists!$B$2:$B$153,SMALL(IF(Lists!$I$2:$I$153="Individual",ROW(Lists!$B$2:$B$153)),ROW(47:47))-1,1),"")</f>
        <v>Drought in Kenya</v>
      </c>
      <c r="B51" s="132" t="str">
        <f>VLOOKUP(A51,Lists!$B$2:$G$153,2,FALSE)</f>
        <v>KEN003</v>
      </c>
      <c r="C51" s="132" t="str">
        <f>VLOOKUP(B51,'INFORM Severity - hidden'!$C$5:$D$160,2,FALSE)</f>
        <v>Kenya</v>
      </c>
      <c r="D51" s="132" t="str">
        <f>VLOOKUP(A51,Lists!$B$2:$G$153,3,FALSE)</f>
        <v>KEN</v>
      </c>
      <c r="E51" s="133" t="str">
        <f>VLOOKUP(A51,Lists!$B$2:$G$153,5,FALSE)</f>
        <v>Drought</v>
      </c>
      <c r="F51" s="246">
        <f t="shared" si="5"/>
        <v>3.2</v>
      </c>
      <c r="G51" s="130">
        <f t="shared" si="6"/>
        <v>4</v>
      </c>
      <c r="H51" s="130" t="str">
        <f t="shared" si="7"/>
        <v>High</v>
      </c>
      <c r="I51" s="247" t="str">
        <f>INDEX(Trends!$D$3:$D$404,MATCH(B51,Trends!$C$3:$C$404,0))</f>
        <v>Increasing</v>
      </c>
      <c r="J51" s="130" t="str">
        <f>VLOOKUP($B51,Reliability!$A$3:$I$170,9,FALSE)</f>
        <v>Medium</v>
      </c>
      <c r="K51" s="248">
        <f t="shared" si="8"/>
        <v>3.3</v>
      </c>
      <c r="L51" s="248">
        <f>VLOOKUP($B51,'Impact of the crisis'!$C$6:$N$170,12,FALSE)</f>
        <v>3.8</v>
      </c>
      <c r="M51" s="248">
        <f>VLOOKUP($B51,'Impact of the crisis'!$C$6:$AB$170,26,FALSE)</f>
        <v>3</v>
      </c>
      <c r="N51" s="248">
        <f>VLOOKUP($B51,'Conditions of people affected'!$C$6:$R$170,16,FALSE)</f>
        <v>3.6</v>
      </c>
      <c r="O51" s="248">
        <f>VLOOKUP($B51,'Conditions of people affected'!$C$6:$R$170,9,FALSE)</f>
        <v>4.2</v>
      </c>
      <c r="P51" s="248">
        <f>VLOOKUP($B51,'Conditions of people affected'!$C$6:$R$170,15,FALSE)</f>
        <v>3</v>
      </c>
      <c r="Q51" s="248">
        <f t="shared" si="9"/>
        <v>2.4</v>
      </c>
      <c r="R51" s="248">
        <f>VLOOKUP($B51,'Complexity of the crisis'!$C$6:$AN$170,22,FALSE)</f>
        <v>2.7</v>
      </c>
      <c r="S51" s="248">
        <f>VLOOKUP($B51,'Complexity of the crisis'!$C$6:$AN$170,38,FALSE)</f>
        <v>2</v>
      </c>
      <c r="T51" s="134" t="str">
        <f>VLOOKUP(B51,Lists!$C$3:$E$163,3,FALSE)</f>
        <v>Africa</v>
      </c>
      <c r="U51" s="135">
        <f>VLOOKUP(B51,'INFORM Severity - hidden'!$C$5:$V$170,20,FALSE)</f>
        <v>44638</v>
      </c>
    </row>
    <row r="52" spans="1:21" x14ac:dyDescent="0.25">
      <c r="A52" s="131" t="str">
        <f t="array" ref="A52">IFERROR(INDEX(Lists!$B$2:$B$153,SMALL(IF(Lists!$I$2:$I$153="Individual",ROW(Lists!$B$2:$B$153)),ROW(48:48))-1,1),"")</f>
        <v>Syrian refugees in Lebanon</v>
      </c>
      <c r="B52" s="132" t="str">
        <f>VLOOKUP(A52,Lists!$B$2:$G$153,2,FALSE)</f>
        <v>LBN002</v>
      </c>
      <c r="C52" s="132" t="str">
        <f>VLOOKUP(B52,'INFORM Severity - hidden'!$C$5:$D$160,2,FALSE)</f>
        <v>Lebanon</v>
      </c>
      <c r="D52" s="132" t="str">
        <f>VLOOKUP(A52,Lists!$B$2:$G$153,3,FALSE)</f>
        <v>LBN</v>
      </c>
      <c r="E52" s="133" t="str">
        <f>VLOOKUP(A52,Lists!$B$2:$G$153,5,FALSE)</f>
        <v>International displacement</v>
      </c>
      <c r="F52" s="246">
        <f t="shared" si="5"/>
        <v>3.6</v>
      </c>
      <c r="G52" s="130">
        <f t="shared" si="6"/>
        <v>4</v>
      </c>
      <c r="H52" s="130" t="str">
        <f t="shared" si="7"/>
        <v>High</v>
      </c>
      <c r="I52" s="247" t="str">
        <f>INDEX(Trends!$D$3:$D$404,MATCH(B52,Trends!$C$3:$C$404,0))</f>
        <v>Increasing</v>
      </c>
      <c r="J52" s="130" t="str">
        <f>VLOOKUP($B52,Reliability!$A$3:$I$170,9,FALSE)</f>
        <v>Medium</v>
      </c>
      <c r="K52" s="248">
        <f t="shared" si="8"/>
        <v>4.2</v>
      </c>
      <c r="L52" s="248">
        <f>VLOOKUP($B52,'Impact of the crisis'!$C$6:$N$170,12,FALSE)</f>
        <v>3.6</v>
      </c>
      <c r="M52" s="248">
        <f>VLOOKUP($B52,'Impact of the crisis'!$C$6:$AB$170,26,FALSE)</f>
        <v>4.5</v>
      </c>
      <c r="N52" s="248">
        <f>VLOOKUP($B52,'Conditions of people affected'!$C$6:$R$170,16,FALSE)</f>
        <v>3.8</v>
      </c>
      <c r="O52" s="248">
        <f>VLOOKUP($B52,'Conditions of people affected'!$C$6:$R$170,9,FALSE)</f>
        <v>3.6</v>
      </c>
      <c r="P52" s="248">
        <f>VLOOKUP($B52,'Conditions of people affected'!$C$6:$R$170,15,FALSE)</f>
        <v>4</v>
      </c>
      <c r="Q52" s="248">
        <f t="shared" si="9"/>
        <v>2.7</v>
      </c>
      <c r="R52" s="248">
        <f>VLOOKUP($B52,'Complexity of the crisis'!$C$6:$AN$170,22,FALSE)</f>
        <v>2.8</v>
      </c>
      <c r="S52" s="248">
        <f>VLOOKUP($B52,'Complexity of the crisis'!$C$6:$AN$170,38,FALSE)</f>
        <v>2.5</v>
      </c>
      <c r="T52" s="134" t="str">
        <f>VLOOKUP(B52,Lists!$C$3:$E$163,3,FALSE)</f>
        <v>Middle east</v>
      </c>
      <c r="U52" s="135">
        <f>VLOOKUP(B52,'INFORM Severity - hidden'!$C$5:$V$170,20,FALSE)</f>
        <v>44664</v>
      </c>
    </row>
    <row r="53" spans="1:21" x14ac:dyDescent="0.25">
      <c r="A53" s="131" t="str">
        <f t="array" ref="A53">IFERROR(INDEX(Lists!$B$2:$B$153,SMALL(IF(Lists!$I$2:$I$153="Individual",ROW(Lists!$B$2:$B$153)),ROW(49:49))-1,1),"")</f>
        <v>Socioeconomic crisis in Lebanon</v>
      </c>
      <c r="B53" s="132" t="str">
        <f>VLOOKUP(A53,Lists!$B$2:$G$153,2,FALSE)</f>
        <v>LBN004</v>
      </c>
      <c r="C53" s="132" t="str">
        <f>VLOOKUP(B53,'INFORM Severity - hidden'!$C$5:$D$160,2,FALSE)</f>
        <v>Lebanon</v>
      </c>
      <c r="D53" s="132" t="str">
        <f>VLOOKUP(A53,Lists!$B$2:$G$153,3,FALSE)</f>
        <v>LBN</v>
      </c>
      <c r="E53" s="133" t="str">
        <f>VLOOKUP(A53,Lists!$B$2:$G$153,5,FALSE)</f>
        <v>Political and economic crisis</v>
      </c>
      <c r="F53" s="246">
        <f t="shared" si="5"/>
        <v>3.6</v>
      </c>
      <c r="G53" s="130">
        <f t="shared" si="6"/>
        <v>4</v>
      </c>
      <c r="H53" s="130" t="str">
        <f t="shared" si="7"/>
        <v>High</v>
      </c>
      <c r="I53" s="247" t="str">
        <f>INDEX(Trends!$D$3:$D$404,MATCH(B53,Trends!$C$3:$C$404,0))</f>
        <v>Stable</v>
      </c>
      <c r="J53" s="130" t="str">
        <f>VLOOKUP($B53,Reliability!$A$3:$I$170,9,FALSE)</f>
        <v>Medium</v>
      </c>
      <c r="K53" s="248">
        <f t="shared" si="8"/>
        <v>3.2</v>
      </c>
      <c r="L53" s="248">
        <f>VLOOKUP($B53,'Impact of the crisis'!$C$6:$N$170,12,FALSE)</f>
        <v>3.6</v>
      </c>
      <c r="M53" s="248">
        <f>VLOOKUP($B53,'Impact of the crisis'!$C$6:$AB$170,26,FALSE)</f>
        <v>3</v>
      </c>
      <c r="N53" s="248">
        <f>VLOOKUP($B53,'Conditions of people affected'!$C$6:$R$170,16,FALSE)</f>
        <v>4.0999999999999996</v>
      </c>
      <c r="O53" s="248">
        <f>VLOOKUP($B53,'Conditions of people affected'!$C$6:$R$170,9,FALSE)</f>
        <v>4.2</v>
      </c>
      <c r="P53" s="248">
        <f>VLOOKUP($B53,'Conditions of people affected'!$C$6:$R$170,15,FALSE)</f>
        <v>4</v>
      </c>
      <c r="Q53" s="248">
        <f t="shared" si="9"/>
        <v>2.9</v>
      </c>
      <c r="R53" s="248">
        <f>VLOOKUP($B53,'Complexity of the crisis'!$C$6:$AN$170,22,FALSE)</f>
        <v>2.8</v>
      </c>
      <c r="S53" s="248">
        <f>VLOOKUP($B53,'Complexity of the crisis'!$C$6:$AN$170,38,FALSE)</f>
        <v>3</v>
      </c>
      <c r="T53" s="134" t="str">
        <f>VLOOKUP(B53,Lists!$C$3:$E$163,3,FALSE)</f>
        <v>Middle east</v>
      </c>
      <c r="U53" s="135">
        <f>VLOOKUP(B53,'INFORM Severity - hidden'!$C$5:$V$170,20,FALSE)</f>
        <v>44664</v>
      </c>
    </row>
    <row r="54" spans="1:21" x14ac:dyDescent="0.25">
      <c r="A54" s="131" t="str">
        <f t="array" ref="A54">IFERROR(INDEX(Lists!$B$2:$B$153,SMALL(IF(Lists!$I$2:$I$153="Individual",ROW(Lists!$B$2:$B$153)),ROW(50:50))-1,1),"")</f>
        <v>Mixed migration flows in Libya</v>
      </c>
      <c r="B54" s="132" t="str">
        <f>VLOOKUP(A54,Lists!$B$2:$G$153,2,FALSE)</f>
        <v>LBY002</v>
      </c>
      <c r="C54" s="132" t="str">
        <f>VLOOKUP(B54,'INFORM Severity - hidden'!$C$5:$D$160,2,FALSE)</f>
        <v>Libya</v>
      </c>
      <c r="D54" s="132" t="str">
        <f>VLOOKUP(A54,Lists!$B$2:$G$153,3,FALSE)</f>
        <v>LBY</v>
      </c>
      <c r="E54" s="133" t="str">
        <f>VLOOKUP(A54,Lists!$B$2:$G$153,5,FALSE)</f>
        <v>International displacement</v>
      </c>
      <c r="F54" s="246">
        <f t="shared" si="5"/>
        <v>2.8</v>
      </c>
      <c r="G54" s="130">
        <f t="shared" si="6"/>
        <v>3</v>
      </c>
      <c r="H54" s="130" t="str">
        <f t="shared" si="7"/>
        <v>Medium</v>
      </c>
      <c r="I54" s="247" t="str">
        <f>INDEX(Trends!$D$3:$D$404,MATCH(B54,Trends!$C$3:$C$404,0))</f>
        <v>Decreasing</v>
      </c>
      <c r="J54" s="130" t="str">
        <f>VLOOKUP($B54,Reliability!$A$3:$I$170,9,FALSE)</f>
        <v>High</v>
      </c>
      <c r="K54" s="248">
        <f t="shared" si="8"/>
        <v>3.8</v>
      </c>
      <c r="L54" s="248">
        <f>VLOOKUP($B54,'Impact of the crisis'!$C$6:$N$170,12,FALSE)</f>
        <v>4.5999999999999996</v>
      </c>
      <c r="M54" s="248">
        <f>VLOOKUP($B54,'Impact of the crisis'!$C$6:$AB$170,26,FALSE)</f>
        <v>3.3</v>
      </c>
      <c r="N54" s="248">
        <f>VLOOKUP($B54,'Conditions of people affected'!$C$6:$R$170,16,FALSE)</f>
        <v>2.2000000000000002</v>
      </c>
      <c r="O54" s="248">
        <f>VLOOKUP($B54,'Conditions of people affected'!$C$6:$R$170,9,FALSE)</f>
        <v>2.4</v>
      </c>
      <c r="P54" s="248">
        <f>VLOOKUP($B54,'Conditions of people affected'!$C$6:$R$170,15,FALSE)</f>
        <v>2</v>
      </c>
      <c r="Q54" s="248">
        <f t="shared" si="9"/>
        <v>2.9</v>
      </c>
      <c r="R54" s="248">
        <f>VLOOKUP($B54,'Complexity of the crisis'!$C$6:$AN$170,22,FALSE)</f>
        <v>3.3</v>
      </c>
      <c r="S54" s="248">
        <f>VLOOKUP($B54,'Complexity of the crisis'!$C$6:$AN$170,38,FALSE)</f>
        <v>2.5</v>
      </c>
      <c r="T54" s="134" t="str">
        <f>VLOOKUP(B54,Lists!$C$3:$E$163,3,FALSE)</f>
        <v>Africa</v>
      </c>
      <c r="U54" s="135">
        <f>VLOOKUP(B54,'INFORM Severity - hidden'!$C$5:$V$170,20,FALSE)</f>
        <v>44613</v>
      </c>
    </row>
    <row r="55" spans="1:21" x14ac:dyDescent="0.25">
      <c r="A55" s="131" t="str">
        <f t="array" ref="A55">IFERROR(INDEX(Lists!$B$2:$B$153,SMALL(IF(Lists!$I$2:$I$153="Individual",ROW(Lists!$B$2:$B$153)),ROW(51:51))-1,1),"")</f>
        <v>Drought in Lesotho</v>
      </c>
      <c r="B55" s="132" t="str">
        <f>VLOOKUP(A55,Lists!$B$2:$G$153,2,FALSE)</f>
        <v>LSO002</v>
      </c>
      <c r="C55" s="132" t="str">
        <f>VLOOKUP(B55,'INFORM Severity - hidden'!$C$5:$D$160,2,FALSE)</f>
        <v>Lesotho</v>
      </c>
      <c r="D55" s="132" t="str">
        <f>VLOOKUP(A55,Lists!$B$2:$G$153,3,FALSE)</f>
        <v>LSO</v>
      </c>
      <c r="E55" s="133" t="str">
        <f>VLOOKUP(A55,Lists!$B$2:$G$153,5,FALSE)</f>
        <v>Drought</v>
      </c>
      <c r="F55" s="246">
        <f t="shared" si="5"/>
        <v>2.2000000000000002</v>
      </c>
      <c r="G55" s="130">
        <f t="shared" si="6"/>
        <v>3</v>
      </c>
      <c r="H55" s="130" t="str">
        <f t="shared" si="7"/>
        <v>Medium</v>
      </c>
      <c r="I55" s="247" t="str">
        <f>INDEX(Trends!$D$3:$D$404,MATCH(B55,Trends!$C$3:$C$404,0))</f>
        <v>Stable</v>
      </c>
      <c r="J55" s="130" t="str">
        <f>VLOOKUP($B55,Reliability!$A$3:$I$170,9,FALSE)</f>
        <v>High</v>
      </c>
      <c r="K55" s="248">
        <f t="shared" si="8"/>
        <v>2.1</v>
      </c>
      <c r="L55" s="248">
        <f>VLOOKUP($B55,'Impact of the crisis'!$C$6:$N$170,12,FALSE)</f>
        <v>3</v>
      </c>
      <c r="M55" s="248">
        <f>VLOOKUP($B55,'Impact of the crisis'!$C$6:$AB$170,26,FALSE)</f>
        <v>1.5</v>
      </c>
      <c r="N55" s="248">
        <f>VLOOKUP($B55,'Conditions of people affected'!$C$6:$R$170,16,FALSE)</f>
        <v>2.75</v>
      </c>
      <c r="O55" s="248">
        <f>VLOOKUP($B55,'Conditions of people affected'!$C$6:$R$170,9,FALSE)</f>
        <v>2.5</v>
      </c>
      <c r="P55" s="248">
        <f>VLOOKUP($B55,'Conditions of people affected'!$C$6:$R$170,15,FALSE)</f>
        <v>3</v>
      </c>
      <c r="Q55" s="248">
        <f t="shared" si="9"/>
        <v>1.3</v>
      </c>
      <c r="R55" s="248">
        <f>VLOOKUP($B55,'Complexity of the crisis'!$C$6:$AN$170,22,FALSE)</f>
        <v>1.6</v>
      </c>
      <c r="S55" s="248">
        <f>VLOOKUP($B55,'Complexity of the crisis'!$C$6:$AN$170,38,FALSE)</f>
        <v>1</v>
      </c>
      <c r="T55" s="134" t="str">
        <f>VLOOKUP(B55,Lists!$C$3:$E$163,3,FALSE)</f>
        <v>Africa</v>
      </c>
      <c r="U55" s="135">
        <f>VLOOKUP(B55,'INFORM Severity - hidden'!$C$5:$V$170,20,FALSE)</f>
        <v>44679</v>
      </c>
    </row>
    <row r="56" spans="1:21" x14ac:dyDescent="0.25">
      <c r="A56" s="131" t="str">
        <f t="array" ref="A56">IFERROR(INDEX(Lists!$B$2:$B$153,SMALL(IF(Lists!$I$2:$I$153="Individual",ROW(Lists!$B$2:$B$153)),ROW(52:52))-1,1),"")</f>
        <v>Mixed migration flows in Morocco</v>
      </c>
      <c r="B56" s="132" t="str">
        <f>VLOOKUP(A56,Lists!$B$2:$G$153,2,FALSE)</f>
        <v>MAR002</v>
      </c>
      <c r="C56" s="132" t="str">
        <f>VLOOKUP(B56,'INFORM Severity - hidden'!$C$5:$D$160,2,FALSE)</f>
        <v>Morocco</v>
      </c>
      <c r="D56" s="132" t="str">
        <f>VLOOKUP(A56,Lists!$B$2:$G$153,3,FALSE)</f>
        <v>MAR</v>
      </c>
      <c r="E56" s="133" t="str">
        <f>VLOOKUP(A56,Lists!$B$2:$G$153,5,FALSE)</f>
        <v>International displacement</v>
      </c>
      <c r="F56" s="246" t="str">
        <f t="shared" si="5"/>
        <v>x</v>
      </c>
      <c r="G56" s="130" t="str">
        <f t="shared" si="6"/>
        <v>x</v>
      </c>
      <c r="H56" s="130" t="str">
        <f t="shared" si="7"/>
        <v>x</v>
      </c>
      <c r="I56" s="247" t="str">
        <f>INDEX(Trends!$D$3:$D$404,MATCH(B56,Trends!$C$3:$C$404,0))</f>
        <v>-</v>
      </c>
      <c r="J56" s="130" t="str">
        <f>VLOOKUP($B56,Reliability!$A$3:$I$170,9,FALSE)</f>
        <v>Very Low</v>
      </c>
      <c r="K56" s="248">
        <f t="shared" si="8"/>
        <v>3.9</v>
      </c>
      <c r="L56" s="248">
        <f>VLOOKUP($B56,'Impact of the crisis'!$C$6:$N$170,12,FALSE)</f>
        <v>4.8</v>
      </c>
      <c r="M56" s="248">
        <f>VLOOKUP($B56,'Impact of the crisis'!$C$6:$AB$170,26,FALSE)</f>
        <v>3.2</v>
      </c>
      <c r="N56" s="248" t="str">
        <f>VLOOKUP($B56,'Conditions of people affected'!$C$6:$R$170,16,FALSE)</f>
        <v>x</v>
      </c>
      <c r="O56" s="248" t="str">
        <f>VLOOKUP($B56,'Conditions of people affected'!$C$6:$R$170,9,FALSE)</f>
        <v>x</v>
      </c>
      <c r="P56" s="248" t="str">
        <f>VLOOKUP($B56,'Conditions of people affected'!$C$6:$R$170,15,FALSE)</f>
        <v>x</v>
      </c>
      <c r="Q56" s="248">
        <f t="shared" si="9"/>
        <v>2.4</v>
      </c>
      <c r="R56" s="248">
        <f>VLOOKUP($B56,'Complexity of the crisis'!$C$6:$AN$170,22,FALSE)</f>
        <v>3.1</v>
      </c>
      <c r="S56" s="248">
        <f>VLOOKUP($B56,'Complexity of the crisis'!$C$6:$AN$170,38,FALSE)</f>
        <v>1.5</v>
      </c>
      <c r="T56" s="134" t="str">
        <f>VLOOKUP(B56,Lists!$C$3:$E$163,3,FALSE)</f>
        <v>Africa</v>
      </c>
      <c r="U56" s="135">
        <f>VLOOKUP(B56,'INFORM Severity - hidden'!$C$5:$V$170,20,FALSE)</f>
        <v>44494</v>
      </c>
    </row>
    <row r="57" spans="1:21" x14ac:dyDescent="0.25">
      <c r="A57" s="131" t="str">
        <f t="array" ref="A57">IFERROR(INDEX(Lists!$B$2:$B$153,SMALL(IF(Lists!$I$2:$I$153="Individual",ROW(Lists!$B$2:$B$153)),ROW(53:53))-1,1),"")</f>
        <v>DIsplacement from Ukraine conflict in Moldova</v>
      </c>
      <c r="B57" s="132" t="str">
        <f>VLOOKUP(A57,Lists!$B$2:$G$153,2,FALSE)</f>
        <v>MDA002</v>
      </c>
      <c r="C57" s="132" t="str">
        <f>VLOOKUP(B57,'INFORM Severity - hidden'!$C$5:$D$160,2,FALSE)</f>
        <v>Moldova</v>
      </c>
      <c r="D57" s="132" t="str">
        <f>VLOOKUP(A57,Lists!$B$2:$G$153,3,FALSE)</f>
        <v>MDA</v>
      </c>
      <c r="E57" s="133" t="str">
        <f>VLOOKUP(A57,Lists!$B$2:$G$153,5,FALSE)</f>
        <v>International displacement</v>
      </c>
      <c r="F57" s="246">
        <f t="shared" si="5"/>
        <v>1.4</v>
      </c>
      <c r="G57" s="130">
        <f t="shared" si="6"/>
        <v>2</v>
      </c>
      <c r="H57" s="130" t="str">
        <f t="shared" si="7"/>
        <v>Low</v>
      </c>
      <c r="I57" s="247" t="str">
        <f>INDEX(Trends!$D$3:$D$404,MATCH(B57,Trends!$C$3:$C$404,0))</f>
        <v>-</v>
      </c>
      <c r="J57" s="130" t="str">
        <f>VLOOKUP($B57,Reliability!$A$3:$I$170,9,FALSE)</f>
        <v>Very High</v>
      </c>
      <c r="K57" s="248">
        <f t="shared" si="8"/>
        <v>2.1</v>
      </c>
      <c r="L57" s="248">
        <f>VLOOKUP($B57,'Impact of the crisis'!$C$6:$N$170,12,FALSE)</f>
        <v>0.3</v>
      </c>
      <c r="M57" s="248">
        <f>VLOOKUP($B57,'Impact of the crisis'!$C$6:$AB$170,26,FALSE)</f>
        <v>2.8</v>
      </c>
      <c r="N57" s="248">
        <f>VLOOKUP($B57,'Conditions of people affected'!$C$6:$R$170,16,FALSE)</f>
        <v>1</v>
      </c>
      <c r="O57" s="248">
        <f>VLOOKUP($B57,'Conditions of people affected'!$C$6:$R$170,9,FALSE)</f>
        <v>0</v>
      </c>
      <c r="P57" s="248">
        <f>VLOOKUP($B57,'Conditions of people affected'!$C$6:$R$170,15,FALSE)</f>
        <v>2</v>
      </c>
      <c r="Q57" s="248">
        <f t="shared" si="9"/>
        <v>1.4</v>
      </c>
      <c r="R57" s="248">
        <f>VLOOKUP($B57,'Complexity of the crisis'!$C$6:$AN$170,22,FALSE)</f>
        <v>1.8</v>
      </c>
      <c r="S57" s="248">
        <f>VLOOKUP($B57,'Complexity of the crisis'!$C$6:$AN$170,38,FALSE)</f>
        <v>1</v>
      </c>
      <c r="T57" s="134" t="str">
        <f>VLOOKUP(B57,Lists!$C$3:$E$163,3,FALSE)</f>
        <v>Europe</v>
      </c>
      <c r="U57" s="135">
        <f>VLOOKUP(B57,'INFORM Severity - hidden'!$C$5:$V$170,20,FALSE)</f>
        <v>44659</v>
      </c>
    </row>
    <row r="58" spans="1:21" x14ac:dyDescent="0.25">
      <c r="A58" s="131" t="str">
        <f t="array" ref="A58">IFERROR(INDEX(Lists!$B$2:$B$153,SMALL(IF(Lists!$I$2:$I$153="Individual",ROW(Lists!$B$2:$B$153)),ROW(54:54))-1,1),"")</f>
        <v>Drought in Madagascar</v>
      </c>
      <c r="B58" s="132" t="str">
        <f>VLOOKUP(A58,Lists!$B$2:$G$153,2,FALSE)</f>
        <v>MDG002</v>
      </c>
      <c r="C58" s="132" t="str">
        <f>VLOOKUP(B58,'INFORM Severity - hidden'!$C$5:$D$160,2,FALSE)</f>
        <v>Madagascar</v>
      </c>
      <c r="D58" s="132" t="str">
        <f>VLOOKUP(A58,Lists!$B$2:$G$153,3,FALSE)</f>
        <v>MDG</v>
      </c>
      <c r="E58" s="133" t="str">
        <f>VLOOKUP(A58,Lists!$B$2:$G$153,5,FALSE)</f>
        <v>Drought</v>
      </c>
      <c r="F58" s="246">
        <f t="shared" si="5"/>
        <v>2.9</v>
      </c>
      <c r="G58" s="130">
        <f t="shared" si="6"/>
        <v>3</v>
      </c>
      <c r="H58" s="130" t="str">
        <f t="shared" si="7"/>
        <v>Medium</v>
      </c>
      <c r="I58" s="247" t="str">
        <f>INDEX(Trends!$D$3:$D$404,MATCH(B58,Trends!$C$3:$C$404,0))</f>
        <v>Increasing</v>
      </c>
      <c r="J58" s="130" t="str">
        <f>VLOOKUP($B58,Reliability!$A$3:$I$170,9,FALSE)</f>
        <v>Very High</v>
      </c>
      <c r="K58" s="248">
        <f t="shared" si="8"/>
        <v>2.2000000000000002</v>
      </c>
      <c r="L58" s="248">
        <f>VLOOKUP($B58,'Impact of the crisis'!$C$6:$N$170,12,FALSE)</f>
        <v>2.2000000000000002</v>
      </c>
      <c r="M58" s="248">
        <f>VLOOKUP($B58,'Impact of the crisis'!$C$6:$AB$170,26,FALSE)</f>
        <v>2.2000000000000002</v>
      </c>
      <c r="N58" s="248">
        <f>VLOOKUP($B58,'Conditions of people affected'!$C$6:$R$170,16,FALSE)</f>
        <v>3.85</v>
      </c>
      <c r="O58" s="248">
        <f>VLOOKUP($B58,'Conditions of people affected'!$C$6:$R$170,9,FALSE)</f>
        <v>3.7</v>
      </c>
      <c r="P58" s="248">
        <f>VLOOKUP($B58,'Conditions of people affected'!$C$6:$R$170,15,FALSE)</f>
        <v>4</v>
      </c>
      <c r="Q58" s="248">
        <f t="shared" si="9"/>
        <v>1.9</v>
      </c>
      <c r="R58" s="248">
        <f>VLOOKUP($B58,'Complexity of the crisis'!$C$6:$AN$170,22,FALSE)</f>
        <v>2.2999999999999998</v>
      </c>
      <c r="S58" s="248">
        <f>VLOOKUP($B58,'Complexity of the crisis'!$C$6:$AN$170,38,FALSE)</f>
        <v>1.5</v>
      </c>
      <c r="T58" s="134" t="str">
        <f>VLOOKUP(B58,Lists!$C$3:$E$163,3,FALSE)</f>
        <v>Africa</v>
      </c>
      <c r="U58" s="135">
        <f>VLOOKUP(B58,'INFORM Severity - hidden'!$C$5:$V$170,20,FALSE)</f>
        <v>44679</v>
      </c>
    </row>
    <row r="59" spans="1:21" x14ac:dyDescent="0.25">
      <c r="A59" s="131" t="str">
        <f t="array" ref="A59">IFERROR(INDEX(Lists!$B$2:$B$153,SMALL(IF(Lists!$I$2:$I$153="Individual",ROW(Lists!$B$2:$B$153)),ROW(55:55))-1,1),"")</f>
        <v>Tropical Cyclones Season in 2022 in Madagascar</v>
      </c>
      <c r="B59" s="132" t="str">
        <f>VLOOKUP(A59,Lists!$B$2:$G$153,2,FALSE)</f>
        <v>MDG006</v>
      </c>
      <c r="C59" s="132" t="str">
        <f>VLOOKUP(B59,'INFORM Severity - hidden'!$C$5:$D$160,2,FALSE)</f>
        <v>Madagascar</v>
      </c>
      <c r="D59" s="132" t="str">
        <f>VLOOKUP(A59,Lists!$B$2:$G$153,3,FALSE)</f>
        <v>MDG</v>
      </c>
      <c r="E59" s="133" t="str">
        <f>VLOOKUP(A59,Lists!$B$2:$G$153,5,FALSE)</f>
        <v>Tropical cyclone</v>
      </c>
      <c r="F59" s="246">
        <f t="shared" si="5"/>
        <v>1.8</v>
      </c>
      <c r="G59" s="130">
        <f t="shared" si="6"/>
        <v>2</v>
      </c>
      <c r="H59" s="130" t="str">
        <f t="shared" si="7"/>
        <v>Low</v>
      </c>
      <c r="I59" s="247" t="str">
        <f>INDEX(Trends!$D$3:$D$404,MATCH(B59,Trends!$C$3:$C$404,0))</f>
        <v>Increasing</v>
      </c>
      <c r="J59" s="130" t="str">
        <f>VLOOKUP($B59,Reliability!$A$3:$I$170,9,FALSE)</f>
        <v>Very High</v>
      </c>
      <c r="K59" s="248">
        <f t="shared" si="8"/>
        <v>3.5</v>
      </c>
      <c r="L59" s="248">
        <f>VLOOKUP($B59,'Impact of the crisis'!$C$6:$N$170,12,FALSE)</f>
        <v>4.9000000000000004</v>
      </c>
      <c r="M59" s="248">
        <f>VLOOKUP($B59,'Impact of the crisis'!$C$6:$AB$170,26,FALSE)</f>
        <v>2.2999999999999998</v>
      </c>
      <c r="N59" s="248">
        <f>VLOOKUP($B59,'Conditions of people affected'!$C$6:$R$170,16,FALSE)</f>
        <v>0.8</v>
      </c>
      <c r="O59" s="248">
        <f>VLOOKUP($B59,'Conditions of people affected'!$C$6:$R$170,9,FALSE)</f>
        <v>0.6</v>
      </c>
      <c r="P59" s="248">
        <f>VLOOKUP($B59,'Conditions of people affected'!$C$6:$R$170,15,FALSE)</f>
        <v>1</v>
      </c>
      <c r="Q59" s="248">
        <f t="shared" si="9"/>
        <v>1.7</v>
      </c>
      <c r="R59" s="248">
        <f>VLOOKUP($B59,'Complexity of the crisis'!$C$6:$AN$170,22,FALSE)</f>
        <v>2.2999999999999998</v>
      </c>
      <c r="S59" s="248">
        <f>VLOOKUP($B59,'Complexity of the crisis'!$C$6:$AN$170,38,FALSE)</f>
        <v>1</v>
      </c>
      <c r="T59" s="134" t="str">
        <f>VLOOKUP(B59,Lists!$C$3:$E$163,3,FALSE)</f>
        <v>Africa</v>
      </c>
      <c r="U59" s="135">
        <f>VLOOKUP(B59,'INFORM Severity - hidden'!$C$5:$V$170,20,FALSE)</f>
        <v>44679</v>
      </c>
    </row>
    <row r="60" spans="1:21" x14ac:dyDescent="0.25">
      <c r="A60" s="131" t="str">
        <f t="array" ref="A60">IFERROR(INDEX(Lists!$B$2:$B$153,SMALL(IF(Lists!$I$2:$I$153="Individual",ROW(Lists!$B$2:$B$153)),ROW(56:56))-1,1),"")</f>
        <v>Criminal Violence in Mexico</v>
      </c>
      <c r="B60" s="132" t="str">
        <f>VLOOKUP(A60,Lists!$B$2:$G$153,2,FALSE)</f>
        <v>MEX002</v>
      </c>
      <c r="C60" s="132" t="str">
        <f>VLOOKUP(B60,'INFORM Severity - hidden'!$C$5:$D$160,2,FALSE)</f>
        <v>Mexico</v>
      </c>
      <c r="D60" s="132" t="str">
        <f>VLOOKUP(A60,Lists!$B$2:$G$153,3,FALSE)</f>
        <v>MEX</v>
      </c>
      <c r="E60" s="133" t="str">
        <f>VLOOKUP(A60,Lists!$B$2:$G$153,5,FALSE)</f>
        <v>Other type of violence</v>
      </c>
      <c r="F60" s="246" t="str">
        <f t="shared" si="5"/>
        <v>x</v>
      </c>
      <c r="G60" s="130" t="str">
        <f t="shared" si="6"/>
        <v>x</v>
      </c>
      <c r="H60" s="130" t="str">
        <f t="shared" si="7"/>
        <v>x</v>
      </c>
      <c r="I60" s="247" t="str">
        <f>INDEX(Trends!$D$3:$D$404,MATCH(B60,Trends!$C$3:$C$404,0))</f>
        <v>-</v>
      </c>
      <c r="J60" s="130" t="str">
        <f>VLOOKUP($B60,Reliability!$A$3:$I$170,9,FALSE)</f>
        <v>Low</v>
      </c>
      <c r="K60" s="248">
        <f t="shared" si="8"/>
        <v>4.0999999999999996</v>
      </c>
      <c r="L60" s="248">
        <f>VLOOKUP($B60,'Impact of the crisis'!$C$6:$N$170,12,FALSE)</f>
        <v>5</v>
      </c>
      <c r="M60" s="248">
        <f>VLOOKUP($B60,'Impact of the crisis'!$C$6:$AB$170,26,FALSE)</f>
        <v>3.4</v>
      </c>
      <c r="N60" s="248" t="str">
        <f>VLOOKUP($B60,'Conditions of people affected'!$C$6:$R$170,16,FALSE)</f>
        <v>x</v>
      </c>
      <c r="O60" s="248" t="str">
        <f>VLOOKUP($B60,'Conditions of people affected'!$C$6:$R$170,9,FALSE)</f>
        <v>x</v>
      </c>
      <c r="P60" s="248" t="str">
        <f>VLOOKUP($B60,'Conditions of people affected'!$C$6:$R$170,15,FALSE)</f>
        <v>x</v>
      </c>
      <c r="Q60" s="248">
        <f t="shared" si="9"/>
        <v>3.3</v>
      </c>
      <c r="R60" s="248">
        <f>VLOOKUP($B60,'Complexity of the crisis'!$C$6:$AN$170,22,FALSE)</f>
        <v>3</v>
      </c>
      <c r="S60" s="248">
        <f>VLOOKUP($B60,'Complexity of the crisis'!$C$6:$AN$170,38,FALSE)</f>
        <v>3.5</v>
      </c>
      <c r="T60" s="134" t="str">
        <f>VLOOKUP(B60,Lists!$C$3:$E$163,3,FALSE)</f>
        <v>Americas</v>
      </c>
      <c r="U60" s="135">
        <f>VLOOKUP(B60,'INFORM Severity - hidden'!$C$5:$V$170,20,FALSE)</f>
        <v>44488</v>
      </c>
    </row>
    <row r="61" spans="1:21" x14ac:dyDescent="0.25">
      <c r="A61" s="131" t="str">
        <f t="array" ref="A61">IFERROR(INDEX(Lists!$B$2:$B$153,SMALL(IF(Lists!$I$2:$I$153="Individual",ROW(Lists!$B$2:$B$153)),ROW(57:57))-1,1),"")</f>
        <v>Mixed Migration in Mexico</v>
      </c>
      <c r="B61" s="132" t="str">
        <f>VLOOKUP(A61,Lists!$B$2:$G$153,2,FALSE)</f>
        <v>MEX003</v>
      </c>
      <c r="C61" s="132" t="str">
        <f>VLOOKUP(B61,'INFORM Severity - hidden'!$C$5:$D$160,2,FALSE)</f>
        <v>Mexico</v>
      </c>
      <c r="D61" s="132" t="str">
        <f>VLOOKUP(A61,Lists!$B$2:$G$153,3,FALSE)</f>
        <v>MEX</v>
      </c>
      <c r="E61" s="133" t="str">
        <f>VLOOKUP(A61,Lists!$B$2:$G$153,5,FALSE)</f>
        <v>International displacement</v>
      </c>
      <c r="F61" s="246">
        <f t="shared" si="5"/>
        <v>2.4</v>
      </c>
      <c r="G61" s="130">
        <f t="shared" si="6"/>
        <v>3</v>
      </c>
      <c r="H61" s="130" t="str">
        <f t="shared" si="7"/>
        <v>Medium</v>
      </c>
      <c r="I61" s="247" t="str">
        <f>INDEX(Trends!$D$3:$D$404,MATCH(B61,Trends!$C$3:$C$404,0))</f>
        <v>-</v>
      </c>
      <c r="J61" s="130" t="str">
        <f>VLOOKUP($B61,Reliability!$A$3:$I$170,9,FALSE)</f>
        <v>High</v>
      </c>
      <c r="K61" s="248">
        <f t="shared" si="8"/>
        <v>3.7</v>
      </c>
      <c r="L61" s="248">
        <f>VLOOKUP($B61,'Impact of the crisis'!$C$6:$N$170,12,FALSE)</f>
        <v>5</v>
      </c>
      <c r="M61" s="248">
        <f>VLOOKUP($B61,'Impact of the crisis'!$C$6:$AB$170,26,FALSE)</f>
        <v>2.7</v>
      </c>
      <c r="N61" s="248">
        <f>VLOOKUP($B61,'Conditions of people affected'!$C$6:$R$170,16,FALSE)</f>
        <v>1.1000000000000001</v>
      </c>
      <c r="O61" s="248">
        <f>VLOOKUP($B61,'Conditions of people affected'!$C$6:$R$170,9,FALSE)</f>
        <v>1.2</v>
      </c>
      <c r="P61" s="248">
        <f>VLOOKUP($B61,'Conditions of people affected'!$C$6:$R$170,15,FALSE)</f>
        <v>1</v>
      </c>
      <c r="Q61" s="248">
        <f t="shared" si="9"/>
        <v>3</v>
      </c>
      <c r="R61" s="248">
        <f>VLOOKUP($B61,'Complexity of the crisis'!$C$6:$AN$170,22,FALSE)</f>
        <v>3</v>
      </c>
      <c r="S61" s="248">
        <f>VLOOKUP($B61,'Complexity of the crisis'!$C$6:$AN$170,38,FALSE)</f>
        <v>3</v>
      </c>
      <c r="T61" s="134" t="str">
        <f>VLOOKUP(B61,Lists!$C$3:$E$163,3,FALSE)</f>
        <v>Americas</v>
      </c>
      <c r="U61" s="135">
        <f>VLOOKUP(B61,'INFORM Severity - hidden'!$C$5:$V$170,20,FALSE)</f>
        <v>44609</v>
      </c>
    </row>
    <row r="62" spans="1:21" x14ac:dyDescent="0.25">
      <c r="A62" s="131" t="str">
        <f t="array" ref="A62">IFERROR(INDEX(Lists!$B$2:$B$153,SMALL(IF(Lists!$I$2:$I$153="Individual",ROW(Lists!$B$2:$B$153)),ROW(58:58))-1,1),"")</f>
        <v>Complex crisis in Mali</v>
      </c>
      <c r="B62" s="132" t="str">
        <f>VLOOKUP(A62,Lists!$B$2:$G$153,2,FALSE)</f>
        <v>MLI001</v>
      </c>
      <c r="C62" s="132" t="str">
        <f>VLOOKUP(B62,'INFORM Severity - hidden'!$C$5:$D$160,2,FALSE)</f>
        <v>Mali</v>
      </c>
      <c r="D62" s="132" t="str">
        <f>VLOOKUP(A62,Lists!$B$2:$G$153,3,FALSE)</f>
        <v>MLI</v>
      </c>
      <c r="E62" s="133" t="str">
        <f>VLOOKUP(A62,Lists!$B$2:$G$153,5,FALSE)</f>
        <v>Complex crisis</v>
      </c>
      <c r="F62" s="246">
        <f t="shared" si="5"/>
        <v>4.3</v>
      </c>
      <c r="G62" s="130">
        <f t="shared" si="6"/>
        <v>5</v>
      </c>
      <c r="H62" s="130" t="str">
        <f t="shared" si="7"/>
        <v>Very High</v>
      </c>
      <c r="I62" s="247" t="str">
        <f>INDEX(Trends!$D$3:$D$404,MATCH(B62,Trends!$C$3:$C$404,0))</f>
        <v>Stable</v>
      </c>
      <c r="J62" s="130" t="str">
        <f>VLOOKUP($B62,Reliability!$A$3:$I$170,9,FALSE)</f>
        <v>Medium</v>
      </c>
      <c r="K62" s="248">
        <f t="shared" si="8"/>
        <v>4.3</v>
      </c>
      <c r="L62" s="248">
        <f>VLOOKUP($B62,'Impact of the crisis'!$C$6:$N$170,12,FALSE)</f>
        <v>4.9000000000000004</v>
      </c>
      <c r="M62" s="248">
        <f>VLOOKUP($B62,'Impact of the crisis'!$C$6:$AB$170,26,FALSE)</f>
        <v>3.9</v>
      </c>
      <c r="N62" s="248">
        <f>VLOOKUP($B62,'Conditions of people affected'!$C$6:$R$170,16,FALSE)</f>
        <v>4.3</v>
      </c>
      <c r="O62" s="248">
        <f>VLOOKUP($B62,'Conditions of people affected'!$C$6:$R$170,9,FALSE)</f>
        <v>4.5999999999999996</v>
      </c>
      <c r="P62" s="248">
        <f>VLOOKUP($B62,'Conditions of people affected'!$C$6:$R$170,15,FALSE)</f>
        <v>4</v>
      </c>
      <c r="Q62" s="248">
        <f t="shared" si="9"/>
        <v>4.3</v>
      </c>
      <c r="R62" s="248">
        <f>VLOOKUP($B62,'Complexity of the crisis'!$C$6:$AN$170,22,FALSE)</f>
        <v>3.1</v>
      </c>
      <c r="S62" s="248">
        <f>VLOOKUP($B62,'Complexity of the crisis'!$C$6:$AN$170,38,FALSE)</f>
        <v>5</v>
      </c>
      <c r="T62" s="134" t="str">
        <f>VLOOKUP(B62,Lists!$C$3:$E$163,3,FALSE)</f>
        <v>Africa</v>
      </c>
      <c r="U62" s="135">
        <f>VLOOKUP(B62,'INFORM Severity - hidden'!$C$5:$V$170,20,FALSE)</f>
        <v>44620</v>
      </c>
    </row>
    <row r="63" spans="1:21" x14ac:dyDescent="0.25">
      <c r="A63" s="131" t="str">
        <f t="array" ref="A63">IFERROR(INDEX(Lists!$B$2:$B$153,SMALL(IF(Lists!$I$2:$I$153="Individual",ROW(Lists!$B$2:$B$153)),ROW(59:59))-1,1),"")</f>
        <v>Rakhine Conflict</v>
      </c>
      <c r="B63" s="132" t="str">
        <f>VLOOKUP(A63,Lists!$B$2:$G$153,2,FALSE)</f>
        <v>MMR002</v>
      </c>
      <c r="C63" s="132" t="str">
        <f>VLOOKUP(B63,'INFORM Severity - hidden'!$C$5:$D$160,2,FALSE)</f>
        <v>Myanmar</v>
      </c>
      <c r="D63" s="132" t="str">
        <f>VLOOKUP(A63,Lists!$B$2:$G$153,3,FALSE)</f>
        <v>MMR</v>
      </c>
      <c r="E63" s="133" t="str">
        <f>VLOOKUP(A63,Lists!$B$2:$G$153,5,FALSE)</f>
        <v>Conflict</v>
      </c>
      <c r="F63" s="246">
        <f t="shared" si="5"/>
        <v>3.7</v>
      </c>
      <c r="G63" s="130">
        <f t="shared" si="6"/>
        <v>4</v>
      </c>
      <c r="H63" s="130" t="str">
        <f t="shared" si="7"/>
        <v>High</v>
      </c>
      <c r="I63" s="247" t="str">
        <f>INDEX(Trends!$D$3:$D$404,MATCH(B63,Trends!$C$3:$C$404,0))</f>
        <v>Increasing</v>
      </c>
      <c r="J63" s="130" t="str">
        <f>VLOOKUP($B63,Reliability!$A$3:$I$170,9,FALSE)</f>
        <v>High</v>
      </c>
      <c r="K63" s="248">
        <f t="shared" si="8"/>
        <v>2.9</v>
      </c>
      <c r="L63" s="248">
        <f>VLOOKUP($B63,'Impact of the crisis'!$C$6:$N$170,12,FALSE)</f>
        <v>1.3</v>
      </c>
      <c r="M63" s="248">
        <f>VLOOKUP($B63,'Impact of the crisis'!$C$6:$AB$170,26,FALSE)</f>
        <v>3.5</v>
      </c>
      <c r="N63" s="248">
        <f>VLOOKUP($B63,'Conditions of people affected'!$C$6:$R$170,16,FALSE)</f>
        <v>3.8</v>
      </c>
      <c r="O63" s="248">
        <f>VLOOKUP($B63,'Conditions of people affected'!$C$6:$R$170,9,FALSE)</f>
        <v>3.6</v>
      </c>
      <c r="P63" s="248">
        <f>VLOOKUP($B63,'Conditions of people affected'!$C$6:$R$170,15,FALSE)</f>
        <v>4</v>
      </c>
      <c r="Q63" s="248">
        <f t="shared" si="9"/>
        <v>4</v>
      </c>
      <c r="R63" s="248">
        <f>VLOOKUP($B63,'Complexity of the crisis'!$C$6:$AN$170,22,FALSE)</f>
        <v>3.9</v>
      </c>
      <c r="S63" s="248">
        <f>VLOOKUP($B63,'Complexity of the crisis'!$C$6:$AN$170,38,FALSE)</f>
        <v>4</v>
      </c>
      <c r="T63" s="134" t="str">
        <f>VLOOKUP(B63,Lists!$C$3:$E$163,3,FALSE)</f>
        <v>Asia</v>
      </c>
      <c r="U63" s="135">
        <f>VLOOKUP(B63,'INFORM Severity - hidden'!$C$5:$V$170,20,FALSE)</f>
        <v>44640</v>
      </c>
    </row>
    <row r="64" spans="1:21" x14ac:dyDescent="0.25">
      <c r="A64" s="131" t="str">
        <f t="array" ref="A64">IFERROR(INDEX(Lists!$B$2:$B$153,SMALL(IF(Lists!$I$2:$I$153="Individual",ROW(Lists!$B$2:$B$153)),ROW(60:60))-1,1),"")</f>
        <v>Kachin and Shan Conflict</v>
      </c>
      <c r="B64" s="132" t="str">
        <f>VLOOKUP(A64,Lists!$B$2:$G$153,2,FALSE)</f>
        <v>MMR003</v>
      </c>
      <c r="C64" s="132" t="str">
        <f>VLOOKUP(B64,'INFORM Severity - hidden'!$C$5:$D$160,2,FALSE)</f>
        <v>Myanmar</v>
      </c>
      <c r="D64" s="132" t="str">
        <f>VLOOKUP(A64,Lists!$B$2:$G$153,3,FALSE)</f>
        <v>MMR</v>
      </c>
      <c r="E64" s="133" t="str">
        <f>VLOOKUP(A64,Lists!$B$2:$G$153,5,FALSE)</f>
        <v>Conflict</v>
      </c>
      <c r="F64" s="246">
        <f t="shared" si="5"/>
        <v>3.8</v>
      </c>
      <c r="G64" s="130">
        <f t="shared" si="6"/>
        <v>4</v>
      </c>
      <c r="H64" s="130" t="str">
        <f t="shared" si="7"/>
        <v>High</v>
      </c>
      <c r="I64" s="247" t="str">
        <f>INDEX(Trends!$D$3:$D$404,MATCH(B64,Trends!$C$3:$C$404,0))</f>
        <v>Increasing</v>
      </c>
      <c r="J64" s="130" t="str">
        <f>VLOOKUP($B64,Reliability!$A$3:$I$170,9,FALSE)</f>
        <v>High</v>
      </c>
      <c r="K64" s="248">
        <f t="shared" si="8"/>
        <v>3.5</v>
      </c>
      <c r="L64" s="248">
        <f>VLOOKUP($B64,'Impact of the crisis'!$C$6:$N$170,12,FALSE)</f>
        <v>2.4</v>
      </c>
      <c r="M64" s="248">
        <f>VLOOKUP($B64,'Impact of the crisis'!$C$6:$AB$170,26,FALSE)</f>
        <v>3.9</v>
      </c>
      <c r="N64" s="248">
        <f>VLOOKUP($B64,'Conditions of people affected'!$C$6:$R$170,16,FALSE)</f>
        <v>4.05</v>
      </c>
      <c r="O64" s="248">
        <f>VLOOKUP($B64,'Conditions of people affected'!$C$6:$R$170,9,FALSE)</f>
        <v>4.0999999999999996</v>
      </c>
      <c r="P64" s="248">
        <f>VLOOKUP($B64,'Conditions of people affected'!$C$6:$R$170,15,FALSE)</f>
        <v>4</v>
      </c>
      <c r="Q64" s="248">
        <f t="shared" si="9"/>
        <v>3.7</v>
      </c>
      <c r="R64" s="248">
        <f>VLOOKUP($B64,'Complexity of the crisis'!$C$6:$AN$170,22,FALSE)</f>
        <v>3.9</v>
      </c>
      <c r="S64" s="248">
        <f>VLOOKUP($B64,'Complexity of the crisis'!$C$6:$AN$170,38,FALSE)</f>
        <v>3.5</v>
      </c>
      <c r="T64" s="134" t="str">
        <f>VLOOKUP(B64,Lists!$C$3:$E$163,3,FALSE)</f>
        <v>Asia</v>
      </c>
      <c r="U64" s="135">
        <f>VLOOKUP(B64,'INFORM Severity - hidden'!$C$5:$V$170,20,FALSE)</f>
        <v>44640</v>
      </c>
    </row>
    <row r="65" spans="1:21" x14ac:dyDescent="0.25">
      <c r="A65" s="131" t="str">
        <f t="array" ref="A65">IFERROR(INDEX(Lists!$B$2:$B$153,SMALL(IF(Lists!$I$2:$I$153="Individual",ROW(Lists!$B$2:$B$153)),ROW(61:61))-1,1),"")</f>
        <v>Post-coup conflict in Myanmar</v>
      </c>
      <c r="B65" s="132" t="str">
        <f>VLOOKUP(A65,Lists!$B$2:$G$153,2,FALSE)</f>
        <v>MMR004</v>
      </c>
      <c r="C65" s="132" t="str">
        <f>VLOOKUP(B65,'INFORM Severity - hidden'!$C$5:$D$160,2,FALSE)</f>
        <v>Myanmar</v>
      </c>
      <c r="D65" s="132" t="str">
        <f>VLOOKUP(A65,Lists!$B$2:$G$153,3,FALSE)</f>
        <v>MMR</v>
      </c>
      <c r="E65" s="133" t="str">
        <f>VLOOKUP(A65,Lists!$B$2:$G$153,5,FALSE)</f>
        <v>Conflict</v>
      </c>
      <c r="F65" s="246">
        <f t="shared" si="5"/>
        <v>4.0999999999999996</v>
      </c>
      <c r="G65" s="130">
        <f t="shared" si="6"/>
        <v>5</v>
      </c>
      <c r="H65" s="130" t="str">
        <f t="shared" si="7"/>
        <v>Very High</v>
      </c>
      <c r="I65" s="247" t="str">
        <f>INDEX(Trends!$D$3:$D$404,MATCH(B65,Trends!$C$3:$C$404,0))</f>
        <v>Increasing</v>
      </c>
      <c r="J65" s="130" t="str">
        <f>VLOOKUP($B65,Reliability!$A$3:$I$170,9,FALSE)</f>
        <v>High</v>
      </c>
      <c r="K65" s="248">
        <f t="shared" si="8"/>
        <v>3.7</v>
      </c>
      <c r="L65" s="248">
        <f>VLOOKUP($B65,'Impact of the crisis'!$C$6:$N$170,12,FALSE)</f>
        <v>4.0999999999999996</v>
      </c>
      <c r="M65" s="248">
        <f>VLOOKUP($B65,'Impact of the crisis'!$C$6:$AB$170,26,FALSE)</f>
        <v>3.5</v>
      </c>
      <c r="N65" s="248">
        <f>VLOOKUP($B65,'Conditions of people affected'!$C$6:$R$170,16,FALSE)</f>
        <v>4.5</v>
      </c>
      <c r="O65" s="248">
        <f>VLOOKUP($B65,'Conditions of people affected'!$C$6:$R$170,9,FALSE)</f>
        <v>5</v>
      </c>
      <c r="P65" s="248">
        <f>VLOOKUP($B65,'Conditions of people affected'!$C$6:$R$170,15,FALSE)</f>
        <v>4</v>
      </c>
      <c r="Q65" s="248">
        <f t="shared" si="9"/>
        <v>3.7</v>
      </c>
      <c r="R65" s="248">
        <f>VLOOKUP($B65,'Complexity of the crisis'!$C$6:$AN$170,22,FALSE)</f>
        <v>3.9</v>
      </c>
      <c r="S65" s="248">
        <f>VLOOKUP($B65,'Complexity of the crisis'!$C$6:$AN$170,38,FALSE)</f>
        <v>3.5</v>
      </c>
      <c r="T65" s="134" t="str">
        <f>VLOOKUP(B65,Lists!$C$3:$E$163,3,FALSE)</f>
        <v>Asia</v>
      </c>
      <c r="U65" s="135">
        <f>VLOOKUP(B65,'INFORM Severity - hidden'!$C$5:$V$170,20,FALSE)</f>
        <v>44640</v>
      </c>
    </row>
    <row r="66" spans="1:21" x14ac:dyDescent="0.25">
      <c r="A66" s="131" t="str">
        <f t="array" ref="A66">IFERROR(INDEX(Lists!$B$2:$B$153,SMALL(IF(Lists!$I$2:$I$153="Individual",ROW(Lists!$B$2:$B$153)),ROW(62:62))-1,1),"")</f>
        <v>Cabo Delgado Islamist Insurgency</v>
      </c>
      <c r="B66" s="132" t="str">
        <f>VLOOKUP(A66,Lists!$B$2:$G$153,2,FALSE)</f>
        <v>MOZ004</v>
      </c>
      <c r="C66" s="132" t="str">
        <f>VLOOKUP(B66,'INFORM Severity - hidden'!$C$5:$D$160,2,FALSE)</f>
        <v>Mozambique</v>
      </c>
      <c r="D66" s="132" t="str">
        <f>VLOOKUP(A66,Lists!$B$2:$G$153,3,FALSE)</f>
        <v>MOZ</v>
      </c>
      <c r="E66" s="133" t="str">
        <f>VLOOKUP(A66,Lists!$B$2:$G$153,5,FALSE)</f>
        <v>Other type of violence</v>
      </c>
      <c r="F66" s="246">
        <f t="shared" si="5"/>
        <v>3.4</v>
      </c>
      <c r="G66" s="130">
        <f t="shared" si="6"/>
        <v>4</v>
      </c>
      <c r="H66" s="130" t="str">
        <f t="shared" si="7"/>
        <v>High</v>
      </c>
      <c r="I66" s="247" t="str">
        <f>INDEX(Trends!$D$3:$D$404,MATCH(B66,Trends!$C$3:$C$404,0))</f>
        <v>Increasing</v>
      </c>
      <c r="J66" s="130" t="str">
        <f>VLOOKUP($B66,Reliability!$A$3:$I$170,9,FALSE)</f>
        <v>High</v>
      </c>
      <c r="K66" s="248">
        <f t="shared" si="8"/>
        <v>3.7</v>
      </c>
      <c r="L66" s="248">
        <f>VLOOKUP($B66,'Impact of the crisis'!$C$6:$N$170,12,FALSE)</f>
        <v>2.8</v>
      </c>
      <c r="M66" s="248">
        <f>VLOOKUP($B66,'Impact of the crisis'!$C$6:$AB$170,26,FALSE)</f>
        <v>4</v>
      </c>
      <c r="N66" s="248">
        <f>VLOOKUP($B66,'Conditions of people affected'!$C$6:$R$170,16,FALSE)</f>
        <v>3.3</v>
      </c>
      <c r="O66" s="248">
        <f>VLOOKUP($B66,'Conditions of people affected'!$C$6:$R$170,9,FALSE)</f>
        <v>3.6</v>
      </c>
      <c r="P66" s="248">
        <f>VLOOKUP($B66,'Conditions of people affected'!$C$6:$R$170,15,FALSE)</f>
        <v>3</v>
      </c>
      <c r="Q66" s="248">
        <f t="shared" si="9"/>
        <v>3.4</v>
      </c>
      <c r="R66" s="248">
        <f>VLOOKUP($B66,'Complexity of the crisis'!$C$6:$AN$170,22,FALSE)</f>
        <v>3.7</v>
      </c>
      <c r="S66" s="248">
        <f>VLOOKUP($B66,'Complexity of the crisis'!$C$6:$AN$170,38,FALSE)</f>
        <v>3</v>
      </c>
      <c r="T66" s="134" t="str">
        <f>VLOOKUP(B66,Lists!$C$3:$E$163,3,FALSE)</f>
        <v>Africa</v>
      </c>
      <c r="U66" s="135">
        <f>VLOOKUP(B66,'INFORM Severity - hidden'!$C$5:$V$170,20,FALSE)</f>
        <v>44673</v>
      </c>
    </row>
    <row r="67" spans="1:21" x14ac:dyDescent="0.25">
      <c r="A67" s="131" t="str">
        <f t="array" ref="A67">IFERROR(INDEX(Lists!$B$2:$B$153,SMALL(IF(Lists!$I$2:$I$153="Individual",ROW(Lists!$B$2:$B$153)),ROW(63:63))-1,1),"")</f>
        <v>2022 Tropical Cyclone Seasons in Mozambique</v>
      </c>
      <c r="B67" s="132" t="str">
        <f>VLOOKUP(A67,Lists!$B$2:$G$153,2,FALSE)</f>
        <v>MOZ008</v>
      </c>
      <c r="C67" s="132" t="str">
        <f>VLOOKUP(B67,'INFORM Severity - hidden'!$C$5:$D$160,2,FALSE)</f>
        <v>Mozambique</v>
      </c>
      <c r="D67" s="132" t="str">
        <f>VLOOKUP(A67,Lists!$B$2:$G$153,3,FALSE)</f>
        <v>MOZ</v>
      </c>
      <c r="E67" s="133" t="str">
        <f>VLOOKUP(A67,Lists!$B$2:$G$153,5,FALSE)</f>
        <v>Tropical cyclone</v>
      </c>
      <c r="F67" s="246">
        <f t="shared" si="5"/>
        <v>3.1</v>
      </c>
      <c r="G67" s="130">
        <f t="shared" si="6"/>
        <v>4</v>
      </c>
      <c r="H67" s="130" t="str">
        <f t="shared" si="7"/>
        <v>High</v>
      </c>
      <c r="I67" s="247" t="str">
        <f>INDEX(Trends!$D$3:$D$404,MATCH(B67,Trends!$C$3:$C$404,0))</f>
        <v>Increasing</v>
      </c>
      <c r="J67" s="130" t="str">
        <f>VLOOKUP($B67,Reliability!$A$3:$I$170,9,FALSE)</f>
        <v>Very High</v>
      </c>
      <c r="K67" s="248">
        <f t="shared" si="8"/>
        <v>2.7</v>
      </c>
      <c r="L67" s="248">
        <f>VLOOKUP($B67,'Impact of the crisis'!$C$6:$N$170,12,FALSE)</f>
        <v>3.7</v>
      </c>
      <c r="M67" s="248">
        <f>VLOOKUP($B67,'Impact of the crisis'!$C$6:$AB$170,26,FALSE)</f>
        <v>2.1</v>
      </c>
      <c r="N67" s="248">
        <f>VLOOKUP($B67,'Conditions of people affected'!$C$6:$R$170,16,FALSE)</f>
        <v>3.15</v>
      </c>
      <c r="O67" s="248">
        <f>VLOOKUP($B67,'Conditions of people affected'!$C$6:$R$170,9,FALSE)</f>
        <v>3.3</v>
      </c>
      <c r="P67" s="248">
        <f>VLOOKUP($B67,'Conditions of people affected'!$C$6:$R$170,15,FALSE)</f>
        <v>3</v>
      </c>
      <c r="Q67" s="248">
        <f t="shared" si="9"/>
        <v>3.4</v>
      </c>
      <c r="R67" s="248">
        <f>VLOOKUP($B67,'Complexity of the crisis'!$C$6:$AN$170,22,FALSE)</f>
        <v>3.7</v>
      </c>
      <c r="S67" s="248">
        <f>VLOOKUP($B67,'Complexity of the crisis'!$C$6:$AN$170,38,FALSE)</f>
        <v>3</v>
      </c>
      <c r="T67" s="134" t="str">
        <f>VLOOKUP(B67,Lists!$C$3:$E$163,3,FALSE)</f>
        <v>Africa</v>
      </c>
      <c r="U67" s="135">
        <f>VLOOKUP(B67,'INFORM Severity - hidden'!$C$5:$V$170,20,FALSE)</f>
        <v>44673</v>
      </c>
    </row>
    <row r="68" spans="1:21" x14ac:dyDescent="0.25">
      <c r="A68" s="131" t="str">
        <f t="array" ref="A68">IFERROR(INDEX(Lists!$B$2:$B$153,SMALL(IF(Lists!$I$2:$I$153="Individual",ROW(Lists!$B$2:$B$153)),ROW(64:64))-1,1),"")</f>
        <v>Refugees from Mali in Mauritania</v>
      </c>
      <c r="B68" s="132" t="str">
        <f>VLOOKUP(A68,Lists!$B$2:$G$153,2,FALSE)</f>
        <v>MRT002</v>
      </c>
      <c r="C68" s="132" t="str">
        <f>VLOOKUP(B68,'INFORM Severity - hidden'!$C$5:$D$160,2,FALSE)</f>
        <v>Mauritania</v>
      </c>
      <c r="D68" s="132" t="str">
        <f>VLOOKUP(A68,Lists!$B$2:$G$153,3,FALSE)</f>
        <v>MRT</v>
      </c>
      <c r="E68" s="133" t="str">
        <f>VLOOKUP(A68,Lists!$B$2:$G$153,5,FALSE)</f>
        <v>International displacement</v>
      </c>
      <c r="F68" s="246">
        <f t="shared" si="5"/>
        <v>2.1</v>
      </c>
      <c r="G68" s="130">
        <f t="shared" si="6"/>
        <v>3</v>
      </c>
      <c r="H68" s="130" t="str">
        <f t="shared" si="7"/>
        <v>Medium</v>
      </c>
      <c r="I68" s="247" t="str">
        <f>INDEX(Trends!$D$3:$D$404,MATCH(B68,Trends!$C$3:$C$404,0))</f>
        <v>Stable</v>
      </c>
      <c r="J68" s="130" t="str">
        <f>VLOOKUP($B68,Reliability!$A$3:$I$170,9,FALSE)</f>
        <v>Medium</v>
      </c>
      <c r="K68" s="248">
        <f t="shared" si="8"/>
        <v>1.8</v>
      </c>
      <c r="L68" s="248">
        <f>VLOOKUP($B68,'Impact of the crisis'!$C$6:$N$170,12,FALSE)</f>
        <v>0</v>
      </c>
      <c r="M68" s="248">
        <f>VLOOKUP($B68,'Impact of the crisis'!$C$6:$AB$170,26,FALSE)</f>
        <v>2.5</v>
      </c>
      <c r="N68" s="248">
        <f>VLOOKUP($B68,'Conditions of people affected'!$C$6:$R$170,16,FALSE)</f>
        <v>2.25</v>
      </c>
      <c r="O68" s="248">
        <f>VLOOKUP($B68,'Conditions of people affected'!$C$6:$R$170,9,FALSE)</f>
        <v>1.5</v>
      </c>
      <c r="P68" s="248">
        <f>VLOOKUP($B68,'Conditions of people affected'!$C$6:$R$170,15,FALSE)</f>
        <v>3</v>
      </c>
      <c r="Q68" s="248">
        <f t="shared" si="9"/>
        <v>2.2000000000000002</v>
      </c>
      <c r="R68" s="248">
        <f>VLOOKUP($B68,'Complexity of the crisis'!$C$6:$AN$170,22,FALSE)</f>
        <v>2.4</v>
      </c>
      <c r="S68" s="248">
        <f>VLOOKUP($B68,'Complexity of the crisis'!$C$6:$AN$170,38,FALSE)</f>
        <v>2</v>
      </c>
      <c r="T68" s="134" t="str">
        <f>VLOOKUP(B68,Lists!$C$3:$E$163,3,FALSE)</f>
        <v>Africa</v>
      </c>
      <c r="U68" s="135">
        <f>VLOOKUP(B68,'INFORM Severity - hidden'!$C$5:$V$170,20,FALSE)</f>
        <v>44494</v>
      </c>
    </row>
    <row r="69" spans="1:21" x14ac:dyDescent="0.25">
      <c r="A69" s="131" t="str">
        <f t="array" ref="A69">IFERROR(INDEX(Lists!$B$2:$B$153,SMALL(IF(Lists!$I$2:$I$153="Individual",ROW(Lists!$B$2:$B$153)),ROW(65:65))-1,1),"")</f>
        <v>Food Security in Mauritania</v>
      </c>
      <c r="B69" s="132" t="str">
        <f>VLOOKUP(A69,Lists!$B$2:$G$153,2,FALSE)</f>
        <v>MRT003</v>
      </c>
      <c r="C69" s="132" t="str">
        <f>VLOOKUP(B69,'INFORM Severity - hidden'!$C$5:$D$160,2,FALSE)</f>
        <v>Mauritania</v>
      </c>
      <c r="D69" s="132" t="str">
        <f>VLOOKUP(A69,Lists!$B$2:$G$153,3,FALSE)</f>
        <v>MRT</v>
      </c>
      <c r="E69" s="133" t="str">
        <f>VLOOKUP(A69,Lists!$B$2:$G$153,5,FALSE)</f>
        <v>Drought</v>
      </c>
      <c r="F69" s="246">
        <f t="shared" ref="F69:F100" si="10">IF(OR(N69="x",K69="x"),"x",ROUND((5-GEOMEAN(((5-K69)/5*4+1),((5-N69)/5*4+1),((5-N69)/5*4+1)))/4*3.5+Q69*0.3,1))</f>
        <v>2.8</v>
      </c>
      <c r="G69" s="130">
        <f t="shared" ref="G69:G100" si="11">IF(F69="x","x",ROUNDUP(F69,0))</f>
        <v>3</v>
      </c>
      <c r="H69" s="130" t="str">
        <f t="shared" ref="H69:H100" si="12">IF(N69="x","x",IF(K69="x","x",(IF(G69=5,"Very High",IF(G69=4,"High",IF(G69=3,"Medium",IF(G69=2,"Low","Very Low")))))))</f>
        <v>Medium</v>
      </c>
      <c r="I69" s="247" t="str">
        <f>INDEX(Trends!$D$3:$D$404,MATCH(B69,Trends!$C$3:$C$404,0))</f>
        <v>Stable</v>
      </c>
      <c r="J69" s="130" t="str">
        <f>VLOOKUP($B69,Reliability!$A$3:$I$170,9,FALSE)</f>
        <v>Low</v>
      </c>
      <c r="K69" s="248">
        <f t="shared" ref="K69:K100" si="13">IF(OR(M69="x",L69="x"),"x",ROUND((5-GEOMEAN(((5-L69)/5*4+1),((5-M69)/5*4+1),((5-M69)/5*4+1)))/4*5,1))</f>
        <v>3.4</v>
      </c>
      <c r="L69" s="248">
        <f>VLOOKUP($B69,'Impact of the crisis'!$C$6:$N$170,12,FALSE)</f>
        <v>4.4000000000000004</v>
      </c>
      <c r="M69" s="248">
        <f>VLOOKUP($B69,'Impact of the crisis'!$C$6:$AB$170,26,FALSE)</f>
        <v>2.8</v>
      </c>
      <c r="N69" s="248">
        <f>VLOOKUP($B69,'Conditions of people affected'!$C$6:$R$170,16,FALSE)</f>
        <v>2.9</v>
      </c>
      <c r="O69" s="248">
        <f>VLOOKUP($B69,'Conditions of people affected'!$C$6:$R$170,9,FALSE)</f>
        <v>2.8</v>
      </c>
      <c r="P69" s="248">
        <f>VLOOKUP($B69,'Conditions of people affected'!$C$6:$R$170,15,FALSE)</f>
        <v>3</v>
      </c>
      <c r="Q69" s="248">
        <f t="shared" ref="Q69:Q100" si="14">IF(OR(S69="x",R69="x"),R69,ROUND((5-GEOMEAN(((5-R69)/5*4+1),((5-S69)/5*4+1)))/4*5,1))</f>
        <v>2.2000000000000002</v>
      </c>
      <c r="R69" s="248">
        <f>VLOOKUP($B69,'Complexity of the crisis'!$C$6:$AN$170,22,FALSE)</f>
        <v>2.4</v>
      </c>
      <c r="S69" s="248">
        <f>VLOOKUP($B69,'Complexity of the crisis'!$C$6:$AN$170,38,FALSE)</f>
        <v>2</v>
      </c>
      <c r="T69" s="134" t="str">
        <f>VLOOKUP(B69,Lists!$C$3:$E$163,3,FALSE)</f>
        <v>Africa</v>
      </c>
      <c r="U69" s="135">
        <f>VLOOKUP(B69,'INFORM Severity - hidden'!$C$5:$V$170,20,FALSE)</f>
        <v>44494</v>
      </c>
    </row>
    <row r="70" spans="1:21" x14ac:dyDescent="0.25">
      <c r="A70" s="131" t="str">
        <f t="array" ref="A70">IFERROR(INDEX(Lists!$B$2:$B$153,SMALL(IF(Lists!$I$2:$I$153="Individual",ROW(Lists!$B$2:$B$153)),ROW(66:66))-1,1),"")</f>
        <v>Complex crisis in Malawi</v>
      </c>
      <c r="B70" s="132" t="str">
        <f>VLOOKUP(A70,Lists!$B$2:$G$153,2,FALSE)</f>
        <v>MWI002</v>
      </c>
      <c r="C70" s="132" t="str">
        <f>VLOOKUP(B70,'INFORM Severity - hidden'!$C$5:$D$160,2,FALSE)</f>
        <v>Malawi</v>
      </c>
      <c r="D70" s="132" t="str">
        <f>VLOOKUP(A70,Lists!$B$2:$G$153,3,FALSE)</f>
        <v>MWI</v>
      </c>
      <c r="E70" s="133" t="str">
        <f>VLOOKUP(A70,Lists!$B$2:$G$153,5,FALSE)</f>
        <v>Complex crisis</v>
      </c>
      <c r="F70" s="246">
        <f t="shared" si="10"/>
        <v>2.5</v>
      </c>
      <c r="G70" s="130">
        <f t="shared" si="11"/>
        <v>3</v>
      </c>
      <c r="H70" s="130" t="str">
        <f t="shared" si="12"/>
        <v>Medium</v>
      </c>
      <c r="I70" s="247" t="str">
        <f>INDEX(Trends!$D$3:$D$404,MATCH(B70,Trends!$C$3:$C$404,0))</f>
        <v>Decreasing</v>
      </c>
      <c r="J70" s="130" t="str">
        <f>VLOOKUP($B70,Reliability!$A$3:$I$170,9,FALSE)</f>
        <v>Very High</v>
      </c>
      <c r="K70" s="248">
        <f t="shared" si="13"/>
        <v>3.4</v>
      </c>
      <c r="L70" s="248">
        <f>VLOOKUP($B70,'Impact of the crisis'!$C$6:$N$170,12,FALSE)</f>
        <v>4.4000000000000004</v>
      </c>
      <c r="M70" s="248">
        <f>VLOOKUP($B70,'Impact of the crisis'!$C$6:$AB$170,26,FALSE)</f>
        <v>2.7</v>
      </c>
      <c r="N70" s="248">
        <f>VLOOKUP($B70,'Conditions of people affected'!$C$6:$R$170,16,FALSE)</f>
        <v>2.0499999999999998</v>
      </c>
      <c r="O70" s="248">
        <f>VLOOKUP($B70,'Conditions of people affected'!$C$6:$R$170,9,FALSE)</f>
        <v>2.1</v>
      </c>
      <c r="P70" s="248">
        <f>VLOOKUP($B70,'Conditions of people affected'!$C$6:$R$170,15,FALSE)</f>
        <v>2</v>
      </c>
      <c r="Q70" s="248">
        <f t="shared" si="14"/>
        <v>2.2999999999999998</v>
      </c>
      <c r="R70" s="248">
        <f>VLOOKUP($B70,'Complexity of the crisis'!$C$6:$AN$170,22,FALSE)</f>
        <v>2</v>
      </c>
      <c r="S70" s="248">
        <f>VLOOKUP($B70,'Complexity of the crisis'!$C$6:$AN$170,38,FALSE)</f>
        <v>2.5</v>
      </c>
      <c r="T70" s="134" t="str">
        <f>VLOOKUP(B70,Lists!$C$3:$E$163,3,FALSE)</f>
        <v>Africa</v>
      </c>
      <c r="U70" s="135">
        <f>VLOOKUP(B70,'INFORM Severity - hidden'!$C$5:$V$170,20,FALSE)</f>
        <v>44677</v>
      </c>
    </row>
    <row r="71" spans="1:21" x14ac:dyDescent="0.25">
      <c r="A71" s="131" t="str">
        <f t="array" ref="A71">IFERROR(INDEX(Lists!$B$2:$B$153,SMALL(IF(Lists!$I$2:$I$153="Individual",ROW(Lists!$B$2:$B$153)),ROW(67:67))-1,1),"")</f>
        <v>Tropical Cyclone Ana in Malawi</v>
      </c>
      <c r="B71" s="132" t="str">
        <f>VLOOKUP(A71,Lists!$B$2:$G$153,2,FALSE)</f>
        <v>MWI004</v>
      </c>
      <c r="C71" s="132" t="str">
        <f>VLOOKUP(B71,'INFORM Severity - hidden'!$C$5:$D$160,2,FALSE)</f>
        <v>Malawi</v>
      </c>
      <c r="D71" s="132" t="str">
        <f>VLOOKUP(A71,Lists!$B$2:$G$153,3,FALSE)</f>
        <v>MWI</v>
      </c>
      <c r="E71" s="133" t="str">
        <f>VLOOKUP(A71,Lists!$B$2:$G$153,5,FALSE)</f>
        <v>Tropical cyclone</v>
      </c>
      <c r="F71" s="246">
        <f t="shared" si="10"/>
        <v>2.1</v>
      </c>
      <c r="G71" s="130">
        <f t="shared" si="11"/>
        <v>3</v>
      </c>
      <c r="H71" s="130" t="str">
        <f t="shared" si="12"/>
        <v>Medium</v>
      </c>
      <c r="I71" s="247" t="str">
        <f>INDEX(Trends!$D$3:$D$404,MATCH(B71,Trends!$C$3:$C$404,0))</f>
        <v>Stable</v>
      </c>
      <c r="J71" s="130" t="str">
        <f>VLOOKUP($B71,Reliability!$A$3:$I$170,9,FALSE)</f>
        <v>High</v>
      </c>
      <c r="K71" s="248">
        <f t="shared" si="13"/>
        <v>3.2</v>
      </c>
      <c r="L71" s="248">
        <f>VLOOKUP($B71,'Impact of the crisis'!$C$6:$N$170,12,FALSE)</f>
        <v>4.2</v>
      </c>
      <c r="M71" s="248">
        <f>VLOOKUP($B71,'Impact of the crisis'!$C$6:$AB$170,26,FALSE)</f>
        <v>2.5</v>
      </c>
      <c r="N71" s="248">
        <f>VLOOKUP($B71,'Conditions of people affected'!$C$6:$R$170,16,FALSE)</f>
        <v>1.25</v>
      </c>
      <c r="O71" s="248">
        <f>VLOOKUP($B71,'Conditions of people affected'!$C$6:$R$170,9,FALSE)</f>
        <v>1.5</v>
      </c>
      <c r="P71" s="248">
        <f>VLOOKUP($B71,'Conditions of people affected'!$C$6:$R$170,15,FALSE)</f>
        <v>1</v>
      </c>
      <c r="Q71" s="248">
        <f t="shared" si="14"/>
        <v>2.2999999999999998</v>
      </c>
      <c r="R71" s="248">
        <f>VLOOKUP($B71,'Complexity of the crisis'!$C$6:$AN$170,22,FALSE)</f>
        <v>2</v>
      </c>
      <c r="S71" s="248">
        <f>VLOOKUP($B71,'Complexity of the crisis'!$C$6:$AN$170,38,FALSE)</f>
        <v>2.5</v>
      </c>
      <c r="T71" s="134" t="str">
        <f>VLOOKUP(B71,Lists!$C$3:$E$163,3,FALSE)</f>
        <v>Africa</v>
      </c>
      <c r="U71" s="135">
        <f>VLOOKUP(B71,'INFORM Severity - hidden'!$C$5:$V$170,20,FALSE)</f>
        <v>44677</v>
      </c>
    </row>
    <row r="72" spans="1:21" x14ac:dyDescent="0.25">
      <c r="A72" s="131" t="str">
        <f t="array" ref="A72">IFERROR(INDEX(Lists!$B$2:$B$153,SMALL(IF(Lists!$I$2:$I$153="Individual",ROW(Lists!$B$2:$B$153)),ROW(68:68))-1,1),"")</f>
        <v>International Refugees in Malaysia</v>
      </c>
      <c r="B72" s="132" t="str">
        <f>VLOOKUP(A72,Lists!$B$2:$G$153,2,FALSE)</f>
        <v>MYS001</v>
      </c>
      <c r="C72" s="132" t="str">
        <f>VLOOKUP(B72,'INFORM Severity - hidden'!$C$5:$D$160,2,FALSE)</f>
        <v>Malaysia</v>
      </c>
      <c r="D72" s="132" t="str">
        <f>VLOOKUP(A72,Lists!$B$2:$G$153,3,FALSE)</f>
        <v>MYS</v>
      </c>
      <c r="E72" s="133" t="str">
        <f>VLOOKUP(A72,Lists!$B$2:$G$153,5,FALSE)</f>
        <v>International displacement</v>
      </c>
      <c r="F72" s="246">
        <f t="shared" si="10"/>
        <v>2.2000000000000002</v>
      </c>
      <c r="G72" s="130">
        <f t="shared" si="11"/>
        <v>3</v>
      </c>
      <c r="H72" s="130" t="str">
        <f t="shared" si="12"/>
        <v>Medium</v>
      </c>
      <c r="I72" s="247" t="str">
        <f>INDEX(Trends!$D$3:$D$404,MATCH(B72,Trends!$C$3:$C$404,0))</f>
        <v>Increasing</v>
      </c>
      <c r="J72" s="130" t="str">
        <f>VLOOKUP($B72,Reliability!$A$3:$I$170,9,FALSE)</f>
        <v>High</v>
      </c>
      <c r="K72" s="248">
        <f t="shared" si="13"/>
        <v>2.8</v>
      </c>
      <c r="L72" s="248">
        <f>VLOOKUP($B72,'Impact of the crisis'!$C$6:$N$170,12,FALSE)</f>
        <v>1.7</v>
      </c>
      <c r="M72" s="248">
        <f>VLOOKUP($B72,'Impact of the crisis'!$C$6:$AB$170,26,FALSE)</f>
        <v>3.3</v>
      </c>
      <c r="N72" s="248">
        <f>VLOOKUP($B72,'Conditions of people affected'!$C$6:$R$170,16,FALSE)</f>
        <v>2.0499999999999998</v>
      </c>
      <c r="O72" s="248">
        <f>VLOOKUP($B72,'Conditions of people affected'!$C$6:$R$170,9,FALSE)</f>
        <v>2.1</v>
      </c>
      <c r="P72" s="248">
        <f>VLOOKUP($B72,'Conditions of people affected'!$C$6:$R$170,15,FALSE)</f>
        <v>2</v>
      </c>
      <c r="Q72" s="248">
        <f t="shared" si="14"/>
        <v>2</v>
      </c>
      <c r="R72" s="248">
        <f>VLOOKUP($B72,'Complexity of the crisis'!$C$6:$AN$170,22,FALSE)</f>
        <v>1.9</v>
      </c>
      <c r="S72" s="248">
        <f>VLOOKUP($B72,'Complexity of the crisis'!$C$6:$AN$170,38,FALSE)</f>
        <v>2</v>
      </c>
      <c r="T72" s="134" t="str">
        <f>VLOOKUP(B72,Lists!$C$3:$E$163,3,FALSE)</f>
        <v>Asia</v>
      </c>
      <c r="U72" s="135">
        <f>VLOOKUP(B72,'INFORM Severity - hidden'!$C$5:$V$170,20,FALSE)</f>
        <v>44664</v>
      </c>
    </row>
    <row r="73" spans="1:21" x14ac:dyDescent="0.25">
      <c r="A73" s="131" t="str">
        <f t="array" ref="A73">IFERROR(INDEX(Lists!$B$2:$B$153,SMALL(IF(Lists!$I$2:$I$153="Individual",ROW(Lists!$B$2:$B$153)),ROW(69:69))-1,1),"")</f>
        <v>Food Security Crisis in Namibia</v>
      </c>
      <c r="B73" s="132" t="str">
        <f>VLOOKUP(A73,Lists!$B$2:$G$153,2,FALSE)</f>
        <v>NAM002</v>
      </c>
      <c r="C73" s="132" t="str">
        <f>VLOOKUP(B73,'INFORM Severity - hidden'!$C$5:$D$160,2,FALSE)</f>
        <v>Namibia</v>
      </c>
      <c r="D73" s="132" t="str">
        <f>VLOOKUP(A73,Lists!$B$2:$G$153,3,FALSE)</f>
        <v>NAM</v>
      </c>
      <c r="E73" s="133" t="str">
        <f>VLOOKUP(A73,Lists!$B$2:$G$153,5,FALSE)</f>
        <v>Food Security</v>
      </c>
      <c r="F73" s="246">
        <f t="shared" si="10"/>
        <v>2.4</v>
      </c>
      <c r="G73" s="130">
        <f t="shared" si="11"/>
        <v>3</v>
      </c>
      <c r="H73" s="130" t="str">
        <f t="shared" si="12"/>
        <v>Medium</v>
      </c>
      <c r="I73" s="247" t="str">
        <f>INDEX(Trends!$D$3:$D$404,MATCH(B73,Trends!$C$3:$C$404,0))</f>
        <v>Increasing</v>
      </c>
      <c r="J73" s="130" t="str">
        <f>VLOOKUP($B73,Reliability!$A$3:$I$170,9,FALSE)</f>
        <v>Medium</v>
      </c>
      <c r="K73" s="248">
        <f t="shared" si="13"/>
        <v>2.8</v>
      </c>
      <c r="L73" s="248">
        <f>VLOOKUP($B73,'Impact of the crisis'!$C$6:$N$170,12,FALSE)</f>
        <v>4.3</v>
      </c>
      <c r="M73" s="248">
        <f>VLOOKUP($B73,'Impact of the crisis'!$C$6:$AB$170,26,FALSE)</f>
        <v>1.7</v>
      </c>
      <c r="N73" s="248">
        <f>VLOOKUP($B73,'Conditions of people affected'!$C$6:$R$170,16,FALSE)</f>
        <v>3.05</v>
      </c>
      <c r="O73" s="248">
        <f>VLOOKUP($B73,'Conditions of people affected'!$C$6:$R$170,9,FALSE)</f>
        <v>3.1</v>
      </c>
      <c r="P73" s="248">
        <f>VLOOKUP($B73,'Conditions of people affected'!$C$6:$R$170,15,FALSE)</f>
        <v>3</v>
      </c>
      <c r="Q73" s="248">
        <f t="shared" si="14"/>
        <v>1.1000000000000001</v>
      </c>
      <c r="R73" s="248">
        <f>VLOOKUP($B73,'Complexity of the crisis'!$C$6:$AN$170,22,FALSE)</f>
        <v>1.6</v>
      </c>
      <c r="S73" s="248">
        <f>VLOOKUP($B73,'Complexity of the crisis'!$C$6:$AN$170,38,FALSE)</f>
        <v>0.5</v>
      </c>
      <c r="T73" s="134" t="str">
        <f>VLOOKUP(B73,Lists!$C$3:$E$163,3,FALSE)</f>
        <v>Africa</v>
      </c>
      <c r="U73" s="135">
        <f>VLOOKUP(B73,'INFORM Severity - hidden'!$C$5:$V$170,20,FALSE)</f>
        <v>44671</v>
      </c>
    </row>
    <row r="74" spans="1:21" x14ac:dyDescent="0.25">
      <c r="A74" s="131" t="str">
        <f t="array" ref="A74">IFERROR(INDEX(Lists!$B$2:$B$153,SMALL(IF(Lists!$I$2:$I$153="Individual",ROW(Lists!$B$2:$B$153)),ROW(70:70))-1,1),"")</f>
        <v>Boko Haram in Niger</v>
      </c>
      <c r="B74" s="132" t="str">
        <f>VLOOKUP(A74,Lists!$B$2:$G$153,2,FALSE)</f>
        <v>NER002</v>
      </c>
      <c r="C74" s="132" t="str">
        <f>VLOOKUP(B74,'INFORM Severity - hidden'!$C$5:$D$160,2,FALSE)</f>
        <v>Niger</v>
      </c>
      <c r="D74" s="132" t="str">
        <f>VLOOKUP(A74,Lists!$B$2:$G$153,3,FALSE)</f>
        <v>NER</v>
      </c>
      <c r="E74" s="133" t="str">
        <f>VLOOKUP(A74,Lists!$B$2:$G$153,5,FALSE)</f>
        <v>Conflict</v>
      </c>
      <c r="F74" s="246">
        <f t="shared" si="10"/>
        <v>3</v>
      </c>
      <c r="G74" s="130">
        <f t="shared" si="11"/>
        <v>3</v>
      </c>
      <c r="H74" s="130" t="str">
        <f t="shared" si="12"/>
        <v>Medium</v>
      </c>
      <c r="I74" s="247" t="str">
        <f>INDEX(Trends!$D$3:$D$404,MATCH(B74,Trends!$C$3:$C$404,0))</f>
        <v>Stable</v>
      </c>
      <c r="J74" s="130" t="str">
        <f>VLOOKUP($B74,Reliability!$A$3:$I$170,9,FALSE)</f>
        <v>Medium</v>
      </c>
      <c r="K74" s="248">
        <f t="shared" si="13"/>
        <v>2.6</v>
      </c>
      <c r="L74" s="248">
        <f>VLOOKUP($B74,'Impact of the crisis'!$C$6:$N$170,12,FALSE)</f>
        <v>1.2</v>
      </c>
      <c r="M74" s="248">
        <f>VLOOKUP($B74,'Impact of the crisis'!$C$6:$AB$170,26,FALSE)</f>
        <v>3.1</v>
      </c>
      <c r="N74" s="248">
        <f>VLOOKUP($B74,'Conditions of people affected'!$C$6:$R$170,16,FALSE)</f>
        <v>2.7</v>
      </c>
      <c r="O74" s="248">
        <f>VLOOKUP($B74,'Conditions of people affected'!$C$6:$R$170,9,FALSE)</f>
        <v>2.4</v>
      </c>
      <c r="P74" s="248">
        <f>VLOOKUP($B74,'Conditions of people affected'!$C$6:$R$170,15,FALSE)</f>
        <v>3</v>
      </c>
      <c r="Q74" s="248">
        <f t="shared" si="14"/>
        <v>3.8</v>
      </c>
      <c r="R74" s="248">
        <f>VLOOKUP($B74,'Complexity of the crisis'!$C$6:$AN$170,22,FALSE)</f>
        <v>2.8</v>
      </c>
      <c r="S74" s="248">
        <f>VLOOKUP($B74,'Complexity of the crisis'!$C$6:$AN$170,38,FALSE)</f>
        <v>4.5</v>
      </c>
      <c r="T74" s="134" t="str">
        <f>VLOOKUP(B74,Lists!$C$3:$E$163,3,FALSE)</f>
        <v>Africa</v>
      </c>
      <c r="U74" s="135">
        <f>VLOOKUP(B74,'INFORM Severity - hidden'!$C$5:$V$170,20,FALSE)</f>
        <v>44620</v>
      </c>
    </row>
    <row r="75" spans="1:21" x14ac:dyDescent="0.25">
      <c r="A75" s="131" t="str">
        <f t="array" ref="A75">IFERROR(INDEX(Lists!$B$2:$B$153,SMALL(IF(Lists!$I$2:$I$153="Individual",ROW(Lists!$B$2:$B$153)),ROW(71:71))-1,1),"")</f>
        <v>Mali/Burkina Faso conflict</v>
      </c>
      <c r="B75" s="132" t="str">
        <f>VLOOKUP(A75,Lists!$B$2:$G$153,2,FALSE)</f>
        <v>NER003</v>
      </c>
      <c r="C75" s="132" t="str">
        <f>VLOOKUP(B75,'INFORM Severity - hidden'!$C$5:$D$160,2,FALSE)</f>
        <v>Niger</v>
      </c>
      <c r="D75" s="132" t="str">
        <f>VLOOKUP(A75,Lists!$B$2:$G$153,3,FALSE)</f>
        <v>NER</v>
      </c>
      <c r="E75" s="133" t="str">
        <f>VLOOKUP(A75,Lists!$B$2:$G$153,5,FALSE)</f>
        <v>Conflict</v>
      </c>
      <c r="F75" s="246">
        <f t="shared" si="10"/>
        <v>3.3</v>
      </c>
      <c r="G75" s="130">
        <f t="shared" si="11"/>
        <v>4</v>
      </c>
      <c r="H75" s="130" t="str">
        <f t="shared" si="12"/>
        <v>High</v>
      </c>
      <c r="I75" s="247" t="str">
        <f>INDEX(Trends!$D$3:$D$404,MATCH(B75,Trends!$C$3:$C$404,0))</f>
        <v>Stable</v>
      </c>
      <c r="J75" s="130" t="str">
        <f>VLOOKUP($B75,Reliability!$A$3:$I$170,9,FALSE)</f>
        <v>Medium</v>
      </c>
      <c r="K75" s="248">
        <f t="shared" si="13"/>
        <v>3</v>
      </c>
      <c r="L75" s="248">
        <f>VLOOKUP($B75,'Impact of the crisis'!$C$6:$N$170,12,FALSE)</f>
        <v>2.4</v>
      </c>
      <c r="M75" s="248">
        <f>VLOOKUP($B75,'Impact of the crisis'!$C$6:$AB$170,26,FALSE)</f>
        <v>3.3</v>
      </c>
      <c r="N75" s="248">
        <f>VLOOKUP($B75,'Conditions of people affected'!$C$6:$R$170,16,FALSE)</f>
        <v>3.25</v>
      </c>
      <c r="O75" s="248">
        <f>VLOOKUP($B75,'Conditions of people affected'!$C$6:$R$170,9,FALSE)</f>
        <v>3.5</v>
      </c>
      <c r="P75" s="248">
        <f>VLOOKUP($B75,'Conditions of people affected'!$C$6:$R$170,15,FALSE)</f>
        <v>3</v>
      </c>
      <c r="Q75" s="248">
        <f t="shared" si="14"/>
        <v>3.5</v>
      </c>
      <c r="R75" s="248">
        <f>VLOOKUP($B75,'Complexity of the crisis'!$C$6:$AN$170,22,FALSE)</f>
        <v>2.8</v>
      </c>
      <c r="S75" s="248">
        <f>VLOOKUP($B75,'Complexity of the crisis'!$C$6:$AN$170,38,FALSE)</f>
        <v>4</v>
      </c>
      <c r="T75" s="134" t="str">
        <f>VLOOKUP(B75,Lists!$C$3:$E$163,3,FALSE)</f>
        <v>Africa</v>
      </c>
      <c r="U75" s="135">
        <f>VLOOKUP(B75,'INFORM Severity - hidden'!$C$5:$V$170,20,FALSE)</f>
        <v>44620</v>
      </c>
    </row>
    <row r="76" spans="1:21" x14ac:dyDescent="0.25">
      <c r="A76" s="131" t="str">
        <f t="array" ref="A76">IFERROR(INDEX(Lists!$B$2:$B$153,SMALL(IF(Lists!$I$2:$I$153="Individual",ROW(Lists!$B$2:$B$153)),ROW(72:72))-1,1),"")</f>
        <v>Nigerian Refugees</v>
      </c>
      <c r="B76" s="132" t="str">
        <f>VLOOKUP(A76,Lists!$B$2:$G$153,2,FALSE)</f>
        <v>NER004</v>
      </c>
      <c r="C76" s="132" t="str">
        <f>VLOOKUP(B76,'INFORM Severity - hidden'!$C$5:$D$160,2,FALSE)</f>
        <v>Niger</v>
      </c>
      <c r="D76" s="132" t="str">
        <f>VLOOKUP(A76,Lists!$B$2:$G$153,3,FALSE)</f>
        <v>NER</v>
      </c>
      <c r="E76" s="133" t="str">
        <f>VLOOKUP(A76,Lists!$B$2:$G$153,5,FALSE)</f>
        <v>International displacement</v>
      </c>
      <c r="F76" s="246">
        <f t="shared" si="10"/>
        <v>2.7</v>
      </c>
      <c r="G76" s="130">
        <f t="shared" si="11"/>
        <v>3</v>
      </c>
      <c r="H76" s="130" t="str">
        <f t="shared" si="12"/>
        <v>Medium</v>
      </c>
      <c r="I76" s="247" t="str">
        <f>INDEX(Trends!$D$3:$D$404,MATCH(B76,Trends!$C$3:$C$404,0))</f>
        <v>Stable</v>
      </c>
      <c r="J76" s="130" t="str">
        <f>VLOOKUP($B76,Reliability!$A$3:$I$170,9,FALSE)</f>
        <v>Medium</v>
      </c>
      <c r="K76" s="248">
        <f t="shared" si="13"/>
        <v>2.1</v>
      </c>
      <c r="L76" s="248">
        <f>VLOOKUP($B76,'Impact of the crisis'!$C$6:$N$170,12,FALSE)</f>
        <v>0.6</v>
      </c>
      <c r="M76" s="248">
        <f>VLOOKUP($B76,'Impact of the crisis'!$C$6:$AB$170,26,FALSE)</f>
        <v>2.7</v>
      </c>
      <c r="N76" s="248">
        <f>VLOOKUP($B76,'Conditions of people affected'!$C$6:$R$170,16,FALSE)</f>
        <v>3.05</v>
      </c>
      <c r="O76" s="248">
        <f>VLOOKUP($B76,'Conditions of people affected'!$C$6:$R$170,9,FALSE)</f>
        <v>3.1</v>
      </c>
      <c r="P76" s="248">
        <f>VLOOKUP($B76,'Conditions of people affected'!$C$6:$R$170,15,FALSE)</f>
        <v>3</v>
      </c>
      <c r="Q76" s="248">
        <f t="shared" si="14"/>
        <v>2.7</v>
      </c>
      <c r="R76" s="248">
        <f>VLOOKUP($B76,'Complexity of the crisis'!$C$6:$AN$170,22,FALSE)</f>
        <v>2.8</v>
      </c>
      <c r="S76" s="248">
        <f>VLOOKUP($B76,'Complexity of the crisis'!$C$6:$AN$170,38,FALSE)</f>
        <v>2.5</v>
      </c>
      <c r="T76" s="134" t="str">
        <f>VLOOKUP(B76,Lists!$C$3:$E$163,3,FALSE)</f>
        <v>Africa</v>
      </c>
      <c r="U76" s="135">
        <f>VLOOKUP(B76,'INFORM Severity - hidden'!$C$5:$V$170,20,FALSE)</f>
        <v>44499</v>
      </c>
    </row>
    <row r="77" spans="1:21" x14ac:dyDescent="0.25">
      <c r="A77" s="131" t="str">
        <f t="array" ref="A77">IFERROR(INDEX(Lists!$B$2:$B$153,SMALL(IF(Lists!$I$2:$I$153="Individual",ROW(Lists!$B$2:$B$153)),ROW(73:73))-1,1),"")</f>
        <v>Complex crisis in Nigeria</v>
      </c>
      <c r="B77" s="132" t="str">
        <f>VLOOKUP(A77,Lists!$B$2:$G$153,2,FALSE)</f>
        <v>NGA001</v>
      </c>
      <c r="C77" s="132" t="str">
        <f>VLOOKUP(B77,'INFORM Severity - hidden'!$C$5:$D$160,2,FALSE)</f>
        <v>Nigeria</v>
      </c>
      <c r="D77" s="132" t="str">
        <f>VLOOKUP(A77,Lists!$B$2:$G$153,3,FALSE)</f>
        <v>NGA</v>
      </c>
      <c r="E77" s="133" t="str">
        <f>VLOOKUP(A77,Lists!$B$2:$G$153,5,FALSE)</f>
        <v>Complex crisis</v>
      </c>
      <c r="F77" s="246">
        <f t="shared" si="10"/>
        <v>4.2</v>
      </c>
      <c r="G77" s="130">
        <f t="shared" si="11"/>
        <v>5</v>
      </c>
      <c r="H77" s="130" t="str">
        <f t="shared" si="12"/>
        <v>Very High</v>
      </c>
      <c r="I77" s="247" t="str">
        <f>INDEX(Trends!$D$3:$D$404,MATCH(B77,Trends!$C$3:$C$404,0))</f>
        <v>Stable</v>
      </c>
      <c r="J77" s="130" t="str">
        <f>VLOOKUP($B77,Reliability!$A$3:$I$170,9,FALSE)</f>
        <v>High</v>
      </c>
      <c r="K77" s="248">
        <f t="shared" si="13"/>
        <v>4.5</v>
      </c>
      <c r="L77" s="248">
        <f>VLOOKUP($B77,'Impact of the crisis'!$C$6:$N$170,12,FALSE)</f>
        <v>5</v>
      </c>
      <c r="M77" s="248">
        <f>VLOOKUP($B77,'Impact of the crisis'!$C$6:$AB$170,26,FALSE)</f>
        <v>4.0999999999999996</v>
      </c>
      <c r="N77" s="248">
        <f>VLOOKUP($B77,'Conditions of people affected'!$C$6:$R$170,16,FALSE)</f>
        <v>4</v>
      </c>
      <c r="O77" s="248">
        <f>VLOOKUP($B77,'Conditions of people affected'!$C$6:$R$170,9,FALSE)</f>
        <v>5</v>
      </c>
      <c r="P77" s="248">
        <f>VLOOKUP($B77,'Conditions of people affected'!$C$6:$R$170,15,FALSE)</f>
        <v>3</v>
      </c>
      <c r="Q77" s="248">
        <f t="shared" si="14"/>
        <v>4.4000000000000004</v>
      </c>
      <c r="R77" s="248">
        <f>VLOOKUP($B77,'Complexity of the crisis'!$C$6:$AN$170,22,FALSE)</f>
        <v>3.4</v>
      </c>
      <c r="S77" s="248">
        <f>VLOOKUP($B77,'Complexity of the crisis'!$C$6:$AN$170,38,FALSE)</f>
        <v>5</v>
      </c>
      <c r="T77" s="134" t="str">
        <f>VLOOKUP(B77,Lists!$C$3:$E$163,3,FALSE)</f>
        <v>Africa</v>
      </c>
      <c r="U77" s="135">
        <f>VLOOKUP(B77,'INFORM Severity - hidden'!$C$5:$V$170,20,FALSE)</f>
        <v>44615</v>
      </c>
    </row>
    <row r="78" spans="1:21" x14ac:dyDescent="0.25">
      <c r="A78" s="131" t="str">
        <f t="array" ref="A78">IFERROR(INDEX(Lists!$B$2:$B$153,SMALL(IF(Lists!$I$2:$I$153="Individual",ROW(Lists!$B$2:$B$153)),ROW(74:74))-1,1),"")</f>
        <v>Middle belt conflict</v>
      </c>
      <c r="B78" s="132" t="str">
        <f>VLOOKUP(A78,Lists!$B$2:$G$153,2,FALSE)</f>
        <v>NGA003</v>
      </c>
      <c r="C78" s="132" t="str">
        <f>VLOOKUP(B78,'INFORM Severity - hidden'!$C$5:$D$160,2,FALSE)</f>
        <v>Nigeria</v>
      </c>
      <c r="D78" s="132" t="str">
        <f>VLOOKUP(A78,Lists!$B$2:$G$153,3,FALSE)</f>
        <v>NGA</v>
      </c>
      <c r="E78" s="133" t="str">
        <f>VLOOKUP(A78,Lists!$B$2:$G$153,5,FALSE)</f>
        <v>Conflict</v>
      </c>
      <c r="F78" s="246">
        <f t="shared" si="10"/>
        <v>3.2</v>
      </c>
      <c r="G78" s="130">
        <f t="shared" si="11"/>
        <v>4</v>
      </c>
      <c r="H78" s="130" t="str">
        <f t="shared" si="12"/>
        <v>High</v>
      </c>
      <c r="I78" s="247" t="str">
        <f>INDEX(Trends!$D$3:$D$404,MATCH(B78,Trends!$C$3:$C$404,0))</f>
        <v>Stable</v>
      </c>
      <c r="J78" s="130" t="str">
        <f>VLOOKUP($B78,Reliability!$A$3:$I$170,9,FALSE)</f>
        <v>Medium</v>
      </c>
      <c r="K78" s="248">
        <f t="shared" si="13"/>
        <v>3</v>
      </c>
      <c r="L78" s="248">
        <f>VLOOKUP($B78,'Impact of the crisis'!$C$6:$N$170,12,FALSE)</f>
        <v>2.2999999999999998</v>
      </c>
      <c r="M78" s="248">
        <f>VLOOKUP($B78,'Impact of the crisis'!$C$6:$AB$170,26,FALSE)</f>
        <v>3.3</v>
      </c>
      <c r="N78" s="248">
        <f>VLOOKUP($B78,'Conditions of people affected'!$C$6:$R$170,16,FALSE)</f>
        <v>3.15</v>
      </c>
      <c r="O78" s="248">
        <f>VLOOKUP($B78,'Conditions of people affected'!$C$6:$R$170,9,FALSE)</f>
        <v>3.3</v>
      </c>
      <c r="P78" s="248">
        <f>VLOOKUP($B78,'Conditions of people affected'!$C$6:$R$170,15,FALSE)</f>
        <v>3</v>
      </c>
      <c r="Q78" s="248">
        <f t="shared" si="14"/>
        <v>3.5</v>
      </c>
      <c r="R78" s="248">
        <f>VLOOKUP($B78,'Complexity of the crisis'!$C$6:$AN$170,22,FALSE)</f>
        <v>3.4</v>
      </c>
      <c r="S78" s="248">
        <f>VLOOKUP($B78,'Complexity of the crisis'!$C$6:$AN$170,38,FALSE)</f>
        <v>3.5</v>
      </c>
      <c r="T78" s="134" t="str">
        <f>VLOOKUP(B78,Lists!$C$3:$E$163,3,FALSE)</f>
        <v>Africa</v>
      </c>
      <c r="U78" s="135">
        <f>VLOOKUP(B78,'INFORM Severity - hidden'!$C$5:$V$170,20,FALSE)</f>
        <v>44615</v>
      </c>
    </row>
    <row r="79" spans="1:21" x14ac:dyDescent="0.25">
      <c r="A79" s="131" t="str">
        <f t="array" ref="A79">IFERROR(INDEX(Lists!$B$2:$B$153,SMALL(IF(Lists!$I$2:$I$153="Individual",ROW(Lists!$B$2:$B$153)),ROW(75:75))-1,1),"")</f>
        <v>Boko Haram crisis in Nigeria</v>
      </c>
      <c r="B79" s="132" t="str">
        <f>VLOOKUP(A79,Lists!$B$2:$G$153,2,FALSE)</f>
        <v>NGA004</v>
      </c>
      <c r="C79" s="132" t="str">
        <f>VLOOKUP(B79,'INFORM Severity - hidden'!$C$5:$D$160,2,FALSE)</f>
        <v>Nigeria</v>
      </c>
      <c r="D79" s="132" t="str">
        <f>VLOOKUP(A79,Lists!$B$2:$G$153,3,FALSE)</f>
        <v>NGA</v>
      </c>
      <c r="E79" s="133" t="str">
        <f>VLOOKUP(A79,Lists!$B$2:$G$153,5,FALSE)</f>
        <v>Conflict</v>
      </c>
      <c r="F79" s="246">
        <f t="shared" si="10"/>
        <v>4.2</v>
      </c>
      <c r="G79" s="130">
        <f t="shared" si="11"/>
        <v>5</v>
      </c>
      <c r="H79" s="130" t="str">
        <f t="shared" si="12"/>
        <v>Very High</v>
      </c>
      <c r="I79" s="247" t="str">
        <f>INDEX(Trends!$D$3:$D$404,MATCH(B79,Trends!$C$3:$C$404,0))</f>
        <v>Increasing</v>
      </c>
      <c r="J79" s="130" t="str">
        <f>VLOOKUP($B79,Reliability!$A$3:$I$170,9,FALSE)</f>
        <v>High</v>
      </c>
      <c r="K79" s="248">
        <f t="shared" si="13"/>
        <v>4.2</v>
      </c>
      <c r="L79" s="248">
        <f>VLOOKUP($B79,'Impact of the crisis'!$C$6:$N$170,12,FALSE)</f>
        <v>2.2000000000000002</v>
      </c>
      <c r="M79" s="248">
        <f>VLOOKUP($B79,'Impact of the crisis'!$C$6:$AB$170,26,FALSE)</f>
        <v>4.8</v>
      </c>
      <c r="N79" s="248">
        <f>VLOOKUP($B79,'Conditions of people affected'!$C$6:$R$170,16,FALSE)</f>
        <v>4.45</v>
      </c>
      <c r="O79" s="248">
        <f>VLOOKUP($B79,'Conditions of people affected'!$C$6:$R$170,9,FALSE)</f>
        <v>4.9000000000000004</v>
      </c>
      <c r="P79" s="248">
        <f>VLOOKUP($B79,'Conditions of people affected'!$C$6:$R$170,15,FALSE)</f>
        <v>4</v>
      </c>
      <c r="Q79" s="248">
        <f t="shared" si="14"/>
        <v>3.7</v>
      </c>
      <c r="R79" s="248">
        <f>VLOOKUP($B79,'Complexity of the crisis'!$C$6:$AN$170,22,FALSE)</f>
        <v>3.4</v>
      </c>
      <c r="S79" s="248">
        <f>VLOOKUP($B79,'Complexity of the crisis'!$C$6:$AN$170,38,FALSE)</f>
        <v>4</v>
      </c>
      <c r="T79" s="134" t="str">
        <f>VLOOKUP(B79,Lists!$C$3:$E$163,3,FALSE)</f>
        <v>Africa</v>
      </c>
      <c r="U79" s="135">
        <f>VLOOKUP(B79,'INFORM Severity - hidden'!$C$5:$V$170,20,FALSE)</f>
        <v>44615</v>
      </c>
    </row>
    <row r="80" spans="1:21" x14ac:dyDescent="0.25">
      <c r="A80" s="131" t="str">
        <f t="array" ref="A80">IFERROR(INDEX(Lists!$B$2:$B$153,SMALL(IF(Lists!$I$2:$I$153="Individual",ROW(Lists!$B$2:$B$153)),ROW(76:76))-1,1),"")</f>
        <v>Northwest Banditry</v>
      </c>
      <c r="B80" s="132" t="str">
        <f>VLOOKUP(A80,Lists!$B$2:$G$153,2,FALSE)</f>
        <v>NGA007</v>
      </c>
      <c r="C80" s="132" t="str">
        <f>VLOOKUP(B80,'INFORM Severity - hidden'!$C$5:$D$160,2,FALSE)</f>
        <v>Nigeria</v>
      </c>
      <c r="D80" s="132" t="str">
        <f>VLOOKUP(A80,Lists!$B$2:$G$153,3,FALSE)</f>
        <v>NGA</v>
      </c>
      <c r="E80" s="133" t="str">
        <f>VLOOKUP(A80,Lists!$B$2:$G$153,5,FALSE)</f>
        <v>Other type of violence</v>
      </c>
      <c r="F80" s="246">
        <f t="shared" si="10"/>
        <v>3.6</v>
      </c>
      <c r="G80" s="130">
        <f t="shared" si="11"/>
        <v>4</v>
      </c>
      <c r="H80" s="130" t="str">
        <f t="shared" si="12"/>
        <v>High</v>
      </c>
      <c r="I80" s="247" t="str">
        <f>INDEX(Trends!$D$3:$D$404,MATCH(B80,Trends!$C$3:$C$404,0))</f>
        <v>Stable</v>
      </c>
      <c r="J80" s="130" t="str">
        <f>VLOOKUP($B80,Reliability!$A$3:$I$170,9,FALSE)</f>
        <v>Medium</v>
      </c>
      <c r="K80" s="248">
        <f t="shared" si="13"/>
        <v>3.2</v>
      </c>
      <c r="L80" s="248">
        <f>VLOOKUP($B80,'Impact of the crisis'!$C$6:$N$170,12,FALSE)</f>
        <v>2.8</v>
      </c>
      <c r="M80" s="248">
        <f>VLOOKUP($B80,'Impact of the crisis'!$C$6:$AB$170,26,FALSE)</f>
        <v>3.4</v>
      </c>
      <c r="N80" s="248">
        <f>VLOOKUP($B80,'Conditions of people affected'!$C$6:$R$170,16,FALSE)</f>
        <v>3.65</v>
      </c>
      <c r="O80" s="248">
        <f>VLOOKUP($B80,'Conditions of people affected'!$C$6:$R$170,9,FALSE)</f>
        <v>4.3</v>
      </c>
      <c r="P80" s="248">
        <f>VLOOKUP($B80,'Conditions of people affected'!$C$6:$R$170,15,FALSE)</f>
        <v>3</v>
      </c>
      <c r="Q80" s="248">
        <f t="shared" si="14"/>
        <v>3.7</v>
      </c>
      <c r="R80" s="248">
        <f>VLOOKUP($B80,'Complexity of the crisis'!$C$6:$AN$170,22,FALSE)</f>
        <v>3.4</v>
      </c>
      <c r="S80" s="248">
        <f>VLOOKUP($B80,'Complexity of the crisis'!$C$6:$AN$170,38,FALSE)</f>
        <v>4</v>
      </c>
      <c r="T80" s="134" t="str">
        <f>VLOOKUP(B80,Lists!$C$3:$E$163,3,FALSE)</f>
        <v>Africa</v>
      </c>
      <c r="U80" s="135">
        <f>VLOOKUP(B80,'INFORM Severity - hidden'!$C$5:$V$170,20,FALSE)</f>
        <v>44615</v>
      </c>
    </row>
    <row r="81" spans="1:21" x14ac:dyDescent="0.25">
      <c r="A81" s="131" t="str">
        <f t="array" ref="A81">IFERROR(INDEX(Lists!$B$2:$B$153,SMALL(IF(Lists!$I$2:$I$153="Individual",ROW(Lists!$B$2:$B$153)),ROW(77:77))-1,1),"")</f>
        <v>Cameroonian Refugees in Nigeria</v>
      </c>
      <c r="B81" s="132" t="str">
        <f>VLOOKUP(A81,Lists!$B$2:$G$153,2,FALSE)</f>
        <v>NGA008</v>
      </c>
      <c r="C81" s="132" t="str">
        <f>VLOOKUP(B81,'INFORM Severity - hidden'!$C$5:$D$160,2,FALSE)</f>
        <v>Nigeria</v>
      </c>
      <c r="D81" s="132" t="str">
        <f>VLOOKUP(A81,Lists!$B$2:$G$153,3,FALSE)</f>
        <v>NGA</v>
      </c>
      <c r="E81" s="133" t="str">
        <f>VLOOKUP(A81,Lists!$B$2:$G$153,5,FALSE)</f>
        <v>International displacement</v>
      </c>
      <c r="F81" s="246">
        <f t="shared" si="10"/>
        <v>2</v>
      </c>
      <c r="G81" s="130">
        <f t="shared" si="11"/>
        <v>2</v>
      </c>
      <c r="H81" s="130" t="str">
        <f t="shared" si="12"/>
        <v>Low</v>
      </c>
      <c r="I81" s="247" t="str">
        <f>INDEX(Trends!$D$3:$D$404,MATCH(B81,Trends!$C$3:$C$404,0))</f>
        <v>Stable</v>
      </c>
      <c r="J81" s="130" t="str">
        <f>VLOOKUP($B81,Reliability!$A$3:$I$170,9,FALSE)</f>
        <v>Medium</v>
      </c>
      <c r="K81" s="248">
        <f t="shared" si="13"/>
        <v>1.6</v>
      </c>
      <c r="L81" s="248">
        <f>VLOOKUP($B81,'Impact of the crisis'!$C$6:$N$170,12,FALSE)</f>
        <v>2</v>
      </c>
      <c r="M81" s="248">
        <f>VLOOKUP($B81,'Impact of the crisis'!$C$6:$AB$170,26,FALSE)</f>
        <v>1.4</v>
      </c>
      <c r="N81" s="248">
        <f>VLOOKUP($B81,'Conditions of people affected'!$C$6:$R$170,16,FALSE)</f>
        <v>1.2</v>
      </c>
      <c r="O81" s="248">
        <f>VLOOKUP($B81,'Conditions of people affected'!$C$6:$R$170,9,FALSE)</f>
        <v>1.4</v>
      </c>
      <c r="P81" s="248">
        <f>VLOOKUP($B81,'Conditions of people affected'!$C$6:$R$170,15,FALSE)</f>
        <v>1</v>
      </c>
      <c r="Q81" s="248">
        <f t="shared" si="14"/>
        <v>3.5</v>
      </c>
      <c r="R81" s="248">
        <f>VLOOKUP($B81,'Complexity of the crisis'!$C$6:$AN$170,22,FALSE)</f>
        <v>3.4</v>
      </c>
      <c r="S81" s="248">
        <f>VLOOKUP($B81,'Complexity of the crisis'!$C$6:$AN$170,38,FALSE)</f>
        <v>3.5</v>
      </c>
      <c r="T81" s="134" t="str">
        <f>VLOOKUP(B81,Lists!$C$3:$E$163,3,FALSE)</f>
        <v>Africa</v>
      </c>
      <c r="U81" s="135">
        <f>VLOOKUP(B81,'INFORM Severity - hidden'!$C$5:$V$170,20,FALSE)</f>
        <v>44615</v>
      </c>
    </row>
    <row r="82" spans="1:21" x14ac:dyDescent="0.25">
      <c r="A82" s="131" t="str">
        <f t="array" ref="A82">IFERROR(INDEX(Lists!$B$2:$B$153,SMALL(IF(Lists!$I$2:$I$153="Individual",ROW(Lists!$B$2:$B$153)),ROW(78:78))-1,1),"")</f>
        <v>Socioeconomic crisis in Nicaragua</v>
      </c>
      <c r="B82" s="132" t="str">
        <f>VLOOKUP(A82,Lists!$B$2:$G$153,2,FALSE)</f>
        <v>NIC001</v>
      </c>
      <c r="C82" s="132" t="str">
        <f>VLOOKUP(B82,'INFORM Severity - hidden'!$C$5:$D$160,2,FALSE)</f>
        <v>Nicaragua</v>
      </c>
      <c r="D82" s="132" t="str">
        <f>VLOOKUP(A82,Lists!$B$2:$G$153,3,FALSE)</f>
        <v>NIC</v>
      </c>
      <c r="E82" s="133" t="str">
        <f>VLOOKUP(A82,Lists!$B$2:$G$153,5,FALSE)</f>
        <v>Political and economic crisis</v>
      </c>
      <c r="F82" s="246" t="str">
        <f t="shared" si="10"/>
        <v>x</v>
      </c>
      <c r="G82" s="130" t="str">
        <f t="shared" si="11"/>
        <v>x</v>
      </c>
      <c r="H82" s="130" t="str">
        <f t="shared" si="12"/>
        <v>x</v>
      </c>
      <c r="I82" s="247" t="str">
        <f>INDEX(Trends!$D$3:$D$404,MATCH(B82,Trends!$C$3:$C$404,0))</f>
        <v>-</v>
      </c>
      <c r="J82" s="130" t="str">
        <f>VLOOKUP($B82,Reliability!$A$3:$I$170,9,FALSE)</f>
        <v>Very High</v>
      </c>
      <c r="K82" s="248">
        <f t="shared" si="13"/>
        <v>2.8</v>
      </c>
      <c r="L82" s="248">
        <f>VLOOKUP($B82,'Impact of the crisis'!$C$6:$N$170,12,FALSE)</f>
        <v>4.0999999999999996</v>
      </c>
      <c r="M82" s="248">
        <f>VLOOKUP($B82,'Impact of the crisis'!$C$6:$AB$170,26,FALSE)</f>
        <v>1.9</v>
      </c>
      <c r="N82" s="248" t="str">
        <f>VLOOKUP($B82,'Conditions of people affected'!$C$6:$R$170,16,FALSE)</f>
        <v>x</v>
      </c>
      <c r="O82" s="248" t="str">
        <f>VLOOKUP($B82,'Conditions of people affected'!$C$6:$R$170,9,FALSE)</f>
        <v>x</v>
      </c>
      <c r="P82" s="248" t="str">
        <f>VLOOKUP($B82,'Conditions of people affected'!$C$6:$R$170,15,FALSE)</f>
        <v>x</v>
      </c>
      <c r="Q82" s="248">
        <f t="shared" si="14"/>
        <v>2.9</v>
      </c>
      <c r="R82" s="248">
        <f>VLOOKUP($B82,'Complexity of the crisis'!$C$6:$AN$170,22,FALSE)</f>
        <v>2.7</v>
      </c>
      <c r="S82" s="248">
        <f>VLOOKUP($B82,'Complexity of the crisis'!$C$6:$AN$170,38,FALSE)</f>
        <v>3</v>
      </c>
      <c r="T82" s="134" t="str">
        <f>VLOOKUP(B82,Lists!$C$3:$E$163,3,FALSE)</f>
        <v>Americas</v>
      </c>
      <c r="U82" s="135">
        <f>VLOOKUP(B82,'INFORM Severity - hidden'!$C$5:$V$170,20,FALSE)</f>
        <v>44673</v>
      </c>
    </row>
    <row r="83" spans="1:21" x14ac:dyDescent="0.25">
      <c r="A83" s="131" t="str">
        <f t="array" ref="A83">IFERROR(INDEX(Lists!$B$2:$B$153,SMALL(IF(Lists!$I$2:$I$153="Individual",ROW(Lists!$B$2:$B$153)),ROW(79:79))-1,1),"")</f>
        <v>Complex crisis in Pakistan</v>
      </c>
      <c r="B83" s="132" t="str">
        <f>VLOOKUP(A83,Lists!$B$2:$G$153,2,FALSE)</f>
        <v>PAK001</v>
      </c>
      <c r="C83" s="132" t="str">
        <f>VLOOKUP(B83,'INFORM Severity - hidden'!$C$5:$D$160,2,FALSE)</f>
        <v>Pakistan</v>
      </c>
      <c r="D83" s="132" t="str">
        <f>VLOOKUP(A83,Lists!$B$2:$G$153,3,FALSE)</f>
        <v>PAK</v>
      </c>
      <c r="E83" s="133" t="str">
        <f>VLOOKUP(A83,Lists!$B$2:$G$153,5,FALSE)</f>
        <v>Complex crisis</v>
      </c>
      <c r="F83" s="246">
        <f t="shared" si="10"/>
        <v>3.6</v>
      </c>
      <c r="G83" s="130">
        <f t="shared" si="11"/>
        <v>4</v>
      </c>
      <c r="H83" s="130" t="str">
        <f t="shared" si="12"/>
        <v>High</v>
      </c>
      <c r="I83" s="247" t="str">
        <f>INDEX(Trends!$D$3:$D$404,MATCH(B83,Trends!$C$3:$C$404,0))</f>
        <v>Stable</v>
      </c>
      <c r="J83" s="130" t="str">
        <f>VLOOKUP($B83,Reliability!$A$3:$I$170,9,FALSE)</f>
        <v>High</v>
      </c>
      <c r="K83" s="248">
        <f t="shared" si="13"/>
        <v>4.2</v>
      </c>
      <c r="L83" s="248">
        <f>VLOOKUP($B83,'Impact of the crisis'!$C$6:$N$170,12,FALSE)</f>
        <v>5</v>
      </c>
      <c r="M83" s="248">
        <f>VLOOKUP($B83,'Impact of the crisis'!$C$6:$AB$170,26,FALSE)</f>
        <v>3.7</v>
      </c>
      <c r="N83" s="248">
        <f>VLOOKUP($B83,'Conditions of people affected'!$C$6:$R$170,16,FALSE)</f>
        <v>3.5</v>
      </c>
      <c r="O83" s="248">
        <f>VLOOKUP($B83,'Conditions of people affected'!$C$6:$R$170,9,FALSE)</f>
        <v>5</v>
      </c>
      <c r="P83" s="248">
        <f>VLOOKUP($B83,'Conditions of people affected'!$C$6:$R$170,15,FALSE)</f>
        <v>2</v>
      </c>
      <c r="Q83" s="248">
        <f t="shared" si="14"/>
        <v>3.4</v>
      </c>
      <c r="R83" s="248">
        <f>VLOOKUP($B83,'Complexity of the crisis'!$C$6:$AN$170,22,FALSE)</f>
        <v>3.2</v>
      </c>
      <c r="S83" s="248">
        <f>VLOOKUP($B83,'Complexity of the crisis'!$C$6:$AN$170,38,FALSE)</f>
        <v>3.5</v>
      </c>
      <c r="T83" s="134" t="str">
        <f>VLOOKUP(B83,Lists!$C$3:$E$163,3,FALSE)</f>
        <v>Asia</v>
      </c>
      <c r="U83" s="135">
        <f>VLOOKUP(B83,'INFORM Severity - hidden'!$C$5:$V$170,20,FALSE)</f>
        <v>44657</v>
      </c>
    </row>
    <row r="84" spans="1:21" x14ac:dyDescent="0.25">
      <c r="A84" s="131" t="str">
        <f t="array" ref="A84">IFERROR(INDEX(Lists!$B$2:$B$153,SMALL(IF(Lists!$I$2:$I$153="Individual",ROW(Lists!$B$2:$B$153)),ROW(80:80))-1,1),"")</f>
        <v>Kashmir conflict in Pakistan</v>
      </c>
      <c r="B84" s="132" t="str">
        <f>VLOOKUP(A84,Lists!$B$2:$G$153,2,FALSE)</f>
        <v>PAK004</v>
      </c>
      <c r="C84" s="132" t="str">
        <f>VLOOKUP(B84,'INFORM Severity - hidden'!$C$5:$D$160,2,FALSE)</f>
        <v>Pakistan</v>
      </c>
      <c r="D84" s="132" t="str">
        <f>VLOOKUP(A84,Lists!$B$2:$G$153,3,FALSE)</f>
        <v>PAK</v>
      </c>
      <c r="E84" s="133" t="str">
        <f>VLOOKUP(A84,Lists!$B$2:$G$153,5,FALSE)</f>
        <v>Conflict</v>
      </c>
      <c r="F84" s="246" t="str">
        <f t="shared" si="10"/>
        <v>x</v>
      </c>
      <c r="G84" s="130" t="str">
        <f t="shared" si="11"/>
        <v>x</v>
      </c>
      <c r="H84" s="130" t="str">
        <f t="shared" si="12"/>
        <v>x</v>
      </c>
      <c r="I84" s="247" t="str">
        <f>INDEX(Trends!$D$3:$D$404,MATCH(B84,Trends!$C$3:$C$404,0))</f>
        <v>-</v>
      </c>
      <c r="J84" s="130" t="str">
        <f>VLOOKUP($B84,Reliability!$A$3:$I$170,9,FALSE)</f>
        <v>Very Low</v>
      </c>
      <c r="K84" s="248">
        <f t="shared" si="13"/>
        <v>0.4</v>
      </c>
      <c r="L84" s="248">
        <f>VLOOKUP($B84,'Impact of the crisis'!$C$6:$N$170,12,FALSE)</f>
        <v>1</v>
      </c>
      <c r="M84" s="248">
        <f>VLOOKUP($B84,'Impact of the crisis'!$C$6:$AB$170,26,FALSE)</f>
        <v>0</v>
      </c>
      <c r="N84" s="248" t="str">
        <f>VLOOKUP($B84,'Conditions of people affected'!$C$6:$R$170,16,FALSE)</f>
        <v>x</v>
      </c>
      <c r="O84" s="248" t="str">
        <f>VLOOKUP($B84,'Conditions of people affected'!$C$6:$R$170,9,FALSE)</f>
        <v>x</v>
      </c>
      <c r="P84" s="248" t="str">
        <f>VLOOKUP($B84,'Conditions of people affected'!$C$6:$R$170,15,FALSE)</f>
        <v>x</v>
      </c>
      <c r="Q84" s="248">
        <f t="shared" si="14"/>
        <v>2.9</v>
      </c>
      <c r="R84" s="248">
        <f>VLOOKUP($B84,'Complexity of the crisis'!$C$6:$AN$170,22,FALSE)</f>
        <v>3.2</v>
      </c>
      <c r="S84" s="248">
        <f>VLOOKUP($B84,'Complexity of the crisis'!$C$6:$AN$170,38,FALSE)</f>
        <v>2.5</v>
      </c>
      <c r="T84" s="134" t="str">
        <f>VLOOKUP(B84,Lists!$C$3:$E$163,3,FALSE)</f>
        <v>Asia</v>
      </c>
      <c r="U84" s="135">
        <f>VLOOKUP(B84,'INFORM Severity - hidden'!$C$5:$V$170,20,FALSE)</f>
        <v>44657</v>
      </c>
    </row>
    <row r="85" spans="1:21" x14ac:dyDescent="0.25">
      <c r="A85" s="131" t="str">
        <f t="array" ref="A85">IFERROR(INDEX(Lists!$B$2:$B$153,SMALL(IF(Lists!$I$2:$I$153="Individual",ROW(Lists!$B$2:$B$153)),ROW(81:81))-1,1),"")</f>
        <v>Venezuela displacement in Panama</v>
      </c>
      <c r="B85" s="132" t="str">
        <f>VLOOKUP(A85,Lists!$B$2:$G$153,2,FALSE)</f>
        <v>PAN002</v>
      </c>
      <c r="C85" s="132" t="str">
        <f>VLOOKUP(B85,'INFORM Severity - hidden'!$C$5:$D$160,2,FALSE)</f>
        <v>Panama</v>
      </c>
      <c r="D85" s="132" t="str">
        <f>VLOOKUP(A85,Lists!$B$2:$G$153,3,FALSE)</f>
        <v>PAN</v>
      </c>
      <c r="E85" s="133" t="str">
        <f>VLOOKUP(A85,Lists!$B$2:$G$153,5,FALSE)</f>
        <v>International displacement</v>
      </c>
      <c r="F85" s="246">
        <f t="shared" si="10"/>
        <v>2.1</v>
      </c>
      <c r="G85" s="130">
        <f t="shared" si="11"/>
        <v>3</v>
      </c>
      <c r="H85" s="130" t="str">
        <f t="shared" si="12"/>
        <v>Medium</v>
      </c>
      <c r="I85" s="247" t="str">
        <f>INDEX(Trends!$D$3:$D$404,MATCH(B85,Trends!$C$3:$C$404,0))</f>
        <v>-</v>
      </c>
      <c r="J85" s="130" t="str">
        <f>VLOOKUP($B85,Reliability!$A$3:$I$170,9,FALSE)</f>
        <v>High</v>
      </c>
      <c r="K85" s="248">
        <f t="shared" si="13"/>
        <v>2.5</v>
      </c>
      <c r="L85" s="248">
        <f>VLOOKUP($B85,'Impact of the crisis'!$C$6:$N$170,12,FALSE)</f>
        <v>2.6</v>
      </c>
      <c r="M85" s="248">
        <f>VLOOKUP($B85,'Impact of the crisis'!$C$6:$AB$170,26,FALSE)</f>
        <v>2.4</v>
      </c>
      <c r="N85" s="248">
        <f>VLOOKUP($B85,'Conditions of people affected'!$C$6:$R$170,16,FALSE)</f>
        <v>2.2999999999999998</v>
      </c>
      <c r="O85" s="248">
        <f>VLOOKUP($B85,'Conditions of people affected'!$C$6:$R$170,9,FALSE)</f>
        <v>1.6</v>
      </c>
      <c r="P85" s="248">
        <f>VLOOKUP($B85,'Conditions of people affected'!$C$6:$R$170,15,FALSE)</f>
        <v>3</v>
      </c>
      <c r="Q85" s="248">
        <f t="shared" si="14"/>
        <v>1.4</v>
      </c>
      <c r="R85" s="248">
        <f>VLOOKUP($B85,'Complexity of the crisis'!$C$6:$AN$170,22,FALSE)</f>
        <v>1.7</v>
      </c>
      <c r="S85" s="248">
        <f>VLOOKUP($B85,'Complexity of the crisis'!$C$6:$AN$170,38,FALSE)</f>
        <v>1</v>
      </c>
      <c r="T85" s="134" t="str">
        <f>VLOOKUP(B85,Lists!$C$3:$E$163,3,FALSE)</f>
        <v>Americas</v>
      </c>
      <c r="U85" s="135">
        <f>VLOOKUP(B85,'INFORM Severity - hidden'!$C$5:$V$170,20,FALSE)</f>
        <v>44616</v>
      </c>
    </row>
    <row r="86" spans="1:21" x14ac:dyDescent="0.25">
      <c r="A86" s="131" t="str">
        <f t="array" ref="A86">IFERROR(INDEX(Lists!$B$2:$B$153,SMALL(IF(Lists!$I$2:$I$153="Individual",ROW(Lists!$B$2:$B$153)),ROW(82:82))-1,1),"")</f>
        <v>Venezuela displacement in Peru</v>
      </c>
      <c r="B86" s="132" t="str">
        <f>VLOOKUP(A86,Lists!$B$2:$G$153,2,FALSE)</f>
        <v>PER002</v>
      </c>
      <c r="C86" s="132" t="str">
        <f>VLOOKUP(B86,'INFORM Severity - hidden'!$C$5:$D$160,2,FALSE)</f>
        <v>Peru</v>
      </c>
      <c r="D86" s="132" t="str">
        <f>VLOOKUP(A86,Lists!$B$2:$G$153,3,FALSE)</f>
        <v>PER</v>
      </c>
      <c r="E86" s="133" t="str">
        <f>VLOOKUP(A86,Lists!$B$2:$G$153,5,FALSE)</f>
        <v>International displacement</v>
      </c>
      <c r="F86" s="246">
        <f t="shared" si="10"/>
        <v>3</v>
      </c>
      <c r="G86" s="130">
        <f t="shared" si="11"/>
        <v>3</v>
      </c>
      <c r="H86" s="130" t="str">
        <f t="shared" si="12"/>
        <v>Medium</v>
      </c>
      <c r="I86" s="247" t="str">
        <f>INDEX(Trends!$D$3:$D$404,MATCH(B86,Trends!$C$3:$C$404,0))</f>
        <v>Increasing</v>
      </c>
      <c r="J86" s="130" t="str">
        <f>VLOOKUP($B86,Reliability!$A$3:$I$170,9,FALSE)</f>
        <v>Medium</v>
      </c>
      <c r="K86" s="248">
        <f t="shared" si="13"/>
        <v>3.3</v>
      </c>
      <c r="L86" s="248">
        <f>VLOOKUP($B86,'Impact of the crisis'!$C$6:$N$170,12,FALSE)</f>
        <v>2.4</v>
      </c>
      <c r="M86" s="248">
        <f>VLOOKUP($B86,'Impact of the crisis'!$C$6:$AB$170,26,FALSE)</f>
        <v>3.7</v>
      </c>
      <c r="N86" s="248">
        <f>VLOOKUP($B86,'Conditions of people affected'!$C$6:$R$170,16,FALSE)</f>
        <v>3.35</v>
      </c>
      <c r="O86" s="248">
        <f>VLOOKUP($B86,'Conditions of people affected'!$C$6:$R$170,9,FALSE)</f>
        <v>3.7</v>
      </c>
      <c r="P86" s="248">
        <f>VLOOKUP($B86,'Conditions of people affected'!$C$6:$R$170,15,FALSE)</f>
        <v>3</v>
      </c>
      <c r="Q86" s="248">
        <f t="shared" si="14"/>
        <v>2.1</v>
      </c>
      <c r="R86" s="248">
        <f>VLOOKUP($B86,'Complexity of the crisis'!$C$6:$AN$170,22,FALSE)</f>
        <v>2.7</v>
      </c>
      <c r="S86" s="248">
        <f>VLOOKUP($B86,'Complexity of the crisis'!$C$6:$AN$170,38,FALSE)</f>
        <v>1.5</v>
      </c>
      <c r="T86" s="134" t="str">
        <f>VLOOKUP(B86,Lists!$C$3:$E$163,3,FALSE)</f>
        <v>Americas</v>
      </c>
      <c r="U86" s="135">
        <f>VLOOKUP(B86,'INFORM Severity - hidden'!$C$5:$V$170,20,FALSE)</f>
        <v>44609</v>
      </c>
    </row>
    <row r="87" spans="1:21" x14ac:dyDescent="0.25">
      <c r="A87" s="131" t="str">
        <f t="array" ref="A87">IFERROR(INDEX(Lists!$B$2:$B$153,SMALL(IF(Lists!$I$2:$I$153="Individual",ROW(Lists!$B$2:$B$153)),ROW(83:83))-1,1),"")</f>
        <v>Mindanao conflict</v>
      </c>
      <c r="B87" s="132" t="str">
        <f>VLOOKUP(A87,Lists!$B$2:$G$153,2,FALSE)</f>
        <v>PHL003</v>
      </c>
      <c r="C87" s="132" t="str">
        <f>VLOOKUP(B87,'INFORM Severity - hidden'!$C$5:$D$160,2,FALSE)</f>
        <v>Philippines</v>
      </c>
      <c r="D87" s="132" t="str">
        <f>VLOOKUP(A87,Lists!$B$2:$G$153,3,FALSE)</f>
        <v>PHL</v>
      </c>
      <c r="E87" s="133" t="str">
        <f>VLOOKUP(A87,Lists!$B$2:$G$153,5,FALSE)</f>
        <v>Conflict</v>
      </c>
      <c r="F87" s="246">
        <f t="shared" si="10"/>
        <v>2.2999999999999998</v>
      </c>
      <c r="G87" s="130">
        <f t="shared" si="11"/>
        <v>3</v>
      </c>
      <c r="H87" s="130" t="str">
        <f t="shared" si="12"/>
        <v>Medium</v>
      </c>
      <c r="I87" s="247" t="str">
        <f>INDEX(Trends!$D$3:$D$404,MATCH(B87,Trends!$C$3:$C$404,0))</f>
        <v>Increasing</v>
      </c>
      <c r="J87" s="130" t="str">
        <f>VLOOKUP($B87,Reliability!$A$3:$I$170,9,FALSE)</f>
        <v>High</v>
      </c>
      <c r="K87" s="248">
        <f t="shared" si="13"/>
        <v>2.9</v>
      </c>
      <c r="L87" s="248">
        <f>VLOOKUP($B87,'Impact of the crisis'!$C$6:$N$170,12,FALSE)</f>
        <v>3</v>
      </c>
      <c r="M87" s="248">
        <f>VLOOKUP($B87,'Impact of the crisis'!$C$6:$AB$170,26,FALSE)</f>
        <v>2.8</v>
      </c>
      <c r="N87" s="248">
        <f>VLOOKUP($B87,'Conditions of people affected'!$C$6:$R$170,16,FALSE)</f>
        <v>1.7</v>
      </c>
      <c r="O87" s="248">
        <f>VLOOKUP($B87,'Conditions of people affected'!$C$6:$R$170,9,FALSE)</f>
        <v>2.4</v>
      </c>
      <c r="P87" s="248">
        <f>VLOOKUP($B87,'Conditions of people affected'!$C$6:$R$170,15,FALSE)</f>
        <v>1</v>
      </c>
      <c r="Q87" s="248">
        <f t="shared" si="14"/>
        <v>2.7</v>
      </c>
      <c r="R87" s="248">
        <f>VLOOKUP($B87,'Complexity of the crisis'!$C$6:$AN$170,22,FALSE)</f>
        <v>2.9</v>
      </c>
      <c r="S87" s="248">
        <f>VLOOKUP($B87,'Complexity of the crisis'!$C$6:$AN$170,38,FALSE)</f>
        <v>2.5</v>
      </c>
      <c r="T87" s="134" t="str">
        <f>VLOOKUP(B87,Lists!$C$3:$E$163,3,FALSE)</f>
        <v>Asia</v>
      </c>
      <c r="U87" s="135">
        <f>VLOOKUP(B87,'INFORM Severity - hidden'!$C$5:$V$170,20,FALSE)</f>
        <v>44635</v>
      </c>
    </row>
    <row r="88" spans="1:21" x14ac:dyDescent="0.25">
      <c r="A88" s="131" t="str">
        <f t="array" ref="A88">IFERROR(INDEX(Lists!$B$2:$B$153,SMALL(IF(Lists!$I$2:$I$153="Individual",ROW(Lists!$B$2:$B$153)),ROW(84:84))-1,1),"")</f>
        <v>Typhoon RAI</v>
      </c>
      <c r="B88" s="132" t="str">
        <f>VLOOKUP(A88,Lists!$B$2:$G$153,2,FALSE)</f>
        <v>PHL010</v>
      </c>
      <c r="C88" s="132" t="str">
        <f>VLOOKUP(B88,'INFORM Severity - hidden'!$C$5:$D$160,2,FALSE)</f>
        <v>Philippines</v>
      </c>
      <c r="D88" s="132" t="str">
        <f>VLOOKUP(A88,Lists!$B$2:$G$153,3,FALSE)</f>
        <v>PHL</v>
      </c>
      <c r="E88" s="133" t="str">
        <f>VLOOKUP(A88,Lists!$B$2:$G$153,5,FALSE)</f>
        <v>Tropical cyclone</v>
      </c>
      <c r="F88" s="246">
        <f t="shared" si="10"/>
        <v>3.1</v>
      </c>
      <c r="G88" s="130">
        <f t="shared" si="11"/>
        <v>4</v>
      </c>
      <c r="H88" s="130" t="str">
        <f t="shared" si="12"/>
        <v>High</v>
      </c>
      <c r="I88" s="247" t="str">
        <f>INDEX(Trends!$D$3:$D$404,MATCH(B88,Trends!$C$3:$C$404,0))</f>
        <v>Stable</v>
      </c>
      <c r="J88" s="130" t="str">
        <f>VLOOKUP($B88,Reliability!$A$3:$I$170,9,FALSE)</f>
        <v>High</v>
      </c>
      <c r="K88" s="248">
        <f t="shared" si="13"/>
        <v>3</v>
      </c>
      <c r="L88" s="248">
        <f>VLOOKUP($B88,'Impact of the crisis'!$C$6:$N$170,12,FALSE)</f>
        <v>3</v>
      </c>
      <c r="M88" s="248">
        <f>VLOOKUP($B88,'Impact of the crisis'!$C$6:$AB$170,26,FALSE)</f>
        <v>3</v>
      </c>
      <c r="N88" s="248">
        <f>VLOOKUP($B88,'Conditions of people affected'!$C$6:$R$170,16,FALSE)</f>
        <v>3.5</v>
      </c>
      <c r="O88" s="248">
        <f>VLOOKUP($B88,'Conditions of people affected'!$C$6:$R$170,9,FALSE)</f>
        <v>4</v>
      </c>
      <c r="P88" s="248">
        <f>VLOOKUP($B88,'Conditions of people affected'!$C$6:$R$170,15,FALSE)</f>
        <v>3</v>
      </c>
      <c r="Q88" s="248">
        <f t="shared" si="14"/>
        <v>2.7</v>
      </c>
      <c r="R88" s="248">
        <f>VLOOKUP($B88,'Complexity of the crisis'!$C$6:$AN$170,22,FALSE)</f>
        <v>2.9</v>
      </c>
      <c r="S88" s="248">
        <f>VLOOKUP($B88,'Complexity of the crisis'!$C$6:$AN$170,38,FALSE)</f>
        <v>2.5</v>
      </c>
      <c r="T88" s="134" t="str">
        <f>VLOOKUP(B88,Lists!$C$3:$E$163,3,FALSE)</f>
        <v>Asia</v>
      </c>
      <c r="U88" s="135">
        <f>VLOOKUP(B88,'INFORM Severity - hidden'!$C$5:$V$170,20,FALSE)</f>
        <v>44635</v>
      </c>
    </row>
    <row r="89" spans="1:21" x14ac:dyDescent="0.25">
      <c r="A89" s="131" t="str">
        <f t="array" ref="A89">IFERROR(INDEX(Lists!$B$2:$B$153,SMALL(IF(Lists!$I$2:$I$153="Individual",ROW(Lists!$B$2:$B$153)),ROW(85:85))-1,1),"")</f>
        <v>Displacement from Ukraine conflict in Poland</v>
      </c>
      <c r="B89" s="132" t="str">
        <f>VLOOKUP(A89,Lists!$B$2:$G$153,2,FALSE)</f>
        <v>POL002</v>
      </c>
      <c r="C89" s="132" t="str">
        <f>VLOOKUP(B89,'INFORM Severity - hidden'!$C$5:$D$160,2,FALSE)</f>
        <v>Poland</v>
      </c>
      <c r="D89" s="132" t="str">
        <f>VLOOKUP(A89,Lists!$B$2:$G$153,3,FALSE)</f>
        <v>POL</v>
      </c>
      <c r="E89" s="133" t="str">
        <f>VLOOKUP(A89,Lists!$B$2:$G$153,5,FALSE)</f>
        <v>International displacement</v>
      </c>
      <c r="F89" s="246">
        <f t="shared" si="10"/>
        <v>1.6</v>
      </c>
      <c r="G89" s="130">
        <f t="shared" si="11"/>
        <v>2</v>
      </c>
      <c r="H89" s="130" t="str">
        <f t="shared" si="12"/>
        <v>Low</v>
      </c>
      <c r="I89" s="247" t="str">
        <f>INDEX(Trends!$D$3:$D$404,MATCH(B89,Trends!$C$3:$C$404,0))</f>
        <v>-</v>
      </c>
      <c r="J89" s="130" t="str">
        <f>VLOOKUP($B89,Reliability!$A$3:$I$170,9,FALSE)</f>
        <v>Very High</v>
      </c>
      <c r="K89" s="248">
        <f t="shared" si="13"/>
        <v>3.1</v>
      </c>
      <c r="L89" s="248">
        <f>VLOOKUP($B89,'Impact of the crisis'!$C$6:$N$170,12,FALSE)</f>
        <v>2.1</v>
      </c>
      <c r="M89" s="248">
        <f>VLOOKUP($B89,'Impact of the crisis'!$C$6:$AB$170,26,FALSE)</f>
        <v>3.5</v>
      </c>
      <c r="N89" s="248">
        <f>VLOOKUP($B89,'Conditions of people affected'!$C$6:$R$170,16,FALSE)</f>
        <v>1</v>
      </c>
      <c r="O89" s="248">
        <f>VLOOKUP($B89,'Conditions of people affected'!$C$6:$R$170,9,FALSE)</f>
        <v>0</v>
      </c>
      <c r="P89" s="248">
        <f>VLOOKUP($B89,'Conditions of people affected'!$C$6:$R$170,15,FALSE)</f>
        <v>2</v>
      </c>
      <c r="Q89" s="248">
        <f t="shared" si="14"/>
        <v>1</v>
      </c>
      <c r="R89" s="248">
        <f>VLOOKUP($B89,'Complexity of the crisis'!$C$6:$AN$170,22,FALSE)</f>
        <v>1</v>
      </c>
      <c r="S89" s="248">
        <f>VLOOKUP($B89,'Complexity of the crisis'!$C$6:$AN$170,38,FALSE)</f>
        <v>1</v>
      </c>
      <c r="T89" s="134" t="str">
        <f>VLOOKUP(B89,Lists!$C$3:$E$163,3,FALSE)</f>
        <v>Europe</v>
      </c>
      <c r="U89" s="135">
        <f>VLOOKUP(B89,'INFORM Severity - hidden'!$C$5:$V$170,20,FALSE)</f>
        <v>44651</v>
      </c>
    </row>
    <row r="90" spans="1:21" x14ac:dyDescent="0.25">
      <c r="A90" s="131" t="str">
        <f t="array" ref="A90">IFERROR(INDEX(Lists!$B$2:$B$153,SMALL(IF(Lists!$I$2:$I$153="Individual",ROW(Lists!$B$2:$B$153)),ROW(86:86))-1,1),"")</f>
        <v>Complex crisis in DPRK</v>
      </c>
      <c r="B90" s="132" t="str">
        <f>VLOOKUP(A90,Lists!$B$2:$G$153,2,FALSE)</f>
        <v>PRK001</v>
      </c>
      <c r="C90" s="132" t="str">
        <f>VLOOKUP(B90,'INFORM Severity - hidden'!$C$5:$D$160,2,FALSE)</f>
        <v>DPRK</v>
      </c>
      <c r="D90" s="132" t="str">
        <f>VLOOKUP(A90,Lists!$B$2:$G$153,3,FALSE)</f>
        <v>PRK</v>
      </c>
      <c r="E90" s="133" t="str">
        <f>VLOOKUP(A90,Lists!$B$2:$G$153,5,FALSE)</f>
        <v>Complex crisis</v>
      </c>
      <c r="F90" s="246">
        <f t="shared" si="10"/>
        <v>3.8</v>
      </c>
      <c r="G90" s="130">
        <f t="shared" si="11"/>
        <v>4</v>
      </c>
      <c r="H90" s="130" t="str">
        <f t="shared" si="12"/>
        <v>High</v>
      </c>
      <c r="I90" s="247" t="str">
        <f>INDEX(Trends!$D$3:$D$404,MATCH(B90,Trends!$C$3:$C$404,0))</f>
        <v>Stable</v>
      </c>
      <c r="J90" s="130" t="str">
        <f>VLOOKUP($B90,Reliability!$A$3:$I$170,9,FALSE)</f>
        <v>Medium</v>
      </c>
      <c r="K90" s="248">
        <f t="shared" si="13"/>
        <v>3.9</v>
      </c>
      <c r="L90" s="248">
        <f>VLOOKUP($B90,'Impact of the crisis'!$C$6:$N$170,12,FALSE)</f>
        <v>4.5999999999999996</v>
      </c>
      <c r="M90" s="248">
        <f>VLOOKUP($B90,'Impact of the crisis'!$C$6:$AB$170,26,FALSE)</f>
        <v>3.5</v>
      </c>
      <c r="N90" s="248">
        <f>VLOOKUP($B90,'Conditions of people affected'!$C$6:$R$170,16,FALSE)</f>
        <v>4.5</v>
      </c>
      <c r="O90" s="248">
        <f>VLOOKUP($B90,'Conditions of people affected'!$C$6:$R$170,9,FALSE)</f>
        <v>5</v>
      </c>
      <c r="P90" s="248">
        <f>VLOOKUP($B90,'Conditions of people affected'!$C$6:$R$170,15,FALSE)</f>
        <v>4</v>
      </c>
      <c r="Q90" s="248">
        <f t="shared" si="14"/>
        <v>2.5</v>
      </c>
      <c r="R90" s="248">
        <f>VLOOKUP($B90,'Complexity of the crisis'!$C$6:$AN$170,22,FALSE)</f>
        <v>2.4</v>
      </c>
      <c r="S90" s="248">
        <f>VLOOKUP($B90,'Complexity of the crisis'!$C$6:$AN$170,38,FALSE)</f>
        <v>2.5</v>
      </c>
      <c r="T90" s="134" t="str">
        <f>VLOOKUP(B90,Lists!$C$3:$E$163,3,FALSE)</f>
        <v>Asia</v>
      </c>
      <c r="U90" s="135">
        <f>VLOOKUP(B90,'INFORM Severity - hidden'!$C$5:$V$170,20,FALSE)</f>
        <v>44635</v>
      </c>
    </row>
    <row r="91" spans="1:21" x14ac:dyDescent="0.25">
      <c r="A91" s="131" t="str">
        <f t="array" ref="A91">IFERROR(INDEX(Lists!$B$2:$B$153,SMALL(IF(Lists!$I$2:$I$153="Individual",ROW(Lists!$B$2:$B$153)),ROW(87:87))-1,1),"")</f>
        <v>Conflict in Palestine</v>
      </c>
      <c r="B91" s="132" t="str">
        <f>VLOOKUP(A91,Lists!$B$2:$G$153,2,FALSE)</f>
        <v>PSE002</v>
      </c>
      <c r="C91" s="132" t="str">
        <f>VLOOKUP(B91,'INFORM Severity - hidden'!$C$5:$D$160,2,FALSE)</f>
        <v>Palestine</v>
      </c>
      <c r="D91" s="132" t="str">
        <f>VLOOKUP(A91,Lists!$B$2:$G$153,3,FALSE)</f>
        <v>PSE</v>
      </c>
      <c r="E91" s="133" t="str">
        <f>VLOOKUP(A91,Lists!$B$2:$G$153,5,FALSE)</f>
        <v>Conflict</v>
      </c>
      <c r="F91" s="246">
        <f t="shared" si="10"/>
        <v>3.8</v>
      </c>
      <c r="G91" s="130">
        <f t="shared" si="11"/>
        <v>4</v>
      </c>
      <c r="H91" s="130" t="str">
        <f t="shared" si="12"/>
        <v>High</v>
      </c>
      <c r="I91" s="247" t="str">
        <f>INDEX(Trends!$D$3:$D$404,MATCH(B91,Trends!$C$3:$C$404,0))</f>
        <v>Stable</v>
      </c>
      <c r="J91" s="130" t="str">
        <f>VLOOKUP($B91,Reliability!$A$3:$I$170,9,FALSE)</f>
        <v>High</v>
      </c>
      <c r="K91" s="248">
        <f t="shared" si="13"/>
        <v>3.7</v>
      </c>
      <c r="L91" s="248">
        <f>VLOOKUP($B91,'Impact of the crisis'!$C$6:$N$170,12,FALSE)</f>
        <v>3.4</v>
      </c>
      <c r="M91" s="248">
        <f>VLOOKUP($B91,'Impact of the crisis'!$C$6:$AB$170,26,FALSE)</f>
        <v>3.9</v>
      </c>
      <c r="N91" s="248">
        <f>VLOOKUP($B91,'Conditions of people affected'!$C$6:$R$170,16,FALSE)</f>
        <v>4</v>
      </c>
      <c r="O91" s="248">
        <f>VLOOKUP($B91,'Conditions of people affected'!$C$6:$R$170,9,FALSE)</f>
        <v>4</v>
      </c>
      <c r="P91" s="248">
        <f>VLOOKUP($B91,'Conditions of people affected'!$C$6:$R$170,15,FALSE)</f>
        <v>4</v>
      </c>
      <c r="Q91" s="248">
        <f t="shared" si="14"/>
        <v>3.6</v>
      </c>
      <c r="R91" s="248">
        <f>VLOOKUP($B91,'Complexity of the crisis'!$C$6:$AN$170,22,FALSE)</f>
        <v>2.1</v>
      </c>
      <c r="S91" s="248">
        <f>VLOOKUP($B91,'Complexity of the crisis'!$C$6:$AN$170,38,FALSE)</f>
        <v>4.5</v>
      </c>
      <c r="T91" s="134" t="str">
        <f>VLOOKUP(B91,Lists!$C$3:$E$163,3,FALSE)</f>
        <v>Middle east</v>
      </c>
      <c r="U91" s="135">
        <f>VLOOKUP(B91,'INFORM Severity - hidden'!$C$5:$V$170,20,FALSE)</f>
        <v>44656</v>
      </c>
    </row>
    <row r="92" spans="1:21" x14ac:dyDescent="0.25">
      <c r="A92" s="131" t="str">
        <f t="array" ref="A92">IFERROR(INDEX(Lists!$B$2:$B$153,SMALL(IF(Lists!$I$2:$I$153="Individual",ROW(Lists!$B$2:$B$153)),ROW(88:88))-1,1),"")</f>
        <v>Regional Boko Haram Crisis</v>
      </c>
      <c r="B92" s="132" t="str">
        <f>VLOOKUP(A92,Lists!$B$2:$G$153,2,FALSE)</f>
        <v>REG001</v>
      </c>
      <c r="C92" s="132" t="str">
        <f>VLOOKUP(B92,'INFORM Severity - hidden'!$C$5:$D$160,2,FALSE)</f>
        <v>Nigeria,Niger,Chad,Cameroon</v>
      </c>
      <c r="D92" s="132" t="str">
        <f>VLOOKUP(A92,Lists!$B$2:$G$153,3,FALSE)</f>
        <v>NGA,NER,TCD,CMR</v>
      </c>
      <c r="E92" s="133" t="str">
        <f>VLOOKUP(A92,Lists!$B$2:$G$153,5,FALSE)</f>
        <v>Regional crisis</v>
      </c>
      <c r="F92" s="246">
        <f t="shared" si="10"/>
        <v>4.2</v>
      </c>
      <c r="G92" s="130">
        <f t="shared" si="11"/>
        <v>5</v>
      </c>
      <c r="H92" s="130" t="str">
        <f t="shared" si="12"/>
        <v>Very High</v>
      </c>
      <c r="I92" s="247" t="str">
        <f>INDEX(Trends!$D$3:$D$404,MATCH(B92,Trends!$C$3:$C$404,0))</f>
        <v>Stable</v>
      </c>
      <c r="J92" s="130" t="str">
        <f>VLOOKUP($B92,Reliability!$A$3:$I$170,9,FALSE)</f>
        <v>Medium</v>
      </c>
      <c r="K92" s="248">
        <f t="shared" si="13"/>
        <v>4</v>
      </c>
      <c r="L92" s="248">
        <f>VLOOKUP($B92,'Impact of the crisis'!$C$6:$N$170,12,FALSE)</f>
        <v>2.2999999999999998</v>
      </c>
      <c r="M92" s="248">
        <f>VLOOKUP($B92,'Impact of the crisis'!$C$6:$AB$170,26,FALSE)</f>
        <v>4.5</v>
      </c>
      <c r="N92" s="248">
        <f>VLOOKUP($B92,'Conditions of people affected'!$C$6:$R$170,16,FALSE)</f>
        <v>4.45</v>
      </c>
      <c r="O92" s="248">
        <f>VLOOKUP($B92,'Conditions of people affected'!$C$6:$R$170,9,FALSE)</f>
        <v>4.9000000000000004</v>
      </c>
      <c r="P92" s="248">
        <f>VLOOKUP($B92,'Conditions of people affected'!$C$6:$R$170,15,FALSE)</f>
        <v>4</v>
      </c>
      <c r="Q92" s="248">
        <f t="shared" si="14"/>
        <v>4.0999999999999996</v>
      </c>
      <c r="R92" s="248">
        <f>VLOOKUP($B92,'Complexity of the crisis'!$C$6:$AN$170,22,FALSE)</f>
        <v>3.6</v>
      </c>
      <c r="S92" s="248">
        <f>VLOOKUP($B92,'Complexity of the crisis'!$C$6:$AN$170,38,FALSE)</f>
        <v>4.5</v>
      </c>
      <c r="T92" s="134" t="str">
        <f>VLOOKUP(B92,Lists!$C$3:$E$163,3,FALSE)</f>
        <v>Africa,Africa,Africa,Africa</v>
      </c>
      <c r="U92" s="135">
        <f>VLOOKUP(B92,'INFORM Severity - hidden'!$C$5:$V$170,20,FALSE)</f>
        <v>44499</v>
      </c>
    </row>
    <row r="93" spans="1:21" x14ac:dyDescent="0.25">
      <c r="A93" s="131" t="str">
        <f t="array" ref="A93">IFERROR(INDEX(Lists!$B$2:$B$153,SMALL(IF(Lists!$I$2:$I$153="Individual",ROW(Lists!$B$2:$B$153)),ROW(89:89))-1,1),"")</f>
        <v>Venezuela Regional Crisis</v>
      </c>
      <c r="B93" s="132" t="str">
        <f>VLOOKUP(A93,Lists!$B$2:$G$153,2,FALSE)</f>
        <v>REG002</v>
      </c>
      <c r="C93" s="132" t="str">
        <f>VLOOKUP(B93,'INFORM Severity - hidden'!$C$5:$D$160,2,FALSE)</f>
        <v>Venezuela,Brazil,Colombia,Ecuador,Peru,Trinidad and Tobago,Chile,Dominican Republic,Panama</v>
      </c>
      <c r="D93" s="132" t="str">
        <f>VLOOKUP(A93,Lists!$B$2:$G$153,3,FALSE)</f>
        <v>VEN,BRA,COL,ECU,PER,TTO,CHL,DOM,PAN</v>
      </c>
      <c r="E93" s="133" t="str">
        <f>VLOOKUP(A93,Lists!$B$2:$G$153,5,FALSE)</f>
        <v>Regional crisis</v>
      </c>
      <c r="F93" s="246">
        <f t="shared" si="10"/>
        <v>3.9</v>
      </c>
      <c r="G93" s="130">
        <f t="shared" si="11"/>
        <v>4</v>
      </c>
      <c r="H93" s="130" t="str">
        <f t="shared" si="12"/>
        <v>High</v>
      </c>
      <c r="I93" s="247" t="str">
        <f>INDEX(Trends!$D$3:$D$404,MATCH(B93,Trends!$C$3:$C$404,0))</f>
        <v>Stable</v>
      </c>
      <c r="J93" s="130" t="str">
        <f>VLOOKUP($B93,Reliability!$A$3:$I$170,9,FALSE)</f>
        <v>High</v>
      </c>
      <c r="K93" s="248">
        <f t="shared" si="13"/>
        <v>4</v>
      </c>
      <c r="L93" s="248">
        <f>VLOOKUP($B93,'Impact of the crisis'!$C$6:$N$170,12,FALSE)</f>
        <v>2.9</v>
      </c>
      <c r="M93" s="248">
        <f>VLOOKUP($B93,'Impact of the crisis'!$C$6:$AB$170,26,FALSE)</f>
        <v>4.4000000000000004</v>
      </c>
      <c r="N93" s="248">
        <f>VLOOKUP($B93,'Conditions of people affected'!$C$6:$R$170,16,FALSE)</f>
        <v>4</v>
      </c>
      <c r="O93" s="248">
        <f>VLOOKUP($B93,'Conditions of people affected'!$C$6:$R$170,9,FALSE)</f>
        <v>5</v>
      </c>
      <c r="P93" s="248">
        <f>VLOOKUP($B93,'Conditions of people affected'!$C$6:$R$170,15,FALSE)</f>
        <v>3</v>
      </c>
      <c r="Q93" s="248">
        <f t="shared" si="14"/>
        <v>3.8</v>
      </c>
      <c r="R93" s="248">
        <f>VLOOKUP($B93,'Complexity of the crisis'!$C$6:$AN$170,22,FALSE)</f>
        <v>2.7</v>
      </c>
      <c r="S93" s="248">
        <f>VLOOKUP($B93,'Complexity of the crisis'!$C$6:$AN$170,38,FALSE)</f>
        <v>4.5</v>
      </c>
      <c r="T93" s="134" t="str">
        <f>VLOOKUP(B93,Lists!$C$3:$E$163,3,FALSE)</f>
        <v>Americas,Americas,Americas,Americas,Americas,Americas,Americas,Americas,Americas</v>
      </c>
      <c r="U93" s="135">
        <f>VLOOKUP(B93,'INFORM Severity - hidden'!$C$5:$V$170,20,FALSE)</f>
        <v>44634</v>
      </c>
    </row>
    <row r="94" spans="1:21" x14ac:dyDescent="0.25">
      <c r="A94" s="131" t="str">
        <f t="array" ref="A94">IFERROR(INDEX(Lists!$B$2:$B$153,SMALL(IF(Lists!$I$2:$I$153="Individual",ROW(Lists!$B$2:$B$153)),ROW(90:90))-1,1),"")</f>
        <v>Regional Kashmir conflict</v>
      </c>
      <c r="B94" s="132" t="str">
        <f>VLOOKUP(A94,Lists!$B$2:$G$153,2,FALSE)</f>
        <v>REG003</v>
      </c>
      <c r="C94" s="132" t="str">
        <f>VLOOKUP(B94,'INFORM Severity - hidden'!$C$5:$D$160,2,FALSE)</f>
        <v>India,Pakistan</v>
      </c>
      <c r="D94" s="132" t="str">
        <f>VLOOKUP(A94,Lists!$B$2:$G$153,3,FALSE)</f>
        <v>IND,PAK</v>
      </c>
      <c r="E94" s="133" t="str">
        <f>VLOOKUP(A94,Lists!$B$2:$G$153,5,FALSE)</f>
        <v>Regional crisis</v>
      </c>
      <c r="F94" s="246" t="str">
        <f t="shared" si="10"/>
        <v>x</v>
      </c>
      <c r="G94" s="130" t="str">
        <f t="shared" si="11"/>
        <v>x</v>
      </c>
      <c r="H94" s="130" t="str">
        <f t="shared" si="12"/>
        <v>x</v>
      </c>
      <c r="I94" s="247" t="str">
        <f>INDEX(Trends!$D$3:$D$404,MATCH(B94,Trends!$C$3:$C$404,0))</f>
        <v>-</v>
      </c>
      <c r="J94" s="130" t="str">
        <f>VLOOKUP($B94,Reliability!$A$3:$I$170,9,FALSE)</f>
        <v>Very Low</v>
      </c>
      <c r="K94" s="248">
        <f t="shared" si="13"/>
        <v>3.9</v>
      </c>
      <c r="L94" s="248">
        <f>VLOOKUP($B94,'Impact of the crisis'!$C$6:$N$170,12,FALSE)</f>
        <v>2.1</v>
      </c>
      <c r="M94" s="248">
        <f>VLOOKUP($B94,'Impact of the crisis'!$C$6:$AB$170,26,FALSE)</f>
        <v>4.5</v>
      </c>
      <c r="N94" s="248" t="str">
        <f>VLOOKUP($B94,'Conditions of people affected'!$C$6:$R$170,16,FALSE)</f>
        <v>x</v>
      </c>
      <c r="O94" s="248" t="str">
        <f>VLOOKUP($B94,'Conditions of people affected'!$C$6:$R$170,9,FALSE)</f>
        <v>x</v>
      </c>
      <c r="P94" s="248" t="str">
        <f>VLOOKUP($B94,'Conditions of people affected'!$C$6:$R$170,15,FALSE)</f>
        <v>x</v>
      </c>
      <c r="Q94" s="248">
        <f t="shared" si="14"/>
        <v>2.7</v>
      </c>
      <c r="R94" s="248">
        <f>VLOOKUP($B94,'Complexity of the crisis'!$C$6:$AN$170,22,FALSE)</f>
        <v>2.8</v>
      </c>
      <c r="S94" s="248">
        <f>VLOOKUP($B94,'Complexity of the crisis'!$C$6:$AN$170,38,FALSE)</f>
        <v>2.5</v>
      </c>
      <c r="T94" s="134" t="str">
        <f>VLOOKUP(B94,Lists!$C$3:$E$163,3,FALSE)</f>
        <v>Asia,Asia</v>
      </c>
      <c r="U94" s="135">
        <f>VLOOKUP(B94,'INFORM Severity - hidden'!$C$5:$V$170,20,FALSE)</f>
        <v>44636</v>
      </c>
    </row>
    <row r="95" spans="1:21" x14ac:dyDescent="0.25">
      <c r="A95" s="131" t="str">
        <f t="array" ref="A95">IFERROR(INDEX(Lists!$B$2:$B$153,SMALL(IF(Lists!$I$2:$I$153="Individual",ROW(Lists!$B$2:$B$153)),ROW(91:91))-1,1),"")</f>
        <v>Syrian Regional Crisis</v>
      </c>
      <c r="B95" s="132" t="str">
        <f>VLOOKUP(A95,Lists!$B$2:$G$153,2,FALSE)</f>
        <v>REG004</v>
      </c>
      <c r="C95" s="132" t="str">
        <f>VLOOKUP(B95,'INFORM Severity - hidden'!$C$5:$D$160,2,FALSE)</f>
        <v>Syria,Turkey,Iraq,Egypt,Jordan,Lebanon</v>
      </c>
      <c r="D95" s="132" t="str">
        <f>VLOOKUP(A95,Lists!$B$2:$G$153,3,FALSE)</f>
        <v>SYR,TUR,IRQ,EGY,JOR,LBN</v>
      </c>
      <c r="E95" s="133" t="str">
        <f>VLOOKUP(A95,Lists!$B$2:$G$153,5,FALSE)</f>
        <v>Regional crisis</v>
      </c>
      <c r="F95" s="246">
        <f t="shared" si="10"/>
        <v>4.3</v>
      </c>
      <c r="G95" s="130">
        <f t="shared" si="11"/>
        <v>5</v>
      </c>
      <c r="H95" s="130" t="str">
        <f t="shared" si="12"/>
        <v>Very High</v>
      </c>
      <c r="I95" s="247" t="str">
        <f>INDEX(Trends!$D$3:$D$404,MATCH(B95,Trends!$C$3:$C$404,0))</f>
        <v>Decreasing</v>
      </c>
      <c r="J95" s="130" t="str">
        <f>VLOOKUP($B95,Reliability!$A$3:$I$170,9,FALSE)</f>
        <v>High</v>
      </c>
      <c r="K95" s="248">
        <f t="shared" si="13"/>
        <v>3.8</v>
      </c>
      <c r="L95" s="248">
        <f>VLOOKUP($B95,'Impact of the crisis'!$C$6:$N$170,12,FALSE)</f>
        <v>3.1</v>
      </c>
      <c r="M95" s="248">
        <f>VLOOKUP($B95,'Impact of the crisis'!$C$6:$AB$170,26,FALSE)</f>
        <v>4.0999999999999996</v>
      </c>
      <c r="N95" s="248">
        <f>VLOOKUP($B95,'Conditions of people affected'!$C$6:$R$170,16,FALSE)</f>
        <v>4.5</v>
      </c>
      <c r="O95" s="248">
        <f>VLOOKUP($B95,'Conditions of people affected'!$C$6:$R$170,9,FALSE)</f>
        <v>5</v>
      </c>
      <c r="P95" s="248">
        <f>VLOOKUP($B95,'Conditions of people affected'!$C$6:$R$170,15,FALSE)</f>
        <v>4</v>
      </c>
      <c r="Q95" s="248">
        <f t="shared" si="14"/>
        <v>4.4000000000000004</v>
      </c>
      <c r="R95" s="248">
        <f>VLOOKUP($B95,'Complexity of the crisis'!$C$6:$AN$170,22,FALSE)</f>
        <v>3.6</v>
      </c>
      <c r="S95" s="248">
        <f>VLOOKUP($B95,'Complexity of the crisis'!$C$6:$AN$170,38,FALSE)</f>
        <v>5</v>
      </c>
      <c r="T95" s="134" t="str">
        <f>VLOOKUP(B95,Lists!$C$3:$E$163,3,FALSE)</f>
        <v>Middle east,Middle east,Middle east,Africa,Middle east,Middle east</v>
      </c>
      <c r="U95" s="135">
        <f>VLOOKUP(B95,'INFORM Severity - hidden'!$C$5:$V$170,20,FALSE)</f>
        <v>44672</v>
      </c>
    </row>
    <row r="96" spans="1:21" x14ac:dyDescent="0.25">
      <c r="A96" s="131" t="str">
        <f t="array" ref="A96">IFERROR(INDEX(Lists!$B$2:$B$153,SMALL(IF(Lists!$I$2:$I$153="Individual",ROW(Lists!$B$2:$B$153)),ROW(92:92))-1,1),"")</f>
        <v xml:space="preserve">Eastern Mediterranean Route </v>
      </c>
      <c r="B96" s="132" t="str">
        <f>VLOOKUP(A96,Lists!$B$2:$G$153,2,FALSE)</f>
        <v>REG006</v>
      </c>
      <c r="C96" s="132" t="str">
        <f>VLOOKUP(B96,'INFORM Severity - hidden'!$C$5:$D$160,2,FALSE)</f>
        <v>Turkey,Greece</v>
      </c>
      <c r="D96" s="132" t="str">
        <f>VLOOKUP(A96,Lists!$B$2:$G$153,3,FALSE)</f>
        <v>TUR,GRC</v>
      </c>
      <c r="E96" s="133" t="str">
        <f>VLOOKUP(A96,Lists!$B$2:$G$153,5,FALSE)</f>
        <v>Regional crisis</v>
      </c>
      <c r="F96" s="246">
        <f t="shared" si="10"/>
        <v>3.2</v>
      </c>
      <c r="G96" s="130">
        <f t="shared" si="11"/>
        <v>4</v>
      </c>
      <c r="H96" s="130" t="str">
        <f t="shared" si="12"/>
        <v>High</v>
      </c>
      <c r="I96" s="247" t="str">
        <f>INDEX(Trends!$D$3:$D$404,MATCH(B96,Trends!$C$3:$C$404,0))</f>
        <v>Decreasing</v>
      </c>
      <c r="J96" s="130" t="str">
        <f>VLOOKUP($B96,Reliability!$A$3:$I$170,9,FALSE)</f>
        <v>Medium</v>
      </c>
      <c r="K96" s="248">
        <f t="shared" si="13"/>
        <v>3.3</v>
      </c>
      <c r="L96" s="248">
        <f>VLOOKUP($B96,'Impact of the crisis'!$C$6:$N$170,12,FALSE)</f>
        <v>3</v>
      </c>
      <c r="M96" s="248">
        <f>VLOOKUP($B96,'Impact of the crisis'!$C$6:$AB$170,26,FALSE)</f>
        <v>3.5</v>
      </c>
      <c r="N96" s="248">
        <f>VLOOKUP($B96,'Conditions of people affected'!$C$6:$R$170,16,FALSE)</f>
        <v>3.5</v>
      </c>
      <c r="O96" s="248">
        <f>VLOOKUP($B96,'Conditions of people affected'!$C$6:$R$170,9,FALSE)</f>
        <v>4</v>
      </c>
      <c r="P96" s="248">
        <f>VLOOKUP($B96,'Conditions of people affected'!$C$6:$R$170,15,FALSE)</f>
        <v>3</v>
      </c>
      <c r="Q96" s="248">
        <f t="shared" si="14"/>
        <v>2.8</v>
      </c>
      <c r="R96" s="248">
        <f>VLOOKUP($B96,'Complexity of the crisis'!$C$6:$AN$170,22,FALSE)</f>
        <v>2.6</v>
      </c>
      <c r="S96" s="248">
        <f>VLOOKUP($B96,'Complexity of the crisis'!$C$6:$AN$170,38,FALSE)</f>
        <v>3</v>
      </c>
      <c r="T96" s="134" t="str">
        <f>VLOOKUP(B96,Lists!$C$3:$E$163,3,FALSE)</f>
        <v>Middle east,Europe</v>
      </c>
      <c r="U96" s="135">
        <f>VLOOKUP(B96,'INFORM Severity - hidden'!$C$5:$V$170,20,FALSE)</f>
        <v>44672</v>
      </c>
    </row>
    <row r="97" spans="1:21" x14ac:dyDescent="0.25">
      <c r="A97" s="131" t="str">
        <f t="array" ref="A97">IFERROR(INDEX(Lists!$B$2:$B$153,SMALL(IF(Lists!$I$2:$I$153="Individual",ROW(Lists!$B$2:$B$153)),ROW(93:93))-1,1),"")</f>
        <v>Central Mediterranean Route</v>
      </c>
      <c r="B97" s="132" t="str">
        <f>VLOOKUP(A97,Lists!$B$2:$G$153,2,FALSE)</f>
        <v>REG007</v>
      </c>
      <c r="C97" s="132" t="str">
        <f>VLOOKUP(B97,'INFORM Severity - hidden'!$C$5:$D$160,2,FALSE)</f>
        <v>Algeria,Tunisia,Libya,Italy</v>
      </c>
      <c r="D97" s="132" t="str">
        <f>VLOOKUP(A97,Lists!$B$2:$G$153,3,FALSE)</f>
        <v>DZA,TUN,LBY,ITA</v>
      </c>
      <c r="E97" s="133" t="str">
        <f>VLOOKUP(A97,Lists!$B$2:$G$153,5,FALSE)</f>
        <v>Regional crisis</v>
      </c>
      <c r="F97" s="246" t="str">
        <f t="shared" si="10"/>
        <v>x</v>
      </c>
      <c r="G97" s="130" t="str">
        <f t="shared" si="11"/>
        <v>x</v>
      </c>
      <c r="H97" s="130" t="str">
        <f t="shared" si="12"/>
        <v>x</v>
      </c>
      <c r="I97" s="247" t="str">
        <f>INDEX(Trends!$D$3:$D$404,MATCH(B97,Trends!$C$3:$C$404,0))</f>
        <v>-</v>
      </c>
      <c r="J97" s="130" t="str">
        <f>VLOOKUP($B97,Reliability!$A$3:$I$170,9,FALSE)</f>
        <v>Very Low</v>
      </c>
      <c r="K97" s="248" t="str">
        <f t="shared" si="13"/>
        <v>x</v>
      </c>
      <c r="L97" s="248" t="str">
        <f>VLOOKUP($B97,'Impact of the crisis'!$C$6:$N$170,12,FALSE)</f>
        <v>x</v>
      </c>
      <c r="M97" s="248">
        <f>VLOOKUP($B97,'Impact of the crisis'!$C$6:$AB$170,26,FALSE)</f>
        <v>4</v>
      </c>
      <c r="N97" s="248" t="str">
        <f>VLOOKUP($B97,'Conditions of people affected'!$C$6:$R$170,16,FALSE)</f>
        <v>x</v>
      </c>
      <c r="O97" s="248" t="str">
        <f>VLOOKUP($B97,'Conditions of people affected'!$C$6:$R$170,9,FALSE)</f>
        <v>x</v>
      </c>
      <c r="P97" s="248" t="str">
        <f>VLOOKUP($B97,'Conditions of people affected'!$C$6:$R$170,15,FALSE)</f>
        <v>x</v>
      </c>
      <c r="Q97" s="248">
        <f t="shared" si="14"/>
        <v>2.6</v>
      </c>
      <c r="R97" s="248">
        <f>VLOOKUP($B97,'Complexity of the crisis'!$C$6:$AN$170,22,FALSE)</f>
        <v>2.6</v>
      </c>
      <c r="S97" s="248">
        <f>VLOOKUP($B97,'Complexity of the crisis'!$C$6:$AN$170,38,FALSE)</f>
        <v>2.5</v>
      </c>
      <c r="T97" s="134" t="str">
        <f>VLOOKUP(B97,Lists!$C$3:$E$163,3,FALSE)</f>
        <v>Africa,Africa,Africa,Europe</v>
      </c>
      <c r="U97" s="135">
        <f>VLOOKUP(B97,'INFORM Severity - hidden'!$C$5:$V$170,20,FALSE)</f>
        <v>44500</v>
      </c>
    </row>
    <row r="98" spans="1:21" x14ac:dyDescent="0.25">
      <c r="A98" s="131" t="str">
        <f t="array" ref="A98">IFERROR(INDEX(Lists!$B$2:$B$153,SMALL(IF(Lists!$I$2:$I$153="Individual",ROW(Lists!$B$2:$B$153)),ROW(94:94))-1,1),"")</f>
        <v>Western Mediterranean Route</v>
      </c>
      <c r="B98" s="132" t="str">
        <f>VLOOKUP(A98,Lists!$B$2:$G$153,2,FALSE)</f>
        <v>REG008</v>
      </c>
      <c r="C98" s="132" t="str">
        <f>VLOOKUP(B98,'INFORM Severity - hidden'!$C$5:$D$160,2,FALSE)</f>
        <v>Algeria,Morocco,Spain</v>
      </c>
      <c r="D98" s="132" t="str">
        <f>VLOOKUP(A98,Lists!$B$2:$G$153,3,FALSE)</f>
        <v>DZA,MAR,ESP</v>
      </c>
      <c r="E98" s="133" t="str">
        <f>VLOOKUP(A98,Lists!$B$2:$G$153,5,FALSE)</f>
        <v>Regional crisis</v>
      </c>
      <c r="F98" s="246" t="str">
        <f t="shared" si="10"/>
        <v>x</v>
      </c>
      <c r="G98" s="130" t="str">
        <f t="shared" si="11"/>
        <v>x</v>
      </c>
      <c r="H98" s="130" t="str">
        <f t="shared" si="12"/>
        <v>x</v>
      </c>
      <c r="I98" s="247" t="str">
        <f>INDEX(Trends!$D$3:$D$404,MATCH(B98,Trends!$C$3:$C$404,0))</f>
        <v>-</v>
      </c>
      <c r="J98" s="130" t="str">
        <f>VLOOKUP($B98,Reliability!$A$3:$I$170,9,FALSE)</f>
        <v>Very Low</v>
      </c>
      <c r="K98" s="248" t="str">
        <f t="shared" si="13"/>
        <v>x</v>
      </c>
      <c r="L98" s="248" t="str">
        <f>VLOOKUP($B98,'Impact of the crisis'!$C$6:$N$170,12,FALSE)</f>
        <v>x</v>
      </c>
      <c r="M98" s="248">
        <f>VLOOKUP($B98,'Impact of the crisis'!$C$6:$AB$170,26,FALSE)</f>
        <v>3.2</v>
      </c>
      <c r="N98" s="248" t="str">
        <f>VLOOKUP($B98,'Conditions of people affected'!$C$6:$R$170,16,FALSE)</f>
        <v>x</v>
      </c>
      <c r="O98" s="248" t="str">
        <f>VLOOKUP($B98,'Conditions of people affected'!$C$6:$R$170,9,FALSE)</f>
        <v>x</v>
      </c>
      <c r="P98" s="248" t="str">
        <f>VLOOKUP($B98,'Conditions of people affected'!$C$6:$R$170,15,FALSE)</f>
        <v>x</v>
      </c>
      <c r="Q98" s="248">
        <f t="shared" si="14"/>
        <v>2.6</v>
      </c>
      <c r="R98" s="248">
        <f>VLOOKUP($B98,'Complexity of the crisis'!$C$6:$AN$170,22,FALSE)</f>
        <v>2.6</v>
      </c>
      <c r="S98" s="248">
        <f>VLOOKUP($B98,'Complexity of the crisis'!$C$6:$AN$170,38,FALSE)</f>
        <v>2.5</v>
      </c>
      <c r="T98" s="134" t="str">
        <f>VLOOKUP(B98,Lists!$C$3:$E$163,3,FALSE)</f>
        <v>Africa,Africa,Europe</v>
      </c>
      <c r="U98" s="135">
        <f>VLOOKUP(B98,'INFORM Severity - hidden'!$C$5:$V$170,20,FALSE)</f>
        <v>44500</v>
      </c>
    </row>
    <row r="99" spans="1:21" x14ac:dyDescent="0.25">
      <c r="A99" s="131" t="str">
        <f t="array" ref="A99">IFERROR(INDEX(Lists!$B$2:$B$153,SMALL(IF(Lists!$I$2:$I$153="Individual",ROW(Lists!$B$2:$B$153)),ROW(95:95))-1,1),"")</f>
        <v>Rohingya Regional Crisis</v>
      </c>
      <c r="B99" s="132" t="str">
        <f>VLOOKUP(A99,Lists!$B$2:$G$153,2,FALSE)</f>
        <v>REG011</v>
      </c>
      <c r="C99" s="132" t="str">
        <f>VLOOKUP(B99,'INFORM Severity - hidden'!$C$5:$D$160,2,FALSE)</f>
        <v>Bangladesh,Myanmar</v>
      </c>
      <c r="D99" s="132" t="str">
        <f>VLOOKUP(A99,Lists!$B$2:$G$153,3,FALSE)</f>
        <v>BGD,MMR</v>
      </c>
      <c r="E99" s="133" t="str">
        <f>VLOOKUP(A99,Lists!$B$2:$G$153,5,FALSE)</f>
        <v>Regional crisis</v>
      </c>
      <c r="F99" s="246">
        <f t="shared" si="10"/>
        <v>3.9</v>
      </c>
      <c r="G99" s="130">
        <f t="shared" si="11"/>
        <v>4</v>
      </c>
      <c r="H99" s="130" t="str">
        <f t="shared" si="12"/>
        <v>High</v>
      </c>
      <c r="I99" s="247" t="str">
        <f>INDEX(Trends!$D$3:$D$404,MATCH(B99,Trends!$C$3:$C$404,0))</f>
        <v>Increasing</v>
      </c>
      <c r="J99" s="130" t="str">
        <f>VLOOKUP($B99,Reliability!$A$3:$I$170,9,FALSE)</f>
        <v>High</v>
      </c>
      <c r="K99" s="248">
        <f t="shared" si="13"/>
        <v>3.1</v>
      </c>
      <c r="L99" s="248">
        <f>VLOOKUP($B99,'Impact of the crisis'!$C$6:$N$170,12,FALSE)</f>
        <v>1.4</v>
      </c>
      <c r="M99" s="248">
        <f>VLOOKUP($B99,'Impact of the crisis'!$C$6:$AB$170,26,FALSE)</f>
        <v>3.7</v>
      </c>
      <c r="N99" s="248">
        <f>VLOOKUP($B99,'Conditions of people affected'!$C$6:$R$170,16,FALSE)</f>
        <v>4.05</v>
      </c>
      <c r="O99" s="248">
        <f>VLOOKUP($B99,'Conditions of people affected'!$C$6:$R$170,9,FALSE)</f>
        <v>4.0999999999999996</v>
      </c>
      <c r="P99" s="248">
        <f>VLOOKUP($B99,'Conditions of people affected'!$C$6:$R$170,15,FALSE)</f>
        <v>4</v>
      </c>
      <c r="Q99" s="248">
        <f t="shared" si="14"/>
        <v>4.0999999999999996</v>
      </c>
      <c r="R99" s="248">
        <f>VLOOKUP($B99,'Complexity of the crisis'!$C$6:$AN$170,22,FALSE)</f>
        <v>3.5</v>
      </c>
      <c r="S99" s="248">
        <f>VLOOKUP($B99,'Complexity of the crisis'!$C$6:$AN$170,38,FALSE)</f>
        <v>4.5</v>
      </c>
      <c r="T99" s="134" t="str">
        <f>VLOOKUP(B99,Lists!$C$3:$E$163,3,FALSE)</f>
        <v>Asia,Asia</v>
      </c>
      <c r="U99" s="135">
        <f>VLOOKUP(B99,'INFORM Severity - hidden'!$C$5:$V$170,20,FALSE)</f>
        <v>44636</v>
      </c>
    </row>
    <row r="100" spans="1:21" x14ac:dyDescent="0.25">
      <c r="A100" s="131" t="str">
        <f t="array" ref="A100">IFERROR(INDEX(Lists!$B$2:$B$153,SMALL(IF(Lists!$I$2:$I$153="Individual",ROW(Lists!$B$2:$B$153)),ROW(96:96))-1,1),"")</f>
        <v>Southern Africa Regional Food Security Crisis</v>
      </c>
      <c r="B100" s="132" t="str">
        <f>VLOOKUP(A100,Lists!$B$2:$G$153,2,FALSE)</f>
        <v>REG012</v>
      </c>
      <c r="C100" s="132" t="str">
        <f>VLOOKUP(B100,'INFORM Severity - hidden'!$C$5:$D$160,2,FALSE)</f>
        <v>Lesotho,Madagascar,Malawi,Namibia,Eswatini,Zambia,Zimbabwe,Tanzania</v>
      </c>
      <c r="D100" s="132" t="str">
        <f>VLOOKUP(A100,Lists!$B$2:$G$153,3,FALSE)</f>
        <v>LSO,MDG,MWI,NAM,SWZ,ZMB,ZWE,TZA</v>
      </c>
      <c r="E100" s="133" t="str">
        <f>VLOOKUP(A100,Lists!$B$2:$G$153,5,FALSE)</f>
        <v>Regional crisis</v>
      </c>
      <c r="F100" s="246">
        <f t="shared" si="10"/>
        <v>3.5</v>
      </c>
      <c r="G100" s="130">
        <f t="shared" si="11"/>
        <v>4</v>
      </c>
      <c r="H100" s="130" t="str">
        <f t="shared" si="12"/>
        <v>High</v>
      </c>
      <c r="I100" s="247" t="str">
        <f>INDEX(Trends!$D$3:$D$404,MATCH(B100,Trends!$C$3:$C$404,0))</f>
        <v>Decreasing</v>
      </c>
      <c r="J100" s="130" t="str">
        <f>VLOOKUP($B100,Reliability!$A$3:$I$170,9,FALSE)</f>
        <v>Very High</v>
      </c>
      <c r="K100" s="248">
        <f t="shared" si="13"/>
        <v>3.4</v>
      </c>
      <c r="L100" s="248">
        <f>VLOOKUP($B100,'Impact of the crisis'!$C$6:$N$170,12,FALSE)</f>
        <v>3.9</v>
      </c>
      <c r="M100" s="248">
        <f>VLOOKUP($B100,'Impact of the crisis'!$C$6:$AB$170,26,FALSE)</f>
        <v>3.1</v>
      </c>
      <c r="N100" s="248">
        <f>VLOOKUP($B100,'Conditions of people affected'!$C$6:$R$170,16,FALSE)</f>
        <v>4</v>
      </c>
      <c r="O100" s="248">
        <f>VLOOKUP($B100,'Conditions of people affected'!$C$6:$R$170,9,FALSE)</f>
        <v>5</v>
      </c>
      <c r="P100" s="248">
        <f>VLOOKUP($B100,'Conditions of people affected'!$C$6:$R$170,15,FALSE)</f>
        <v>3</v>
      </c>
      <c r="Q100" s="248">
        <f t="shared" si="14"/>
        <v>2.8</v>
      </c>
      <c r="R100" s="248">
        <f>VLOOKUP($B100,'Complexity of the crisis'!$C$6:$AN$170,22,FALSE)</f>
        <v>2.5</v>
      </c>
      <c r="S100" s="248">
        <f>VLOOKUP($B100,'Complexity of the crisis'!$C$6:$AN$170,38,FALSE)</f>
        <v>3</v>
      </c>
      <c r="T100" s="134" t="str">
        <f>VLOOKUP(B100,Lists!$C$3:$E$163,3,FALSE)</f>
        <v>Africa,Africa,Africa,Africa,Africa,Africa,Africa,Africa</v>
      </c>
      <c r="U100" s="135">
        <f>VLOOKUP(B100,'INFORM Severity - hidden'!$C$5:$V$170,20,FALSE)</f>
        <v>44648</v>
      </c>
    </row>
    <row r="101" spans="1:21" x14ac:dyDescent="0.25">
      <c r="A101" s="131" t="str">
        <f t="array" ref="A101">IFERROR(INDEX(Lists!$B$2:$B$153,SMALL(IF(Lists!$I$2:$I$153="Individual",ROW(Lists!$B$2:$B$153)),ROW(97:97))-1,1),"")</f>
        <v>Nagorno-Karabakh Conflict</v>
      </c>
      <c r="B101" s="132" t="str">
        <f>VLOOKUP(A101,Lists!$B$2:$G$153,2,FALSE)</f>
        <v>REG013</v>
      </c>
      <c r="C101" s="132" t="str">
        <f>VLOOKUP(B101,'INFORM Severity - hidden'!$C$5:$D$160,2,FALSE)</f>
        <v>Armenia,Azerbaijan</v>
      </c>
      <c r="D101" s="132" t="str">
        <f>VLOOKUP(A101,Lists!$B$2:$G$153,3,FALSE)</f>
        <v>ARM,AZE</v>
      </c>
      <c r="E101" s="133" t="str">
        <f>VLOOKUP(A101,Lists!$B$2:$G$153,5,FALSE)</f>
        <v>Regional crisis</v>
      </c>
      <c r="F101" s="246" t="str">
        <f t="shared" ref="F101:F137" si="15">IF(OR(N101="x",K101="x"),"x",ROUND((5-GEOMEAN(((5-K101)/5*4+1),((5-N101)/5*4+1),((5-N101)/5*4+1)))/4*3.5+Q101*0.3,1))</f>
        <v>x</v>
      </c>
      <c r="G101" s="130" t="str">
        <f t="shared" ref="G101:G132" si="16">IF(F101="x","x",ROUNDUP(F101,0))</f>
        <v>x</v>
      </c>
      <c r="H101" s="130" t="str">
        <f t="shared" ref="H101:H132" si="17">IF(N101="x","x",IF(K101="x","x",(IF(G101=5,"Very High",IF(G101=4,"High",IF(G101=3,"Medium",IF(G101=2,"Low","Very Low")))))))</f>
        <v>x</v>
      </c>
      <c r="I101" s="247" t="str">
        <f>INDEX(Trends!$D$3:$D$404,MATCH(B101,Trends!$C$3:$C$404,0))</f>
        <v>-</v>
      </c>
      <c r="J101" s="130" t="str">
        <f>VLOOKUP($B101,Reliability!$A$3:$I$170,9,FALSE)</f>
        <v>Very Low</v>
      </c>
      <c r="K101" s="248">
        <f t="shared" ref="K101:K132" si="18">IF(OR(M101="x",L101="x"),"x",ROUND((5-GEOMEAN(((5-L101)/5*4+1),((5-M101)/5*4+1),((5-M101)/5*4+1)))/4*5,1))</f>
        <v>2.7</v>
      </c>
      <c r="L101" s="248">
        <f>VLOOKUP($B101,'Impact of the crisis'!$C$6:$N$170,12,FALSE)</f>
        <v>2.6</v>
      </c>
      <c r="M101" s="248">
        <f>VLOOKUP($B101,'Impact of the crisis'!$C$6:$AB$170,26,FALSE)</f>
        <v>2.7</v>
      </c>
      <c r="N101" s="248" t="str">
        <f>VLOOKUP($B101,'Conditions of people affected'!$C$6:$R$170,16,FALSE)</f>
        <v>x</v>
      </c>
      <c r="O101" s="248" t="str">
        <f>VLOOKUP($B101,'Conditions of people affected'!$C$6:$R$170,9,FALSE)</f>
        <v>x</v>
      </c>
      <c r="P101" s="248" t="str">
        <f>VLOOKUP($B101,'Conditions of people affected'!$C$6:$R$170,15,FALSE)</f>
        <v>x</v>
      </c>
      <c r="Q101" s="248">
        <f t="shared" ref="Q101:Q132" si="19">IF(OR(S101="x",R101="x"),R101,ROUND((5-GEOMEAN(((5-R101)/5*4+1),((5-S101)/5*4+1)))/4*5,1))</f>
        <v>2.5</v>
      </c>
      <c r="R101" s="248">
        <f>VLOOKUP($B101,'Complexity of the crisis'!$C$6:$AN$170,22,FALSE)</f>
        <v>2.5</v>
      </c>
      <c r="S101" s="248">
        <f>VLOOKUP($B101,'Complexity of the crisis'!$C$6:$AN$170,38,FALSE)</f>
        <v>2.5</v>
      </c>
      <c r="T101" s="134" t="str">
        <f>VLOOKUP(B101,Lists!$C$3:$E$163,3,FALSE)</f>
        <v>Middle east,Middle east</v>
      </c>
      <c r="U101" s="135">
        <f>VLOOKUP(B101,'INFORM Severity - hidden'!$C$5:$V$170,20,FALSE)</f>
        <v>44500</v>
      </c>
    </row>
    <row r="102" spans="1:21" x14ac:dyDescent="0.25">
      <c r="A102" s="131" t="str">
        <f t="array" ref="A102">IFERROR(INDEX(Lists!$B$2:$B$153,SMALL(IF(Lists!$I$2:$I$153="Individual",ROW(Lists!$B$2:$B$153)),ROW(98:98))-1,1),"")</f>
        <v>Eastern Africa Regional Drought Crisis</v>
      </c>
      <c r="B102" s="132" t="str">
        <f>VLOOKUP(A102,Lists!$B$2:$G$153,2,FALSE)</f>
        <v>REG014</v>
      </c>
      <c r="C102" s="132" t="str">
        <f>VLOOKUP(B102,'INFORM Severity - hidden'!$C$5:$D$160,2,FALSE)</f>
        <v>Ethiopia,Somalia,Kenya</v>
      </c>
      <c r="D102" s="132" t="str">
        <f>VLOOKUP(A102,Lists!$B$2:$G$153,3,FALSE)</f>
        <v>ETH,SOM,KEN</v>
      </c>
      <c r="E102" s="133" t="str">
        <f>VLOOKUP(A102,Lists!$B$2:$G$153,5,FALSE)</f>
        <v>Regional crisis</v>
      </c>
      <c r="F102" s="246">
        <f t="shared" si="15"/>
        <v>3.9</v>
      </c>
      <c r="G102" s="130">
        <f t="shared" si="16"/>
        <v>4</v>
      </c>
      <c r="H102" s="130" t="str">
        <f t="shared" si="17"/>
        <v>High</v>
      </c>
      <c r="I102" s="247" t="str">
        <f>INDEX(Trends!$D$3:$D$404,MATCH(B102,Trends!$C$3:$C$404,0))</f>
        <v>-</v>
      </c>
      <c r="J102" s="130" t="str">
        <f>VLOOKUP($B102,Reliability!$A$3:$I$170,9,FALSE)</f>
        <v>Very High</v>
      </c>
      <c r="K102" s="248">
        <f t="shared" si="18"/>
        <v>3.6</v>
      </c>
      <c r="L102" s="248">
        <f>VLOOKUP($B102,'Impact of the crisis'!$C$6:$N$170,12,FALSE)</f>
        <v>4.8</v>
      </c>
      <c r="M102" s="248">
        <f>VLOOKUP($B102,'Impact of the crisis'!$C$6:$AB$170,26,FALSE)</f>
        <v>2.6</v>
      </c>
      <c r="N102" s="248">
        <f>VLOOKUP($B102,'Conditions of people affected'!$C$6:$R$170,16,FALSE)</f>
        <v>3.9</v>
      </c>
      <c r="O102" s="248">
        <f>VLOOKUP($B102,'Conditions of people affected'!$C$6:$R$170,9,FALSE)</f>
        <v>4.8</v>
      </c>
      <c r="P102" s="248">
        <f>VLOOKUP($B102,'Conditions of people affected'!$C$6:$R$170,15,FALSE)</f>
        <v>3</v>
      </c>
      <c r="Q102" s="248">
        <f t="shared" si="19"/>
        <v>4.2</v>
      </c>
      <c r="R102" s="248">
        <f>VLOOKUP($B102,'Complexity of the crisis'!$C$6:$AN$170,22,FALSE)</f>
        <v>3.8</v>
      </c>
      <c r="S102" s="248">
        <f>VLOOKUP($B102,'Complexity of the crisis'!$C$6:$AN$170,38,FALSE)</f>
        <v>4.5</v>
      </c>
      <c r="T102" s="134" t="str">
        <f>VLOOKUP(B102,Lists!$C$3:$E$163,3,FALSE)</f>
        <v>Africa,Africa,Africa</v>
      </c>
      <c r="U102" s="135">
        <f>VLOOKUP(B102,'INFORM Severity - hidden'!$C$5:$V$170,20,FALSE)</f>
        <v>44648</v>
      </c>
    </row>
    <row r="103" spans="1:21" x14ac:dyDescent="0.25">
      <c r="A103" s="131" t="str">
        <f t="array" ref="A103">IFERROR(INDEX(Lists!$B$2:$B$153,SMALL(IF(Lists!$I$2:$I$153="Individual",ROW(Lists!$B$2:$B$153)),ROW(99:99))-1,1),"")</f>
        <v>Displacement from Ukraine conflict in Romania</v>
      </c>
      <c r="B103" s="132" t="str">
        <f>VLOOKUP(A103,Lists!$B$2:$G$153,2,FALSE)</f>
        <v>ROU002</v>
      </c>
      <c r="C103" s="132" t="str">
        <f>VLOOKUP(B103,'INFORM Severity - hidden'!$C$5:$D$160,2,FALSE)</f>
        <v>Romania</v>
      </c>
      <c r="D103" s="132" t="str">
        <f>VLOOKUP(A103,Lists!$B$2:$G$153,3,FALSE)</f>
        <v>ROU</v>
      </c>
      <c r="E103" s="133" t="str">
        <f>VLOOKUP(A103,Lists!$B$2:$G$153,5,FALSE)</f>
        <v>International displacement</v>
      </c>
      <c r="F103" s="246">
        <f t="shared" si="15"/>
        <v>1</v>
      </c>
      <c r="G103" s="130">
        <f t="shared" si="16"/>
        <v>1</v>
      </c>
      <c r="H103" s="130" t="str">
        <f t="shared" si="17"/>
        <v>Very Low</v>
      </c>
      <c r="I103" s="247" t="str">
        <f>INDEX(Trends!$D$3:$D$404,MATCH(B103,Trends!$C$3:$C$404,0))</f>
        <v>-</v>
      </c>
      <c r="J103" s="130" t="str">
        <f>VLOOKUP($B103,Reliability!$A$3:$I$170,9,FALSE)</f>
        <v>Very High</v>
      </c>
      <c r="K103" s="248">
        <f t="shared" si="18"/>
        <v>1.5</v>
      </c>
      <c r="L103" s="248">
        <f>VLOOKUP($B103,'Impact of the crisis'!$C$6:$N$170,12,FALSE)</f>
        <v>1.5</v>
      </c>
      <c r="M103" s="248">
        <f>VLOOKUP($B103,'Impact of the crisis'!$C$6:$AB$170,26,FALSE)</f>
        <v>1.5</v>
      </c>
      <c r="N103" s="248">
        <f>VLOOKUP($B103,'Conditions of people affected'!$C$6:$R$170,16,FALSE)</f>
        <v>0.5</v>
      </c>
      <c r="O103" s="248">
        <f>VLOOKUP($B103,'Conditions of people affected'!$C$6:$R$170,9,FALSE)</f>
        <v>0</v>
      </c>
      <c r="P103" s="248">
        <f>VLOOKUP($B103,'Conditions of people affected'!$C$6:$R$170,15,FALSE)</f>
        <v>1</v>
      </c>
      <c r="Q103" s="248">
        <f t="shared" si="19"/>
        <v>1.2</v>
      </c>
      <c r="R103" s="248">
        <f>VLOOKUP($B103,'Complexity of the crisis'!$C$6:$AN$170,22,FALSE)</f>
        <v>1.3</v>
      </c>
      <c r="S103" s="248">
        <f>VLOOKUP($B103,'Complexity of the crisis'!$C$6:$AN$170,38,FALSE)</f>
        <v>1</v>
      </c>
      <c r="T103" s="134" t="str">
        <f>VLOOKUP(B103,Lists!$C$3:$E$163,3,FALSE)</f>
        <v>Europe</v>
      </c>
      <c r="U103" s="135">
        <f>VLOOKUP(B103,'INFORM Severity - hidden'!$C$5:$V$170,20,FALSE)</f>
        <v>44630</v>
      </c>
    </row>
    <row r="104" spans="1:21" x14ac:dyDescent="0.25">
      <c r="A104" s="131" t="str">
        <f t="array" ref="A104">IFERROR(INDEX(Lists!$B$2:$B$153,SMALL(IF(Lists!$I$2:$I$153="Individual",ROW(Lists!$B$2:$B$153)),ROW(100:100))-1,1),"")</f>
        <v>Burundi and DRC refugees in Rwanda</v>
      </c>
      <c r="B104" s="132" t="str">
        <f>VLOOKUP(A104,Lists!$B$2:$G$153,2,FALSE)</f>
        <v>RWA002</v>
      </c>
      <c r="C104" s="132" t="str">
        <f>VLOOKUP(B104,'INFORM Severity - hidden'!$C$5:$D$160,2,FALSE)</f>
        <v>Rwanda</v>
      </c>
      <c r="D104" s="132" t="str">
        <f>VLOOKUP(A104,Lists!$B$2:$G$153,3,FALSE)</f>
        <v>RWA</v>
      </c>
      <c r="E104" s="133" t="str">
        <f>VLOOKUP(A104,Lists!$B$2:$G$153,5,FALSE)</f>
        <v>International displacement</v>
      </c>
      <c r="F104" s="246">
        <f t="shared" si="15"/>
        <v>2.4</v>
      </c>
      <c r="G104" s="130">
        <f t="shared" si="16"/>
        <v>3</v>
      </c>
      <c r="H104" s="130" t="str">
        <f t="shared" si="17"/>
        <v>Medium</v>
      </c>
      <c r="I104" s="247" t="str">
        <f>INDEX(Trends!$D$3:$D$404,MATCH(B104,Trends!$C$3:$C$404,0))</f>
        <v>Increasing</v>
      </c>
      <c r="J104" s="130" t="str">
        <f>VLOOKUP($B104,Reliability!$A$3:$I$170,9,FALSE)</f>
        <v>Medium</v>
      </c>
      <c r="K104" s="248">
        <f t="shared" si="18"/>
        <v>2.5</v>
      </c>
      <c r="L104" s="248">
        <f>VLOOKUP($B104,'Impact of the crisis'!$C$6:$N$170,12,FALSE)</f>
        <v>2.2000000000000002</v>
      </c>
      <c r="M104" s="248">
        <f>VLOOKUP($B104,'Impact of the crisis'!$C$6:$AB$170,26,FALSE)</f>
        <v>2.7</v>
      </c>
      <c r="N104" s="248">
        <f>VLOOKUP($B104,'Conditions of people affected'!$C$6:$R$170,16,FALSE)</f>
        <v>2.4</v>
      </c>
      <c r="O104" s="248">
        <f>VLOOKUP($B104,'Conditions of people affected'!$C$6:$R$170,9,FALSE)</f>
        <v>1.8</v>
      </c>
      <c r="P104" s="248">
        <f>VLOOKUP($B104,'Conditions of people affected'!$C$6:$R$170,15,FALSE)</f>
        <v>3</v>
      </c>
      <c r="Q104" s="248">
        <f t="shared" si="19"/>
        <v>2.2999999999999998</v>
      </c>
      <c r="R104" s="248">
        <f>VLOOKUP($B104,'Complexity of the crisis'!$C$6:$AN$170,22,FALSE)</f>
        <v>3</v>
      </c>
      <c r="S104" s="248">
        <f>VLOOKUP($B104,'Complexity of the crisis'!$C$6:$AN$170,38,FALSE)</f>
        <v>1.5</v>
      </c>
      <c r="T104" s="134" t="str">
        <f>VLOOKUP(B104,Lists!$C$3:$E$163,3,FALSE)</f>
        <v>Africa</v>
      </c>
      <c r="U104" s="135">
        <f>VLOOKUP(B104,'INFORM Severity - hidden'!$C$5:$V$170,20,FALSE)</f>
        <v>44650</v>
      </c>
    </row>
    <row r="105" spans="1:21" x14ac:dyDescent="0.25">
      <c r="A105" s="131" t="str">
        <f t="array" ref="A105">IFERROR(INDEX(Lists!$B$2:$B$153,SMALL(IF(Lists!$I$2:$I$153="Individual",ROW(Lists!$B$2:$B$153)),ROW(101:101))-1,1),"")</f>
        <v>Refugees in Sudan</v>
      </c>
      <c r="B105" s="132" t="str">
        <f>VLOOKUP(A105,Lists!$B$2:$G$153,2,FALSE)</f>
        <v>SDN005</v>
      </c>
      <c r="C105" s="132" t="str">
        <f>VLOOKUP(B105,'INFORM Severity - hidden'!$C$5:$D$160,2,FALSE)</f>
        <v>Sudan</v>
      </c>
      <c r="D105" s="132" t="str">
        <f>VLOOKUP(A105,Lists!$B$2:$G$153,3,FALSE)</f>
        <v>SDN</v>
      </c>
      <c r="E105" s="133" t="str">
        <f>VLOOKUP(A105,Lists!$B$2:$G$153,5,FALSE)</f>
        <v>International displacement</v>
      </c>
      <c r="F105" s="246">
        <f t="shared" si="15"/>
        <v>3.3</v>
      </c>
      <c r="G105" s="130">
        <f t="shared" si="16"/>
        <v>4</v>
      </c>
      <c r="H105" s="130" t="str">
        <f t="shared" si="17"/>
        <v>High</v>
      </c>
      <c r="I105" s="247" t="str">
        <f>INDEX(Trends!$D$3:$D$404,MATCH(B105,Trends!$C$3:$C$404,0))</f>
        <v>Increasing</v>
      </c>
      <c r="J105" s="130" t="str">
        <f>VLOOKUP($B105,Reliability!$A$3:$I$170,9,FALSE)</f>
        <v>High</v>
      </c>
      <c r="K105" s="248">
        <f t="shared" si="18"/>
        <v>3.3</v>
      </c>
      <c r="L105" s="248">
        <f>VLOOKUP($B105,'Impact of the crisis'!$C$6:$N$170,12,FALSE)</f>
        <v>2.1</v>
      </c>
      <c r="M105" s="248">
        <f>VLOOKUP($B105,'Impact of the crisis'!$C$6:$AB$170,26,FALSE)</f>
        <v>3.8</v>
      </c>
      <c r="N105" s="248">
        <f>VLOOKUP($B105,'Conditions of people affected'!$C$6:$R$170,16,FALSE)</f>
        <v>3.2</v>
      </c>
      <c r="O105" s="248">
        <f>VLOOKUP($B105,'Conditions of people affected'!$C$6:$R$170,9,FALSE)</f>
        <v>3.4</v>
      </c>
      <c r="P105" s="248">
        <f>VLOOKUP($B105,'Conditions of people affected'!$C$6:$R$170,15,FALSE)</f>
        <v>3</v>
      </c>
      <c r="Q105" s="248">
        <f t="shared" si="19"/>
        <v>3.3</v>
      </c>
      <c r="R105" s="248">
        <f>VLOOKUP($B105,'Complexity of the crisis'!$C$6:$AN$170,22,FALSE)</f>
        <v>4.2</v>
      </c>
      <c r="S105" s="248">
        <f>VLOOKUP($B105,'Complexity of the crisis'!$C$6:$AN$170,38,FALSE)</f>
        <v>2</v>
      </c>
      <c r="T105" s="134" t="str">
        <f>VLOOKUP(B105,Lists!$C$3:$E$163,3,FALSE)</f>
        <v>Africa</v>
      </c>
      <c r="U105" s="135">
        <f>VLOOKUP(B105,'INFORM Severity - hidden'!$C$5:$V$170,20,FALSE)</f>
        <v>44680</v>
      </c>
    </row>
    <row r="106" spans="1:21" x14ac:dyDescent="0.25">
      <c r="A106" s="131" t="str">
        <f t="array" ref="A106">IFERROR(INDEX(Lists!$B$2:$B$153,SMALL(IF(Lists!$I$2:$I$153="Individual",ROW(Lists!$B$2:$B$153)),ROW(102:102))-1,1),"")</f>
        <v>Refugees from Ethiopia</v>
      </c>
      <c r="B106" s="132" t="str">
        <f>VLOOKUP(A106,Lists!$B$2:$G$153,2,FALSE)</f>
        <v>SDN007</v>
      </c>
      <c r="C106" s="132" t="str">
        <f>VLOOKUP(B106,'INFORM Severity - hidden'!$C$5:$D$160,2,FALSE)</f>
        <v>Sudan</v>
      </c>
      <c r="D106" s="132" t="str">
        <f>VLOOKUP(A106,Lists!$B$2:$G$153,3,FALSE)</f>
        <v>SDN</v>
      </c>
      <c r="E106" s="133" t="str">
        <f>VLOOKUP(A106,Lists!$B$2:$G$153,5,FALSE)</f>
        <v>International displacement</v>
      </c>
      <c r="F106" s="246">
        <f t="shared" si="15"/>
        <v>2.5</v>
      </c>
      <c r="G106" s="130">
        <f t="shared" si="16"/>
        <v>3</v>
      </c>
      <c r="H106" s="130" t="str">
        <f t="shared" si="17"/>
        <v>Medium</v>
      </c>
      <c r="I106" s="247" t="str">
        <f>INDEX(Trends!$D$3:$D$404,MATCH(B106,Trends!$C$3:$C$404,0))</f>
        <v>Stable</v>
      </c>
      <c r="J106" s="130" t="str">
        <f>VLOOKUP($B106,Reliability!$A$3:$I$170,9,FALSE)</f>
        <v>Very High</v>
      </c>
      <c r="K106" s="248">
        <f t="shared" si="18"/>
        <v>3</v>
      </c>
      <c r="L106" s="248">
        <f>VLOOKUP($B106,'Impact of the crisis'!$C$6:$N$170,12,FALSE)</f>
        <v>2.2999999999999998</v>
      </c>
      <c r="M106" s="248">
        <f>VLOOKUP($B106,'Impact of the crisis'!$C$6:$AB$170,26,FALSE)</f>
        <v>3.3</v>
      </c>
      <c r="N106" s="248">
        <f>VLOOKUP($B106,'Conditions of people affected'!$C$6:$R$170,16,FALSE)</f>
        <v>1.7</v>
      </c>
      <c r="O106" s="248">
        <f>VLOOKUP($B106,'Conditions of people affected'!$C$6:$R$170,9,FALSE)</f>
        <v>1.4</v>
      </c>
      <c r="P106" s="248">
        <f>VLOOKUP($B106,'Conditions of people affected'!$C$6:$R$170,15,FALSE)</f>
        <v>2</v>
      </c>
      <c r="Q106" s="248">
        <f t="shared" si="19"/>
        <v>3.3</v>
      </c>
      <c r="R106" s="248">
        <f>VLOOKUP($B106,'Complexity of the crisis'!$C$6:$AN$170,22,FALSE)</f>
        <v>4.2</v>
      </c>
      <c r="S106" s="248">
        <f>VLOOKUP($B106,'Complexity of the crisis'!$C$6:$AN$170,38,FALSE)</f>
        <v>2</v>
      </c>
      <c r="T106" s="134" t="str">
        <f>VLOOKUP(B106,Lists!$C$3:$E$163,3,FALSE)</f>
        <v>Africa</v>
      </c>
      <c r="U106" s="135">
        <f>VLOOKUP(B106,'INFORM Severity - hidden'!$C$5:$V$170,20,FALSE)</f>
        <v>44680</v>
      </c>
    </row>
    <row r="107" spans="1:21" x14ac:dyDescent="0.25">
      <c r="A107" s="131" t="str">
        <f t="array" ref="A107">IFERROR(INDEX(Lists!$B$2:$B$153,SMALL(IF(Lists!$I$2:$I$153="Individual",ROW(Lists!$B$2:$B$153)),ROW(103:103))-1,1),"")</f>
        <v>Violence West-Darfur</v>
      </c>
      <c r="B107" s="132" t="str">
        <f>VLOOKUP(A107,Lists!$B$2:$G$153,2,FALSE)</f>
        <v>SDN008</v>
      </c>
      <c r="C107" s="132" t="str">
        <f>VLOOKUP(B107,'INFORM Severity - hidden'!$C$5:$D$160,2,FALSE)</f>
        <v>Sudan</v>
      </c>
      <c r="D107" s="132" t="str">
        <f>VLOOKUP(A107,Lists!$B$2:$G$153,3,FALSE)</f>
        <v>SDN</v>
      </c>
      <c r="E107" s="133" t="str">
        <f>VLOOKUP(A107,Lists!$B$2:$G$153,5,FALSE)</f>
        <v>Other type of violence</v>
      </c>
      <c r="F107" s="246">
        <f t="shared" si="15"/>
        <v>3.6</v>
      </c>
      <c r="G107" s="130">
        <f t="shared" si="16"/>
        <v>4</v>
      </c>
      <c r="H107" s="130" t="str">
        <f t="shared" si="17"/>
        <v>High</v>
      </c>
      <c r="I107" s="247" t="str">
        <f>INDEX(Trends!$D$3:$D$404,MATCH(B107,Trends!$C$3:$C$404,0))</f>
        <v>Increasing</v>
      </c>
      <c r="J107" s="130" t="str">
        <f>VLOOKUP($B107,Reliability!$A$3:$I$170,9,FALSE)</f>
        <v>Very High</v>
      </c>
      <c r="K107" s="248">
        <f t="shared" si="18"/>
        <v>3.5</v>
      </c>
      <c r="L107" s="248">
        <f>VLOOKUP($B107,'Impact of the crisis'!$C$6:$N$170,12,FALSE)</f>
        <v>1.1000000000000001</v>
      </c>
      <c r="M107" s="248">
        <f>VLOOKUP($B107,'Impact of the crisis'!$C$6:$AB$170,26,FALSE)</f>
        <v>4.2</v>
      </c>
      <c r="N107" s="248">
        <f>VLOOKUP($B107,'Conditions of people affected'!$C$6:$R$170,16,FALSE)</f>
        <v>3.65</v>
      </c>
      <c r="O107" s="248">
        <f>VLOOKUP($B107,'Conditions of people affected'!$C$6:$R$170,9,FALSE)</f>
        <v>3.3</v>
      </c>
      <c r="P107" s="248">
        <f>VLOOKUP($B107,'Conditions of people affected'!$C$6:$R$170,15,FALSE)</f>
        <v>4</v>
      </c>
      <c r="Q107" s="248">
        <f t="shared" si="19"/>
        <v>3.5</v>
      </c>
      <c r="R107" s="248">
        <f>VLOOKUP($B107,'Complexity of the crisis'!$C$6:$AN$170,22,FALSE)</f>
        <v>4.2</v>
      </c>
      <c r="S107" s="248">
        <f>VLOOKUP($B107,'Complexity of the crisis'!$C$6:$AN$170,38,FALSE)</f>
        <v>2.5</v>
      </c>
      <c r="T107" s="134" t="str">
        <f>VLOOKUP(B107,Lists!$C$3:$E$163,3,FALSE)</f>
        <v>Africa</v>
      </c>
      <c r="U107" s="135">
        <f>VLOOKUP(B107,'INFORM Severity - hidden'!$C$5:$V$170,20,FALSE)</f>
        <v>44680</v>
      </c>
    </row>
    <row r="108" spans="1:21" x14ac:dyDescent="0.25">
      <c r="A108" s="131" t="str">
        <f t="array" ref="A108">IFERROR(INDEX(Lists!$B$2:$B$153,SMALL(IF(Lists!$I$2:$I$153="Individual",ROW(Lists!$B$2:$B$153)),ROW(104:104))-1,1),"")</f>
        <v>Drought in Senegal</v>
      </c>
      <c r="B108" s="132" t="str">
        <f>VLOOKUP(A108,Lists!$B$2:$G$153,2,FALSE)</f>
        <v>SEN002</v>
      </c>
      <c r="C108" s="132" t="str">
        <f>VLOOKUP(B108,'INFORM Severity - hidden'!$C$5:$D$160,2,FALSE)</f>
        <v>Senegal</v>
      </c>
      <c r="D108" s="132" t="str">
        <f>VLOOKUP(A108,Lists!$B$2:$G$153,3,FALSE)</f>
        <v>SEN</v>
      </c>
      <c r="E108" s="133" t="str">
        <f>VLOOKUP(A108,Lists!$B$2:$G$153,5,FALSE)</f>
        <v>Drought</v>
      </c>
      <c r="F108" s="246">
        <f t="shared" si="15"/>
        <v>2.4</v>
      </c>
      <c r="G108" s="130">
        <f t="shared" si="16"/>
        <v>3</v>
      </c>
      <c r="H108" s="130" t="str">
        <f t="shared" si="17"/>
        <v>Medium</v>
      </c>
      <c r="I108" s="247" t="str">
        <f>INDEX(Trends!$D$3:$D$404,MATCH(B108,Trends!$C$3:$C$404,0))</f>
        <v>Stable</v>
      </c>
      <c r="J108" s="130" t="str">
        <f>VLOOKUP($B108,Reliability!$A$3:$I$170,9,FALSE)</f>
        <v>Medium</v>
      </c>
      <c r="K108" s="248">
        <f t="shared" si="18"/>
        <v>2.7</v>
      </c>
      <c r="L108" s="248">
        <f>VLOOKUP($B108,'Impact of the crisis'!$C$6:$N$170,12,FALSE)</f>
        <v>4.5</v>
      </c>
      <c r="M108" s="248">
        <f>VLOOKUP($B108,'Impact of the crisis'!$C$6:$AB$170,26,FALSE)</f>
        <v>1.2</v>
      </c>
      <c r="N108" s="248">
        <f>VLOOKUP($B108,'Conditions of people affected'!$C$6:$R$170,16,FALSE)</f>
        <v>2.4</v>
      </c>
      <c r="O108" s="248">
        <f>VLOOKUP($B108,'Conditions of people affected'!$C$6:$R$170,9,FALSE)</f>
        <v>2.8</v>
      </c>
      <c r="P108" s="248">
        <f>VLOOKUP($B108,'Conditions of people affected'!$C$6:$R$170,15,FALSE)</f>
        <v>2</v>
      </c>
      <c r="Q108" s="248">
        <f t="shared" si="19"/>
        <v>2.2999999999999998</v>
      </c>
      <c r="R108" s="248">
        <f>VLOOKUP($B108,'Complexity of the crisis'!$C$6:$AN$170,22,FALSE)</f>
        <v>2</v>
      </c>
      <c r="S108" s="248">
        <f>VLOOKUP($B108,'Complexity of the crisis'!$C$6:$AN$170,38,FALSE)</f>
        <v>2.5</v>
      </c>
      <c r="T108" s="134" t="str">
        <f>VLOOKUP(B108,Lists!$C$3:$E$163,3,FALSE)</f>
        <v>Africa</v>
      </c>
      <c r="U108" s="135">
        <f>VLOOKUP(B108,'INFORM Severity - hidden'!$C$5:$V$170,20,FALSE)</f>
        <v>44496</v>
      </c>
    </row>
    <row r="109" spans="1:21" x14ac:dyDescent="0.25">
      <c r="A109" s="131" t="str">
        <f t="array" ref="A109">IFERROR(INDEX(Lists!$B$2:$B$153,SMALL(IF(Lists!$I$2:$I$153="Individual",ROW(Lists!$B$2:$B$153)),ROW(105:105))-1,1),"")</f>
        <v>Complex crisis in El Salvador</v>
      </c>
      <c r="B109" s="132" t="str">
        <f>VLOOKUP(A109,Lists!$B$2:$G$153,2,FALSE)</f>
        <v>SLV001</v>
      </c>
      <c r="C109" s="132" t="str">
        <f>VLOOKUP(B109,'INFORM Severity - hidden'!$C$5:$D$160,2,FALSE)</f>
        <v>El Salvador</v>
      </c>
      <c r="D109" s="132" t="str">
        <f>VLOOKUP(A109,Lists!$B$2:$G$153,3,FALSE)</f>
        <v>SLV</v>
      </c>
      <c r="E109" s="133" t="str">
        <f>VLOOKUP(A109,Lists!$B$2:$G$153,5,FALSE)</f>
        <v>Complex crisis</v>
      </c>
      <c r="F109" s="246">
        <f t="shared" si="15"/>
        <v>3.1</v>
      </c>
      <c r="G109" s="130">
        <f t="shared" si="16"/>
        <v>4</v>
      </c>
      <c r="H109" s="130" t="str">
        <f t="shared" si="17"/>
        <v>High</v>
      </c>
      <c r="I109" s="247" t="str">
        <f>INDEX(Trends!$D$3:$D$404,MATCH(B109,Trends!$C$3:$C$404,0))</f>
        <v>Stable</v>
      </c>
      <c r="J109" s="130" t="str">
        <f>VLOOKUP($B109,Reliability!$A$3:$I$170,9,FALSE)</f>
        <v>High</v>
      </c>
      <c r="K109" s="248">
        <f t="shared" si="18"/>
        <v>3.4</v>
      </c>
      <c r="L109" s="248">
        <f>VLOOKUP($B109,'Impact of the crisis'!$C$6:$N$170,12,FALSE)</f>
        <v>3.8</v>
      </c>
      <c r="M109" s="248">
        <f>VLOOKUP($B109,'Impact of the crisis'!$C$6:$AB$170,26,FALSE)</f>
        <v>3.1</v>
      </c>
      <c r="N109" s="248">
        <f>VLOOKUP($B109,'Conditions of people affected'!$C$6:$R$170,16,FALSE)</f>
        <v>3.35</v>
      </c>
      <c r="O109" s="248">
        <f>VLOOKUP($B109,'Conditions of people affected'!$C$6:$R$170,9,FALSE)</f>
        <v>3.7</v>
      </c>
      <c r="P109" s="248">
        <f>VLOOKUP($B109,'Conditions of people affected'!$C$6:$R$170,15,FALSE)</f>
        <v>3</v>
      </c>
      <c r="Q109" s="248">
        <f t="shared" si="19"/>
        <v>2.5</v>
      </c>
      <c r="R109" s="248">
        <f>VLOOKUP($B109,'Complexity of the crisis'!$C$6:$AN$170,22,FALSE)</f>
        <v>2.5</v>
      </c>
      <c r="S109" s="248">
        <f>VLOOKUP($B109,'Complexity of the crisis'!$C$6:$AN$170,38,FALSE)</f>
        <v>2.5</v>
      </c>
      <c r="T109" s="134" t="str">
        <f>VLOOKUP(B109,Lists!$C$3:$E$163,3,FALSE)</f>
        <v>Americas</v>
      </c>
      <c r="U109" s="135">
        <f>VLOOKUP(B109,'INFORM Severity - hidden'!$C$5:$V$170,20,FALSE)</f>
        <v>44516</v>
      </c>
    </row>
    <row r="110" spans="1:21" x14ac:dyDescent="0.25">
      <c r="A110" s="131" t="str">
        <f t="array" ref="A110">IFERROR(INDEX(Lists!$B$2:$B$153,SMALL(IF(Lists!$I$2:$I$153="Individual",ROW(Lists!$B$2:$B$153)),ROW(106:106))-1,1),"")</f>
        <v>Complex crisis in Somalia</v>
      </c>
      <c r="B110" s="132" t="str">
        <f>VLOOKUP(A110,Lists!$B$2:$G$153,2,FALSE)</f>
        <v>SOM001</v>
      </c>
      <c r="C110" s="132" t="str">
        <f>VLOOKUP(B110,'INFORM Severity - hidden'!$C$5:$D$160,2,FALSE)</f>
        <v>Somalia</v>
      </c>
      <c r="D110" s="132" t="str">
        <f>VLOOKUP(A110,Lists!$B$2:$G$153,3,FALSE)</f>
        <v>SOM</v>
      </c>
      <c r="E110" s="133" t="str">
        <f>VLOOKUP(A110,Lists!$B$2:$G$153,5,FALSE)</f>
        <v>Complex crisis</v>
      </c>
      <c r="F110" s="246">
        <f t="shared" si="15"/>
        <v>4.2</v>
      </c>
      <c r="G110" s="130">
        <f t="shared" si="16"/>
        <v>5</v>
      </c>
      <c r="H110" s="130" t="str">
        <f t="shared" si="17"/>
        <v>Very High</v>
      </c>
      <c r="I110" s="247" t="str">
        <f>INDEX(Trends!$D$3:$D$404,MATCH(B110,Trends!$C$3:$C$404,0))</f>
        <v>Stable</v>
      </c>
      <c r="J110" s="130" t="str">
        <f>VLOOKUP($B110,Reliability!$A$3:$I$170,9,FALSE)</f>
        <v>High</v>
      </c>
      <c r="K110" s="248">
        <f t="shared" si="18"/>
        <v>4.8</v>
      </c>
      <c r="L110" s="248">
        <f>VLOOKUP($B110,'Impact of the crisis'!$C$6:$N$170,12,FALSE)</f>
        <v>4.7</v>
      </c>
      <c r="M110" s="248">
        <f>VLOOKUP($B110,'Impact of the crisis'!$C$6:$AB$170,26,FALSE)</f>
        <v>4.8</v>
      </c>
      <c r="N110" s="248">
        <f>VLOOKUP($B110,'Conditions of people affected'!$C$6:$R$170,16,FALSE)</f>
        <v>3.9</v>
      </c>
      <c r="O110" s="248">
        <f>VLOOKUP($B110,'Conditions of people affected'!$C$6:$R$170,9,FALSE)</f>
        <v>4.8</v>
      </c>
      <c r="P110" s="248">
        <f>VLOOKUP($B110,'Conditions of people affected'!$C$6:$R$170,15,FALSE)</f>
        <v>3</v>
      </c>
      <c r="Q110" s="248">
        <f t="shared" si="19"/>
        <v>4.2</v>
      </c>
      <c r="R110" s="248">
        <f>VLOOKUP($B110,'Complexity of the crisis'!$C$6:$AN$170,22,FALSE)</f>
        <v>3.8</v>
      </c>
      <c r="S110" s="248">
        <f>VLOOKUP($B110,'Complexity of the crisis'!$C$6:$AN$170,38,FALSE)</f>
        <v>4.5</v>
      </c>
      <c r="T110" s="134" t="str">
        <f>VLOOKUP(B110,Lists!$C$3:$E$163,3,FALSE)</f>
        <v>Africa</v>
      </c>
      <c r="U110" s="135">
        <f>VLOOKUP(B110,'INFORM Severity - hidden'!$C$5:$V$170,20,FALSE)</f>
        <v>44670</v>
      </c>
    </row>
    <row r="111" spans="1:21" x14ac:dyDescent="0.25">
      <c r="A111" s="131" t="str">
        <f t="array" ref="A111">IFERROR(INDEX(Lists!$B$2:$B$153,SMALL(IF(Lists!$I$2:$I$153="Individual",ROW(Lists!$B$2:$B$153)),ROW(107:107))-1,1),"")</f>
        <v>Mixed Migration Flows in Somalia</v>
      </c>
      <c r="B111" s="132" t="str">
        <f>VLOOKUP(A111,Lists!$B$2:$G$153,2,FALSE)</f>
        <v>SOM002</v>
      </c>
      <c r="C111" s="132" t="str">
        <f>VLOOKUP(B111,'INFORM Severity - hidden'!$C$5:$D$160,2,FALSE)</f>
        <v>Somalia</v>
      </c>
      <c r="D111" s="132" t="str">
        <f>VLOOKUP(A111,Lists!$B$2:$G$153,3,FALSE)</f>
        <v>SOM</v>
      </c>
      <c r="E111" s="133" t="str">
        <f>VLOOKUP(A111,Lists!$B$2:$G$153,5,FALSE)</f>
        <v>International displacement</v>
      </c>
      <c r="F111" s="246">
        <f t="shared" si="15"/>
        <v>1.7</v>
      </c>
      <c r="G111" s="130">
        <f t="shared" si="16"/>
        <v>2</v>
      </c>
      <c r="H111" s="130" t="str">
        <f t="shared" si="17"/>
        <v>Low</v>
      </c>
      <c r="I111" s="247" t="str">
        <f>INDEX(Trends!$D$3:$D$404,MATCH(B111,Trends!$C$3:$C$404,0))</f>
        <v>Decreasing</v>
      </c>
      <c r="J111" s="130" t="str">
        <f>VLOOKUP($B111,Reliability!$A$3:$I$170,9,FALSE)</f>
        <v>Medium</v>
      </c>
      <c r="K111" s="248">
        <f t="shared" si="18"/>
        <v>1.4</v>
      </c>
      <c r="L111" s="248">
        <f>VLOOKUP($B111,'Impact of the crisis'!$C$6:$N$170,12,FALSE)</f>
        <v>0.8</v>
      </c>
      <c r="M111" s="248">
        <f>VLOOKUP($B111,'Impact of the crisis'!$C$6:$AB$170,26,FALSE)</f>
        <v>1.7</v>
      </c>
      <c r="N111" s="248">
        <f>VLOOKUP($B111,'Conditions of people affected'!$C$6:$R$170,16,FALSE)</f>
        <v>0.85</v>
      </c>
      <c r="O111" s="248">
        <f>VLOOKUP($B111,'Conditions of people affected'!$C$6:$R$170,9,FALSE)</f>
        <v>0.7</v>
      </c>
      <c r="P111" s="248">
        <f>VLOOKUP($B111,'Conditions of people affected'!$C$6:$R$170,15,FALSE)</f>
        <v>1</v>
      </c>
      <c r="Q111" s="248">
        <f t="shared" si="19"/>
        <v>3.2</v>
      </c>
      <c r="R111" s="248">
        <f>VLOOKUP($B111,'Complexity of the crisis'!$C$6:$AN$170,22,FALSE)</f>
        <v>3.8</v>
      </c>
      <c r="S111" s="248">
        <f>VLOOKUP($B111,'Complexity of the crisis'!$C$6:$AN$170,38,FALSE)</f>
        <v>2.5</v>
      </c>
      <c r="T111" s="134" t="str">
        <f>VLOOKUP(B111,Lists!$C$3:$E$163,3,FALSE)</f>
        <v>Africa</v>
      </c>
      <c r="U111" s="135">
        <f>VLOOKUP(B111,'INFORM Severity - hidden'!$C$5:$V$170,20,FALSE)</f>
        <v>44588</v>
      </c>
    </row>
    <row r="112" spans="1:21" x14ac:dyDescent="0.25">
      <c r="A112" s="131" t="str">
        <f t="array" ref="A112">IFERROR(INDEX(Lists!$B$2:$B$153,SMALL(IF(Lists!$I$2:$I$153="Individual",ROW(Lists!$B$2:$B$153)),ROW(108:108))-1,1),"")</f>
        <v>Drought in Somalia</v>
      </c>
      <c r="B112" s="132" t="str">
        <f>VLOOKUP(A112,Lists!$B$2:$G$153,2,FALSE)</f>
        <v>SOM005</v>
      </c>
      <c r="C112" s="132" t="str">
        <f>VLOOKUP(B112,'INFORM Severity - hidden'!$C$5:$D$160,2,FALSE)</f>
        <v>Somalia</v>
      </c>
      <c r="D112" s="132" t="str">
        <f>VLOOKUP(A112,Lists!$B$2:$G$153,3,FALSE)</f>
        <v>SOM</v>
      </c>
      <c r="E112" s="133" t="str">
        <f>VLOOKUP(A112,Lists!$B$2:$G$153,5,FALSE)</f>
        <v>Drought</v>
      </c>
      <c r="F112" s="246">
        <f t="shared" si="15"/>
        <v>4.0999999999999996</v>
      </c>
      <c r="G112" s="130">
        <f t="shared" si="16"/>
        <v>5</v>
      </c>
      <c r="H112" s="130" t="str">
        <f t="shared" si="17"/>
        <v>Very High</v>
      </c>
      <c r="I112" s="247" t="str">
        <f>INDEX(Trends!$D$3:$D$404,MATCH(B112,Trends!$C$3:$C$404,0))</f>
        <v>Increasing</v>
      </c>
      <c r="J112" s="130" t="str">
        <f>VLOOKUP($B112,Reliability!$A$3:$I$170,9,FALSE)</f>
        <v>High</v>
      </c>
      <c r="K112" s="248">
        <f t="shared" si="18"/>
        <v>4</v>
      </c>
      <c r="L112" s="248">
        <f>VLOOKUP($B112,'Impact of the crisis'!$C$6:$N$170,12,FALSE)</f>
        <v>4.7</v>
      </c>
      <c r="M112" s="248">
        <f>VLOOKUP($B112,'Impact of the crisis'!$C$6:$AB$170,26,FALSE)</f>
        <v>3.6</v>
      </c>
      <c r="N112" s="248">
        <f>VLOOKUP($B112,'Conditions of people affected'!$C$6:$R$170,16,FALSE)</f>
        <v>4.3</v>
      </c>
      <c r="O112" s="248">
        <f>VLOOKUP($B112,'Conditions of people affected'!$C$6:$R$170,9,FALSE)</f>
        <v>4.5999999999999996</v>
      </c>
      <c r="P112" s="248">
        <f>VLOOKUP($B112,'Conditions of people affected'!$C$6:$R$170,15,FALSE)</f>
        <v>4</v>
      </c>
      <c r="Q112" s="248">
        <f t="shared" si="19"/>
        <v>3.9</v>
      </c>
      <c r="R112" s="248">
        <f>VLOOKUP($B112,'Complexity of the crisis'!$C$6:$AN$170,22,FALSE)</f>
        <v>3.8</v>
      </c>
      <c r="S112" s="248">
        <f>VLOOKUP($B112,'Complexity of the crisis'!$C$6:$AN$170,38,FALSE)</f>
        <v>4</v>
      </c>
      <c r="T112" s="134" t="str">
        <f>VLOOKUP(B112,Lists!$C$3:$E$163,3,FALSE)</f>
        <v>Africa</v>
      </c>
      <c r="U112" s="135">
        <f>VLOOKUP(B112,'INFORM Severity - hidden'!$C$5:$V$170,20,FALSE)</f>
        <v>44670</v>
      </c>
    </row>
    <row r="113" spans="1:21" x14ac:dyDescent="0.25">
      <c r="A113" s="131" t="str">
        <f t="array" ref="A113">IFERROR(INDEX(Lists!$B$2:$B$153,SMALL(IF(Lists!$I$2:$I$153="Individual",ROW(Lists!$B$2:$B$153)),ROW(109:109))-1,1),"")</f>
        <v>Complex crisis in South Sudan</v>
      </c>
      <c r="B113" s="132" t="str">
        <f>VLOOKUP(A113,Lists!$B$2:$G$153,2,FALSE)</f>
        <v>SSD001</v>
      </c>
      <c r="C113" s="132" t="str">
        <f>VLOOKUP(B113,'INFORM Severity - hidden'!$C$5:$D$160,2,FALSE)</f>
        <v>South Sudan</v>
      </c>
      <c r="D113" s="132" t="str">
        <f>VLOOKUP(A113,Lists!$B$2:$G$153,3,FALSE)</f>
        <v>SSD</v>
      </c>
      <c r="E113" s="133" t="str">
        <f>VLOOKUP(A113,Lists!$B$2:$G$153,5,FALSE)</f>
        <v>Complex crisis</v>
      </c>
      <c r="F113" s="246">
        <f t="shared" si="15"/>
        <v>4.5999999999999996</v>
      </c>
      <c r="G113" s="130">
        <f t="shared" si="16"/>
        <v>5</v>
      </c>
      <c r="H113" s="130" t="str">
        <f t="shared" si="17"/>
        <v>Very High</v>
      </c>
      <c r="I113" s="247" t="str">
        <f>INDEX(Trends!$D$3:$D$404,MATCH(B113,Trends!$C$3:$C$404,0))</f>
        <v>Increasing</v>
      </c>
      <c r="J113" s="130" t="str">
        <f>VLOOKUP($B113,Reliability!$A$3:$I$170,9,FALSE)</f>
        <v>Very High</v>
      </c>
      <c r="K113" s="248">
        <f t="shared" si="18"/>
        <v>4.5999999999999996</v>
      </c>
      <c r="L113" s="248">
        <f>VLOOKUP($B113,'Impact of the crisis'!$C$6:$N$170,12,FALSE)</f>
        <v>4.5999999999999996</v>
      </c>
      <c r="M113" s="248">
        <f>VLOOKUP($B113,'Impact of the crisis'!$C$6:$AB$170,26,FALSE)</f>
        <v>4.5999999999999996</v>
      </c>
      <c r="N113" s="248">
        <f>VLOOKUP($B113,'Conditions of people affected'!$C$6:$R$170,16,FALSE)</f>
        <v>4.95</v>
      </c>
      <c r="O113" s="248">
        <f>VLOOKUP($B113,'Conditions of people affected'!$C$6:$R$170,9,FALSE)</f>
        <v>4.9000000000000004</v>
      </c>
      <c r="P113" s="248">
        <f>VLOOKUP($B113,'Conditions of people affected'!$C$6:$R$170,15,FALSE)</f>
        <v>5</v>
      </c>
      <c r="Q113" s="248">
        <f t="shared" si="19"/>
        <v>4.2</v>
      </c>
      <c r="R113" s="248">
        <f>VLOOKUP($B113,'Complexity of the crisis'!$C$6:$AN$170,22,FALSE)</f>
        <v>3.8</v>
      </c>
      <c r="S113" s="248">
        <f>VLOOKUP($B113,'Complexity of the crisis'!$C$6:$AN$170,38,FALSE)</f>
        <v>4.5</v>
      </c>
      <c r="T113" s="134" t="str">
        <f>VLOOKUP(B113,Lists!$C$3:$E$163,3,FALSE)</f>
        <v>Africa</v>
      </c>
      <c r="U113" s="135">
        <f>VLOOKUP(B113,'INFORM Severity - hidden'!$C$5:$V$170,20,FALSE)</f>
        <v>44650</v>
      </c>
    </row>
    <row r="114" spans="1:21" x14ac:dyDescent="0.25">
      <c r="A114" s="131" t="str">
        <f t="array" ref="A114">IFERROR(INDEX(Lists!$B$2:$B$153,SMALL(IF(Lists!$I$2:$I$153="Individual",ROW(Lists!$B$2:$B$153)),ROW(110:110))-1,1),"")</f>
        <v>Displacement from Ukraine conflict in Slovakia</v>
      </c>
      <c r="B114" s="132" t="str">
        <f>VLOOKUP(A114,Lists!$B$2:$G$153,2,FALSE)</f>
        <v>SVK002</v>
      </c>
      <c r="C114" s="132" t="str">
        <f>VLOOKUP(B114,'INFORM Severity - hidden'!$C$5:$D$160,2,FALSE)</f>
        <v>Slovakia</v>
      </c>
      <c r="D114" s="132" t="str">
        <f>VLOOKUP(A114,Lists!$B$2:$G$153,3,FALSE)</f>
        <v>SVK</v>
      </c>
      <c r="E114" s="133" t="str">
        <f>VLOOKUP(A114,Lists!$B$2:$G$153,5,FALSE)</f>
        <v>International displacement</v>
      </c>
      <c r="F114" s="246">
        <f t="shared" si="15"/>
        <v>1.2</v>
      </c>
      <c r="G114" s="130">
        <f t="shared" si="16"/>
        <v>2</v>
      </c>
      <c r="H114" s="130" t="str">
        <f t="shared" si="17"/>
        <v>Low</v>
      </c>
      <c r="I114" s="247" t="str">
        <f>INDEX(Trends!$D$3:$D$404,MATCH(B114,Trends!$C$3:$C$404,0))</f>
        <v>-</v>
      </c>
      <c r="J114" s="130" t="str">
        <f>VLOOKUP($B114,Reliability!$A$3:$I$170,9,FALSE)</f>
        <v>Very High</v>
      </c>
      <c r="K114" s="248">
        <f t="shared" si="18"/>
        <v>1.8</v>
      </c>
      <c r="L114" s="248">
        <f>VLOOKUP($B114,'Impact of the crisis'!$C$6:$N$170,12,FALSE)</f>
        <v>1.5</v>
      </c>
      <c r="M114" s="248">
        <f>VLOOKUP($B114,'Impact of the crisis'!$C$6:$AB$170,26,FALSE)</f>
        <v>2</v>
      </c>
      <c r="N114" s="248">
        <f>VLOOKUP($B114,'Conditions of people affected'!$C$6:$R$170,16,FALSE)</f>
        <v>1</v>
      </c>
      <c r="O114" s="248">
        <f>VLOOKUP($B114,'Conditions of people affected'!$C$6:$R$170,9,FALSE)</f>
        <v>0</v>
      </c>
      <c r="P114" s="248">
        <f>VLOOKUP($B114,'Conditions of people affected'!$C$6:$R$170,15,FALSE)</f>
        <v>2</v>
      </c>
      <c r="Q114" s="248">
        <f t="shared" si="19"/>
        <v>1.1000000000000001</v>
      </c>
      <c r="R114" s="248">
        <f>VLOOKUP($B114,'Complexity of the crisis'!$C$6:$AN$170,22,FALSE)</f>
        <v>1.1000000000000001</v>
      </c>
      <c r="S114" s="248">
        <f>VLOOKUP($B114,'Complexity of the crisis'!$C$6:$AN$170,38,FALSE)</f>
        <v>1</v>
      </c>
      <c r="T114" s="134" t="str">
        <f>VLOOKUP(B114,Lists!$C$3:$E$163,3,FALSE)</f>
        <v>Europe</v>
      </c>
      <c r="U114" s="135">
        <f>VLOOKUP(B114,'INFORM Severity - hidden'!$C$5:$V$170,20,FALSE)</f>
        <v>44651</v>
      </c>
    </row>
    <row r="115" spans="1:21" x14ac:dyDescent="0.25">
      <c r="A115" s="131" t="str">
        <f t="array" ref="A115">IFERROR(INDEX(Lists!$B$2:$B$153,SMALL(IF(Lists!$I$2:$I$153="Individual",ROW(Lists!$B$2:$B$153)),ROW(111:111))-1,1),"")</f>
        <v>Food Security Crisis in Eswatini</v>
      </c>
      <c r="B115" s="132" t="str">
        <f>VLOOKUP(A115,Lists!$B$2:$G$153,2,FALSE)</f>
        <v>SWZ001</v>
      </c>
      <c r="C115" s="132" t="str">
        <f>VLOOKUP(B115,'INFORM Severity - hidden'!$C$5:$D$160,2,FALSE)</f>
        <v>Eswatini</v>
      </c>
      <c r="D115" s="132" t="str">
        <f>VLOOKUP(A115,Lists!$B$2:$G$153,3,FALSE)</f>
        <v>SWZ</v>
      </c>
      <c r="E115" s="133" t="str">
        <f>VLOOKUP(A115,Lists!$B$2:$G$153,5,FALSE)</f>
        <v>Food Security</v>
      </c>
      <c r="F115" s="246">
        <f t="shared" si="15"/>
        <v>2.4</v>
      </c>
      <c r="G115" s="130">
        <f t="shared" si="16"/>
        <v>3</v>
      </c>
      <c r="H115" s="130" t="str">
        <f t="shared" si="17"/>
        <v>Medium</v>
      </c>
      <c r="I115" s="247" t="str">
        <f>INDEX(Trends!$D$3:$D$404,MATCH(B115,Trends!$C$3:$C$404,0))</f>
        <v>Decreasing</v>
      </c>
      <c r="J115" s="130" t="str">
        <f>VLOOKUP($B115,Reliability!$A$3:$I$170,9,FALSE)</f>
        <v>High</v>
      </c>
      <c r="K115" s="248">
        <f t="shared" si="18"/>
        <v>2.1</v>
      </c>
      <c r="L115" s="248">
        <f>VLOOKUP($B115,'Impact of the crisis'!$C$6:$N$170,12,FALSE)</f>
        <v>3.1</v>
      </c>
      <c r="M115" s="248">
        <f>VLOOKUP($B115,'Impact of the crisis'!$C$6:$AB$170,26,FALSE)</f>
        <v>1.5</v>
      </c>
      <c r="N115" s="248">
        <f>VLOOKUP($B115,'Conditions of people affected'!$C$6:$R$170,16,FALSE)</f>
        <v>2.75</v>
      </c>
      <c r="O115" s="248">
        <f>VLOOKUP($B115,'Conditions of people affected'!$C$6:$R$170,9,FALSE)</f>
        <v>2.5</v>
      </c>
      <c r="P115" s="248">
        <f>VLOOKUP($B115,'Conditions of people affected'!$C$6:$R$170,15,FALSE)</f>
        <v>3</v>
      </c>
      <c r="Q115" s="248">
        <f t="shared" si="19"/>
        <v>2.1</v>
      </c>
      <c r="R115" s="248">
        <f>VLOOKUP($B115,'Complexity of the crisis'!$C$6:$AN$170,22,FALSE)</f>
        <v>2.7</v>
      </c>
      <c r="S115" s="248">
        <f>VLOOKUP($B115,'Complexity of the crisis'!$C$6:$AN$170,38,FALSE)</f>
        <v>1.5</v>
      </c>
      <c r="T115" s="134" t="str">
        <f>VLOOKUP(B115,Lists!$C$3:$E$163,3,FALSE)</f>
        <v>Africa</v>
      </c>
      <c r="U115" s="135">
        <f>VLOOKUP(B115,'INFORM Severity - hidden'!$C$5:$V$170,20,FALSE)</f>
        <v>44670</v>
      </c>
    </row>
    <row r="116" spans="1:21" x14ac:dyDescent="0.25">
      <c r="A116" s="131" t="str">
        <f t="array" ref="A116">IFERROR(INDEX(Lists!$B$2:$B$153,SMALL(IF(Lists!$I$2:$I$153="Individual",ROW(Lists!$B$2:$B$153)),ROW(112:112))-1,1),"")</f>
        <v>Syrian conflict</v>
      </c>
      <c r="B116" s="132" t="str">
        <f>VLOOKUP(A116,Lists!$B$2:$G$153,2,FALSE)</f>
        <v>SYR001</v>
      </c>
      <c r="C116" s="132" t="str">
        <f>VLOOKUP(B116,'INFORM Severity - hidden'!$C$5:$D$160,2,FALSE)</f>
        <v>Syria</v>
      </c>
      <c r="D116" s="132" t="str">
        <f>VLOOKUP(A116,Lists!$B$2:$G$153,3,FALSE)</f>
        <v>SYR</v>
      </c>
      <c r="E116" s="133" t="str">
        <f>VLOOKUP(A116,Lists!$B$2:$G$153,5,FALSE)</f>
        <v>Complex crisis</v>
      </c>
      <c r="F116" s="246">
        <f t="shared" si="15"/>
        <v>4.5999999999999996</v>
      </c>
      <c r="G116" s="130">
        <f t="shared" si="16"/>
        <v>5</v>
      </c>
      <c r="H116" s="130" t="str">
        <f t="shared" si="17"/>
        <v>Very High</v>
      </c>
      <c r="I116" s="247" t="str">
        <f>INDEX(Trends!$D$3:$D$404,MATCH(B116,Trends!$C$3:$C$404,0))</f>
        <v>Decreasing</v>
      </c>
      <c r="J116" s="130" t="str">
        <f>VLOOKUP($B116,Reliability!$A$3:$I$170,9,FALSE)</f>
        <v>Very High</v>
      </c>
      <c r="K116" s="248">
        <f t="shared" si="18"/>
        <v>4.8</v>
      </c>
      <c r="L116" s="248">
        <f>VLOOKUP($B116,'Impact of the crisis'!$C$6:$N$170,12,FALSE)</f>
        <v>4.5999999999999996</v>
      </c>
      <c r="M116" s="248">
        <f>VLOOKUP($B116,'Impact of the crisis'!$C$6:$AB$170,26,FALSE)</f>
        <v>4.9000000000000004</v>
      </c>
      <c r="N116" s="248">
        <f>VLOOKUP($B116,'Conditions of people affected'!$C$6:$R$170,16,FALSE)</f>
        <v>4.5</v>
      </c>
      <c r="O116" s="248">
        <f>VLOOKUP($B116,'Conditions of people affected'!$C$6:$R$170,9,FALSE)</f>
        <v>5</v>
      </c>
      <c r="P116" s="248">
        <f>VLOOKUP($B116,'Conditions of people affected'!$C$6:$R$170,15,FALSE)</f>
        <v>4</v>
      </c>
      <c r="Q116" s="248">
        <f t="shared" si="19"/>
        <v>4.7</v>
      </c>
      <c r="R116" s="248">
        <f>VLOOKUP($B116,'Complexity of the crisis'!$C$6:$AN$170,22,FALSE)</f>
        <v>4.4000000000000004</v>
      </c>
      <c r="S116" s="248">
        <f>VLOOKUP($B116,'Complexity of the crisis'!$C$6:$AN$170,38,FALSE)</f>
        <v>5</v>
      </c>
      <c r="T116" s="134" t="str">
        <f>VLOOKUP(B116,Lists!$C$3:$E$163,3,FALSE)</f>
        <v>Middle east</v>
      </c>
      <c r="U116" s="135">
        <f>VLOOKUP(B116,'INFORM Severity - hidden'!$C$5:$V$170,20,FALSE)</f>
        <v>44658</v>
      </c>
    </row>
    <row r="117" spans="1:21" x14ac:dyDescent="0.25">
      <c r="A117" s="131" t="str">
        <f t="array" ref="A117">IFERROR(INDEX(Lists!$B$2:$B$153,SMALL(IF(Lists!$I$2:$I$153="Individual",ROW(Lists!$B$2:$B$153)),ROW(113:113))-1,1),"")</f>
        <v>Boko Haram in Chad</v>
      </c>
      <c r="B117" s="132" t="str">
        <f>VLOOKUP(A117,Lists!$B$2:$G$153,2,FALSE)</f>
        <v>TCD003</v>
      </c>
      <c r="C117" s="132" t="str">
        <f>VLOOKUP(B117,'INFORM Severity - hidden'!$C$5:$D$160,2,FALSE)</f>
        <v>Chad</v>
      </c>
      <c r="D117" s="132" t="str">
        <f>VLOOKUP(A117,Lists!$B$2:$G$153,3,FALSE)</f>
        <v>TCD</v>
      </c>
      <c r="E117" s="133" t="str">
        <f>VLOOKUP(A117,Lists!$B$2:$G$153,5,FALSE)</f>
        <v>Conflict</v>
      </c>
      <c r="F117" s="246">
        <f t="shared" si="15"/>
        <v>3.7</v>
      </c>
      <c r="G117" s="130">
        <f t="shared" si="16"/>
        <v>4</v>
      </c>
      <c r="H117" s="130" t="str">
        <f t="shared" si="17"/>
        <v>High</v>
      </c>
      <c r="I117" s="247" t="str">
        <f>INDEX(Trends!$D$3:$D$404,MATCH(B117,Trends!$C$3:$C$404,0))</f>
        <v>Stable</v>
      </c>
      <c r="J117" s="130" t="str">
        <f>VLOOKUP($B117,Reliability!$A$3:$I$170,9,FALSE)</f>
        <v>Medium</v>
      </c>
      <c r="K117" s="248">
        <f t="shared" si="18"/>
        <v>3.1</v>
      </c>
      <c r="L117" s="248">
        <f>VLOOKUP($B117,'Impact of the crisis'!$C$6:$N$170,12,FALSE)</f>
        <v>0.6</v>
      </c>
      <c r="M117" s="248">
        <f>VLOOKUP($B117,'Impact of the crisis'!$C$6:$AB$170,26,FALSE)</f>
        <v>3.9</v>
      </c>
      <c r="N117" s="248">
        <f>VLOOKUP($B117,'Conditions of people affected'!$C$6:$R$170,16,FALSE)</f>
        <v>3.8</v>
      </c>
      <c r="O117" s="248">
        <f>VLOOKUP($B117,'Conditions of people affected'!$C$6:$R$170,9,FALSE)</f>
        <v>2.6</v>
      </c>
      <c r="P117" s="248">
        <f>VLOOKUP($B117,'Conditions of people affected'!$C$6:$R$170,15,FALSE)</f>
        <v>5</v>
      </c>
      <c r="Q117" s="248">
        <f t="shared" si="19"/>
        <v>3.9</v>
      </c>
      <c r="R117" s="248">
        <f>VLOOKUP($B117,'Complexity of the crisis'!$C$6:$AN$170,22,FALSE)</f>
        <v>3.8</v>
      </c>
      <c r="S117" s="248">
        <f>VLOOKUP($B117,'Complexity of the crisis'!$C$6:$AN$170,38,FALSE)</f>
        <v>4</v>
      </c>
      <c r="T117" s="134" t="str">
        <f>VLOOKUP(B117,Lists!$C$3:$E$163,3,FALSE)</f>
        <v>Africa</v>
      </c>
      <c r="U117" s="135">
        <f>VLOOKUP(B117,'INFORM Severity - hidden'!$C$5:$V$170,20,FALSE)</f>
        <v>44498</v>
      </c>
    </row>
    <row r="118" spans="1:21" x14ac:dyDescent="0.25">
      <c r="A118" s="131" t="str">
        <f t="array" ref="A118">IFERROR(INDEX(Lists!$B$2:$B$153,SMALL(IF(Lists!$I$2:$I$153="Individual",ROW(Lists!$B$2:$B$153)),ROW(114:114))-1,1),"")</f>
        <v>CAR refugees in Chad</v>
      </c>
      <c r="B118" s="132" t="str">
        <f>VLOOKUP(A118,Lists!$B$2:$G$153,2,FALSE)</f>
        <v>TCD004</v>
      </c>
      <c r="C118" s="132" t="str">
        <f>VLOOKUP(B118,'INFORM Severity - hidden'!$C$5:$D$160,2,FALSE)</f>
        <v>Chad</v>
      </c>
      <c r="D118" s="132" t="str">
        <f>VLOOKUP(A118,Lists!$B$2:$G$153,3,FALSE)</f>
        <v>TCD</v>
      </c>
      <c r="E118" s="133" t="str">
        <f>VLOOKUP(A118,Lists!$B$2:$G$153,5,FALSE)</f>
        <v>International displacement</v>
      </c>
      <c r="F118" s="246">
        <f t="shared" si="15"/>
        <v>3.3</v>
      </c>
      <c r="G118" s="130">
        <f t="shared" si="16"/>
        <v>4</v>
      </c>
      <c r="H118" s="130" t="str">
        <f t="shared" si="17"/>
        <v>High</v>
      </c>
      <c r="I118" s="247" t="str">
        <f>INDEX(Trends!$D$3:$D$404,MATCH(B118,Trends!$C$3:$C$404,0))</f>
        <v>Stable</v>
      </c>
      <c r="J118" s="130" t="str">
        <f>VLOOKUP($B118,Reliability!$A$3:$I$170,9,FALSE)</f>
        <v>Medium</v>
      </c>
      <c r="K118" s="248">
        <f t="shared" si="18"/>
        <v>2.8</v>
      </c>
      <c r="L118" s="248">
        <f>VLOOKUP($B118,'Impact of the crisis'!$C$6:$N$170,12,FALSE)</f>
        <v>1.9</v>
      </c>
      <c r="M118" s="248">
        <f>VLOOKUP($B118,'Impact of the crisis'!$C$6:$AB$170,26,FALSE)</f>
        <v>3.2</v>
      </c>
      <c r="N118" s="248">
        <f>VLOOKUP($B118,'Conditions of people affected'!$C$6:$R$170,16,FALSE)</f>
        <v>3.65</v>
      </c>
      <c r="O118" s="248">
        <f>VLOOKUP($B118,'Conditions of people affected'!$C$6:$R$170,9,FALSE)</f>
        <v>3.3</v>
      </c>
      <c r="P118" s="248">
        <f>VLOOKUP($B118,'Conditions of people affected'!$C$6:$R$170,15,FALSE)</f>
        <v>4</v>
      </c>
      <c r="Q118" s="248">
        <f t="shared" si="19"/>
        <v>3.2</v>
      </c>
      <c r="R118" s="248">
        <f>VLOOKUP($B118,'Complexity of the crisis'!$C$6:$AN$170,22,FALSE)</f>
        <v>3.8</v>
      </c>
      <c r="S118" s="248">
        <f>VLOOKUP($B118,'Complexity of the crisis'!$C$6:$AN$170,38,FALSE)</f>
        <v>2.5</v>
      </c>
      <c r="T118" s="134" t="str">
        <f>VLOOKUP(B118,Lists!$C$3:$E$163,3,FALSE)</f>
        <v>Africa</v>
      </c>
      <c r="U118" s="135">
        <f>VLOOKUP(B118,'INFORM Severity - hidden'!$C$5:$V$170,20,FALSE)</f>
        <v>44498</v>
      </c>
    </row>
    <row r="119" spans="1:21" x14ac:dyDescent="0.25">
      <c r="A119" s="131" t="str">
        <f t="array" ref="A119">IFERROR(INDEX(Lists!$B$2:$B$153,SMALL(IF(Lists!$I$2:$I$153="Individual",ROW(Lists!$B$2:$B$153)),ROW(115:115))-1,1),"")</f>
        <v>Darfur refugees in Chad</v>
      </c>
      <c r="B119" s="132" t="str">
        <f>VLOOKUP(A119,Lists!$B$2:$G$153,2,FALSE)</f>
        <v>TCD005</v>
      </c>
      <c r="C119" s="132" t="str">
        <f>VLOOKUP(B119,'INFORM Severity - hidden'!$C$5:$D$160,2,FALSE)</f>
        <v>Chad</v>
      </c>
      <c r="D119" s="132" t="str">
        <f>VLOOKUP(A119,Lists!$B$2:$G$153,3,FALSE)</f>
        <v>TCD</v>
      </c>
      <c r="E119" s="133" t="str">
        <f>VLOOKUP(A119,Lists!$B$2:$G$153,5,FALSE)</f>
        <v>International displacement</v>
      </c>
      <c r="F119" s="246">
        <f t="shared" si="15"/>
        <v>3.2</v>
      </c>
      <c r="G119" s="130">
        <f t="shared" si="16"/>
        <v>4</v>
      </c>
      <c r="H119" s="130" t="str">
        <f t="shared" si="17"/>
        <v>High</v>
      </c>
      <c r="I119" s="247" t="str">
        <f>INDEX(Trends!$D$3:$D$404,MATCH(B119,Trends!$C$3:$C$404,0))</f>
        <v>Stable</v>
      </c>
      <c r="J119" s="130" t="str">
        <f>VLOOKUP($B119,Reliability!$A$3:$I$170,9,FALSE)</f>
        <v>Medium</v>
      </c>
      <c r="K119" s="248">
        <f t="shared" si="18"/>
        <v>2.5</v>
      </c>
      <c r="L119" s="248">
        <f>VLOOKUP($B119,'Impact of the crisis'!$C$6:$N$170,12,FALSE)</f>
        <v>1.7</v>
      </c>
      <c r="M119" s="248">
        <f>VLOOKUP($B119,'Impact of the crisis'!$C$6:$AB$170,26,FALSE)</f>
        <v>2.9</v>
      </c>
      <c r="N119" s="248">
        <f>VLOOKUP($B119,'Conditions of people affected'!$C$6:$R$170,16,FALSE)</f>
        <v>3.7</v>
      </c>
      <c r="O119" s="248">
        <f>VLOOKUP($B119,'Conditions of people affected'!$C$6:$R$170,9,FALSE)</f>
        <v>3.4</v>
      </c>
      <c r="P119" s="248">
        <f>VLOOKUP($B119,'Conditions of people affected'!$C$6:$R$170,15,FALSE)</f>
        <v>4</v>
      </c>
      <c r="Q119" s="248">
        <f t="shared" si="19"/>
        <v>3</v>
      </c>
      <c r="R119" s="248">
        <f>VLOOKUP($B119,'Complexity of the crisis'!$C$6:$AN$170,22,FALSE)</f>
        <v>3.8</v>
      </c>
      <c r="S119" s="248">
        <f>VLOOKUP($B119,'Complexity of the crisis'!$C$6:$AN$170,38,FALSE)</f>
        <v>2</v>
      </c>
      <c r="T119" s="134" t="str">
        <f>VLOOKUP(B119,Lists!$C$3:$E$163,3,FALSE)</f>
        <v>Africa</v>
      </c>
      <c r="U119" s="135">
        <f>VLOOKUP(B119,'INFORM Severity - hidden'!$C$5:$V$170,20,FALSE)</f>
        <v>44498</v>
      </c>
    </row>
    <row r="120" spans="1:21" x14ac:dyDescent="0.25">
      <c r="A120" s="131" t="str">
        <f t="array" ref="A120">IFERROR(INDEX(Lists!$B$2:$B$153,SMALL(IF(Lists!$I$2:$I$153="Individual",ROW(Lists!$B$2:$B$153)),ROW(116:116))-1,1),"")</f>
        <v>Tibesti Conflict in Chad</v>
      </c>
      <c r="B120" s="132" t="str">
        <f>VLOOKUP(A120,Lists!$B$2:$G$153,2,FALSE)</f>
        <v>TCD006</v>
      </c>
      <c r="C120" s="132" t="str">
        <f>VLOOKUP(B120,'INFORM Severity - hidden'!$C$5:$D$160,2,FALSE)</f>
        <v>Chad</v>
      </c>
      <c r="D120" s="132" t="str">
        <f>VLOOKUP(A120,Lists!$B$2:$G$153,3,FALSE)</f>
        <v>TCD</v>
      </c>
      <c r="E120" s="133" t="str">
        <f>VLOOKUP(A120,Lists!$B$2:$G$153,5,FALSE)</f>
        <v>Conflict</v>
      </c>
      <c r="F120" s="246">
        <f t="shared" si="15"/>
        <v>2.5</v>
      </c>
      <c r="G120" s="130">
        <f t="shared" si="16"/>
        <v>3</v>
      </c>
      <c r="H120" s="130" t="str">
        <f t="shared" si="17"/>
        <v>Medium</v>
      </c>
      <c r="I120" s="247" t="str">
        <f>INDEX(Trends!$D$3:$D$404,MATCH(B120,Trends!$C$3:$C$404,0))</f>
        <v>Stable</v>
      </c>
      <c r="J120" s="130" t="str">
        <f>VLOOKUP($B120,Reliability!$A$3:$I$170,9,FALSE)</f>
        <v>Medium</v>
      </c>
      <c r="K120" s="248">
        <f t="shared" si="18"/>
        <v>2.4</v>
      </c>
      <c r="L120" s="248">
        <f>VLOOKUP($B120,'Impact of the crisis'!$C$6:$N$170,12,FALSE)</f>
        <v>1.3</v>
      </c>
      <c r="M120" s="248">
        <f>VLOOKUP($B120,'Impact of the crisis'!$C$6:$AB$170,26,FALSE)</f>
        <v>2.8</v>
      </c>
      <c r="N120" s="248">
        <f>VLOOKUP($B120,'Conditions of people affected'!$C$6:$R$170,16,FALSE)</f>
        <v>2.2000000000000002</v>
      </c>
      <c r="O120" s="248">
        <f>VLOOKUP($B120,'Conditions of people affected'!$C$6:$R$170,9,FALSE)</f>
        <v>0.4</v>
      </c>
      <c r="P120" s="248">
        <f>VLOOKUP($B120,'Conditions of people affected'!$C$6:$R$170,15,FALSE)</f>
        <v>4</v>
      </c>
      <c r="Q120" s="248">
        <f t="shared" si="19"/>
        <v>3.2</v>
      </c>
      <c r="R120" s="248">
        <f>VLOOKUP($B120,'Complexity of the crisis'!$C$6:$AN$170,22,FALSE)</f>
        <v>3.8</v>
      </c>
      <c r="S120" s="248">
        <f>VLOOKUP($B120,'Complexity of the crisis'!$C$6:$AN$170,38,FALSE)</f>
        <v>2.5</v>
      </c>
      <c r="T120" s="134" t="str">
        <f>VLOOKUP(B120,Lists!$C$3:$E$163,3,FALSE)</f>
        <v>Africa</v>
      </c>
      <c r="U120" s="135">
        <f>VLOOKUP(B120,'INFORM Severity - hidden'!$C$5:$V$170,20,FALSE)</f>
        <v>44498</v>
      </c>
    </row>
    <row r="121" spans="1:21" x14ac:dyDescent="0.25">
      <c r="A121" s="131" t="str">
        <f t="array" ref="A121">IFERROR(INDEX(Lists!$B$2:$B$153,SMALL(IF(Lists!$I$2:$I$153="Individual",ROW(Lists!$B$2:$B$153)),ROW(117:117))-1,1),"")</f>
        <v xml:space="preserve">Conflict in southern Thailand </v>
      </c>
      <c r="B121" s="132" t="str">
        <f>VLOOKUP(A121,Lists!$B$2:$G$153,2,FALSE)</f>
        <v>THA002</v>
      </c>
      <c r="C121" s="132" t="str">
        <f>VLOOKUP(B121,'INFORM Severity - hidden'!$C$5:$D$160,2,FALSE)</f>
        <v>Thailand</v>
      </c>
      <c r="D121" s="132" t="str">
        <f>VLOOKUP(A121,Lists!$B$2:$G$153,3,FALSE)</f>
        <v>THA</v>
      </c>
      <c r="E121" s="133" t="str">
        <f>VLOOKUP(A121,Lists!$B$2:$G$153,5,FALSE)</f>
        <v>Conflict</v>
      </c>
      <c r="F121" s="246" t="str">
        <f t="shared" si="15"/>
        <v>x</v>
      </c>
      <c r="G121" s="130" t="str">
        <f t="shared" si="16"/>
        <v>x</v>
      </c>
      <c r="H121" s="130" t="str">
        <f t="shared" si="17"/>
        <v>x</v>
      </c>
      <c r="I121" s="247" t="str">
        <f>INDEX(Trends!$D$3:$D$404,MATCH(B121,Trends!$C$3:$C$404,0))</f>
        <v>-</v>
      </c>
      <c r="J121" s="130" t="str">
        <f>VLOOKUP($B121,Reliability!$A$3:$I$170,9,FALSE)</f>
        <v>Very Low</v>
      </c>
      <c r="K121" s="248">
        <f t="shared" si="18"/>
        <v>1.7</v>
      </c>
      <c r="L121" s="248">
        <f>VLOOKUP($B121,'Impact of the crisis'!$C$6:$N$170,12,FALSE)</f>
        <v>1.1000000000000001</v>
      </c>
      <c r="M121" s="248">
        <f>VLOOKUP($B121,'Impact of the crisis'!$C$6:$AB$170,26,FALSE)</f>
        <v>2</v>
      </c>
      <c r="N121" s="248" t="str">
        <f>VLOOKUP($B121,'Conditions of people affected'!$C$6:$R$170,16,FALSE)</f>
        <v>x</v>
      </c>
      <c r="O121" s="248" t="str">
        <f>VLOOKUP($B121,'Conditions of people affected'!$C$6:$R$170,9,FALSE)</f>
        <v>x</v>
      </c>
      <c r="P121" s="248" t="str">
        <f>VLOOKUP($B121,'Conditions of people affected'!$C$6:$R$170,15,FALSE)</f>
        <v>x</v>
      </c>
      <c r="Q121" s="248">
        <f t="shared" si="19"/>
        <v>2</v>
      </c>
      <c r="R121" s="248">
        <f>VLOOKUP($B121,'Complexity of the crisis'!$C$6:$AN$170,22,FALSE)</f>
        <v>2.5</v>
      </c>
      <c r="S121" s="248">
        <f>VLOOKUP($B121,'Complexity of the crisis'!$C$6:$AN$170,38,FALSE)</f>
        <v>1.5</v>
      </c>
      <c r="T121" s="134" t="str">
        <f>VLOOKUP(B121,Lists!$C$3:$E$163,3,FALSE)</f>
        <v>Asia</v>
      </c>
      <c r="U121" s="135">
        <f>VLOOKUP(B121,'INFORM Severity - hidden'!$C$5:$V$170,20,FALSE)</f>
        <v>44635</v>
      </c>
    </row>
    <row r="122" spans="1:21" x14ac:dyDescent="0.25">
      <c r="A122" s="131" t="str">
        <f t="array" ref="A122">IFERROR(INDEX(Lists!$B$2:$B$153,SMALL(IF(Lists!$I$2:$I$153="Individual",ROW(Lists!$B$2:$B$153)),ROW(118:118))-1,1),"")</f>
        <v>Myanmar refugees in Thailand</v>
      </c>
      <c r="B122" s="132" t="str">
        <f>VLOOKUP(A122,Lists!$B$2:$G$153,2,FALSE)</f>
        <v>THA003</v>
      </c>
      <c r="C122" s="132" t="str">
        <f>VLOOKUP(B122,'INFORM Severity - hidden'!$C$5:$D$160,2,FALSE)</f>
        <v>Thailand</v>
      </c>
      <c r="D122" s="132" t="str">
        <f>VLOOKUP(A122,Lists!$B$2:$G$153,3,FALSE)</f>
        <v>THA</v>
      </c>
      <c r="E122" s="133" t="str">
        <f>VLOOKUP(A122,Lists!$B$2:$G$153,5,FALSE)</f>
        <v>International displacement</v>
      </c>
      <c r="F122" s="246">
        <f t="shared" si="15"/>
        <v>2.2999999999999998</v>
      </c>
      <c r="G122" s="130">
        <f t="shared" si="16"/>
        <v>3</v>
      </c>
      <c r="H122" s="130" t="str">
        <f t="shared" si="17"/>
        <v>Medium</v>
      </c>
      <c r="I122" s="247" t="str">
        <f>INDEX(Trends!$D$3:$D$404,MATCH(B122,Trends!$C$3:$C$404,0))</f>
        <v>Stable</v>
      </c>
      <c r="J122" s="130" t="str">
        <f>VLOOKUP($B122,Reliability!$A$3:$I$170,9,FALSE)</f>
        <v>Medium</v>
      </c>
      <c r="K122" s="248">
        <f t="shared" si="18"/>
        <v>2.5</v>
      </c>
      <c r="L122" s="248">
        <f>VLOOKUP($B122,'Impact of the crisis'!$C$6:$N$170,12,FALSE)</f>
        <v>0</v>
      </c>
      <c r="M122" s="248">
        <f>VLOOKUP($B122,'Impact of the crisis'!$C$6:$AB$170,26,FALSE)</f>
        <v>3.4</v>
      </c>
      <c r="N122" s="248">
        <f>VLOOKUP($B122,'Conditions of people affected'!$C$6:$R$170,16,FALSE)</f>
        <v>2.2999999999999998</v>
      </c>
      <c r="O122" s="248">
        <f>VLOOKUP($B122,'Conditions of people affected'!$C$6:$R$170,9,FALSE)</f>
        <v>1.6</v>
      </c>
      <c r="P122" s="248">
        <f>VLOOKUP($B122,'Conditions of people affected'!$C$6:$R$170,15,FALSE)</f>
        <v>3</v>
      </c>
      <c r="Q122" s="248">
        <f t="shared" si="19"/>
        <v>2</v>
      </c>
      <c r="R122" s="248">
        <f>VLOOKUP($B122,'Complexity of the crisis'!$C$6:$AN$170,22,FALSE)</f>
        <v>2.5</v>
      </c>
      <c r="S122" s="248">
        <f>VLOOKUP($B122,'Complexity of the crisis'!$C$6:$AN$170,38,FALSE)</f>
        <v>1.5</v>
      </c>
      <c r="T122" s="134" t="str">
        <f>VLOOKUP(B122,Lists!$C$3:$E$163,3,FALSE)</f>
        <v>Asia</v>
      </c>
      <c r="U122" s="135">
        <f>VLOOKUP(B122,'INFORM Severity - hidden'!$C$5:$V$170,20,FALSE)</f>
        <v>44635</v>
      </c>
    </row>
    <row r="123" spans="1:21" x14ac:dyDescent="0.25">
      <c r="A123" s="131" t="str">
        <f t="array" ref="A123">IFERROR(INDEX(Lists!$B$2:$B$153,SMALL(IF(Lists!$I$2:$I$153="Individual",ROW(Lists!$B$2:$B$153)),ROW(119:119))-1,1),"")</f>
        <v>Tonga Volcano Eruption</v>
      </c>
      <c r="B123" s="132" t="str">
        <f>VLOOKUP(A123,Lists!$B$2:$G$153,2,FALSE)</f>
        <v>TON002</v>
      </c>
      <c r="C123" s="132" t="str">
        <f>VLOOKUP(B123,'INFORM Severity - hidden'!$C$5:$D$160,2,FALSE)</f>
        <v>Tonga</v>
      </c>
      <c r="D123" s="132" t="str">
        <f>VLOOKUP(A123,Lists!$B$2:$G$153,3,FALSE)</f>
        <v>TON</v>
      </c>
      <c r="E123" s="133" t="str">
        <f>VLOOKUP(A123,Lists!$B$2:$G$153,5,FALSE)</f>
        <v>Volcano</v>
      </c>
      <c r="F123" s="246">
        <f t="shared" si="15"/>
        <v>1.3</v>
      </c>
      <c r="G123" s="130">
        <f t="shared" si="16"/>
        <v>2</v>
      </c>
      <c r="H123" s="130" t="str">
        <f t="shared" si="17"/>
        <v>Low</v>
      </c>
      <c r="I123" s="247" t="str">
        <f>INDEX(Trends!$D$3:$D$404,MATCH(B123,Trends!$C$3:$C$404,0))</f>
        <v>Stable</v>
      </c>
      <c r="J123" s="130" t="str">
        <f>VLOOKUP($B123,Reliability!$A$3:$I$170,9,FALSE)</f>
        <v>Very High</v>
      </c>
      <c r="K123" s="248">
        <f t="shared" si="18"/>
        <v>2</v>
      </c>
      <c r="L123" s="248">
        <f>VLOOKUP($B123,'Impact of the crisis'!$C$6:$N$170,12,FALSE)</f>
        <v>2.5</v>
      </c>
      <c r="M123" s="248">
        <f>VLOOKUP($B123,'Impact of the crisis'!$C$6:$AB$170,26,FALSE)</f>
        <v>1.7</v>
      </c>
      <c r="N123" s="248">
        <f>VLOOKUP($B123,'Conditions of people affected'!$C$6:$R$170,16,FALSE)</f>
        <v>1</v>
      </c>
      <c r="O123" s="248">
        <f>VLOOKUP($B123,'Conditions of people affected'!$C$6:$R$170,9,FALSE)</f>
        <v>0</v>
      </c>
      <c r="P123" s="248">
        <f>VLOOKUP($B123,'Conditions of people affected'!$C$6:$R$170,15,FALSE)</f>
        <v>2</v>
      </c>
      <c r="Q123" s="248">
        <f t="shared" si="19"/>
        <v>1.3</v>
      </c>
      <c r="R123" s="248">
        <f>VLOOKUP($B123,'Complexity of the crisis'!$C$6:$AN$170,22,FALSE)</f>
        <v>1.1000000000000001</v>
      </c>
      <c r="S123" s="248">
        <f>VLOOKUP($B123,'Complexity of the crisis'!$C$6:$AN$170,38,FALSE)</f>
        <v>1.5</v>
      </c>
      <c r="T123" s="134" t="str">
        <f>VLOOKUP(B123,Lists!$C$3:$E$163,3,FALSE)</f>
        <v>Pacific</v>
      </c>
      <c r="U123" s="135">
        <f>VLOOKUP(B123,'INFORM Severity - hidden'!$C$5:$V$170,20,FALSE)</f>
        <v>44679</v>
      </c>
    </row>
    <row r="124" spans="1:21" x14ac:dyDescent="0.25">
      <c r="A124" s="131" t="str">
        <f t="array" ref="A124">IFERROR(INDEX(Lists!$B$2:$B$153,SMALL(IF(Lists!$I$2:$I$153="Individual",ROW(Lists!$B$2:$B$153)),ROW(120:120))-1,1),"")</f>
        <v>Venezuelan refugees in Trinidad and Tobago</v>
      </c>
      <c r="B124" s="132" t="str">
        <f>VLOOKUP(A124,Lists!$B$2:$G$153,2,FALSE)</f>
        <v>TTO002</v>
      </c>
      <c r="C124" s="132" t="str">
        <f>VLOOKUP(B124,'INFORM Severity - hidden'!$C$5:$D$160,2,FALSE)</f>
        <v>Trinidad and Tobago</v>
      </c>
      <c r="D124" s="132" t="str">
        <f>VLOOKUP(A124,Lists!$B$2:$G$153,3,FALSE)</f>
        <v>TTO</v>
      </c>
      <c r="E124" s="133" t="str">
        <f>VLOOKUP(A124,Lists!$B$2:$G$153,5,FALSE)</f>
        <v>International displacement</v>
      </c>
      <c r="F124" s="246">
        <f t="shared" si="15"/>
        <v>1.6</v>
      </c>
      <c r="G124" s="130">
        <f t="shared" si="16"/>
        <v>2</v>
      </c>
      <c r="H124" s="130" t="str">
        <f t="shared" si="17"/>
        <v>Low</v>
      </c>
      <c r="I124" s="247" t="str">
        <f>INDEX(Trends!$D$3:$D$404,MATCH(B124,Trends!$C$3:$C$404,0))</f>
        <v>Decreasing</v>
      </c>
      <c r="J124" s="130" t="str">
        <f>VLOOKUP($B124,Reliability!$A$3:$I$170,9,FALSE)</f>
        <v>High</v>
      </c>
      <c r="K124" s="248">
        <f t="shared" si="18"/>
        <v>2.5</v>
      </c>
      <c r="L124" s="248">
        <f>VLOOKUP($B124,'Impact of the crisis'!$C$6:$N$170,12,FALSE)</f>
        <v>2.9</v>
      </c>
      <c r="M124" s="248">
        <f>VLOOKUP($B124,'Impact of the crisis'!$C$6:$AB$170,26,FALSE)</f>
        <v>2.2999999999999998</v>
      </c>
      <c r="N124" s="248">
        <f>VLOOKUP($B124,'Conditions of people affected'!$C$6:$R$170,16,FALSE)</f>
        <v>0.95</v>
      </c>
      <c r="O124" s="248">
        <f>VLOOKUP($B124,'Conditions of people affected'!$C$6:$R$170,9,FALSE)</f>
        <v>0.9</v>
      </c>
      <c r="P124" s="248">
        <f>VLOOKUP($B124,'Conditions of people affected'!$C$6:$R$170,15,FALSE)</f>
        <v>1</v>
      </c>
      <c r="Q124" s="248">
        <f t="shared" si="19"/>
        <v>1.9</v>
      </c>
      <c r="R124" s="248">
        <f>VLOOKUP($B124,'Complexity of the crisis'!$C$6:$AN$170,22,FALSE)</f>
        <v>1.8</v>
      </c>
      <c r="S124" s="248">
        <f>VLOOKUP($B124,'Complexity of the crisis'!$C$6:$AN$170,38,FALSE)</f>
        <v>2</v>
      </c>
      <c r="T124" s="134" t="str">
        <f>VLOOKUP(B124,Lists!$C$3:$E$163,3,FALSE)</f>
        <v>Americas</v>
      </c>
      <c r="U124" s="135">
        <f>VLOOKUP(B124,'INFORM Severity - hidden'!$C$5:$V$170,20,FALSE)</f>
        <v>44615</v>
      </c>
    </row>
    <row r="125" spans="1:21" x14ac:dyDescent="0.25">
      <c r="A125" s="131" t="str">
        <f t="array" ref="A125">IFERROR(INDEX(Lists!$B$2:$B$153,SMALL(IF(Lists!$I$2:$I$153="Individual",ROW(Lists!$B$2:$B$153)),ROW(121:121))-1,1),"")</f>
        <v>Mixed migration flows in Tunisia</v>
      </c>
      <c r="B125" s="132" t="str">
        <f>VLOOKUP(A125,Lists!$B$2:$G$153,2,FALSE)</f>
        <v>TUN002</v>
      </c>
      <c r="C125" s="132" t="str">
        <f>VLOOKUP(B125,'INFORM Severity - hidden'!$C$5:$D$160,2,FALSE)</f>
        <v>Tunisia</v>
      </c>
      <c r="D125" s="132" t="str">
        <f>VLOOKUP(A125,Lists!$B$2:$G$153,3,FALSE)</f>
        <v>TUN</v>
      </c>
      <c r="E125" s="133" t="str">
        <f>VLOOKUP(A125,Lists!$B$2:$G$153,5,FALSE)</f>
        <v>International displacement</v>
      </c>
      <c r="F125" s="246" t="str">
        <f t="shared" si="15"/>
        <v>x</v>
      </c>
      <c r="G125" s="130" t="str">
        <f t="shared" si="16"/>
        <v>x</v>
      </c>
      <c r="H125" s="130" t="str">
        <f t="shared" si="17"/>
        <v>x</v>
      </c>
      <c r="I125" s="247" t="str">
        <f>INDEX(Trends!$D$3:$D$404,MATCH(B125,Trends!$C$3:$C$404,0))</f>
        <v>-</v>
      </c>
      <c r="J125" s="130" t="str">
        <f>VLOOKUP($B125,Reliability!$A$3:$I$170,9,FALSE)</f>
        <v>Low</v>
      </c>
      <c r="K125" s="248">
        <f t="shared" si="18"/>
        <v>4.2</v>
      </c>
      <c r="L125" s="248">
        <f>VLOOKUP($B125,'Impact of the crisis'!$C$6:$N$170,12,FALSE)</f>
        <v>4.3</v>
      </c>
      <c r="M125" s="248">
        <f>VLOOKUP($B125,'Impact of the crisis'!$C$6:$AB$170,26,FALSE)</f>
        <v>4.2</v>
      </c>
      <c r="N125" s="248" t="str">
        <f>VLOOKUP($B125,'Conditions of people affected'!$C$6:$R$170,16,FALSE)</f>
        <v>x</v>
      </c>
      <c r="O125" s="248" t="str">
        <f>VLOOKUP($B125,'Conditions of people affected'!$C$6:$R$170,9,FALSE)</f>
        <v>x</v>
      </c>
      <c r="P125" s="248" t="str">
        <f>VLOOKUP($B125,'Conditions of people affected'!$C$6:$R$170,15,FALSE)</f>
        <v>x</v>
      </c>
      <c r="Q125" s="248">
        <f t="shared" si="19"/>
        <v>1.5</v>
      </c>
      <c r="R125" s="248">
        <f>VLOOKUP($B125,'Complexity of the crisis'!$C$6:$AN$170,22,FALSE)</f>
        <v>2.4</v>
      </c>
      <c r="S125" s="248">
        <f>VLOOKUP($B125,'Complexity of the crisis'!$C$6:$AN$170,38,FALSE)</f>
        <v>0.5</v>
      </c>
      <c r="T125" s="134" t="str">
        <f>VLOOKUP(B125,Lists!$C$3:$E$163,3,FALSE)</f>
        <v>Africa</v>
      </c>
      <c r="U125" s="135">
        <f>VLOOKUP(B125,'INFORM Severity - hidden'!$C$5:$V$170,20,FALSE)</f>
        <v>44490</v>
      </c>
    </row>
    <row r="126" spans="1:21" x14ac:dyDescent="0.25">
      <c r="A126" s="131" t="str">
        <f t="array" ref="A126">IFERROR(INDEX(Lists!$B$2:$B$153,SMALL(IF(Lists!$I$2:$I$153="Individual",ROW(Lists!$B$2:$B$153)),ROW(122:122))-1,1),"")</f>
        <v>Syrian Refugees in Turkey</v>
      </c>
      <c r="B126" s="132" t="str">
        <f>VLOOKUP(A126,Lists!$B$2:$G$153,2,FALSE)</f>
        <v>TUR002</v>
      </c>
      <c r="C126" s="132" t="str">
        <f>VLOOKUP(B126,'INFORM Severity - hidden'!$C$5:$D$160,2,FALSE)</f>
        <v>Turkey</v>
      </c>
      <c r="D126" s="132" t="str">
        <f>VLOOKUP(A126,Lists!$B$2:$G$153,3,FALSE)</f>
        <v>TUR</v>
      </c>
      <c r="E126" s="133" t="str">
        <f>VLOOKUP(A126,Lists!$B$2:$G$153,5,FALSE)</f>
        <v>International displacement</v>
      </c>
      <c r="F126" s="246">
        <f t="shared" si="15"/>
        <v>3.3</v>
      </c>
      <c r="G126" s="130">
        <f t="shared" si="16"/>
        <v>4</v>
      </c>
      <c r="H126" s="130" t="str">
        <f t="shared" si="17"/>
        <v>High</v>
      </c>
      <c r="I126" s="247" t="str">
        <f>INDEX(Trends!$D$3:$D$404,MATCH(B126,Trends!$C$3:$C$404,0))</f>
        <v>Stable</v>
      </c>
      <c r="J126" s="130" t="str">
        <f>VLOOKUP($B126,Reliability!$A$3:$I$170,9,FALSE)</f>
        <v>High</v>
      </c>
      <c r="K126" s="248">
        <f t="shared" si="18"/>
        <v>3.8</v>
      </c>
      <c r="L126" s="248">
        <f>VLOOKUP($B126,'Impact of the crisis'!$C$6:$N$170,12,FALSE)</f>
        <v>2.9</v>
      </c>
      <c r="M126" s="248">
        <f>VLOOKUP($B126,'Impact of the crisis'!$C$6:$AB$170,26,FALSE)</f>
        <v>4.2</v>
      </c>
      <c r="N126" s="248">
        <f>VLOOKUP($B126,'Conditions of people affected'!$C$6:$R$170,16,FALSE)</f>
        <v>3.45</v>
      </c>
      <c r="O126" s="248">
        <f>VLOOKUP($B126,'Conditions of people affected'!$C$6:$R$170,9,FALSE)</f>
        <v>3.9</v>
      </c>
      <c r="P126" s="248">
        <f>VLOOKUP($B126,'Conditions of people affected'!$C$6:$R$170,15,FALSE)</f>
        <v>3</v>
      </c>
      <c r="Q126" s="248">
        <f t="shared" si="19"/>
        <v>2.8</v>
      </c>
      <c r="R126" s="248">
        <f>VLOOKUP($B126,'Complexity of the crisis'!$C$6:$AN$170,22,FALSE)</f>
        <v>3</v>
      </c>
      <c r="S126" s="248">
        <f>VLOOKUP($B126,'Complexity of the crisis'!$C$6:$AN$170,38,FALSE)</f>
        <v>2.5</v>
      </c>
      <c r="T126" s="134" t="str">
        <f>VLOOKUP(B126,Lists!$C$3:$E$163,3,FALSE)</f>
        <v>Middle east</v>
      </c>
      <c r="U126" s="135">
        <f>VLOOKUP(B126,'INFORM Severity - hidden'!$C$5:$V$170,20,FALSE)</f>
        <v>44671</v>
      </c>
    </row>
    <row r="127" spans="1:21" x14ac:dyDescent="0.25">
      <c r="A127" s="131" t="str">
        <f t="array" ref="A127">IFERROR(INDEX(Lists!$B$2:$B$153,SMALL(IF(Lists!$I$2:$I$153="Individual",ROW(Lists!$B$2:$B$153)),ROW(123:123))-1,1),"")</f>
        <v>Mixed Migration Flows in Turkey</v>
      </c>
      <c r="B127" s="132" t="str">
        <f>VLOOKUP(A127,Lists!$B$2:$G$153,2,FALSE)</f>
        <v>TUR003</v>
      </c>
      <c r="C127" s="132" t="str">
        <f>VLOOKUP(B127,'INFORM Severity - hidden'!$C$5:$D$160,2,FALSE)</f>
        <v>Turkey</v>
      </c>
      <c r="D127" s="132" t="str">
        <f>VLOOKUP(A127,Lists!$B$2:$G$153,3,FALSE)</f>
        <v>TUR</v>
      </c>
      <c r="E127" s="133" t="str">
        <f>VLOOKUP(A127,Lists!$B$2:$G$153,5,FALSE)</f>
        <v>International displacement</v>
      </c>
      <c r="F127" s="246">
        <f t="shared" si="15"/>
        <v>3.2</v>
      </c>
      <c r="G127" s="130">
        <f t="shared" si="16"/>
        <v>4</v>
      </c>
      <c r="H127" s="130" t="str">
        <f t="shared" si="17"/>
        <v>High</v>
      </c>
      <c r="I127" s="247" t="str">
        <f>INDEX(Trends!$D$3:$D$404,MATCH(B127,Trends!$C$3:$C$404,0))</f>
        <v>Decreasing</v>
      </c>
      <c r="J127" s="130" t="str">
        <f>VLOOKUP($B127,Reliability!$A$3:$I$170,9,FALSE)</f>
        <v>High</v>
      </c>
      <c r="K127" s="248">
        <f t="shared" si="18"/>
        <v>3.2</v>
      </c>
      <c r="L127" s="248">
        <f>VLOOKUP($B127,'Impact of the crisis'!$C$6:$N$170,12,FALSE)</f>
        <v>3.1</v>
      </c>
      <c r="M127" s="248">
        <f>VLOOKUP($B127,'Impact of the crisis'!$C$6:$AB$170,26,FALSE)</f>
        <v>3.3</v>
      </c>
      <c r="N127" s="248">
        <f>VLOOKUP($B127,'Conditions of people affected'!$C$6:$R$170,16,FALSE)</f>
        <v>3.5</v>
      </c>
      <c r="O127" s="248">
        <f>VLOOKUP($B127,'Conditions of people affected'!$C$6:$R$170,9,FALSE)</f>
        <v>4</v>
      </c>
      <c r="P127" s="248">
        <f>VLOOKUP($B127,'Conditions of people affected'!$C$6:$R$170,15,FALSE)</f>
        <v>3</v>
      </c>
      <c r="Q127" s="248">
        <f t="shared" si="19"/>
        <v>2.8</v>
      </c>
      <c r="R127" s="248">
        <f>VLOOKUP($B127,'Complexity of the crisis'!$C$6:$AN$170,22,FALSE)</f>
        <v>3</v>
      </c>
      <c r="S127" s="248">
        <f>VLOOKUP($B127,'Complexity of the crisis'!$C$6:$AN$170,38,FALSE)</f>
        <v>2.5</v>
      </c>
      <c r="T127" s="134" t="str">
        <f>VLOOKUP(B127,Lists!$C$3:$E$163,3,FALSE)</f>
        <v>Middle east</v>
      </c>
      <c r="U127" s="135">
        <f>VLOOKUP(B127,'INFORM Severity - hidden'!$C$5:$V$170,20,FALSE)</f>
        <v>44671</v>
      </c>
    </row>
    <row r="128" spans="1:21" x14ac:dyDescent="0.25">
      <c r="A128" s="131" t="str">
        <f t="array" ref="A128">IFERROR(INDEX(Lists!$B$2:$B$153,SMALL(IF(Lists!$I$2:$I$153="Individual",ROW(Lists!$B$2:$B$153)),ROW(124:124))-1,1),"")</f>
        <v>Kurdish Conflict</v>
      </c>
      <c r="B128" s="132" t="str">
        <f>VLOOKUP(A128,Lists!$B$2:$G$153,2,FALSE)</f>
        <v>TUR004</v>
      </c>
      <c r="C128" s="132" t="str">
        <f>VLOOKUP(B128,'INFORM Severity - hidden'!$C$5:$D$160,2,FALSE)</f>
        <v>Turkey</v>
      </c>
      <c r="D128" s="132" t="str">
        <f>VLOOKUP(A128,Lists!$B$2:$G$153,3,FALSE)</f>
        <v>TUR</v>
      </c>
      <c r="E128" s="133" t="str">
        <f>VLOOKUP(A128,Lists!$B$2:$G$153,5,FALSE)</f>
        <v>Conflict</v>
      </c>
      <c r="F128" s="246" t="str">
        <f t="shared" si="15"/>
        <v>x</v>
      </c>
      <c r="G128" s="130" t="str">
        <f t="shared" si="16"/>
        <v>x</v>
      </c>
      <c r="H128" s="130" t="str">
        <f t="shared" si="17"/>
        <v>x</v>
      </c>
      <c r="I128" s="247" t="str">
        <f>INDEX(Trends!$D$3:$D$404,MATCH(B128,Trends!$C$3:$C$404,0))</f>
        <v>-</v>
      </c>
      <c r="J128" s="130" t="str">
        <f>VLOOKUP($B128,Reliability!$A$3:$I$170,9,FALSE)</f>
        <v>Medium</v>
      </c>
      <c r="K128" s="248">
        <f t="shared" si="18"/>
        <v>2.6</v>
      </c>
      <c r="L128" s="248">
        <f>VLOOKUP($B128,'Impact of the crisis'!$C$6:$N$170,12,FALSE)</f>
        <v>2.4</v>
      </c>
      <c r="M128" s="248">
        <f>VLOOKUP($B128,'Impact of the crisis'!$C$6:$AB$170,26,FALSE)</f>
        <v>2.7</v>
      </c>
      <c r="N128" s="248" t="str">
        <f>VLOOKUP($B128,'Conditions of people affected'!$C$6:$R$170,16,FALSE)</f>
        <v>x</v>
      </c>
      <c r="O128" s="248" t="str">
        <f>VLOOKUP($B128,'Conditions of people affected'!$C$6:$R$170,9,FALSE)</f>
        <v>x</v>
      </c>
      <c r="P128" s="248" t="str">
        <f>VLOOKUP($B128,'Conditions of people affected'!$C$6:$R$170,15,FALSE)</f>
        <v>x</v>
      </c>
      <c r="Q128" s="248">
        <f t="shared" si="19"/>
        <v>2.8</v>
      </c>
      <c r="R128" s="248">
        <f>VLOOKUP($B128,'Complexity of the crisis'!$C$6:$AN$170,22,FALSE)</f>
        <v>3</v>
      </c>
      <c r="S128" s="248">
        <f>VLOOKUP($B128,'Complexity of the crisis'!$C$6:$AN$170,38,FALSE)</f>
        <v>2.5</v>
      </c>
      <c r="T128" s="134" t="str">
        <f>VLOOKUP(B128,Lists!$C$3:$E$163,3,FALSE)</f>
        <v>Middle east</v>
      </c>
      <c r="U128" s="135">
        <f>VLOOKUP(B128,'INFORM Severity - hidden'!$C$5:$V$170,20,FALSE)</f>
        <v>44671</v>
      </c>
    </row>
    <row r="129" spans="1:21" x14ac:dyDescent="0.25">
      <c r="A129" s="131" t="str">
        <f t="array" ref="A129">IFERROR(INDEX(Lists!$B$2:$B$153,SMALL(IF(Lists!$I$2:$I$153="Individual",ROW(Lists!$B$2:$B$153)),ROW(125:125))-1,1),"")</f>
        <v>International Displacement in Tanzania</v>
      </c>
      <c r="B129" s="132" t="str">
        <f>VLOOKUP(A129,Lists!$B$2:$G$153,2,FALSE)</f>
        <v>TZA002</v>
      </c>
      <c r="C129" s="132" t="str">
        <f>VLOOKUP(B129,'INFORM Severity - hidden'!$C$5:$D$160,2,FALSE)</f>
        <v>Tanzania</v>
      </c>
      <c r="D129" s="132" t="str">
        <f>VLOOKUP(A129,Lists!$B$2:$G$153,3,FALSE)</f>
        <v>TZA</v>
      </c>
      <c r="E129" s="133" t="str">
        <f>VLOOKUP(A129,Lists!$B$2:$G$153,5,FALSE)</f>
        <v>International displacement</v>
      </c>
      <c r="F129" s="246">
        <f t="shared" si="15"/>
        <v>2.2999999999999998</v>
      </c>
      <c r="G129" s="130">
        <f t="shared" si="16"/>
        <v>3</v>
      </c>
      <c r="H129" s="130" t="str">
        <f t="shared" si="17"/>
        <v>Medium</v>
      </c>
      <c r="I129" s="247" t="str">
        <f>INDEX(Trends!$D$3:$D$404,MATCH(B129,Trends!$C$3:$C$404,0))</f>
        <v>Decreasing</v>
      </c>
      <c r="J129" s="130" t="str">
        <f>VLOOKUP($B129,Reliability!$A$3:$I$170,9,FALSE)</f>
        <v>Very High</v>
      </c>
      <c r="K129" s="248">
        <f t="shared" si="18"/>
        <v>3</v>
      </c>
      <c r="L129" s="248">
        <f>VLOOKUP($B129,'Impact of the crisis'!$C$6:$N$170,12,FALSE)</f>
        <v>2</v>
      </c>
      <c r="M129" s="248">
        <f>VLOOKUP($B129,'Impact of the crisis'!$C$6:$AB$170,26,FALSE)</f>
        <v>3.4</v>
      </c>
      <c r="N129" s="248">
        <f>VLOOKUP($B129,'Conditions of people affected'!$C$6:$R$170,16,FALSE)</f>
        <v>2.15</v>
      </c>
      <c r="O129" s="248">
        <f>VLOOKUP($B129,'Conditions of people affected'!$C$6:$R$170,9,FALSE)</f>
        <v>2.2999999999999998</v>
      </c>
      <c r="P129" s="248">
        <f>VLOOKUP($B129,'Conditions of people affected'!$C$6:$R$170,15,FALSE)</f>
        <v>2</v>
      </c>
      <c r="Q129" s="248">
        <f t="shared" si="19"/>
        <v>1.9</v>
      </c>
      <c r="R129" s="248">
        <f>VLOOKUP($B129,'Complexity of the crisis'!$C$6:$AN$170,22,FALSE)</f>
        <v>2.2000000000000002</v>
      </c>
      <c r="S129" s="248">
        <f>VLOOKUP($B129,'Complexity of the crisis'!$C$6:$AN$170,38,FALSE)</f>
        <v>1.5</v>
      </c>
      <c r="T129" s="134" t="str">
        <f>VLOOKUP(B129,Lists!$C$3:$E$163,3,FALSE)</f>
        <v>Africa</v>
      </c>
      <c r="U129" s="135">
        <f>VLOOKUP(B129,'INFORM Severity - hidden'!$C$5:$V$170,20,FALSE)</f>
        <v>44669</v>
      </c>
    </row>
    <row r="130" spans="1:21" x14ac:dyDescent="0.25">
      <c r="A130" s="131" t="str">
        <f t="array" ref="A130">IFERROR(INDEX(Lists!$B$2:$B$153,SMALL(IF(Lists!$I$2:$I$153="Individual",ROW(Lists!$B$2:$B$153)),ROW(126:126))-1,1),"")</f>
        <v>Food Security Crisis in North-East Tanzania</v>
      </c>
      <c r="B130" s="132" t="str">
        <f>VLOOKUP(A130,Lists!$B$2:$G$153,2,FALSE)</f>
        <v>TZA003</v>
      </c>
      <c r="C130" s="132" t="str">
        <f>VLOOKUP(B130,'INFORM Severity - hidden'!$C$5:$D$160,2,FALSE)</f>
        <v>Tanzania</v>
      </c>
      <c r="D130" s="132" t="str">
        <f>VLOOKUP(A130,Lists!$B$2:$G$153,3,FALSE)</f>
        <v>TZA</v>
      </c>
      <c r="E130" s="133" t="str">
        <f>VLOOKUP(A130,Lists!$B$2:$G$153,5,FALSE)</f>
        <v>Food Security</v>
      </c>
      <c r="F130" s="246">
        <f t="shared" si="15"/>
        <v>2.2000000000000002</v>
      </c>
      <c r="G130" s="130">
        <f t="shared" si="16"/>
        <v>3</v>
      </c>
      <c r="H130" s="130" t="str">
        <f t="shared" si="17"/>
        <v>Medium</v>
      </c>
      <c r="I130" s="247" t="str">
        <f>INDEX(Trends!$D$3:$D$404,MATCH(B130,Trends!$C$3:$C$404,0))</f>
        <v>-</v>
      </c>
      <c r="J130" s="130" t="str">
        <f>VLOOKUP($B130,Reliability!$A$3:$I$170,9,FALSE)</f>
        <v>Very High</v>
      </c>
      <c r="K130" s="248">
        <f t="shared" si="18"/>
        <v>1.3</v>
      </c>
      <c r="L130" s="248">
        <f>VLOOKUP($B130,'Impact of the crisis'!$C$6:$N$170,12,FALSE)</f>
        <v>1.4</v>
      </c>
      <c r="M130" s="248">
        <f>VLOOKUP($B130,'Impact of the crisis'!$C$6:$AB$170,26,FALSE)</f>
        <v>1.2</v>
      </c>
      <c r="N130" s="248">
        <f>VLOOKUP($B130,'Conditions of people affected'!$C$6:$R$170,16,FALSE)</f>
        <v>2.85</v>
      </c>
      <c r="O130" s="248">
        <f>VLOOKUP($B130,'Conditions of people affected'!$C$6:$R$170,9,FALSE)</f>
        <v>2.7</v>
      </c>
      <c r="P130" s="248">
        <f>VLOOKUP($B130,'Conditions of people affected'!$C$6:$R$170,15,FALSE)</f>
        <v>3</v>
      </c>
      <c r="Q130" s="248">
        <f t="shared" si="19"/>
        <v>1.9</v>
      </c>
      <c r="R130" s="248">
        <f>VLOOKUP($B130,'Complexity of the crisis'!$C$6:$AN$170,22,FALSE)</f>
        <v>2.2000000000000002</v>
      </c>
      <c r="S130" s="248">
        <f>VLOOKUP($B130,'Complexity of the crisis'!$C$6:$AN$170,38,FALSE)</f>
        <v>1.5</v>
      </c>
      <c r="T130" s="134" t="str">
        <f>VLOOKUP(B130,Lists!$C$3:$E$163,3,FALSE)</f>
        <v>Africa</v>
      </c>
      <c r="U130" s="135">
        <f>VLOOKUP(B130,'INFORM Severity - hidden'!$C$5:$V$170,20,FALSE)</f>
        <v>44669</v>
      </c>
    </row>
    <row r="131" spans="1:21" x14ac:dyDescent="0.25">
      <c r="A131" s="131" t="str">
        <f t="array" ref="A131">IFERROR(INDEX(Lists!$B$2:$B$153,SMALL(IF(Lists!$I$2:$I$153="Individual",ROW(Lists!$B$2:$B$153)),ROW(127:127))-1,1),"")</f>
        <v>International Displacement in Uganda</v>
      </c>
      <c r="B131" s="132" t="str">
        <f>VLOOKUP(A131,Lists!$B$2:$G$153,2,FALSE)</f>
        <v>UGA005</v>
      </c>
      <c r="C131" s="132" t="str">
        <f>VLOOKUP(B131,'INFORM Severity - hidden'!$C$5:$D$160,2,FALSE)</f>
        <v>Uganda</v>
      </c>
      <c r="D131" s="132" t="str">
        <f>VLOOKUP(A131,Lists!$B$2:$G$153,3,FALSE)</f>
        <v>UGA</v>
      </c>
      <c r="E131" s="133" t="str">
        <f>VLOOKUP(A131,Lists!$B$2:$G$153,5,FALSE)</f>
        <v>International displacement</v>
      </c>
      <c r="F131" s="246">
        <f t="shared" si="15"/>
        <v>3.1</v>
      </c>
      <c r="G131" s="130">
        <f t="shared" si="16"/>
        <v>4</v>
      </c>
      <c r="H131" s="130" t="str">
        <f t="shared" si="17"/>
        <v>High</v>
      </c>
      <c r="I131" s="247" t="str">
        <f>INDEX(Trends!$D$3:$D$404,MATCH(B131,Trends!$C$3:$C$404,0))</f>
        <v>Stable</v>
      </c>
      <c r="J131" s="130" t="str">
        <f>VLOOKUP($B131,Reliability!$A$3:$I$170,9,FALSE)</f>
        <v>Medium</v>
      </c>
      <c r="K131" s="248">
        <f t="shared" si="18"/>
        <v>3.3</v>
      </c>
      <c r="L131" s="248">
        <f>VLOOKUP($B131,'Impact of the crisis'!$C$6:$N$170,12,FALSE)</f>
        <v>2.1</v>
      </c>
      <c r="M131" s="248">
        <f>VLOOKUP($B131,'Impact of the crisis'!$C$6:$AB$170,26,FALSE)</f>
        <v>3.7</v>
      </c>
      <c r="N131" s="248">
        <f>VLOOKUP($B131,'Conditions of people affected'!$C$6:$R$170,16,FALSE)</f>
        <v>3.35</v>
      </c>
      <c r="O131" s="248">
        <f>VLOOKUP($B131,'Conditions of people affected'!$C$6:$R$170,9,FALSE)</f>
        <v>3.7</v>
      </c>
      <c r="P131" s="248">
        <f>VLOOKUP($B131,'Conditions of people affected'!$C$6:$R$170,15,FALSE)</f>
        <v>3</v>
      </c>
      <c r="Q131" s="248">
        <f t="shared" si="19"/>
        <v>2.7</v>
      </c>
      <c r="R131" s="248">
        <f>VLOOKUP($B131,'Complexity of the crisis'!$C$6:$AN$170,22,FALSE)</f>
        <v>3.3</v>
      </c>
      <c r="S131" s="248">
        <f>VLOOKUP($B131,'Complexity of the crisis'!$C$6:$AN$170,38,FALSE)</f>
        <v>2</v>
      </c>
      <c r="T131" s="134" t="str">
        <f>VLOOKUP(B131,Lists!$C$3:$E$163,3,FALSE)</f>
        <v>Africa</v>
      </c>
      <c r="U131" s="135">
        <f>VLOOKUP(B131,'INFORM Severity - hidden'!$C$5:$V$170,20,FALSE)</f>
        <v>44622</v>
      </c>
    </row>
    <row r="132" spans="1:21" x14ac:dyDescent="0.25">
      <c r="A132" s="131" t="str">
        <f t="array" ref="A132">IFERROR(INDEX(Lists!$B$2:$B$153,SMALL(IF(Lists!$I$2:$I$153="Individual",ROW(Lists!$B$2:$B$153)),ROW(128:128))-1,1),"")</f>
        <v>Conflict in Ukraine</v>
      </c>
      <c r="B132" s="132" t="str">
        <f>VLOOKUP(A132,Lists!$B$2:$G$153,2,FALSE)</f>
        <v>UKR002</v>
      </c>
      <c r="C132" s="132" t="str">
        <f>VLOOKUP(B132,'INFORM Severity - hidden'!$C$5:$D$160,2,FALSE)</f>
        <v>Ukraine</v>
      </c>
      <c r="D132" s="132" t="str">
        <f>VLOOKUP(A132,Lists!$B$2:$G$153,3,FALSE)</f>
        <v>UKR</v>
      </c>
      <c r="E132" s="133" t="str">
        <f>VLOOKUP(A132,Lists!$B$2:$G$153,5,FALSE)</f>
        <v>Conflict</v>
      </c>
      <c r="F132" s="246">
        <f t="shared" si="15"/>
        <v>4.3</v>
      </c>
      <c r="G132" s="130">
        <f t="shared" si="16"/>
        <v>5</v>
      </c>
      <c r="H132" s="130" t="str">
        <f t="shared" si="17"/>
        <v>Very High</v>
      </c>
      <c r="I132" s="247" t="str">
        <f>INDEX(Trends!$D$3:$D$404,MATCH(B132,Trends!$C$3:$C$404,0))</f>
        <v>Increasing</v>
      </c>
      <c r="J132" s="130" t="str">
        <f>VLOOKUP($B132,Reliability!$A$3:$I$170,9,FALSE)</f>
        <v>Very High</v>
      </c>
      <c r="K132" s="248">
        <f t="shared" si="18"/>
        <v>4.5999999999999996</v>
      </c>
      <c r="L132" s="248">
        <f>VLOOKUP($B132,'Impact of the crisis'!$C$6:$N$170,12,FALSE)</f>
        <v>4.9000000000000004</v>
      </c>
      <c r="M132" s="248">
        <f>VLOOKUP($B132,'Impact of the crisis'!$C$6:$AB$170,26,FALSE)</f>
        <v>4.4000000000000004</v>
      </c>
      <c r="N132" s="248">
        <f>VLOOKUP($B132,'Conditions of people affected'!$C$6:$R$170,16,FALSE)</f>
        <v>5</v>
      </c>
      <c r="O132" s="248">
        <f>VLOOKUP($B132,'Conditions of people affected'!$C$6:$R$170,9,FALSE)</f>
        <v>5</v>
      </c>
      <c r="P132" s="248">
        <f>VLOOKUP($B132,'Conditions of people affected'!$C$6:$R$170,15,FALSE)</f>
        <v>5</v>
      </c>
      <c r="Q132" s="248">
        <f t="shared" si="19"/>
        <v>3.1</v>
      </c>
      <c r="R132" s="248">
        <f>VLOOKUP($B132,'Complexity of the crisis'!$C$6:$AN$170,22,FALSE)</f>
        <v>2.6</v>
      </c>
      <c r="S132" s="248">
        <f>VLOOKUP($B132,'Complexity of the crisis'!$C$6:$AN$170,38,FALSE)</f>
        <v>3.5</v>
      </c>
      <c r="T132" s="134" t="str">
        <f>VLOOKUP(B132,Lists!$C$3:$E$163,3,FALSE)</f>
        <v>Europe</v>
      </c>
      <c r="U132" s="135">
        <f>VLOOKUP(B132,'INFORM Severity - hidden'!$C$5:$V$170,20,FALSE)</f>
        <v>44677</v>
      </c>
    </row>
    <row r="133" spans="1:21" x14ac:dyDescent="0.25">
      <c r="A133" s="131" t="str">
        <f t="array" ref="A133">IFERROR(INDEX(Lists!$B$2:$B$153,SMALL(IF(Lists!$I$2:$I$153="Individual",ROW(Lists!$B$2:$B$153)),ROW(129:129))-1,1),"")</f>
        <v>Complex crisis in Venezuela</v>
      </c>
      <c r="B133" s="132" t="str">
        <f>VLOOKUP(A133,Lists!$B$2:$G$153,2,FALSE)</f>
        <v>VEN001</v>
      </c>
      <c r="C133" s="132" t="str">
        <f>VLOOKUP(B133,'INFORM Severity - hidden'!$C$5:$D$160,2,FALSE)</f>
        <v>Venezuela</v>
      </c>
      <c r="D133" s="132" t="str">
        <f>VLOOKUP(A133,Lists!$B$2:$G$153,3,FALSE)</f>
        <v>VEN</v>
      </c>
      <c r="E133" s="133" t="str">
        <f>VLOOKUP(A133,Lists!$B$2:$G$153,5,FALSE)</f>
        <v>Complex crisis</v>
      </c>
      <c r="F133" s="246">
        <f t="shared" si="15"/>
        <v>4.2</v>
      </c>
      <c r="G133" s="130">
        <f t="shared" ref="G133:G137" si="20">IF(F133="x","x",ROUNDUP(F133,0))</f>
        <v>5</v>
      </c>
      <c r="H133" s="130" t="str">
        <f t="shared" ref="H133:H137" si="21">IF(N133="x","x",IF(K133="x","x",(IF(G133=5,"Very High",IF(G133=4,"High",IF(G133=3,"Medium",IF(G133=2,"Low","Very Low")))))))</f>
        <v>Very High</v>
      </c>
      <c r="I133" s="247" t="str">
        <f>INDEX(Trends!$D$3:$D$404,MATCH(B133,Trends!$C$3:$C$404,0))</f>
        <v>Stable</v>
      </c>
      <c r="J133" s="130" t="str">
        <f>VLOOKUP($B133,Reliability!$A$3:$I$170,9,FALSE)</f>
        <v>Medium</v>
      </c>
      <c r="K133" s="248">
        <f t="shared" ref="K133:K137" si="22">IF(OR(M133="x",L133="x"),"x",ROUND((5-GEOMEAN(((5-L133)/5*4+1),((5-M133)/5*4+1),((5-M133)/5*4+1)))/4*5,1))</f>
        <v>5</v>
      </c>
      <c r="L133" s="248">
        <f>VLOOKUP($B133,'Impact of the crisis'!$C$6:$N$170,12,FALSE)</f>
        <v>4.9000000000000004</v>
      </c>
      <c r="M133" s="248">
        <f>VLOOKUP($B133,'Impact of the crisis'!$C$6:$AB$170,26,FALSE)</f>
        <v>5</v>
      </c>
      <c r="N133" s="248">
        <f>VLOOKUP($B133,'Conditions of people affected'!$C$6:$R$170,16,FALSE)</f>
        <v>4</v>
      </c>
      <c r="O133" s="248">
        <f>VLOOKUP($B133,'Conditions of people affected'!$C$6:$R$170,9,FALSE)</f>
        <v>5</v>
      </c>
      <c r="P133" s="248">
        <f>VLOOKUP($B133,'Conditions of people affected'!$C$6:$R$170,15,FALSE)</f>
        <v>3</v>
      </c>
      <c r="Q133" s="248">
        <f t="shared" ref="Q133:Q137" si="23">IF(OR(S133="x",R133="x"),R133,ROUND((5-GEOMEAN(((5-R133)/5*4+1),((5-S133)/5*4+1)))/4*5,1))</f>
        <v>3.6</v>
      </c>
      <c r="R133" s="248">
        <f>VLOOKUP($B133,'Complexity of the crisis'!$C$6:$AN$170,22,FALSE)</f>
        <v>3.7</v>
      </c>
      <c r="S133" s="248">
        <f>VLOOKUP($B133,'Complexity of the crisis'!$C$6:$AN$170,38,FALSE)</f>
        <v>3.5</v>
      </c>
      <c r="T133" s="134" t="str">
        <f>VLOOKUP(B133,Lists!$C$3:$E$163,3,FALSE)</f>
        <v>Americas</v>
      </c>
      <c r="U133" s="135">
        <f>VLOOKUP(B133,'INFORM Severity - hidden'!$C$5:$V$170,20,FALSE)</f>
        <v>44489</v>
      </c>
    </row>
    <row r="134" spans="1:21" x14ac:dyDescent="0.25">
      <c r="A134" s="131" t="str">
        <f t="array" ref="A134">IFERROR(INDEX(Lists!$B$2:$B$153,SMALL(IF(Lists!$I$2:$I$153="Individual",ROW(Lists!$B$2:$B$153)),ROW(130:130))-1,1),"")</f>
        <v>Conflict in Yemen</v>
      </c>
      <c r="B134" s="132" t="str">
        <f>VLOOKUP(A134,Lists!$B$2:$G$153,2,FALSE)</f>
        <v>YEM001</v>
      </c>
      <c r="C134" s="132" t="str">
        <f>VLOOKUP(B134,'INFORM Severity - hidden'!$C$5:$D$160,2,FALSE)</f>
        <v>Yemen</v>
      </c>
      <c r="D134" s="132" t="str">
        <f>VLOOKUP(A134,Lists!$B$2:$G$153,3,FALSE)</f>
        <v>YEM</v>
      </c>
      <c r="E134" s="133" t="str">
        <f>VLOOKUP(A134,Lists!$B$2:$G$153,5,FALSE)</f>
        <v>Complex crisis</v>
      </c>
      <c r="F134" s="246">
        <f t="shared" si="15"/>
        <v>4.7</v>
      </c>
      <c r="G134" s="130">
        <f t="shared" si="20"/>
        <v>5</v>
      </c>
      <c r="H134" s="130" t="str">
        <f t="shared" si="21"/>
        <v>Very High</v>
      </c>
      <c r="I134" s="247" t="str">
        <f>INDEX(Trends!$D$3:$D$404,MATCH(B134,Trends!$C$3:$C$404,0))</f>
        <v>Stable</v>
      </c>
      <c r="J134" s="130" t="str">
        <f>VLOOKUP($B134,Reliability!$A$3:$I$170,9,FALSE)</f>
        <v>High</v>
      </c>
      <c r="K134" s="248">
        <f t="shared" si="22"/>
        <v>4.5999999999999996</v>
      </c>
      <c r="L134" s="248">
        <f>VLOOKUP($B134,'Impact of the crisis'!$C$6:$N$170,12,FALSE)</f>
        <v>4.9000000000000004</v>
      </c>
      <c r="M134" s="248">
        <f>VLOOKUP($B134,'Impact of the crisis'!$C$6:$AB$170,26,FALSE)</f>
        <v>4.4000000000000004</v>
      </c>
      <c r="N134" s="248">
        <f>VLOOKUP($B134,'Conditions of people affected'!$C$6:$R$170,16,FALSE)</f>
        <v>5</v>
      </c>
      <c r="O134" s="248">
        <f>VLOOKUP($B134,'Conditions of people affected'!$C$6:$R$170,9,FALSE)</f>
        <v>5</v>
      </c>
      <c r="P134" s="248">
        <f>VLOOKUP($B134,'Conditions of people affected'!$C$6:$R$170,15,FALSE)</f>
        <v>5</v>
      </c>
      <c r="Q134" s="248">
        <f t="shared" si="23"/>
        <v>4.2</v>
      </c>
      <c r="R134" s="248">
        <f>VLOOKUP($B134,'Complexity of the crisis'!$C$6:$AN$170,22,FALSE)</f>
        <v>3.9</v>
      </c>
      <c r="S134" s="248">
        <f>VLOOKUP($B134,'Complexity of the crisis'!$C$6:$AN$170,38,FALSE)</f>
        <v>4.5</v>
      </c>
      <c r="T134" s="134" t="str">
        <f>VLOOKUP(B134,Lists!$C$3:$E$163,3,FALSE)</f>
        <v>Middle east</v>
      </c>
      <c r="U134" s="135">
        <f>VLOOKUP(B134,'INFORM Severity - hidden'!$C$5:$V$170,20,FALSE)</f>
        <v>44585</v>
      </c>
    </row>
    <row r="135" spans="1:21" x14ac:dyDescent="0.25">
      <c r="A135" s="131" t="str">
        <f t="array" ref="A135">IFERROR(INDEX(Lists!$B$2:$B$153,SMALL(IF(Lists!$I$2:$I$153="Individual",ROW(Lists!$B$2:$B$153)),ROW(131:131))-1,1),"")</f>
        <v>Mixed migration flows in Yemen</v>
      </c>
      <c r="B135" s="132" t="str">
        <f>VLOOKUP(A135,Lists!$B$2:$G$153,2,FALSE)</f>
        <v>YEM002</v>
      </c>
      <c r="C135" s="132" t="str">
        <f>VLOOKUP(B135,'INFORM Severity - hidden'!$C$5:$D$160,2,FALSE)</f>
        <v>Yemen</v>
      </c>
      <c r="D135" s="132" t="str">
        <f>VLOOKUP(A135,Lists!$B$2:$G$153,3,FALSE)</f>
        <v>YEM</v>
      </c>
      <c r="E135" s="133" t="str">
        <f>VLOOKUP(A135,Lists!$B$2:$G$153,5,FALSE)</f>
        <v>International displacement</v>
      </c>
      <c r="F135" s="246">
        <f t="shared" si="15"/>
        <v>4.5</v>
      </c>
      <c r="G135" s="130">
        <f t="shared" si="20"/>
        <v>5</v>
      </c>
      <c r="H135" s="130" t="str">
        <f t="shared" si="21"/>
        <v>Very High</v>
      </c>
      <c r="I135" s="247" t="str">
        <f>INDEX(Trends!$D$3:$D$404,MATCH(B135,Trends!$C$3:$C$404,0))</f>
        <v>Stable</v>
      </c>
      <c r="J135" s="130" t="str">
        <f>VLOOKUP($B135,Reliability!$A$3:$I$170,9,FALSE)</f>
        <v>High</v>
      </c>
      <c r="K135" s="248">
        <f t="shared" si="22"/>
        <v>4.5999999999999996</v>
      </c>
      <c r="L135" s="248">
        <f>VLOOKUP($B135,'Impact of the crisis'!$C$6:$N$170,12,FALSE)</f>
        <v>4.9000000000000004</v>
      </c>
      <c r="M135" s="248">
        <f>VLOOKUP($B135,'Impact of the crisis'!$C$6:$AB$170,26,FALSE)</f>
        <v>4.4000000000000004</v>
      </c>
      <c r="N135" s="248">
        <f>VLOOKUP($B135,'Conditions of people affected'!$C$6:$R$170,16,FALSE)</f>
        <v>5</v>
      </c>
      <c r="O135" s="248">
        <f>VLOOKUP($B135,'Conditions of people affected'!$C$6:$R$170,9,FALSE)</f>
        <v>5</v>
      </c>
      <c r="P135" s="248">
        <f>VLOOKUP($B135,'Conditions of people affected'!$C$6:$R$170,15,FALSE)</f>
        <v>5</v>
      </c>
      <c r="Q135" s="248">
        <f t="shared" si="23"/>
        <v>3.5</v>
      </c>
      <c r="R135" s="248">
        <f>VLOOKUP($B135,'Complexity of the crisis'!$C$6:$AN$170,22,FALSE)</f>
        <v>3.9</v>
      </c>
      <c r="S135" s="248">
        <f>VLOOKUP($B135,'Complexity of the crisis'!$C$6:$AN$170,38,FALSE)</f>
        <v>3</v>
      </c>
      <c r="T135" s="134" t="str">
        <f>VLOOKUP(B135,Lists!$C$3:$E$163,3,FALSE)</f>
        <v>Middle east</v>
      </c>
      <c r="U135" s="135">
        <f>VLOOKUP(B135,'INFORM Severity - hidden'!$C$5:$V$170,20,FALSE)</f>
        <v>44585</v>
      </c>
    </row>
    <row r="136" spans="1:21" x14ac:dyDescent="0.25">
      <c r="A136" s="131" t="str">
        <f t="array" ref="A136">IFERROR(INDEX(Lists!$B$2:$B$153,SMALL(IF(Lists!$I$2:$I$153="Individual",ROW(Lists!$B$2:$B$153)),ROW(132:132))-1,1),"")</f>
        <v>Drought in Zambia</v>
      </c>
      <c r="B136" s="132" t="str">
        <f>VLOOKUP(A136,Lists!$B$2:$G$153,2,FALSE)</f>
        <v>ZMB002</v>
      </c>
      <c r="C136" s="132" t="str">
        <f>VLOOKUP(B136,'INFORM Severity - hidden'!$C$5:$D$160,2,FALSE)</f>
        <v>Zambia</v>
      </c>
      <c r="D136" s="132" t="str">
        <f>VLOOKUP(A136,Lists!$B$2:$G$153,3,FALSE)</f>
        <v>ZMB</v>
      </c>
      <c r="E136" s="133" t="str">
        <f>VLOOKUP(A136,Lists!$B$2:$G$153,5,FALSE)</f>
        <v>Drought</v>
      </c>
      <c r="F136" s="246">
        <f t="shared" si="15"/>
        <v>2.9</v>
      </c>
      <c r="G136" s="130">
        <f t="shared" si="20"/>
        <v>3</v>
      </c>
      <c r="H136" s="130" t="str">
        <f t="shared" si="21"/>
        <v>Medium</v>
      </c>
      <c r="I136" s="247" t="str">
        <f>INDEX(Trends!$D$3:$D$404,MATCH(B136,Trends!$C$3:$C$404,0))</f>
        <v>Stable</v>
      </c>
      <c r="J136" s="130" t="str">
        <f>VLOOKUP($B136,Reliability!$A$3:$I$170,9,FALSE)</f>
        <v>High</v>
      </c>
      <c r="K136" s="248">
        <f t="shared" si="22"/>
        <v>3</v>
      </c>
      <c r="L136" s="248">
        <f>VLOOKUP($B136,'Impact of the crisis'!$C$6:$N$170,12,FALSE)</f>
        <v>4.3</v>
      </c>
      <c r="M136" s="248">
        <f>VLOOKUP($B136,'Impact of the crisis'!$C$6:$AB$170,26,FALSE)</f>
        <v>2</v>
      </c>
      <c r="N136" s="248">
        <f>VLOOKUP($B136,'Conditions of people affected'!$C$6:$R$170,16,FALSE)</f>
        <v>3.35</v>
      </c>
      <c r="O136" s="248">
        <f>VLOOKUP($B136,'Conditions of people affected'!$C$6:$R$170,9,FALSE)</f>
        <v>3.7</v>
      </c>
      <c r="P136" s="248">
        <f>VLOOKUP($B136,'Conditions of people affected'!$C$6:$R$170,15,FALSE)</f>
        <v>3</v>
      </c>
      <c r="Q136" s="248">
        <f t="shared" si="23"/>
        <v>2</v>
      </c>
      <c r="R136" s="248">
        <f>VLOOKUP($B136,'Complexity of the crisis'!$C$6:$AN$170,22,FALSE)</f>
        <v>2</v>
      </c>
      <c r="S136" s="248">
        <f>VLOOKUP($B136,'Complexity of the crisis'!$C$6:$AN$170,38,FALSE)</f>
        <v>2</v>
      </c>
      <c r="T136" s="134" t="str">
        <f>VLOOKUP(B136,Lists!$C$3:$E$163,3,FALSE)</f>
        <v>Africa</v>
      </c>
      <c r="U136" s="135">
        <f>VLOOKUP(B136,'INFORM Severity - hidden'!$C$5:$V$170,20,FALSE)</f>
        <v>44672</v>
      </c>
    </row>
    <row r="137" spans="1:21" x14ac:dyDescent="0.25">
      <c r="A137" s="131" t="str">
        <f t="array" ref="A137">IFERROR(INDEX(Lists!$B$2:$B$153,SMALL(IF(Lists!$I$2:$I$153="Individual",ROW(Lists!$B$2:$B$153)),ROW(133:133))-1,1),"")</f>
        <v>Complex crisis in Zimbabwe</v>
      </c>
      <c r="B137" s="132" t="str">
        <f>VLOOKUP(A137,Lists!$B$2:$G$153,2,FALSE)</f>
        <v>ZWE001</v>
      </c>
      <c r="C137" s="132" t="str">
        <f>VLOOKUP(B137,'INFORM Severity - hidden'!$C$5:$D$160,2,FALSE)</f>
        <v>Zimbabwe</v>
      </c>
      <c r="D137" s="132" t="str">
        <f>VLOOKUP(A137,Lists!$B$2:$G$153,3,FALSE)</f>
        <v>ZWE</v>
      </c>
      <c r="E137" s="133" t="str">
        <f>VLOOKUP(A137,Lists!$B$2:$G$153,5,FALSE)</f>
        <v>Complex crisis</v>
      </c>
      <c r="F137" s="246">
        <f t="shared" si="15"/>
        <v>3.8</v>
      </c>
      <c r="G137" s="130">
        <f t="shared" si="20"/>
        <v>4</v>
      </c>
      <c r="H137" s="130" t="str">
        <f t="shared" si="21"/>
        <v>High</v>
      </c>
      <c r="I137" s="247" t="str">
        <f>INDEX(Trends!$D$3:$D$404,MATCH(B137,Trends!$C$3:$C$404,0))</f>
        <v>Increasing</v>
      </c>
      <c r="J137" s="130" t="str">
        <f>VLOOKUP($B137,Reliability!$A$3:$I$170,9,FALSE)</f>
        <v>High</v>
      </c>
      <c r="K137" s="248">
        <f t="shared" si="22"/>
        <v>3.4</v>
      </c>
      <c r="L137" s="248">
        <f>VLOOKUP($B137,'Impact of the crisis'!$C$6:$N$170,12,FALSE)</f>
        <v>4.5999999999999996</v>
      </c>
      <c r="M137" s="248">
        <f>VLOOKUP($B137,'Impact of the crisis'!$C$6:$AB$170,26,FALSE)</f>
        <v>2.6</v>
      </c>
      <c r="N137" s="248">
        <f>VLOOKUP($B137,'Conditions of people affected'!$C$6:$R$170,16,FALSE)</f>
        <v>4.3499999999999996</v>
      </c>
      <c r="O137" s="248">
        <f>VLOOKUP($B137,'Conditions of people affected'!$C$6:$R$170,9,FALSE)</f>
        <v>4.7</v>
      </c>
      <c r="P137" s="248">
        <f>VLOOKUP($B137,'Conditions of people affected'!$C$6:$R$170,15,FALSE)</f>
        <v>4</v>
      </c>
      <c r="Q137" s="248">
        <f t="shared" si="23"/>
        <v>3</v>
      </c>
      <c r="R137" s="248">
        <f>VLOOKUP($B137,'Complexity of the crisis'!$C$6:$AN$170,22,FALSE)</f>
        <v>3</v>
      </c>
      <c r="S137" s="248">
        <f>VLOOKUP($B137,'Complexity of the crisis'!$C$6:$AN$170,38,FALSE)</f>
        <v>3</v>
      </c>
      <c r="T137" s="134" t="str">
        <f>VLOOKUP(B137,Lists!$C$3:$E$163,3,FALSE)</f>
        <v>Africa</v>
      </c>
      <c r="U137" s="135">
        <f>VLOOKUP(B137,'INFORM Severity - hidden'!$C$5:$V$170,20,FALSE)</f>
        <v>44660</v>
      </c>
    </row>
  </sheetData>
  <autoFilter ref="A4:T143" xr:uid="{00000000-0009-0000-0000-000003000000}">
    <sortState xmlns:xlrd2="http://schemas.microsoft.com/office/spreadsheetml/2017/richdata2" ref="A5:T143">
      <sortCondition ref="G4:G143"/>
    </sortState>
  </autoFilter>
  <conditionalFormatting sqref="K5:K250">
    <cfRule type="cellIs" dxfId="565" priority="65" stopIfTrue="1" operator="between">
      <formula>4</formula>
      <formula>5</formula>
    </cfRule>
    <cfRule type="cellIs" dxfId="564" priority="71" stopIfTrue="1" operator="between">
      <formula>3</formula>
      <formula>4</formula>
    </cfRule>
    <cfRule type="cellIs" dxfId="563" priority="72" stopIfTrue="1" operator="between">
      <formula>2</formula>
      <formula>3</formula>
    </cfRule>
    <cfRule type="cellIs" dxfId="562" priority="73" stopIfTrue="1" operator="between">
      <formula>1</formula>
      <formula>2</formula>
    </cfRule>
    <cfRule type="cellIs" dxfId="561" priority="74" stopIfTrue="1" operator="between">
      <formula>0</formula>
      <formula>1</formula>
    </cfRule>
  </conditionalFormatting>
  <conditionalFormatting sqref="L5:M250">
    <cfRule type="cellIs" dxfId="560" priority="66" stopIfTrue="1" operator="between">
      <formula>4</formula>
      <formula>5</formula>
    </cfRule>
    <cfRule type="cellIs" dxfId="559" priority="67" stopIfTrue="1" operator="between">
      <formula>3</formula>
      <formula>4</formula>
    </cfRule>
    <cfRule type="cellIs" dxfId="558" priority="68" stopIfTrue="1" operator="between">
      <formula>2</formula>
      <formula>3</formula>
    </cfRule>
    <cfRule type="cellIs" dxfId="557" priority="69" stopIfTrue="1" operator="between">
      <formula>1</formula>
      <formula>2</formula>
    </cfRule>
    <cfRule type="cellIs" dxfId="556" priority="70" stopIfTrue="1" operator="between">
      <formula>0</formula>
      <formula>1</formula>
    </cfRule>
  </conditionalFormatting>
  <conditionalFormatting sqref="S5:S250">
    <cfRule type="cellIs" dxfId="555" priority="50" stopIfTrue="1" operator="between">
      <formula>4</formula>
      <formula>5</formula>
    </cfRule>
    <cfRule type="cellIs" dxfId="554" priority="51" stopIfTrue="1" operator="between">
      <formula>3</formula>
      <formula>4</formula>
    </cfRule>
    <cfRule type="cellIs" dxfId="553" priority="52" stopIfTrue="1" operator="between">
      <formula>2</formula>
      <formula>3</formula>
    </cfRule>
    <cfRule type="cellIs" dxfId="552" priority="53" stopIfTrue="1" operator="between">
      <formula>1</formula>
      <formula>2</formula>
    </cfRule>
    <cfRule type="cellIs" dxfId="551" priority="54" stopIfTrue="1" operator="between">
      <formula>0</formula>
      <formula>1</formula>
    </cfRule>
  </conditionalFormatting>
  <conditionalFormatting sqref="Q5:Q250">
    <cfRule type="cellIs" dxfId="550" priority="35" stopIfTrue="1" operator="between">
      <formula>4</formula>
      <formula>5</formula>
    </cfRule>
    <cfRule type="cellIs" dxfId="549" priority="36" stopIfTrue="1" operator="between">
      <formula>3</formula>
      <formula>4</formula>
    </cfRule>
    <cfRule type="cellIs" dxfId="548" priority="37" stopIfTrue="1" operator="between">
      <formula>2</formula>
      <formula>3</formula>
    </cfRule>
    <cfRule type="cellIs" dxfId="547" priority="38" stopIfTrue="1" operator="between">
      <formula>1</formula>
      <formula>2</formula>
    </cfRule>
    <cfRule type="cellIs" dxfId="546" priority="39" stopIfTrue="1" operator="between">
      <formula>0</formula>
      <formula>1</formula>
    </cfRule>
  </conditionalFormatting>
  <conditionalFormatting sqref="I5:I250">
    <cfRule type="cellIs" dxfId="545" priority="27" operator="equal">
      <formula>"Increasing"</formula>
    </cfRule>
    <cfRule type="cellIs" dxfId="544" priority="28" operator="equal">
      <formula>"Stable"</formula>
    </cfRule>
    <cfRule type="cellIs" dxfId="543" priority="29" operator="equal">
      <formula>"Decreasing"</formula>
    </cfRule>
  </conditionalFormatting>
  <conditionalFormatting sqref="R5:S250">
    <cfRule type="cellIs" dxfId="542" priority="45" stopIfTrue="1" operator="between">
      <formula>4</formula>
      <formula>5</formula>
    </cfRule>
    <cfRule type="cellIs" dxfId="541" priority="46" stopIfTrue="1" operator="between">
      <formula>3</formula>
      <formula>4</formula>
    </cfRule>
    <cfRule type="cellIs" dxfId="540" priority="47" stopIfTrue="1" operator="between">
      <formula>2</formula>
      <formula>3</formula>
    </cfRule>
    <cfRule type="cellIs" dxfId="539" priority="48" stopIfTrue="1" operator="between">
      <formula>1</formula>
      <formula>2</formula>
    </cfRule>
    <cfRule type="cellIs" dxfId="538" priority="49" stopIfTrue="1" operator="between">
      <formula>0</formula>
      <formula>1</formula>
    </cfRule>
  </conditionalFormatting>
  <conditionalFormatting sqref="G5:G250">
    <cfRule type="cellIs" dxfId="537" priority="17" stopIfTrue="1" operator="equal">
      <formula>5</formula>
    </cfRule>
    <cfRule type="cellIs" dxfId="536" priority="18" stopIfTrue="1" operator="equal">
      <formula>4</formula>
    </cfRule>
    <cfRule type="cellIs" dxfId="535" priority="19" stopIfTrue="1" operator="equal">
      <formula>3</formula>
    </cfRule>
    <cfRule type="cellIs" dxfId="534" priority="20" stopIfTrue="1" operator="equal">
      <formula>2</formula>
    </cfRule>
    <cfRule type="cellIs" dxfId="533" priority="21" stopIfTrue="1" operator="equal">
      <formula>1</formula>
    </cfRule>
  </conditionalFormatting>
  <conditionalFormatting sqref="H5:H250">
    <cfRule type="cellIs" dxfId="532" priority="12" stopIfTrue="1" operator="equal">
      <formula>"Very High"</formula>
    </cfRule>
    <cfRule type="cellIs" dxfId="531" priority="13" stopIfTrue="1" operator="equal">
      <formula>"High"</formula>
    </cfRule>
    <cfRule type="cellIs" dxfId="530" priority="14" stopIfTrue="1" operator="equal">
      <formula>"Medium"</formula>
    </cfRule>
    <cfRule type="cellIs" dxfId="529" priority="15" stopIfTrue="1" operator="equal">
      <formula>"Low"</formula>
    </cfRule>
    <cfRule type="cellIs" dxfId="528" priority="16" stopIfTrue="1" operator="equal">
      <formula>"Very Low"</formula>
    </cfRule>
  </conditionalFormatting>
  <conditionalFormatting sqref="N5:P250">
    <cfRule type="cellIs" dxfId="527" priority="7" stopIfTrue="1" operator="between">
      <formula>5</formula>
      <formula>5.9</formula>
    </cfRule>
    <cfRule type="cellIs" dxfId="526" priority="8" stopIfTrue="1" operator="between">
      <formula>4</formula>
      <formula>4.9</formula>
    </cfRule>
    <cfRule type="cellIs" dxfId="525" priority="9" stopIfTrue="1" operator="between">
      <formula>3</formula>
      <formula>3.9</formula>
    </cfRule>
    <cfRule type="cellIs" dxfId="524" priority="10" stopIfTrue="1" operator="between">
      <formula>2</formula>
      <formula>2.9</formula>
    </cfRule>
    <cfRule type="cellIs" dxfId="523" priority="11" stopIfTrue="1" operator="between">
      <formula>0</formula>
      <formula>1.9</formula>
    </cfRule>
  </conditionalFormatting>
  <conditionalFormatting sqref="J5:J250">
    <cfRule type="cellIs" dxfId="522" priority="2" stopIfTrue="1" operator="equal">
      <formula>"Very Low"</formula>
    </cfRule>
    <cfRule type="cellIs" dxfId="521" priority="3" stopIfTrue="1" operator="equal">
      <formula>"Low"</formula>
    </cfRule>
    <cfRule type="cellIs" dxfId="520" priority="4" stopIfTrue="1" operator="equal">
      <formula>"Medium"</formula>
    </cfRule>
    <cfRule type="cellIs" dxfId="519" priority="5" stopIfTrue="1" operator="equal">
      <formula>"High"</formula>
    </cfRule>
    <cfRule type="cellIs" dxfId="518" priority="6" stopIfTrue="1" operator="equal">
      <formula>"Very High"</formula>
    </cfRule>
  </conditionalFormatting>
  <conditionalFormatting sqref="A1:U250">
    <cfRule type="containsBlanks" priority="1" stopIfTrue="1">
      <formula>LEN(TRIM(A1))=0</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86"/>
  <sheetViews>
    <sheetView workbookViewId="0">
      <selection sqref="A1:U86"/>
    </sheetView>
  </sheetViews>
  <sheetFormatPr defaultColWidth="8.5703125" defaultRowHeight="15" x14ac:dyDescent="0.25"/>
  <cols>
    <col min="1" max="1" width="43.5703125" style="217" bestFit="1" customWidth="1"/>
    <col min="2" max="2" width="9.42578125" style="217" customWidth="1"/>
    <col min="3" max="3" width="17.5703125" style="217" customWidth="1"/>
    <col min="4" max="4" width="9.42578125" style="217" customWidth="1"/>
    <col min="5" max="5" width="27.42578125" style="217" bestFit="1" customWidth="1"/>
    <col min="6" max="7" width="9.42578125" style="217" customWidth="1"/>
    <col min="8" max="8" width="9.5703125" style="217" customWidth="1"/>
    <col min="9" max="9" width="13.5703125" style="217" customWidth="1"/>
    <col min="10" max="10" width="9.5703125" style="217" customWidth="1"/>
    <col min="11" max="20" width="9.42578125" style="217" customWidth="1"/>
    <col min="21" max="21" width="11.42578125" style="217" bestFit="1" customWidth="1"/>
    <col min="22" max="22" width="8.5703125" style="217" customWidth="1"/>
    <col min="23" max="16384" width="8.5703125" style="217"/>
  </cols>
  <sheetData>
    <row r="1" spans="1:21" ht="23.1" customHeight="1" x14ac:dyDescent="0.35">
      <c r="A1" s="128" t="str">
        <f>"INFORM Severity Index - all countries. Release: "&amp;About!$A$5&amp;""</f>
        <v>INFORM Severity Index - all countries. Release: April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7676</v>
      </c>
      <c r="B2" s="11" t="s">
        <v>7678</v>
      </c>
      <c r="C2" s="11" t="s">
        <v>7679</v>
      </c>
      <c r="D2" s="5" t="s">
        <v>7680</v>
      </c>
      <c r="E2" s="11" t="s">
        <v>7681</v>
      </c>
      <c r="F2" s="72" t="s">
        <v>7682</v>
      </c>
      <c r="G2" s="73" t="s">
        <v>7683</v>
      </c>
      <c r="H2" s="72" t="s">
        <v>7683</v>
      </c>
      <c r="I2" s="74" t="s">
        <v>7684</v>
      </c>
      <c r="J2" s="74" t="s">
        <v>5</v>
      </c>
      <c r="K2" s="76" t="s">
        <v>7685</v>
      </c>
      <c r="L2" s="75" t="s">
        <v>7701</v>
      </c>
      <c r="M2" s="75" t="s">
        <v>7702</v>
      </c>
      <c r="N2" s="49" t="s">
        <v>7688</v>
      </c>
      <c r="O2" s="77" t="s">
        <v>7689</v>
      </c>
      <c r="P2" s="77" t="s">
        <v>7690</v>
      </c>
      <c r="Q2" s="78" t="s">
        <v>7691</v>
      </c>
      <c r="R2" s="79" t="s">
        <v>7692</v>
      </c>
      <c r="S2" s="79" t="s">
        <v>7693</v>
      </c>
      <c r="T2" s="53" t="s">
        <v>7694</v>
      </c>
      <c r="U2" s="127" t="s">
        <v>7695</v>
      </c>
    </row>
    <row r="3" spans="1:21" ht="18" hidden="1" customHeight="1" thickTop="1" x14ac:dyDescent="0.3">
      <c r="A3" s="46" t="s">
        <v>7696</v>
      </c>
      <c r="B3" s="46"/>
      <c r="C3" s="46"/>
      <c r="D3" s="46"/>
      <c r="E3" s="46"/>
      <c r="F3" s="41"/>
      <c r="G3" s="41"/>
      <c r="H3" s="41"/>
      <c r="I3" s="69"/>
      <c r="J3" s="41"/>
      <c r="K3" s="40"/>
      <c r="L3" s="39"/>
      <c r="M3" s="39"/>
      <c r="N3" s="40"/>
      <c r="O3" s="41"/>
      <c r="P3" s="41"/>
      <c r="Q3" s="40"/>
      <c r="R3" s="39"/>
      <c r="S3" s="39"/>
      <c r="T3" s="1"/>
      <c r="U3" s="111"/>
    </row>
    <row r="4" spans="1:21" ht="18" customHeight="1" thickTop="1" x14ac:dyDescent="0.3">
      <c r="A4" s="12" t="s">
        <v>7697</v>
      </c>
      <c r="B4" s="12"/>
      <c r="C4" s="12"/>
      <c r="D4" s="6" t="s">
        <v>7697</v>
      </c>
      <c r="E4" s="12"/>
      <c r="F4" s="34" t="s">
        <v>7698</v>
      </c>
      <c r="G4" s="34" t="s">
        <v>7698</v>
      </c>
      <c r="H4" s="34" t="s">
        <v>7699</v>
      </c>
      <c r="I4" s="34" t="s">
        <v>7700</v>
      </c>
      <c r="J4" s="34" t="s">
        <v>7699</v>
      </c>
      <c r="K4" s="34" t="s">
        <v>7698</v>
      </c>
      <c r="L4" s="34" t="s">
        <v>7698</v>
      </c>
      <c r="M4" s="34" t="s">
        <v>7698</v>
      </c>
      <c r="N4" s="34" t="s">
        <v>7698</v>
      </c>
      <c r="O4" s="34" t="s">
        <v>7698</v>
      </c>
      <c r="P4" s="34" t="s">
        <v>7698</v>
      </c>
      <c r="Q4" s="34" t="s">
        <v>7698</v>
      </c>
      <c r="R4" s="34" t="s">
        <v>7698</v>
      </c>
      <c r="S4" s="34" t="s">
        <v>7698</v>
      </c>
      <c r="T4" s="1"/>
      <c r="U4" s="111"/>
    </row>
    <row r="5" spans="1:21" x14ac:dyDescent="0.25">
      <c r="A5" s="136" t="str">
        <f t="array" ref="A5">IFERROR(INDEX(Lists!$B$2:$B$153,SMALL(IF(Lists!$H$2:$H$153="Yes",ROW(Lists!$B$2:$B$153)),ROW(1:1))-1,1),"")</f>
        <v>Complex crisis in Afghanistan</v>
      </c>
      <c r="B5" s="137" t="str">
        <f>VLOOKUP(A5,Lists!$B$2:$G$153,2,FALSE)</f>
        <v>AFG001</v>
      </c>
      <c r="C5" s="137" t="str">
        <f>VLOOKUP(B5,'INFORM Severity - hidden'!$C$5:$D$160,2,FALSE)</f>
        <v>Afghanistan</v>
      </c>
      <c r="D5" s="137" t="str">
        <f>VLOOKUP(A5,Lists!$B$2:$G$153,3,FALSE)</f>
        <v>AFG</v>
      </c>
      <c r="E5" s="137" t="str">
        <f>VLOOKUP(A5,Lists!$B$2:$G$153,5,FALSE)</f>
        <v>Complex crisis</v>
      </c>
      <c r="F5" s="249">
        <f t="shared" ref="F5:F36" si="0">IF(OR(N5="x",K5="x"),"x",ROUND((5-GEOMEAN(((5-K5)/5*4+1),((5-N5)/5*4+1),((5-N5)/5*4+1)))/4*3.5+Q5*0.3,1))</f>
        <v>4.5</v>
      </c>
      <c r="G5" s="143">
        <f t="shared" ref="G5:G36" si="1">IF(F5="x","x",ROUNDUP(F5,0))</f>
        <v>5</v>
      </c>
      <c r="H5" s="143" t="str">
        <f t="shared" ref="H5:H36" si="2">IF(N5="x","x",IF(K5="x","x",(IF(G5=5,"Very High",IF(G5=4,"High",IF(G5=3,"Medium",IF(G5=2,"Low","Very Low")))))))</f>
        <v>Very High</v>
      </c>
      <c r="I5" s="250" t="str">
        <f>INDEX(Trends!$D$3:$D$404,MATCH(B5,Trends!$C$3:$C$404,0))</f>
        <v>Decreasing</v>
      </c>
      <c r="J5" s="143" t="str">
        <f>VLOOKUP($B5,Reliability!$A$3:$I$170,9,FALSE)</f>
        <v>High</v>
      </c>
      <c r="K5" s="251">
        <f t="shared" ref="K5:K36" si="3">IF(OR(M5="x",L5="x"),"x",ROUND((5-GEOMEAN(((5-L5)/5*4+1),((5-M5)/5*4+1),((5-M5)/5*4+1)))/4*5,1))</f>
        <v>4.5999999999999996</v>
      </c>
      <c r="L5" s="251">
        <f>VLOOKUP($B5,'Impact of the crisis'!$C$6:$N$170,12,FALSE)</f>
        <v>4.9000000000000004</v>
      </c>
      <c r="M5" s="251">
        <f>VLOOKUP($B5,'Impact of the crisis'!$C$6:$AB$170,26,FALSE)</f>
        <v>4.5</v>
      </c>
      <c r="N5" s="251">
        <f>VLOOKUP($B5,'Conditions of people affected'!$C$6:$R$170,16,FALSE)</f>
        <v>4.5</v>
      </c>
      <c r="O5" s="251">
        <f>VLOOKUP($B5,'Conditions of people affected'!$C$6:$R$170,9,FALSE)</f>
        <v>5</v>
      </c>
      <c r="P5" s="251">
        <f>VLOOKUP($B5,'Conditions of people affected'!$C$6:$R$170,15,FALSE)</f>
        <v>4</v>
      </c>
      <c r="Q5" s="251">
        <f t="shared" ref="Q5:Q36" si="4">IF(OR(S5="x",R5="x"),R5,ROUND((5-GEOMEAN(((5-R5)/5*4+1),((5-S5)/5*4+1)))/4*5,1))</f>
        <v>4.5</v>
      </c>
      <c r="R5" s="251">
        <f>VLOOKUP($B5,'Complexity of the crisis'!$C$6:$AN$170,22,FALSE)</f>
        <v>3.9</v>
      </c>
      <c r="S5" s="252">
        <f>VLOOKUP($B5,'Complexity of the crisis'!$C$6:$AN$170,38,FALSE)</f>
        <v>5</v>
      </c>
      <c r="T5" s="142" t="str">
        <f>VLOOKUP(B5,Lists!$C$3:$E$163,3,FALSE)</f>
        <v>Asia</v>
      </c>
      <c r="U5" s="156">
        <f>VLOOKUP(B5,'INFORM Severity - hidden'!$C$5:$V$170,20,FALSE)</f>
        <v>44657</v>
      </c>
    </row>
    <row r="6" spans="1:21" x14ac:dyDescent="0.25">
      <c r="A6" s="138" t="str">
        <f t="array" ref="A6">IFERROR(INDEX(Lists!$B$2:$B$153,SMALL(IF(Lists!$H$2:$H$153="Yes",ROW(Lists!$B$2:$B$153)),ROW(2:2))-1,1),"")</f>
        <v>Drought in South-West Angola</v>
      </c>
      <c r="B6" s="139" t="str">
        <f>VLOOKUP(A6,Lists!$B$2:$G$153,2,FALSE)</f>
        <v>AGO002</v>
      </c>
      <c r="C6" s="139" t="str">
        <f>VLOOKUP(B6,'INFORM Severity - hidden'!$C$5:$D$160,2,FALSE)</f>
        <v>Angola</v>
      </c>
      <c r="D6" s="139" t="str">
        <f>VLOOKUP(A6,Lists!$B$2:$G$153,3,FALSE)</f>
        <v>AGO</v>
      </c>
      <c r="E6" s="139" t="str">
        <f>VLOOKUP(A6,Lists!$B$2:$G$153,5,FALSE)</f>
        <v>Food Security</v>
      </c>
      <c r="F6" s="249">
        <f t="shared" si="0"/>
        <v>3.1</v>
      </c>
      <c r="G6" s="143">
        <f t="shared" si="1"/>
        <v>4</v>
      </c>
      <c r="H6" s="143" t="str">
        <f t="shared" si="2"/>
        <v>High</v>
      </c>
      <c r="I6" s="250" t="str">
        <f>INDEX(Trends!$D$3:$D$404,MATCH(B6,Trends!$C$3:$C$404,0))</f>
        <v>Stable</v>
      </c>
      <c r="J6" s="143" t="str">
        <f>VLOOKUP($B6,Reliability!$A$3:$I$170,9,FALSE)</f>
        <v>Very High</v>
      </c>
      <c r="K6" s="251">
        <f t="shared" si="3"/>
        <v>2</v>
      </c>
      <c r="L6" s="251">
        <f>VLOOKUP($B6,'Impact of the crisis'!$C$6:$N$170,12,FALSE)</f>
        <v>1.7</v>
      </c>
      <c r="M6" s="251">
        <f>VLOOKUP($B6,'Impact of the crisis'!$C$6:$AB$170,26,FALSE)</f>
        <v>2.2000000000000002</v>
      </c>
      <c r="N6" s="251">
        <f>VLOOKUP($B6,'Conditions of people affected'!$C$6:$R$170,16,FALSE)</f>
        <v>3.8</v>
      </c>
      <c r="O6" s="251">
        <f>VLOOKUP($B6,'Conditions of people affected'!$C$6:$R$170,9,FALSE)</f>
        <v>3.6</v>
      </c>
      <c r="P6" s="251">
        <f>VLOOKUP($B6,'Conditions of people affected'!$C$6:$R$170,15,FALSE)</f>
        <v>4</v>
      </c>
      <c r="Q6" s="251">
        <f t="shared" si="4"/>
        <v>2.6</v>
      </c>
      <c r="R6" s="251">
        <f>VLOOKUP($B6,'Complexity of the crisis'!$C$6:$AN$170,22,FALSE)</f>
        <v>3.1</v>
      </c>
      <c r="S6" s="252">
        <f>VLOOKUP($B6,'Complexity of the crisis'!$C$6:$AN$170,38,FALSE)</f>
        <v>2</v>
      </c>
      <c r="T6" s="142" t="str">
        <f>VLOOKUP(B6,Lists!$C$3:$E$163,3,FALSE)</f>
        <v>Africa</v>
      </c>
      <c r="U6" s="156">
        <f>VLOOKUP(B6,'INFORM Severity - hidden'!$C$5:$V$170,20,FALSE)</f>
        <v>44550</v>
      </c>
    </row>
    <row r="7" spans="1:21" x14ac:dyDescent="0.25">
      <c r="A7" s="138" t="str">
        <f t="array" ref="A7">IFERROR(INDEX(Lists!$B$2:$B$153,SMALL(IF(Lists!$H$2:$H$153="Yes",ROW(Lists!$B$2:$B$153)),ROW(3:3))-1,1),"")</f>
        <v>Nagorno-Karabakh Conflict in Armenia</v>
      </c>
      <c r="B7" s="139" t="str">
        <f>VLOOKUP(A7,Lists!$B$2:$G$153,2,FALSE)</f>
        <v>ARM002</v>
      </c>
      <c r="C7" s="139" t="str">
        <f>VLOOKUP(B7,'INFORM Severity - hidden'!$C$5:$D$160,2,FALSE)</f>
        <v>Armenia</v>
      </c>
      <c r="D7" s="139" t="str">
        <f>VLOOKUP(A7,Lists!$B$2:$G$153,3,FALSE)</f>
        <v>ARM</v>
      </c>
      <c r="E7" s="139" t="str">
        <f>VLOOKUP(A7,Lists!$B$2:$G$153,5,FALSE)</f>
        <v>Conflict</v>
      </c>
      <c r="F7" s="249">
        <f t="shared" si="0"/>
        <v>1.5</v>
      </c>
      <c r="G7" s="143">
        <f t="shared" si="1"/>
        <v>2</v>
      </c>
      <c r="H7" s="143" t="str">
        <f t="shared" si="2"/>
        <v>Low</v>
      </c>
      <c r="I7" s="250" t="str">
        <f>INDEX(Trends!$D$3:$D$404,MATCH(B7,Trends!$C$3:$C$404,0))</f>
        <v>Stable</v>
      </c>
      <c r="J7" s="143" t="str">
        <f>VLOOKUP($B7,Reliability!$A$3:$I$170,9,FALSE)</f>
        <v>Medium</v>
      </c>
      <c r="K7" s="251">
        <f t="shared" si="3"/>
        <v>2.2999999999999998</v>
      </c>
      <c r="L7" s="251">
        <f>VLOOKUP($B7,'Impact of the crisis'!$C$6:$N$170,12,FALSE)</f>
        <v>3.5</v>
      </c>
      <c r="M7" s="251">
        <f>VLOOKUP($B7,'Impact of the crisis'!$C$6:$AB$170,26,FALSE)</f>
        <v>1.5</v>
      </c>
      <c r="N7" s="251">
        <f>VLOOKUP($B7,'Conditions of people affected'!$C$6:$R$170,16,FALSE)</f>
        <v>1.2</v>
      </c>
      <c r="O7" s="251">
        <f>VLOOKUP($B7,'Conditions of people affected'!$C$6:$R$170,9,FALSE)</f>
        <v>1.4</v>
      </c>
      <c r="P7" s="251">
        <f>VLOOKUP($B7,'Conditions of people affected'!$C$6:$R$170,15,FALSE)</f>
        <v>1</v>
      </c>
      <c r="Q7" s="251">
        <f t="shared" si="4"/>
        <v>1.4</v>
      </c>
      <c r="R7" s="251">
        <f>VLOOKUP($B7,'Complexity of the crisis'!$C$6:$AN$170,22,FALSE)</f>
        <v>1.7</v>
      </c>
      <c r="S7" s="252">
        <f>VLOOKUP($B7,'Complexity of the crisis'!$C$6:$AN$170,38,FALSE)</f>
        <v>1</v>
      </c>
      <c r="T7" s="142" t="str">
        <f>VLOOKUP(B7,Lists!$C$3:$E$163,3,FALSE)</f>
        <v>Middle east</v>
      </c>
      <c r="U7" s="156">
        <f>VLOOKUP(B7,'INFORM Severity - hidden'!$C$5:$V$170,20,FALSE)</f>
        <v>44496</v>
      </c>
    </row>
    <row r="8" spans="1:21" x14ac:dyDescent="0.25">
      <c r="A8" s="138" t="str">
        <f t="array" ref="A8">IFERROR(INDEX(Lists!$B$2:$B$153,SMALL(IF(Lists!$H$2:$H$153="Yes",ROW(Lists!$B$2:$B$153)),ROW(4:4))-1,1),"")</f>
        <v>Nagorno-Karabakh conflict in Azerbaijan</v>
      </c>
      <c r="B8" s="139" t="str">
        <f>VLOOKUP(A8,Lists!$B$2:$G$153,2,FALSE)</f>
        <v>AZE002</v>
      </c>
      <c r="C8" s="139" t="str">
        <f>VLOOKUP(B8,'INFORM Severity - hidden'!$C$5:$D$160,2,FALSE)</f>
        <v>Azerbaijan</v>
      </c>
      <c r="D8" s="139" t="str">
        <f>VLOOKUP(A8,Lists!$B$2:$G$153,3,FALSE)</f>
        <v>AZE</v>
      </c>
      <c r="E8" s="139" t="str">
        <f>VLOOKUP(A8,Lists!$B$2:$G$153,5,FALSE)</f>
        <v>Conflict</v>
      </c>
      <c r="F8" s="249" t="str">
        <f t="shared" si="0"/>
        <v>x</v>
      </c>
      <c r="G8" s="143" t="str">
        <f t="shared" si="1"/>
        <v>x</v>
      </c>
      <c r="H8" s="143" t="str">
        <f t="shared" si="2"/>
        <v>x</v>
      </c>
      <c r="I8" s="250" t="str">
        <f>INDEX(Trends!$D$3:$D$404,MATCH(B8,Trends!$C$3:$C$404,0))</f>
        <v>-</v>
      </c>
      <c r="J8" s="143" t="str">
        <f>VLOOKUP($B8,Reliability!$A$3:$I$170,9,FALSE)</f>
        <v>Very Low</v>
      </c>
      <c r="K8" s="251">
        <f t="shared" si="3"/>
        <v>3.1</v>
      </c>
      <c r="L8" s="251">
        <f>VLOOKUP($B8,'Impact of the crisis'!$C$6:$N$170,12,FALSE)</f>
        <v>2.5</v>
      </c>
      <c r="M8" s="251">
        <f>VLOOKUP($B8,'Impact of the crisis'!$C$6:$AB$170,26,FALSE)</f>
        <v>3.4</v>
      </c>
      <c r="N8" s="251" t="str">
        <f>VLOOKUP($B8,'Conditions of people affected'!$C$6:$R$170,16,FALSE)</f>
        <v>x</v>
      </c>
      <c r="O8" s="251" t="str">
        <f>VLOOKUP($B8,'Conditions of people affected'!$C$6:$R$170,9,FALSE)</f>
        <v>x</v>
      </c>
      <c r="P8" s="251" t="str">
        <f>VLOOKUP($B8,'Conditions of people affected'!$C$6:$R$170,15,FALSE)</f>
        <v>x</v>
      </c>
      <c r="Q8" s="251">
        <f t="shared" si="4"/>
        <v>2.7</v>
      </c>
      <c r="R8" s="251">
        <f>VLOOKUP($B8,'Complexity of the crisis'!$C$6:$AN$170,22,FALSE)</f>
        <v>2.8</v>
      </c>
      <c r="S8" s="252">
        <f>VLOOKUP($B8,'Complexity of the crisis'!$C$6:$AN$170,38,FALSE)</f>
        <v>2.5</v>
      </c>
      <c r="T8" s="142" t="str">
        <f>VLOOKUP(B8,Lists!$C$3:$E$163,3,FALSE)</f>
        <v>Middle east</v>
      </c>
      <c r="U8" s="156">
        <f>VLOOKUP(B8,'INFORM Severity - hidden'!$C$5:$V$170,20,FALSE)</f>
        <v>44496</v>
      </c>
    </row>
    <row r="9" spans="1:21" x14ac:dyDescent="0.25">
      <c r="A9" s="138" t="str">
        <f t="array" ref="A9">IFERROR(INDEX(Lists!$B$2:$B$153,SMALL(IF(Lists!$H$2:$H$153="Yes",ROW(Lists!$B$2:$B$153)),ROW(5:5))-1,1),"")</f>
        <v>Complex in Burundi</v>
      </c>
      <c r="B9" s="139" t="str">
        <f>VLOOKUP(A9,Lists!$B$2:$G$153,2,FALSE)</f>
        <v>BDI001</v>
      </c>
      <c r="C9" s="139" t="str">
        <f>VLOOKUP(B9,'INFORM Severity - hidden'!$C$5:$D$160,2,FALSE)</f>
        <v>Burundi</v>
      </c>
      <c r="D9" s="139" t="str">
        <f>VLOOKUP(A9,Lists!$B$2:$G$153,3,FALSE)</f>
        <v>BDI</v>
      </c>
      <c r="E9" s="139" t="str">
        <f>VLOOKUP(A9,Lists!$B$2:$G$153,5,FALSE)</f>
        <v>Complex crisis</v>
      </c>
      <c r="F9" s="249">
        <f t="shared" si="0"/>
        <v>3.5</v>
      </c>
      <c r="G9" s="143">
        <f t="shared" si="1"/>
        <v>4</v>
      </c>
      <c r="H9" s="143" t="str">
        <f t="shared" si="2"/>
        <v>High</v>
      </c>
      <c r="I9" s="250" t="str">
        <f>INDEX(Trends!$D$3:$D$404,MATCH(B9,Trends!$C$3:$C$404,0))</f>
        <v>Decreasing</v>
      </c>
      <c r="J9" s="143" t="str">
        <f>VLOOKUP($B9,Reliability!$A$3:$I$170,9,FALSE)</f>
        <v>Very High</v>
      </c>
      <c r="K9" s="251">
        <f t="shared" si="3"/>
        <v>3.9</v>
      </c>
      <c r="L9" s="251">
        <f>VLOOKUP($B9,'Impact of the crisis'!$C$6:$N$170,12,FALSE)</f>
        <v>4</v>
      </c>
      <c r="M9" s="251">
        <f>VLOOKUP($B9,'Impact of the crisis'!$C$6:$AB$170,26,FALSE)</f>
        <v>3.8</v>
      </c>
      <c r="N9" s="251">
        <f>VLOOKUP($B9,'Conditions of people affected'!$C$6:$R$170,16,FALSE)</f>
        <v>3.4</v>
      </c>
      <c r="O9" s="251">
        <f>VLOOKUP($B9,'Conditions of people affected'!$C$6:$R$170,9,FALSE)</f>
        <v>3.8</v>
      </c>
      <c r="P9" s="251">
        <f>VLOOKUP($B9,'Conditions of people affected'!$C$6:$R$170,15,FALSE)</f>
        <v>3</v>
      </c>
      <c r="Q9" s="251">
        <f t="shared" si="4"/>
        <v>3.3</v>
      </c>
      <c r="R9" s="251">
        <f>VLOOKUP($B9,'Complexity of the crisis'!$C$6:$AN$170,22,FALSE)</f>
        <v>3.1</v>
      </c>
      <c r="S9" s="252">
        <f>VLOOKUP($B9,'Complexity of the crisis'!$C$6:$AN$170,38,FALSE)</f>
        <v>3.5</v>
      </c>
      <c r="T9" s="142" t="str">
        <f>VLOOKUP(B9,Lists!$C$3:$E$163,3,FALSE)</f>
        <v>Africa</v>
      </c>
      <c r="U9" s="156">
        <f>VLOOKUP(B9,'INFORM Severity - hidden'!$C$5:$V$170,20,FALSE)</f>
        <v>44648</v>
      </c>
    </row>
    <row r="10" spans="1:21" x14ac:dyDescent="0.25">
      <c r="A10" s="138" t="str">
        <f t="array" ref="A10">IFERROR(INDEX(Lists!$B$2:$B$153,SMALL(IF(Lists!$H$2:$H$153="Yes",ROW(Lists!$B$2:$B$153)),ROW(6:6))-1,1),"")</f>
        <v>Conflict in Burkina Faso</v>
      </c>
      <c r="B10" s="139" t="str">
        <f>VLOOKUP(A10,Lists!$B$2:$G$153,2,FALSE)</f>
        <v>BFA002</v>
      </c>
      <c r="C10" s="139" t="str">
        <f>VLOOKUP(B10,'INFORM Severity - hidden'!$C$5:$D$160,2,FALSE)</f>
        <v>Burkina Faso</v>
      </c>
      <c r="D10" s="139" t="str">
        <f>VLOOKUP(A10,Lists!$B$2:$G$153,3,FALSE)</f>
        <v>BFA</v>
      </c>
      <c r="E10" s="139" t="str">
        <f>VLOOKUP(A10,Lists!$B$2:$G$153,5,FALSE)</f>
        <v>Conflict</v>
      </c>
      <c r="F10" s="249">
        <f t="shared" si="0"/>
        <v>3.9</v>
      </c>
      <c r="G10" s="143">
        <f t="shared" si="1"/>
        <v>4</v>
      </c>
      <c r="H10" s="143" t="str">
        <f t="shared" si="2"/>
        <v>High</v>
      </c>
      <c r="I10" s="250" t="str">
        <f>INDEX(Trends!$D$3:$D$404,MATCH(B10,Trends!$C$3:$C$404,0))</f>
        <v>Stable</v>
      </c>
      <c r="J10" s="143" t="str">
        <f>VLOOKUP($B10,Reliability!$A$3:$I$170,9,FALSE)</f>
        <v>High</v>
      </c>
      <c r="K10" s="251">
        <f t="shared" si="3"/>
        <v>4</v>
      </c>
      <c r="L10" s="251">
        <f>VLOOKUP($B10,'Impact of the crisis'!$C$6:$N$170,12,FALSE)</f>
        <v>2.5</v>
      </c>
      <c r="M10" s="251">
        <f>VLOOKUP($B10,'Impact of the crisis'!$C$6:$AB$170,26,FALSE)</f>
        <v>4.5</v>
      </c>
      <c r="N10" s="251">
        <f>VLOOKUP($B10,'Conditions of people affected'!$C$6:$R$170,16,FALSE)</f>
        <v>4.3</v>
      </c>
      <c r="O10" s="251">
        <f>VLOOKUP($B10,'Conditions of people affected'!$C$6:$R$170,9,FALSE)</f>
        <v>3.6</v>
      </c>
      <c r="P10" s="251">
        <f>VLOOKUP($B10,'Conditions of people affected'!$C$6:$R$170,15,FALSE)</f>
        <v>5</v>
      </c>
      <c r="Q10" s="251">
        <f t="shared" si="4"/>
        <v>3.3</v>
      </c>
      <c r="R10" s="251">
        <f>VLOOKUP($B10,'Complexity of the crisis'!$C$6:$AN$170,22,FALSE)</f>
        <v>3.1</v>
      </c>
      <c r="S10" s="252">
        <f>VLOOKUP($B10,'Complexity of the crisis'!$C$6:$AN$170,38,FALSE)</f>
        <v>3.5</v>
      </c>
      <c r="T10" s="142" t="str">
        <f>VLOOKUP(B10,Lists!$C$3:$E$163,3,FALSE)</f>
        <v>Africa</v>
      </c>
      <c r="U10" s="156">
        <f>VLOOKUP(B10,'INFORM Severity - hidden'!$C$5:$V$170,20,FALSE)</f>
        <v>44620</v>
      </c>
    </row>
    <row r="11" spans="1:21" x14ac:dyDescent="0.25">
      <c r="A11" s="138" t="str">
        <f t="array" ref="A11">IFERROR(INDEX(Lists!$B$2:$B$153,SMALL(IF(Lists!$H$2:$H$153="Yes",ROW(Lists!$B$2:$B$153)),ROW(7:7))-1,1),"")</f>
        <v>Rohingya refugee crisis</v>
      </c>
      <c r="B11" s="139" t="str">
        <f>VLOOKUP(A11,Lists!$B$2:$G$153,2,FALSE)</f>
        <v>BGD002</v>
      </c>
      <c r="C11" s="139" t="str">
        <f>VLOOKUP(B11,'INFORM Severity - hidden'!$C$5:$D$160,2,FALSE)</f>
        <v>Bangladesh</v>
      </c>
      <c r="D11" s="139" t="str">
        <f>VLOOKUP(A11,Lists!$B$2:$G$153,3,FALSE)</f>
        <v>BGD</v>
      </c>
      <c r="E11" s="139" t="str">
        <f>VLOOKUP(A11,Lists!$B$2:$G$153,5,FALSE)</f>
        <v>International displacement</v>
      </c>
      <c r="F11" s="249">
        <f t="shared" si="0"/>
        <v>3.2</v>
      </c>
      <c r="G11" s="143">
        <f t="shared" si="1"/>
        <v>4</v>
      </c>
      <c r="H11" s="143" t="str">
        <f t="shared" si="2"/>
        <v>High</v>
      </c>
      <c r="I11" s="250" t="str">
        <f>INDEX(Trends!$D$3:$D$404,MATCH(B11,Trends!$C$3:$C$404,0))</f>
        <v>Stable</v>
      </c>
      <c r="J11" s="143" t="str">
        <f>VLOOKUP($B11,Reliability!$A$3:$I$170,9,FALSE)</f>
        <v>High</v>
      </c>
      <c r="K11" s="251">
        <f t="shared" si="3"/>
        <v>3.4</v>
      </c>
      <c r="L11" s="251">
        <f>VLOOKUP($B11,'Impact of the crisis'!$C$6:$N$170,12,FALSE)</f>
        <v>0.1</v>
      </c>
      <c r="M11" s="251">
        <f>VLOOKUP($B11,'Impact of the crisis'!$C$6:$AB$170,26,FALSE)</f>
        <v>4.3</v>
      </c>
      <c r="N11" s="251">
        <f>VLOOKUP($B11,'Conditions of people affected'!$C$6:$R$170,16,FALSE)</f>
        <v>3.3</v>
      </c>
      <c r="O11" s="251">
        <f>VLOOKUP($B11,'Conditions of people affected'!$C$6:$R$170,9,FALSE)</f>
        <v>3.6</v>
      </c>
      <c r="P11" s="251">
        <f>VLOOKUP($B11,'Conditions of people affected'!$C$6:$R$170,15,FALSE)</f>
        <v>3</v>
      </c>
      <c r="Q11" s="251">
        <f t="shared" si="4"/>
        <v>2.9</v>
      </c>
      <c r="R11" s="251">
        <f>VLOOKUP($B11,'Complexity of the crisis'!$C$6:$AN$170,22,FALSE)</f>
        <v>2.8</v>
      </c>
      <c r="S11" s="252">
        <f>VLOOKUP($B11,'Complexity of the crisis'!$C$6:$AN$170,38,FALSE)</f>
        <v>3</v>
      </c>
      <c r="T11" s="142" t="str">
        <f>VLOOKUP(B11,Lists!$C$3:$E$163,3,FALSE)</f>
        <v>Asia</v>
      </c>
      <c r="U11" s="156">
        <f>VLOOKUP(B11,'INFORM Severity - hidden'!$C$5:$V$170,20,FALSE)</f>
        <v>44635</v>
      </c>
    </row>
    <row r="12" spans="1:21" x14ac:dyDescent="0.25">
      <c r="A12" s="138" t="str">
        <f t="array" ref="A12">IFERROR(INDEX(Lists!$B$2:$B$153,SMALL(IF(Lists!$H$2:$H$153="Yes",ROW(Lists!$B$2:$B$153)),ROW(8:8))-1,1),"")</f>
        <v>Country level Brazil</v>
      </c>
      <c r="B12" s="139" t="str">
        <f>VLOOKUP(A12,Lists!$B$2:$G$153,2,FALSE)</f>
        <v>BRA001</v>
      </c>
      <c r="C12" s="139" t="str">
        <f>VLOOKUP(B12,'INFORM Severity - hidden'!$C$5:$D$160,2,FALSE)</f>
        <v>Brazil</v>
      </c>
      <c r="D12" s="139" t="str">
        <f>VLOOKUP(A12,Lists!$B$2:$G$153,3,FALSE)</f>
        <v>BRA</v>
      </c>
      <c r="E12" s="139" t="str">
        <f>VLOOKUP(A12,Lists!$B$2:$G$153,5,FALSE)</f>
        <v>Multiple crises country</v>
      </c>
      <c r="F12" s="249">
        <f t="shared" si="0"/>
        <v>2.1</v>
      </c>
      <c r="G12" s="143">
        <f t="shared" si="1"/>
        <v>3</v>
      </c>
      <c r="H12" s="143" t="str">
        <f t="shared" si="2"/>
        <v>Medium</v>
      </c>
      <c r="I12" s="250" t="str">
        <f>INDEX(Trends!$D$3:$D$404,MATCH(B12,Trends!$C$3:$C$404,0))</f>
        <v>Decreasing</v>
      </c>
      <c r="J12" s="143" t="str">
        <f>VLOOKUP($B12,Reliability!$A$3:$I$170,9,FALSE)</f>
        <v>High</v>
      </c>
      <c r="K12" s="251">
        <f t="shared" si="3"/>
        <v>2.4</v>
      </c>
      <c r="L12" s="251">
        <f>VLOOKUP($B12,'Impact of the crisis'!$C$6:$N$170,12,FALSE)</f>
        <v>3</v>
      </c>
      <c r="M12" s="251">
        <f>VLOOKUP($B12,'Impact of the crisis'!$C$6:$AB$170,26,FALSE)</f>
        <v>2.1</v>
      </c>
      <c r="N12" s="251">
        <f>VLOOKUP($B12,'Conditions of people affected'!$C$6:$R$170,16,FALSE)</f>
        <v>1.9</v>
      </c>
      <c r="O12" s="251">
        <f>VLOOKUP($B12,'Conditions of people affected'!$C$6:$R$170,9,FALSE)</f>
        <v>2.8</v>
      </c>
      <c r="P12" s="251">
        <f>VLOOKUP($B12,'Conditions of people affected'!$C$6:$R$170,15,FALSE)</f>
        <v>1</v>
      </c>
      <c r="Q12" s="251">
        <f t="shared" si="4"/>
        <v>2.2999999999999998</v>
      </c>
      <c r="R12" s="251">
        <f>VLOOKUP($B12,'Complexity of the crisis'!$C$6:$AN$170,22,FALSE)</f>
        <v>2.6</v>
      </c>
      <c r="S12" s="252">
        <f>VLOOKUP($B12,'Complexity of the crisis'!$C$6:$AN$170,38,FALSE)</f>
        <v>2</v>
      </c>
      <c r="T12" s="142" t="str">
        <f>VLOOKUP(B12,Lists!$C$3:$E$163,3,FALSE)</f>
        <v>Americas</v>
      </c>
      <c r="U12" s="156">
        <f>VLOOKUP(B12,'INFORM Severity - hidden'!$C$5:$V$170,20,FALSE)</f>
        <v>44614</v>
      </c>
    </row>
    <row r="13" spans="1:21" x14ac:dyDescent="0.25">
      <c r="A13" s="138" t="str">
        <f t="array" ref="A13">IFERROR(INDEX(Lists!$B$2:$B$153,SMALL(IF(Lists!$H$2:$H$153="Yes",ROW(Lists!$B$2:$B$153)),ROW(9:9))-1,1),"")</f>
        <v>Complex crisis in CAR</v>
      </c>
      <c r="B13" s="139" t="str">
        <f>VLOOKUP(A13,Lists!$B$2:$G$153,2,FALSE)</f>
        <v>CAF001</v>
      </c>
      <c r="C13" s="139" t="str">
        <f>VLOOKUP(B13,'INFORM Severity - hidden'!$C$5:$D$160,2,FALSE)</f>
        <v>CAR</v>
      </c>
      <c r="D13" s="139" t="str">
        <f>VLOOKUP(A13,Lists!$B$2:$G$153,3,FALSE)</f>
        <v>CAF</v>
      </c>
      <c r="E13" s="139" t="str">
        <f>VLOOKUP(A13,Lists!$B$2:$G$153,5,FALSE)</f>
        <v>Complex crisis</v>
      </c>
      <c r="F13" s="249">
        <f t="shared" si="0"/>
        <v>4.2</v>
      </c>
      <c r="G13" s="143">
        <f t="shared" si="1"/>
        <v>5</v>
      </c>
      <c r="H13" s="143" t="str">
        <f t="shared" si="2"/>
        <v>Very High</v>
      </c>
      <c r="I13" s="250" t="str">
        <f>INDEX(Trends!$D$3:$D$404,MATCH(B13,Trends!$C$3:$C$404,0))</f>
        <v>Stable</v>
      </c>
      <c r="J13" s="143" t="str">
        <f>VLOOKUP($B13,Reliability!$A$3:$I$170,9,FALSE)</f>
        <v>Medium</v>
      </c>
      <c r="K13" s="251">
        <f t="shared" si="3"/>
        <v>4.5</v>
      </c>
      <c r="L13" s="251">
        <f>VLOOKUP($B13,'Impact of the crisis'!$C$6:$N$170,12,FALSE)</f>
        <v>4.3</v>
      </c>
      <c r="M13" s="251">
        <f>VLOOKUP($B13,'Impact of the crisis'!$C$6:$AB$170,26,FALSE)</f>
        <v>4.5999999999999996</v>
      </c>
      <c r="N13" s="251">
        <f>VLOOKUP($B13,'Conditions of people affected'!$C$6:$R$170,16,FALSE)</f>
        <v>4.05</v>
      </c>
      <c r="O13" s="251">
        <f>VLOOKUP($B13,'Conditions of people affected'!$C$6:$R$170,9,FALSE)</f>
        <v>4.0999999999999996</v>
      </c>
      <c r="P13" s="251">
        <f>VLOOKUP($B13,'Conditions of people affected'!$C$6:$R$170,15,FALSE)</f>
        <v>4</v>
      </c>
      <c r="Q13" s="251">
        <f t="shared" si="4"/>
        <v>4.3</v>
      </c>
      <c r="R13" s="251">
        <f>VLOOKUP($B13,'Complexity of the crisis'!$C$6:$AN$170,22,FALSE)</f>
        <v>4</v>
      </c>
      <c r="S13" s="252">
        <f>VLOOKUP($B13,'Complexity of the crisis'!$C$6:$AN$170,38,FALSE)</f>
        <v>4.5</v>
      </c>
      <c r="T13" s="142" t="str">
        <f>VLOOKUP(B13,Lists!$C$3:$E$163,3,FALSE)</f>
        <v>Africa</v>
      </c>
      <c r="U13" s="156">
        <f>VLOOKUP(B13,'INFORM Severity - hidden'!$C$5:$V$170,20,FALSE)</f>
        <v>44620</v>
      </c>
    </row>
    <row r="14" spans="1:21" x14ac:dyDescent="0.25">
      <c r="A14" s="138" t="str">
        <f t="array" ref="A14">IFERROR(INDEX(Lists!$B$2:$B$153,SMALL(IF(Lists!$H$2:$H$153="Yes",ROW(Lists!$B$2:$B$153)),ROW(10:10))-1,1),"")</f>
        <v>Venezuela displacement in Chile</v>
      </c>
      <c r="B14" s="139" t="str">
        <f>VLOOKUP(A14,Lists!$B$2:$G$153,2,FALSE)</f>
        <v>CHL002</v>
      </c>
      <c r="C14" s="139" t="str">
        <f>VLOOKUP(B14,'INFORM Severity - hidden'!$C$5:$D$160,2,FALSE)</f>
        <v>Chile</v>
      </c>
      <c r="D14" s="139" t="str">
        <f>VLOOKUP(A14,Lists!$B$2:$G$153,3,FALSE)</f>
        <v>CHL</v>
      </c>
      <c r="E14" s="139" t="str">
        <f>VLOOKUP(A14,Lists!$B$2:$G$153,5,FALSE)</f>
        <v>International displacement</v>
      </c>
      <c r="F14" s="249">
        <f t="shared" si="0"/>
        <v>2.1</v>
      </c>
      <c r="G14" s="143">
        <f t="shared" si="1"/>
        <v>3</v>
      </c>
      <c r="H14" s="143" t="str">
        <f t="shared" si="2"/>
        <v>Medium</v>
      </c>
      <c r="I14" s="250" t="str">
        <f>INDEX(Trends!$D$3:$D$404,MATCH(B14,Trends!$C$3:$C$404,0))</f>
        <v>-</v>
      </c>
      <c r="J14" s="143" t="str">
        <f>VLOOKUP($B14,Reliability!$A$3:$I$170,9,FALSE)</f>
        <v>High</v>
      </c>
      <c r="K14" s="251">
        <f t="shared" si="3"/>
        <v>2.4</v>
      </c>
      <c r="L14" s="251">
        <f>VLOOKUP($B14,'Impact of the crisis'!$C$6:$N$170,12,FALSE)</f>
        <v>2.4</v>
      </c>
      <c r="M14" s="251">
        <f>VLOOKUP($B14,'Impact of the crisis'!$C$6:$AB$170,26,FALSE)</f>
        <v>2.4</v>
      </c>
      <c r="N14" s="251">
        <f>VLOOKUP($B14,'Conditions of people affected'!$C$6:$R$170,16,FALSE)</f>
        <v>2.4</v>
      </c>
      <c r="O14" s="251">
        <f>VLOOKUP($B14,'Conditions of people affected'!$C$6:$R$170,9,FALSE)</f>
        <v>2.8</v>
      </c>
      <c r="P14" s="251">
        <f>VLOOKUP($B14,'Conditions of people affected'!$C$6:$R$170,15,FALSE)</f>
        <v>2</v>
      </c>
      <c r="Q14" s="251">
        <f t="shared" si="4"/>
        <v>1.5</v>
      </c>
      <c r="R14" s="251">
        <f>VLOOKUP($B14,'Complexity of the crisis'!$C$6:$AN$170,22,FALSE)</f>
        <v>1.5</v>
      </c>
      <c r="S14" s="252">
        <f>VLOOKUP($B14,'Complexity of the crisis'!$C$6:$AN$170,38,FALSE)</f>
        <v>1.5</v>
      </c>
      <c r="T14" s="142" t="str">
        <f>VLOOKUP(B14,Lists!$C$3:$E$163,3,FALSE)</f>
        <v>Americas</v>
      </c>
      <c r="U14" s="156">
        <f>VLOOKUP(B14,'INFORM Severity - hidden'!$C$5:$V$170,20,FALSE)</f>
        <v>44613</v>
      </c>
    </row>
    <row r="15" spans="1:21" x14ac:dyDescent="0.25">
      <c r="A15" s="138" t="str">
        <f t="array" ref="A15">IFERROR(INDEX(Lists!$B$2:$B$153,SMALL(IF(Lists!$H$2:$H$153="Yes",ROW(Lists!$B$2:$B$153)),ROW(11:11))-1,1),"")</f>
        <v>Multiple crises in Cameroon</v>
      </c>
      <c r="B15" s="139" t="str">
        <f>VLOOKUP(A15,Lists!$B$2:$G$153,2,FALSE)</f>
        <v>CMR001</v>
      </c>
      <c r="C15" s="139" t="str">
        <f>VLOOKUP(B15,'INFORM Severity - hidden'!$C$5:$D$160,2,FALSE)</f>
        <v>Cameroon</v>
      </c>
      <c r="D15" s="139" t="str">
        <f>VLOOKUP(A15,Lists!$B$2:$G$153,3,FALSE)</f>
        <v>CMR</v>
      </c>
      <c r="E15" s="139" t="str">
        <f>VLOOKUP(A15,Lists!$B$2:$G$153,5,FALSE)</f>
        <v>Multiple crises country</v>
      </c>
      <c r="F15" s="249">
        <f t="shared" si="0"/>
        <v>4.2</v>
      </c>
      <c r="G15" s="143">
        <f t="shared" si="1"/>
        <v>5</v>
      </c>
      <c r="H15" s="143" t="str">
        <f t="shared" si="2"/>
        <v>Very High</v>
      </c>
      <c r="I15" s="250" t="str">
        <f>INDEX(Trends!$D$3:$D$404,MATCH(B15,Trends!$C$3:$C$404,0))</f>
        <v>Stable</v>
      </c>
      <c r="J15" s="143" t="str">
        <f>VLOOKUP($B15,Reliability!$A$3:$I$170,9,FALSE)</f>
        <v>High</v>
      </c>
      <c r="K15" s="251">
        <f t="shared" si="3"/>
        <v>4.0999999999999996</v>
      </c>
      <c r="L15" s="251">
        <f>VLOOKUP($B15,'Impact of the crisis'!$C$6:$N$170,12,FALSE)</f>
        <v>4.7</v>
      </c>
      <c r="M15" s="251">
        <f>VLOOKUP($B15,'Impact of the crisis'!$C$6:$AB$170,26,FALSE)</f>
        <v>3.7</v>
      </c>
      <c r="N15" s="251">
        <f>VLOOKUP($B15,'Conditions of people affected'!$C$6:$R$170,16,FALSE)</f>
        <v>4.1500000000000004</v>
      </c>
      <c r="O15" s="251">
        <f>VLOOKUP($B15,'Conditions of people affected'!$C$6:$R$170,9,FALSE)</f>
        <v>4.3</v>
      </c>
      <c r="P15" s="251">
        <f>VLOOKUP($B15,'Conditions of people affected'!$C$6:$R$170,15,FALSE)</f>
        <v>4</v>
      </c>
      <c r="Q15" s="251">
        <f t="shared" si="4"/>
        <v>4.5</v>
      </c>
      <c r="R15" s="251">
        <f>VLOOKUP($B15,'Complexity of the crisis'!$C$6:$AN$170,22,FALSE)</f>
        <v>3.7</v>
      </c>
      <c r="S15" s="252">
        <f>VLOOKUP($B15,'Complexity of the crisis'!$C$6:$AN$170,38,FALSE)</f>
        <v>5</v>
      </c>
      <c r="T15" s="142" t="str">
        <f>VLOOKUP(B15,Lists!$C$3:$E$163,3,FALSE)</f>
        <v>Africa</v>
      </c>
      <c r="U15" s="156">
        <f>VLOOKUP(B15,'INFORM Severity - hidden'!$C$5:$V$170,20,FALSE)</f>
        <v>44522</v>
      </c>
    </row>
    <row r="16" spans="1:21" x14ac:dyDescent="0.25">
      <c r="A16" s="138" t="str">
        <f t="array" ref="A16">IFERROR(INDEX(Lists!$B$2:$B$153,SMALL(IF(Lists!$H$2:$H$153="Yes",ROW(Lists!$B$2:$B$153)),ROW(12:12))-1,1),"")</f>
        <v>Complex crisis in DRC</v>
      </c>
      <c r="B16" s="139" t="str">
        <f>VLOOKUP(A16,Lists!$B$2:$G$153,2,FALSE)</f>
        <v>COD001</v>
      </c>
      <c r="C16" s="139" t="str">
        <f>VLOOKUP(B16,'INFORM Severity - hidden'!$C$5:$D$160,2,FALSE)</f>
        <v>DRC</v>
      </c>
      <c r="D16" s="139" t="str">
        <f>VLOOKUP(A16,Lists!$B$2:$G$153,3,FALSE)</f>
        <v>COD</v>
      </c>
      <c r="E16" s="139" t="str">
        <f>VLOOKUP(A16,Lists!$B$2:$G$153,5,FALSE)</f>
        <v>Complex crisis</v>
      </c>
      <c r="F16" s="249">
        <f t="shared" si="0"/>
        <v>4.5</v>
      </c>
      <c r="G16" s="143">
        <f t="shared" si="1"/>
        <v>5</v>
      </c>
      <c r="H16" s="143" t="str">
        <f t="shared" si="2"/>
        <v>Very High</v>
      </c>
      <c r="I16" s="250" t="str">
        <f>INDEX(Trends!$D$3:$D$404,MATCH(B16,Trends!$C$3:$C$404,0))</f>
        <v>Stable</v>
      </c>
      <c r="J16" s="143" t="str">
        <f>VLOOKUP($B16,Reliability!$A$3:$I$170,9,FALSE)</f>
        <v>High</v>
      </c>
      <c r="K16" s="251">
        <f t="shared" si="3"/>
        <v>4.7</v>
      </c>
      <c r="L16" s="251">
        <f>VLOOKUP($B16,'Impact of the crisis'!$C$6:$N$170,12,FALSE)</f>
        <v>4.3</v>
      </c>
      <c r="M16" s="251">
        <f>VLOOKUP($B16,'Impact of the crisis'!$C$6:$AB$170,26,FALSE)</f>
        <v>4.9000000000000004</v>
      </c>
      <c r="N16" s="251">
        <f>VLOOKUP($B16,'Conditions of people affected'!$C$6:$R$170,16,FALSE)</f>
        <v>4.5</v>
      </c>
      <c r="O16" s="251">
        <f>VLOOKUP($B16,'Conditions of people affected'!$C$6:$R$170,9,FALSE)</f>
        <v>5</v>
      </c>
      <c r="P16" s="251">
        <f>VLOOKUP($B16,'Conditions of people affected'!$C$6:$R$170,15,FALSE)</f>
        <v>4</v>
      </c>
      <c r="Q16" s="251">
        <f t="shared" si="4"/>
        <v>4.4000000000000004</v>
      </c>
      <c r="R16" s="251">
        <f>VLOOKUP($B16,'Complexity of the crisis'!$C$6:$AN$170,22,FALSE)</f>
        <v>4.3</v>
      </c>
      <c r="S16" s="252">
        <f>VLOOKUP($B16,'Complexity of the crisis'!$C$6:$AN$170,38,FALSE)</f>
        <v>4.5</v>
      </c>
      <c r="T16" s="142" t="str">
        <f>VLOOKUP(B16,Lists!$C$3:$E$163,3,FALSE)</f>
        <v>Africa</v>
      </c>
      <c r="U16" s="156">
        <f>VLOOKUP(B16,'INFORM Severity - hidden'!$C$5:$V$170,20,FALSE)</f>
        <v>44620</v>
      </c>
    </row>
    <row r="17" spans="1:21" x14ac:dyDescent="0.25">
      <c r="A17" s="138" t="str">
        <f t="array" ref="A17">IFERROR(INDEX(Lists!$B$2:$B$153,SMALL(IF(Lists!$H$2:$H$153="Yes",ROW(Lists!$B$2:$B$153)),ROW(13:13))-1,1),"")</f>
        <v>Complex crisis in Congo</v>
      </c>
      <c r="B17" s="139" t="str">
        <f>VLOOKUP(A17,Lists!$B$2:$G$153,2,FALSE)</f>
        <v>COG001</v>
      </c>
      <c r="C17" s="139" t="str">
        <f>VLOOKUP(B17,'INFORM Severity - hidden'!$C$5:$D$160,2,FALSE)</f>
        <v>Congo</v>
      </c>
      <c r="D17" s="139" t="str">
        <f>VLOOKUP(A17,Lists!$B$2:$G$153,3,FALSE)</f>
        <v>COG</v>
      </c>
      <c r="E17" s="139" t="str">
        <f>VLOOKUP(A17,Lists!$B$2:$G$153,5,FALSE)</f>
        <v>Complex crisis</v>
      </c>
      <c r="F17" s="249">
        <f t="shared" si="0"/>
        <v>3.3</v>
      </c>
      <c r="G17" s="143">
        <f t="shared" si="1"/>
        <v>4</v>
      </c>
      <c r="H17" s="143" t="str">
        <f t="shared" si="2"/>
        <v>High</v>
      </c>
      <c r="I17" s="250" t="str">
        <f>INDEX(Trends!$D$3:$D$404,MATCH(B17,Trends!$C$3:$C$404,0))</f>
        <v>Stable</v>
      </c>
      <c r="J17" s="143" t="str">
        <f>VLOOKUP($B17,Reliability!$A$3:$I$170,9,FALSE)</f>
        <v>Low</v>
      </c>
      <c r="K17" s="251">
        <f t="shared" si="3"/>
        <v>3.6</v>
      </c>
      <c r="L17" s="251">
        <f>VLOOKUP($B17,'Impact of the crisis'!$C$6:$N$170,12,FALSE)</f>
        <v>4.2</v>
      </c>
      <c r="M17" s="251">
        <f>VLOOKUP($B17,'Impact of the crisis'!$C$6:$AB$170,26,FALSE)</f>
        <v>3.3</v>
      </c>
      <c r="N17" s="251">
        <f>VLOOKUP($B17,'Conditions of people affected'!$C$6:$R$170,16,FALSE)</f>
        <v>3.25</v>
      </c>
      <c r="O17" s="251">
        <f>VLOOKUP($B17,'Conditions of people affected'!$C$6:$R$170,9,FALSE)</f>
        <v>3.5</v>
      </c>
      <c r="P17" s="251">
        <f>VLOOKUP($B17,'Conditions of people affected'!$C$6:$R$170,15,FALSE)</f>
        <v>3</v>
      </c>
      <c r="Q17" s="251">
        <f t="shared" si="4"/>
        <v>3.2</v>
      </c>
      <c r="R17" s="251">
        <f>VLOOKUP($B17,'Complexity of the crisis'!$C$6:$AN$170,22,FALSE)</f>
        <v>2.8</v>
      </c>
      <c r="S17" s="252">
        <f>VLOOKUP($B17,'Complexity of the crisis'!$C$6:$AN$170,38,FALSE)</f>
        <v>3.5</v>
      </c>
      <c r="T17" s="142" t="str">
        <f>VLOOKUP(B17,Lists!$C$3:$E$163,3,FALSE)</f>
        <v>Africa</v>
      </c>
      <c r="U17" s="156">
        <f>VLOOKUP(B17,'INFORM Severity - hidden'!$C$5:$V$170,20,FALSE)</f>
        <v>44497</v>
      </c>
    </row>
    <row r="18" spans="1:21" x14ac:dyDescent="0.25">
      <c r="A18" s="138" t="str">
        <f t="array" ref="A18">IFERROR(INDEX(Lists!$B$2:$B$153,SMALL(IF(Lists!$H$2:$H$153="Yes",ROW(Lists!$B$2:$B$153)),ROW(14:14))-1,1),"")</f>
        <v>Complex crisis in Colombia</v>
      </c>
      <c r="B18" s="139" t="str">
        <f>VLOOKUP(A18,Lists!$B$2:$G$153,2,FALSE)</f>
        <v>COL001</v>
      </c>
      <c r="C18" s="139" t="str">
        <f>VLOOKUP(B18,'INFORM Severity - hidden'!$C$5:$D$160,2,FALSE)</f>
        <v>Colombia</v>
      </c>
      <c r="D18" s="139" t="str">
        <f>VLOOKUP(A18,Lists!$B$2:$G$153,3,FALSE)</f>
        <v>COL</v>
      </c>
      <c r="E18" s="139" t="str">
        <f>VLOOKUP(A18,Lists!$B$2:$G$153,5,FALSE)</f>
        <v>Complex crisis</v>
      </c>
      <c r="F18" s="249">
        <f t="shared" si="0"/>
        <v>3.9</v>
      </c>
      <c r="G18" s="143">
        <f t="shared" si="1"/>
        <v>4</v>
      </c>
      <c r="H18" s="143" t="str">
        <f t="shared" si="2"/>
        <v>High</v>
      </c>
      <c r="I18" s="250" t="str">
        <f>INDEX(Trends!$D$3:$D$404,MATCH(B18,Trends!$C$3:$C$404,0))</f>
        <v>Decreasing</v>
      </c>
      <c r="J18" s="143" t="str">
        <f>VLOOKUP($B18,Reliability!$A$3:$I$170,9,FALSE)</f>
        <v>Very High</v>
      </c>
      <c r="K18" s="251">
        <f t="shared" si="3"/>
        <v>3.7</v>
      </c>
      <c r="L18" s="251">
        <f>VLOOKUP($B18,'Impact of the crisis'!$C$6:$N$170,12,FALSE)</f>
        <v>5</v>
      </c>
      <c r="M18" s="251">
        <f>VLOOKUP($B18,'Impact of the crisis'!$C$6:$AB$170,26,FALSE)</f>
        <v>2.7</v>
      </c>
      <c r="N18" s="251">
        <f>VLOOKUP($B18,'Conditions of people affected'!$C$6:$R$170,16,FALSE)</f>
        <v>4.4000000000000004</v>
      </c>
      <c r="O18" s="251">
        <f>VLOOKUP($B18,'Conditions of people affected'!$C$6:$R$170,9,FALSE)</f>
        <v>4.8</v>
      </c>
      <c r="P18" s="251">
        <f>VLOOKUP($B18,'Conditions of people affected'!$C$6:$R$170,15,FALSE)</f>
        <v>4</v>
      </c>
      <c r="Q18" s="251">
        <f t="shared" si="4"/>
        <v>3.2</v>
      </c>
      <c r="R18" s="251">
        <f>VLOOKUP($B18,'Complexity of the crisis'!$C$6:$AN$170,22,FALSE)</f>
        <v>2.9</v>
      </c>
      <c r="S18" s="252">
        <f>VLOOKUP($B18,'Complexity of the crisis'!$C$6:$AN$170,38,FALSE)</f>
        <v>3.5</v>
      </c>
      <c r="T18" s="142" t="str">
        <f>VLOOKUP(B18,Lists!$C$3:$E$163,3,FALSE)</f>
        <v>Americas</v>
      </c>
      <c r="U18" s="156">
        <f>VLOOKUP(B18,'INFORM Severity - hidden'!$C$5:$V$170,20,FALSE)</f>
        <v>44651</v>
      </c>
    </row>
    <row r="19" spans="1:21" x14ac:dyDescent="0.25">
      <c r="A19" s="138" t="str">
        <f t="array" ref="A19">IFERROR(INDEX(Lists!$B$2:$B$153,SMALL(IF(Lists!$H$2:$H$153="Yes",ROW(Lists!$B$2:$B$153)),ROW(15:15))-1,1),"")</f>
        <v>Nicaraguan refugees in Costa Rica</v>
      </c>
      <c r="B19" s="139" t="str">
        <f>VLOOKUP(A19,Lists!$B$2:$G$153,2,FALSE)</f>
        <v>CRI002</v>
      </c>
      <c r="C19" s="139" t="str">
        <f>VLOOKUP(B19,'INFORM Severity - hidden'!$C$5:$D$160,2,FALSE)</f>
        <v>Costa Rica</v>
      </c>
      <c r="D19" s="139" t="str">
        <f>VLOOKUP(A19,Lists!$B$2:$G$153,3,FALSE)</f>
        <v>CRI</v>
      </c>
      <c r="E19" s="139" t="str">
        <f>VLOOKUP(A19,Lists!$B$2:$G$153,5,FALSE)</f>
        <v>International displacement</v>
      </c>
      <c r="F19" s="249">
        <f t="shared" si="0"/>
        <v>1.1000000000000001</v>
      </c>
      <c r="G19" s="143">
        <f t="shared" si="1"/>
        <v>2</v>
      </c>
      <c r="H19" s="143" t="str">
        <f t="shared" si="2"/>
        <v>Low</v>
      </c>
      <c r="I19" s="250" t="str">
        <f>INDEX(Trends!$D$3:$D$404,MATCH(B19,Trends!$C$3:$C$404,0))</f>
        <v>Stable</v>
      </c>
      <c r="J19" s="143" t="str">
        <f>VLOOKUP($B19,Reliability!$A$3:$I$170,9,FALSE)</f>
        <v>Medium</v>
      </c>
      <c r="K19" s="251">
        <f t="shared" si="3"/>
        <v>1.3</v>
      </c>
      <c r="L19" s="251">
        <f>VLOOKUP($B19,'Impact of the crisis'!$C$6:$N$170,12,FALSE)</f>
        <v>1</v>
      </c>
      <c r="M19" s="251">
        <f>VLOOKUP($B19,'Impact of the crisis'!$C$6:$AB$170,26,FALSE)</f>
        <v>1.5</v>
      </c>
      <c r="N19" s="251">
        <f>VLOOKUP($B19,'Conditions of people affected'!$C$6:$R$170,16,FALSE)</f>
        <v>1.05</v>
      </c>
      <c r="O19" s="251">
        <f>VLOOKUP($B19,'Conditions of people affected'!$C$6:$R$170,9,FALSE)</f>
        <v>1.1000000000000001</v>
      </c>
      <c r="P19" s="251">
        <f>VLOOKUP($B19,'Conditions of people affected'!$C$6:$R$170,15,FALSE)</f>
        <v>1</v>
      </c>
      <c r="Q19" s="251">
        <f t="shared" si="4"/>
        <v>1</v>
      </c>
      <c r="R19" s="251">
        <f>VLOOKUP($B19,'Complexity of the crisis'!$C$6:$AN$170,22,FALSE)</f>
        <v>0.9</v>
      </c>
      <c r="S19" s="252">
        <f>VLOOKUP($B19,'Complexity of the crisis'!$C$6:$AN$170,38,FALSE)</f>
        <v>1</v>
      </c>
      <c r="T19" s="142" t="str">
        <f>VLOOKUP(B19,Lists!$C$3:$E$163,3,FALSE)</f>
        <v>Americas</v>
      </c>
      <c r="U19" s="156">
        <f>VLOOKUP(B19,'INFORM Severity - hidden'!$C$5:$V$170,20,FALSE)</f>
        <v>44495</v>
      </c>
    </row>
    <row r="20" spans="1:21" x14ac:dyDescent="0.25">
      <c r="A20" s="138" t="str">
        <f t="array" ref="A20">IFERROR(INDEX(Lists!$B$2:$B$153,SMALL(IF(Lists!$H$2:$H$153="Yes",ROW(Lists!$B$2:$B$153)),ROW(16:16))-1,1),"")</f>
        <v>Multiple crises in Djibouti</v>
      </c>
      <c r="B20" s="139" t="str">
        <f>VLOOKUP(A20,Lists!$B$2:$G$153,2,FALSE)</f>
        <v>DJI001</v>
      </c>
      <c r="C20" s="139" t="str">
        <f>VLOOKUP(B20,'INFORM Severity - hidden'!$C$5:$D$160,2,FALSE)</f>
        <v>Djibouti</v>
      </c>
      <c r="D20" s="139" t="str">
        <f>VLOOKUP(A20,Lists!$B$2:$G$153,3,FALSE)</f>
        <v>DJI</v>
      </c>
      <c r="E20" s="139" t="str">
        <f>VLOOKUP(A20,Lists!$B$2:$G$153,5,FALSE)</f>
        <v>Multiple crises country</v>
      </c>
      <c r="F20" s="249">
        <f t="shared" si="0"/>
        <v>2.7</v>
      </c>
      <c r="G20" s="143">
        <f t="shared" si="1"/>
        <v>3</v>
      </c>
      <c r="H20" s="143" t="str">
        <f t="shared" si="2"/>
        <v>Medium</v>
      </c>
      <c r="I20" s="250" t="str">
        <f>INDEX(Trends!$D$3:$D$404,MATCH(B20,Trends!$C$3:$C$404,0))</f>
        <v>Decreasing</v>
      </c>
      <c r="J20" s="143" t="str">
        <f>VLOOKUP($B20,Reliability!$A$3:$I$170,9,FALSE)</f>
        <v>High</v>
      </c>
      <c r="K20" s="251">
        <f t="shared" si="3"/>
        <v>2.4</v>
      </c>
      <c r="L20" s="251">
        <f>VLOOKUP($B20,'Impact of the crisis'!$C$6:$N$170,12,FALSE)</f>
        <v>3.1</v>
      </c>
      <c r="M20" s="251">
        <f>VLOOKUP($B20,'Impact of the crisis'!$C$6:$AB$170,26,FALSE)</f>
        <v>2</v>
      </c>
      <c r="N20" s="251">
        <f>VLOOKUP($B20,'Conditions of people affected'!$C$6:$R$170,16,FALSE)</f>
        <v>2.65</v>
      </c>
      <c r="O20" s="251">
        <f>VLOOKUP($B20,'Conditions of people affected'!$C$6:$R$170,9,FALSE)</f>
        <v>2.2999999999999998</v>
      </c>
      <c r="P20" s="251">
        <f>VLOOKUP($B20,'Conditions of people affected'!$C$6:$R$170,15,FALSE)</f>
        <v>3</v>
      </c>
      <c r="Q20" s="251">
        <f t="shared" si="4"/>
        <v>3</v>
      </c>
      <c r="R20" s="251">
        <f>VLOOKUP($B20,'Complexity of the crisis'!$C$6:$AN$170,22,FALSE)</f>
        <v>2.4</v>
      </c>
      <c r="S20" s="252">
        <f>VLOOKUP($B20,'Complexity of the crisis'!$C$6:$AN$170,38,FALSE)</f>
        <v>3.5</v>
      </c>
      <c r="T20" s="142" t="str">
        <f>VLOOKUP(B20,Lists!$C$3:$E$163,3,FALSE)</f>
        <v>Africa</v>
      </c>
      <c r="U20" s="156">
        <f>VLOOKUP(B20,'INFORM Severity - hidden'!$C$5:$V$170,20,FALSE)</f>
        <v>44679</v>
      </c>
    </row>
    <row r="21" spans="1:21" x14ac:dyDescent="0.25">
      <c r="A21" s="138" t="str">
        <f t="array" ref="A21">IFERROR(INDEX(Lists!$B$2:$B$153,SMALL(IF(Lists!$H$2:$H$153="Yes",ROW(Lists!$B$2:$B$153)),ROW(17:17))-1,1),"")</f>
        <v>Venezuela displacement in Dominican Republic</v>
      </c>
      <c r="B21" s="139" t="str">
        <f>VLOOKUP(A21,Lists!$B$2:$G$153,2,FALSE)</f>
        <v>DOM002</v>
      </c>
      <c r="C21" s="139" t="str">
        <f>VLOOKUP(B21,'INFORM Severity - hidden'!$C$5:$D$160,2,FALSE)</f>
        <v>Dominican Republic</v>
      </c>
      <c r="D21" s="139" t="str">
        <f>VLOOKUP(A21,Lists!$B$2:$G$153,3,FALSE)</f>
        <v>DOM</v>
      </c>
      <c r="E21" s="139" t="str">
        <f>VLOOKUP(A21,Lists!$B$2:$G$153,5,FALSE)</f>
        <v>International displacement</v>
      </c>
      <c r="F21" s="249">
        <f t="shared" si="0"/>
        <v>1.8</v>
      </c>
      <c r="G21" s="143">
        <f t="shared" si="1"/>
        <v>2</v>
      </c>
      <c r="H21" s="143" t="str">
        <f t="shared" si="2"/>
        <v>Low</v>
      </c>
      <c r="I21" s="250" t="str">
        <f>INDEX(Trends!$D$3:$D$404,MATCH(B21,Trends!$C$3:$C$404,0))</f>
        <v>-</v>
      </c>
      <c r="J21" s="143" t="str">
        <f>VLOOKUP($B21,Reliability!$A$3:$I$170,9,FALSE)</f>
        <v>Medium</v>
      </c>
      <c r="K21" s="251">
        <f t="shared" si="3"/>
        <v>3.2</v>
      </c>
      <c r="L21" s="251">
        <f>VLOOKUP($B21,'Impact of the crisis'!$C$6:$N$170,12,FALSE)</f>
        <v>4.0999999999999996</v>
      </c>
      <c r="M21" s="251">
        <f>VLOOKUP($B21,'Impact of the crisis'!$C$6:$AB$170,26,FALSE)</f>
        <v>2.7</v>
      </c>
      <c r="N21" s="251">
        <f>VLOOKUP($B21,'Conditions of people affected'!$C$6:$R$170,16,FALSE)</f>
        <v>1.35</v>
      </c>
      <c r="O21" s="251">
        <f>VLOOKUP($B21,'Conditions of people affected'!$C$6:$R$170,9,FALSE)</f>
        <v>1.7</v>
      </c>
      <c r="P21" s="251">
        <f>VLOOKUP($B21,'Conditions of people affected'!$C$6:$R$170,15,FALSE)</f>
        <v>1</v>
      </c>
      <c r="Q21" s="251">
        <f t="shared" si="4"/>
        <v>1.2</v>
      </c>
      <c r="R21" s="251">
        <f>VLOOKUP($B21,'Complexity of the crisis'!$C$6:$AN$170,22,FALSE)</f>
        <v>1.4</v>
      </c>
      <c r="S21" s="252">
        <f>VLOOKUP($B21,'Complexity of the crisis'!$C$6:$AN$170,38,FALSE)</f>
        <v>1</v>
      </c>
      <c r="T21" s="142" t="str">
        <f>VLOOKUP(B21,Lists!$C$3:$E$163,3,FALSE)</f>
        <v>Americas</v>
      </c>
      <c r="U21" s="156">
        <f>VLOOKUP(B21,'INFORM Severity - hidden'!$C$5:$V$170,20,FALSE)</f>
        <v>44613</v>
      </c>
    </row>
    <row r="22" spans="1:21" x14ac:dyDescent="0.25">
      <c r="A22" s="138" t="str">
        <f t="array" ref="A22">IFERROR(INDEX(Lists!$B$2:$B$153,SMALL(IF(Lists!$H$2:$H$153="Yes",ROW(Lists!$B$2:$B$153)),ROW(18:18))-1,1),"")</f>
        <v>Multiple crises in Algeria</v>
      </c>
      <c r="B22" s="139" t="str">
        <f>VLOOKUP(A22,Lists!$B$2:$G$153,2,FALSE)</f>
        <v>DZA004</v>
      </c>
      <c r="C22" s="139" t="str">
        <f>VLOOKUP(B22,'INFORM Severity - hidden'!$C$5:$D$160,2,FALSE)</f>
        <v>Algeria</v>
      </c>
      <c r="D22" s="139" t="str">
        <f>VLOOKUP(A22,Lists!$B$2:$G$153,3,FALSE)</f>
        <v>DZA</v>
      </c>
      <c r="E22" s="139" t="str">
        <f>VLOOKUP(A22,Lists!$B$2:$G$153,5,FALSE)</f>
        <v>Multiple crises country</v>
      </c>
      <c r="F22" s="249" t="str">
        <f t="shared" si="0"/>
        <v>x</v>
      </c>
      <c r="G22" s="143" t="str">
        <f t="shared" si="1"/>
        <v>x</v>
      </c>
      <c r="H22" s="143" t="str">
        <f t="shared" si="2"/>
        <v>x</v>
      </c>
      <c r="I22" s="250" t="str">
        <f>INDEX(Trends!$D$3:$D$404,MATCH(B22,Trends!$C$3:$C$404,0))</f>
        <v>-</v>
      </c>
      <c r="J22" s="143" t="str">
        <f>VLOOKUP($B22,Reliability!$A$3:$I$170,9,FALSE)</f>
        <v>Very Low</v>
      </c>
      <c r="K22" s="251">
        <f t="shared" si="3"/>
        <v>4.4000000000000004</v>
      </c>
      <c r="L22" s="251">
        <f>VLOOKUP($B22,'Impact of the crisis'!$C$6:$N$170,12,FALSE)</f>
        <v>5</v>
      </c>
      <c r="M22" s="251">
        <f>VLOOKUP($B22,'Impact of the crisis'!$C$6:$AB$170,26,FALSE)</f>
        <v>4</v>
      </c>
      <c r="N22" s="251" t="str">
        <f>VLOOKUP($B22,'Conditions of people affected'!$C$6:$R$170,16,FALSE)</f>
        <v>x</v>
      </c>
      <c r="O22" s="251" t="str">
        <f>VLOOKUP($B22,'Conditions of people affected'!$C$6:$R$170,9,FALSE)</f>
        <v>x</v>
      </c>
      <c r="P22" s="251" t="str">
        <f>VLOOKUP($B22,'Conditions of people affected'!$C$6:$R$170,15,FALSE)</f>
        <v>x</v>
      </c>
      <c r="Q22" s="251">
        <f t="shared" si="4"/>
        <v>2.6</v>
      </c>
      <c r="R22" s="251">
        <f>VLOOKUP($B22,'Complexity of the crisis'!$C$6:$AN$170,22,FALSE)</f>
        <v>3.1</v>
      </c>
      <c r="S22" s="252">
        <f>VLOOKUP($B22,'Complexity of the crisis'!$C$6:$AN$170,38,FALSE)</f>
        <v>2</v>
      </c>
      <c r="T22" s="142" t="str">
        <f>VLOOKUP(B22,Lists!$C$3:$E$163,3,FALSE)</f>
        <v>Africa</v>
      </c>
      <c r="U22" s="156">
        <f>VLOOKUP(B22,'INFORM Severity - hidden'!$C$5:$V$170,20,FALSE)</f>
        <v>44490</v>
      </c>
    </row>
    <row r="23" spans="1:21" x14ac:dyDescent="0.25">
      <c r="A23" s="138" t="str">
        <f t="array" ref="A23">IFERROR(INDEX(Lists!$B$2:$B$153,SMALL(IF(Lists!$H$2:$H$153="Yes",ROW(Lists!$B$2:$B$153)),ROW(19:19))-1,1),"")</f>
        <v>Venezuela displacement in Ecuador</v>
      </c>
      <c r="B23" s="139" t="str">
        <f>VLOOKUP(A23,Lists!$B$2:$G$153,2,FALSE)</f>
        <v>ECU002</v>
      </c>
      <c r="C23" s="139" t="str">
        <f>VLOOKUP(B23,'INFORM Severity - hidden'!$C$5:$D$160,2,FALSE)</f>
        <v>Ecuador</v>
      </c>
      <c r="D23" s="139" t="str">
        <f>VLOOKUP(A23,Lists!$B$2:$G$153,3,FALSE)</f>
        <v>ECU</v>
      </c>
      <c r="E23" s="139" t="str">
        <f>VLOOKUP(A23,Lists!$B$2:$G$153,5,FALSE)</f>
        <v>International displacement</v>
      </c>
      <c r="F23" s="249">
        <f t="shared" si="0"/>
        <v>2.5</v>
      </c>
      <c r="G23" s="143">
        <f t="shared" si="1"/>
        <v>3</v>
      </c>
      <c r="H23" s="143" t="str">
        <f t="shared" si="2"/>
        <v>Medium</v>
      </c>
      <c r="I23" s="250" t="str">
        <f>INDEX(Trends!$D$3:$D$404,MATCH(B23,Trends!$C$3:$C$404,0))</f>
        <v>Increasing</v>
      </c>
      <c r="J23" s="143" t="str">
        <f>VLOOKUP($B23,Reliability!$A$3:$I$170,9,FALSE)</f>
        <v>Medium</v>
      </c>
      <c r="K23" s="251">
        <f t="shared" si="3"/>
        <v>2</v>
      </c>
      <c r="L23" s="251">
        <f>VLOOKUP($B23,'Impact of the crisis'!$C$6:$N$170,12,FALSE)</f>
        <v>1.7</v>
      </c>
      <c r="M23" s="251">
        <f>VLOOKUP($B23,'Impact of the crisis'!$C$6:$AB$170,26,FALSE)</f>
        <v>2.2000000000000002</v>
      </c>
      <c r="N23" s="251">
        <f>VLOOKUP($B23,'Conditions of people affected'!$C$6:$R$170,16,FALSE)</f>
        <v>3.1</v>
      </c>
      <c r="O23" s="251">
        <f>VLOOKUP($B23,'Conditions of people affected'!$C$6:$R$170,9,FALSE)</f>
        <v>3.2</v>
      </c>
      <c r="P23" s="251">
        <f>VLOOKUP($B23,'Conditions of people affected'!$C$6:$R$170,15,FALSE)</f>
        <v>3</v>
      </c>
      <c r="Q23" s="251">
        <f t="shared" si="4"/>
        <v>1.8</v>
      </c>
      <c r="R23" s="251">
        <f>VLOOKUP($B23,'Complexity of the crisis'!$C$6:$AN$170,22,FALSE)</f>
        <v>2.1</v>
      </c>
      <c r="S23" s="252">
        <f>VLOOKUP($B23,'Complexity of the crisis'!$C$6:$AN$170,38,FALSE)</f>
        <v>1.5</v>
      </c>
      <c r="T23" s="142" t="str">
        <f>VLOOKUP(B23,Lists!$C$3:$E$163,3,FALSE)</f>
        <v>Americas</v>
      </c>
      <c r="U23" s="156">
        <f>VLOOKUP(B23,'INFORM Severity - hidden'!$C$5:$V$170,20,FALSE)</f>
        <v>44609</v>
      </c>
    </row>
    <row r="24" spans="1:21" x14ac:dyDescent="0.25">
      <c r="A24" s="138" t="str">
        <f t="array" ref="A24">IFERROR(INDEX(Lists!$B$2:$B$153,SMALL(IF(Lists!$H$2:$H$153="Yes",ROW(Lists!$B$2:$B$153)),ROW(20:20))-1,1),"")</f>
        <v>Syrian Refugee Crisis in Egypt</v>
      </c>
      <c r="B24" s="139" t="str">
        <f>VLOOKUP(A24,Lists!$B$2:$G$153,2,FALSE)</f>
        <v>EGY002</v>
      </c>
      <c r="C24" s="139" t="str">
        <f>VLOOKUP(B24,'INFORM Severity - hidden'!$C$5:$D$160,2,FALSE)</f>
        <v>Egypt</v>
      </c>
      <c r="D24" s="139" t="str">
        <f>VLOOKUP(A24,Lists!$B$2:$G$153,3,FALSE)</f>
        <v>EGY</v>
      </c>
      <c r="E24" s="139" t="str">
        <f>VLOOKUP(A24,Lists!$B$2:$G$153,5,FALSE)</f>
        <v>International displacement</v>
      </c>
      <c r="F24" s="249">
        <f t="shared" si="0"/>
        <v>2.2999999999999998</v>
      </c>
      <c r="G24" s="143">
        <f t="shared" si="1"/>
        <v>3</v>
      </c>
      <c r="H24" s="143" t="str">
        <f t="shared" si="2"/>
        <v>Medium</v>
      </c>
      <c r="I24" s="250" t="str">
        <f>INDEX(Trends!$D$3:$D$404,MATCH(B24,Trends!$C$3:$C$404,0))</f>
        <v>Stable</v>
      </c>
      <c r="J24" s="143" t="str">
        <f>VLOOKUP($B24,Reliability!$A$3:$I$170,9,FALSE)</f>
        <v>Medium</v>
      </c>
      <c r="K24" s="251">
        <f t="shared" si="3"/>
        <v>2.2999999999999998</v>
      </c>
      <c r="L24" s="251">
        <f>VLOOKUP($B24,'Impact of the crisis'!$C$6:$N$170,12,FALSE)</f>
        <v>2.4</v>
      </c>
      <c r="M24" s="251">
        <f>VLOOKUP($B24,'Impact of the crisis'!$C$6:$AB$170,26,FALSE)</f>
        <v>2.2999999999999998</v>
      </c>
      <c r="N24" s="251">
        <f>VLOOKUP($B24,'Conditions of people affected'!$C$6:$R$170,16,FALSE)</f>
        <v>2.4</v>
      </c>
      <c r="O24" s="251">
        <f>VLOOKUP($B24,'Conditions of people affected'!$C$6:$R$170,9,FALSE)</f>
        <v>2.8</v>
      </c>
      <c r="P24" s="251">
        <f>VLOOKUP($B24,'Conditions of people affected'!$C$6:$R$170,15,FALSE)</f>
        <v>2</v>
      </c>
      <c r="Q24" s="251">
        <f t="shared" si="4"/>
        <v>2.2000000000000002</v>
      </c>
      <c r="R24" s="251">
        <f>VLOOKUP($B24,'Complexity of the crisis'!$C$6:$AN$170,22,FALSE)</f>
        <v>2.8</v>
      </c>
      <c r="S24" s="252">
        <f>VLOOKUP($B24,'Complexity of the crisis'!$C$6:$AN$170,38,FALSE)</f>
        <v>1.5</v>
      </c>
      <c r="T24" s="142" t="str">
        <f>VLOOKUP(B24,Lists!$C$3:$E$163,3,FALSE)</f>
        <v>Africa</v>
      </c>
      <c r="U24" s="156">
        <f>VLOOKUP(B24,'INFORM Severity - hidden'!$C$5:$V$170,20,FALSE)</f>
        <v>44490</v>
      </c>
    </row>
    <row r="25" spans="1:21" x14ac:dyDescent="0.25">
      <c r="A25" s="138" t="str">
        <f t="array" ref="A25">IFERROR(INDEX(Lists!$B$2:$B$153,SMALL(IF(Lists!$H$2:$H$153="Yes",ROW(Lists!$B$2:$B$153)),ROW(21:21))-1,1),"")</f>
        <v>Complex crisis in Eritrea</v>
      </c>
      <c r="B25" s="139" t="str">
        <f>VLOOKUP(A25,Lists!$B$2:$G$153,2,FALSE)</f>
        <v>ERI001</v>
      </c>
      <c r="C25" s="139" t="str">
        <f>VLOOKUP(B25,'INFORM Severity - hidden'!$C$5:$D$160,2,FALSE)</f>
        <v>Eritrea</v>
      </c>
      <c r="D25" s="139" t="str">
        <f>VLOOKUP(A25,Lists!$B$2:$G$153,3,FALSE)</f>
        <v>ERI</v>
      </c>
      <c r="E25" s="139" t="str">
        <f>VLOOKUP(A25,Lists!$B$2:$G$153,5,FALSE)</f>
        <v>Complex crisis</v>
      </c>
      <c r="F25" s="249">
        <f t="shared" si="0"/>
        <v>3.7</v>
      </c>
      <c r="G25" s="143">
        <f t="shared" si="1"/>
        <v>4</v>
      </c>
      <c r="H25" s="143" t="str">
        <f t="shared" si="2"/>
        <v>High</v>
      </c>
      <c r="I25" s="250" t="str">
        <f>INDEX(Trends!$D$3:$D$404,MATCH(B25,Trends!$C$3:$C$404,0))</f>
        <v>Stable</v>
      </c>
      <c r="J25" s="143" t="str">
        <f>VLOOKUP($B25,Reliability!$A$3:$I$170,9,FALSE)</f>
        <v>Medium</v>
      </c>
      <c r="K25" s="251">
        <f t="shared" si="3"/>
        <v>3.4</v>
      </c>
      <c r="L25" s="251">
        <f>VLOOKUP($B25,'Impact of the crisis'!$C$6:$N$170,12,FALSE)</f>
        <v>3.8</v>
      </c>
      <c r="M25" s="251">
        <f>VLOOKUP($B25,'Impact of the crisis'!$C$6:$AB$170,26,FALSE)</f>
        <v>3.1</v>
      </c>
      <c r="N25" s="251">
        <f>VLOOKUP($B25,'Conditions of people affected'!$C$6:$R$170,16,FALSE)</f>
        <v>3.5</v>
      </c>
      <c r="O25" s="251">
        <f>VLOOKUP($B25,'Conditions of people affected'!$C$6:$R$170,9,FALSE)</f>
        <v>4</v>
      </c>
      <c r="P25" s="251">
        <f>VLOOKUP($B25,'Conditions of people affected'!$C$6:$R$170,15,FALSE)</f>
        <v>3</v>
      </c>
      <c r="Q25" s="251">
        <f t="shared" si="4"/>
        <v>4.3</v>
      </c>
      <c r="R25" s="251">
        <f>VLOOKUP($B25,'Complexity of the crisis'!$C$6:$AN$170,22,FALSE)</f>
        <v>3.3</v>
      </c>
      <c r="S25" s="252">
        <f>VLOOKUP($B25,'Complexity of the crisis'!$C$6:$AN$170,38,FALSE)</f>
        <v>5</v>
      </c>
      <c r="T25" s="142" t="str">
        <f>VLOOKUP(B25,Lists!$C$3:$E$163,3,FALSE)</f>
        <v>Africa</v>
      </c>
      <c r="U25" s="156">
        <f>VLOOKUP(B25,'INFORM Severity - hidden'!$C$5:$V$170,20,FALSE)</f>
        <v>44498</v>
      </c>
    </row>
    <row r="26" spans="1:21" x14ac:dyDescent="0.25">
      <c r="A26" s="138" t="str">
        <f t="array" ref="A26">IFERROR(INDEX(Lists!$B$2:$B$153,SMALL(IF(Lists!$H$2:$H$153="Yes",ROW(Lists!$B$2:$B$153)),ROW(22:22))-1,1),"")</f>
        <v>Mixed migration flows in spain</v>
      </c>
      <c r="B26" s="139" t="str">
        <f>VLOOKUP(A26,Lists!$B$2:$G$153,2,FALSE)</f>
        <v>ESP002</v>
      </c>
      <c r="C26" s="139" t="str">
        <f>VLOOKUP(B26,'INFORM Severity - hidden'!$C$5:$D$160,2,FALSE)</f>
        <v>Spain</v>
      </c>
      <c r="D26" s="139" t="str">
        <f>VLOOKUP(A26,Lists!$B$2:$G$153,3,FALSE)</f>
        <v>ESP</v>
      </c>
      <c r="E26" s="139" t="str">
        <f>VLOOKUP(A26,Lists!$B$2:$G$153,5,FALSE)</f>
        <v>International displacement</v>
      </c>
      <c r="F26" s="249">
        <f t="shared" si="0"/>
        <v>1.7</v>
      </c>
      <c r="G26" s="143">
        <f t="shared" si="1"/>
        <v>2</v>
      </c>
      <c r="H26" s="143" t="str">
        <f t="shared" si="2"/>
        <v>Low</v>
      </c>
      <c r="I26" s="250" t="str">
        <f>INDEX(Trends!$D$3:$D$404,MATCH(B26,Trends!$C$3:$C$404,0))</f>
        <v>Decreasing</v>
      </c>
      <c r="J26" s="143" t="str">
        <f>VLOOKUP($B26,Reliability!$A$3:$I$170,9,FALSE)</f>
        <v>Medium</v>
      </c>
      <c r="K26" s="251">
        <f t="shared" si="3"/>
        <v>2.5</v>
      </c>
      <c r="L26" s="251">
        <f>VLOOKUP($B26,'Impact of the crisis'!$C$6:$N$170,12,FALSE)</f>
        <v>2.2000000000000002</v>
      </c>
      <c r="M26" s="251">
        <f>VLOOKUP($B26,'Impact of the crisis'!$C$6:$AB$170,26,FALSE)</f>
        <v>2.6</v>
      </c>
      <c r="N26" s="251">
        <f>VLOOKUP($B26,'Conditions of people affected'!$C$6:$R$170,16,FALSE)</f>
        <v>1.4</v>
      </c>
      <c r="O26" s="251">
        <f>VLOOKUP($B26,'Conditions of people affected'!$C$6:$R$170,9,FALSE)</f>
        <v>1.8</v>
      </c>
      <c r="P26" s="251">
        <f>VLOOKUP($B26,'Conditions of people affected'!$C$6:$R$170,15,FALSE)</f>
        <v>1</v>
      </c>
      <c r="Q26" s="251">
        <f t="shared" si="4"/>
        <v>1.6</v>
      </c>
      <c r="R26" s="251">
        <f>VLOOKUP($B26,'Complexity of the crisis'!$C$6:$AN$170,22,FALSE)</f>
        <v>1.6</v>
      </c>
      <c r="S26" s="252">
        <f>VLOOKUP($B26,'Complexity of the crisis'!$C$6:$AN$170,38,FALSE)</f>
        <v>1.5</v>
      </c>
      <c r="T26" s="142" t="str">
        <f>VLOOKUP(B26,Lists!$C$3:$E$163,3,FALSE)</f>
        <v>Europe</v>
      </c>
      <c r="U26" s="156">
        <f>VLOOKUP(B26,'INFORM Severity - hidden'!$C$5:$V$170,20,FALSE)</f>
        <v>44494</v>
      </c>
    </row>
    <row r="27" spans="1:21" x14ac:dyDescent="0.25">
      <c r="A27" s="138" t="str">
        <f t="array" ref="A27">IFERROR(INDEX(Lists!$B$2:$B$153,SMALL(IF(Lists!$H$2:$H$153="Yes",ROW(Lists!$B$2:$B$153)),ROW(23:23))-1,1),"")</f>
        <v>Complex crisis in Ethiopia</v>
      </c>
      <c r="B27" s="139" t="str">
        <f>VLOOKUP(A27,Lists!$B$2:$G$153,2,FALSE)</f>
        <v>ETH001</v>
      </c>
      <c r="C27" s="139" t="str">
        <f>VLOOKUP(B27,'INFORM Severity - hidden'!$C$5:$D$160,2,FALSE)</f>
        <v>Ethiopia</v>
      </c>
      <c r="D27" s="139" t="str">
        <f>VLOOKUP(A27,Lists!$B$2:$G$153,3,FALSE)</f>
        <v>ETH</v>
      </c>
      <c r="E27" s="139" t="str">
        <f>VLOOKUP(A27,Lists!$B$2:$G$153,5,FALSE)</f>
        <v>Complex crisis</v>
      </c>
      <c r="F27" s="249">
        <f t="shared" si="0"/>
        <v>4.7</v>
      </c>
      <c r="G27" s="143">
        <f t="shared" si="1"/>
        <v>5</v>
      </c>
      <c r="H27" s="143" t="str">
        <f t="shared" si="2"/>
        <v>Very High</v>
      </c>
      <c r="I27" s="250" t="str">
        <f>INDEX(Trends!$D$3:$D$404,MATCH(B27,Trends!$C$3:$C$404,0))</f>
        <v>Stable</v>
      </c>
      <c r="J27" s="143" t="str">
        <f>VLOOKUP($B27,Reliability!$A$3:$I$170,9,FALSE)</f>
        <v>High</v>
      </c>
      <c r="K27" s="251">
        <f t="shared" si="3"/>
        <v>4.7</v>
      </c>
      <c r="L27" s="251">
        <f>VLOOKUP($B27,'Impact of the crisis'!$C$6:$N$170,12,FALSE)</f>
        <v>5</v>
      </c>
      <c r="M27" s="251">
        <f>VLOOKUP($B27,'Impact of the crisis'!$C$6:$AB$170,26,FALSE)</f>
        <v>4.5</v>
      </c>
      <c r="N27" s="251">
        <f>VLOOKUP($B27,'Conditions of people affected'!$C$6:$R$170,16,FALSE)</f>
        <v>5</v>
      </c>
      <c r="O27" s="251">
        <f>VLOOKUP($B27,'Conditions of people affected'!$C$6:$R$170,9,FALSE)</f>
        <v>5</v>
      </c>
      <c r="P27" s="251">
        <f>VLOOKUP($B27,'Conditions of people affected'!$C$6:$R$170,15,FALSE)</f>
        <v>5</v>
      </c>
      <c r="Q27" s="251">
        <f t="shared" si="4"/>
        <v>4.2</v>
      </c>
      <c r="R27" s="251">
        <f>VLOOKUP($B27,'Complexity of the crisis'!$C$6:$AN$170,22,FALSE)</f>
        <v>3.8</v>
      </c>
      <c r="S27" s="252">
        <f>VLOOKUP($B27,'Complexity of the crisis'!$C$6:$AN$170,38,FALSE)</f>
        <v>4.5</v>
      </c>
      <c r="T27" s="142" t="str">
        <f>VLOOKUP(B27,Lists!$C$3:$E$163,3,FALSE)</f>
        <v>Africa</v>
      </c>
      <c r="U27" s="156">
        <f>VLOOKUP(B27,'INFORM Severity - hidden'!$C$5:$V$170,20,FALSE)</f>
        <v>44679</v>
      </c>
    </row>
    <row r="28" spans="1:21" x14ac:dyDescent="0.25">
      <c r="A28" s="138" t="str">
        <f t="array" ref="A28">IFERROR(INDEX(Lists!$B$2:$B$153,SMALL(IF(Lists!$H$2:$H$153="Yes",ROW(Lists!$B$2:$B$153)),ROW(24:24))-1,1),"")</f>
        <v>Mixed migration flows in Greece</v>
      </c>
      <c r="B28" s="139" t="str">
        <f>VLOOKUP(A28,Lists!$B$2:$G$153,2,FALSE)</f>
        <v>GRC002</v>
      </c>
      <c r="C28" s="139" t="str">
        <f>VLOOKUP(B28,'INFORM Severity - hidden'!$C$5:$D$160,2,FALSE)</f>
        <v>Greece</v>
      </c>
      <c r="D28" s="139" t="str">
        <f>VLOOKUP(A28,Lists!$B$2:$G$153,3,FALSE)</f>
        <v>GRC</v>
      </c>
      <c r="E28" s="139" t="str">
        <f>VLOOKUP(A28,Lists!$B$2:$G$153,5,FALSE)</f>
        <v>International displacement</v>
      </c>
      <c r="F28" s="249">
        <f t="shared" si="0"/>
        <v>1.7</v>
      </c>
      <c r="G28" s="143">
        <f t="shared" si="1"/>
        <v>2</v>
      </c>
      <c r="H28" s="143" t="str">
        <f t="shared" si="2"/>
        <v>Low</v>
      </c>
      <c r="I28" s="250" t="str">
        <f>INDEX(Trends!$D$3:$D$404,MATCH(B28,Trends!$C$3:$C$404,0))</f>
        <v>Stable</v>
      </c>
      <c r="J28" s="143" t="str">
        <f>VLOOKUP($B28,Reliability!$A$3:$I$170,9,FALSE)</f>
        <v>High</v>
      </c>
      <c r="K28" s="251">
        <f t="shared" si="3"/>
        <v>2.2999999999999998</v>
      </c>
      <c r="L28" s="251">
        <f>VLOOKUP($B28,'Impact of the crisis'!$C$6:$N$170,12,FALSE)</f>
        <v>0.3</v>
      </c>
      <c r="M28" s="251">
        <f>VLOOKUP($B28,'Impact of the crisis'!$C$6:$AB$170,26,FALSE)</f>
        <v>3</v>
      </c>
      <c r="N28" s="251">
        <f>VLOOKUP($B28,'Conditions of people affected'!$C$6:$R$170,16,FALSE)</f>
        <v>1.25</v>
      </c>
      <c r="O28" s="251">
        <f>VLOOKUP($B28,'Conditions of people affected'!$C$6:$R$170,9,FALSE)</f>
        <v>0.5</v>
      </c>
      <c r="P28" s="251">
        <f>VLOOKUP($B28,'Conditions of people affected'!$C$6:$R$170,15,FALSE)</f>
        <v>2</v>
      </c>
      <c r="Q28" s="251">
        <f t="shared" si="4"/>
        <v>2</v>
      </c>
      <c r="R28" s="251">
        <f>VLOOKUP($B28,'Complexity of the crisis'!$C$6:$AN$170,22,FALSE)</f>
        <v>1.9</v>
      </c>
      <c r="S28" s="252">
        <f>VLOOKUP($B28,'Complexity of the crisis'!$C$6:$AN$170,38,FALSE)</f>
        <v>2</v>
      </c>
      <c r="T28" s="142" t="str">
        <f>VLOOKUP(B28,Lists!$C$3:$E$163,3,FALSE)</f>
        <v>Europe</v>
      </c>
      <c r="U28" s="156">
        <f>VLOOKUP(B28,'INFORM Severity - hidden'!$C$5:$V$170,20,FALSE)</f>
        <v>44671</v>
      </c>
    </row>
    <row r="29" spans="1:21" x14ac:dyDescent="0.25">
      <c r="A29" s="138" t="str">
        <f t="array" ref="A29">IFERROR(INDEX(Lists!$B$2:$B$153,SMALL(IF(Lists!$H$2:$H$153="Yes",ROW(Lists!$B$2:$B$153)),ROW(25:25))-1,1),"")</f>
        <v>Complex crisis in Guatemala</v>
      </c>
      <c r="B29" s="139" t="str">
        <f>VLOOKUP(A29,Lists!$B$2:$G$153,2,FALSE)</f>
        <v>GTM001</v>
      </c>
      <c r="C29" s="139" t="str">
        <f>VLOOKUP(B29,'INFORM Severity - hidden'!$C$5:$D$160,2,FALSE)</f>
        <v>Guatemala</v>
      </c>
      <c r="D29" s="139" t="str">
        <f>VLOOKUP(A29,Lists!$B$2:$G$153,3,FALSE)</f>
        <v>GTM</v>
      </c>
      <c r="E29" s="139" t="str">
        <f>VLOOKUP(A29,Lists!$B$2:$G$153,5,FALSE)</f>
        <v>Complex crisis</v>
      </c>
      <c r="F29" s="249">
        <f t="shared" si="0"/>
        <v>3.5</v>
      </c>
      <c r="G29" s="143">
        <f t="shared" si="1"/>
        <v>4</v>
      </c>
      <c r="H29" s="143" t="str">
        <f t="shared" si="2"/>
        <v>High</v>
      </c>
      <c r="I29" s="250" t="str">
        <f>INDEX(Trends!$D$3:$D$404,MATCH(B29,Trends!$C$3:$C$404,0))</f>
        <v>Stable</v>
      </c>
      <c r="J29" s="143" t="str">
        <f>VLOOKUP($B29,Reliability!$A$3:$I$170,9,FALSE)</f>
        <v>High</v>
      </c>
      <c r="K29" s="251">
        <f t="shared" si="3"/>
        <v>3.8</v>
      </c>
      <c r="L29" s="251">
        <f>VLOOKUP($B29,'Impact of the crisis'!$C$6:$N$170,12,FALSE)</f>
        <v>4.4000000000000004</v>
      </c>
      <c r="M29" s="251">
        <f>VLOOKUP($B29,'Impact of the crisis'!$C$6:$AB$170,26,FALSE)</f>
        <v>3.5</v>
      </c>
      <c r="N29" s="251">
        <f>VLOOKUP($B29,'Conditions of people affected'!$C$6:$R$170,16,FALSE)</f>
        <v>3.65</v>
      </c>
      <c r="O29" s="251">
        <f>VLOOKUP($B29,'Conditions of people affected'!$C$6:$R$170,9,FALSE)</f>
        <v>4.3</v>
      </c>
      <c r="P29" s="251">
        <f>VLOOKUP($B29,'Conditions of people affected'!$C$6:$R$170,15,FALSE)</f>
        <v>3</v>
      </c>
      <c r="Q29" s="251">
        <f t="shared" si="4"/>
        <v>2.9</v>
      </c>
      <c r="R29" s="251">
        <f>VLOOKUP($B29,'Complexity of the crisis'!$C$6:$AN$170,22,FALSE)</f>
        <v>3.3</v>
      </c>
      <c r="S29" s="252">
        <f>VLOOKUP($B29,'Complexity of the crisis'!$C$6:$AN$170,38,FALSE)</f>
        <v>2.5</v>
      </c>
      <c r="T29" s="142" t="str">
        <f>VLOOKUP(B29,Lists!$C$3:$E$163,3,FALSE)</f>
        <v>Americas</v>
      </c>
      <c r="U29" s="156">
        <f>VLOOKUP(B29,'INFORM Severity - hidden'!$C$5:$V$170,20,FALSE)</f>
        <v>44516</v>
      </c>
    </row>
    <row r="30" spans="1:21" x14ac:dyDescent="0.25">
      <c r="A30" s="138" t="str">
        <f t="array" ref="A30">IFERROR(INDEX(Lists!$B$2:$B$153,SMALL(IF(Lists!$H$2:$H$153="Yes",ROW(Lists!$B$2:$B$153)),ROW(26:26))-1,1),"")</f>
        <v>Complex crisis in Honduras</v>
      </c>
      <c r="B30" s="139" t="str">
        <f>VLOOKUP(A30,Lists!$B$2:$G$153,2,FALSE)</f>
        <v>HND001</v>
      </c>
      <c r="C30" s="139" t="str">
        <f>VLOOKUP(B30,'INFORM Severity - hidden'!$C$5:$D$160,2,FALSE)</f>
        <v>Honduras</v>
      </c>
      <c r="D30" s="139" t="str">
        <f>VLOOKUP(A30,Lists!$B$2:$G$153,3,FALSE)</f>
        <v>HND</v>
      </c>
      <c r="E30" s="139" t="str">
        <f>VLOOKUP(A30,Lists!$B$2:$G$153,5,FALSE)</f>
        <v>Complex crisis</v>
      </c>
      <c r="F30" s="249">
        <f t="shared" si="0"/>
        <v>3.7</v>
      </c>
      <c r="G30" s="143">
        <f t="shared" si="1"/>
        <v>4</v>
      </c>
      <c r="H30" s="143" t="str">
        <f t="shared" si="2"/>
        <v>High</v>
      </c>
      <c r="I30" s="250" t="str">
        <f>INDEX(Trends!$D$3:$D$404,MATCH(B30,Trends!$C$3:$C$404,0))</f>
        <v>Stable</v>
      </c>
      <c r="J30" s="143" t="str">
        <f>VLOOKUP($B30,Reliability!$A$3:$I$170,9,FALSE)</f>
        <v>High</v>
      </c>
      <c r="K30" s="251">
        <f t="shared" si="3"/>
        <v>3.8</v>
      </c>
      <c r="L30" s="251">
        <f>VLOOKUP($B30,'Impact of the crisis'!$C$6:$N$170,12,FALSE)</f>
        <v>4.2</v>
      </c>
      <c r="M30" s="251">
        <f>VLOOKUP($B30,'Impact of the crisis'!$C$6:$AB$170,26,FALSE)</f>
        <v>3.5</v>
      </c>
      <c r="N30" s="251">
        <f>VLOOKUP($B30,'Conditions of people affected'!$C$6:$R$170,16,FALSE)</f>
        <v>4.0999999999999996</v>
      </c>
      <c r="O30" s="251">
        <f>VLOOKUP($B30,'Conditions of people affected'!$C$6:$R$170,9,FALSE)</f>
        <v>4.2</v>
      </c>
      <c r="P30" s="251">
        <f>VLOOKUP($B30,'Conditions of people affected'!$C$6:$R$170,15,FALSE)</f>
        <v>4</v>
      </c>
      <c r="Q30" s="251">
        <f t="shared" si="4"/>
        <v>3.1</v>
      </c>
      <c r="R30" s="251">
        <f>VLOOKUP($B30,'Complexity of the crisis'!$C$6:$AN$170,22,FALSE)</f>
        <v>3.1</v>
      </c>
      <c r="S30" s="252">
        <f>VLOOKUP($B30,'Complexity of the crisis'!$C$6:$AN$170,38,FALSE)</f>
        <v>3</v>
      </c>
      <c r="T30" s="142" t="str">
        <f>VLOOKUP(B30,Lists!$C$3:$E$163,3,FALSE)</f>
        <v>Americas</v>
      </c>
      <c r="U30" s="156">
        <f>VLOOKUP(B30,'INFORM Severity - hidden'!$C$5:$V$170,20,FALSE)</f>
        <v>44517</v>
      </c>
    </row>
    <row r="31" spans="1:21" x14ac:dyDescent="0.25">
      <c r="A31" s="138" t="str">
        <f t="array" ref="A31">IFERROR(INDEX(Lists!$B$2:$B$153,SMALL(IF(Lists!$H$2:$H$153="Yes",ROW(Lists!$B$2:$B$153)),ROW(27:27))-1,1),"")</f>
        <v>Complex crisis in Haiti</v>
      </c>
      <c r="B31" s="139" t="str">
        <f>VLOOKUP(A31,Lists!$B$2:$G$153,2,FALSE)</f>
        <v>HTI001</v>
      </c>
      <c r="C31" s="139" t="str">
        <f>VLOOKUP(B31,'INFORM Severity - hidden'!$C$5:$D$160,2,FALSE)</f>
        <v>Haiti</v>
      </c>
      <c r="D31" s="139" t="str">
        <f>VLOOKUP(A31,Lists!$B$2:$G$153,3,FALSE)</f>
        <v>HTI</v>
      </c>
      <c r="E31" s="139" t="str">
        <f>VLOOKUP(A31,Lists!$B$2:$G$153,5,FALSE)</f>
        <v>Complex crisis</v>
      </c>
      <c r="F31" s="249">
        <f t="shared" si="0"/>
        <v>4.0999999999999996</v>
      </c>
      <c r="G31" s="143">
        <f t="shared" si="1"/>
        <v>5</v>
      </c>
      <c r="H31" s="143" t="str">
        <f t="shared" si="2"/>
        <v>Very High</v>
      </c>
      <c r="I31" s="250" t="str">
        <f>INDEX(Trends!$D$3:$D$404,MATCH(B31,Trends!$C$3:$C$404,0))</f>
        <v>Stable</v>
      </c>
      <c r="J31" s="143" t="str">
        <f>VLOOKUP($B31,Reliability!$A$3:$I$170,9,FALSE)</f>
        <v>Medium</v>
      </c>
      <c r="K31" s="251">
        <f t="shared" si="3"/>
        <v>3.8</v>
      </c>
      <c r="L31" s="251">
        <f>VLOOKUP($B31,'Impact of the crisis'!$C$6:$N$170,12,FALSE)</f>
        <v>4</v>
      </c>
      <c r="M31" s="251">
        <f>VLOOKUP($B31,'Impact of the crisis'!$C$6:$AB$170,26,FALSE)</f>
        <v>3.7</v>
      </c>
      <c r="N31" s="251">
        <f>VLOOKUP($B31,'Conditions of people affected'!$C$6:$R$170,16,FALSE)</f>
        <v>4.75</v>
      </c>
      <c r="O31" s="251">
        <f>VLOOKUP($B31,'Conditions of people affected'!$C$6:$R$170,9,FALSE)</f>
        <v>4.5</v>
      </c>
      <c r="P31" s="251">
        <f>VLOOKUP($B31,'Conditions of people affected'!$C$6:$R$170,15,FALSE)</f>
        <v>5</v>
      </c>
      <c r="Q31" s="251">
        <f t="shared" si="4"/>
        <v>3.1</v>
      </c>
      <c r="R31" s="251">
        <f>VLOOKUP($B31,'Complexity of the crisis'!$C$6:$AN$170,22,FALSE)</f>
        <v>3.1</v>
      </c>
      <c r="S31" s="252">
        <f>VLOOKUP($B31,'Complexity of the crisis'!$C$6:$AN$170,38,FALSE)</f>
        <v>3</v>
      </c>
      <c r="T31" s="142" t="str">
        <f>VLOOKUP(B31,Lists!$C$3:$E$163,3,FALSE)</f>
        <v>Americas</v>
      </c>
      <c r="U31" s="156">
        <f>VLOOKUP(B31,'INFORM Severity - hidden'!$C$5:$V$170,20,FALSE)</f>
        <v>44495</v>
      </c>
    </row>
    <row r="32" spans="1:21" x14ac:dyDescent="0.25">
      <c r="A32" s="138" t="str">
        <f t="array" ref="A32">IFERROR(INDEX(Lists!$B$2:$B$153,SMALL(IF(Lists!$H$2:$H$153="Yes",ROW(Lists!$B$2:$B$153)),ROW(28:28))-1,1),"")</f>
        <v>Displacement from Ukraine conflict in Hungary</v>
      </c>
      <c r="B32" s="139" t="str">
        <f>VLOOKUP(A32,Lists!$B$2:$G$153,2,FALSE)</f>
        <v>HUN002</v>
      </c>
      <c r="C32" s="139" t="str">
        <f>VLOOKUP(B32,'INFORM Severity - hidden'!$C$5:$D$160,2,FALSE)</f>
        <v>Hungary</v>
      </c>
      <c r="D32" s="139" t="str">
        <f>VLOOKUP(A32,Lists!$B$2:$G$153,3,FALSE)</f>
        <v>HUN</v>
      </c>
      <c r="E32" s="139" t="str">
        <f>VLOOKUP(A32,Lists!$B$2:$G$153,5,FALSE)</f>
        <v>International displacement</v>
      </c>
      <c r="F32" s="249">
        <f t="shared" si="0"/>
        <v>1.3</v>
      </c>
      <c r="G32" s="143">
        <f t="shared" si="1"/>
        <v>2</v>
      </c>
      <c r="H32" s="143" t="str">
        <f t="shared" si="2"/>
        <v>Low</v>
      </c>
      <c r="I32" s="250" t="str">
        <f>INDEX(Trends!$D$3:$D$404,MATCH(B32,Trends!$C$3:$C$404,0))</f>
        <v>-</v>
      </c>
      <c r="J32" s="143" t="str">
        <f>VLOOKUP($B32,Reliability!$A$3:$I$170,9,FALSE)</f>
        <v>Very High</v>
      </c>
      <c r="K32" s="251">
        <f t="shared" si="3"/>
        <v>2.1</v>
      </c>
      <c r="L32" s="251">
        <f>VLOOKUP($B32,'Impact of the crisis'!$C$6:$N$170,12,FALSE)</f>
        <v>0.1</v>
      </c>
      <c r="M32" s="251">
        <f>VLOOKUP($B32,'Impact of the crisis'!$C$6:$AB$170,26,FALSE)</f>
        <v>2.8</v>
      </c>
      <c r="N32" s="251">
        <f>VLOOKUP($B32,'Conditions of people affected'!$C$6:$R$170,16,FALSE)</f>
        <v>1</v>
      </c>
      <c r="O32" s="251">
        <f>VLOOKUP($B32,'Conditions of people affected'!$C$6:$R$170,9,FALSE)</f>
        <v>0</v>
      </c>
      <c r="P32" s="251">
        <f>VLOOKUP($B32,'Conditions of people affected'!$C$6:$R$170,15,FALSE)</f>
        <v>2</v>
      </c>
      <c r="Q32" s="251">
        <f t="shared" si="4"/>
        <v>1.2</v>
      </c>
      <c r="R32" s="251">
        <f>VLOOKUP($B32,'Complexity of the crisis'!$C$6:$AN$170,22,FALSE)</f>
        <v>1.4</v>
      </c>
      <c r="S32" s="252">
        <f>VLOOKUP($B32,'Complexity of the crisis'!$C$6:$AN$170,38,FALSE)</f>
        <v>1</v>
      </c>
      <c r="T32" s="142" t="str">
        <f>VLOOKUP(B32,Lists!$C$3:$E$163,3,FALSE)</f>
        <v>Europe</v>
      </c>
      <c r="U32" s="156">
        <f>VLOOKUP(B32,'INFORM Severity - hidden'!$C$5:$V$170,20,FALSE)</f>
        <v>44658</v>
      </c>
    </row>
    <row r="33" spans="1:21" x14ac:dyDescent="0.25">
      <c r="A33" s="138" t="str">
        <f t="array" ref="A33">IFERROR(INDEX(Lists!$B$2:$B$153,SMALL(IF(Lists!$H$2:$H$153="Yes",ROW(Lists!$B$2:$B$153)),ROW(29:29))-1,1),"")</f>
        <v>Papua Conflict</v>
      </c>
      <c r="B33" s="139" t="str">
        <f>VLOOKUP(A33,Lists!$B$2:$G$153,2,FALSE)</f>
        <v>IDN002</v>
      </c>
      <c r="C33" s="139" t="str">
        <f>VLOOKUP(B33,'INFORM Severity - hidden'!$C$5:$D$160,2,FALSE)</f>
        <v>Indonesia</v>
      </c>
      <c r="D33" s="139" t="str">
        <f>VLOOKUP(A33,Lists!$B$2:$G$153,3,FALSE)</f>
        <v>IDN</v>
      </c>
      <c r="E33" s="139" t="str">
        <f>VLOOKUP(A33,Lists!$B$2:$G$153,5,FALSE)</f>
        <v>Conflict</v>
      </c>
      <c r="F33" s="249">
        <f t="shared" si="0"/>
        <v>2.2999999999999998</v>
      </c>
      <c r="G33" s="143">
        <f t="shared" si="1"/>
        <v>3</v>
      </c>
      <c r="H33" s="143" t="str">
        <f t="shared" si="2"/>
        <v>Medium</v>
      </c>
      <c r="I33" s="250" t="str">
        <f>INDEX(Trends!$D$3:$D$404,MATCH(B33,Trends!$C$3:$C$404,0))</f>
        <v>Increasing</v>
      </c>
      <c r="J33" s="143" t="str">
        <f>VLOOKUP($B33,Reliability!$A$3:$I$170,9,FALSE)</f>
        <v>Medium</v>
      </c>
      <c r="K33" s="251">
        <f t="shared" si="3"/>
        <v>3</v>
      </c>
      <c r="L33" s="251">
        <f>VLOOKUP($B33,'Impact of the crisis'!$C$6:$N$170,12,FALSE)</f>
        <v>1.9</v>
      </c>
      <c r="M33" s="251">
        <f>VLOOKUP($B33,'Impact of the crisis'!$C$6:$AB$170,26,FALSE)</f>
        <v>3.4</v>
      </c>
      <c r="N33" s="251">
        <f>VLOOKUP($B33,'Conditions of people affected'!$C$6:$R$170,16,FALSE)</f>
        <v>1.35</v>
      </c>
      <c r="O33" s="251">
        <f>VLOOKUP($B33,'Conditions of people affected'!$C$6:$R$170,9,FALSE)</f>
        <v>1.7</v>
      </c>
      <c r="P33" s="251">
        <f>VLOOKUP($B33,'Conditions of people affected'!$C$6:$R$170,15,FALSE)</f>
        <v>1</v>
      </c>
      <c r="Q33" s="251">
        <f t="shared" si="4"/>
        <v>3.1</v>
      </c>
      <c r="R33" s="251">
        <f>VLOOKUP($B33,'Complexity of the crisis'!$C$6:$AN$170,22,FALSE)</f>
        <v>2.7</v>
      </c>
      <c r="S33" s="252">
        <f>VLOOKUP($B33,'Complexity of the crisis'!$C$6:$AN$170,38,FALSE)</f>
        <v>3.5</v>
      </c>
      <c r="T33" s="142" t="str">
        <f>VLOOKUP(B33,Lists!$C$3:$E$163,3,FALSE)</f>
        <v>Asia</v>
      </c>
      <c r="U33" s="156">
        <f>VLOOKUP(B33,'INFORM Severity - hidden'!$C$5:$V$170,20,FALSE)</f>
        <v>44635</v>
      </c>
    </row>
    <row r="34" spans="1:21" x14ac:dyDescent="0.25">
      <c r="A34" s="138" t="str">
        <f t="array" ref="A34">IFERROR(INDEX(Lists!$B$2:$B$153,SMALL(IF(Lists!$H$2:$H$153="Yes",ROW(Lists!$B$2:$B$153)),ROW(30:30))-1,1),"")</f>
        <v>Conflict in Jammu and Kashmir</v>
      </c>
      <c r="B34" s="139" t="str">
        <f>VLOOKUP(A34,Lists!$B$2:$G$153,2,FALSE)</f>
        <v>IND002</v>
      </c>
      <c r="C34" s="139" t="str">
        <f>VLOOKUP(B34,'INFORM Severity - hidden'!$C$5:$D$160,2,FALSE)</f>
        <v>India</v>
      </c>
      <c r="D34" s="139" t="str">
        <f>VLOOKUP(A34,Lists!$B$2:$G$153,3,FALSE)</f>
        <v>IND</v>
      </c>
      <c r="E34" s="139" t="str">
        <f>VLOOKUP(A34,Lists!$B$2:$G$153,5,FALSE)</f>
        <v>Conflict</v>
      </c>
      <c r="F34" s="249" t="str">
        <f t="shared" si="0"/>
        <v>x</v>
      </c>
      <c r="G34" s="143" t="str">
        <f t="shared" si="1"/>
        <v>x</v>
      </c>
      <c r="H34" s="143" t="str">
        <f t="shared" si="2"/>
        <v>x</v>
      </c>
      <c r="I34" s="250" t="str">
        <f>INDEX(Trends!$D$3:$D$404,MATCH(B34,Trends!$C$3:$C$404,0))</f>
        <v>-</v>
      </c>
      <c r="J34" s="143" t="str">
        <f>VLOOKUP($B34,Reliability!$A$3:$I$170,9,FALSE)</f>
        <v>Very Low</v>
      </c>
      <c r="K34" s="251">
        <f t="shared" si="3"/>
        <v>2.8</v>
      </c>
      <c r="L34" s="251">
        <f>VLOOKUP($B34,'Impact of the crisis'!$C$6:$N$170,12,FALSE)</f>
        <v>2</v>
      </c>
      <c r="M34" s="251">
        <f>VLOOKUP($B34,'Impact of the crisis'!$C$6:$AB$170,26,FALSE)</f>
        <v>3.2</v>
      </c>
      <c r="N34" s="251" t="str">
        <f>VLOOKUP($B34,'Conditions of people affected'!$C$6:$R$170,16,FALSE)</f>
        <v>x</v>
      </c>
      <c r="O34" s="251" t="str">
        <f>VLOOKUP($B34,'Conditions of people affected'!$C$6:$R$170,9,FALSE)</f>
        <v>x</v>
      </c>
      <c r="P34" s="251" t="str">
        <f>VLOOKUP($B34,'Conditions of people affected'!$C$6:$R$170,15,FALSE)</f>
        <v>x</v>
      </c>
      <c r="Q34" s="251">
        <f t="shared" si="4"/>
        <v>1.9</v>
      </c>
      <c r="R34" s="251">
        <f>VLOOKUP($B34,'Complexity of the crisis'!$C$6:$AN$170,22,FALSE)</f>
        <v>2.6</v>
      </c>
      <c r="S34" s="252">
        <f>VLOOKUP($B34,'Complexity of the crisis'!$C$6:$AN$170,38,FALSE)</f>
        <v>1</v>
      </c>
      <c r="T34" s="142" t="str">
        <f>VLOOKUP(B34,Lists!$C$3:$E$163,3,FALSE)</f>
        <v>Asia</v>
      </c>
      <c r="U34" s="156">
        <f>VLOOKUP(B34,'INFORM Severity - hidden'!$C$5:$V$170,20,FALSE)</f>
        <v>44635</v>
      </c>
    </row>
    <row r="35" spans="1:21" x14ac:dyDescent="0.25">
      <c r="A35" s="138" t="str">
        <f t="array" ref="A35">IFERROR(INDEX(Lists!$B$2:$B$153,SMALL(IF(Lists!$H$2:$H$153="Yes",ROW(Lists!$B$2:$B$153)),ROW(31:31))-1,1),"")</f>
        <v>Afghan Refugees in Iran</v>
      </c>
      <c r="B35" s="139" t="str">
        <f>VLOOKUP(A35,Lists!$B$2:$G$153,2,FALSE)</f>
        <v>IRN004</v>
      </c>
      <c r="C35" s="139" t="str">
        <f>VLOOKUP(B35,'INFORM Severity - hidden'!$C$5:$D$160,2,FALSE)</f>
        <v>Iran</v>
      </c>
      <c r="D35" s="139" t="str">
        <f>VLOOKUP(A35,Lists!$B$2:$G$153,3,FALSE)</f>
        <v>IRN</v>
      </c>
      <c r="E35" s="139" t="str">
        <f>VLOOKUP(A35,Lists!$B$2:$G$153,5,FALSE)</f>
        <v>International displacement</v>
      </c>
      <c r="F35" s="249">
        <f t="shared" si="0"/>
        <v>3.6</v>
      </c>
      <c r="G35" s="143">
        <f t="shared" si="1"/>
        <v>4</v>
      </c>
      <c r="H35" s="143" t="str">
        <f t="shared" si="2"/>
        <v>High</v>
      </c>
      <c r="I35" s="250" t="str">
        <f>INDEX(Trends!$D$3:$D$404,MATCH(B35,Trends!$C$3:$C$404,0))</f>
        <v>Increasing</v>
      </c>
      <c r="J35" s="143" t="str">
        <f>VLOOKUP($B35,Reliability!$A$3:$I$170,9,FALSE)</f>
        <v>Medium</v>
      </c>
      <c r="K35" s="251">
        <f t="shared" si="3"/>
        <v>3.6</v>
      </c>
      <c r="L35" s="251">
        <f>VLOOKUP($B35,'Impact of the crisis'!$C$6:$N$170,12,FALSE)</f>
        <v>2.7</v>
      </c>
      <c r="M35" s="251">
        <f>VLOOKUP($B35,'Impact of the crisis'!$C$6:$AB$170,26,FALSE)</f>
        <v>3.9</v>
      </c>
      <c r="N35" s="251">
        <f>VLOOKUP($B35,'Conditions of people affected'!$C$6:$R$170,16,FALSE)</f>
        <v>4.0999999999999996</v>
      </c>
      <c r="O35" s="251">
        <f>VLOOKUP($B35,'Conditions of people affected'!$C$6:$R$170,9,FALSE)</f>
        <v>4.2</v>
      </c>
      <c r="P35" s="251">
        <f>VLOOKUP($B35,'Conditions of people affected'!$C$6:$R$170,15,FALSE)</f>
        <v>4</v>
      </c>
      <c r="Q35" s="251">
        <f t="shared" si="4"/>
        <v>2.9</v>
      </c>
      <c r="R35" s="251">
        <f>VLOOKUP($B35,'Complexity of the crisis'!$C$6:$AN$170,22,FALSE)</f>
        <v>3.3</v>
      </c>
      <c r="S35" s="252">
        <f>VLOOKUP($B35,'Complexity of the crisis'!$C$6:$AN$170,38,FALSE)</f>
        <v>2.5</v>
      </c>
      <c r="T35" s="142" t="str">
        <f>VLOOKUP(B35,Lists!$C$3:$E$163,3,FALSE)</f>
        <v>Middle east</v>
      </c>
      <c r="U35" s="156">
        <f>VLOOKUP(B35,'INFORM Severity - hidden'!$C$5:$V$170,20,FALSE)</f>
        <v>44657</v>
      </c>
    </row>
    <row r="36" spans="1:21" x14ac:dyDescent="0.25">
      <c r="A36" s="138" t="str">
        <f t="array" ref="A36">IFERROR(INDEX(Lists!$B$2:$B$153,SMALL(IF(Lists!$H$2:$H$153="Yes",ROW(Lists!$B$2:$B$153)),ROW(32:32))-1,1),"")</f>
        <v>Multiple crises in Iraq</v>
      </c>
      <c r="B36" s="139" t="str">
        <f>VLOOKUP(A36,Lists!$B$2:$G$153,2,FALSE)</f>
        <v>IRQ001</v>
      </c>
      <c r="C36" s="139" t="str">
        <f>VLOOKUP(B36,'INFORM Severity - hidden'!$C$5:$D$160,2,FALSE)</f>
        <v>Iraq</v>
      </c>
      <c r="D36" s="139" t="str">
        <f>VLOOKUP(A36,Lists!$B$2:$G$153,3,FALSE)</f>
        <v>IRQ</v>
      </c>
      <c r="E36" s="139" t="str">
        <f>VLOOKUP(A36,Lists!$B$2:$G$153,5,FALSE)</f>
        <v>Multiple crises country</v>
      </c>
      <c r="F36" s="249">
        <f t="shared" si="0"/>
        <v>3.9</v>
      </c>
      <c r="G36" s="143">
        <f t="shared" si="1"/>
        <v>4</v>
      </c>
      <c r="H36" s="143" t="str">
        <f t="shared" si="2"/>
        <v>High</v>
      </c>
      <c r="I36" s="250" t="str">
        <f>INDEX(Trends!$D$3:$D$404,MATCH(B36,Trends!$C$3:$C$404,0))</f>
        <v>Decreasing</v>
      </c>
      <c r="J36" s="143" t="str">
        <f>VLOOKUP($B36,Reliability!$A$3:$I$170,9,FALSE)</f>
        <v>High</v>
      </c>
      <c r="K36" s="251">
        <f t="shared" si="3"/>
        <v>4.0999999999999996</v>
      </c>
      <c r="L36" s="251">
        <f>VLOOKUP($B36,'Impact of the crisis'!$C$6:$N$170,12,FALSE)</f>
        <v>4.7</v>
      </c>
      <c r="M36" s="251">
        <f>VLOOKUP($B36,'Impact of the crisis'!$C$6:$AB$170,26,FALSE)</f>
        <v>3.8</v>
      </c>
      <c r="N36" s="251">
        <f>VLOOKUP($B36,'Conditions of people affected'!$C$6:$R$170,16,FALSE)</f>
        <v>3.55</v>
      </c>
      <c r="O36" s="251">
        <f>VLOOKUP($B36,'Conditions of people affected'!$C$6:$R$170,9,FALSE)</f>
        <v>4.0999999999999996</v>
      </c>
      <c r="P36" s="251">
        <f>VLOOKUP($B36,'Conditions of people affected'!$C$6:$R$170,15,FALSE)</f>
        <v>3</v>
      </c>
      <c r="Q36" s="251">
        <f t="shared" si="4"/>
        <v>4.0999999999999996</v>
      </c>
      <c r="R36" s="251">
        <f>VLOOKUP($B36,'Complexity of the crisis'!$C$6:$AN$170,22,FALSE)</f>
        <v>3.6</v>
      </c>
      <c r="S36" s="252">
        <f>VLOOKUP($B36,'Complexity of the crisis'!$C$6:$AN$170,38,FALSE)</f>
        <v>4.5</v>
      </c>
      <c r="T36" s="142" t="str">
        <f>VLOOKUP(B36,Lists!$C$3:$E$163,3,FALSE)</f>
        <v>Middle east</v>
      </c>
      <c r="U36" s="156">
        <f>VLOOKUP(B36,'INFORM Severity - hidden'!$C$5:$V$170,20,FALSE)</f>
        <v>44656</v>
      </c>
    </row>
    <row r="37" spans="1:21" x14ac:dyDescent="0.25">
      <c r="A37" s="138" t="str">
        <f t="array" ref="A37">IFERROR(INDEX(Lists!$B$2:$B$153,SMALL(IF(Lists!$H$2:$H$153="Yes",ROW(Lists!$B$2:$B$153)),ROW(33:33))-1,1),"")</f>
        <v>Mixed migration flows in Italy</v>
      </c>
      <c r="B37" s="139" t="str">
        <f>VLOOKUP(A37,Lists!$B$2:$G$153,2,FALSE)</f>
        <v>ITA002</v>
      </c>
      <c r="C37" s="139" t="str">
        <f>VLOOKUP(B37,'INFORM Severity - hidden'!$C$5:$D$160,2,FALSE)</f>
        <v>Italy</v>
      </c>
      <c r="D37" s="139" t="str">
        <f>VLOOKUP(A37,Lists!$B$2:$G$153,3,FALSE)</f>
        <v>ITA</v>
      </c>
      <c r="E37" s="139" t="str">
        <f>VLOOKUP(A37,Lists!$B$2:$G$153,5,FALSE)</f>
        <v>International displacement</v>
      </c>
      <c r="F37" s="249">
        <f t="shared" ref="F37:F68" si="5">IF(OR(N37="x",K37="x"),"x",ROUND((5-GEOMEAN(((5-K37)/5*4+1),((5-N37)/5*4+1),((5-N37)/5*4+1)))/4*3.5+Q37*0.3,1))</f>
        <v>1.9</v>
      </c>
      <c r="G37" s="143">
        <f t="shared" ref="G37:G68" si="6">IF(F37="x","x",ROUNDUP(F37,0))</f>
        <v>2</v>
      </c>
      <c r="H37" s="143" t="str">
        <f t="shared" ref="H37:H68" si="7">IF(N37="x","x",IF(K37="x","x",(IF(G37=5,"Very High",IF(G37=4,"High",IF(G37=3,"Medium",IF(G37=2,"Low","Very Low")))))))</f>
        <v>Low</v>
      </c>
      <c r="I37" s="250" t="str">
        <f>INDEX(Trends!$D$3:$D$404,MATCH(B37,Trends!$C$3:$C$404,0))</f>
        <v>Stable</v>
      </c>
      <c r="J37" s="143" t="str">
        <f>VLOOKUP($B37,Reliability!$A$3:$I$170,9,FALSE)</f>
        <v>Medium</v>
      </c>
      <c r="K37" s="251">
        <f t="shared" ref="K37:K68" si="8">IF(OR(M37="x",L37="x"),"x",ROUND((5-GEOMEAN(((5-L37)/5*4+1),((5-M37)/5*4+1),((5-M37)/5*4+1)))/4*5,1))</f>
        <v>2.7</v>
      </c>
      <c r="L37" s="251">
        <f>VLOOKUP($B37,'Impact of the crisis'!$C$6:$N$170,12,FALSE)</f>
        <v>1.7</v>
      </c>
      <c r="M37" s="251">
        <f>VLOOKUP($B37,'Impact of the crisis'!$C$6:$AB$170,26,FALSE)</f>
        <v>3.1</v>
      </c>
      <c r="N37" s="251">
        <f>VLOOKUP($B37,'Conditions of people affected'!$C$6:$R$170,16,FALSE)</f>
        <v>1.6</v>
      </c>
      <c r="O37" s="251">
        <f>VLOOKUP($B37,'Conditions of people affected'!$C$6:$R$170,9,FALSE)</f>
        <v>2.2000000000000002</v>
      </c>
      <c r="P37" s="251">
        <f>VLOOKUP($B37,'Conditions of people affected'!$C$6:$R$170,15,FALSE)</f>
        <v>1</v>
      </c>
      <c r="Q37" s="251">
        <f t="shared" ref="Q37:Q68" si="9">IF(OR(S37="x",R37="x"),R37,ROUND((5-GEOMEAN(((5-R37)/5*4+1),((5-S37)/5*4+1)))/4*5,1))</f>
        <v>1.5</v>
      </c>
      <c r="R37" s="251">
        <f>VLOOKUP($B37,'Complexity of the crisis'!$C$6:$AN$170,22,FALSE)</f>
        <v>1.5</v>
      </c>
      <c r="S37" s="252">
        <f>VLOOKUP($B37,'Complexity of the crisis'!$C$6:$AN$170,38,FALSE)</f>
        <v>1.5</v>
      </c>
      <c r="T37" s="142" t="str">
        <f>VLOOKUP(B37,Lists!$C$3:$E$163,3,FALSE)</f>
        <v>Europe</v>
      </c>
      <c r="U37" s="156">
        <f>VLOOKUP(B37,'INFORM Severity - hidden'!$C$5:$V$170,20,FALSE)</f>
        <v>44494</v>
      </c>
    </row>
    <row r="38" spans="1:21" x14ac:dyDescent="0.25">
      <c r="A38" s="138" t="str">
        <f t="array" ref="A38">IFERROR(INDEX(Lists!$B$2:$B$153,SMALL(IF(Lists!$H$2:$H$153="Yes",ROW(Lists!$B$2:$B$153)),ROW(34:34))-1,1),"")</f>
        <v>Syrian refugees in Jordan</v>
      </c>
      <c r="B38" s="139" t="str">
        <f>VLOOKUP(A38,Lists!$B$2:$G$153,2,FALSE)</f>
        <v>JOR002</v>
      </c>
      <c r="C38" s="139" t="str">
        <f>VLOOKUP(B38,'INFORM Severity - hidden'!$C$5:$D$160,2,FALSE)</f>
        <v>Jordan</v>
      </c>
      <c r="D38" s="139" t="str">
        <f>VLOOKUP(A38,Lists!$B$2:$G$153,3,FALSE)</f>
        <v>JOR</v>
      </c>
      <c r="E38" s="139" t="str">
        <f>VLOOKUP(A38,Lists!$B$2:$G$153,5,FALSE)</f>
        <v>International displacement</v>
      </c>
      <c r="F38" s="249">
        <f t="shared" si="5"/>
        <v>2.7</v>
      </c>
      <c r="G38" s="143">
        <f t="shared" si="6"/>
        <v>3</v>
      </c>
      <c r="H38" s="143" t="str">
        <f t="shared" si="7"/>
        <v>Medium</v>
      </c>
      <c r="I38" s="250" t="str">
        <f>INDEX(Trends!$D$3:$D$404,MATCH(B38,Trends!$C$3:$C$404,0))</f>
        <v>Stable</v>
      </c>
      <c r="J38" s="143" t="str">
        <f>VLOOKUP($B38,Reliability!$A$3:$I$170,9,FALSE)</f>
        <v>High</v>
      </c>
      <c r="K38" s="251">
        <f t="shared" si="8"/>
        <v>2.7</v>
      </c>
      <c r="L38" s="251">
        <f>VLOOKUP($B38,'Impact of the crisis'!$C$6:$N$170,12,FALSE)</f>
        <v>3</v>
      </c>
      <c r="M38" s="251">
        <f>VLOOKUP($B38,'Impact of the crisis'!$C$6:$AB$170,26,FALSE)</f>
        <v>2.6</v>
      </c>
      <c r="N38" s="251">
        <f>VLOOKUP($B38,'Conditions of people affected'!$C$6:$R$170,16,FALSE)</f>
        <v>3.1</v>
      </c>
      <c r="O38" s="251">
        <f>VLOOKUP($B38,'Conditions of people affected'!$C$6:$R$170,9,FALSE)</f>
        <v>3.2</v>
      </c>
      <c r="P38" s="251">
        <f>VLOOKUP($B38,'Conditions of people affected'!$C$6:$R$170,15,FALSE)</f>
        <v>3</v>
      </c>
      <c r="Q38" s="251">
        <f t="shared" si="9"/>
        <v>2</v>
      </c>
      <c r="R38" s="251">
        <f>VLOOKUP($B38,'Complexity of the crisis'!$C$6:$AN$170,22,FALSE)</f>
        <v>2.5</v>
      </c>
      <c r="S38" s="252">
        <f>VLOOKUP($B38,'Complexity of the crisis'!$C$6:$AN$170,38,FALSE)</f>
        <v>1.5</v>
      </c>
      <c r="T38" s="142" t="str">
        <f>VLOOKUP(B38,Lists!$C$3:$E$163,3,FALSE)</f>
        <v>Middle east</v>
      </c>
      <c r="U38" s="156">
        <f>VLOOKUP(B38,'INFORM Severity - hidden'!$C$5:$V$170,20,FALSE)</f>
        <v>44658</v>
      </c>
    </row>
    <row r="39" spans="1:21" x14ac:dyDescent="0.25">
      <c r="A39" s="138" t="str">
        <f t="array" ref="A39">IFERROR(INDEX(Lists!$B$2:$B$153,SMALL(IF(Lists!$H$2:$H$153="Yes",ROW(Lists!$B$2:$B$153)),ROW(35:35))-1,1),"")</f>
        <v xml:space="preserve">Multiple crisis in Kenya </v>
      </c>
      <c r="B39" s="139" t="str">
        <f>VLOOKUP(A39,Lists!$B$2:$G$153,2,FALSE)</f>
        <v>KEN001</v>
      </c>
      <c r="C39" s="139" t="str">
        <f>VLOOKUP(B39,'INFORM Severity - hidden'!$C$5:$D$160,2,FALSE)</f>
        <v>Kenya</v>
      </c>
      <c r="D39" s="139" t="str">
        <f>VLOOKUP(A39,Lists!$B$2:$G$153,3,FALSE)</f>
        <v>KEN</v>
      </c>
      <c r="E39" s="139" t="str">
        <f>VLOOKUP(A39,Lists!$B$2:$G$153,5,FALSE)</f>
        <v>Multiple crises country</v>
      </c>
      <c r="F39" s="249">
        <f t="shared" si="5"/>
        <v>3.3</v>
      </c>
      <c r="G39" s="143">
        <f t="shared" si="6"/>
        <v>4</v>
      </c>
      <c r="H39" s="143" t="str">
        <f t="shared" si="7"/>
        <v>High</v>
      </c>
      <c r="I39" s="250" t="str">
        <f>INDEX(Trends!$D$3:$D$404,MATCH(B39,Trends!$C$3:$C$404,0))</f>
        <v>Increasing</v>
      </c>
      <c r="J39" s="143" t="str">
        <f>VLOOKUP($B39,Reliability!$A$3:$I$170,9,FALSE)</f>
        <v>High</v>
      </c>
      <c r="K39" s="251">
        <f t="shared" si="8"/>
        <v>3.6</v>
      </c>
      <c r="L39" s="251">
        <f>VLOOKUP($B39,'Impact of the crisis'!$C$6:$N$170,12,FALSE)</f>
        <v>3.8</v>
      </c>
      <c r="M39" s="251">
        <f>VLOOKUP($B39,'Impact of the crisis'!$C$6:$AB$170,26,FALSE)</f>
        <v>3.5</v>
      </c>
      <c r="N39" s="251">
        <f>VLOOKUP($B39,'Conditions of people affected'!$C$6:$R$170,16,FALSE)</f>
        <v>3.65</v>
      </c>
      <c r="O39" s="251">
        <f>VLOOKUP($B39,'Conditions of people affected'!$C$6:$R$170,9,FALSE)</f>
        <v>4.3</v>
      </c>
      <c r="P39" s="251">
        <f>VLOOKUP($B39,'Conditions of people affected'!$C$6:$R$170,15,FALSE)</f>
        <v>3</v>
      </c>
      <c r="Q39" s="251">
        <f t="shared" si="9"/>
        <v>2.6</v>
      </c>
      <c r="R39" s="251">
        <f>VLOOKUP($B39,'Complexity of the crisis'!$C$6:$AN$170,22,FALSE)</f>
        <v>2.7</v>
      </c>
      <c r="S39" s="252">
        <f>VLOOKUP($B39,'Complexity of the crisis'!$C$6:$AN$170,38,FALSE)</f>
        <v>2.5</v>
      </c>
      <c r="T39" s="142" t="str">
        <f>VLOOKUP(B39,Lists!$C$3:$E$163,3,FALSE)</f>
        <v>Africa</v>
      </c>
      <c r="U39" s="156">
        <f>VLOOKUP(B39,'INFORM Severity - hidden'!$C$5:$V$170,20,FALSE)</f>
        <v>44638</v>
      </c>
    </row>
    <row r="40" spans="1:21" x14ac:dyDescent="0.25">
      <c r="A40" s="138" t="str">
        <f t="array" ref="A40">IFERROR(INDEX(Lists!$B$2:$B$153,SMALL(IF(Lists!$H$2:$H$153="Yes",ROW(Lists!$B$2:$B$153)),ROW(36:36))-1,1),"")</f>
        <v>Socioeconomic crisis in Lebanon</v>
      </c>
      <c r="B40" s="139" t="str">
        <f>VLOOKUP(A40,Lists!$B$2:$G$153,2,FALSE)</f>
        <v>LBN004</v>
      </c>
      <c r="C40" s="139" t="str">
        <f>VLOOKUP(B40,'INFORM Severity - hidden'!$C$5:$D$160,2,FALSE)</f>
        <v>Lebanon</v>
      </c>
      <c r="D40" s="139" t="str">
        <f>VLOOKUP(A40,Lists!$B$2:$G$153,3,FALSE)</f>
        <v>LBN</v>
      </c>
      <c r="E40" s="139" t="str">
        <f>VLOOKUP(A40,Lists!$B$2:$G$153,5,FALSE)</f>
        <v>Political and economic crisis</v>
      </c>
      <c r="F40" s="249">
        <f t="shared" si="5"/>
        <v>3.6</v>
      </c>
      <c r="G40" s="143">
        <f t="shared" si="6"/>
        <v>4</v>
      </c>
      <c r="H40" s="143" t="str">
        <f t="shared" si="7"/>
        <v>High</v>
      </c>
      <c r="I40" s="250" t="str">
        <f>INDEX(Trends!$D$3:$D$404,MATCH(B40,Trends!$C$3:$C$404,0))</f>
        <v>Stable</v>
      </c>
      <c r="J40" s="143" t="str">
        <f>VLOOKUP($B40,Reliability!$A$3:$I$170,9,FALSE)</f>
        <v>Medium</v>
      </c>
      <c r="K40" s="251">
        <f t="shared" si="8"/>
        <v>3.2</v>
      </c>
      <c r="L40" s="251">
        <f>VLOOKUP($B40,'Impact of the crisis'!$C$6:$N$170,12,FALSE)</f>
        <v>3.6</v>
      </c>
      <c r="M40" s="251">
        <f>VLOOKUP($B40,'Impact of the crisis'!$C$6:$AB$170,26,FALSE)</f>
        <v>3</v>
      </c>
      <c r="N40" s="251">
        <f>VLOOKUP($B40,'Conditions of people affected'!$C$6:$R$170,16,FALSE)</f>
        <v>4.0999999999999996</v>
      </c>
      <c r="O40" s="251">
        <f>VLOOKUP($B40,'Conditions of people affected'!$C$6:$R$170,9,FALSE)</f>
        <v>4.2</v>
      </c>
      <c r="P40" s="251">
        <f>VLOOKUP($B40,'Conditions of people affected'!$C$6:$R$170,15,FALSE)</f>
        <v>4</v>
      </c>
      <c r="Q40" s="251">
        <f t="shared" si="9"/>
        <v>2.9</v>
      </c>
      <c r="R40" s="251">
        <f>VLOOKUP($B40,'Complexity of the crisis'!$C$6:$AN$170,22,FALSE)</f>
        <v>2.8</v>
      </c>
      <c r="S40" s="252">
        <f>VLOOKUP($B40,'Complexity of the crisis'!$C$6:$AN$170,38,FALSE)</f>
        <v>3</v>
      </c>
      <c r="T40" s="142" t="str">
        <f>VLOOKUP(B40,Lists!$C$3:$E$163,3,FALSE)</f>
        <v>Middle east</v>
      </c>
      <c r="U40" s="156">
        <f>VLOOKUP(B40,'INFORM Severity - hidden'!$C$5:$V$170,20,FALSE)</f>
        <v>44664</v>
      </c>
    </row>
    <row r="41" spans="1:21" x14ac:dyDescent="0.25">
      <c r="A41" s="138" t="str">
        <f t="array" ref="A41">IFERROR(INDEX(Lists!$B$2:$B$153,SMALL(IF(Lists!$H$2:$H$153="Yes",ROW(Lists!$B$2:$B$153)),ROW(37:37))-1,1),"")</f>
        <v>Complex crisis in Libya</v>
      </c>
      <c r="B41" s="139" t="str">
        <f>VLOOKUP(A41,Lists!$B$2:$G$153,2,FALSE)</f>
        <v>LBY001</v>
      </c>
      <c r="C41" s="139" t="str">
        <f>VLOOKUP(B41,'INFORM Severity - hidden'!$C$5:$D$160,2,FALSE)</f>
        <v>Libya</v>
      </c>
      <c r="D41" s="139" t="str">
        <f>VLOOKUP(A41,Lists!$B$2:$G$153,3,FALSE)</f>
        <v>LBY</v>
      </c>
      <c r="E41" s="139" t="str">
        <f>VLOOKUP(A41,Lists!$B$2:$G$153,5,FALSE)</f>
        <v>Multiple crises country</v>
      </c>
      <c r="F41" s="249">
        <f t="shared" si="5"/>
        <v>3.5</v>
      </c>
      <c r="G41" s="143">
        <f t="shared" si="6"/>
        <v>4</v>
      </c>
      <c r="H41" s="143" t="str">
        <f t="shared" si="7"/>
        <v>High</v>
      </c>
      <c r="I41" s="250" t="str">
        <f>INDEX(Trends!$D$3:$D$404,MATCH(B41,Trends!$C$3:$C$404,0))</f>
        <v>Decreasing</v>
      </c>
      <c r="J41" s="143" t="str">
        <f>VLOOKUP($B41,Reliability!$A$3:$I$170,9,FALSE)</f>
        <v>High</v>
      </c>
      <c r="K41" s="251">
        <f t="shared" si="8"/>
        <v>4</v>
      </c>
      <c r="L41" s="251">
        <f>VLOOKUP($B41,'Impact of the crisis'!$C$6:$N$170,12,FALSE)</f>
        <v>4.5999999999999996</v>
      </c>
      <c r="M41" s="251">
        <f>VLOOKUP($B41,'Impact of the crisis'!$C$6:$AB$170,26,FALSE)</f>
        <v>3.6</v>
      </c>
      <c r="N41" s="251">
        <f>VLOOKUP($B41,'Conditions of people affected'!$C$6:$R$170,16,FALSE)</f>
        <v>3.1</v>
      </c>
      <c r="O41" s="251">
        <f>VLOOKUP($B41,'Conditions of people affected'!$C$6:$R$170,9,FALSE)</f>
        <v>3.2</v>
      </c>
      <c r="P41" s="251">
        <f>VLOOKUP($B41,'Conditions of people affected'!$C$6:$R$170,15,FALSE)</f>
        <v>3</v>
      </c>
      <c r="Q41" s="251">
        <f t="shared" si="9"/>
        <v>3.7</v>
      </c>
      <c r="R41" s="251">
        <f>VLOOKUP($B41,'Complexity of the crisis'!$C$6:$AN$170,22,FALSE)</f>
        <v>3.3</v>
      </c>
      <c r="S41" s="252">
        <f>VLOOKUP($B41,'Complexity of the crisis'!$C$6:$AN$170,38,FALSE)</f>
        <v>4</v>
      </c>
      <c r="T41" s="142" t="str">
        <f>VLOOKUP(B41,Lists!$C$3:$E$163,3,FALSE)</f>
        <v>Africa</v>
      </c>
      <c r="U41" s="156">
        <f>VLOOKUP(B41,'INFORM Severity - hidden'!$C$5:$V$170,20,FALSE)</f>
        <v>44613</v>
      </c>
    </row>
    <row r="42" spans="1:21" x14ac:dyDescent="0.25">
      <c r="A42" s="138" t="str">
        <f t="array" ref="A42">IFERROR(INDEX(Lists!$B$2:$B$153,SMALL(IF(Lists!$H$2:$H$153="Yes",ROW(Lists!$B$2:$B$153)),ROW(38:38))-1,1),"")</f>
        <v>Drought in Lesotho</v>
      </c>
      <c r="B42" s="139" t="str">
        <f>VLOOKUP(A42,Lists!$B$2:$G$153,2,FALSE)</f>
        <v>LSO002</v>
      </c>
      <c r="C42" s="139" t="str">
        <f>VLOOKUP(B42,'INFORM Severity - hidden'!$C$5:$D$160,2,FALSE)</f>
        <v>Lesotho</v>
      </c>
      <c r="D42" s="139" t="str">
        <f>VLOOKUP(A42,Lists!$B$2:$G$153,3,FALSE)</f>
        <v>LSO</v>
      </c>
      <c r="E42" s="139" t="str">
        <f>VLOOKUP(A42,Lists!$B$2:$G$153,5,FALSE)</f>
        <v>Drought</v>
      </c>
      <c r="F42" s="249">
        <f t="shared" si="5"/>
        <v>2.2000000000000002</v>
      </c>
      <c r="G42" s="143">
        <f t="shared" si="6"/>
        <v>3</v>
      </c>
      <c r="H42" s="143" t="str">
        <f t="shared" si="7"/>
        <v>Medium</v>
      </c>
      <c r="I42" s="250" t="str">
        <f>INDEX(Trends!$D$3:$D$404,MATCH(B42,Trends!$C$3:$C$404,0))</f>
        <v>Stable</v>
      </c>
      <c r="J42" s="143" t="str">
        <f>VLOOKUP($B42,Reliability!$A$3:$I$170,9,FALSE)</f>
        <v>High</v>
      </c>
      <c r="K42" s="251">
        <f t="shared" si="8"/>
        <v>2.1</v>
      </c>
      <c r="L42" s="251">
        <f>VLOOKUP($B42,'Impact of the crisis'!$C$6:$N$170,12,FALSE)</f>
        <v>3</v>
      </c>
      <c r="M42" s="251">
        <f>VLOOKUP($B42,'Impact of the crisis'!$C$6:$AB$170,26,FALSE)</f>
        <v>1.5</v>
      </c>
      <c r="N42" s="251">
        <f>VLOOKUP($B42,'Conditions of people affected'!$C$6:$R$170,16,FALSE)</f>
        <v>2.75</v>
      </c>
      <c r="O42" s="251">
        <f>VLOOKUP($B42,'Conditions of people affected'!$C$6:$R$170,9,FALSE)</f>
        <v>2.5</v>
      </c>
      <c r="P42" s="251">
        <f>VLOOKUP($B42,'Conditions of people affected'!$C$6:$R$170,15,FALSE)</f>
        <v>3</v>
      </c>
      <c r="Q42" s="251">
        <f t="shared" si="9"/>
        <v>1.3</v>
      </c>
      <c r="R42" s="251">
        <f>VLOOKUP($B42,'Complexity of the crisis'!$C$6:$AN$170,22,FALSE)</f>
        <v>1.6</v>
      </c>
      <c r="S42" s="252">
        <f>VLOOKUP($B42,'Complexity of the crisis'!$C$6:$AN$170,38,FALSE)</f>
        <v>1</v>
      </c>
      <c r="T42" s="142" t="str">
        <f>VLOOKUP(B42,Lists!$C$3:$E$163,3,FALSE)</f>
        <v>Africa</v>
      </c>
      <c r="U42" s="156">
        <f>VLOOKUP(B42,'INFORM Severity - hidden'!$C$5:$V$170,20,FALSE)</f>
        <v>44679</v>
      </c>
    </row>
    <row r="43" spans="1:21" x14ac:dyDescent="0.25">
      <c r="A43" s="138" t="str">
        <f t="array" ref="A43">IFERROR(INDEX(Lists!$B$2:$B$153,SMALL(IF(Lists!$H$2:$H$153="Yes",ROW(Lists!$B$2:$B$153)),ROW(39:39))-1,1),"")</f>
        <v>Mixed migration flows in Morocco</v>
      </c>
      <c r="B43" s="139" t="str">
        <f>VLOOKUP(A43,Lists!$B$2:$G$153,2,FALSE)</f>
        <v>MAR002</v>
      </c>
      <c r="C43" s="139" t="str">
        <f>VLOOKUP(B43,'INFORM Severity - hidden'!$C$5:$D$160,2,FALSE)</f>
        <v>Morocco</v>
      </c>
      <c r="D43" s="139" t="str">
        <f>VLOOKUP(A43,Lists!$B$2:$G$153,3,FALSE)</f>
        <v>MAR</v>
      </c>
      <c r="E43" s="139" t="str">
        <f>VLOOKUP(A43,Lists!$B$2:$G$153,5,FALSE)</f>
        <v>International displacement</v>
      </c>
      <c r="F43" s="249" t="str">
        <f t="shared" si="5"/>
        <v>x</v>
      </c>
      <c r="G43" s="143" t="str">
        <f t="shared" si="6"/>
        <v>x</v>
      </c>
      <c r="H43" s="143" t="str">
        <f t="shared" si="7"/>
        <v>x</v>
      </c>
      <c r="I43" s="250" t="str">
        <f>INDEX(Trends!$D$3:$D$404,MATCH(B43,Trends!$C$3:$C$404,0))</f>
        <v>-</v>
      </c>
      <c r="J43" s="143" t="str">
        <f>VLOOKUP($B43,Reliability!$A$3:$I$170,9,FALSE)</f>
        <v>Very Low</v>
      </c>
      <c r="K43" s="251">
        <f t="shared" si="8"/>
        <v>3.9</v>
      </c>
      <c r="L43" s="251">
        <f>VLOOKUP($B43,'Impact of the crisis'!$C$6:$N$170,12,FALSE)</f>
        <v>4.8</v>
      </c>
      <c r="M43" s="251">
        <f>VLOOKUP($B43,'Impact of the crisis'!$C$6:$AB$170,26,FALSE)</f>
        <v>3.2</v>
      </c>
      <c r="N43" s="251" t="str">
        <f>VLOOKUP($B43,'Conditions of people affected'!$C$6:$R$170,16,FALSE)</f>
        <v>x</v>
      </c>
      <c r="O43" s="251" t="str">
        <f>VLOOKUP($B43,'Conditions of people affected'!$C$6:$R$170,9,FALSE)</f>
        <v>x</v>
      </c>
      <c r="P43" s="251" t="str">
        <f>VLOOKUP($B43,'Conditions of people affected'!$C$6:$R$170,15,FALSE)</f>
        <v>x</v>
      </c>
      <c r="Q43" s="251">
        <f t="shared" si="9"/>
        <v>2.4</v>
      </c>
      <c r="R43" s="251">
        <f>VLOOKUP($B43,'Complexity of the crisis'!$C$6:$AN$170,22,FALSE)</f>
        <v>3.1</v>
      </c>
      <c r="S43" s="252">
        <f>VLOOKUP($B43,'Complexity of the crisis'!$C$6:$AN$170,38,FALSE)</f>
        <v>1.5</v>
      </c>
      <c r="T43" s="142" t="str">
        <f>VLOOKUP(B43,Lists!$C$3:$E$163,3,FALSE)</f>
        <v>Africa</v>
      </c>
      <c r="U43" s="156">
        <f>VLOOKUP(B43,'INFORM Severity - hidden'!$C$5:$V$170,20,FALSE)</f>
        <v>44494</v>
      </c>
    </row>
    <row r="44" spans="1:21" x14ac:dyDescent="0.25">
      <c r="A44" s="138" t="str">
        <f t="array" ref="A44">IFERROR(INDEX(Lists!$B$2:$B$153,SMALL(IF(Lists!$H$2:$H$153="Yes",ROW(Lists!$B$2:$B$153)),ROW(40:40))-1,1),"")</f>
        <v>DIsplacement from Ukraine conflict in Moldova</v>
      </c>
      <c r="B44" s="139" t="str">
        <f>VLOOKUP(A44,Lists!$B$2:$G$153,2,FALSE)</f>
        <v>MDA002</v>
      </c>
      <c r="C44" s="139" t="str">
        <f>VLOOKUP(B44,'INFORM Severity - hidden'!$C$5:$D$160,2,FALSE)</f>
        <v>Moldova</v>
      </c>
      <c r="D44" s="139" t="str">
        <f>VLOOKUP(A44,Lists!$B$2:$G$153,3,FALSE)</f>
        <v>MDA</v>
      </c>
      <c r="E44" s="139" t="str">
        <f>VLOOKUP(A44,Lists!$B$2:$G$153,5,FALSE)</f>
        <v>International displacement</v>
      </c>
      <c r="F44" s="249">
        <f t="shared" si="5"/>
        <v>1.4</v>
      </c>
      <c r="G44" s="143">
        <f t="shared" si="6"/>
        <v>2</v>
      </c>
      <c r="H44" s="143" t="str">
        <f t="shared" si="7"/>
        <v>Low</v>
      </c>
      <c r="I44" s="250" t="str">
        <f>INDEX(Trends!$D$3:$D$404,MATCH(B44,Trends!$C$3:$C$404,0))</f>
        <v>-</v>
      </c>
      <c r="J44" s="143" t="str">
        <f>VLOOKUP($B44,Reliability!$A$3:$I$170,9,FALSE)</f>
        <v>Very High</v>
      </c>
      <c r="K44" s="251">
        <f t="shared" si="8"/>
        <v>2.1</v>
      </c>
      <c r="L44" s="251">
        <f>VLOOKUP($B44,'Impact of the crisis'!$C$6:$N$170,12,FALSE)</f>
        <v>0.3</v>
      </c>
      <c r="M44" s="251">
        <f>VLOOKUP($B44,'Impact of the crisis'!$C$6:$AB$170,26,FALSE)</f>
        <v>2.8</v>
      </c>
      <c r="N44" s="251">
        <f>VLOOKUP($B44,'Conditions of people affected'!$C$6:$R$170,16,FALSE)</f>
        <v>1</v>
      </c>
      <c r="O44" s="251">
        <f>VLOOKUP($B44,'Conditions of people affected'!$C$6:$R$170,9,FALSE)</f>
        <v>0</v>
      </c>
      <c r="P44" s="251">
        <f>VLOOKUP($B44,'Conditions of people affected'!$C$6:$R$170,15,FALSE)</f>
        <v>2</v>
      </c>
      <c r="Q44" s="251">
        <f t="shared" si="9"/>
        <v>1.4</v>
      </c>
      <c r="R44" s="251">
        <f>VLOOKUP($B44,'Complexity of the crisis'!$C$6:$AN$170,22,FALSE)</f>
        <v>1.8</v>
      </c>
      <c r="S44" s="252">
        <f>VLOOKUP($B44,'Complexity of the crisis'!$C$6:$AN$170,38,FALSE)</f>
        <v>1</v>
      </c>
      <c r="T44" s="142" t="str">
        <f>VLOOKUP(B44,Lists!$C$3:$E$163,3,FALSE)</f>
        <v>Europe</v>
      </c>
      <c r="U44" s="156">
        <f>VLOOKUP(B44,'INFORM Severity - hidden'!$C$5:$V$170,20,FALSE)</f>
        <v>44659</v>
      </c>
    </row>
    <row r="45" spans="1:21" x14ac:dyDescent="0.25">
      <c r="A45" s="138" t="str">
        <f t="array" ref="A45">IFERROR(INDEX(Lists!$B$2:$B$153,SMALL(IF(Lists!$H$2:$H$153="Yes",ROW(Lists!$B$2:$B$153)),ROW(41:41))-1,1),"")</f>
        <v>Multiple crisis in Madagascar</v>
      </c>
      <c r="B45" s="139" t="str">
        <f>VLOOKUP(A45,Lists!$B$2:$G$153,2,FALSE)</f>
        <v>MDG001</v>
      </c>
      <c r="C45" s="139" t="str">
        <f>VLOOKUP(B45,'INFORM Severity - hidden'!$C$5:$D$160,2,FALSE)</f>
        <v>Madagascar</v>
      </c>
      <c r="D45" s="139" t="str">
        <f>VLOOKUP(A45,Lists!$B$2:$G$153,3,FALSE)</f>
        <v>MDG</v>
      </c>
      <c r="E45" s="139" t="str">
        <f>VLOOKUP(A45,Lists!$B$2:$G$153,5,FALSE)</f>
        <v>Multiple crises country</v>
      </c>
      <c r="F45" s="249">
        <f t="shared" si="5"/>
        <v>3</v>
      </c>
      <c r="G45" s="143">
        <f t="shared" si="6"/>
        <v>3</v>
      </c>
      <c r="H45" s="143" t="str">
        <f t="shared" si="7"/>
        <v>Medium</v>
      </c>
      <c r="I45" s="250" t="str">
        <f>INDEX(Trends!$D$3:$D$404,MATCH(B45,Trends!$C$3:$C$404,0))</f>
        <v>Increasing</v>
      </c>
      <c r="J45" s="143" t="str">
        <f>VLOOKUP($B45,Reliability!$A$3:$I$170,9,FALSE)</f>
        <v>Very High</v>
      </c>
      <c r="K45" s="251">
        <f t="shared" si="8"/>
        <v>3.5</v>
      </c>
      <c r="L45" s="251">
        <f>VLOOKUP($B45,'Impact of the crisis'!$C$6:$N$170,12,FALSE)</f>
        <v>4.9000000000000004</v>
      </c>
      <c r="M45" s="251">
        <f>VLOOKUP($B45,'Impact of the crisis'!$C$6:$AB$170,26,FALSE)</f>
        <v>2.2999999999999998</v>
      </c>
      <c r="N45" s="251">
        <f>VLOOKUP($B45,'Conditions of people affected'!$C$6:$R$170,16,FALSE)</f>
        <v>3.35</v>
      </c>
      <c r="O45" s="251">
        <f>VLOOKUP($B45,'Conditions of people affected'!$C$6:$R$170,9,FALSE)</f>
        <v>3.7</v>
      </c>
      <c r="P45" s="251">
        <f>VLOOKUP($B45,'Conditions of people affected'!$C$6:$R$170,15,FALSE)</f>
        <v>3</v>
      </c>
      <c r="Q45" s="251">
        <f t="shared" si="9"/>
        <v>1.9</v>
      </c>
      <c r="R45" s="251">
        <f>VLOOKUP($B45,'Complexity of the crisis'!$C$6:$AN$170,22,FALSE)</f>
        <v>2.2999999999999998</v>
      </c>
      <c r="S45" s="252">
        <f>VLOOKUP($B45,'Complexity of the crisis'!$C$6:$AN$170,38,FALSE)</f>
        <v>1.5</v>
      </c>
      <c r="T45" s="142" t="str">
        <f>VLOOKUP(B45,Lists!$C$3:$E$163,3,FALSE)</f>
        <v>Africa</v>
      </c>
      <c r="U45" s="156">
        <f>VLOOKUP(B45,'INFORM Severity - hidden'!$C$5:$V$170,20,FALSE)</f>
        <v>44679</v>
      </c>
    </row>
    <row r="46" spans="1:21" x14ac:dyDescent="0.25">
      <c r="A46" s="138" t="str">
        <f t="array" ref="A46">IFERROR(INDEX(Lists!$B$2:$B$153,SMALL(IF(Lists!$H$2:$H$153="Yes",ROW(Lists!$B$2:$B$153)),ROW(42:42))-1,1),"")</f>
        <v>Multiple crisis in Mexico</v>
      </c>
      <c r="B46" s="139" t="str">
        <f>VLOOKUP(A46,Lists!$B$2:$G$153,2,FALSE)</f>
        <v>MEX001</v>
      </c>
      <c r="C46" s="139" t="str">
        <f>VLOOKUP(B46,'INFORM Severity - hidden'!$C$5:$D$160,2,FALSE)</f>
        <v>Mexico</v>
      </c>
      <c r="D46" s="139" t="str">
        <f>VLOOKUP(A46,Lists!$B$2:$G$153,3,FALSE)</f>
        <v>MEX</v>
      </c>
      <c r="E46" s="139" t="str">
        <f>VLOOKUP(A46,Lists!$B$2:$G$153,5,FALSE)</f>
        <v>Multiple crises country</v>
      </c>
      <c r="F46" s="249" t="str">
        <f t="shared" si="5"/>
        <v>x</v>
      </c>
      <c r="G46" s="143" t="str">
        <f t="shared" si="6"/>
        <v>x</v>
      </c>
      <c r="H46" s="143" t="str">
        <f t="shared" si="7"/>
        <v>x</v>
      </c>
      <c r="I46" s="250" t="str">
        <f>INDEX(Trends!$D$3:$D$404,MATCH(B46,Trends!$C$3:$C$404,0))</f>
        <v>-</v>
      </c>
      <c r="J46" s="143" t="str">
        <f>VLOOKUP($B46,Reliability!$A$3:$I$170,9,FALSE)</f>
        <v>Medium</v>
      </c>
      <c r="K46" s="251">
        <f t="shared" si="8"/>
        <v>3.8</v>
      </c>
      <c r="L46" s="251">
        <f>VLOOKUP($B46,'Impact of the crisis'!$C$6:$N$170,12,FALSE)</f>
        <v>5</v>
      </c>
      <c r="M46" s="251">
        <f>VLOOKUP($B46,'Impact of the crisis'!$C$6:$AB$170,26,FALSE)</f>
        <v>2.8</v>
      </c>
      <c r="N46" s="251" t="str">
        <f>VLOOKUP($B46,'Conditions of people affected'!$C$6:$R$170,16,FALSE)</f>
        <v>x</v>
      </c>
      <c r="O46" s="251" t="str">
        <f>VLOOKUP($B46,'Conditions of people affected'!$C$6:$R$170,9,FALSE)</f>
        <v>x</v>
      </c>
      <c r="P46" s="251" t="str">
        <f>VLOOKUP($B46,'Conditions of people affected'!$C$6:$R$170,15,FALSE)</f>
        <v>x</v>
      </c>
      <c r="Q46" s="251">
        <f t="shared" si="9"/>
        <v>3</v>
      </c>
      <c r="R46" s="251">
        <f>VLOOKUP($B46,'Complexity of the crisis'!$C$6:$AN$170,22,FALSE)</f>
        <v>3</v>
      </c>
      <c r="S46" s="252">
        <f>VLOOKUP($B46,'Complexity of the crisis'!$C$6:$AN$170,38,FALSE)</f>
        <v>3</v>
      </c>
      <c r="T46" s="142" t="str">
        <f>VLOOKUP(B46,Lists!$C$3:$E$163,3,FALSE)</f>
        <v>Americas</v>
      </c>
      <c r="U46" s="156">
        <f>VLOOKUP(B46,'INFORM Severity - hidden'!$C$5:$V$170,20,FALSE)</f>
        <v>44489</v>
      </c>
    </row>
    <row r="47" spans="1:21" x14ac:dyDescent="0.25">
      <c r="A47" s="138" t="str">
        <f t="array" ref="A47">IFERROR(INDEX(Lists!$B$2:$B$153,SMALL(IF(Lists!$H$2:$H$153="Yes",ROW(Lists!$B$2:$B$153)),ROW(43:43))-1,1),"")</f>
        <v>Complex crisis in Mali</v>
      </c>
      <c r="B47" s="139" t="str">
        <f>VLOOKUP(A47,Lists!$B$2:$G$153,2,FALSE)</f>
        <v>MLI001</v>
      </c>
      <c r="C47" s="139" t="str">
        <f>VLOOKUP(B47,'INFORM Severity - hidden'!$C$5:$D$160,2,FALSE)</f>
        <v>Mali</v>
      </c>
      <c r="D47" s="139" t="str">
        <f>VLOOKUP(A47,Lists!$B$2:$G$153,3,FALSE)</f>
        <v>MLI</v>
      </c>
      <c r="E47" s="139" t="str">
        <f>VLOOKUP(A47,Lists!$B$2:$G$153,5,FALSE)</f>
        <v>Complex crisis</v>
      </c>
      <c r="F47" s="249">
        <f t="shared" si="5"/>
        <v>4.3</v>
      </c>
      <c r="G47" s="143">
        <f t="shared" si="6"/>
        <v>5</v>
      </c>
      <c r="H47" s="143" t="str">
        <f t="shared" si="7"/>
        <v>Very High</v>
      </c>
      <c r="I47" s="250" t="str">
        <f>INDEX(Trends!$D$3:$D$404,MATCH(B47,Trends!$C$3:$C$404,0))</f>
        <v>Stable</v>
      </c>
      <c r="J47" s="143" t="str">
        <f>VLOOKUP($B47,Reliability!$A$3:$I$170,9,FALSE)</f>
        <v>Medium</v>
      </c>
      <c r="K47" s="251">
        <f t="shared" si="8"/>
        <v>4.3</v>
      </c>
      <c r="L47" s="251">
        <f>VLOOKUP($B47,'Impact of the crisis'!$C$6:$N$170,12,FALSE)</f>
        <v>4.9000000000000004</v>
      </c>
      <c r="M47" s="251">
        <f>VLOOKUP($B47,'Impact of the crisis'!$C$6:$AB$170,26,FALSE)</f>
        <v>3.9</v>
      </c>
      <c r="N47" s="251">
        <f>VLOOKUP($B47,'Conditions of people affected'!$C$6:$R$170,16,FALSE)</f>
        <v>4.3</v>
      </c>
      <c r="O47" s="251">
        <f>VLOOKUP($B47,'Conditions of people affected'!$C$6:$R$170,9,FALSE)</f>
        <v>4.5999999999999996</v>
      </c>
      <c r="P47" s="251">
        <f>VLOOKUP($B47,'Conditions of people affected'!$C$6:$R$170,15,FALSE)</f>
        <v>4</v>
      </c>
      <c r="Q47" s="251">
        <f t="shared" si="9"/>
        <v>4.3</v>
      </c>
      <c r="R47" s="251">
        <f>VLOOKUP($B47,'Complexity of the crisis'!$C$6:$AN$170,22,FALSE)</f>
        <v>3.1</v>
      </c>
      <c r="S47" s="252">
        <f>VLOOKUP($B47,'Complexity of the crisis'!$C$6:$AN$170,38,FALSE)</f>
        <v>5</v>
      </c>
      <c r="T47" s="142" t="str">
        <f>VLOOKUP(B47,Lists!$C$3:$E$163,3,FALSE)</f>
        <v>Africa</v>
      </c>
      <c r="U47" s="156">
        <f>VLOOKUP(B47,'INFORM Severity - hidden'!$C$5:$V$170,20,FALSE)</f>
        <v>44620</v>
      </c>
    </row>
    <row r="48" spans="1:21" x14ac:dyDescent="0.25">
      <c r="A48" s="138" t="str">
        <f t="array" ref="A48">IFERROR(INDEX(Lists!$B$2:$B$153,SMALL(IF(Lists!$H$2:$H$153="Yes",ROW(Lists!$B$2:$B$153)),ROW(44:44))-1,1),"")</f>
        <v>Multiple crises in Myanmar</v>
      </c>
      <c r="B48" s="139" t="str">
        <f>VLOOKUP(A48,Lists!$B$2:$G$153,2,FALSE)</f>
        <v>MMR001</v>
      </c>
      <c r="C48" s="139" t="str">
        <f>VLOOKUP(B48,'INFORM Severity - hidden'!$C$5:$D$160,2,FALSE)</f>
        <v>Myanmar</v>
      </c>
      <c r="D48" s="139" t="str">
        <f>VLOOKUP(A48,Lists!$B$2:$G$153,3,FALSE)</f>
        <v>MMR</v>
      </c>
      <c r="E48" s="139" t="str">
        <f>VLOOKUP(A48,Lists!$B$2:$G$153,5,FALSE)</f>
        <v>Multiple crises country</v>
      </c>
      <c r="F48" s="249">
        <f t="shared" si="5"/>
        <v>4.3</v>
      </c>
      <c r="G48" s="143">
        <f t="shared" si="6"/>
        <v>5</v>
      </c>
      <c r="H48" s="143" t="str">
        <f t="shared" si="7"/>
        <v>Very High</v>
      </c>
      <c r="I48" s="250" t="str">
        <f>INDEX(Trends!$D$3:$D$404,MATCH(B48,Trends!$C$3:$C$404,0))</f>
        <v>Increasing</v>
      </c>
      <c r="J48" s="143" t="str">
        <f>VLOOKUP($B48,Reliability!$A$3:$I$170,9,FALSE)</f>
        <v>High</v>
      </c>
      <c r="K48" s="251">
        <f t="shared" si="8"/>
        <v>4.4000000000000004</v>
      </c>
      <c r="L48" s="251">
        <f>VLOOKUP($B48,'Impact of the crisis'!$C$6:$N$170,12,FALSE)</f>
        <v>4.9000000000000004</v>
      </c>
      <c r="M48" s="251">
        <f>VLOOKUP($B48,'Impact of the crisis'!$C$6:$AB$170,26,FALSE)</f>
        <v>4</v>
      </c>
      <c r="N48" s="251">
        <f>VLOOKUP($B48,'Conditions of people affected'!$C$6:$R$170,16,FALSE)</f>
        <v>4.5</v>
      </c>
      <c r="O48" s="251">
        <f>VLOOKUP($B48,'Conditions of people affected'!$C$6:$R$170,9,FALSE)</f>
        <v>5</v>
      </c>
      <c r="P48" s="251">
        <f>VLOOKUP($B48,'Conditions of people affected'!$C$6:$R$170,15,FALSE)</f>
        <v>4</v>
      </c>
      <c r="Q48" s="251">
        <f t="shared" si="9"/>
        <v>4</v>
      </c>
      <c r="R48" s="251">
        <f>VLOOKUP($B48,'Complexity of the crisis'!$C$6:$AN$170,22,FALSE)</f>
        <v>3.9</v>
      </c>
      <c r="S48" s="252">
        <f>VLOOKUP($B48,'Complexity of the crisis'!$C$6:$AN$170,38,FALSE)</f>
        <v>4</v>
      </c>
      <c r="T48" s="142" t="str">
        <f>VLOOKUP(B48,Lists!$C$3:$E$163,3,FALSE)</f>
        <v>Asia</v>
      </c>
      <c r="U48" s="156">
        <f>VLOOKUP(B48,'INFORM Severity - hidden'!$C$5:$V$170,20,FALSE)</f>
        <v>44640</v>
      </c>
    </row>
    <row r="49" spans="1:21" x14ac:dyDescent="0.25">
      <c r="A49" s="138" t="str">
        <f t="array" ref="A49">IFERROR(INDEX(Lists!$B$2:$B$153,SMALL(IF(Lists!$H$2:$H$153="Yes",ROW(Lists!$B$2:$B$153)),ROW(45:45))-1,1),"")</f>
        <v>Multiple Crises in Mozambique</v>
      </c>
      <c r="B49" s="139" t="str">
        <f>VLOOKUP(A49,Lists!$B$2:$G$153,2,FALSE)</f>
        <v>MOZ001</v>
      </c>
      <c r="C49" s="139" t="str">
        <f>VLOOKUP(B49,'INFORM Severity - hidden'!$C$5:$D$160,2,FALSE)</f>
        <v>Mozambique</v>
      </c>
      <c r="D49" s="139" t="str">
        <f>VLOOKUP(A49,Lists!$B$2:$G$153,3,FALSE)</f>
        <v>MOZ</v>
      </c>
      <c r="E49" s="139" t="str">
        <f>VLOOKUP(A49,Lists!$B$2:$G$153,5,FALSE)</f>
        <v>Multiple crises country</v>
      </c>
      <c r="F49" s="249">
        <f t="shared" si="5"/>
        <v>3.6</v>
      </c>
      <c r="G49" s="143">
        <f t="shared" si="6"/>
        <v>4</v>
      </c>
      <c r="H49" s="143" t="str">
        <f t="shared" si="7"/>
        <v>High</v>
      </c>
      <c r="I49" s="250" t="str">
        <f>INDEX(Trends!$D$3:$D$404,MATCH(B49,Trends!$C$3:$C$404,0))</f>
        <v>Increasing</v>
      </c>
      <c r="J49" s="143" t="str">
        <f>VLOOKUP($B49,Reliability!$A$3:$I$170,9,FALSE)</f>
        <v>Very High</v>
      </c>
      <c r="K49" s="251">
        <f t="shared" si="8"/>
        <v>3.6</v>
      </c>
      <c r="L49" s="251">
        <f>VLOOKUP($B49,'Impact of the crisis'!$C$6:$N$170,12,FALSE)</f>
        <v>4</v>
      </c>
      <c r="M49" s="251">
        <f>VLOOKUP($B49,'Impact of the crisis'!$C$6:$AB$170,26,FALSE)</f>
        <v>3.4</v>
      </c>
      <c r="N49" s="251">
        <f>VLOOKUP($B49,'Conditions of people affected'!$C$6:$R$170,16,FALSE)</f>
        <v>3.5</v>
      </c>
      <c r="O49" s="251">
        <f>VLOOKUP($B49,'Conditions of people affected'!$C$6:$R$170,9,FALSE)</f>
        <v>4</v>
      </c>
      <c r="P49" s="251">
        <f>VLOOKUP($B49,'Conditions of people affected'!$C$6:$R$170,15,FALSE)</f>
        <v>3</v>
      </c>
      <c r="Q49" s="251">
        <f t="shared" si="9"/>
        <v>3.9</v>
      </c>
      <c r="R49" s="251">
        <f>VLOOKUP($B49,'Complexity of the crisis'!$C$6:$AN$170,22,FALSE)</f>
        <v>3.7</v>
      </c>
      <c r="S49" s="252">
        <f>VLOOKUP($B49,'Complexity of the crisis'!$C$6:$AN$170,38,FALSE)</f>
        <v>4</v>
      </c>
      <c r="T49" s="142" t="str">
        <f>VLOOKUP(B49,Lists!$C$3:$E$163,3,FALSE)</f>
        <v>Africa</v>
      </c>
      <c r="U49" s="156">
        <f>VLOOKUP(B49,'INFORM Severity - hidden'!$C$5:$V$170,20,FALSE)</f>
        <v>44673</v>
      </c>
    </row>
    <row r="50" spans="1:21" x14ac:dyDescent="0.25">
      <c r="A50" s="138" t="str">
        <f t="array" ref="A50">IFERROR(INDEX(Lists!$B$2:$B$153,SMALL(IF(Lists!$H$2:$H$153="Yes",ROW(Lists!$B$2:$B$153)),ROW(46:46))-1,1),"")</f>
        <v>Food Security in Mauritania</v>
      </c>
      <c r="B50" s="139" t="str">
        <f>VLOOKUP(A50,Lists!$B$2:$G$153,2,FALSE)</f>
        <v>MRT003</v>
      </c>
      <c r="C50" s="139" t="str">
        <f>VLOOKUP(B50,'INFORM Severity - hidden'!$C$5:$D$160,2,FALSE)</f>
        <v>Mauritania</v>
      </c>
      <c r="D50" s="139" t="str">
        <f>VLOOKUP(A50,Lists!$B$2:$G$153,3,FALSE)</f>
        <v>MRT</v>
      </c>
      <c r="E50" s="139" t="str">
        <f>VLOOKUP(A50,Lists!$B$2:$G$153,5,FALSE)</f>
        <v>Drought</v>
      </c>
      <c r="F50" s="249">
        <f t="shared" si="5"/>
        <v>2.8</v>
      </c>
      <c r="G50" s="143">
        <f t="shared" si="6"/>
        <v>3</v>
      </c>
      <c r="H50" s="143" t="str">
        <f t="shared" si="7"/>
        <v>Medium</v>
      </c>
      <c r="I50" s="250" t="str">
        <f>INDEX(Trends!$D$3:$D$404,MATCH(B50,Trends!$C$3:$C$404,0))</f>
        <v>Stable</v>
      </c>
      <c r="J50" s="143" t="str">
        <f>VLOOKUP($B50,Reliability!$A$3:$I$170,9,FALSE)</f>
        <v>Low</v>
      </c>
      <c r="K50" s="251">
        <f t="shared" si="8"/>
        <v>3.4</v>
      </c>
      <c r="L50" s="251">
        <f>VLOOKUP($B50,'Impact of the crisis'!$C$6:$N$170,12,FALSE)</f>
        <v>4.4000000000000004</v>
      </c>
      <c r="M50" s="251">
        <f>VLOOKUP($B50,'Impact of the crisis'!$C$6:$AB$170,26,FALSE)</f>
        <v>2.8</v>
      </c>
      <c r="N50" s="251">
        <f>VLOOKUP($B50,'Conditions of people affected'!$C$6:$R$170,16,FALSE)</f>
        <v>2.9</v>
      </c>
      <c r="O50" s="251">
        <f>VLOOKUP($B50,'Conditions of people affected'!$C$6:$R$170,9,FALSE)</f>
        <v>2.8</v>
      </c>
      <c r="P50" s="251">
        <f>VLOOKUP($B50,'Conditions of people affected'!$C$6:$R$170,15,FALSE)</f>
        <v>3</v>
      </c>
      <c r="Q50" s="251">
        <f t="shared" si="9"/>
        <v>2.2000000000000002</v>
      </c>
      <c r="R50" s="251">
        <f>VLOOKUP($B50,'Complexity of the crisis'!$C$6:$AN$170,22,FALSE)</f>
        <v>2.4</v>
      </c>
      <c r="S50" s="252">
        <f>VLOOKUP($B50,'Complexity of the crisis'!$C$6:$AN$170,38,FALSE)</f>
        <v>2</v>
      </c>
      <c r="T50" s="142" t="str">
        <f>VLOOKUP(B50,Lists!$C$3:$E$163,3,FALSE)</f>
        <v>Africa</v>
      </c>
      <c r="U50" s="156">
        <f>VLOOKUP(B50,'INFORM Severity - hidden'!$C$5:$V$170,20,FALSE)</f>
        <v>44494</v>
      </c>
    </row>
    <row r="51" spans="1:21" x14ac:dyDescent="0.25">
      <c r="A51" s="138" t="str">
        <f t="array" ref="A51">IFERROR(INDEX(Lists!$B$2:$B$153,SMALL(IF(Lists!$H$2:$H$153="Yes",ROW(Lists!$B$2:$B$153)),ROW(47:47))-1,1),"")</f>
        <v>Complex crisis in Malawi</v>
      </c>
      <c r="B51" s="139" t="str">
        <f>VLOOKUP(A51,Lists!$B$2:$G$153,2,FALSE)</f>
        <v>MWI002</v>
      </c>
      <c r="C51" s="139" t="str">
        <f>VLOOKUP(B51,'INFORM Severity - hidden'!$C$5:$D$160,2,FALSE)</f>
        <v>Malawi</v>
      </c>
      <c r="D51" s="139" t="str">
        <f>VLOOKUP(A51,Lists!$B$2:$G$153,3,FALSE)</f>
        <v>MWI</v>
      </c>
      <c r="E51" s="139" t="str">
        <f>VLOOKUP(A51,Lists!$B$2:$G$153,5,FALSE)</f>
        <v>Complex crisis</v>
      </c>
      <c r="F51" s="249">
        <f t="shared" si="5"/>
        <v>2.5</v>
      </c>
      <c r="G51" s="143">
        <f t="shared" si="6"/>
        <v>3</v>
      </c>
      <c r="H51" s="143" t="str">
        <f t="shared" si="7"/>
        <v>Medium</v>
      </c>
      <c r="I51" s="250" t="str">
        <f>INDEX(Trends!$D$3:$D$404,MATCH(B51,Trends!$C$3:$C$404,0))</f>
        <v>Decreasing</v>
      </c>
      <c r="J51" s="143" t="str">
        <f>VLOOKUP($B51,Reliability!$A$3:$I$170,9,FALSE)</f>
        <v>Very High</v>
      </c>
      <c r="K51" s="251">
        <f t="shared" si="8"/>
        <v>3.4</v>
      </c>
      <c r="L51" s="251">
        <f>VLOOKUP($B51,'Impact of the crisis'!$C$6:$N$170,12,FALSE)</f>
        <v>4.4000000000000004</v>
      </c>
      <c r="M51" s="251">
        <f>VLOOKUP($B51,'Impact of the crisis'!$C$6:$AB$170,26,FALSE)</f>
        <v>2.7</v>
      </c>
      <c r="N51" s="251">
        <f>VLOOKUP($B51,'Conditions of people affected'!$C$6:$R$170,16,FALSE)</f>
        <v>2.0499999999999998</v>
      </c>
      <c r="O51" s="251">
        <f>VLOOKUP($B51,'Conditions of people affected'!$C$6:$R$170,9,FALSE)</f>
        <v>2.1</v>
      </c>
      <c r="P51" s="251">
        <f>VLOOKUP($B51,'Conditions of people affected'!$C$6:$R$170,15,FALSE)</f>
        <v>2</v>
      </c>
      <c r="Q51" s="251">
        <f t="shared" si="9"/>
        <v>2.2999999999999998</v>
      </c>
      <c r="R51" s="251">
        <f>VLOOKUP($B51,'Complexity of the crisis'!$C$6:$AN$170,22,FALSE)</f>
        <v>2</v>
      </c>
      <c r="S51" s="252">
        <f>VLOOKUP($B51,'Complexity of the crisis'!$C$6:$AN$170,38,FALSE)</f>
        <v>2.5</v>
      </c>
      <c r="T51" s="142" t="str">
        <f>VLOOKUP(B51,Lists!$C$3:$E$163,3,FALSE)</f>
        <v>Africa</v>
      </c>
      <c r="U51" s="156">
        <f>VLOOKUP(B51,'INFORM Severity - hidden'!$C$5:$V$170,20,FALSE)</f>
        <v>44677</v>
      </c>
    </row>
    <row r="52" spans="1:21" x14ac:dyDescent="0.25">
      <c r="A52" s="138" t="str">
        <f t="array" ref="A52">IFERROR(INDEX(Lists!$B$2:$B$153,SMALL(IF(Lists!$H$2:$H$153="Yes",ROW(Lists!$B$2:$B$153)),ROW(48:48))-1,1),"")</f>
        <v>International Refugees in Malaysia</v>
      </c>
      <c r="B52" s="139" t="str">
        <f>VLOOKUP(A52,Lists!$B$2:$G$153,2,FALSE)</f>
        <v>MYS001</v>
      </c>
      <c r="C52" s="139" t="str">
        <f>VLOOKUP(B52,'INFORM Severity - hidden'!$C$5:$D$160,2,FALSE)</f>
        <v>Malaysia</v>
      </c>
      <c r="D52" s="139" t="str">
        <f>VLOOKUP(A52,Lists!$B$2:$G$153,3,FALSE)</f>
        <v>MYS</v>
      </c>
      <c r="E52" s="139" t="str">
        <f>VLOOKUP(A52,Lists!$B$2:$G$153,5,FALSE)</f>
        <v>International displacement</v>
      </c>
      <c r="F52" s="249">
        <f t="shared" si="5"/>
        <v>2.2000000000000002</v>
      </c>
      <c r="G52" s="143">
        <f t="shared" si="6"/>
        <v>3</v>
      </c>
      <c r="H52" s="143" t="str">
        <f t="shared" si="7"/>
        <v>Medium</v>
      </c>
      <c r="I52" s="250" t="str">
        <f>INDEX(Trends!$D$3:$D$404,MATCH(B52,Trends!$C$3:$C$404,0))</f>
        <v>Increasing</v>
      </c>
      <c r="J52" s="143" t="str">
        <f>VLOOKUP($B52,Reliability!$A$3:$I$170,9,FALSE)</f>
        <v>High</v>
      </c>
      <c r="K52" s="251">
        <f t="shared" si="8"/>
        <v>2.8</v>
      </c>
      <c r="L52" s="251">
        <f>VLOOKUP($B52,'Impact of the crisis'!$C$6:$N$170,12,FALSE)</f>
        <v>1.7</v>
      </c>
      <c r="M52" s="251">
        <f>VLOOKUP($B52,'Impact of the crisis'!$C$6:$AB$170,26,FALSE)</f>
        <v>3.3</v>
      </c>
      <c r="N52" s="251">
        <f>VLOOKUP($B52,'Conditions of people affected'!$C$6:$R$170,16,FALSE)</f>
        <v>2.0499999999999998</v>
      </c>
      <c r="O52" s="251">
        <f>VLOOKUP($B52,'Conditions of people affected'!$C$6:$R$170,9,FALSE)</f>
        <v>2.1</v>
      </c>
      <c r="P52" s="251">
        <f>VLOOKUP($B52,'Conditions of people affected'!$C$6:$R$170,15,FALSE)</f>
        <v>2</v>
      </c>
      <c r="Q52" s="251">
        <f t="shared" si="9"/>
        <v>2</v>
      </c>
      <c r="R52" s="251">
        <f>VLOOKUP($B52,'Complexity of the crisis'!$C$6:$AN$170,22,FALSE)</f>
        <v>1.9</v>
      </c>
      <c r="S52" s="252">
        <f>VLOOKUP($B52,'Complexity of the crisis'!$C$6:$AN$170,38,FALSE)</f>
        <v>2</v>
      </c>
      <c r="T52" s="142" t="str">
        <f>VLOOKUP(B52,Lists!$C$3:$E$163,3,FALSE)</f>
        <v>Asia</v>
      </c>
      <c r="U52" s="156">
        <f>VLOOKUP(B52,'INFORM Severity - hidden'!$C$5:$V$170,20,FALSE)</f>
        <v>44664</v>
      </c>
    </row>
    <row r="53" spans="1:21" x14ac:dyDescent="0.25">
      <c r="A53" s="138" t="str">
        <f t="array" ref="A53">IFERROR(INDEX(Lists!$B$2:$B$153,SMALL(IF(Lists!$H$2:$H$153="Yes",ROW(Lists!$B$2:$B$153)),ROW(49:49))-1,1),"")</f>
        <v>Food Security Crisis in Namibia</v>
      </c>
      <c r="B53" s="139" t="str">
        <f>VLOOKUP(A53,Lists!$B$2:$G$153,2,FALSE)</f>
        <v>NAM002</v>
      </c>
      <c r="C53" s="139" t="str">
        <f>VLOOKUP(B53,'INFORM Severity - hidden'!$C$5:$D$160,2,FALSE)</f>
        <v>Namibia</v>
      </c>
      <c r="D53" s="139" t="str">
        <f>VLOOKUP(A53,Lists!$B$2:$G$153,3,FALSE)</f>
        <v>NAM</v>
      </c>
      <c r="E53" s="139" t="str">
        <f>VLOOKUP(A53,Lists!$B$2:$G$153,5,FALSE)</f>
        <v>Food Security</v>
      </c>
      <c r="F53" s="249">
        <f t="shared" si="5"/>
        <v>2.4</v>
      </c>
      <c r="G53" s="143">
        <f t="shared" si="6"/>
        <v>3</v>
      </c>
      <c r="H53" s="143" t="str">
        <f t="shared" si="7"/>
        <v>Medium</v>
      </c>
      <c r="I53" s="250" t="str">
        <f>INDEX(Trends!$D$3:$D$404,MATCH(B53,Trends!$C$3:$C$404,0))</f>
        <v>Increasing</v>
      </c>
      <c r="J53" s="143" t="str">
        <f>VLOOKUP($B53,Reliability!$A$3:$I$170,9,FALSE)</f>
        <v>Medium</v>
      </c>
      <c r="K53" s="251">
        <f t="shared" si="8"/>
        <v>2.8</v>
      </c>
      <c r="L53" s="251">
        <f>VLOOKUP($B53,'Impact of the crisis'!$C$6:$N$170,12,FALSE)</f>
        <v>4.3</v>
      </c>
      <c r="M53" s="251">
        <f>VLOOKUP($B53,'Impact of the crisis'!$C$6:$AB$170,26,FALSE)</f>
        <v>1.7</v>
      </c>
      <c r="N53" s="251">
        <f>VLOOKUP($B53,'Conditions of people affected'!$C$6:$R$170,16,FALSE)</f>
        <v>3.05</v>
      </c>
      <c r="O53" s="251">
        <f>VLOOKUP($B53,'Conditions of people affected'!$C$6:$R$170,9,FALSE)</f>
        <v>3.1</v>
      </c>
      <c r="P53" s="251">
        <f>VLOOKUP($B53,'Conditions of people affected'!$C$6:$R$170,15,FALSE)</f>
        <v>3</v>
      </c>
      <c r="Q53" s="251">
        <f t="shared" si="9"/>
        <v>1.1000000000000001</v>
      </c>
      <c r="R53" s="251">
        <f>VLOOKUP($B53,'Complexity of the crisis'!$C$6:$AN$170,22,FALSE)</f>
        <v>1.6</v>
      </c>
      <c r="S53" s="252">
        <f>VLOOKUP($B53,'Complexity of the crisis'!$C$6:$AN$170,38,FALSE)</f>
        <v>0.5</v>
      </c>
      <c r="T53" s="142" t="str">
        <f>VLOOKUP(B53,Lists!$C$3:$E$163,3,FALSE)</f>
        <v>Africa</v>
      </c>
      <c r="U53" s="156">
        <f>VLOOKUP(B53,'INFORM Severity - hidden'!$C$5:$V$170,20,FALSE)</f>
        <v>44671</v>
      </c>
    </row>
    <row r="54" spans="1:21" x14ac:dyDescent="0.25">
      <c r="A54" s="138" t="str">
        <f t="array" ref="A54">IFERROR(INDEX(Lists!$B$2:$B$153,SMALL(IF(Lists!$H$2:$H$153="Yes",ROW(Lists!$B$2:$B$153)),ROW(50:50))-1,1),"")</f>
        <v>Multiple crises in Niger</v>
      </c>
      <c r="B54" s="139" t="str">
        <f>VLOOKUP(A54,Lists!$B$2:$G$153,2,FALSE)</f>
        <v>NER001</v>
      </c>
      <c r="C54" s="139" t="str">
        <f>VLOOKUP(B54,'INFORM Severity - hidden'!$C$5:$D$160,2,FALSE)</f>
        <v>Niger</v>
      </c>
      <c r="D54" s="139" t="str">
        <f>VLOOKUP(A54,Lists!$B$2:$G$153,3,FALSE)</f>
        <v>NER</v>
      </c>
      <c r="E54" s="139" t="str">
        <f>VLOOKUP(A54,Lists!$B$2:$G$153,5,FALSE)</f>
        <v>Multiple crises country</v>
      </c>
      <c r="F54" s="249">
        <f t="shared" si="5"/>
        <v>3.8</v>
      </c>
      <c r="G54" s="143">
        <f t="shared" si="6"/>
        <v>4</v>
      </c>
      <c r="H54" s="143" t="str">
        <f t="shared" si="7"/>
        <v>High</v>
      </c>
      <c r="I54" s="250" t="str">
        <f>INDEX(Trends!$D$3:$D$404,MATCH(B54,Trends!$C$3:$C$404,0))</f>
        <v>Stable</v>
      </c>
      <c r="J54" s="143" t="str">
        <f>VLOOKUP($B54,Reliability!$A$3:$I$170,9,FALSE)</f>
        <v>Medium</v>
      </c>
      <c r="K54" s="251">
        <f t="shared" si="8"/>
        <v>4.0999999999999996</v>
      </c>
      <c r="L54" s="251">
        <f>VLOOKUP($B54,'Impact of the crisis'!$C$6:$N$170,12,FALSE)</f>
        <v>4.9000000000000004</v>
      </c>
      <c r="M54" s="251">
        <f>VLOOKUP($B54,'Impact of the crisis'!$C$6:$AB$170,26,FALSE)</f>
        <v>3.6</v>
      </c>
      <c r="N54" s="251">
        <f>VLOOKUP($B54,'Conditions of people affected'!$C$6:$R$170,16,FALSE)</f>
        <v>3.65</v>
      </c>
      <c r="O54" s="251">
        <f>VLOOKUP($B54,'Conditions of people affected'!$C$6:$R$170,9,FALSE)</f>
        <v>4.3</v>
      </c>
      <c r="P54" s="251">
        <f>VLOOKUP($B54,'Conditions of people affected'!$C$6:$R$170,15,FALSE)</f>
        <v>3</v>
      </c>
      <c r="Q54" s="251">
        <f t="shared" si="9"/>
        <v>3.8</v>
      </c>
      <c r="R54" s="251">
        <f>VLOOKUP($B54,'Complexity of the crisis'!$C$6:$AN$170,22,FALSE)</f>
        <v>2.8</v>
      </c>
      <c r="S54" s="252">
        <f>VLOOKUP($B54,'Complexity of the crisis'!$C$6:$AN$170,38,FALSE)</f>
        <v>4.5</v>
      </c>
      <c r="T54" s="142" t="str">
        <f>VLOOKUP(B54,Lists!$C$3:$E$163,3,FALSE)</f>
        <v>Africa</v>
      </c>
      <c r="U54" s="156">
        <f>VLOOKUP(B54,'INFORM Severity - hidden'!$C$5:$V$170,20,FALSE)</f>
        <v>44620</v>
      </c>
    </row>
    <row r="55" spans="1:21" x14ac:dyDescent="0.25">
      <c r="A55" s="138" t="str">
        <f t="array" ref="A55">IFERROR(INDEX(Lists!$B$2:$B$153,SMALL(IF(Lists!$H$2:$H$153="Yes",ROW(Lists!$B$2:$B$153)),ROW(51:51))-1,1),"")</f>
        <v>Complex crisis in Nigeria</v>
      </c>
      <c r="B55" s="139" t="str">
        <f>VLOOKUP(A55,Lists!$B$2:$G$153,2,FALSE)</f>
        <v>NGA001</v>
      </c>
      <c r="C55" s="139" t="str">
        <f>VLOOKUP(B55,'INFORM Severity - hidden'!$C$5:$D$160,2,FALSE)</f>
        <v>Nigeria</v>
      </c>
      <c r="D55" s="139" t="str">
        <f>VLOOKUP(A55,Lists!$B$2:$G$153,3,FALSE)</f>
        <v>NGA</v>
      </c>
      <c r="E55" s="139" t="str">
        <f>VLOOKUP(A55,Lists!$B$2:$G$153,5,FALSE)</f>
        <v>Complex crisis</v>
      </c>
      <c r="F55" s="249">
        <f t="shared" si="5"/>
        <v>4.2</v>
      </c>
      <c r="G55" s="143">
        <f t="shared" si="6"/>
        <v>5</v>
      </c>
      <c r="H55" s="143" t="str">
        <f t="shared" si="7"/>
        <v>Very High</v>
      </c>
      <c r="I55" s="250" t="str">
        <f>INDEX(Trends!$D$3:$D$404,MATCH(B55,Trends!$C$3:$C$404,0))</f>
        <v>Stable</v>
      </c>
      <c r="J55" s="143" t="str">
        <f>VLOOKUP($B55,Reliability!$A$3:$I$170,9,FALSE)</f>
        <v>High</v>
      </c>
      <c r="K55" s="251">
        <f t="shared" si="8"/>
        <v>4.5</v>
      </c>
      <c r="L55" s="251">
        <f>VLOOKUP($B55,'Impact of the crisis'!$C$6:$N$170,12,FALSE)</f>
        <v>5</v>
      </c>
      <c r="M55" s="251">
        <f>VLOOKUP($B55,'Impact of the crisis'!$C$6:$AB$170,26,FALSE)</f>
        <v>4.0999999999999996</v>
      </c>
      <c r="N55" s="251">
        <f>VLOOKUP($B55,'Conditions of people affected'!$C$6:$R$170,16,FALSE)</f>
        <v>4</v>
      </c>
      <c r="O55" s="251">
        <f>VLOOKUP($B55,'Conditions of people affected'!$C$6:$R$170,9,FALSE)</f>
        <v>5</v>
      </c>
      <c r="P55" s="251">
        <f>VLOOKUP($B55,'Conditions of people affected'!$C$6:$R$170,15,FALSE)</f>
        <v>3</v>
      </c>
      <c r="Q55" s="251">
        <f t="shared" si="9"/>
        <v>4.4000000000000004</v>
      </c>
      <c r="R55" s="251">
        <f>VLOOKUP($B55,'Complexity of the crisis'!$C$6:$AN$170,22,FALSE)</f>
        <v>3.4</v>
      </c>
      <c r="S55" s="252">
        <f>VLOOKUP($B55,'Complexity of the crisis'!$C$6:$AN$170,38,FALSE)</f>
        <v>5</v>
      </c>
      <c r="T55" s="142" t="str">
        <f>VLOOKUP(B55,Lists!$C$3:$E$163,3,FALSE)</f>
        <v>Africa</v>
      </c>
      <c r="U55" s="156">
        <f>VLOOKUP(B55,'INFORM Severity - hidden'!$C$5:$V$170,20,FALSE)</f>
        <v>44615</v>
      </c>
    </row>
    <row r="56" spans="1:21" x14ac:dyDescent="0.25">
      <c r="A56" s="138" t="str">
        <f t="array" ref="A56">IFERROR(INDEX(Lists!$B$2:$B$153,SMALL(IF(Lists!$H$2:$H$153="Yes",ROW(Lists!$B$2:$B$153)),ROW(52:52))-1,1),"")</f>
        <v>Socioeconomic crisis in Nicaragua</v>
      </c>
      <c r="B56" s="139" t="str">
        <f>VLOOKUP(A56,Lists!$B$2:$G$153,2,FALSE)</f>
        <v>NIC001</v>
      </c>
      <c r="C56" s="139" t="str">
        <f>VLOOKUP(B56,'INFORM Severity - hidden'!$C$5:$D$160,2,FALSE)</f>
        <v>Nicaragua</v>
      </c>
      <c r="D56" s="139" t="str">
        <f>VLOOKUP(A56,Lists!$B$2:$G$153,3,FALSE)</f>
        <v>NIC</v>
      </c>
      <c r="E56" s="139" t="str">
        <f>VLOOKUP(A56,Lists!$B$2:$G$153,5,FALSE)</f>
        <v>Political and economic crisis</v>
      </c>
      <c r="F56" s="249" t="str">
        <f t="shared" si="5"/>
        <v>x</v>
      </c>
      <c r="G56" s="143" t="str">
        <f t="shared" si="6"/>
        <v>x</v>
      </c>
      <c r="H56" s="143" t="str">
        <f t="shared" si="7"/>
        <v>x</v>
      </c>
      <c r="I56" s="250" t="str">
        <f>INDEX(Trends!$D$3:$D$404,MATCH(B56,Trends!$C$3:$C$404,0))</f>
        <v>-</v>
      </c>
      <c r="J56" s="143" t="str">
        <f>VLOOKUP($B56,Reliability!$A$3:$I$170,9,FALSE)</f>
        <v>Very High</v>
      </c>
      <c r="K56" s="251">
        <f t="shared" si="8"/>
        <v>2.8</v>
      </c>
      <c r="L56" s="251">
        <f>VLOOKUP($B56,'Impact of the crisis'!$C$6:$N$170,12,FALSE)</f>
        <v>4.0999999999999996</v>
      </c>
      <c r="M56" s="251">
        <f>VLOOKUP($B56,'Impact of the crisis'!$C$6:$AB$170,26,FALSE)</f>
        <v>1.9</v>
      </c>
      <c r="N56" s="251" t="str">
        <f>VLOOKUP($B56,'Conditions of people affected'!$C$6:$R$170,16,FALSE)</f>
        <v>x</v>
      </c>
      <c r="O56" s="251" t="str">
        <f>VLOOKUP($B56,'Conditions of people affected'!$C$6:$R$170,9,FALSE)</f>
        <v>x</v>
      </c>
      <c r="P56" s="251" t="str">
        <f>VLOOKUP($B56,'Conditions of people affected'!$C$6:$R$170,15,FALSE)</f>
        <v>x</v>
      </c>
      <c r="Q56" s="251">
        <f t="shared" si="9"/>
        <v>2.9</v>
      </c>
      <c r="R56" s="251">
        <f>VLOOKUP($B56,'Complexity of the crisis'!$C$6:$AN$170,22,FALSE)</f>
        <v>2.7</v>
      </c>
      <c r="S56" s="252">
        <f>VLOOKUP($B56,'Complexity of the crisis'!$C$6:$AN$170,38,FALSE)</f>
        <v>3</v>
      </c>
      <c r="T56" s="142" t="str">
        <f>VLOOKUP(B56,Lists!$C$3:$E$163,3,FALSE)</f>
        <v>Americas</v>
      </c>
      <c r="U56" s="156">
        <f>VLOOKUP(B56,'INFORM Severity - hidden'!$C$5:$V$170,20,FALSE)</f>
        <v>44673</v>
      </c>
    </row>
    <row r="57" spans="1:21" x14ac:dyDescent="0.25">
      <c r="A57" s="138" t="str">
        <f t="array" ref="A57">IFERROR(INDEX(Lists!$B$2:$B$153,SMALL(IF(Lists!$H$2:$H$153="Yes",ROW(Lists!$B$2:$B$153)),ROW(53:53))-1,1),"")</f>
        <v>Complex crisis in Pakistan</v>
      </c>
      <c r="B57" s="139" t="str">
        <f>VLOOKUP(A57,Lists!$B$2:$G$153,2,FALSE)</f>
        <v>PAK001</v>
      </c>
      <c r="C57" s="139" t="str">
        <f>VLOOKUP(B57,'INFORM Severity - hidden'!$C$5:$D$160,2,FALSE)</f>
        <v>Pakistan</v>
      </c>
      <c r="D57" s="139" t="str">
        <f>VLOOKUP(A57,Lists!$B$2:$G$153,3,FALSE)</f>
        <v>PAK</v>
      </c>
      <c r="E57" s="139" t="str">
        <f>VLOOKUP(A57,Lists!$B$2:$G$153,5,FALSE)</f>
        <v>Complex crisis</v>
      </c>
      <c r="F57" s="249">
        <f t="shared" si="5"/>
        <v>3.6</v>
      </c>
      <c r="G57" s="143">
        <f t="shared" si="6"/>
        <v>4</v>
      </c>
      <c r="H57" s="143" t="str">
        <f t="shared" si="7"/>
        <v>High</v>
      </c>
      <c r="I57" s="250" t="str">
        <f>INDEX(Trends!$D$3:$D$404,MATCH(B57,Trends!$C$3:$C$404,0))</f>
        <v>Stable</v>
      </c>
      <c r="J57" s="143" t="str">
        <f>VLOOKUP($B57,Reliability!$A$3:$I$170,9,FALSE)</f>
        <v>High</v>
      </c>
      <c r="K57" s="251">
        <f t="shared" si="8"/>
        <v>4.2</v>
      </c>
      <c r="L57" s="251">
        <f>VLOOKUP($B57,'Impact of the crisis'!$C$6:$N$170,12,FALSE)</f>
        <v>5</v>
      </c>
      <c r="M57" s="251">
        <f>VLOOKUP($B57,'Impact of the crisis'!$C$6:$AB$170,26,FALSE)</f>
        <v>3.7</v>
      </c>
      <c r="N57" s="251">
        <f>VLOOKUP($B57,'Conditions of people affected'!$C$6:$R$170,16,FALSE)</f>
        <v>3.5</v>
      </c>
      <c r="O57" s="251">
        <f>VLOOKUP($B57,'Conditions of people affected'!$C$6:$R$170,9,FALSE)</f>
        <v>5</v>
      </c>
      <c r="P57" s="251">
        <f>VLOOKUP($B57,'Conditions of people affected'!$C$6:$R$170,15,FALSE)</f>
        <v>2</v>
      </c>
      <c r="Q57" s="251">
        <f t="shared" si="9"/>
        <v>3.4</v>
      </c>
      <c r="R57" s="251">
        <f>VLOOKUP($B57,'Complexity of the crisis'!$C$6:$AN$170,22,FALSE)</f>
        <v>3.2</v>
      </c>
      <c r="S57" s="252">
        <f>VLOOKUP($B57,'Complexity of the crisis'!$C$6:$AN$170,38,FALSE)</f>
        <v>3.5</v>
      </c>
      <c r="T57" s="142" t="str">
        <f>VLOOKUP(B57,Lists!$C$3:$E$163,3,FALSE)</f>
        <v>Asia</v>
      </c>
      <c r="U57" s="156">
        <f>VLOOKUP(B57,'INFORM Severity - hidden'!$C$5:$V$170,20,FALSE)</f>
        <v>44657</v>
      </c>
    </row>
    <row r="58" spans="1:21" x14ac:dyDescent="0.25">
      <c r="A58" s="138" t="str">
        <f t="array" ref="A58">IFERROR(INDEX(Lists!$B$2:$B$153,SMALL(IF(Lists!$H$2:$H$153="Yes",ROW(Lists!$B$2:$B$153)),ROW(54:54))-1,1),"")</f>
        <v>Venezuela displacement in Panama</v>
      </c>
      <c r="B58" s="139" t="str">
        <f>VLOOKUP(A58,Lists!$B$2:$G$153,2,FALSE)</f>
        <v>PAN002</v>
      </c>
      <c r="C58" s="139" t="str">
        <f>VLOOKUP(B58,'INFORM Severity - hidden'!$C$5:$D$160,2,FALSE)</f>
        <v>Panama</v>
      </c>
      <c r="D58" s="139" t="str">
        <f>VLOOKUP(A58,Lists!$B$2:$G$153,3,FALSE)</f>
        <v>PAN</v>
      </c>
      <c r="E58" s="139" t="str">
        <f>VLOOKUP(A58,Lists!$B$2:$G$153,5,FALSE)</f>
        <v>International displacement</v>
      </c>
      <c r="F58" s="249">
        <f t="shared" si="5"/>
        <v>2.1</v>
      </c>
      <c r="G58" s="143">
        <f t="shared" si="6"/>
        <v>3</v>
      </c>
      <c r="H58" s="143" t="str">
        <f t="shared" si="7"/>
        <v>Medium</v>
      </c>
      <c r="I58" s="250" t="str">
        <f>INDEX(Trends!$D$3:$D$404,MATCH(B58,Trends!$C$3:$C$404,0))</f>
        <v>-</v>
      </c>
      <c r="J58" s="143" t="str">
        <f>VLOOKUP($B58,Reliability!$A$3:$I$170,9,FALSE)</f>
        <v>High</v>
      </c>
      <c r="K58" s="251">
        <f t="shared" si="8"/>
        <v>2.5</v>
      </c>
      <c r="L58" s="251">
        <f>VLOOKUP($B58,'Impact of the crisis'!$C$6:$N$170,12,FALSE)</f>
        <v>2.6</v>
      </c>
      <c r="M58" s="251">
        <f>VLOOKUP($B58,'Impact of the crisis'!$C$6:$AB$170,26,FALSE)</f>
        <v>2.4</v>
      </c>
      <c r="N58" s="251">
        <f>VLOOKUP($B58,'Conditions of people affected'!$C$6:$R$170,16,FALSE)</f>
        <v>2.2999999999999998</v>
      </c>
      <c r="O58" s="251">
        <f>VLOOKUP($B58,'Conditions of people affected'!$C$6:$R$170,9,FALSE)</f>
        <v>1.6</v>
      </c>
      <c r="P58" s="251">
        <f>VLOOKUP($B58,'Conditions of people affected'!$C$6:$R$170,15,FALSE)</f>
        <v>3</v>
      </c>
      <c r="Q58" s="251">
        <f t="shared" si="9"/>
        <v>1.4</v>
      </c>
      <c r="R58" s="251">
        <f>VLOOKUP($B58,'Complexity of the crisis'!$C$6:$AN$170,22,FALSE)</f>
        <v>1.7</v>
      </c>
      <c r="S58" s="252">
        <f>VLOOKUP($B58,'Complexity of the crisis'!$C$6:$AN$170,38,FALSE)</f>
        <v>1</v>
      </c>
      <c r="T58" s="142" t="str">
        <f>VLOOKUP(B58,Lists!$C$3:$E$163,3,FALSE)</f>
        <v>Americas</v>
      </c>
      <c r="U58" s="156">
        <f>VLOOKUP(B58,'INFORM Severity - hidden'!$C$5:$V$170,20,FALSE)</f>
        <v>44616</v>
      </c>
    </row>
    <row r="59" spans="1:21" x14ac:dyDescent="0.25">
      <c r="A59" s="138" t="str">
        <f t="array" ref="A59">IFERROR(INDEX(Lists!$B$2:$B$153,SMALL(IF(Lists!$H$2:$H$153="Yes",ROW(Lists!$B$2:$B$153)),ROW(55:55))-1,1),"")</f>
        <v>Venezuela displacement in Peru</v>
      </c>
      <c r="B59" s="139" t="str">
        <f>VLOOKUP(A59,Lists!$B$2:$G$153,2,FALSE)</f>
        <v>PER002</v>
      </c>
      <c r="C59" s="139" t="str">
        <f>VLOOKUP(B59,'INFORM Severity - hidden'!$C$5:$D$160,2,FALSE)</f>
        <v>Peru</v>
      </c>
      <c r="D59" s="139" t="str">
        <f>VLOOKUP(A59,Lists!$B$2:$G$153,3,FALSE)</f>
        <v>PER</v>
      </c>
      <c r="E59" s="139" t="str">
        <f>VLOOKUP(A59,Lists!$B$2:$G$153,5,FALSE)</f>
        <v>International displacement</v>
      </c>
      <c r="F59" s="249">
        <f t="shared" si="5"/>
        <v>3</v>
      </c>
      <c r="G59" s="143">
        <f t="shared" si="6"/>
        <v>3</v>
      </c>
      <c r="H59" s="143" t="str">
        <f t="shared" si="7"/>
        <v>Medium</v>
      </c>
      <c r="I59" s="250" t="str">
        <f>INDEX(Trends!$D$3:$D$404,MATCH(B59,Trends!$C$3:$C$404,0))</f>
        <v>Increasing</v>
      </c>
      <c r="J59" s="143" t="str">
        <f>VLOOKUP($B59,Reliability!$A$3:$I$170,9,FALSE)</f>
        <v>Medium</v>
      </c>
      <c r="K59" s="251">
        <f t="shared" si="8"/>
        <v>3.3</v>
      </c>
      <c r="L59" s="251">
        <f>VLOOKUP($B59,'Impact of the crisis'!$C$6:$N$170,12,FALSE)</f>
        <v>2.4</v>
      </c>
      <c r="M59" s="251">
        <f>VLOOKUP($B59,'Impact of the crisis'!$C$6:$AB$170,26,FALSE)</f>
        <v>3.7</v>
      </c>
      <c r="N59" s="251">
        <f>VLOOKUP($B59,'Conditions of people affected'!$C$6:$R$170,16,FALSE)</f>
        <v>3.35</v>
      </c>
      <c r="O59" s="251">
        <f>VLOOKUP($B59,'Conditions of people affected'!$C$6:$R$170,9,FALSE)</f>
        <v>3.7</v>
      </c>
      <c r="P59" s="251">
        <f>VLOOKUP($B59,'Conditions of people affected'!$C$6:$R$170,15,FALSE)</f>
        <v>3</v>
      </c>
      <c r="Q59" s="251">
        <f t="shared" si="9"/>
        <v>2.1</v>
      </c>
      <c r="R59" s="251">
        <f>VLOOKUP($B59,'Complexity of the crisis'!$C$6:$AN$170,22,FALSE)</f>
        <v>2.7</v>
      </c>
      <c r="S59" s="252">
        <f>VLOOKUP($B59,'Complexity of the crisis'!$C$6:$AN$170,38,FALSE)</f>
        <v>1.5</v>
      </c>
      <c r="T59" s="142" t="str">
        <f>VLOOKUP(B59,Lists!$C$3:$E$163,3,FALSE)</f>
        <v>Americas</v>
      </c>
      <c r="U59" s="156">
        <f>VLOOKUP(B59,'INFORM Severity - hidden'!$C$5:$V$170,20,FALSE)</f>
        <v>44609</v>
      </c>
    </row>
    <row r="60" spans="1:21" x14ac:dyDescent="0.25">
      <c r="A60" s="138" t="str">
        <f t="array" ref="A60">IFERROR(INDEX(Lists!$B$2:$B$153,SMALL(IF(Lists!$H$2:$H$153="Yes",ROW(Lists!$B$2:$B$153)),ROW(56:56))-1,1),"")</f>
        <v>Multiple crises in the Philippines</v>
      </c>
      <c r="B60" s="139" t="str">
        <f>VLOOKUP(A60,Lists!$B$2:$G$153,2,FALSE)</f>
        <v>PHL001</v>
      </c>
      <c r="C60" s="139" t="str">
        <f>VLOOKUP(B60,'INFORM Severity - hidden'!$C$5:$D$160,2,FALSE)</f>
        <v>Philippines</v>
      </c>
      <c r="D60" s="139" t="str">
        <f>VLOOKUP(A60,Lists!$B$2:$G$153,3,FALSE)</f>
        <v>PHL</v>
      </c>
      <c r="E60" s="139" t="str">
        <f>VLOOKUP(A60,Lists!$B$2:$G$153,5,FALSE)</f>
        <v>Multiple crises country</v>
      </c>
      <c r="F60" s="249">
        <f t="shared" si="5"/>
        <v>3.3</v>
      </c>
      <c r="G60" s="143">
        <f t="shared" si="6"/>
        <v>4</v>
      </c>
      <c r="H60" s="143" t="str">
        <f t="shared" si="7"/>
        <v>High</v>
      </c>
      <c r="I60" s="250" t="str">
        <f>INDEX(Trends!$D$3:$D$404,MATCH(B60,Trends!$C$3:$C$404,0))</f>
        <v>Stable</v>
      </c>
      <c r="J60" s="143" t="str">
        <f>VLOOKUP($B60,Reliability!$A$3:$I$170,9,FALSE)</f>
        <v>High</v>
      </c>
      <c r="K60" s="251">
        <f t="shared" si="8"/>
        <v>3.1</v>
      </c>
      <c r="L60" s="251">
        <f>VLOOKUP($B60,'Impact of the crisis'!$C$6:$N$170,12,FALSE)</f>
        <v>3.7</v>
      </c>
      <c r="M60" s="251">
        <f>VLOOKUP($B60,'Impact of the crisis'!$C$6:$AB$170,26,FALSE)</f>
        <v>2.7</v>
      </c>
      <c r="N60" s="251">
        <f>VLOOKUP($B60,'Conditions of people affected'!$C$6:$R$170,16,FALSE)</f>
        <v>3.5</v>
      </c>
      <c r="O60" s="251">
        <f>VLOOKUP($B60,'Conditions of people affected'!$C$6:$R$170,9,FALSE)</f>
        <v>4</v>
      </c>
      <c r="P60" s="251">
        <f>VLOOKUP($B60,'Conditions of people affected'!$C$6:$R$170,15,FALSE)</f>
        <v>3</v>
      </c>
      <c r="Q60" s="251">
        <f t="shared" si="9"/>
        <v>3</v>
      </c>
      <c r="R60" s="251">
        <f>VLOOKUP($B60,'Complexity of the crisis'!$C$6:$AN$170,22,FALSE)</f>
        <v>2.9</v>
      </c>
      <c r="S60" s="252">
        <f>VLOOKUP($B60,'Complexity of the crisis'!$C$6:$AN$170,38,FALSE)</f>
        <v>3</v>
      </c>
      <c r="T60" s="142" t="str">
        <f>VLOOKUP(B60,Lists!$C$3:$E$163,3,FALSE)</f>
        <v>Asia</v>
      </c>
      <c r="U60" s="156">
        <f>VLOOKUP(B60,'INFORM Severity - hidden'!$C$5:$V$170,20,FALSE)</f>
        <v>44635</v>
      </c>
    </row>
    <row r="61" spans="1:21" x14ac:dyDescent="0.25">
      <c r="A61" s="138" t="str">
        <f t="array" ref="A61">IFERROR(INDEX(Lists!$B$2:$B$153,SMALL(IF(Lists!$H$2:$H$153="Yes",ROW(Lists!$B$2:$B$153)),ROW(57:57))-1,1),"")</f>
        <v>Displacement from Ukraine conflict in Poland</v>
      </c>
      <c r="B61" s="139" t="str">
        <f>VLOOKUP(A61,Lists!$B$2:$G$153,2,FALSE)</f>
        <v>POL002</v>
      </c>
      <c r="C61" s="139" t="str">
        <f>VLOOKUP(B61,'INFORM Severity - hidden'!$C$5:$D$160,2,FALSE)</f>
        <v>Poland</v>
      </c>
      <c r="D61" s="139" t="str">
        <f>VLOOKUP(A61,Lists!$B$2:$G$153,3,FALSE)</f>
        <v>POL</v>
      </c>
      <c r="E61" s="139" t="str">
        <f>VLOOKUP(A61,Lists!$B$2:$G$153,5,FALSE)</f>
        <v>International displacement</v>
      </c>
      <c r="F61" s="249">
        <f t="shared" si="5"/>
        <v>1.6</v>
      </c>
      <c r="G61" s="143">
        <f t="shared" si="6"/>
        <v>2</v>
      </c>
      <c r="H61" s="143" t="str">
        <f t="shared" si="7"/>
        <v>Low</v>
      </c>
      <c r="I61" s="250" t="str">
        <f>INDEX(Trends!$D$3:$D$404,MATCH(B61,Trends!$C$3:$C$404,0))</f>
        <v>-</v>
      </c>
      <c r="J61" s="143" t="str">
        <f>VLOOKUP($B61,Reliability!$A$3:$I$170,9,FALSE)</f>
        <v>Very High</v>
      </c>
      <c r="K61" s="251">
        <f t="shared" si="8"/>
        <v>3.1</v>
      </c>
      <c r="L61" s="251">
        <f>VLOOKUP($B61,'Impact of the crisis'!$C$6:$N$170,12,FALSE)</f>
        <v>2.1</v>
      </c>
      <c r="M61" s="251">
        <f>VLOOKUP($B61,'Impact of the crisis'!$C$6:$AB$170,26,FALSE)</f>
        <v>3.5</v>
      </c>
      <c r="N61" s="251">
        <f>VLOOKUP($B61,'Conditions of people affected'!$C$6:$R$170,16,FALSE)</f>
        <v>1</v>
      </c>
      <c r="O61" s="251">
        <f>VLOOKUP($B61,'Conditions of people affected'!$C$6:$R$170,9,FALSE)</f>
        <v>0</v>
      </c>
      <c r="P61" s="251">
        <f>VLOOKUP($B61,'Conditions of people affected'!$C$6:$R$170,15,FALSE)</f>
        <v>2</v>
      </c>
      <c r="Q61" s="251">
        <f t="shared" si="9"/>
        <v>1</v>
      </c>
      <c r="R61" s="251">
        <f>VLOOKUP($B61,'Complexity of the crisis'!$C$6:$AN$170,22,FALSE)</f>
        <v>1</v>
      </c>
      <c r="S61" s="252">
        <f>VLOOKUP($B61,'Complexity of the crisis'!$C$6:$AN$170,38,FALSE)</f>
        <v>1</v>
      </c>
      <c r="T61" s="142" t="str">
        <f>VLOOKUP(B61,Lists!$C$3:$E$163,3,FALSE)</f>
        <v>Europe</v>
      </c>
      <c r="U61" s="156">
        <f>VLOOKUP(B61,'INFORM Severity - hidden'!$C$5:$V$170,20,FALSE)</f>
        <v>44651</v>
      </c>
    </row>
    <row r="62" spans="1:21" x14ac:dyDescent="0.25">
      <c r="A62" s="138" t="str">
        <f t="array" ref="A62">IFERROR(INDEX(Lists!$B$2:$B$153,SMALL(IF(Lists!$H$2:$H$153="Yes",ROW(Lists!$B$2:$B$153)),ROW(58:58))-1,1),"")</f>
        <v>Complex crisis in DPRK</v>
      </c>
      <c r="B62" s="139" t="str">
        <f>VLOOKUP(A62,Lists!$B$2:$G$153,2,FALSE)</f>
        <v>PRK001</v>
      </c>
      <c r="C62" s="139" t="str">
        <f>VLOOKUP(B62,'INFORM Severity - hidden'!$C$5:$D$160,2,FALSE)</f>
        <v>DPRK</v>
      </c>
      <c r="D62" s="139" t="str">
        <f>VLOOKUP(A62,Lists!$B$2:$G$153,3,FALSE)</f>
        <v>PRK</v>
      </c>
      <c r="E62" s="139" t="str">
        <f>VLOOKUP(A62,Lists!$B$2:$G$153,5,FALSE)</f>
        <v>Complex crisis</v>
      </c>
      <c r="F62" s="249">
        <f t="shared" si="5"/>
        <v>3.8</v>
      </c>
      <c r="G62" s="143">
        <f t="shared" si="6"/>
        <v>4</v>
      </c>
      <c r="H62" s="143" t="str">
        <f t="shared" si="7"/>
        <v>High</v>
      </c>
      <c r="I62" s="250" t="str">
        <f>INDEX(Trends!$D$3:$D$404,MATCH(B62,Trends!$C$3:$C$404,0))</f>
        <v>Stable</v>
      </c>
      <c r="J62" s="143" t="str">
        <f>VLOOKUP($B62,Reliability!$A$3:$I$170,9,FALSE)</f>
        <v>Medium</v>
      </c>
      <c r="K62" s="251">
        <f t="shared" si="8"/>
        <v>3.9</v>
      </c>
      <c r="L62" s="251">
        <f>VLOOKUP($B62,'Impact of the crisis'!$C$6:$N$170,12,FALSE)</f>
        <v>4.5999999999999996</v>
      </c>
      <c r="M62" s="251">
        <f>VLOOKUP($B62,'Impact of the crisis'!$C$6:$AB$170,26,FALSE)</f>
        <v>3.5</v>
      </c>
      <c r="N62" s="251">
        <f>VLOOKUP($B62,'Conditions of people affected'!$C$6:$R$170,16,FALSE)</f>
        <v>4.5</v>
      </c>
      <c r="O62" s="251">
        <f>VLOOKUP($B62,'Conditions of people affected'!$C$6:$R$170,9,FALSE)</f>
        <v>5</v>
      </c>
      <c r="P62" s="251">
        <f>VLOOKUP($B62,'Conditions of people affected'!$C$6:$R$170,15,FALSE)</f>
        <v>4</v>
      </c>
      <c r="Q62" s="251">
        <f t="shared" si="9"/>
        <v>2.5</v>
      </c>
      <c r="R62" s="251">
        <f>VLOOKUP($B62,'Complexity of the crisis'!$C$6:$AN$170,22,FALSE)</f>
        <v>2.4</v>
      </c>
      <c r="S62" s="252">
        <f>VLOOKUP($B62,'Complexity of the crisis'!$C$6:$AN$170,38,FALSE)</f>
        <v>2.5</v>
      </c>
      <c r="T62" s="142" t="str">
        <f>VLOOKUP(B62,Lists!$C$3:$E$163,3,FALSE)</f>
        <v>Asia</v>
      </c>
      <c r="U62" s="156">
        <f>VLOOKUP(B62,'INFORM Severity - hidden'!$C$5:$V$170,20,FALSE)</f>
        <v>44635</v>
      </c>
    </row>
    <row r="63" spans="1:21" x14ac:dyDescent="0.25">
      <c r="A63" s="138" t="str">
        <f t="array" ref="A63">IFERROR(INDEX(Lists!$B$2:$B$153,SMALL(IF(Lists!$H$2:$H$153="Yes",ROW(Lists!$B$2:$B$153)),ROW(59:59))-1,1),"")</f>
        <v>Conflict in Palestine</v>
      </c>
      <c r="B63" s="139" t="str">
        <f>VLOOKUP(A63,Lists!$B$2:$G$153,2,FALSE)</f>
        <v>PSE002</v>
      </c>
      <c r="C63" s="139" t="str">
        <f>VLOOKUP(B63,'INFORM Severity - hidden'!$C$5:$D$160,2,FALSE)</f>
        <v>Palestine</v>
      </c>
      <c r="D63" s="139" t="str">
        <f>VLOOKUP(A63,Lists!$B$2:$G$153,3,FALSE)</f>
        <v>PSE</v>
      </c>
      <c r="E63" s="139" t="str">
        <f>VLOOKUP(A63,Lists!$B$2:$G$153,5,FALSE)</f>
        <v>Conflict</v>
      </c>
      <c r="F63" s="249">
        <f t="shared" si="5"/>
        <v>3.8</v>
      </c>
      <c r="G63" s="143">
        <f t="shared" si="6"/>
        <v>4</v>
      </c>
      <c r="H63" s="143" t="str">
        <f t="shared" si="7"/>
        <v>High</v>
      </c>
      <c r="I63" s="250" t="str">
        <f>INDEX(Trends!$D$3:$D$404,MATCH(B63,Trends!$C$3:$C$404,0))</f>
        <v>Stable</v>
      </c>
      <c r="J63" s="143" t="str">
        <f>VLOOKUP($B63,Reliability!$A$3:$I$170,9,FALSE)</f>
        <v>High</v>
      </c>
      <c r="K63" s="251">
        <f t="shared" si="8"/>
        <v>3.7</v>
      </c>
      <c r="L63" s="251">
        <f>VLOOKUP($B63,'Impact of the crisis'!$C$6:$N$170,12,FALSE)</f>
        <v>3.4</v>
      </c>
      <c r="M63" s="251">
        <f>VLOOKUP($B63,'Impact of the crisis'!$C$6:$AB$170,26,FALSE)</f>
        <v>3.9</v>
      </c>
      <c r="N63" s="251">
        <f>VLOOKUP($B63,'Conditions of people affected'!$C$6:$R$170,16,FALSE)</f>
        <v>4</v>
      </c>
      <c r="O63" s="251">
        <f>VLOOKUP($B63,'Conditions of people affected'!$C$6:$R$170,9,FALSE)</f>
        <v>4</v>
      </c>
      <c r="P63" s="251">
        <f>VLOOKUP($B63,'Conditions of people affected'!$C$6:$R$170,15,FALSE)</f>
        <v>4</v>
      </c>
      <c r="Q63" s="251">
        <f t="shared" si="9"/>
        <v>3.6</v>
      </c>
      <c r="R63" s="251">
        <f>VLOOKUP($B63,'Complexity of the crisis'!$C$6:$AN$170,22,FALSE)</f>
        <v>2.1</v>
      </c>
      <c r="S63" s="252">
        <f>VLOOKUP($B63,'Complexity of the crisis'!$C$6:$AN$170,38,FALSE)</f>
        <v>4.5</v>
      </c>
      <c r="T63" s="142" t="str">
        <f>VLOOKUP(B63,Lists!$C$3:$E$163,3,FALSE)</f>
        <v>Middle east</v>
      </c>
      <c r="U63" s="156">
        <f>VLOOKUP(B63,'INFORM Severity - hidden'!$C$5:$V$170,20,FALSE)</f>
        <v>44656</v>
      </c>
    </row>
    <row r="64" spans="1:21" x14ac:dyDescent="0.25">
      <c r="A64" s="138" t="str">
        <f t="array" ref="A64">IFERROR(INDEX(Lists!$B$2:$B$153,SMALL(IF(Lists!$H$2:$H$153="Yes",ROW(Lists!$B$2:$B$153)),ROW(60:60))-1,1),"")</f>
        <v>Displacement from Ukraine conflict in Romania</v>
      </c>
      <c r="B64" s="139" t="str">
        <f>VLOOKUP(A64,Lists!$B$2:$G$153,2,FALSE)</f>
        <v>ROU002</v>
      </c>
      <c r="C64" s="139" t="str">
        <f>VLOOKUP(B64,'INFORM Severity - hidden'!$C$5:$D$160,2,FALSE)</f>
        <v>Romania</v>
      </c>
      <c r="D64" s="139" t="str">
        <f>VLOOKUP(A64,Lists!$B$2:$G$153,3,FALSE)</f>
        <v>ROU</v>
      </c>
      <c r="E64" s="139" t="str">
        <f>VLOOKUP(A64,Lists!$B$2:$G$153,5,FALSE)</f>
        <v>International displacement</v>
      </c>
      <c r="F64" s="249">
        <f t="shared" si="5"/>
        <v>1</v>
      </c>
      <c r="G64" s="143">
        <f t="shared" si="6"/>
        <v>1</v>
      </c>
      <c r="H64" s="143" t="str">
        <f t="shared" si="7"/>
        <v>Very Low</v>
      </c>
      <c r="I64" s="250" t="str">
        <f>INDEX(Trends!$D$3:$D$404,MATCH(B64,Trends!$C$3:$C$404,0))</f>
        <v>-</v>
      </c>
      <c r="J64" s="143" t="str">
        <f>VLOOKUP($B64,Reliability!$A$3:$I$170,9,FALSE)</f>
        <v>Very High</v>
      </c>
      <c r="K64" s="251">
        <f t="shared" si="8"/>
        <v>1.5</v>
      </c>
      <c r="L64" s="251">
        <f>VLOOKUP($B64,'Impact of the crisis'!$C$6:$N$170,12,FALSE)</f>
        <v>1.5</v>
      </c>
      <c r="M64" s="251">
        <f>VLOOKUP($B64,'Impact of the crisis'!$C$6:$AB$170,26,FALSE)</f>
        <v>1.5</v>
      </c>
      <c r="N64" s="251">
        <f>VLOOKUP($B64,'Conditions of people affected'!$C$6:$R$170,16,FALSE)</f>
        <v>0.5</v>
      </c>
      <c r="O64" s="251">
        <f>VLOOKUP($B64,'Conditions of people affected'!$C$6:$R$170,9,FALSE)</f>
        <v>0</v>
      </c>
      <c r="P64" s="251">
        <f>VLOOKUP($B64,'Conditions of people affected'!$C$6:$R$170,15,FALSE)</f>
        <v>1</v>
      </c>
      <c r="Q64" s="251">
        <f t="shared" si="9"/>
        <v>1.2</v>
      </c>
      <c r="R64" s="251">
        <f>VLOOKUP($B64,'Complexity of the crisis'!$C$6:$AN$170,22,FALSE)</f>
        <v>1.3</v>
      </c>
      <c r="S64" s="252">
        <f>VLOOKUP($B64,'Complexity of the crisis'!$C$6:$AN$170,38,FALSE)</f>
        <v>1</v>
      </c>
      <c r="T64" s="142" t="str">
        <f>VLOOKUP(B64,Lists!$C$3:$E$163,3,FALSE)</f>
        <v>Europe</v>
      </c>
      <c r="U64" s="156">
        <f>VLOOKUP(B64,'INFORM Severity - hidden'!$C$5:$V$170,20,FALSE)</f>
        <v>44630</v>
      </c>
    </row>
    <row r="65" spans="1:21" x14ac:dyDescent="0.25">
      <c r="A65" s="138" t="str">
        <f t="array" ref="A65">IFERROR(INDEX(Lists!$B$2:$B$153,SMALL(IF(Lists!$H$2:$H$153="Yes",ROW(Lists!$B$2:$B$153)),ROW(61:61))-1,1),"")</f>
        <v>Burundi and DRC refugees in Rwanda</v>
      </c>
      <c r="B65" s="139" t="str">
        <f>VLOOKUP(A65,Lists!$B$2:$G$153,2,FALSE)</f>
        <v>RWA002</v>
      </c>
      <c r="C65" s="139" t="str">
        <f>VLOOKUP(B65,'INFORM Severity - hidden'!$C$5:$D$160,2,FALSE)</f>
        <v>Rwanda</v>
      </c>
      <c r="D65" s="139" t="str">
        <f>VLOOKUP(A65,Lists!$B$2:$G$153,3,FALSE)</f>
        <v>RWA</v>
      </c>
      <c r="E65" s="139" t="str">
        <f>VLOOKUP(A65,Lists!$B$2:$G$153,5,FALSE)</f>
        <v>International displacement</v>
      </c>
      <c r="F65" s="249">
        <f t="shared" si="5"/>
        <v>2.4</v>
      </c>
      <c r="G65" s="143">
        <f t="shared" si="6"/>
        <v>3</v>
      </c>
      <c r="H65" s="143" t="str">
        <f t="shared" si="7"/>
        <v>Medium</v>
      </c>
      <c r="I65" s="250" t="str">
        <f>INDEX(Trends!$D$3:$D$404,MATCH(B65,Trends!$C$3:$C$404,0))</f>
        <v>Increasing</v>
      </c>
      <c r="J65" s="143" t="str">
        <f>VLOOKUP($B65,Reliability!$A$3:$I$170,9,FALSE)</f>
        <v>Medium</v>
      </c>
      <c r="K65" s="251">
        <f t="shared" si="8"/>
        <v>2.5</v>
      </c>
      <c r="L65" s="251">
        <f>VLOOKUP($B65,'Impact of the crisis'!$C$6:$N$170,12,FALSE)</f>
        <v>2.2000000000000002</v>
      </c>
      <c r="M65" s="251">
        <f>VLOOKUP($B65,'Impact of the crisis'!$C$6:$AB$170,26,FALSE)</f>
        <v>2.7</v>
      </c>
      <c r="N65" s="251">
        <f>VLOOKUP($B65,'Conditions of people affected'!$C$6:$R$170,16,FALSE)</f>
        <v>2.4</v>
      </c>
      <c r="O65" s="251">
        <f>VLOOKUP($B65,'Conditions of people affected'!$C$6:$R$170,9,FALSE)</f>
        <v>1.8</v>
      </c>
      <c r="P65" s="251">
        <f>VLOOKUP($B65,'Conditions of people affected'!$C$6:$R$170,15,FALSE)</f>
        <v>3</v>
      </c>
      <c r="Q65" s="251">
        <f t="shared" si="9"/>
        <v>2.2999999999999998</v>
      </c>
      <c r="R65" s="251">
        <f>VLOOKUP($B65,'Complexity of the crisis'!$C$6:$AN$170,22,FALSE)</f>
        <v>3</v>
      </c>
      <c r="S65" s="252">
        <f>VLOOKUP($B65,'Complexity of the crisis'!$C$6:$AN$170,38,FALSE)</f>
        <v>1.5</v>
      </c>
      <c r="T65" s="142" t="str">
        <f>VLOOKUP(B65,Lists!$C$3:$E$163,3,FALSE)</f>
        <v>Africa</v>
      </c>
      <c r="U65" s="156">
        <f>VLOOKUP(B65,'INFORM Severity - hidden'!$C$5:$V$170,20,FALSE)</f>
        <v>44650</v>
      </c>
    </row>
    <row r="66" spans="1:21" x14ac:dyDescent="0.25">
      <c r="A66" s="138" t="str">
        <f t="array" ref="A66">IFERROR(INDEX(Lists!$B$2:$B$153,SMALL(IF(Lists!$H$2:$H$153="Yes",ROW(Lists!$B$2:$B$153)),ROW(62:62))-1,1),"")</f>
        <v>Complex crisis in Sudan</v>
      </c>
      <c r="B66" s="139" t="str">
        <f>VLOOKUP(A66,Lists!$B$2:$G$153,2,FALSE)</f>
        <v>SDN001</v>
      </c>
      <c r="C66" s="139" t="str">
        <f>VLOOKUP(B66,'INFORM Severity - hidden'!$C$5:$D$160,2,FALSE)</f>
        <v>Sudan</v>
      </c>
      <c r="D66" s="139" t="str">
        <f>VLOOKUP(A66,Lists!$B$2:$G$153,3,FALSE)</f>
        <v>SDN</v>
      </c>
      <c r="E66" s="139" t="str">
        <f>VLOOKUP(A66,Lists!$B$2:$G$153,5,FALSE)</f>
        <v>Multiple crises country</v>
      </c>
      <c r="F66" s="249">
        <f t="shared" si="5"/>
        <v>4.4000000000000004</v>
      </c>
      <c r="G66" s="143">
        <f t="shared" si="6"/>
        <v>5</v>
      </c>
      <c r="H66" s="143" t="str">
        <f t="shared" si="7"/>
        <v>Very High</v>
      </c>
      <c r="I66" s="250" t="str">
        <f>INDEX(Trends!$D$3:$D$404,MATCH(B66,Trends!$C$3:$C$404,0))</f>
        <v>Increasing</v>
      </c>
      <c r="J66" s="143" t="str">
        <f>VLOOKUP($B66,Reliability!$A$3:$I$170,9,FALSE)</f>
        <v>Very High</v>
      </c>
      <c r="K66" s="251">
        <f t="shared" si="8"/>
        <v>4.4000000000000004</v>
      </c>
      <c r="L66" s="251">
        <f>VLOOKUP($B66,'Impact of the crisis'!$C$6:$N$170,12,FALSE)</f>
        <v>4.8</v>
      </c>
      <c r="M66" s="251">
        <f>VLOOKUP($B66,'Impact of the crisis'!$C$6:$AB$170,26,FALSE)</f>
        <v>4.2</v>
      </c>
      <c r="N66" s="251">
        <f>VLOOKUP($B66,'Conditions of people affected'!$C$6:$R$170,16,FALSE)</f>
        <v>4.5</v>
      </c>
      <c r="O66" s="251">
        <f>VLOOKUP($B66,'Conditions of people affected'!$C$6:$R$170,9,FALSE)</f>
        <v>5</v>
      </c>
      <c r="P66" s="251">
        <f>VLOOKUP($B66,'Conditions of people affected'!$C$6:$R$170,15,FALSE)</f>
        <v>4</v>
      </c>
      <c r="Q66" s="251">
        <f t="shared" si="9"/>
        <v>4.0999999999999996</v>
      </c>
      <c r="R66" s="251">
        <f>VLOOKUP($B66,'Complexity of the crisis'!$C$6:$AN$170,22,FALSE)</f>
        <v>4.2</v>
      </c>
      <c r="S66" s="252">
        <f>VLOOKUP($B66,'Complexity of the crisis'!$C$6:$AN$170,38,FALSE)</f>
        <v>4</v>
      </c>
      <c r="T66" s="142" t="str">
        <f>VLOOKUP(B66,Lists!$C$3:$E$163,3,FALSE)</f>
        <v>Africa</v>
      </c>
      <c r="U66" s="156">
        <f>VLOOKUP(B66,'INFORM Severity - hidden'!$C$5:$V$170,20,FALSE)</f>
        <v>44680</v>
      </c>
    </row>
    <row r="67" spans="1:21" x14ac:dyDescent="0.25">
      <c r="A67" s="140" t="str">
        <f t="array" ref="A67">IFERROR(INDEX(Lists!$B$2:$B$153,SMALL(IF(Lists!$H$2:$H$153="Yes",ROW(Lists!$B$2:$B$153)),ROW(63:63))-1,1),"")</f>
        <v>Drought in Senegal</v>
      </c>
      <c r="B67" s="141" t="str">
        <f>VLOOKUP(A67,Lists!$B$2:$G$153,2,FALSE)</f>
        <v>SEN002</v>
      </c>
      <c r="C67" s="141" t="str">
        <f>VLOOKUP(B67,'INFORM Severity - hidden'!$C$5:$D$160,2,FALSE)</f>
        <v>Senegal</v>
      </c>
      <c r="D67" s="141" t="str">
        <f>VLOOKUP(A67,Lists!$B$2:$G$153,3,FALSE)</f>
        <v>SEN</v>
      </c>
      <c r="E67" s="141" t="str">
        <f>VLOOKUP(A67,Lists!$B$2:$G$153,5,FALSE)</f>
        <v>Drought</v>
      </c>
      <c r="F67" s="249">
        <f t="shared" si="5"/>
        <v>2.4</v>
      </c>
      <c r="G67" s="143">
        <f t="shared" si="6"/>
        <v>3</v>
      </c>
      <c r="H67" s="143" t="str">
        <f t="shared" si="7"/>
        <v>Medium</v>
      </c>
      <c r="I67" s="250" t="str">
        <f>INDEX(Trends!$D$3:$D$404,MATCH(B67,Trends!$C$3:$C$404,0))</f>
        <v>Stable</v>
      </c>
      <c r="J67" s="143" t="str">
        <f>VLOOKUP($B67,Reliability!$A$3:$I$170,9,FALSE)</f>
        <v>Medium</v>
      </c>
      <c r="K67" s="251">
        <f t="shared" si="8"/>
        <v>2.7</v>
      </c>
      <c r="L67" s="251">
        <f>VLOOKUP($B67,'Impact of the crisis'!$C$6:$N$170,12,FALSE)</f>
        <v>4.5</v>
      </c>
      <c r="M67" s="251">
        <f>VLOOKUP($B67,'Impact of the crisis'!$C$6:$AB$170,26,FALSE)</f>
        <v>1.2</v>
      </c>
      <c r="N67" s="251">
        <f>VLOOKUP($B67,'Conditions of people affected'!$C$6:$R$170,16,FALSE)</f>
        <v>2.4</v>
      </c>
      <c r="O67" s="251">
        <f>VLOOKUP($B67,'Conditions of people affected'!$C$6:$R$170,9,FALSE)</f>
        <v>2.8</v>
      </c>
      <c r="P67" s="251">
        <f>VLOOKUP($B67,'Conditions of people affected'!$C$6:$R$170,15,FALSE)</f>
        <v>2</v>
      </c>
      <c r="Q67" s="251">
        <f t="shared" si="9"/>
        <v>2.2999999999999998</v>
      </c>
      <c r="R67" s="251">
        <f>VLOOKUP($B67,'Complexity of the crisis'!$C$6:$AN$170,22,FALSE)</f>
        <v>2</v>
      </c>
      <c r="S67" s="252">
        <f>VLOOKUP($B67,'Complexity of the crisis'!$C$6:$AN$170,38,FALSE)</f>
        <v>2.5</v>
      </c>
      <c r="T67" s="142" t="str">
        <f>VLOOKUP(B67,Lists!$C$3:$E$163,3,FALSE)</f>
        <v>Africa</v>
      </c>
      <c r="U67" s="156">
        <f>VLOOKUP(B67,'INFORM Severity - hidden'!$C$5:$V$170,20,FALSE)</f>
        <v>44496</v>
      </c>
    </row>
    <row r="68" spans="1:21" x14ac:dyDescent="0.25">
      <c r="A68" s="140" t="str">
        <f t="array" ref="A68">IFERROR(INDEX(Lists!$B$2:$B$153,SMALL(IF(Lists!$H$2:$H$153="Yes",ROW(Lists!$B$2:$B$153)),ROW(64:64))-1,1),"")</f>
        <v>Complex crisis in El Salvador</v>
      </c>
      <c r="B68" s="141" t="str">
        <f>VLOOKUP(A68,Lists!$B$2:$G$153,2,FALSE)</f>
        <v>SLV001</v>
      </c>
      <c r="C68" s="141" t="str">
        <f>VLOOKUP(B68,'INFORM Severity - hidden'!$C$5:$D$160,2,FALSE)</f>
        <v>El Salvador</v>
      </c>
      <c r="D68" s="141" t="str">
        <f>VLOOKUP(A68,Lists!$B$2:$G$153,3,FALSE)</f>
        <v>SLV</v>
      </c>
      <c r="E68" s="141" t="str">
        <f>VLOOKUP(A68,Lists!$B$2:$G$153,5,FALSE)</f>
        <v>Complex crisis</v>
      </c>
      <c r="F68" s="249">
        <f t="shared" si="5"/>
        <v>3.1</v>
      </c>
      <c r="G68" s="143">
        <f t="shared" si="6"/>
        <v>4</v>
      </c>
      <c r="H68" s="143" t="str">
        <f t="shared" si="7"/>
        <v>High</v>
      </c>
      <c r="I68" s="250" t="str">
        <f>INDEX(Trends!$D$3:$D$404,MATCH(B68,Trends!$C$3:$C$404,0))</f>
        <v>Stable</v>
      </c>
      <c r="J68" s="143" t="str">
        <f>VLOOKUP($B68,Reliability!$A$3:$I$170,9,FALSE)</f>
        <v>High</v>
      </c>
      <c r="K68" s="251">
        <f t="shared" si="8"/>
        <v>3.4</v>
      </c>
      <c r="L68" s="251">
        <f>VLOOKUP($B68,'Impact of the crisis'!$C$6:$N$170,12,FALSE)</f>
        <v>3.8</v>
      </c>
      <c r="M68" s="251">
        <f>VLOOKUP($B68,'Impact of the crisis'!$C$6:$AB$170,26,FALSE)</f>
        <v>3.1</v>
      </c>
      <c r="N68" s="251">
        <f>VLOOKUP($B68,'Conditions of people affected'!$C$6:$R$170,16,FALSE)</f>
        <v>3.35</v>
      </c>
      <c r="O68" s="251">
        <f>VLOOKUP($B68,'Conditions of people affected'!$C$6:$R$170,9,FALSE)</f>
        <v>3.7</v>
      </c>
      <c r="P68" s="251">
        <f>VLOOKUP($B68,'Conditions of people affected'!$C$6:$R$170,15,FALSE)</f>
        <v>3</v>
      </c>
      <c r="Q68" s="251">
        <f t="shared" si="9"/>
        <v>2.5</v>
      </c>
      <c r="R68" s="251">
        <f>VLOOKUP($B68,'Complexity of the crisis'!$C$6:$AN$170,22,FALSE)</f>
        <v>2.5</v>
      </c>
      <c r="S68" s="252">
        <f>VLOOKUP($B68,'Complexity of the crisis'!$C$6:$AN$170,38,FALSE)</f>
        <v>2.5</v>
      </c>
      <c r="T68" s="142" t="str">
        <f>VLOOKUP(B68,Lists!$C$3:$E$163,3,FALSE)</f>
        <v>Americas</v>
      </c>
      <c r="U68" s="156">
        <f>VLOOKUP(B68,'INFORM Severity - hidden'!$C$5:$V$170,20,FALSE)</f>
        <v>44516</v>
      </c>
    </row>
    <row r="69" spans="1:21" x14ac:dyDescent="0.25">
      <c r="A69" s="140" t="str">
        <f t="array" ref="A69">IFERROR(INDEX(Lists!$B$2:$B$153,SMALL(IF(Lists!$H$2:$H$153="Yes",ROW(Lists!$B$2:$B$153)),ROW(65:65))-1,1),"")</f>
        <v>Complex crisis in Somalia</v>
      </c>
      <c r="B69" s="141" t="str">
        <f>VLOOKUP(A69,Lists!$B$2:$G$153,2,FALSE)</f>
        <v>SOM001</v>
      </c>
      <c r="C69" s="141" t="str">
        <f>VLOOKUP(B69,'INFORM Severity - hidden'!$C$5:$D$160,2,FALSE)</f>
        <v>Somalia</v>
      </c>
      <c r="D69" s="141" t="str">
        <f>VLOOKUP(A69,Lists!$B$2:$G$153,3,FALSE)</f>
        <v>SOM</v>
      </c>
      <c r="E69" s="141" t="str">
        <f>VLOOKUP(A69,Lists!$B$2:$G$153,5,FALSE)</f>
        <v>Complex crisis</v>
      </c>
      <c r="F69" s="249">
        <f t="shared" ref="F69:F86" si="10">IF(OR(N69="x",K69="x"),"x",ROUND((5-GEOMEAN(((5-K69)/5*4+1),((5-N69)/5*4+1),((5-N69)/5*4+1)))/4*3.5+Q69*0.3,1))</f>
        <v>4.2</v>
      </c>
      <c r="G69" s="143">
        <f t="shared" ref="G69:G86" si="11">IF(F69="x","x",ROUNDUP(F69,0))</f>
        <v>5</v>
      </c>
      <c r="H69" s="143" t="str">
        <f t="shared" ref="H69:H86" si="12">IF(N69="x","x",IF(K69="x","x",(IF(G69=5,"Very High",IF(G69=4,"High",IF(G69=3,"Medium",IF(G69=2,"Low","Very Low")))))))</f>
        <v>Very High</v>
      </c>
      <c r="I69" s="250" t="str">
        <f>INDEX(Trends!$D$3:$D$404,MATCH(B69,Trends!$C$3:$C$404,0))</f>
        <v>Stable</v>
      </c>
      <c r="J69" s="143" t="str">
        <f>VLOOKUP($B69,Reliability!$A$3:$I$170,9,FALSE)</f>
        <v>High</v>
      </c>
      <c r="K69" s="251">
        <f t="shared" ref="K69:K86" si="13">IF(OR(M69="x",L69="x"),"x",ROUND((5-GEOMEAN(((5-L69)/5*4+1),((5-M69)/5*4+1),((5-M69)/5*4+1)))/4*5,1))</f>
        <v>4.8</v>
      </c>
      <c r="L69" s="251">
        <f>VLOOKUP($B69,'Impact of the crisis'!$C$6:$N$170,12,FALSE)</f>
        <v>4.7</v>
      </c>
      <c r="M69" s="251">
        <f>VLOOKUP($B69,'Impact of the crisis'!$C$6:$AB$170,26,FALSE)</f>
        <v>4.8</v>
      </c>
      <c r="N69" s="251">
        <f>VLOOKUP($B69,'Conditions of people affected'!$C$6:$R$170,16,FALSE)</f>
        <v>3.9</v>
      </c>
      <c r="O69" s="251">
        <f>VLOOKUP($B69,'Conditions of people affected'!$C$6:$R$170,9,FALSE)</f>
        <v>4.8</v>
      </c>
      <c r="P69" s="251">
        <f>VLOOKUP($B69,'Conditions of people affected'!$C$6:$R$170,15,FALSE)</f>
        <v>3</v>
      </c>
      <c r="Q69" s="251">
        <f t="shared" ref="Q69:Q86" si="14">IF(OR(S69="x",R69="x"),R69,ROUND((5-GEOMEAN(((5-R69)/5*4+1),((5-S69)/5*4+1)))/4*5,1))</f>
        <v>4.2</v>
      </c>
      <c r="R69" s="251">
        <f>VLOOKUP($B69,'Complexity of the crisis'!$C$6:$AN$170,22,FALSE)</f>
        <v>3.8</v>
      </c>
      <c r="S69" s="252">
        <f>VLOOKUP($B69,'Complexity of the crisis'!$C$6:$AN$170,38,FALSE)</f>
        <v>4.5</v>
      </c>
      <c r="T69" s="142" t="str">
        <f>VLOOKUP(B69,Lists!$C$3:$E$163,3,FALSE)</f>
        <v>Africa</v>
      </c>
      <c r="U69" s="156">
        <f>VLOOKUP(B69,'INFORM Severity - hidden'!$C$5:$V$170,20,FALSE)</f>
        <v>44670</v>
      </c>
    </row>
    <row r="70" spans="1:21" x14ac:dyDescent="0.25">
      <c r="A70" s="140" t="str">
        <f t="array" ref="A70">IFERROR(INDEX(Lists!$B$2:$B$153,SMALL(IF(Lists!$H$2:$H$153="Yes",ROW(Lists!$B$2:$B$153)),ROW(66:66))-1,1),"")</f>
        <v>Complex crisis in South Sudan</v>
      </c>
      <c r="B70" s="141" t="str">
        <f>VLOOKUP(A70,Lists!$B$2:$G$153,2,FALSE)</f>
        <v>SSD001</v>
      </c>
      <c r="C70" s="141" t="str">
        <f>VLOOKUP(B70,'INFORM Severity - hidden'!$C$5:$D$160,2,FALSE)</f>
        <v>South Sudan</v>
      </c>
      <c r="D70" s="141" t="str">
        <f>VLOOKUP(A70,Lists!$B$2:$G$153,3,FALSE)</f>
        <v>SSD</v>
      </c>
      <c r="E70" s="141" t="str">
        <f>VLOOKUP(A70,Lists!$B$2:$G$153,5,FALSE)</f>
        <v>Complex crisis</v>
      </c>
      <c r="F70" s="249">
        <f t="shared" si="10"/>
        <v>4.5999999999999996</v>
      </c>
      <c r="G70" s="143">
        <f t="shared" si="11"/>
        <v>5</v>
      </c>
      <c r="H70" s="143" t="str">
        <f t="shared" si="12"/>
        <v>Very High</v>
      </c>
      <c r="I70" s="250" t="str">
        <f>INDEX(Trends!$D$3:$D$404,MATCH(B70,Trends!$C$3:$C$404,0))</f>
        <v>Increasing</v>
      </c>
      <c r="J70" s="143" t="str">
        <f>VLOOKUP($B70,Reliability!$A$3:$I$170,9,FALSE)</f>
        <v>Very High</v>
      </c>
      <c r="K70" s="251">
        <f t="shared" si="13"/>
        <v>4.5999999999999996</v>
      </c>
      <c r="L70" s="251">
        <f>VLOOKUP($B70,'Impact of the crisis'!$C$6:$N$170,12,FALSE)</f>
        <v>4.5999999999999996</v>
      </c>
      <c r="M70" s="251">
        <f>VLOOKUP($B70,'Impact of the crisis'!$C$6:$AB$170,26,FALSE)</f>
        <v>4.5999999999999996</v>
      </c>
      <c r="N70" s="251">
        <f>VLOOKUP($B70,'Conditions of people affected'!$C$6:$R$170,16,FALSE)</f>
        <v>4.95</v>
      </c>
      <c r="O70" s="251">
        <f>VLOOKUP($B70,'Conditions of people affected'!$C$6:$R$170,9,FALSE)</f>
        <v>4.9000000000000004</v>
      </c>
      <c r="P70" s="251">
        <f>VLOOKUP($B70,'Conditions of people affected'!$C$6:$R$170,15,FALSE)</f>
        <v>5</v>
      </c>
      <c r="Q70" s="251">
        <f t="shared" si="14"/>
        <v>4.2</v>
      </c>
      <c r="R70" s="251">
        <f>VLOOKUP($B70,'Complexity of the crisis'!$C$6:$AN$170,22,FALSE)</f>
        <v>3.8</v>
      </c>
      <c r="S70" s="252">
        <f>VLOOKUP($B70,'Complexity of the crisis'!$C$6:$AN$170,38,FALSE)</f>
        <v>4.5</v>
      </c>
      <c r="T70" s="142" t="str">
        <f>VLOOKUP(B70,Lists!$C$3:$E$163,3,FALSE)</f>
        <v>Africa</v>
      </c>
      <c r="U70" s="156">
        <f>VLOOKUP(B70,'INFORM Severity - hidden'!$C$5:$V$170,20,FALSE)</f>
        <v>44650</v>
      </c>
    </row>
    <row r="71" spans="1:21" x14ac:dyDescent="0.25">
      <c r="A71" s="140" t="str">
        <f t="array" ref="A71">IFERROR(INDEX(Lists!$B$2:$B$153,SMALL(IF(Lists!$H$2:$H$153="Yes",ROW(Lists!$B$2:$B$153)),ROW(67:67))-1,1),"")</f>
        <v>Displacement from Ukraine conflict in Slovakia</v>
      </c>
      <c r="B71" s="141" t="str">
        <f>VLOOKUP(A71,Lists!$B$2:$G$153,2,FALSE)</f>
        <v>SVK002</v>
      </c>
      <c r="C71" s="141" t="str">
        <f>VLOOKUP(B71,'INFORM Severity - hidden'!$C$5:$D$160,2,FALSE)</f>
        <v>Slovakia</v>
      </c>
      <c r="D71" s="141" t="str">
        <f>VLOOKUP(A71,Lists!$B$2:$G$153,3,FALSE)</f>
        <v>SVK</v>
      </c>
      <c r="E71" s="141" t="str">
        <f>VLOOKUP(A71,Lists!$B$2:$G$153,5,FALSE)</f>
        <v>International displacement</v>
      </c>
      <c r="F71" s="249">
        <f t="shared" si="10"/>
        <v>1.2</v>
      </c>
      <c r="G71" s="143">
        <f t="shared" si="11"/>
        <v>2</v>
      </c>
      <c r="H71" s="143" t="str">
        <f t="shared" si="12"/>
        <v>Low</v>
      </c>
      <c r="I71" s="250" t="str">
        <f>INDEX(Trends!$D$3:$D$404,MATCH(B71,Trends!$C$3:$C$404,0))</f>
        <v>-</v>
      </c>
      <c r="J71" s="143" t="str">
        <f>VLOOKUP($B71,Reliability!$A$3:$I$170,9,FALSE)</f>
        <v>Very High</v>
      </c>
      <c r="K71" s="251">
        <f t="shared" si="13"/>
        <v>1.8</v>
      </c>
      <c r="L71" s="251">
        <f>VLOOKUP($B71,'Impact of the crisis'!$C$6:$N$170,12,FALSE)</f>
        <v>1.5</v>
      </c>
      <c r="M71" s="251">
        <f>VLOOKUP($B71,'Impact of the crisis'!$C$6:$AB$170,26,FALSE)</f>
        <v>2</v>
      </c>
      <c r="N71" s="251">
        <f>VLOOKUP($B71,'Conditions of people affected'!$C$6:$R$170,16,FALSE)</f>
        <v>1</v>
      </c>
      <c r="O71" s="251">
        <f>VLOOKUP($B71,'Conditions of people affected'!$C$6:$R$170,9,FALSE)</f>
        <v>0</v>
      </c>
      <c r="P71" s="251">
        <f>VLOOKUP($B71,'Conditions of people affected'!$C$6:$R$170,15,FALSE)</f>
        <v>2</v>
      </c>
      <c r="Q71" s="251">
        <f t="shared" si="14"/>
        <v>1.1000000000000001</v>
      </c>
      <c r="R71" s="251">
        <f>VLOOKUP($B71,'Complexity of the crisis'!$C$6:$AN$170,22,FALSE)</f>
        <v>1.1000000000000001</v>
      </c>
      <c r="S71" s="252">
        <f>VLOOKUP($B71,'Complexity of the crisis'!$C$6:$AN$170,38,FALSE)</f>
        <v>1</v>
      </c>
      <c r="T71" s="142" t="str">
        <f>VLOOKUP(B71,Lists!$C$3:$E$163,3,FALSE)</f>
        <v>Europe</v>
      </c>
      <c r="U71" s="156">
        <f>VLOOKUP(B71,'INFORM Severity - hidden'!$C$5:$V$170,20,FALSE)</f>
        <v>44651</v>
      </c>
    </row>
    <row r="72" spans="1:21" x14ac:dyDescent="0.25">
      <c r="A72" s="140" t="str">
        <f t="array" ref="A72">IFERROR(INDEX(Lists!$B$2:$B$153,SMALL(IF(Lists!$H$2:$H$153="Yes",ROW(Lists!$B$2:$B$153)),ROW(68:68))-1,1),"")</f>
        <v>Food Security Crisis in Eswatini</v>
      </c>
      <c r="B72" s="141" t="str">
        <f>VLOOKUP(A72,Lists!$B$2:$G$153,2,FALSE)</f>
        <v>SWZ001</v>
      </c>
      <c r="C72" s="141" t="str">
        <f>VLOOKUP(B72,'INFORM Severity - hidden'!$C$5:$D$160,2,FALSE)</f>
        <v>Eswatini</v>
      </c>
      <c r="D72" s="141" t="str">
        <f>VLOOKUP(A72,Lists!$B$2:$G$153,3,FALSE)</f>
        <v>SWZ</v>
      </c>
      <c r="E72" s="141" t="str">
        <f>VLOOKUP(A72,Lists!$B$2:$G$153,5,FALSE)</f>
        <v>Food Security</v>
      </c>
      <c r="F72" s="249">
        <f t="shared" si="10"/>
        <v>2.4</v>
      </c>
      <c r="G72" s="143">
        <f t="shared" si="11"/>
        <v>3</v>
      </c>
      <c r="H72" s="143" t="str">
        <f t="shared" si="12"/>
        <v>Medium</v>
      </c>
      <c r="I72" s="250" t="str">
        <f>INDEX(Trends!$D$3:$D$404,MATCH(B72,Trends!$C$3:$C$404,0))</f>
        <v>Decreasing</v>
      </c>
      <c r="J72" s="143" t="str">
        <f>VLOOKUP($B72,Reliability!$A$3:$I$170,9,FALSE)</f>
        <v>High</v>
      </c>
      <c r="K72" s="251">
        <f t="shared" si="13"/>
        <v>2.1</v>
      </c>
      <c r="L72" s="251">
        <f>VLOOKUP($B72,'Impact of the crisis'!$C$6:$N$170,12,FALSE)</f>
        <v>3.1</v>
      </c>
      <c r="M72" s="251">
        <f>VLOOKUP($B72,'Impact of the crisis'!$C$6:$AB$170,26,FALSE)</f>
        <v>1.5</v>
      </c>
      <c r="N72" s="251">
        <f>VLOOKUP($B72,'Conditions of people affected'!$C$6:$R$170,16,FALSE)</f>
        <v>2.75</v>
      </c>
      <c r="O72" s="251">
        <f>VLOOKUP($B72,'Conditions of people affected'!$C$6:$R$170,9,FALSE)</f>
        <v>2.5</v>
      </c>
      <c r="P72" s="251">
        <f>VLOOKUP($B72,'Conditions of people affected'!$C$6:$R$170,15,FALSE)</f>
        <v>3</v>
      </c>
      <c r="Q72" s="251">
        <f t="shared" si="14"/>
        <v>2.1</v>
      </c>
      <c r="R72" s="251">
        <f>VLOOKUP($B72,'Complexity of the crisis'!$C$6:$AN$170,22,FALSE)</f>
        <v>2.7</v>
      </c>
      <c r="S72" s="252">
        <f>VLOOKUP($B72,'Complexity of the crisis'!$C$6:$AN$170,38,FALSE)</f>
        <v>1.5</v>
      </c>
      <c r="T72" s="142" t="str">
        <f>VLOOKUP(B72,Lists!$C$3:$E$163,3,FALSE)</f>
        <v>Africa</v>
      </c>
      <c r="U72" s="156">
        <f>VLOOKUP(B72,'INFORM Severity - hidden'!$C$5:$V$170,20,FALSE)</f>
        <v>44670</v>
      </c>
    </row>
    <row r="73" spans="1:21" x14ac:dyDescent="0.25">
      <c r="A73" s="140" t="str">
        <f t="array" ref="A73">IFERROR(INDEX(Lists!$B$2:$B$153,SMALL(IF(Lists!$H$2:$H$153="Yes",ROW(Lists!$B$2:$B$153)),ROW(69:69))-1,1),"")</f>
        <v>Syrian conflict</v>
      </c>
      <c r="B73" s="141" t="str">
        <f>VLOOKUP(A73,Lists!$B$2:$G$153,2,FALSE)</f>
        <v>SYR001</v>
      </c>
      <c r="C73" s="141" t="str">
        <f>VLOOKUP(B73,'INFORM Severity - hidden'!$C$5:$D$160,2,FALSE)</f>
        <v>Syria</v>
      </c>
      <c r="D73" s="141" t="str">
        <f>VLOOKUP(A73,Lists!$B$2:$G$153,3,FALSE)</f>
        <v>SYR</v>
      </c>
      <c r="E73" s="141" t="str">
        <f>VLOOKUP(A73,Lists!$B$2:$G$153,5,FALSE)</f>
        <v>Complex crisis</v>
      </c>
      <c r="F73" s="249">
        <f t="shared" si="10"/>
        <v>4.5999999999999996</v>
      </c>
      <c r="G73" s="143">
        <f t="shared" si="11"/>
        <v>5</v>
      </c>
      <c r="H73" s="143" t="str">
        <f t="shared" si="12"/>
        <v>Very High</v>
      </c>
      <c r="I73" s="250" t="str">
        <f>INDEX(Trends!$D$3:$D$404,MATCH(B73,Trends!$C$3:$C$404,0))</f>
        <v>Decreasing</v>
      </c>
      <c r="J73" s="143" t="str">
        <f>VLOOKUP($B73,Reliability!$A$3:$I$170,9,FALSE)</f>
        <v>Very High</v>
      </c>
      <c r="K73" s="251">
        <f t="shared" si="13"/>
        <v>4.8</v>
      </c>
      <c r="L73" s="251">
        <f>VLOOKUP($B73,'Impact of the crisis'!$C$6:$N$170,12,FALSE)</f>
        <v>4.5999999999999996</v>
      </c>
      <c r="M73" s="251">
        <f>VLOOKUP($B73,'Impact of the crisis'!$C$6:$AB$170,26,FALSE)</f>
        <v>4.9000000000000004</v>
      </c>
      <c r="N73" s="251">
        <f>VLOOKUP($B73,'Conditions of people affected'!$C$6:$R$170,16,FALSE)</f>
        <v>4.5</v>
      </c>
      <c r="O73" s="251">
        <f>VLOOKUP($B73,'Conditions of people affected'!$C$6:$R$170,9,FALSE)</f>
        <v>5</v>
      </c>
      <c r="P73" s="251">
        <f>VLOOKUP($B73,'Conditions of people affected'!$C$6:$R$170,15,FALSE)</f>
        <v>4</v>
      </c>
      <c r="Q73" s="251">
        <f t="shared" si="14"/>
        <v>4.7</v>
      </c>
      <c r="R73" s="251">
        <f>VLOOKUP($B73,'Complexity of the crisis'!$C$6:$AN$170,22,FALSE)</f>
        <v>4.4000000000000004</v>
      </c>
      <c r="S73" s="252">
        <f>VLOOKUP($B73,'Complexity of the crisis'!$C$6:$AN$170,38,FALSE)</f>
        <v>5</v>
      </c>
      <c r="T73" s="142" t="str">
        <f>VLOOKUP(B73,Lists!$C$3:$E$163,3,FALSE)</f>
        <v>Middle east</v>
      </c>
      <c r="U73" s="156">
        <f>VLOOKUP(B73,'INFORM Severity - hidden'!$C$5:$V$170,20,FALSE)</f>
        <v>44658</v>
      </c>
    </row>
    <row r="74" spans="1:21" x14ac:dyDescent="0.25">
      <c r="A74" s="140" t="str">
        <f t="array" ref="A74">IFERROR(INDEX(Lists!$B$2:$B$153,SMALL(IF(Lists!$H$2:$H$153="Yes",ROW(Lists!$B$2:$B$153)),ROW(70:70))-1,1),"")</f>
        <v>Complex crisis in Chad</v>
      </c>
      <c r="B74" s="141" t="str">
        <f>VLOOKUP(A74,Lists!$B$2:$G$153,2,FALSE)</f>
        <v>TCD001</v>
      </c>
      <c r="C74" s="141" t="str">
        <f>VLOOKUP(B74,'INFORM Severity - hidden'!$C$5:$D$160,2,FALSE)</f>
        <v>Chad</v>
      </c>
      <c r="D74" s="141" t="str">
        <f>VLOOKUP(A74,Lists!$B$2:$G$153,3,FALSE)</f>
        <v>TCD</v>
      </c>
      <c r="E74" s="141" t="str">
        <f>VLOOKUP(A74,Lists!$B$2:$G$153,5,FALSE)</f>
        <v>Multiple crises country</v>
      </c>
      <c r="F74" s="249">
        <f t="shared" si="10"/>
        <v>4.0999999999999996</v>
      </c>
      <c r="G74" s="143">
        <f t="shared" si="11"/>
        <v>5</v>
      </c>
      <c r="H74" s="143" t="str">
        <f t="shared" si="12"/>
        <v>Very High</v>
      </c>
      <c r="I74" s="250" t="str">
        <f>INDEX(Trends!$D$3:$D$404,MATCH(B74,Trends!$C$3:$C$404,0))</f>
        <v>Stable</v>
      </c>
      <c r="J74" s="143" t="str">
        <f>VLOOKUP($B74,Reliability!$A$3:$I$170,9,FALSE)</f>
        <v>Medium</v>
      </c>
      <c r="K74" s="251">
        <f t="shared" si="13"/>
        <v>4</v>
      </c>
      <c r="L74" s="251">
        <f>VLOOKUP($B74,'Impact of the crisis'!$C$6:$N$170,12,FALSE)</f>
        <v>4.8</v>
      </c>
      <c r="M74" s="251">
        <f>VLOOKUP($B74,'Impact of the crisis'!$C$6:$AB$170,26,FALSE)</f>
        <v>3.4</v>
      </c>
      <c r="N74" s="251">
        <f>VLOOKUP($B74,'Conditions of people affected'!$C$6:$R$170,16,FALSE)</f>
        <v>4.3499999999999996</v>
      </c>
      <c r="O74" s="251">
        <f>VLOOKUP($B74,'Conditions of people affected'!$C$6:$R$170,9,FALSE)</f>
        <v>4.7</v>
      </c>
      <c r="P74" s="251">
        <f>VLOOKUP($B74,'Conditions of people affected'!$C$6:$R$170,15,FALSE)</f>
        <v>4</v>
      </c>
      <c r="Q74" s="251">
        <f t="shared" si="14"/>
        <v>3.9</v>
      </c>
      <c r="R74" s="251">
        <f>VLOOKUP($B74,'Complexity of the crisis'!$C$6:$AN$170,22,FALSE)</f>
        <v>3.8</v>
      </c>
      <c r="S74" s="252">
        <f>VLOOKUP($B74,'Complexity of the crisis'!$C$6:$AN$170,38,FALSE)</f>
        <v>4</v>
      </c>
      <c r="T74" s="142" t="str">
        <f>VLOOKUP(B74,Lists!$C$3:$E$163,3,FALSE)</f>
        <v>Africa</v>
      </c>
      <c r="U74" s="156">
        <f>VLOOKUP(B74,'INFORM Severity - hidden'!$C$5:$V$170,20,FALSE)</f>
        <v>44522</v>
      </c>
    </row>
    <row r="75" spans="1:21" x14ac:dyDescent="0.25">
      <c r="A75" s="140" t="str">
        <f t="array" ref="A75">IFERROR(INDEX(Lists!$B$2:$B$153,SMALL(IF(Lists!$H$2:$H$153="Yes",ROW(Lists!$B$2:$B$153)),ROW(71:71))-1,1),"")</f>
        <v>Multiple situations in Thailand</v>
      </c>
      <c r="B75" s="141" t="str">
        <f>VLOOKUP(A75,Lists!$B$2:$G$153,2,FALSE)</f>
        <v>THA001</v>
      </c>
      <c r="C75" s="141" t="str">
        <f>VLOOKUP(B75,'INFORM Severity - hidden'!$C$5:$D$160,2,FALSE)</f>
        <v>Thailand</v>
      </c>
      <c r="D75" s="141" t="str">
        <f>VLOOKUP(A75,Lists!$B$2:$G$153,3,FALSE)</f>
        <v>THA</v>
      </c>
      <c r="E75" s="141" t="str">
        <f>VLOOKUP(A75,Lists!$B$2:$G$153,5,FALSE)</f>
        <v>Multiple crises country</v>
      </c>
      <c r="F75" s="249">
        <f t="shared" si="10"/>
        <v>1.8</v>
      </c>
      <c r="G75" s="143">
        <f t="shared" si="11"/>
        <v>2</v>
      </c>
      <c r="H75" s="143" t="str">
        <f t="shared" si="12"/>
        <v>Low</v>
      </c>
      <c r="I75" s="250" t="str">
        <f>INDEX(Trends!$D$3:$D$404,MATCH(B75,Trends!$C$3:$C$404,0))</f>
        <v>Decreasing</v>
      </c>
      <c r="J75" s="143" t="str">
        <f>VLOOKUP($B75,Reliability!$A$3:$I$170,9,FALSE)</f>
        <v>Medium</v>
      </c>
      <c r="K75" s="251">
        <f t="shared" si="13"/>
        <v>2</v>
      </c>
      <c r="L75" s="251">
        <f>VLOOKUP($B75,'Impact of the crisis'!$C$6:$N$170,12,FALSE)</f>
        <v>1.2</v>
      </c>
      <c r="M75" s="251">
        <f>VLOOKUP($B75,'Impact of the crisis'!$C$6:$AB$170,26,FALSE)</f>
        <v>2.4</v>
      </c>
      <c r="N75" s="251">
        <f>VLOOKUP($B75,'Conditions of people affected'!$C$6:$R$170,16,FALSE)</f>
        <v>1.3</v>
      </c>
      <c r="O75" s="251">
        <f>VLOOKUP($B75,'Conditions of people affected'!$C$6:$R$170,9,FALSE)</f>
        <v>1.6</v>
      </c>
      <c r="P75" s="251">
        <f>VLOOKUP($B75,'Conditions of people affected'!$C$6:$R$170,15,FALSE)</f>
        <v>1</v>
      </c>
      <c r="Q75" s="251">
        <f t="shared" si="14"/>
        <v>2.5</v>
      </c>
      <c r="R75" s="251">
        <f>VLOOKUP($B75,'Complexity of the crisis'!$C$6:$AN$170,22,FALSE)</f>
        <v>2.5</v>
      </c>
      <c r="S75" s="252">
        <f>VLOOKUP($B75,'Complexity of the crisis'!$C$6:$AN$170,38,FALSE)</f>
        <v>2.5</v>
      </c>
      <c r="T75" s="142" t="str">
        <f>VLOOKUP(B75,Lists!$C$3:$E$163,3,FALSE)</f>
        <v>Asia</v>
      </c>
      <c r="U75" s="156">
        <f>VLOOKUP(B75,'INFORM Severity - hidden'!$C$5:$V$170,20,FALSE)</f>
        <v>44635</v>
      </c>
    </row>
    <row r="76" spans="1:21" x14ac:dyDescent="0.25">
      <c r="A76" s="140" t="str">
        <f t="array" ref="A76">IFERROR(INDEX(Lists!$B$2:$B$153,SMALL(IF(Lists!$H$2:$H$153="Yes",ROW(Lists!$B$2:$B$153)),ROW(72:72))-1,1),"")</f>
        <v>Tonga Volcano Eruption</v>
      </c>
      <c r="B76" s="141" t="str">
        <f>VLOOKUP(A76,Lists!$B$2:$G$153,2,FALSE)</f>
        <v>TON002</v>
      </c>
      <c r="C76" s="141" t="str">
        <f>VLOOKUP(B76,'INFORM Severity - hidden'!$C$5:$D$160,2,FALSE)</f>
        <v>Tonga</v>
      </c>
      <c r="D76" s="141" t="str">
        <f>VLOOKUP(A76,Lists!$B$2:$G$153,3,FALSE)</f>
        <v>TON</v>
      </c>
      <c r="E76" s="141" t="str">
        <f>VLOOKUP(A76,Lists!$B$2:$G$153,5,FALSE)</f>
        <v>Volcano</v>
      </c>
      <c r="F76" s="249">
        <f t="shared" si="10"/>
        <v>1.3</v>
      </c>
      <c r="G76" s="143">
        <f t="shared" si="11"/>
        <v>2</v>
      </c>
      <c r="H76" s="143" t="str">
        <f t="shared" si="12"/>
        <v>Low</v>
      </c>
      <c r="I76" s="250" t="str">
        <f>INDEX(Trends!$D$3:$D$404,MATCH(B76,Trends!$C$3:$C$404,0))</f>
        <v>Stable</v>
      </c>
      <c r="J76" s="143" t="str">
        <f>VLOOKUP($B76,Reliability!$A$3:$I$170,9,FALSE)</f>
        <v>Very High</v>
      </c>
      <c r="K76" s="251">
        <f t="shared" si="13"/>
        <v>2</v>
      </c>
      <c r="L76" s="251">
        <f>VLOOKUP($B76,'Impact of the crisis'!$C$6:$N$170,12,FALSE)</f>
        <v>2.5</v>
      </c>
      <c r="M76" s="251">
        <f>VLOOKUP($B76,'Impact of the crisis'!$C$6:$AB$170,26,FALSE)</f>
        <v>1.7</v>
      </c>
      <c r="N76" s="251">
        <f>VLOOKUP($B76,'Conditions of people affected'!$C$6:$R$170,16,FALSE)</f>
        <v>1</v>
      </c>
      <c r="O76" s="251">
        <f>VLOOKUP($B76,'Conditions of people affected'!$C$6:$R$170,9,FALSE)</f>
        <v>0</v>
      </c>
      <c r="P76" s="251">
        <f>VLOOKUP($B76,'Conditions of people affected'!$C$6:$R$170,15,FALSE)</f>
        <v>2</v>
      </c>
      <c r="Q76" s="251">
        <f t="shared" si="14"/>
        <v>1.3</v>
      </c>
      <c r="R76" s="251">
        <f>VLOOKUP($B76,'Complexity of the crisis'!$C$6:$AN$170,22,FALSE)</f>
        <v>1.1000000000000001</v>
      </c>
      <c r="S76" s="252">
        <f>VLOOKUP($B76,'Complexity of the crisis'!$C$6:$AN$170,38,FALSE)</f>
        <v>1.5</v>
      </c>
      <c r="T76" s="142" t="str">
        <f>VLOOKUP(B76,Lists!$C$3:$E$163,3,FALSE)</f>
        <v>Pacific</v>
      </c>
      <c r="U76" s="156">
        <f>VLOOKUP(B76,'INFORM Severity - hidden'!$C$5:$V$170,20,FALSE)</f>
        <v>44679</v>
      </c>
    </row>
    <row r="77" spans="1:21" x14ac:dyDescent="0.25">
      <c r="A77" s="140" t="str">
        <f t="array" ref="A77">IFERROR(INDEX(Lists!$B$2:$B$153,SMALL(IF(Lists!$H$2:$H$153="Yes",ROW(Lists!$B$2:$B$153)),ROW(73:73))-1,1),"")</f>
        <v>Venezuelan refugees in Trinidad and Tobago</v>
      </c>
      <c r="B77" s="141" t="str">
        <f>VLOOKUP(A77,Lists!$B$2:$G$153,2,FALSE)</f>
        <v>TTO002</v>
      </c>
      <c r="C77" s="141" t="str">
        <f>VLOOKUP(B77,'INFORM Severity - hidden'!$C$5:$D$160,2,FALSE)</f>
        <v>Trinidad and Tobago</v>
      </c>
      <c r="D77" s="141" t="str">
        <f>VLOOKUP(A77,Lists!$B$2:$G$153,3,FALSE)</f>
        <v>TTO</v>
      </c>
      <c r="E77" s="141" t="str">
        <f>VLOOKUP(A77,Lists!$B$2:$G$153,5,FALSE)</f>
        <v>International displacement</v>
      </c>
      <c r="F77" s="249">
        <f t="shared" si="10"/>
        <v>1.6</v>
      </c>
      <c r="G77" s="143">
        <f t="shared" si="11"/>
        <v>2</v>
      </c>
      <c r="H77" s="143" t="str">
        <f t="shared" si="12"/>
        <v>Low</v>
      </c>
      <c r="I77" s="250" t="str">
        <f>INDEX(Trends!$D$3:$D$404,MATCH(B77,Trends!$C$3:$C$404,0))</f>
        <v>Decreasing</v>
      </c>
      <c r="J77" s="143" t="str">
        <f>VLOOKUP($B77,Reliability!$A$3:$I$170,9,FALSE)</f>
        <v>High</v>
      </c>
      <c r="K77" s="251">
        <f t="shared" si="13"/>
        <v>2.5</v>
      </c>
      <c r="L77" s="251">
        <f>VLOOKUP($B77,'Impact of the crisis'!$C$6:$N$170,12,FALSE)</f>
        <v>2.9</v>
      </c>
      <c r="M77" s="251">
        <f>VLOOKUP($B77,'Impact of the crisis'!$C$6:$AB$170,26,FALSE)</f>
        <v>2.2999999999999998</v>
      </c>
      <c r="N77" s="251">
        <f>VLOOKUP($B77,'Conditions of people affected'!$C$6:$R$170,16,FALSE)</f>
        <v>0.95</v>
      </c>
      <c r="O77" s="251">
        <f>VLOOKUP($B77,'Conditions of people affected'!$C$6:$R$170,9,FALSE)</f>
        <v>0.9</v>
      </c>
      <c r="P77" s="251">
        <f>VLOOKUP($B77,'Conditions of people affected'!$C$6:$R$170,15,FALSE)</f>
        <v>1</v>
      </c>
      <c r="Q77" s="251">
        <f t="shared" si="14"/>
        <v>1.9</v>
      </c>
      <c r="R77" s="251">
        <f>VLOOKUP($B77,'Complexity of the crisis'!$C$6:$AN$170,22,FALSE)</f>
        <v>1.8</v>
      </c>
      <c r="S77" s="252">
        <f>VLOOKUP($B77,'Complexity of the crisis'!$C$6:$AN$170,38,FALSE)</f>
        <v>2</v>
      </c>
      <c r="T77" s="142" t="str">
        <f>VLOOKUP(B77,Lists!$C$3:$E$163,3,FALSE)</f>
        <v>Americas</v>
      </c>
      <c r="U77" s="156">
        <f>VLOOKUP(B77,'INFORM Severity - hidden'!$C$5:$V$170,20,FALSE)</f>
        <v>44615</v>
      </c>
    </row>
    <row r="78" spans="1:21" x14ac:dyDescent="0.25">
      <c r="A78" s="140" t="str">
        <f t="array" ref="A78">IFERROR(INDEX(Lists!$B$2:$B$153,SMALL(IF(Lists!$H$2:$H$153="Yes",ROW(Lists!$B$2:$B$153)),ROW(74:74))-1,1),"")</f>
        <v>Mixed migration flows in Tunisia</v>
      </c>
      <c r="B78" s="141" t="str">
        <f>VLOOKUP(A78,Lists!$B$2:$G$153,2,FALSE)</f>
        <v>TUN002</v>
      </c>
      <c r="C78" s="141" t="str">
        <f>VLOOKUP(B78,'INFORM Severity - hidden'!$C$5:$D$160,2,FALSE)</f>
        <v>Tunisia</v>
      </c>
      <c r="D78" s="141" t="str">
        <f>VLOOKUP(A78,Lists!$B$2:$G$153,3,FALSE)</f>
        <v>TUN</v>
      </c>
      <c r="E78" s="141" t="str">
        <f>VLOOKUP(A78,Lists!$B$2:$G$153,5,FALSE)</f>
        <v>International displacement</v>
      </c>
      <c r="F78" s="249" t="str">
        <f t="shared" si="10"/>
        <v>x</v>
      </c>
      <c r="G78" s="143" t="str">
        <f t="shared" si="11"/>
        <v>x</v>
      </c>
      <c r="H78" s="143" t="str">
        <f t="shared" si="12"/>
        <v>x</v>
      </c>
      <c r="I78" s="250" t="str">
        <f>INDEX(Trends!$D$3:$D$404,MATCH(B78,Trends!$C$3:$C$404,0))</f>
        <v>-</v>
      </c>
      <c r="J78" s="143" t="str">
        <f>VLOOKUP($B78,Reliability!$A$3:$I$170,9,FALSE)</f>
        <v>Low</v>
      </c>
      <c r="K78" s="251">
        <f t="shared" si="13"/>
        <v>4.2</v>
      </c>
      <c r="L78" s="251">
        <f>VLOOKUP($B78,'Impact of the crisis'!$C$6:$N$170,12,FALSE)</f>
        <v>4.3</v>
      </c>
      <c r="M78" s="251">
        <f>VLOOKUP($B78,'Impact of the crisis'!$C$6:$AB$170,26,FALSE)</f>
        <v>4.2</v>
      </c>
      <c r="N78" s="251" t="str">
        <f>VLOOKUP($B78,'Conditions of people affected'!$C$6:$R$170,16,FALSE)</f>
        <v>x</v>
      </c>
      <c r="O78" s="251" t="str">
        <f>VLOOKUP($B78,'Conditions of people affected'!$C$6:$R$170,9,FALSE)</f>
        <v>x</v>
      </c>
      <c r="P78" s="251" t="str">
        <f>VLOOKUP($B78,'Conditions of people affected'!$C$6:$R$170,15,FALSE)</f>
        <v>x</v>
      </c>
      <c r="Q78" s="251">
        <f t="shared" si="14"/>
        <v>1.5</v>
      </c>
      <c r="R78" s="251">
        <f>VLOOKUP($B78,'Complexity of the crisis'!$C$6:$AN$170,22,FALSE)</f>
        <v>2.4</v>
      </c>
      <c r="S78" s="252">
        <f>VLOOKUP($B78,'Complexity of the crisis'!$C$6:$AN$170,38,FALSE)</f>
        <v>0.5</v>
      </c>
      <c r="T78" s="142" t="str">
        <f>VLOOKUP(B78,Lists!$C$3:$E$163,3,FALSE)</f>
        <v>Africa</v>
      </c>
      <c r="U78" s="156">
        <f>VLOOKUP(B78,'INFORM Severity - hidden'!$C$5:$V$170,20,FALSE)</f>
        <v>44490</v>
      </c>
    </row>
    <row r="79" spans="1:21" x14ac:dyDescent="0.25">
      <c r="A79" s="140" t="str">
        <f t="array" ref="A79">IFERROR(INDEX(Lists!$B$2:$B$153,SMALL(IF(Lists!$H$2:$H$153="Yes",ROW(Lists!$B$2:$B$153)),ROW(75:75))-1,1),"")</f>
        <v>Complex situation in Turkey</v>
      </c>
      <c r="B79" s="141" t="str">
        <f>VLOOKUP(A79,Lists!$B$2:$G$153,2,FALSE)</f>
        <v>TUR001</v>
      </c>
      <c r="C79" s="141" t="str">
        <f>VLOOKUP(B79,'INFORM Severity - hidden'!$C$5:$D$160,2,FALSE)</f>
        <v>Turkey</v>
      </c>
      <c r="D79" s="141" t="str">
        <f>VLOOKUP(A79,Lists!$B$2:$G$153,3,FALSE)</f>
        <v>TUR</v>
      </c>
      <c r="E79" s="141" t="str">
        <f>VLOOKUP(A79,Lists!$B$2:$G$153,5,FALSE)</f>
        <v>Multiple crises country</v>
      </c>
      <c r="F79" s="249">
        <f t="shared" si="10"/>
        <v>3.2</v>
      </c>
      <c r="G79" s="143">
        <f t="shared" si="11"/>
        <v>4</v>
      </c>
      <c r="H79" s="143" t="str">
        <f t="shared" si="12"/>
        <v>High</v>
      </c>
      <c r="I79" s="250" t="str">
        <f>INDEX(Trends!$D$3:$D$404,MATCH(B79,Trends!$C$3:$C$404,0))</f>
        <v>Stable</v>
      </c>
      <c r="J79" s="143" t="str">
        <f>VLOOKUP($B79,Reliability!$A$3:$I$170,9,FALSE)</f>
        <v>High</v>
      </c>
      <c r="K79" s="251">
        <f t="shared" si="13"/>
        <v>3.4</v>
      </c>
      <c r="L79" s="251">
        <f>VLOOKUP($B79,'Impact of the crisis'!$C$6:$N$170,12,FALSE)</f>
        <v>3.7</v>
      </c>
      <c r="M79" s="251">
        <f>VLOOKUP($B79,'Impact of the crisis'!$C$6:$AB$170,26,FALSE)</f>
        <v>3.3</v>
      </c>
      <c r="N79" s="251">
        <f>VLOOKUP($B79,'Conditions of people affected'!$C$6:$R$170,16,FALSE)</f>
        <v>3</v>
      </c>
      <c r="O79" s="251">
        <f>VLOOKUP($B79,'Conditions of people affected'!$C$6:$R$170,9,FALSE)</f>
        <v>4</v>
      </c>
      <c r="P79" s="251">
        <f>VLOOKUP($B79,'Conditions of people affected'!$C$6:$R$170,15,FALSE)</f>
        <v>2</v>
      </c>
      <c r="Q79" s="251">
        <f t="shared" si="14"/>
        <v>3.3</v>
      </c>
      <c r="R79" s="251">
        <f>VLOOKUP($B79,'Complexity of the crisis'!$C$6:$AN$170,22,FALSE)</f>
        <v>3</v>
      </c>
      <c r="S79" s="252">
        <f>VLOOKUP($B79,'Complexity of the crisis'!$C$6:$AN$170,38,FALSE)</f>
        <v>3.5</v>
      </c>
      <c r="T79" s="142" t="str">
        <f>VLOOKUP(B79,Lists!$C$3:$E$163,3,FALSE)</f>
        <v>Middle east</v>
      </c>
      <c r="U79" s="156">
        <f>VLOOKUP(B79,'INFORM Severity - hidden'!$C$5:$V$170,20,FALSE)</f>
        <v>44671</v>
      </c>
    </row>
    <row r="80" spans="1:21" x14ac:dyDescent="0.25">
      <c r="A80" s="140" t="str">
        <f t="array" ref="A80">IFERROR(INDEX(Lists!$B$2:$B$153,SMALL(IF(Lists!$H$2:$H$153="Yes",ROW(Lists!$B$2:$B$153)),ROW(76:76))-1,1),"")</f>
        <v>Multiple Crises in Tanzania</v>
      </c>
      <c r="B80" s="141" t="str">
        <f>VLOOKUP(A80,Lists!$B$2:$G$153,2,FALSE)</f>
        <v>TZA001</v>
      </c>
      <c r="C80" s="141" t="str">
        <f>VLOOKUP(B80,'INFORM Severity - hidden'!$C$5:$D$160,2,FALSE)</f>
        <v>Tanzania</v>
      </c>
      <c r="D80" s="141" t="str">
        <f>VLOOKUP(A80,Lists!$B$2:$G$153,3,FALSE)</f>
        <v>TZA</v>
      </c>
      <c r="E80" s="141" t="str">
        <f>VLOOKUP(A80,Lists!$B$2:$G$153,5,FALSE)</f>
        <v>Multiple crises country</v>
      </c>
      <c r="F80" s="249">
        <f t="shared" si="10"/>
        <v>2.2999999999999998</v>
      </c>
      <c r="G80" s="143">
        <f t="shared" si="11"/>
        <v>3</v>
      </c>
      <c r="H80" s="143" t="str">
        <f t="shared" si="12"/>
        <v>Medium</v>
      </c>
      <c r="I80" s="250" t="str">
        <f>INDEX(Trends!$D$3:$D$404,MATCH(B80,Trends!$C$3:$C$404,0))</f>
        <v>-</v>
      </c>
      <c r="J80" s="143" t="str">
        <f>VLOOKUP($B80,Reliability!$A$3:$I$170,9,FALSE)</f>
        <v>Very High</v>
      </c>
      <c r="K80" s="251">
        <f t="shared" si="13"/>
        <v>2.9</v>
      </c>
      <c r="L80" s="251">
        <f>VLOOKUP($B80,'Impact of the crisis'!$C$6:$N$170,12,FALSE)</f>
        <v>2.4</v>
      </c>
      <c r="M80" s="251">
        <f>VLOOKUP($B80,'Impact of the crisis'!$C$6:$AB$170,26,FALSE)</f>
        <v>3.1</v>
      </c>
      <c r="N80" s="251">
        <f>VLOOKUP($B80,'Conditions of people affected'!$C$6:$R$170,16,FALSE)</f>
        <v>2.5499999999999998</v>
      </c>
      <c r="O80" s="251">
        <f>VLOOKUP($B80,'Conditions of people affected'!$C$6:$R$170,9,FALSE)</f>
        <v>3.1</v>
      </c>
      <c r="P80" s="251">
        <f>VLOOKUP($B80,'Conditions of people affected'!$C$6:$R$170,15,FALSE)</f>
        <v>2</v>
      </c>
      <c r="Q80" s="251">
        <f t="shared" si="14"/>
        <v>1.6</v>
      </c>
      <c r="R80" s="251">
        <f>VLOOKUP($B80,'Complexity of the crisis'!$C$6:$AN$170,22,FALSE)</f>
        <v>2.2000000000000002</v>
      </c>
      <c r="S80" s="252">
        <f>VLOOKUP($B80,'Complexity of the crisis'!$C$6:$AN$170,38,FALSE)</f>
        <v>1</v>
      </c>
      <c r="T80" s="142" t="str">
        <f>VLOOKUP(B80,Lists!$C$3:$E$163,3,FALSE)</f>
        <v>Africa</v>
      </c>
      <c r="U80" s="156">
        <f>VLOOKUP(B80,'INFORM Severity - hidden'!$C$5:$V$170,20,FALSE)</f>
        <v>44669</v>
      </c>
    </row>
    <row r="81" spans="1:21" x14ac:dyDescent="0.25">
      <c r="A81" s="140" t="str">
        <f t="array" ref="A81">IFERROR(INDEX(Lists!$B$2:$B$153,SMALL(IF(Lists!$H$2:$H$153="Yes",ROW(Lists!$B$2:$B$153)),ROW(77:77))-1,1),"")</f>
        <v>International Displacement in Uganda</v>
      </c>
      <c r="B81" s="141" t="str">
        <f>VLOOKUP(A81,Lists!$B$2:$G$153,2,FALSE)</f>
        <v>UGA005</v>
      </c>
      <c r="C81" s="141" t="str">
        <f>VLOOKUP(B81,'INFORM Severity - hidden'!$C$5:$D$160,2,FALSE)</f>
        <v>Uganda</v>
      </c>
      <c r="D81" s="141" t="str">
        <f>VLOOKUP(A81,Lists!$B$2:$G$153,3,FALSE)</f>
        <v>UGA</v>
      </c>
      <c r="E81" s="141" t="str">
        <f>VLOOKUP(A81,Lists!$B$2:$G$153,5,FALSE)</f>
        <v>International displacement</v>
      </c>
      <c r="F81" s="249">
        <f t="shared" si="10"/>
        <v>3.1</v>
      </c>
      <c r="G81" s="143">
        <f t="shared" si="11"/>
        <v>4</v>
      </c>
      <c r="H81" s="143" t="str">
        <f t="shared" si="12"/>
        <v>High</v>
      </c>
      <c r="I81" s="250" t="str">
        <f>INDEX(Trends!$D$3:$D$404,MATCH(B81,Trends!$C$3:$C$404,0))</f>
        <v>Stable</v>
      </c>
      <c r="J81" s="143" t="str">
        <f>VLOOKUP($B81,Reliability!$A$3:$I$170,9,FALSE)</f>
        <v>Medium</v>
      </c>
      <c r="K81" s="251">
        <f t="shared" si="13"/>
        <v>3.3</v>
      </c>
      <c r="L81" s="251">
        <f>VLOOKUP($B81,'Impact of the crisis'!$C$6:$N$170,12,FALSE)</f>
        <v>2.1</v>
      </c>
      <c r="M81" s="251">
        <f>VLOOKUP($B81,'Impact of the crisis'!$C$6:$AB$170,26,FALSE)</f>
        <v>3.7</v>
      </c>
      <c r="N81" s="251">
        <f>VLOOKUP($B81,'Conditions of people affected'!$C$6:$R$170,16,FALSE)</f>
        <v>3.35</v>
      </c>
      <c r="O81" s="251">
        <f>VLOOKUP($B81,'Conditions of people affected'!$C$6:$R$170,9,FALSE)</f>
        <v>3.7</v>
      </c>
      <c r="P81" s="251">
        <f>VLOOKUP($B81,'Conditions of people affected'!$C$6:$R$170,15,FALSE)</f>
        <v>3</v>
      </c>
      <c r="Q81" s="251">
        <f t="shared" si="14"/>
        <v>2.7</v>
      </c>
      <c r="R81" s="251">
        <f>VLOOKUP($B81,'Complexity of the crisis'!$C$6:$AN$170,22,FALSE)</f>
        <v>3.3</v>
      </c>
      <c r="S81" s="252">
        <f>VLOOKUP($B81,'Complexity of the crisis'!$C$6:$AN$170,38,FALSE)</f>
        <v>2</v>
      </c>
      <c r="T81" s="142" t="str">
        <f>VLOOKUP(B81,Lists!$C$3:$E$163,3,FALSE)</f>
        <v>Africa</v>
      </c>
      <c r="U81" s="156">
        <f>VLOOKUP(B81,'INFORM Severity - hidden'!$C$5:$V$170,20,FALSE)</f>
        <v>44622</v>
      </c>
    </row>
    <row r="82" spans="1:21" x14ac:dyDescent="0.25">
      <c r="A82" s="140" t="str">
        <f t="array" ref="A82">IFERROR(INDEX(Lists!$B$2:$B$153,SMALL(IF(Lists!$H$2:$H$153="Yes",ROW(Lists!$B$2:$B$153)),ROW(78:78))-1,1),"")</f>
        <v>Conflict in Ukraine</v>
      </c>
      <c r="B82" s="141" t="str">
        <f>VLOOKUP(A82,Lists!$B$2:$G$153,2,FALSE)</f>
        <v>UKR002</v>
      </c>
      <c r="C82" s="141" t="str">
        <f>VLOOKUP(B82,'INFORM Severity - hidden'!$C$5:$D$160,2,FALSE)</f>
        <v>Ukraine</v>
      </c>
      <c r="D82" s="141" t="str">
        <f>VLOOKUP(A82,Lists!$B$2:$G$153,3,FALSE)</f>
        <v>UKR</v>
      </c>
      <c r="E82" s="141" t="str">
        <f>VLOOKUP(A82,Lists!$B$2:$G$153,5,FALSE)</f>
        <v>Conflict</v>
      </c>
      <c r="F82" s="249">
        <f t="shared" si="10"/>
        <v>4.3</v>
      </c>
      <c r="G82" s="143">
        <f t="shared" si="11"/>
        <v>5</v>
      </c>
      <c r="H82" s="143" t="str">
        <f t="shared" si="12"/>
        <v>Very High</v>
      </c>
      <c r="I82" s="250" t="str">
        <f>INDEX(Trends!$D$3:$D$404,MATCH(B82,Trends!$C$3:$C$404,0))</f>
        <v>Increasing</v>
      </c>
      <c r="J82" s="143" t="str">
        <f>VLOOKUP($B82,Reliability!$A$3:$I$170,9,FALSE)</f>
        <v>Very High</v>
      </c>
      <c r="K82" s="251">
        <f t="shared" si="13"/>
        <v>4.5999999999999996</v>
      </c>
      <c r="L82" s="251">
        <f>VLOOKUP($B82,'Impact of the crisis'!$C$6:$N$170,12,FALSE)</f>
        <v>4.9000000000000004</v>
      </c>
      <c r="M82" s="251">
        <f>VLOOKUP($B82,'Impact of the crisis'!$C$6:$AB$170,26,FALSE)</f>
        <v>4.4000000000000004</v>
      </c>
      <c r="N82" s="251">
        <f>VLOOKUP($B82,'Conditions of people affected'!$C$6:$R$170,16,FALSE)</f>
        <v>5</v>
      </c>
      <c r="O82" s="251">
        <f>VLOOKUP($B82,'Conditions of people affected'!$C$6:$R$170,9,FALSE)</f>
        <v>5</v>
      </c>
      <c r="P82" s="251">
        <f>VLOOKUP($B82,'Conditions of people affected'!$C$6:$R$170,15,FALSE)</f>
        <v>5</v>
      </c>
      <c r="Q82" s="251">
        <f t="shared" si="14"/>
        <v>3.1</v>
      </c>
      <c r="R82" s="251">
        <f>VLOOKUP($B82,'Complexity of the crisis'!$C$6:$AN$170,22,FALSE)</f>
        <v>2.6</v>
      </c>
      <c r="S82" s="252">
        <f>VLOOKUP($B82,'Complexity of the crisis'!$C$6:$AN$170,38,FALSE)</f>
        <v>3.5</v>
      </c>
      <c r="T82" s="142" t="str">
        <f>VLOOKUP(B82,Lists!$C$3:$E$163,3,FALSE)</f>
        <v>Europe</v>
      </c>
      <c r="U82" s="156">
        <f>VLOOKUP(B82,'INFORM Severity - hidden'!$C$5:$V$170,20,FALSE)</f>
        <v>44677</v>
      </c>
    </row>
    <row r="83" spans="1:21" x14ac:dyDescent="0.25">
      <c r="A83" s="140" t="str">
        <f t="array" ref="A83">IFERROR(INDEX(Lists!$B$2:$B$153,SMALL(IF(Lists!$H$2:$H$153="Yes",ROW(Lists!$B$2:$B$153)),ROW(79:79))-1,1),"")</f>
        <v>Complex crisis in Venezuela</v>
      </c>
      <c r="B83" s="141" t="str">
        <f>VLOOKUP(A83,Lists!$B$2:$G$153,2,FALSE)</f>
        <v>VEN001</v>
      </c>
      <c r="C83" s="141" t="str">
        <f>VLOOKUP(B83,'INFORM Severity - hidden'!$C$5:$D$160,2,FALSE)</f>
        <v>Venezuela</v>
      </c>
      <c r="D83" s="141" t="str">
        <f>VLOOKUP(A83,Lists!$B$2:$G$153,3,FALSE)</f>
        <v>VEN</v>
      </c>
      <c r="E83" s="141" t="str">
        <f>VLOOKUP(A83,Lists!$B$2:$G$153,5,FALSE)</f>
        <v>Complex crisis</v>
      </c>
      <c r="F83" s="249">
        <f t="shared" si="10"/>
        <v>4.2</v>
      </c>
      <c r="G83" s="143">
        <f t="shared" si="11"/>
        <v>5</v>
      </c>
      <c r="H83" s="143" t="str">
        <f t="shared" si="12"/>
        <v>Very High</v>
      </c>
      <c r="I83" s="250" t="str">
        <f>INDEX(Trends!$D$3:$D$404,MATCH(B83,Trends!$C$3:$C$404,0))</f>
        <v>Stable</v>
      </c>
      <c r="J83" s="143" t="str">
        <f>VLOOKUP($B83,Reliability!$A$3:$I$170,9,FALSE)</f>
        <v>Medium</v>
      </c>
      <c r="K83" s="251">
        <f t="shared" si="13"/>
        <v>5</v>
      </c>
      <c r="L83" s="251">
        <f>VLOOKUP($B83,'Impact of the crisis'!$C$6:$N$170,12,FALSE)</f>
        <v>4.9000000000000004</v>
      </c>
      <c r="M83" s="251">
        <f>VLOOKUP($B83,'Impact of the crisis'!$C$6:$AB$170,26,FALSE)</f>
        <v>5</v>
      </c>
      <c r="N83" s="251">
        <f>VLOOKUP($B83,'Conditions of people affected'!$C$6:$R$170,16,FALSE)</f>
        <v>4</v>
      </c>
      <c r="O83" s="251">
        <f>VLOOKUP($B83,'Conditions of people affected'!$C$6:$R$170,9,FALSE)</f>
        <v>5</v>
      </c>
      <c r="P83" s="251">
        <f>VLOOKUP($B83,'Conditions of people affected'!$C$6:$R$170,15,FALSE)</f>
        <v>3</v>
      </c>
      <c r="Q83" s="251">
        <f t="shared" si="14"/>
        <v>3.6</v>
      </c>
      <c r="R83" s="251">
        <f>VLOOKUP($B83,'Complexity of the crisis'!$C$6:$AN$170,22,FALSE)</f>
        <v>3.7</v>
      </c>
      <c r="S83" s="252">
        <f>VLOOKUP($B83,'Complexity of the crisis'!$C$6:$AN$170,38,FALSE)</f>
        <v>3.5</v>
      </c>
      <c r="T83" s="142" t="str">
        <f>VLOOKUP(B83,Lists!$C$3:$E$163,3,FALSE)</f>
        <v>Americas</v>
      </c>
      <c r="U83" s="156">
        <f>VLOOKUP(B83,'INFORM Severity - hidden'!$C$5:$V$170,20,FALSE)</f>
        <v>44489</v>
      </c>
    </row>
    <row r="84" spans="1:21" x14ac:dyDescent="0.25">
      <c r="A84" s="140" t="str">
        <f t="array" ref="A84">IFERROR(INDEX(Lists!$B$2:$B$153,SMALL(IF(Lists!$H$2:$H$153="Yes",ROW(Lists!$B$2:$B$153)),ROW(80:80))-1,1),"")</f>
        <v>Conflict in Yemen</v>
      </c>
      <c r="B84" s="141" t="str">
        <f>VLOOKUP(A84,Lists!$B$2:$G$153,2,FALSE)</f>
        <v>YEM001</v>
      </c>
      <c r="C84" s="141" t="str">
        <f>VLOOKUP(B84,'INFORM Severity - hidden'!$C$5:$D$160,2,FALSE)</f>
        <v>Yemen</v>
      </c>
      <c r="D84" s="141" t="str">
        <f>VLOOKUP(A84,Lists!$B$2:$G$153,3,FALSE)</f>
        <v>YEM</v>
      </c>
      <c r="E84" s="141" t="str">
        <f>VLOOKUP(A84,Lists!$B$2:$G$153,5,FALSE)</f>
        <v>Complex crisis</v>
      </c>
      <c r="F84" s="249">
        <f t="shared" si="10"/>
        <v>4.7</v>
      </c>
      <c r="G84" s="143">
        <f t="shared" si="11"/>
        <v>5</v>
      </c>
      <c r="H84" s="143" t="str">
        <f t="shared" si="12"/>
        <v>Very High</v>
      </c>
      <c r="I84" s="250" t="str">
        <f>INDEX(Trends!$D$3:$D$404,MATCH(B84,Trends!$C$3:$C$404,0))</f>
        <v>Stable</v>
      </c>
      <c r="J84" s="143" t="str">
        <f>VLOOKUP($B84,Reliability!$A$3:$I$170,9,FALSE)</f>
        <v>High</v>
      </c>
      <c r="K84" s="251">
        <f t="shared" si="13"/>
        <v>4.5999999999999996</v>
      </c>
      <c r="L84" s="251">
        <f>VLOOKUP($B84,'Impact of the crisis'!$C$6:$N$170,12,FALSE)</f>
        <v>4.9000000000000004</v>
      </c>
      <c r="M84" s="251">
        <f>VLOOKUP($B84,'Impact of the crisis'!$C$6:$AB$170,26,FALSE)</f>
        <v>4.4000000000000004</v>
      </c>
      <c r="N84" s="251">
        <f>VLOOKUP($B84,'Conditions of people affected'!$C$6:$R$170,16,FALSE)</f>
        <v>5</v>
      </c>
      <c r="O84" s="251">
        <f>VLOOKUP($B84,'Conditions of people affected'!$C$6:$R$170,9,FALSE)</f>
        <v>5</v>
      </c>
      <c r="P84" s="251">
        <f>VLOOKUP($B84,'Conditions of people affected'!$C$6:$R$170,15,FALSE)</f>
        <v>5</v>
      </c>
      <c r="Q84" s="251">
        <f t="shared" si="14"/>
        <v>4.2</v>
      </c>
      <c r="R84" s="251">
        <f>VLOOKUP($B84,'Complexity of the crisis'!$C$6:$AN$170,22,FALSE)</f>
        <v>3.9</v>
      </c>
      <c r="S84" s="252">
        <f>VLOOKUP($B84,'Complexity of the crisis'!$C$6:$AN$170,38,FALSE)</f>
        <v>4.5</v>
      </c>
      <c r="T84" s="142" t="str">
        <f>VLOOKUP(B84,Lists!$C$3:$E$163,3,FALSE)</f>
        <v>Middle east</v>
      </c>
      <c r="U84" s="156">
        <f>VLOOKUP(B84,'INFORM Severity - hidden'!$C$5:$V$170,20,FALSE)</f>
        <v>44585</v>
      </c>
    </row>
    <row r="85" spans="1:21" x14ac:dyDescent="0.25">
      <c r="A85" s="140" t="str">
        <f t="array" ref="A85">IFERROR(INDEX(Lists!$B$2:$B$153,SMALL(IF(Lists!$H$2:$H$153="Yes",ROW(Lists!$B$2:$B$153)),ROW(81:81))-1,1),"")</f>
        <v>Drought in Zambia</v>
      </c>
      <c r="B85" s="141" t="str">
        <f>VLOOKUP(A85,Lists!$B$2:$G$153,2,FALSE)</f>
        <v>ZMB002</v>
      </c>
      <c r="C85" s="141" t="str">
        <f>VLOOKUP(B85,'INFORM Severity - hidden'!$C$5:$D$160,2,FALSE)</f>
        <v>Zambia</v>
      </c>
      <c r="D85" s="141" t="str">
        <f>VLOOKUP(A85,Lists!$B$2:$G$153,3,FALSE)</f>
        <v>ZMB</v>
      </c>
      <c r="E85" s="141" t="str">
        <f>VLOOKUP(A85,Lists!$B$2:$G$153,5,FALSE)</f>
        <v>Drought</v>
      </c>
      <c r="F85" s="249">
        <f t="shared" si="10"/>
        <v>2.9</v>
      </c>
      <c r="G85" s="143">
        <f t="shared" si="11"/>
        <v>3</v>
      </c>
      <c r="H85" s="143" t="str">
        <f t="shared" si="12"/>
        <v>Medium</v>
      </c>
      <c r="I85" s="250" t="str">
        <f>INDEX(Trends!$D$3:$D$404,MATCH(B85,Trends!$C$3:$C$404,0))</f>
        <v>Stable</v>
      </c>
      <c r="J85" s="143" t="str">
        <f>VLOOKUP($B85,Reliability!$A$3:$I$170,9,FALSE)</f>
        <v>High</v>
      </c>
      <c r="K85" s="251">
        <f t="shared" si="13"/>
        <v>3</v>
      </c>
      <c r="L85" s="251">
        <f>VLOOKUP($B85,'Impact of the crisis'!$C$6:$N$170,12,FALSE)</f>
        <v>4.3</v>
      </c>
      <c r="M85" s="251">
        <f>VLOOKUP($B85,'Impact of the crisis'!$C$6:$AB$170,26,FALSE)</f>
        <v>2</v>
      </c>
      <c r="N85" s="251">
        <f>VLOOKUP($B85,'Conditions of people affected'!$C$6:$R$170,16,FALSE)</f>
        <v>3.35</v>
      </c>
      <c r="O85" s="251">
        <f>VLOOKUP($B85,'Conditions of people affected'!$C$6:$R$170,9,FALSE)</f>
        <v>3.7</v>
      </c>
      <c r="P85" s="251">
        <f>VLOOKUP($B85,'Conditions of people affected'!$C$6:$R$170,15,FALSE)</f>
        <v>3</v>
      </c>
      <c r="Q85" s="251">
        <f t="shared" si="14"/>
        <v>2</v>
      </c>
      <c r="R85" s="251">
        <f>VLOOKUP($B85,'Complexity of the crisis'!$C$6:$AN$170,22,FALSE)</f>
        <v>2</v>
      </c>
      <c r="S85" s="252">
        <f>VLOOKUP($B85,'Complexity of the crisis'!$C$6:$AN$170,38,FALSE)</f>
        <v>2</v>
      </c>
      <c r="T85" s="142" t="str">
        <f>VLOOKUP(B85,Lists!$C$3:$E$163,3,FALSE)</f>
        <v>Africa</v>
      </c>
      <c r="U85" s="156">
        <f>VLOOKUP(B85,'INFORM Severity - hidden'!$C$5:$V$170,20,FALSE)</f>
        <v>44672</v>
      </c>
    </row>
    <row r="86" spans="1:21" x14ac:dyDescent="0.25">
      <c r="A86" s="140" t="str">
        <f t="array" ref="A86">IFERROR(INDEX(Lists!$B$2:$B$153,SMALL(IF(Lists!$H$2:$H$153="Yes",ROW(Lists!$B$2:$B$153)),ROW(82:82))-1,1),"")</f>
        <v>Complex crisis in Zimbabwe</v>
      </c>
      <c r="B86" s="141" t="str">
        <f>VLOOKUP(A86,Lists!$B$2:$G$153,2,FALSE)</f>
        <v>ZWE001</v>
      </c>
      <c r="C86" s="141" t="str">
        <f>VLOOKUP(B86,'INFORM Severity - hidden'!$C$5:$D$160,2,FALSE)</f>
        <v>Zimbabwe</v>
      </c>
      <c r="D86" s="141" t="str">
        <f>VLOOKUP(A86,Lists!$B$2:$G$153,3,FALSE)</f>
        <v>ZWE</v>
      </c>
      <c r="E86" s="141" t="str">
        <f>VLOOKUP(A86,Lists!$B$2:$G$153,5,FALSE)</f>
        <v>Complex crisis</v>
      </c>
      <c r="F86" s="249">
        <f t="shared" si="10"/>
        <v>3.8</v>
      </c>
      <c r="G86" s="143">
        <f t="shared" si="11"/>
        <v>4</v>
      </c>
      <c r="H86" s="143" t="str">
        <f t="shared" si="12"/>
        <v>High</v>
      </c>
      <c r="I86" s="250" t="str">
        <f>INDEX(Trends!$D$3:$D$404,MATCH(B86,Trends!$C$3:$C$404,0))</f>
        <v>Increasing</v>
      </c>
      <c r="J86" s="143" t="str">
        <f>VLOOKUP($B86,Reliability!$A$3:$I$170,9,FALSE)</f>
        <v>High</v>
      </c>
      <c r="K86" s="251">
        <f t="shared" si="13"/>
        <v>3.4</v>
      </c>
      <c r="L86" s="251">
        <f>VLOOKUP($B86,'Impact of the crisis'!$C$6:$N$170,12,FALSE)</f>
        <v>4.5999999999999996</v>
      </c>
      <c r="M86" s="251">
        <f>VLOOKUP($B86,'Impact of the crisis'!$C$6:$AB$170,26,FALSE)</f>
        <v>2.6</v>
      </c>
      <c r="N86" s="251">
        <f>VLOOKUP($B86,'Conditions of people affected'!$C$6:$R$170,16,FALSE)</f>
        <v>4.3499999999999996</v>
      </c>
      <c r="O86" s="251">
        <f>VLOOKUP($B86,'Conditions of people affected'!$C$6:$R$170,9,FALSE)</f>
        <v>4.7</v>
      </c>
      <c r="P86" s="251">
        <f>VLOOKUP($B86,'Conditions of people affected'!$C$6:$R$170,15,FALSE)</f>
        <v>4</v>
      </c>
      <c r="Q86" s="251">
        <f t="shared" si="14"/>
        <v>3</v>
      </c>
      <c r="R86" s="251">
        <f>VLOOKUP($B86,'Complexity of the crisis'!$C$6:$AN$170,22,FALSE)</f>
        <v>3</v>
      </c>
      <c r="S86" s="252">
        <f>VLOOKUP($B86,'Complexity of the crisis'!$C$6:$AN$170,38,FALSE)</f>
        <v>3</v>
      </c>
      <c r="T86" s="142" t="str">
        <f>VLOOKUP(B86,Lists!$C$3:$E$163,3,FALSE)</f>
        <v>Africa</v>
      </c>
      <c r="U86" s="156">
        <f>VLOOKUP(B86,'INFORM Severity - hidden'!$C$5:$V$170,20,FALSE)</f>
        <v>44660</v>
      </c>
    </row>
  </sheetData>
  <autoFilter ref="A4:T143" xr:uid="{00000000-0009-0000-0000-000004000000}"/>
  <conditionalFormatting sqref="K5:K250">
    <cfRule type="cellIs" dxfId="517" priority="65" stopIfTrue="1" operator="between">
      <formula>4</formula>
      <formula>5</formula>
    </cfRule>
    <cfRule type="cellIs" dxfId="516" priority="71" stopIfTrue="1" operator="between">
      <formula>3</formula>
      <formula>4</formula>
    </cfRule>
    <cfRule type="cellIs" dxfId="515" priority="72" stopIfTrue="1" operator="between">
      <formula>2</formula>
      <formula>3</formula>
    </cfRule>
    <cfRule type="cellIs" dxfId="514" priority="73" stopIfTrue="1" operator="between">
      <formula>1</formula>
      <formula>2</formula>
    </cfRule>
    <cfRule type="cellIs" dxfId="513" priority="74" stopIfTrue="1" operator="between">
      <formula>0</formula>
      <formula>1</formula>
    </cfRule>
  </conditionalFormatting>
  <conditionalFormatting sqref="L5:M250">
    <cfRule type="cellIs" dxfId="512" priority="66" stopIfTrue="1" operator="between">
      <formula>4</formula>
      <formula>5</formula>
    </cfRule>
    <cfRule type="cellIs" dxfId="511" priority="67" stopIfTrue="1" operator="between">
      <formula>3</formula>
      <formula>4</formula>
    </cfRule>
    <cfRule type="cellIs" dxfId="510" priority="68" stopIfTrue="1" operator="between">
      <formula>2</formula>
      <formula>3</formula>
    </cfRule>
    <cfRule type="cellIs" dxfId="509" priority="69" stopIfTrue="1" operator="between">
      <formula>1</formula>
      <formula>2</formula>
    </cfRule>
    <cfRule type="cellIs" dxfId="508" priority="70" stopIfTrue="1" operator="between">
      <formula>0</formula>
      <formula>1</formula>
    </cfRule>
  </conditionalFormatting>
  <conditionalFormatting sqref="O5:P250">
    <cfRule type="cellIs" dxfId="507" priority="55" stopIfTrue="1" operator="between">
      <formula>7.1</formula>
      <formula>10</formula>
    </cfRule>
    <cfRule type="cellIs" dxfId="506" priority="56" stopIfTrue="1" operator="between">
      <formula>5.4</formula>
      <formula>7</formula>
    </cfRule>
    <cfRule type="cellIs" dxfId="505" priority="57" stopIfTrue="1" operator="between">
      <formula>3.5</formula>
      <formula>5.3</formula>
    </cfRule>
    <cfRule type="cellIs" dxfId="504" priority="58" stopIfTrue="1" operator="between">
      <formula>1.8</formula>
      <formula>3.4</formula>
    </cfRule>
    <cfRule type="cellIs" dxfId="503" priority="59" stopIfTrue="1" operator="between">
      <formula>0</formula>
      <formula>1.7</formula>
    </cfRule>
  </conditionalFormatting>
  <conditionalFormatting sqref="S5:S250">
    <cfRule type="cellIs" dxfId="502" priority="50" stopIfTrue="1" operator="between">
      <formula>4</formula>
      <formula>5</formula>
    </cfRule>
    <cfRule type="cellIs" dxfId="501" priority="51" stopIfTrue="1" operator="between">
      <formula>3</formula>
      <formula>4</formula>
    </cfRule>
    <cfRule type="cellIs" dxfId="500" priority="52" stopIfTrue="1" operator="between">
      <formula>2</formula>
      <formula>3</formula>
    </cfRule>
    <cfRule type="cellIs" dxfId="499" priority="53" stopIfTrue="1" operator="between">
      <formula>1</formula>
      <formula>2</formula>
    </cfRule>
    <cfRule type="cellIs" dxfId="498" priority="54" stopIfTrue="1" operator="between">
      <formula>0</formula>
      <formula>1</formula>
    </cfRule>
  </conditionalFormatting>
  <conditionalFormatting sqref="Q5:Q250">
    <cfRule type="cellIs" dxfId="497" priority="35" stopIfTrue="1" operator="between">
      <formula>4</formula>
      <formula>5</formula>
    </cfRule>
    <cfRule type="cellIs" dxfId="496" priority="36" stopIfTrue="1" operator="between">
      <formula>3</formula>
      <formula>4</formula>
    </cfRule>
    <cfRule type="cellIs" dxfId="495" priority="37" stopIfTrue="1" operator="between">
      <formula>2</formula>
      <formula>3</formula>
    </cfRule>
    <cfRule type="cellIs" dxfId="494" priority="38" stopIfTrue="1" operator="between">
      <formula>1</formula>
      <formula>2</formula>
    </cfRule>
    <cfRule type="cellIs" dxfId="493" priority="39" stopIfTrue="1" operator="between">
      <formula>0</formula>
      <formula>1</formula>
    </cfRule>
  </conditionalFormatting>
  <conditionalFormatting sqref="I5:I250">
    <cfRule type="cellIs" dxfId="492" priority="27" operator="equal">
      <formula>"Increasing"</formula>
    </cfRule>
    <cfRule type="cellIs" dxfId="491" priority="28" operator="equal">
      <formula>"Stable"</formula>
    </cfRule>
    <cfRule type="cellIs" dxfId="490" priority="29" operator="equal">
      <formula>"Decreasing"</formula>
    </cfRule>
  </conditionalFormatting>
  <conditionalFormatting sqref="R5:S250">
    <cfRule type="cellIs" dxfId="489" priority="45" stopIfTrue="1" operator="between">
      <formula>4</formula>
      <formula>5</formula>
    </cfRule>
    <cfRule type="cellIs" dxfId="488" priority="46" stopIfTrue="1" operator="between">
      <formula>3</formula>
      <formula>4</formula>
    </cfRule>
    <cfRule type="cellIs" dxfId="487" priority="47" stopIfTrue="1" operator="between">
      <formula>2</formula>
      <formula>3</formula>
    </cfRule>
    <cfRule type="cellIs" dxfId="486" priority="48" stopIfTrue="1" operator="between">
      <formula>1</formula>
      <formula>2</formula>
    </cfRule>
    <cfRule type="cellIs" dxfId="485" priority="49" stopIfTrue="1" operator="between">
      <formula>0</formula>
      <formula>1</formula>
    </cfRule>
  </conditionalFormatting>
  <conditionalFormatting sqref="G5:G250">
    <cfRule type="cellIs" dxfId="484" priority="17" stopIfTrue="1" operator="equal">
      <formula>5</formula>
    </cfRule>
    <cfRule type="cellIs" dxfId="483" priority="18" stopIfTrue="1" operator="equal">
      <formula>4</formula>
    </cfRule>
    <cfRule type="cellIs" dxfId="482" priority="19" stopIfTrue="1" operator="equal">
      <formula>3</formula>
    </cfRule>
    <cfRule type="cellIs" dxfId="481" priority="20" stopIfTrue="1" operator="equal">
      <formula>2</formula>
    </cfRule>
    <cfRule type="cellIs" dxfId="480" priority="21" stopIfTrue="1" operator="equal">
      <formula>1</formula>
    </cfRule>
  </conditionalFormatting>
  <conditionalFormatting sqref="H5:H250">
    <cfRule type="cellIs" dxfId="479" priority="12" stopIfTrue="1" operator="equal">
      <formula>"Very High"</formula>
    </cfRule>
    <cfRule type="cellIs" dxfId="478" priority="13" stopIfTrue="1" operator="equal">
      <formula>"High"</formula>
    </cfRule>
    <cfRule type="cellIs" dxfId="477" priority="14" stopIfTrue="1" operator="equal">
      <formula>"Medium"</formula>
    </cfRule>
    <cfRule type="cellIs" dxfId="476" priority="15" stopIfTrue="1" operator="equal">
      <formula>"Low"</formula>
    </cfRule>
    <cfRule type="cellIs" dxfId="475" priority="16" stopIfTrue="1" operator="equal">
      <formula>"Very Low"</formula>
    </cfRule>
  </conditionalFormatting>
  <conditionalFormatting sqref="N5:N250">
    <cfRule type="cellIs" dxfId="474" priority="7" stopIfTrue="1" operator="between">
      <formula>5</formula>
      <formula>5.9</formula>
    </cfRule>
    <cfRule type="cellIs" dxfId="473" priority="8" stopIfTrue="1" operator="between">
      <formula>4</formula>
      <formula>4.9</formula>
    </cfRule>
    <cfRule type="cellIs" dxfId="472" priority="9" stopIfTrue="1" operator="between">
      <formula>3</formula>
      <formula>3.9</formula>
    </cfRule>
    <cfRule type="cellIs" dxfId="471" priority="10" stopIfTrue="1" operator="between">
      <formula>2</formula>
      <formula>2.9</formula>
    </cfRule>
    <cfRule type="cellIs" dxfId="470" priority="11" stopIfTrue="1" operator="between">
      <formula>0</formula>
      <formula>1.9</formula>
    </cfRule>
  </conditionalFormatting>
  <conditionalFormatting sqref="J5:J250">
    <cfRule type="cellIs" dxfId="469" priority="2" stopIfTrue="1" operator="equal">
      <formula>"Very Low"</formula>
    </cfRule>
    <cfRule type="cellIs" dxfId="468" priority="3" stopIfTrue="1" operator="equal">
      <formula>"Low"</formula>
    </cfRule>
    <cfRule type="cellIs" dxfId="467" priority="4" stopIfTrue="1" operator="equal">
      <formula>"Medium"</formula>
    </cfRule>
    <cfRule type="cellIs" dxfId="466" priority="5" stopIfTrue="1" operator="equal">
      <formula>"High"</formula>
    </cfRule>
    <cfRule type="cellIs" dxfId="465"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6"/>
  <sheetViews>
    <sheetView workbookViewId="0">
      <selection activeCell="E2" sqref="E2"/>
    </sheetView>
  </sheetViews>
  <sheetFormatPr defaultColWidth="9.42578125" defaultRowHeight="15" x14ac:dyDescent="0.25"/>
  <cols>
    <col min="1" max="1" width="36" style="217" customWidth="1"/>
    <col min="2" max="2" width="26" style="217" bestFit="1" customWidth="1"/>
    <col min="3" max="3" width="10.42578125" style="217" bestFit="1" customWidth="1"/>
    <col min="4" max="4" width="14.42578125" style="217" customWidth="1"/>
    <col min="5" max="5" width="9.42578125" style="217" customWidth="1"/>
    <col min="6" max="6" width="8.5703125" style="213" customWidth="1"/>
    <col min="7" max="7" width="10.7109375" style="216" customWidth="1"/>
    <col min="8" max="10" width="8.5703125" style="213" customWidth="1"/>
    <col min="11" max="11" width="8.5703125" style="216" customWidth="1"/>
    <col min="12" max="13" width="8.5703125" style="213" customWidth="1"/>
    <col min="14" max="14" width="8.5703125" style="217" customWidth="1"/>
    <col min="15" max="15" width="8.5703125" style="213" customWidth="1"/>
    <col min="16" max="16" width="8.5703125" style="216" customWidth="1"/>
    <col min="17" max="19" width="8.5703125" style="213" customWidth="1"/>
    <col min="20" max="20" width="8.5703125" style="216" customWidth="1"/>
    <col min="21" max="27" width="8.5703125" style="213" customWidth="1"/>
    <col min="28" max="28" width="8.5703125" style="217" customWidth="1"/>
    <col min="29" max="29" width="9.42578125" style="217" customWidth="1"/>
    <col min="30" max="16384" width="9.42578125" style="217"/>
  </cols>
  <sheetData>
    <row r="1" spans="1:28" ht="15.6" customHeight="1" thickBot="1" x14ac:dyDescent="0.3">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 customHeight="1" thickBot="1" x14ac:dyDescent="0.3">
      <c r="A2" s="52"/>
      <c r="B2" s="52"/>
      <c r="C2" s="56"/>
      <c r="D2" s="56"/>
      <c r="E2" s="7"/>
      <c r="F2" s="95" t="s">
        <v>7703</v>
      </c>
      <c r="G2" s="97" t="s">
        <v>7704</v>
      </c>
      <c r="H2" s="95" t="s">
        <v>7705</v>
      </c>
      <c r="I2" s="90" t="s">
        <v>7706</v>
      </c>
      <c r="J2" s="95" t="s">
        <v>7707</v>
      </c>
      <c r="K2" s="97" t="s">
        <v>7708</v>
      </c>
      <c r="L2" s="95" t="s">
        <v>7709</v>
      </c>
      <c r="M2" s="90" t="s">
        <v>7710</v>
      </c>
      <c r="N2" s="89" t="s">
        <v>7701</v>
      </c>
      <c r="O2" s="95" t="s">
        <v>7711</v>
      </c>
      <c r="P2" s="97" t="s">
        <v>7712</v>
      </c>
      <c r="Q2" s="95" t="s">
        <v>7713</v>
      </c>
      <c r="R2" s="90" t="s">
        <v>796</v>
      </c>
      <c r="S2" s="95" t="s">
        <v>7714</v>
      </c>
      <c r="T2" s="97" t="s">
        <v>7715</v>
      </c>
      <c r="U2" s="95" t="s">
        <v>7716</v>
      </c>
      <c r="V2" s="93" t="s">
        <v>697</v>
      </c>
      <c r="W2" s="95" t="s">
        <v>7717</v>
      </c>
      <c r="X2" s="96" t="s">
        <v>7718</v>
      </c>
      <c r="Y2" s="94" t="s">
        <v>7719</v>
      </c>
      <c r="Z2" s="92" t="s">
        <v>7720</v>
      </c>
      <c r="AA2" s="91" t="s">
        <v>7721</v>
      </c>
      <c r="AB2" s="89" t="s">
        <v>7702</v>
      </c>
    </row>
    <row r="3" spans="1:28" x14ac:dyDescent="0.25">
      <c r="A3" s="52"/>
      <c r="B3" s="52"/>
      <c r="C3" s="56"/>
      <c r="D3" s="56"/>
      <c r="E3" s="7" t="s">
        <v>7722</v>
      </c>
      <c r="F3" s="61">
        <v>6</v>
      </c>
      <c r="G3" s="61"/>
      <c r="H3" s="66">
        <v>1</v>
      </c>
      <c r="I3" s="61"/>
      <c r="J3" s="253">
        <v>7.5</v>
      </c>
      <c r="K3" s="63"/>
      <c r="L3" s="66">
        <v>1</v>
      </c>
      <c r="M3" s="61"/>
      <c r="N3" s="64"/>
      <c r="O3" s="253">
        <v>7.5</v>
      </c>
      <c r="P3" s="63"/>
      <c r="Q3" s="66">
        <v>1</v>
      </c>
      <c r="R3" s="61"/>
      <c r="S3" s="253">
        <v>6.5</v>
      </c>
      <c r="T3" s="63"/>
      <c r="U3" s="66">
        <v>0.15</v>
      </c>
      <c r="V3" s="61"/>
      <c r="W3" s="253">
        <v>3.5</v>
      </c>
      <c r="X3" s="62"/>
      <c r="Y3" s="65">
        <v>1E-4</v>
      </c>
      <c r="Z3" s="62"/>
      <c r="AA3" s="61"/>
      <c r="AB3" s="64"/>
    </row>
    <row r="4" spans="1:28" x14ac:dyDescent="0.25">
      <c r="A4" s="52"/>
      <c r="B4" s="52"/>
      <c r="C4" s="56"/>
      <c r="D4" s="56"/>
      <c r="E4" s="7" t="s">
        <v>7723</v>
      </c>
      <c r="F4" s="61">
        <v>3</v>
      </c>
      <c r="G4" s="61"/>
      <c r="H4" s="66">
        <v>0.02</v>
      </c>
      <c r="I4" s="61"/>
      <c r="J4" s="62">
        <v>6</v>
      </c>
      <c r="K4" s="63"/>
      <c r="L4" s="66">
        <v>0.01</v>
      </c>
      <c r="M4" s="61"/>
      <c r="N4" s="64"/>
      <c r="O4" s="253">
        <v>4.5</v>
      </c>
      <c r="P4" s="63"/>
      <c r="Q4" s="66">
        <v>0.01</v>
      </c>
      <c r="R4" s="61"/>
      <c r="S4" s="62">
        <v>3</v>
      </c>
      <c r="T4" s="63"/>
      <c r="U4" s="66">
        <v>0</v>
      </c>
      <c r="V4" s="61"/>
      <c r="W4" s="62">
        <v>0</v>
      </c>
      <c r="X4" s="62"/>
      <c r="Y4" s="66">
        <v>0</v>
      </c>
      <c r="Z4" s="62"/>
      <c r="AA4" s="61"/>
      <c r="AB4" s="64"/>
    </row>
    <row r="5" spans="1:28" x14ac:dyDescent="0.25">
      <c r="A5" s="23" t="s">
        <v>7676</v>
      </c>
      <c r="B5" s="23" t="s">
        <v>7681</v>
      </c>
      <c r="C5" s="23" t="s">
        <v>7678</v>
      </c>
      <c r="D5" s="23" t="s">
        <v>7679</v>
      </c>
      <c r="E5" s="24" t="s">
        <v>7724</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7" t="str">
        <f>'Crisis Indicator Data'!A3</f>
        <v>Complex crisis in Afghanistan</v>
      </c>
      <c r="B6" s="148" t="str">
        <f>'Crisis Indicator Data'!B3</f>
        <v>Complex crisis</v>
      </c>
      <c r="C6" s="148" t="str">
        <f>'Crisis Indicator Data'!C3</f>
        <v>AFG001</v>
      </c>
      <c r="D6" s="148" t="str">
        <f>'Crisis Indicator Data'!D3</f>
        <v>Afghanistan</v>
      </c>
      <c r="E6" s="149" t="str">
        <f>'Crisis Indicator Data'!E3</f>
        <v>AFG</v>
      </c>
      <c r="F6" s="254">
        <f>IF('Crisis Indicator Data'!F3="x","x",IF(LOG('Crisis Indicator Data'!F3)&lt;F$4,0,IF(LOG('Crisis Indicator Data'!F3)&gt;F$3,5,ROUND(5-(F$3-LOG('Crisis Indicator Data'!F3))/(F$3-F$4)*5,1))))</f>
        <v>4.7</v>
      </c>
      <c r="G6" s="144">
        <f>IF('Crisis Indicator Data'!F3="x","x",IF(B6="Regional crisis",('Crisis Indicator Data'!F3/VLOOKUP('Impact of the crisis'!$C6,'Regional Crises'!$B$1:$R$66,4,FALSE)),'Crisis Indicator Data'!F3/VLOOKUP('Impact of the crisis'!$E6,'Country Indicator Data'!$B$4:$P$300,15,FALSE)))</f>
        <v>1.0000107220537329</v>
      </c>
      <c r="H6" s="248">
        <f t="shared" ref="H6:H37" si="0">IF(G6="x","x",IF(G6&lt;H$4,0,IF(G6&gt;H$3,5,ROUND(5-(H$3-G6)/(H$3-H$4)*5,1))))</f>
        <v>5</v>
      </c>
      <c r="I6" s="248">
        <f t="shared" ref="I6:I37" si="1">IF(AND(H6="x",F6="x"),"x",AVERAGE(F6,H6))</f>
        <v>4.8499999999999996</v>
      </c>
      <c r="J6" s="248">
        <f>IF('Crisis Indicator Data'!G3="x","x",IF(LOG('Crisis Indicator Data'!G3)&lt;J$4,0,IF(LOG('Crisis Indicator Data'!G3)&gt;J$3,5,ROUND(5-(J$3-LOG('Crisis Indicator Data'!G3))/(J$3-J$4)*5,1))))</f>
        <v>5</v>
      </c>
      <c r="K6" s="144">
        <f>IF('Crisis Indicator Data'!G3="x","x",IF(B6="Regional crisis",('Crisis Indicator Data'!G3/VLOOKUP('Impact of the crisis'!$C6,'Regional Crises'!$B$1:$R$66,5,FALSE)),'Crisis Indicator Data'!G3/VLOOKUP('Impact of the crisis'!$E6,'Country Indicator Data'!$B$4:$P$300,14,FALSE)))</f>
        <v>1</v>
      </c>
      <c r="L6" s="248">
        <f t="shared" ref="L6:L37" si="2">IF(K6="x","x",IF(K6&lt;L$4,0,IF(K6&gt;L$3,5,ROUND(5-(L$3-K6)/(L$3-L$4)*5,1))))</f>
        <v>5</v>
      </c>
      <c r="M6" s="248">
        <f t="shared" ref="M6:M37" si="3">IF(AND(L6="x",J6="x"),"x",AVERAGE(J6,L6))</f>
        <v>5</v>
      </c>
      <c r="N6" s="248">
        <f t="shared" ref="N6:N37" si="4">IF(AND(M6="x",I6="x"),"x",IF(OR(M6="x",I6="x"),AVERAGE(I6,M6),ROUND((5-GEOMEAN(((5-I6)/5*4+1),((5-M6)/5*4+1)))/4*5,1)))</f>
        <v>4.9000000000000004</v>
      </c>
      <c r="O6" s="248">
        <f>IF('Crisis Indicator Data'!H3="x","x",IF('Crisis Indicator Data'!H3=0,0,IF(LOG('Crisis Indicator Data'!H3)&lt;O$4,0,IF(LOG('Crisis Indicator Data'!H3)&gt;O$3,5,ROUND(5-(O$3-LOG('Crisis Indicator Data'!H3))/(O$3-O$4)*5,1)))))</f>
        <v>5</v>
      </c>
      <c r="P6" s="144">
        <f>IF('Crisis Indicator Data'!H3="x","x",'Crisis Indicator Data'!H3/'Crisis Indicator Data'!G3)</f>
        <v>0.85885167464114831</v>
      </c>
      <c r="Q6" s="248">
        <f t="shared" ref="Q6:Q37" si="5">IF(P6="x","x",IF(P6&lt;Q$4,0,IF(P6&gt;Q$3,5,ROUND(5-(Q$3-P6)/(Q$3-Q$4)*5,1))))</f>
        <v>4.3</v>
      </c>
      <c r="R6" s="248">
        <f t="shared" ref="R6:R37" si="6">IF(AND(Q6="x",O6="x"),"x",AVERAGE(O6,Q6))</f>
        <v>4.6500000000000004</v>
      </c>
      <c r="S6" s="248">
        <f>IF('Crisis Indicator Data'!I3="x","x",IF('Crisis Indicator Data'!I3=0,0,IF(LOG('Crisis Indicator Data'!I3)&lt;S$4,0,IF(LOG('Crisis Indicator Data'!I3)&gt;S$3,5,ROUND(5-(S$3-LOG('Crisis Indicator Data'!I3))/(S$3-S$4)*5,1)))))</f>
        <v>5</v>
      </c>
      <c r="T6" s="144">
        <f>IF('Crisis Indicator Data'!H3="x","x",IF('Crisis Indicator Data'!I3="x","x",'Crisis Indicator Data'!I3/'Crisis Indicator Data'!H3))</f>
        <v>0.28899721448467969</v>
      </c>
      <c r="U6" s="248">
        <f t="shared" ref="U6:U37" si="7">IF(T6="x","x",IF(T6&lt;U$4,0,IF(T6&gt;U$3,5,ROUND(5-(U$3-T6)/(U$3-U$4)*5,1))))</f>
        <v>5</v>
      </c>
      <c r="V6" s="248">
        <f t="shared" ref="V6:V37" si="8">IF(AND(U6="x",S6="x"),"x",ROUND(AVERAGE(S6,U6),1))</f>
        <v>5</v>
      </c>
      <c r="W6" s="248">
        <f>IF('Crisis Indicator Data'!L3="x","x",IF('Crisis Indicator Data'!L3=0,0,IF(LOG('Crisis Indicator Data'!L3)&lt;W$4,0,IF(LOG('Crisis Indicator Data'!L3)&gt;W$3,5,ROUND(5-(W$3-LOG('Crisis Indicator Data'!L3))/(W$3-W$4)*5,1)))))</f>
        <v>4.5999999999999996</v>
      </c>
      <c r="X6" s="255">
        <f>IF(OR('Crisis Indicator Data'!L3="x",'Crisis Indicator Data'!H3="x"),"x",'Crisis Indicator Data'!L3/'Crisis Indicator Data'!H3)</f>
        <v>4.2924791086350972E-5</v>
      </c>
      <c r="Y6" s="248">
        <f t="shared" ref="Y6:Y37" si="9">IF(X6="x","x",IF(X6&lt;Y$4,0,IF(X6&gt;Y$3,5,ROUND(5-(Y$3-X6)/(Y$3-Y$4)*5,1))))</f>
        <v>2.1</v>
      </c>
      <c r="Z6" s="248">
        <f t="shared" ref="Z6:Z37" si="10">IF(AND(Y6="x",W6="x"),"x",ROUND(AVERAGE(W6,Y6),1))</f>
        <v>3.4</v>
      </c>
      <c r="AA6" s="248">
        <f t="shared" ref="AA6:AA37" si="11">IF(AND(V6="x",Z6="x"),"x",IF(OR(V6="x",Z6="x"),AVERAGE(V6,Z6),ROUND((5-GEOMEAN(((5-V6)/5*4+1),((5-Z6)/5*4+1)))/4*5,1)))</f>
        <v>4.4000000000000004</v>
      </c>
      <c r="AB6" s="256">
        <f t="shared" ref="AB6:AB37" si="12">IF(AND(R6="x",AA6="x"),"x",IF(OR(R6="x",AA6="x"),AVERAGE(R6,AA6),ROUND((5-GEOMEAN(((5-R6)/5*4+1),((5-AA6)/5*4+1)))/4*5,1)))</f>
        <v>4.5</v>
      </c>
    </row>
    <row r="7" spans="1:28" x14ac:dyDescent="0.25">
      <c r="A7" s="147" t="str">
        <f>'Crisis Indicator Data'!A4</f>
        <v>Drought in South-West Angola</v>
      </c>
      <c r="B7" s="148" t="str">
        <f>'Crisis Indicator Data'!B4</f>
        <v>Food Security</v>
      </c>
      <c r="C7" s="148" t="str">
        <f>'Crisis Indicator Data'!C4</f>
        <v>AGO002</v>
      </c>
      <c r="D7" s="148" t="str">
        <f>'Crisis Indicator Data'!D4</f>
        <v>Angola</v>
      </c>
      <c r="E7" s="149" t="str">
        <f>'Crisis Indicator Data'!E4</f>
        <v>AGO</v>
      </c>
      <c r="F7" s="254">
        <f>IF('Crisis Indicator Data'!F4="x","x",IF(LOG('Crisis Indicator Data'!F4)&lt;F$4,0,IF(LOG('Crisis Indicator Data'!F4)&gt;F$3,5,ROUND(5-(F$3-LOG('Crisis Indicator Data'!F4))/(F$3-F$4)*5,1))))</f>
        <v>3.9</v>
      </c>
      <c r="G7" s="144">
        <f>IF('Crisis Indicator Data'!F4="x","x",IF(B7="Regional crisis",('Crisis Indicator Data'!F4/VLOOKUP('Impact of the crisis'!$C7,'Regional Crises'!$B$1:$R$66,4,FALSE)),'Crisis Indicator Data'!F4/VLOOKUP('Impact of the crisis'!$E7,'Country Indicator Data'!$B$4:$P$300,15,FALSE)))</f>
        <v>0.17046121761450228</v>
      </c>
      <c r="H7" s="248">
        <f t="shared" si="0"/>
        <v>0.8</v>
      </c>
      <c r="I7" s="248">
        <f t="shared" si="1"/>
        <v>2.35</v>
      </c>
      <c r="J7" s="248">
        <f>IF('Crisis Indicator Data'!G4="x","x",IF(LOG('Crisis Indicator Data'!G4)&lt;J$4,0,IF(LOG('Crisis Indicator Data'!G4)&gt;J$3,5,ROUND(5-(J$3-LOG('Crisis Indicator Data'!G4))/(J$3-J$4)*5,1))))</f>
        <v>1.5</v>
      </c>
      <c r="K7" s="144">
        <f>IF('Crisis Indicator Data'!G4="x","x",IF(B7="Regional crisis",('Crisis Indicator Data'!G4/VLOOKUP('Impact of the crisis'!$C7,'Regional Crises'!$B$1:$R$66,5,FALSE)),'Crisis Indicator Data'!G4/VLOOKUP('Impact of the crisis'!$E7,'Country Indicator Data'!$B$4:$P$300,14,FALSE)))</f>
        <v>8.2973285462179761E-2</v>
      </c>
      <c r="L7" s="248">
        <f t="shared" si="2"/>
        <v>0.4</v>
      </c>
      <c r="M7" s="248">
        <f t="shared" si="3"/>
        <v>0.95</v>
      </c>
      <c r="N7" s="248">
        <f t="shared" si="4"/>
        <v>1.7</v>
      </c>
      <c r="O7" s="248">
        <f>IF('Crisis Indicator Data'!H4="x","x",IF('Crisis Indicator Data'!H4=0,0,IF(LOG('Crisis Indicator Data'!H4)&lt;O$4,0,IF(LOG('Crisis Indicator Data'!H4)&gt;O$3,5,ROUND(5-(O$3-LOG('Crisis Indicator Data'!H4))/(O$3-O$4)*5,1)))))</f>
        <v>3.1</v>
      </c>
      <c r="P7" s="144">
        <f>IF('Crisis Indicator Data'!H4="x","x",'Crisis Indicator Data'!H4/'Crisis Indicator Data'!G4)</f>
        <v>0.80198019801980203</v>
      </c>
      <c r="Q7" s="248">
        <f t="shared" si="5"/>
        <v>4</v>
      </c>
      <c r="R7" s="248">
        <f t="shared" si="6"/>
        <v>3.55</v>
      </c>
      <c r="S7" s="248">
        <f>IF('Crisis Indicator Data'!I4="x","x",IF('Crisis Indicator Data'!I4=0,0,IF(LOG('Crisis Indicator Data'!I4)&lt;S$4,0,IF(LOG('Crisis Indicator Data'!I4)&gt;S$3,5,ROUND(5-(S$3-LOG('Crisis Indicator Data'!I4))/(S$3-S$4)*5,1)))))</f>
        <v>0.7</v>
      </c>
      <c r="T7" s="144">
        <f>IF('Crisis Indicator Data'!H4="x","x",IF('Crisis Indicator Data'!I4="x","x",'Crisis Indicator Data'!I4/'Crisis Indicator Data'!H4))</f>
        <v>1.3717421124828531E-3</v>
      </c>
      <c r="U7" s="248">
        <f t="shared" si="7"/>
        <v>0</v>
      </c>
      <c r="V7" s="248">
        <f t="shared" si="8"/>
        <v>0.4</v>
      </c>
      <c r="W7" s="248">
        <f>IF('Crisis Indicator Data'!L4="x","x",IF('Crisis Indicator Data'!L4=0,0,IF(LOG('Crisis Indicator Data'!L4)&lt;W$4,0,IF(LOG('Crisis Indicator Data'!L4)&gt;W$3,5,ROUND(5-(W$3-LOG('Crisis Indicator Data'!L4))/(W$3-W$4)*5,1)))))</f>
        <v>0</v>
      </c>
      <c r="X7" s="255">
        <f>IF(OR('Crisis Indicator Data'!L4="x",'Crisis Indicator Data'!H4="x"),"x",'Crisis Indicator Data'!L4/'Crisis Indicator Data'!H4)</f>
        <v>0</v>
      </c>
      <c r="Y7" s="248">
        <f t="shared" si="9"/>
        <v>0</v>
      </c>
      <c r="Z7" s="248">
        <f t="shared" si="10"/>
        <v>0</v>
      </c>
      <c r="AA7" s="248">
        <f t="shared" si="11"/>
        <v>0.2</v>
      </c>
      <c r="AB7" s="256">
        <f t="shared" si="12"/>
        <v>2.2000000000000002</v>
      </c>
    </row>
    <row r="8" spans="1:28" x14ac:dyDescent="0.25">
      <c r="A8" s="147" t="str">
        <f>'Crisis Indicator Data'!A5</f>
        <v>Nagorno-Karabakh Conflict in Armenia</v>
      </c>
      <c r="B8" s="148" t="str">
        <f>'Crisis Indicator Data'!B5</f>
        <v>Conflict</v>
      </c>
      <c r="C8" s="148" t="str">
        <f>'Crisis Indicator Data'!C5</f>
        <v>ARM002</v>
      </c>
      <c r="D8" s="148" t="str">
        <f>'Crisis Indicator Data'!D5</f>
        <v>Armenia</v>
      </c>
      <c r="E8" s="149" t="str">
        <f>'Crisis Indicator Data'!E5</f>
        <v>ARM</v>
      </c>
      <c r="F8" s="254">
        <f>IF('Crisis Indicator Data'!F5="x","x",IF(LOG('Crisis Indicator Data'!F5)&lt;F$4,0,IF(LOG('Crisis Indicator Data'!F5)&gt;F$3,5,ROUND(5-(F$3-LOG('Crisis Indicator Data'!F5))/(F$3-F$4)*5,1))))</f>
        <v>2.4</v>
      </c>
      <c r="G8" s="144">
        <f>IF('Crisis Indicator Data'!F5="x","x",IF(B8="Regional crisis",('Crisis Indicator Data'!F5/VLOOKUP('Impact of the crisis'!$C8,'Regional Crises'!$B$1:$R$66,4,FALSE)),'Crisis Indicator Data'!F5/VLOOKUP('Impact of the crisis'!$E8,'Country Indicator Data'!$B$4:$P$300,15,FALSE)))</f>
        <v>0.99062170706006325</v>
      </c>
      <c r="H8" s="248">
        <f t="shared" si="0"/>
        <v>5</v>
      </c>
      <c r="I8" s="248">
        <f t="shared" si="1"/>
        <v>3.7</v>
      </c>
      <c r="J8" s="248">
        <f>IF('Crisis Indicator Data'!G5="x","x",IF(LOG('Crisis Indicator Data'!G5)&lt;J$4,0,IF(LOG('Crisis Indicator Data'!G5)&gt;J$3,5,ROUND(5-(J$3-LOG('Crisis Indicator Data'!G5))/(J$3-J$4)*5,1))))</f>
        <v>1.6</v>
      </c>
      <c r="K8" s="144">
        <f>IF('Crisis Indicator Data'!G5="x","x",IF(B8="Regional crisis",('Crisis Indicator Data'!G5/VLOOKUP('Impact of the crisis'!$C8,'Regional Crises'!$B$1:$R$66,5,FALSE)),'Crisis Indicator Data'!G5/VLOOKUP('Impact of the crisis'!$E8,'Country Indicator Data'!$B$4:$P$300,14,FALSE)))</f>
        <v>1</v>
      </c>
      <c r="L8" s="248">
        <f t="shared" si="2"/>
        <v>5</v>
      </c>
      <c r="M8" s="248">
        <f t="shared" si="3"/>
        <v>3.3</v>
      </c>
      <c r="N8" s="248">
        <f t="shared" si="4"/>
        <v>3.5</v>
      </c>
      <c r="O8" s="248">
        <f>IF('Crisis Indicator Data'!H5="x","x",IF('Crisis Indicator Data'!H5=0,0,IF(LOG('Crisis Indicator Data'!H5)&lt;O$4,0,IF(LOG('Crisis Indicator Data'!H5)&gt;O$3,5,ROUND(5-(O$3-LOG('Crisis Indicator Data'!H5))/(O$3-O$4)*5,1)))))</f>
        <v>0.7</v>
      </c>
      <c r="P8" s="144">
        <f>IF('Crisis Indicator Data'!H5="x","x",'Crisis Indicator Data'!H5/'Crisis Indicator Data'!G5)</f>
        <v>2.7777777777777776E-2</v>
      </c>
      <c r="Q8" s="248">
        <f t="shared" si="5"/>
        <v>0.1</v>
      </c>
      <c r="R8" s="248">
        <f t="shared" si="6"/>
        <v>0.39999999999999997</v>
      </c>
      <c r="S8" s="248">
        <f>IF('Crisis Indicator Data'!I5="x","x",IF('Crisis Indicator Data'!I5=0,0,IF(LOG('Crisis Indicator Data'!I5)&lt;S$4,0,IF(LOG('Crisis Indicator Data'!I5)&gt;S$3,5,ROUND(5-(S$3-LOG('Crisis Indicator Data'!I5))/(S$3-S$4)*5,1)))))</f>
        <v>2.6</v>
      </c>
      <c r="T8" s="144">
        <f>IF('Crisis Indicator Data'!H5="x","x",IF('Crisis Indicator Data'!I5="x","x",'Crisis Indicator Data'!I5/'Crisis Indicator Data'!H5))</f>
        <v>0.7857142857142857</v>
      </c>
      <c r="U8" s="248">
        <f t="shared" si="7"/>
        <v>5</v>
      </c>
      <c r="V8" s="248">
        <f t="shared" si="8"/>
        <v>3.8</v>
      </c>
      <c r="W8" s="248">
        <f>IF('Crisis Indicator Data'!L5="x","x",IF('Crisis Indicator Data'!L5=0,0,IF(LOG('Crisis Indicator Data'!L5)&lt;W$4,0,IF(LOG('Crisis Indicator Data'!L5)&gt;W$3,5,ROUND(5-(W$3-LOG('Crisis Indicator Data'!L5))/(W$3-W$4)*5,1)))))</f>
        <v>0</v>
      </c>
      <c r="X8" s="255">
        <f>IF(OR('Crisis Indicator Data'!L5="x",'Crisis Indicator Data'!H5="x"),"x",'Crisis Indicator Data'!L5/'Crisis Indicator Data'!H5)</f>
        <v>1.1904761904761905E-5</v>
      </c>
      <c r="Y8" s="248">
        <f t="shared" si="9"/>
        <v>0.6</v>
      </c>
      <c r="Z8" s="248">
        <f t="shared" si="10"/>
        <v>0.3</v>
      </c>
      <c r="AA8" s="248">
        <f t="shared" si="11"/>
        <v>2.4</v>
      </c>
      <c r="AB8" s="256">
        <f t="shared" si="12"/>
        <v>1.5</v>
      </c>
    </row>
    <row r="9" spans="1:28" x14ac:dyDescent="0.25">
      <c r="A9" s="147" t="str">
        <f>'Crisis Indicator Data'!A6</f>
        <v>Nagorno-Karabakh conflict in Azerbaijan</v>
      </c>
      <c r="B9" s="148" t="str">
        <f>'Crisis Indicator Data'!B6</f>
        <v>Conflict</v>
      </c>
      <c r="C9" s="148" t="str">
        <f>'Crisis Indicator Data'!C6</f>
        <v>AZE002</v>
      </c>
      <c r="D9" s="148" t="str">
        <f>'Crisis Indicator Data'!D6</f>
        <v>Azerbaijan</v>
      </c>
      <c r="E9" s="149" t="str">
        <f>'Crisis Indicator Data'!E6</f>
        <v>AZE</v>
      </c>
      <c r="F9" s="254">
        <f>IF('Crisis Indicator Data'!F6="x","x",IF(LOG('Crisis Indicator Data'!F6)&lt;F$4,0,IF(LOG('Crisis Indicator Data'!F6)&gt;F$3,5,ROUND(5-(F$3-LOG('Crisis Indicator Data'!F6))/(F$3-F$4)*5,1))))</f>
        <v>2.5</v>
      </c>
      <c r="G9" s="144">
        <f>IF('Crisis Indicator Data'!F6="x","x",IF(B9="Regional crisis",('Crisis Indicator Data'!F6/VLOOKUP('Impact of the crisis'!$C9,'Regional Crises'!$B$1:$R$66,4,FALSE)),'Crisis Indicator Data'!F6/VLOOKUP('Impact of the crisis'!$E9,'Country Indicator Data'!$B$4:$P$300,15,FALSE)))</f>
        <v>0.38179112783228286</v>
      </c>
      <c r="H9" s="248">
        <f t="shared" si="0"/>
        <v>1.8</v>
      </c>
      <c r="I9" s="248">
        <f t="shared" si="1"/>
        <v>2.15</v>
      </c>
      <c r="J9" s="248">
        <f>IF('Crisis Indicator Data'!G6="x","x",IF(LOG('Crisis Indicator Data'!G6)&lt;J$4,0,IF(LOG('Crisis Indicator Data'!G6)&gt;J$3,5,ROUND(5-(J$3-LOG('Crisis Indicator Data'!G6))/(J$3-J$4)*5,1))))</f>
        <v>2.6</v>
      </c>
      <c r="K9" s="144">
        <f>IF('Crisis Indicator Data'!G6="x","x",IF(B9="Regional crisis",('Crisis Indicator Data'!G6/VLOOKUP('Impact of the crisis'!$C9,'Regional Crises'!$B$1:$R$66,5,FALSE)),'Crisis Indicator Data'!G6/VLOOKUP('Impact of the crisis'!$E9,'Country Indicator Data'!$B$4:$P$300,14,FALSE)))</f>
        <v>0.58745874587458746</v>
      </c>
      <c r="L9" s="248">
        <f t="shared" si="2"/>
        <v>2.9</v>
      </c>
      <c r="M9" s="248">
        <f t="shared" si="3"/>
        <v>2.75</v>
      </c>
      <c r="N9" s="248">
        <f t="shared" si="4"/>
        <v>2.5</v>
      </c>
      <c r="O9" s="248">
        <f>IF('Crisis Indicator Data'!H6="x","x",IF('Crisis Indicator Data'!H6=0,0,IF(LOG('Crisis Indicator Data'!H6)&lt;O$4,0,IF(LOG('Crisis Indicator Data'!H6)&gt;O$3,5,ROUND(5-(O$3-LOG('Crisis Indicator Data'!H6))/(O$3-O$4)*5,1)))))</f>
        <v>3.8</v>
      </c>
      <c r="P9" s="144">
        <f>IF('Crisis Indicator Data'!H6="x","x",'Crisis Indicator Data'!H6/'Crisis Indicator Data'!G6)</f>
        <v>1</v>
      </c>
      <c r="Q9" s="248">
        <f t="shared" si="5"/>
        <v>5</v>
      </c>
      <c r="R9" s="248">
        <f t="shared" si="6"/>
        <v>4.4000000000000004</v>
      </c>
      <c r="S9" s="248">
        <f>IF('Crisis Indicator Data'!I6="x","x",IF('Crisis Indicator Data'!I6=0,0,IF(LOG('Crisis Indicator Data'!I6)&lt;S$4,0,IF(LOG('Crisis Indicator Data'!I6)&gt;S$3,5,ROUND(5-(S$3-LOG('Crisis Indicator Data'!I6))/(S$3-S$4)*5,1)))))</f>
        <v>2.8</v>
      </c>
      <c r="T9" s="144">
        <f>IF('Crisis Indicator Data'!H6="x","x",IF('Crisis Indicator Data'!I6="x","x",'Crisis Indicator Data'!I6/'Crisis Indicator Data'!H6))</f>
        <v>1.5491998638066053E-2</v>
      </c>
      <c r="U9" s="248">
        <f t="shared" si="7"/>
        <v>0.5</v>
      </c>
      <c r="V9" s="248">
        <f t="shared" si="8"/>
        <v>1.7</v>
      </c>
      <c r="W9" s="248">
        <f>IF('Crisis Indicator Data'!L6="x","x",IF('Crisis Indicator Data'!L6=0,0,IF(LOG('Crisis Indicator Data'!L6)&lt;W$4,0,IF(LOG('Crisis Indicator Data'!L6)&gt;W$3,5,ROUND(5-(W$3-LOG('Crisis Indicator Data'!L6))/(W$3-W$4)*5,1)))))</f>
        <v>2.8</v>
      </c>
      <c r="X9" s="255">
        <f>IF(OR('Crisis Indicator Data'!L6="x",'Crisis Indicator Data'!H6="x"),"x",'Crisis Indicator Data'!L6/'Crisis Indicator Data'!H6)</f>
        <v>1.5491998638066055E-5</v>
      </c>
      <c r="Y9" s="248">
        <f t="shared" si="9"/>
        <v>0.8</v>
      </c>
      <c r="Z9" s="248">
        <f t="shared" si="10"/>
        <v>1.8</v>
      </c>
      <c r="AA9" s="248">
        <f t="shared" si="11"/>
        <v>1.8</v>
      </c>
      <c r="AB9" s="256">
        <f t="shared" si="12"/>
        <v>3.4</v>
      </c>
    </row>
    <row r="10" spans="1:28" x14ac:dyDescent="0.25">
      <c r="A10" s="147" t="str">
        <f>'Crisis Indicator Data'!A7</f>
        <v>Complex in Burundi</v>
      </c>
      <c r="B10" s="148" t="str">
        <f>'Crisis Indicator Data'!B7</f>
        <v>Complex crisis</v>
      </c>
      <c r="C10" s="148" t="str">
        <f>'Crisis Indicator Data'!C7</f>
        <v>BDI001</v>
      </c>
      <c r="D10" s="148" t="str">
        <f>'Crisis Indicator Data'!D7</f>
        <v>Burundi</v>
      </c>
      <c r="E10" s="149" t="str">
        <f>'Crisis Indicator Data'!E7</f>
        <v>BDI</v>
      </c>
      <c r="F10" s="254">
        <f>IF('Crisis Indicator Data'!F7="x","x",IF(LOG('Crisis Indicator Data'!F7)&lt;F$4,0,IF(LOG('Crisis Indicator Data'!F7)&gt;F$3,5,ROUND(5-(F$3-LOG('Crisis Indicator Data'!F7))/(F$3-F$4)*5,1))))</f>
        <v>2.2999999999999998</v>
      </c>
      <c r="G10" s="144">
        <f>IF('Crisis Indicator Data'!F7="x","x",IF(B10="Regional crisis",('Crisis Indicator Data'!F7/VLOOKUP('Impact of the crisis'!$C10,'Regional Crises'!$B$1:$R$66,4,FALSE)),'Crisis Indicator Data'!F7/VLOOKUP('Impact of the crisis'!$E10,'Country Indicator Data'!$B$4:$P$300,15,FALSE)))</f>
        <v>1</v>
      </c>
      <c r="H10" s="248">
        <f t="shared" si="0"/>
        <v>5</v>
      </c>
      <c r="I10" s="248">
        <f t="shared" si="1"/>
        <v>3.65</v>
      </c>
      <c r="J10" s="248">
        <f>IF('Crisis Indicator Data'!G7="x","x",IF(LOG('Crisis Indicator Data'!G7)&lt;J$4,0,IF(LOG('Crisis Indicator Data'!G7)&gt;J$3,5,ROUND(5-(J$3-LOG('Crisis Indicator Data'!G7))/(J$3-J$4)*5,1))))</f>
        <v>3.7</v>
      </c>
      <c r="K10" s="144">
        <f>IF('Crisis Indicator Data'!G7="x","x",IF(B10="Regional crisis",('Crisis Indicator Data'!G7/VLOOKUP('Impact of the crisis'!$C10,'Regional Crises'!$B$1:$R$66,5,FALSE)),'Crisis Indicator Data'!G7/VLOOKUP('Impact of the crisis'!$E10,'Country Indicator Data'!$B$4:$P$300,14,FALSE)))</f>
        <v>1</v>
      </c>
      <c r="L10" s="248">
        <f t="shared" si="2"/>
        <v>5</v>
      </c>
      <c r="M10" s="248">
        <f t="shared" si="3"/>
        <v>4.3499999999999996</v>
      </c>
      <c r="N10" s="248">
        <f t="shared" si="4"/>
        <v>4</v>
      </c>
      <c r="O10" s="248">
        <f>IF('Crisis Indicator Data'!H7="x","x",IF('Crisis Indicator Data'!H7=0,0,IF(LOG('Crisis Indicator Data'!H7)&lt;O$4,0,IF(LOG('Crisis Indicator Data'!H7)&gt;O$3,5,ROUND(5-(O$3-LOG('Crisis Indicator Data'!H7))/(O$3-O$4)*5,1)))))</f>
        <v>4.4000000000000004</v>
      </c>
      <c r="P10" s="144">
        <f>IF('Crisis Indicator Data'!H7="x","x",'Crisis Indicator Data'!H7/'Crisis Indicator Data'!G7)</f>
        <v>1</v>
      </c>
      <c r="Q10" s="248">
        <f t="shared" si="5"/>
        <v>5</v>
      </c>
      <c r="R10" s="248">
        <f t="shared" si="6"/>
        <v>4.7</v>
      </c>
      <c r="S10" s="248">
        <f>IF('Crisis Indicator Data'!I7="x","x",IF('Crisis Indicator Data'!I7=0,0,IF(LOG('Crisis Indicator Data'!I7)&lt;S$4,0,IF(LOG('Crisis Indicator Data'!I7)&gt;S$3,5,ROUND(5-(S$3-LOG('Crisis Indicator Data'!I7))/(S$3-S$4)*5,1)))))</f>
        <v>3.9</v>
      </c>
      <c r="T10" s="144">
        <f>IF('Crisis Indicator Data'!H7="x","x",IF('Crisis Indicator Data'!I7="x","x",'Crisis Indicator Data'!I7/'Crisis Indicator Data'!H7))</f>
        <v>4.3230769230769232E-2</v>
      </c>
      <c r="U10" s="248">
        <f t="shared" si="7"/>
        <v>1.4</v>
      </c>
      <c r="V10" s="248">
        <f t="shared" si="8"/>
        <v>2.7</v>
      </c>
      <c r="W10" s="248">
        <f>IF('Crisis Indicator Data'!L7="x","x",IF('Crisis Indicator Data'!L7=0,0,IF(LOG('Crisis Indicator Data'!L7)&lt;W$4,0,IF(LOG('Crisis Indicator Data'!L7)&gt;W$3,5,ROUND(5-(W$3-LOG('Crisis Indicator Data'!L7))/(W$3-W$4)*5,1)))))</f>
        <v>3.4</v>
      </c>
      <c r="X10" s="255">
        <f>IF(OR('Crisis Indicator Data'!L7="x",'Crisis Indicator Data'!H7="x"),"x",'Crisis Indicator Data'!L7/'Crisis Indicator Data'!H7)</f>
        <v>1.8461538461538461E-5</v>
      </c>
      <c r="Y10" s="248">
        <f t="shared" si="9"/>
        <v>0.9</v>
      </c>
      <c r="Z10" s="248">
        <f t="shared" si="10"/>
        <v>2.2000000000000002</v>
      </c>
      <c r="AA10" s="248">
        <f t="shared" si="11"/>
        <v>2.5</v>
      </c>
      <c r="AB10" s="256">
        <f t="shared" si="12"/>
        <v>3.8</v>
      </c>
    </row>
    <row r="11" spans="1:28" x14ac:dyDescent="0.25">
      <c r="A11" s="147" t="str">
        <f>'Crisis Indicator Data'!A8</f>
        <v>Conflict in Burkina Faso</v>
      </c>
      <c r="B11" s="148" t="str">
        <f>'Crisis Indicator Data'!B8</f>
        <v>Conflict</v>
      </c>
      <c r="C11" s="148" t="str">
        <f>'Crisis Indicator Data'!C8</f>
        <v>BFA002</v>
      </c>
      <c r="D11" s="148" t="str">
        <f>'Crisis Indicator Data'!D8</f>
        <v>Burkina Faso</v>
      </c>
      <c r="E11" s="149" t="str">
        <f>'Crisis Indicator Data'!E8</f>
        <v>BFA</v>
      </c>
      <c r="F11" s="254">
        <f>IF('Crisis Indicator Data'!F8="x","x",IF(LOG('Crisis Indicator Data'!F8)&lt;F$4,0,IF(LOG('Crisis Indicator Data'!F8)&gt;F$3,5,ROUND(5-(F$3-LOG('Crisis Indicator Data'!F8))/(F$3-F$4)*5,1))))</f>
        <v>3.7</v>
      </c>
      <c r="G11" s="144">
        <f>IF('Crisis Indicator Data'!F8="x","x",IF(B11="Regional crisis",('Crisis Indicator Data'!F8/VLOOKUP('Impact of the crisis'!$C11,'Regional Crises'!$B$1:$R$66,4,FALSE)),'Crisis Indicator Data'!F8/VLOOKUP('Impact of the crisis'!$E11,'Country Indicator Data'!$B$4:$P$300,15,FALSE)))</f>
        <v>0.60835160818713452</v>
      </c>
      <c r="H11" s="248">
        <f t="shared" si="0"/>
        <v>3</v>
      </c>
      <c r="I11" s="248">
        <f t="shared" si="1"/>
        <v>3.35</v>
      </c>
      <c r="J11" s="248">
        <f>IF('Crisis Indicator Data'!G8="x","x",IF(LOG('Crisis Indicator Data'!G8)&lt;J$4,0,IF(LOG('Crisis Indicator Data'!G8)&gt;J$3,5,ROUND(5-(J$3-LOG('Crisis Indicator Data'!G8))/(J$3-J$4)*5,1))))</f>
        <v>1.8</v>
      </c>
      <c r="K11" s="144">
        <f>IF('Crisis Indicator Data'!G8="x","x",IF(B11="Regional crisis",('Crisis Indicator Data'!G8/VLOOKUP('Impact of the crisis'!$C11,'Regional Crises'!$B$1:$R$66,5,FALSE)),'Crisis Indicator Data'!G8/VLOOKUP('Impact of the crisis'!$E11,'Country Indicator Data'!$B$4:$P$300,14,FALSE)))</f>
        <v>0.16669032410693163</v>
      </c>
      <c r="L11" s="248">
        <f t="shared" si="2"/>
        <v>0.8</v>
      </c>
      <c r="M11" s="248">
        <f t="shared" si="3"/>
        <v>1.3</v>
      </c>
      <c r="N11" s="248">
        <f t="shared" si="4"/>
        <v>2.5</v>
      </c>
      <c r="O11" s="248">
        <f>IF('Crisis Indicator Data'!H8="x","x",IF('Crisis Indicator Data'!H8=0,0,IF(LOG('Crisis Indicator Data'!H8)&lt;O$4,0,IF(LOG('Crisis Indicator Data'!H8)&gt;O$3,5,ROUND(5-(O$3-LOG('Crisis Indicator Data'!H8))/(O$3-O$4)*5,1)))))</f>
        <v>3.4</v>
      </c>
      <c r="P11" s="144">
        <f>IF('Crisis Indicator Data'!H8="x","x",'Crisis Indicator Data'!H8/'Crisis Indicator Data'!G8)</f>
        <v>0.97700823162077777</v>
      </c>
      <c r="Q11" s="248">
        <f t="shared" si="5"/>
        <v>4.9000000000000004</v>
      </c>
      <c r="R11" s="248">
        <f t="shared" si="6"/>
        <v>4.1500000000000004</v>
      </c>
      <c r="S11" s="248">
        <f>IF('Crisis Indicator Data'!I8="x","x",IF('Crisis Indicator Data'!I8=0,0,IF(LOG('Crisis Indicator Data'!I8)&lt;S$4,0,IF(LOG('Crisis Indicator Data'!I8)&gt;S$3,5,ROUND(5-(S$3-LOG('Crisis Indicator Data'!I8))/(S$3-S$4)*5,1)))))</f>
        <v>4.5999999999999996</v>
      </c>
      <c r="T11" s="144">
        <f>IF('Crisis Indicator Data'!H8="x","x",IF('Crisis Indicator Data'!I8="x","x",'Crisis Indicator Data'!I8/'Crisis Indicator Data'!H8))</f>
        <v>0.46920395119116792</v>
      </c>
      <c r="U11" s="248">
        <f t="shared" si="7"/>
        <v>5</v>
      </c>
      <c r="V11" s="248">
        <f t="shared" si="8"/>
        <v>4.8</v>
      </c>
      <c r="W11" s="248">
        <f>IF('Crisis Indicator Data'!L8="x","x",IF('Crisis Indicator Data'!L8=0,0,IF(LOG('Crisis Indicator Data'!L8)&lt;W$4,0,IF(LOG('Crisis Indicator Data'!L8)&gt;W$3,5,ROUND(5-(W$3-LOG('Crisis Indicator Data'!L8))/(W$3-W$4)*5,1)))))</f>
        <v>4.5999999999999996</v>
      </c>
      <c r="X11" s="255">
        <f>IF(OR('Crisis Indicator Data'!L8="x",'Crisis Indicator Data'!H8="x"),"x",'Crisis Indicator Data'!L8/'Crisis Indicator Data'!H8)</f>
        <v>4.7269029633933762E-4</v>
      </c>
      <c r="Y11" s="248">
        <f t="shared" si="9"/>
        <v>5</v>
      </c>
      <c r="Z11" s="248">
        <f t="shared" si="10"/>
        <v>4.8</v>
      </c>
      <c r="AA11" s="248">
        <f t="shared" si="11"/>
        <v>4.8</v>
      </c>
      <c r="AB11" s="256">
        <f t="shared" si="12"/>
        <v>4.5</v>
      </c>
    </row>
    <row r="12" spans="1:28" x14ac:dyDescent="0.25">
      <c r="A12" s="147" t="str">
        <f>'Crisis Indicator Data'!A9</f>
        <v>Rohingya refugee crisis</v>
      </c>
      <c r="B12" s="148" t="str">
        <f>'Crisis Indicator Data'!B9</f>
        <v>International displacement</v>
      </c>
      <c r="C12" s="148" t="str">
        <f>'Crisis Indicator Data'!C9</f>
        <v>BGD002</v>
      </c>
      <c r="D12" s="148" t="str">
        <f>'Crisis Indicator Data'!D9</f>
        <v>Bangladesh</v>
      </c>
      <c r="E12" s="149" t="str">
        <f>'Crisis Indicator Data'!E9</f>
        <v>BGD</v>
      </c>
      <c r="F12" s="254">
        <f>IF('Crisis Indicator Data'!F9="x","x",IF(LOG('Crisis Indicator Data'!F9)&lt;F$4,0,IF(LOG('Crisis Indicator Data'!F9)&gt;F$3,5,ROUND(5-(F$3-LOG('Crisis Indicator Data'!F9))/(F$3-F$4)*5,1))))</f>
        <v>0</v>
      </c>
      <c r="G12" s="144">
        <f>IF('Crisis Indicator Data'!F9="x","x",IF(B12="Regional crisis",('Crisis Indicator Data'!F9/VLOOKUP('Impact of the crisis'!$C12,'Regional Crises'!$B$1:$R$66,4,FALSE)),'Crisis Indicator Data'!F9/VLOOKUP('Impact of the crisis'!$E12,'Country Indicator Data'!$B$4:$P$300,15,FALSE)))</f>
        <v>4.9934700775908425E-3</v>
      </c>
      <c r="H12" s="248">
        <f t="shared" si="0"/>
        <v>0</v>
      </c>
      <c r="I12" s="248">
        <f t="shared" si="1"/>
        <v>0</v>
      </c>
      <c r="J12" s="248">
        <f>IF('Crisis Indicator Data'!G9="x","x",IF(LOG('Crisis Indicator Data'!G9)&lt;J$4,0,IF(LOG('Crisis Indicator Data'!G9)&gt;J$3,5,ROUND(5-(J$3-LOG('Crisis Indicator Data'!G9))/(J$3-J$4)*5,1))))</f>
        <v>0.5</v>
      </c>
      <c r="K12" s="144">
        <f>IF('Crisis Indicator Data'!G9="x","x",IF(B12="Regional crisis",('Crisis Indicator Data'!G9/VLOOKUP('Impact of the crisis'!$C12,'Regional Crises'!$B$1:$R$66,5,FALSE)),'Crisis Indicator Data'!G9/VLOOKUP('Impact of the crisis'!$E12,'Country Indicator Data'!$B$4:$P$300,14,FALSE)))</f>
        <v>9.7387637704025361E-3</v>
      </c>
      <c r="L12" s="248">
        <f t="shared" si="2"/>
        <v>0</v>
      </c>
      <c r="M12" s="248">
        <f t="shared" si="3"/>
        <v>0.25</v>
      </c>
      <c r="N12" s="248">
        <f t="shared" si="4"/>
        <v>0.1</v>
      </c>
      <c r="O12" s="248">
        <f>IF('Crisis Indicator Data'!H9="x","x",IF('Crisis Indicator Data'!H9=0,0,IF(LOG('Crisis Indicator Data'!H9)&lt;O$4,0,IF(LOG('Crisis Indicator Data'!H9)&gt;O$3,5,ROUND(5-(O$3-LOG('Crisis Indicator Data'!H9))/(O$3-O$4)*5,1)))))</f>
        <v>2.7</v>
      </c>
      <c r="P12" s="144">
        <f>IF('Crisis Indicator Data'!H9="x","x",'Crisis Indicator Data'!H9/'Crisis Indicator Data'!G9)</f>
        <v>1</v>
      </c>
      <c r="Q12" s="248">
        <f t="shared" si="5"/>
        <v>5</v>
      </c>
      <c r="R12" s="248">
        <f t="shared" si="6"/>
        <v>3.85</v>
      </c>
      <c r="S12" s="248">
        <f>IF('Crisis Indicator Data'!I9="x","x",IF('Crisis Indicator Data'!I9=0,0,IF(LOG('Crisis Indicator Data'!I9)&lt;S$4,0,IF(LOG('Crisis Indicator Data'!I9)&gt;S$3,5,ROUND(5-(S$3-LOG('Crisis Indicator Data'!I9))/(S$3-S$4)*5,1)))))</f>
        <v>4.2</v>
      </c>
      <c r="T12" s="144">
        <f>IF('Crisis Indicator Data'!H9="x","x",IF('Crisis Indicator Data'!I9="x","x",'Crisis Indicator Data'!I9/'Crisis Indicator Data'!H9))</f>
        <v>0.66164874551971331</v>
      </c>
      <c r="U12" s="248">
        <f t="shared" si="7"/>
        <v>5</v>
      </c>
      <c r="V12" s="248">
        <f t="shared" si="8"/>
        <v>4.5999999999999996</v>
      </c>
      <c r="W12" s="248" t="str">
        <f>IF('Crisis Indicator Data'!L9="x","x",IF('Crisis Indicator Data'!L9=0,0,IF(LOG('Crisis Indicator Data'!L9)&lt;W$4,0,IF(LOG('Crisis Indicator Data'!L9)&gt;W$3,5,ROUND(5-(W$3-LOG('Crisis Indicator Data'!L9))/(W$3-W$4)*5,1)))))</f>
        <v>x</v>
      </c>
      <c r="X12" s="255" t="str">
        <f>IF(OR('Crisis Indicator Data'!L9="x",'Crisis Indicator Data'!H9="x"),"x",'Crisis Indicator Data'!L9/'Crisis Indicator Data'!H9)</f>
        <v>x</v>
      </c>
      <c r="Y12" s="248" t="str">
        <f t="shared" si="9"/>
        <v>x</v>
      </c>
      <c r="Z12" s="248" t="str">
        <f t="shared" si="10"/>
        <v>x</v>
      </c>
      <c r="AA12" s="248">
        <f t="shared" si="11"/>
        <v>4.5999999999999996</v>
      </c>
      <c r="AB12" s="256">
        <f t="shared" si="12"/>
        <v>4.3</v>
      </c>
    </row>
    <row r="13" spans="1:28" x14ac:dyDescent="0.25">
      <c r="A13" s="147" t="str">
        <f>'Crisis Indicator Data'!A10</f>
        <v>Country level Brazil</v>
      </c>
      <c r="B13" s="148" t="str">
        <f>'Crisis Indicator Data'!B10</f>
        <v>Multiple crises country</v>
      </c>
      <c r="C13" s="148" t="str">
        <f>'Crisis Indicator Data'!C10</f>
        <v>BRA001</v>
      </c>
      <c r="D13" s="148" t="str">
        <f>'Crisis Indicator Data'!D10</f>
        <v>Brazil</v>
      </c>
      <c r="E13" s="149" t="str">
        <f>'Crisis Indicator Data'!E10</f>
        <v>BRA</v>
      </c>
      <c r="F13" s="254">
        <f>IF('Crisis Indicator Data'!F10="x","x",IF(LOG('Crisis Indicator Data'!F10)&lt;F$4,0,IF(LOG('Crisis Indicator Data'!F10)&gt;F$3,5,ROUND(5-(F$3-LOG('Crisis Indicator Data'!F10))/(F$3-F$4)*5,1))))</f>
        <v>5</v>
      </c>
      <c r="G13" s="144">
        <f>IF('Crisis Indicator Data'!F10="x","x",IF(B13="Regional crisis",('Crisis Indicator Data'!F10/VLOOKUP('Impact of the crisis'!$C13,'Regional Crises'!$B$1:$R$66,4,FALSE)),'Crisis Indicator Data'!F10/VLOOKUP('Impact of the crisis'!$E13,'Country Indicator Data'!$B$4:$P$300,15,FALSE)))</f>
        <v>0.1700435742880593</v>
      </c>
      <c r="H13" s="248">
        <f t="shared" si="0"/>
        <v>0.8</v>
      </c>
      <c r="I13" s="248">
        <f t="shared" si="1"/>
        <v>2.9</v>
      </c>
      <c r="J13" s="248">
        <f>IF('Crisis Indicator Data'!G10="x","x",IF(LOG('Crisis Indicator Data'!G10)&lt;J$4,0,IF(LOG('Crisis Indicator Data'!G10)&gt;J$3,5,ROUND(5-(J$3-LOG('Crisis Indicator Data'!G10))/(J$3-J$4)*5,1))))</f>
        <v>5</v>
      </c>
      <c r="K13" s="144">
        <f>IF('Crisis Indicator Data'!G10="x","x",IF(B13="Regional crisis",('Crisis Indicator Data'!G10/VLOOKUP('Impact of the crisis'!$C13,'Regional Crises'!$B$1:$R$66,5,FALSE)),'Crisis Indicator Data'!G10/VLOOKUP('Impact of the crisis'!$E13,'Country Indicator Data'!$B$4:$P$300,14,FALSE)))</f>
        <v>0.25622676802801025</v>
      </c>
      <c r="L13" s="248">
        <f t="shared" si="2"/>
        <v>1.2</v>
      </c>
      <c r="M13" s="248">
        <f t="shared" si="3"/>
        <v>3.1</v>
      </c>
      <c r="N13" s="248">
        <f t="shared" si="4"/>
        <v>3</v>
      </c>
      <c r="O13" s="248">
        <f>IF('Crisis Indicator Data'!H10="x","x",IF('Crisis Indicator Data'!H10=0,0,IF(LOG('Crisis Indicator Data'!H10)&lt;O$4,0,IF(LOG('Crisis Indicator Data'!H10)&gt;O$3,5,ROUND(5-(O$3-LOG('Crisis Indicator Data'!H10))/(O$3-O$4)*5,1)))))</f>
        <v>2.7</v>
      </c>
      <c r="P13" s="144">
        <f>IF('Crisis Indicator Data'!H10="x","x",'Crisis Indicator Data'!H10/'Crisis Indicator Data'!G10)</f>
        <v>2.5401519973044812E-2</v>
      </c>
      <c r="Q13" s="248">
        <f t="shared" si="5"/>
        <v>0.1</v>
      </c>
      <c r="R13" s="248">
        <f t="shared" si="6"/>
        <v>1.4000000000000001</v>
      </c>
      <c r="S13" s="248">
        <f>IF('Crisis Indicator Data'!I10="x","x",IF('Crisis Indicator Data'!I10=0,0,IF(LOG('Crisis Indicator Data'!I10)&lt;S$4,0,IF(LOG('Crisis Indicator Data'!I10)&gt;S$3,5,ROUND(5-(S$3-LOG('Crisis Indicator Data'!I10))/(S$3-S$4)*5,1)))))</f>
        <v>0</v>
      </c>
      <c r="T13" s="144">
        <f>IF('Crisis Indicator Data'!H10="x","x",IF('Crisis Indicator Data'!I10="x","x",'Crisis Indicator Data'!I10/'Crisis Indicator Data'!H10))</f>
        <v>0</v>
      </c>
      <c r="U13" s="248">
        <f t="shared" si="7"/>
        <v>0</v>
      </c>
      <c r="V13" s="248">
        <f t="shared" si="8"/>
        <v>0</v>
      </c>
      <c r="W13" s="248">
        <f>IF('Crisis Indicator Data'!L10="x","x",IF('Crisis Indicator Data'!L10=0,0,IF(LOG('Crisis Indicator Data'!L10)&lt;W$4,0,IF(LOG('Crisis Indicator Data'!L10)&gt;W$3,5,ROUND(5-(W$3-LOG('Crisis Indicator Data'!L10))/(W$3-W$4)*5,1)))))</f>
        <v>3.3</v>
      </c>
      <c r="X13" s="255">
        <f>IF(OR('Crisis Indicator Data'!L10="x",'Crisis Indicator Data'!H10="x"),"x",'Crisis Indicator Data'!L10/'Crisis Indicator Data'!H10)</f>
        <v>1.5622697126013266E-4</v>
      </c>
      <c r="Y13" s="248">
        <f t="shared" si="9"/>
        <v>5</v>
      </c>
      <c r="Z13" s="248">
        <f t="shared" si="10"/>
        <v>4.2</v>
      </c>
      <c r="AA13" s="248">
        <f t="shared" si="11"/>
        <v>2.7</v>
      </c>
      <c r="AB13" s="256">
        <f t="shared" si="12"/>
        <v>2.1</v>
      </c>
    </row>
    <row r="14" spans="1:28" x14ac:dyDescent="0.25">
      <c r="A14" s="147" t="str">
        <f>'Crisis Indicator Data'!A11</f>
        <v>Venezuela displacement in Brazil</v>
      </c>
      <c r="B14" s="148" t="str">
        <f>'Crisis Indicator Data'!B11</f>
        <v>International displacement</v>
      </c>
      <c r="C14" s="148" t="str">
        <f>'Crisis Indicator Data'!C11</f>
        <v>BRA002</v>
      </c>
      <c r="D14" s="148" t="str">
        <f>'Crisis Indicator Data'!D11</f>
        <v>Brazil</v>
      </c>
      <c r="E14" s="149" t="str">
        <f>'Crisis Indicator Data'!E11</f>
        <v>BRA</v>
      </c>
      <c r="F14" s="254">
        <f>IF('Crisis Indicator Data'!F11="x","x",IF(LOG('Crisis Indicator Data'!F11)&lt;F$4,0,IF(LOG('Crisis Indicator Data'!F11)&gt;F$3,5,ROUND(5-(F$3-LOG('Crisis Indicator Data'!F11))/(F$3-F$4)*5,1))))</f>
        <v>3.9</v>
      </c>
      <c r="G14" s="144">
        <f>IF('Crisis Indicator Data'!F11="x","x",IF(B14="Regional crisis",('Crisis Indicator Data'!F11/VLOOKUP('Impact of the crisis'!$C14,'Regional Crises'!$B$1:$R$66,4,FALSE)),'Crisis Indicator Data'!F11/VLOOKUP('Impact of the crisis'!$E14,'Country Indicator Data'!$B$4:$P$300,15,FALSE)))</f>
        <v>2.6833003515136143E-2</v>
      </c>
      <c r="H14" s="248">
        <f t="shared" si="0"/>
        <v>0</v>
      </c>
      <c r="I14" s="248">
        <f t="shared" si="1"/>
        <v>1.95</v>
      </c>
      <c r="J14" s="248">
        <f>IF('Crisis Indicator Data'!G11="x","x",IF(LOG('Crisis Indicator Data'!G11)&lt;J$4,0,IF(LOG('Crisis Indicator Data'!G11)&gt;J$3,5,ROUND(5-(J$3-LOG('Crisis Indicator Data'!G11))/(J$3-J$4)*5,1))))</f>
        <v>0</v>
      </c>
      <c r="K14" s="144">
        <f>IF('Crisis Indicator Data'!G11="x","x",IF(B14="Regional crisis",('Crisis Indicator Data'!G11/VLOOKUP('Impact of the crisis'!$C14,'Regional Crises'!$B$1:$R$66,5,FALSE)),'Crisis Indicator Data'!G11/VLOOKUP('Impact of the crisis'!$E14,'Country Indicator Data'!$B$4:$P$300,14,FALSE)))</f>
        <v>3.1319695915969208E-3</v>
      </c>
      <c r="L14" s="248">
        <f t="shared" si="2"/>
        <v>0</v>
      </c>
      <c r="M14" s="248">
        <f t="shared" si="3"/>
        <v>0</v>
      </c>
      <c r="N14" s="248">
        <f t="shared" si="4"/>
        <v>1.1000000000000001</v>
      </c>
      <c r="O14" s="248">
        <f>IF('Crisis Indicator Data'!H11="x","x",IF('Crisis Indicator Data'!H11=0,0,IF(LOG('Crisis Indicator Data'!H11)&lt;O$4,0,IF(LOG('Crisis Indicator Data'!H11)&gt;O$3,5,ROUND(5-(O$3-LOG('Crisis Indicator Data'!H11))/(O$3-O$4)*5,1)))))</f>
        <v>1.8</v>
      </c>
      <c r="P14" s="144">
        <f>IF('Crisis Indicator Data'!H11="x","x",'Crisis Indicator Data'!H11/'Crisis Indicator Data'!G11)</f>
        <v>0.58346094946401228</v>
      </c>
      <c r="Q14" s="248">
        <f t="shared" si="5"/>
        <v>2.9</v>
      </c>
      <c r="R14" s="248">
        <f t="shared" si="6"/>
        <v>2.35</v>
      </c>
      <c r="S14" s="248">
        <f>IF('Crisis Indicator Data'!I11="x","x",IF('Crisis Indicator Data'!I11=0,0,IF(LOG('Crisis Indicator Data'!I11)&lt;S$4,0,IF(LOG('Crisis Indicator Data'!I11)&gt;S$3,5,ROUND(5-(S$3-LOG('Crisis Indicator Data'!I11))/(S$3-S$4)*5,1)))))</f>
        <v>3.5</v>
      </c>
      <c r="T14" s="144">
        <f>IF('Crisis Indicator Data'!H11="x","x",IF('Crisis Indicator Data'!I11="x","x",'Crisis Indicator Data'!I11/'Crisis Indicator Data'!H11))</f>
        <v>0.80052493438320205</v>
      </c>
      <c r="U14" s="248">
        <f t="shared" si="7"/>
        <v>5</v>
      </c>
      <c r="V14" s="248">
        <f t="shared" si="8"/>
        <v>4.3</v>
      </c>
      <c r="W14" s="248">
        <f>IF('Crisis Indicator Data'!L11="x","x",IF('Crisis Indicator Data'!L11=0,0,IF(LOG('Crisis Indicator Data'!L11)&lt;W$4,0,IF(LOG('Crisis Indicator Data'!L11)&gt;W$3,5,ROUND(5-(W$3-LOG('Crisis Indicator Data'!L11))/(W$3-W$4)*5,1)))))</f>
        <v>0</v>
      </c>
      <c r="X14" s="255">
        <f>IF(OR('Crisis Indicator Data'!L11="x",'Crisis Indicator Data'!H11="x"),"x",'Crisis Indicator Data'!L11/'Crisis Indicator Data'!H11)</f>
        <v>0</v>
      </c>
      <c r="Y14" s="248">
        <f t="shared" si="9"/>
        <v>0</v>
      </c>
      <c r="Z14" s="248">
        <f t="shared" si="10"/>
        <v>0</v>
      </c>
      <c r="AA14" s="248">
        <f t="shared" si="11"/>
        <v>2.8</v>
      </c>
      <c r="AB14" s="256">
        <f t="shared" si="12"/>
        <v>2.6</v>
      </c>
    </row>
    <row r="15" spans="1:28" x14ac:dyDescent="0.25">
      <c r="A15" s="147" t="str">
        <f>'Crisis Indicator Data'!A12</f>
        <v>Floods in rainy season 2022</v>
      </c>
      <c r="B15" s="148" t="str">
        <f>'Crisis Indicator Data'!B12</f>
        <v>Flood</v>
      </c>
      <c r="C15" s="148" t="str">
        <f>'Crisis Indicator Data'!C12</f>
        <v>BRA003</v>
      </c>
      <c r="D15" s="148" t="str">
        <f>'Crisis Indicator Data'!D12</f>
        <v>Brazil</v>
      </c>
      <c r="E15" s="149" t="str">
        <f>'Crisis Indicator Data'!E12</f>
        <v>BRA</v>
      </c>
      <c r="F15" s="254">
        <f>IF('Crisis Indicator Data'!F12="x","x",IF(LOG('Crisis Indicator Data'!F12)&lt;F$4,0,IF(LOG('Crisis Indicator Data'!F12)&gt;F$3,5,ROUND(5-(F$3-LOG('Crisis Indicator Data'!F12))/(F$3-F$4)*5,1))))</f>
        <v>5</v>
      </c>
      <c r="G15" s="144">
        <f>IF('Crisis Indicator Data'!F12="x","x",IF(B15="Regional crisis",('Crisis Indicator Data'!F12/VLOOKUP('Impact of the crisis'!$C15,'Regional Crises'!$B$1:$R$66,4,FALSE)),'Crisis Indicator Data'!F12/VLOOKUP('Impact of the crisis'!$E15,'Country Indicator Data'!$B$4:$P$300,15,FALSE)))</f>
        <v>0.14327625524339146</v>
      </c>
      <c r="H15" s="248">
        <f t="shared" si="0"/>
        <v>0.6</v>
      </c>
      <c r="I15" s="248">
        <f t="shared" si="1"/>
        <v>2.8</v>
      </c>
      <c r="J15" s="248">
        <f>IF('Crisis Indicator Data'!G12="x","x",IF(LOG('Crisis Indicator Data'!G12)&lt;J$4,0,IF(LOG('Crisis Indicator Data'!G12)&gt;J$3,5,ROUND(5-(J$3-LOG('Crisis Indicator Data'!G12))/(J$3-J$4)*5,1))))</f>
        <v>5</v>
      </c>
      <c r="K15" s="144">
        <f>IF('Crisis Indicator Data'!G12="x","x",IF(B15="Regional crisis",('Crisis Indicator Data'!G12/VLOOKUP('Impact of the crisis'!$C15,'Regional Crises'!$B$1:$R$66,5,FALSE)),'Crisis Indicator Data'!G12/VLOOKUP('Impact of the crisis'!$E15,'Country Indicator Data'!$B$4:$P$300,14,FALSE)))</f>
        <v>0.25309959471450155</v>
      </c>
      <c r="L15" s="248">
        <f t="shared" si="2"/>
        <v>1.2</v>
      </c>
      <c r="M15" s="248">
        <f t="shared" si="3"/>
        <v>3.1</v>
      </c>
      <c r="N15" s="248">
        <f t="shared" si="4"/>
        <v>3</v>
      </c>
      <c r="O15" s="248">
        <f>IF('Crisis Indicator Data'!H12="x","x",IF('Crisis Indicator Data'!H12=0,0,IF(LOG('Crisis Indicator Data'!H12)&lt;O$4,0,IF(LOG('Crisis Indicator Data'!H12)&gt;O$3,5,ROUND(5-(O$3-LOG('Crisis Indicator Data'!H12))/(O$3-O$4)*5,1)))))</f>
        <v>2.5</v>
      </c>
      <c r="P15" s="144">
        <f>IF('Crisis Indicator Data'!H12="x","x",'Crisis Indicator Data'!H12/'Crisis Indicator Data'!G12)</f>
        <v>1.8059503505779798E-2</v>
      </c>
      <c r="Q15" s="248">
        <f t="shared" si="5"/>
        <v>0</v>
      </c>
      <c r="R15" s="248">
        <f t="shared" si="6"/>
        <v>1.25</v>
      </c>
      <c r="S15" s="248">
        <f>IF('Crisis Indicator Data'!I12="x","x",IF('Crisis Indicator Data'!I12=0,0,IF(LOG('Crisis Indicator Data'!I12)&lt;S$4,0,IF(LOG('Crisis Indicator Data'!I12)&gt;S$3,5,ROUND(5-(S$3-LOG('Crisis Indicator Data'!I12))/(S$3-S$4)*5,1)))))</f>
        <v>2.9</v>
      </c>
      <c r="T15" s="144">
        <f>IF('Crisis Indicator Data'!H12="x","x",IF('Crisis Indicator Data'!I12="x","x",'Crisis Indicator Data'!I12/'Crisis Indicator Data'!H12))</f>
        <v>0.10388247639034627</v>
      </c>
      <c r="U15" s="248">
        <f t="shared" si="7"/>
        <v>3.5</v>
      </c>
      <c r="V15" s="248">
        <f t="shared" si="8"/>
        <v>3.2</v>
      </c>
      <c r="W15" s="248">
        <f>IF('Crisis Indicator Data'!L12="x","x",IF('Crisis Indicator Data'!L12=0,0,IF(LOG('Crisis Indicator Data'!L12)&lt;W$4,0,IF(LOG('Crisis Indicator Data'!L12)&gt;W$3,5,ROUND(5-(W$3-LOG('Crisis Indicator Data'!L12))/(W$3-W$4)*5,1)))))</f>
        <v>3.3</v>
      </c>
      <c r="X15" s="255">
        <f>IF(OR('Crisis Indicator Data'!L12="x",'Crisis Indicator Data'!H12="x"),"x",'Crisis Indicator Data'!L12/'Crisis Indicator Data'!H12)</f>
        <v>2.2245540398740818E-4</v>
      </c>
      <c r="Y15" s="248">
        <f t="shared" si="9"/>
        <v>5</v>
      </c>
      <c r="Z15" s="248">
        <f t="shared" si="10"/>
        <v>4.2</v>
      </c>
      <c r="AA15" s="248">
        <f t="shared" si="11"/>
        <v>3.7</v>
      </c>
      <c r="AB15" s="256">
        <f t="shared" si="12"/>
        <v>2.7</v>
      </c>
    </row>
    <row r="16" spans="1:28" x14ac:dyDescent="0.25">
      <c r="A16" s="147" t="str">
        <f>'Crisis Indicator Data'!A13</f>
        <v>Complex crisis in CAR</v>
      </c>
      <c r="B16" s="148" t="str">
        <f>'Crisis Indicator Data'!B13</f>
        <v>Complex crisis</v>
      </c>
      <c r="C16" s="148" t="str">
        <f>'Crisis Indicator Data'!C13</f>
        <v>CAF001</v>
      </c>
      <c r="D16" s="148" t="str">
        <f>'Crisis Indicator Data'!D13</f>
        <v>CAR</v>
      </c>
      <c r="E16" s="149" t="str">
        <f>'Crisis Indicator Data'!E13</f>
        <v>CAF</v>
      </c>
      <c r="F16" s="254">
        <f>IF('Crisis Indicator Data'!F13="x","x",IF(LOG('Crisis Indicator Data'!F13)&lt;F$4,0,IF(LOG('Crisis Indicator Data'!F13)&gt;F$3,5,ROUND(5-(F$3-LOG('Crisis Indicator Data'!F13))/(F$3-F$4)*5,1))))</f>
        <v>4.7</v>
      </c>
      <c r="G16" s="144">
        <f>IF('Crisis Indicator Data'!F13="x","x",IF(B16="Regional crisis",('Crisis Indicator Data'!F13/VLOOKUP('Impact of the crisis'!$C16,'Regional Crises'!$B$1:$R$66,4,FALSE)),'Crisis Indicator Data'!F13/VLOOKUP('Impact of the crisis'!$E16,'Country Indicator Data'!$B$4:$P$300,15,FALSE)))</f>
        <v>1.0000321037593503</v>
      </c>
      <c r="H16" s="248">
        <f t="shared" si="0"/>
        <v>5</v>
      </c>
      <c r="I16" s="248">
        <f t="shared" si="1"/>
        <v>4.8499999999999996</v>
      </c>
      <c r="J16" s="248">
        <f>IF('Crisis Indicator Data'!G13="x","x",IF(LOG('Crisis Indicator Data'!G13)&lt;J$4,0,IF(LOG('Crisis Indicator Data'!G13)&gt;J$3,5,ROUND(5-(J$3-LOG('Crisis Indicator Data'!G13))/(J$3-J$4)*5,1))))</f>
        <v>2.2999999999999998</v>
      </c>
      <c r="K16" s="144">
        <f>IF('Crisis Indicator Data'!G13="x","x",IF(B16="Regional crisis",('Crisis Indicator Data'!G13/VLOOKUP('Impact of the crisis'!$C16,'Regional Crises'!$B$1:$R$66,5,FALSE)),'Crisis Indicator Data'!G13/VLOOKUP('Impact of the crisis'!$E16,'Country Indicator Data'!$B$4:$P$300,14,FALSE)))</f>
        <v>1</v>
      </c>
      <c r="L16" s="248">
        <f t="shared" si="2"/>
        <v>5</v>
      </c>
      <c r="M16" s="248">
        <f t="shared" si="3"/>
        <v>3.65</v>
      </c>
      <c r="N16" s="248">
        <f t="shared" si="4"/>
        <v>4.3</v>
      </c>
      <c r="O16" s="248">
        <f>IF('Crisis Indicator Data'!H13="x","x",IF('Crisis Indicator Data'!H13=0,0,IF(LOG('Crisis Indicator Data'!H13)&lt;O$4,0,IF(LOG('Crisis Indicator Data'!H13)&gt;O$3,5,ROUND(5-(O$3-LOG('Crisis Indicator Data'!H13))/(O$3-O$4)*5,1)))))</f>
        <v>3.7</v>
      </c>
      <c r="P16" s="144">
        <f>IF('Crisis Indicator Data'!H13="x","x",'Crisis Indicator Data'!H13/'Crisis Indicator Data'!G13)</f>
        <v>1</v>
      </c>
      <c r="Q16" s="248">
        <f t="shared" si="5"/>
        <v>5</v>
      </c>
      <c r="R16" s="248">
        <f t="shared" si="6"/>
        <v>4.3499999999999996</v>
      </c>
      <c r="S16" s="248">
        <f>IF('Crisis Indicator Data'!I13="x","x",IF('Crisis Indicator Data'!I13=0,0,IF(LOG('Crisis Indicator Data'!I13)&lt;S$4,0,IF(LOG('Crisis Indicator Data'!I13)&gt;S$3,5,ROUND(5-(S$3-LOG('Crisis Indicator Data'!I13))/(S$3-S$4)*5,1)))))</f>
        <v>4.7</v>
      </c>
      <c r="T16" s="144">
        <f>IF('Crisis Indicator Data'!H13="x","x",IF('Crisis Indicator Data'!I13="x","x",'Crisis Indicator Data'!I13/'Crisis Indicator Data'!H13))</f>
        <v>0.38408163265306122</v>
      </c>
      <c r="U16" s="248">
        <f t="shared" si="7"/>
        <v>5</v>
      </c>
      <c r="V16" s="248">
        <f t="shared" si="8"/>
        <v>4.9000000000000004</v>
      </c>
      <c r="W16" s="248">
        <f>IF('Crisis Indicator Data'!L13="x","x",IF('Crisis Indicator Data'!L13=0,0,IF(LOG('Crisis Indicator Data'!L13)&lt;W$4,0,IF(LOG('Crisis Indicator Data'!L13)&gt;W$3,5,ROUND(5-(W$3-LOG('Crisis Indicator Data'!L13))/(W$3-W$4)*5,1)))))</f>
        <v>4.4000000000000004</v>
      </c>
      <c r="X16" s="255">
        <f>IF(OR('Crisis Indicator Data'!L13="x",'Crisis Indicator Data'!H13="x"),"x",'Crisis Indicator Data'!L13/'Crisis Indicator Data'!H13)</f>
        <v>2.540816326530612E-4</v>
      </c>
      <c r="Y16" s="248">
        <f t="shared" si="9"/>
        <v>5</v>
      </c>
      <c r="Z16" s="248">
        <f t="shared" si="10"/>
        <v>4.7</v>
      </c>
      <c r="AA16" s="248">
        <f t="shared" si="11"/>
        <v>4.8</v>
      </c>
      <c r="AB16" s="256">
        <f t="shared" si="12"/>
        <v>4.5999999999999996</v>
      </c>
    </row>
    <row r="17" spans="1:28" x14ac:dyDescent="0.25">
      <c r="A17" s="147" t="str">
        <f>'Crisis Indicator Data'!A14</f>
        <v>Venezuela displacement in Chile</v>
      </c>
      <c r="B17" s="148" t="str">
        <f>'Crisis Indicator Data'!B14</f>
        <v>International displacement</v>
      </c>
      <c r="C17" s="148" t="str">
        <f>'Crisis Indicator Data'!C14</f>
        <v>CHL002</v>
      </c>
      <c r="D17" s="148" t="str">
        <f>'Crisis Indicator Data'!D14</f>
        <v>Chile</v>
      </c>
      <c r="E17" s="149" t="str">
        <f>'Crisis Indicator Data'!E14</f>
        <v>CHL</v>
      </c>
      <c r="F17" s="254">
        <f>IF('Crisis Indicator Data'!F14="x","x",IF(LOG('Crisis Indicator Data'!F14)&lt;F$4,0,IF(LOG('Crisis Indicator Data'!F14)&gt;F$3,5,ROUND(5-(F$3-LOG('Crisis Indicator Data'!F14))/(F$3-F$4)*5,1))))</f>
        <v>2.8</v>
      </c>
      <c r="G17" s="144">
        <f>IF('Crisis Indicator Data'!F14="x","x",IF(B17="Regional crisis",('Crisis Indicator Data'!F14/VLOOKUP('Impact of the crisis'!$C17,'Regional Crises'!$B$1:$R$66,4,FALSE)),'Crisis Indicator Data'!F14/VLOOKUP('Impact of the crisis'!$E17,'Country Indicator Data'!$B$4:$P$300,15,FALSE)))</f>
        <v>6.2437124427731423E-2</v>
      </c>
      <c r="H17" s="248">
        <f t="shared" si="0"/>
        <v>0.2</v>
      </c>
      <c r="I17" s="248">
        <f t="shared" si="1"/>
        <v>1.5</v>
      </c>
      <c r="J17" s="248">
        <f>IF('Crisis Indicator Data'!G14="x","x",IF(LOG('Crisis Indicator Data'!G14)&lt;J$4,0,IF(LOG('Crisis Indicator Data'!G14)&gt;J$3,5,ROUND(5-(J$3-LOG('Crisis Indicator Data'!G14))/(J$3-J$4)*5,1))))</f>
        <v>3.5</v>
      </c>
      <c r="K17" s="144">
        <f>IF('Crisis Indicator Data'!G14="x","x",IF(B17="Regional crisis",('Crisis Indicator Data'!G14/VLOOKUP('Impact of the crisis'!$C17,'Regional Crises'!$B$1:$R$66,5,FALSE)),'Crisis Indicator Data'!G14/VLOOKUP('Impact of the crisis'!$E17,'Country Indicator Data'!$B$4:$P$300,14,FALSE)))</f>
        <v>0.57465968586387439</v>
      </c>
      <c r="L17" s="248">
        <f t="shared" si="2"/>
        <v>2.9</v>
      </c>
      <c r="M17" s="248">
        <f t="shared" si="3"/>
        <v>3.2</v>
      </c>
      <c r="N17" s="248">
        <f t="shared" si="4"/>
        <v>2.4</v>
      </c>
      <c r="O17" s="248">
        <f>IF('Crisis Indicator Data'!H14="x","x",IF('Crisis Indicator Data'!H14=0,0,IF(LOG('Crisis Indicator Data'!H14)&lt;O$4,0,IF(LOG('Crisis Indicator Data'!H14)&gt;O$3,5,ROUND(5-(O$3-LOG('Crisis Indicator Data'!H14))/(O$3-O$4)*5,1)))))</f>
        <v>2.1</v>
      </c>
      <c r="P17" s="144">
        <f>IF('Crisis Indicator Data'!H14="x","x",'Crisis Indicator Data'!H14/'Crisis Indicator Data'!G14)</f>
        <v>5.6122448979591837E-2</v>
      </c>
      <c r="Q17" s="248">
        <f t="shared" si="5"/>
        <v>0.2</v>
      </c>
      <c r="R17" s="248">
        <f t="shared" si="6"/>
        <v>1.1500000000000001</v>
      </c>
      <c r="S17" s="248">
        <f>IF('Crisis Indicator Data'!I14="x","x",IF('Crisis Indicator Data'!I14=0,0,IF(LOG('Crisis Indicator Data'!I14)&lt;S$4,0,IF(LOG('Crisis Indicator Data'!I14)&gt;S$3,5,ROUND(5-(S$3-LOG('Crisis Indicator Data'!I14))/(S$3-S$4)*5,1)))))</f>
        <v>3.8</v>
      </c>
      <c r="T17" s="144">
        <f>IF('Crisis Indicator Data'!H14="x","x",IF('Crisis Indicator Data'!I14="x","x",'Crisis Indicator Data'!I14/'Crisis Indicator Data'!H14))</f>
        <v>0.73376623376623373</v>
      </c>
      <c r="U17" s="248">
        <f t="shared" si="7"/>
        <v>5</v>
      </c>
      <c r="V17" s="248">
        <f t="shared" si="8"/>
        <v>4.4000000000000004</v>
      </c>
      <c r="W17" s="248">
        <f>IF('Crisis Indicator Data'!L14="x","x",IF('Crisis Indicator Data'!L14=0,0,IF(LOG('Crisis Indicator Data'!L14)&lt;W$4,0,IF(LOG('Crisis Indicator Data'!L14)&gt;W$3,5,ROUND(5-(W$3-LOG('Crisis Indicator Data'!L14))/(W$3-W$4)*5,1)))))</f>
        <v>1.6</v>
      </c>
      <c r="X17" s="255">
        <f>IF(OR('Crisis Indicator Data'!L14="x",'Crisis Indicator Data'!H14="x"),"x",'Crisis Indicator Data'!L14/'Crisis Indicator Data'!H14)</f>
        <v>2.2727272727272726E-5</v>
      </c>
      <c r="Y17" s="248">
        <f t="shared" si="9"/>
        <v>1.1000000000000001</v>
      </c>
      <c r="Z17" s="248">
        <f t="shared" si="10"/>
        <v>1.4</v>
      </c>
      <c r="AA17" s="248">
        <f t="shared" si="11"/>
        <v>3.3</v>
      </c>
      <c r="AB17" s="256">
        <f t="shared" si="12"/>
        <v>2.4</v>
      </c>
    </row>
    <row r="18" spans="1:28" x14ac:dyDescent="0.25">
      <c r="A18" s="147" t="str">
        <f>'Crisis Indicator Data'!A15</f>
        <v>Multiple crises in Cameroon</v>
      </c>
      <c r="B18" s="148" t="str">
        <f>'Crisis Indicator Data'!B15</f>
        <v>Multiple crises country</v>
      </c>
      <c r="C18" s="148" t="str">
        <f>'Crisis Indicator Data'!C15</f>
        <v>CMR001</v>
      </c>
      <c r="D18" s="148" t="str">
        <f>'Crisis Indicator Data'!D15</f>
        <v>Cameroon</v>
      </c>
      <c r="E18" s="149" t="str">
        <f>'Crisis Indicator Data'!E15</f>
        <v>CMR</v>
      </c>
      <c r="F18" s="254">
        <f>IF('Crisis Indicator Data'!F15="x","x",IF(LOG('Crisis Indicator Data'!F15)&lt;F$4,0,IF(LOG('Crisis Indicator Data'!F15)&gt;F$3,5,ROUND(5-(F$3-LOG('Crisis Indicator Data'!F15))/(F$3-F$4)*5,1))))</f>
        <v>4.4000000000000004</v>
      </c>
      <c r="G18" s="144">
        <f>IF('Crisis Indicator Data'!F15="x","x",IF(B18="Regional crisis",('Crisis Indicator Data'!F15/VLOOKUP('Impact of the crisis'!$C18,'Regional Crises'!$B$1:$R$66,4,FALSE)),'Crisis Indicator Data'!F15/VLOOKUP('Impact of the crisis'!$E18,'Country Indicator Data'!$B$4:$P$300,15,FALSE)))</f>
        <v>0.93215713651075716</v>
      </c>
      <c r="H18" s="248">
        <f t="shared" si="0"/>
        <v>4.7</v>
      </c>
      <c r="I18" s="248">
        <f t="shared" si="1"/>
        <v>4.5500000000000007</v>
      </c>
      <c r="J18" s="248">
        <f>IF('Crisis Indicator Data'!G15="x","x",IF(LOG('Crisis Indicator Data'!G15)&lt;J$4,0,IF(LOG('Crisis Indicator Data'!G15)&gt;J$3,5,ROUND(5-(J$3-LOG('Crisis Indicator Data'!G15))/(J$3-J$4)*5,1))))</f>
        <v>4.7</v>
      </c>
      <c r="K18" s="144">
        <f>IF('Crisis Indicator Data'!G15="x","x",IF(B18="Regional crisis",('Crisis Indicator Data'!G15/VLOOKUP('Impact of the crisis'!$C18,'Regional Crises'!$B$1:$R$66,5,FALSE)),'Crisis Indicator Data'!G15/VLOOKUP('Impact of the crisis'!$E18,'Country Indicator Data'!$B$4:$P$300,14,FALSE)))</f>
        <v>1</v>
      </c>
      <c r="L18" s="248">
        <f t="shared" si="2"/>
        <v>5</v>
      </c>
      <c r="M18" s="248">
        <f t="shared" si="3"/>
        <v>4.8499999999999996</v>
      </c>
      <c r="N18" s="248">
        <f t="shared" si="4"/>
        <v>4.7</v>
      </c>
      <c r="O18" s="248">
        <f>IF('Crisis Indicator Data'!H15="x","x",IF('Crisis Indicator Data'!H15=0,0,IF(LOG('Crisis Indicator Data'!H15)&lt;O$4,0,IF(LOG('Crisis Indicator Data'!H15)&gt;O$3,5,ROUND(5-(O$3-LOG('Crisis Indicator Data'!H15))/(O$3-O$4)*5,1)))))</f>
        <v>3.6</v>
      </c>
      <c r="P18" s="144">
        <f>IF('Crisis Indicator Data'!H15="x","x",'Crisis Indicator Data'!H15/'Crisis Indicator Data'!G15)</f>
        <v>0.1678389240995517</v>
      </c>
      <c r="Q18" s="248">
        <f t="shared" si="5"/>
        <v>0.8</v>
      </c>
      <c r="R18" s="248">
        <f t="shared" si="6"/>
        <v>2.2000000000000002</v>
      </c>
      <c r="S18" s="248">
        <f>IF('Crisis Indicator Data'!I15="x","x",IF('Crisis Indicator Data'!I15=0,0,IF(LOG('Crisis Indicator Data'!I15)&lt;S$4,0,IF(LOG('Crisis Indicator Data'!I15)&gt;S$3,5,ROUND(5-(S$3-LOG('Crisis Indicator Data'!I15))/(S$3-S$4)*5,1)))))</f>
        <v>4.7</v>
      </c>
      <c r="T18" s="144">
        <f>IF('Crisis Indicator Data'!H15="x","x",IF('Crisis Indicator Data'!I15="x","x",'Crisis Indicator Data'!I15/'Crisis Indicator Data'!H15))</f>
        <v>0.46258346764909047</v>
      </c>
      <c r="U18" s="248">
        <f t="shared" si="7"/>
        <v>5</v>
      </c>
      <c r="V18" s="248">
        <f t="shared" si="8"/>
        <v>4.9000000000000004</v>
      </c>
      <c r="W18" s="248">
        <f>IF('Crisis Indicator Data'!L15="x","x",IF('Crisis Indicator Data'!L15=0,0,IF(LOG('Crisis Indicator Data'!L15)&lt;W$4,0,IF(LOG('Crisis Indicator Data'!L15)&gt;W$3,5,ROUND(5-(W$3-LOG('Crisis Indicator Data'!L15))/(W$3-W$4)*5,1)))))</f>
        <v>4</v>
      </c>
      <c r="X18" s="255">
        <f>IF(OR('Crisis Indicator Data'!L15="x",'Crisis Indicator Data'!H15="x"),"x",'Crisis Indicator Data'!L15/'Crisis Indicator Data'!H15)</f>
        <v>1.5427124107759613E-4</v>
      </c>
      <c r="Y18" s="248">
        <f t="shared" si="9"/>
        <v>5</v>
      </c>
      <c r="Z18" s="248">
        <f t="shared" si="10"/>
        <v>4.5</v>
      </c>
      <c r="AA18" s="248">
        <f t="shared" si="11"/>
        <v>4.7</v>
      </c>
      <c r="AB18" s="256">
        <f t="shared" si="12"/>
        <v>3.7</v>
      </c>
    </row>
    <row r="19" spans="1:28" x14ac:dyDescent="0.25">
      <c r="A19" s="147" t="str">
        <f>'Crisis Indicator Data'!A16</f>
        <v>Boko Haram in Cameroon</v>
      </c>
      <c r="B19" s="148" t="str">
        <f>'Crisis Indicator Data'!B16</f>
        <v>Conflict</v>
      </c>
      <c r="C19" s="148" t="str">
        <f>'Crisis Indicator Data'!C16</f>
        <v>CMR002</v>
      </c>
      <c r="D19" s="148" t="str">
        <f>'Crisis Indicator Data'!D16</f>
        <v>Cameroon</v>
      </c>
      <c r="E19" s="149" t="str">
        <f>'Crisis Indicator Data'!E16</f>
        <v>CMR</v>
      </c>
      <c r="F19" s="254">
        <f>IF('Crisis Indicator Data'!F16="x","x",IF(LOG('Crisis Indicator Data'!F16)&lt;F$4,0,IF(LOG('Crisis Indicator Data'!F16)&gt;F$3,5,ROUND(5-(F$3-LOG('Crisis Indicator Data'!F16))/(F$3-F$4)*5,1))))</f>
        <v>2.6</v>
      </c>
      <c r="G19" s="144">
        <f>IF('Crisis Indicator Data'!F16="x","x",IF(B19="Regional crisis",('Crisis Indicator Data'!F16/VLOOKUP('Impact of the crisis'!$C19,'Regional Crises'!$B$1:$R$66,4,FALSE)),'Crisis Indicator Data'!F16/VLOOKUP('Impact of the crisis'!$E19,'Country Indicator Data'!$B$4:$P$300,15,FALSE)))</f>
        <v>7.248207146030336E-2</v>
      </c>
      <c r="H19" s="248">
        <f t="shared" si="0"/>
        <v>0.3</v>
      </c>
      <c r="I19" s="248">
        <f t="shared" si="1"/>
        <v>1.45</v>
      </c>
      <c r="J19" s="248">
        <f>IF('Crisis Indicator Data'!G16="x","x",IF(LOG('Crisis Indicator Data'!G16)&lt;J$4,0,IF(LOG('Crisis Indicator Data'!G16)&gt;J$3,5,ROUND(5-(J$3-LOG('Crisis Indicator Data'!G16))/(J$3-J$4)*5,1))))</f>
        <v>1.6</v>
      </c>
      <c r="K19" s="144">
        <f>IF('Crisis Indicator Data'!G16="x","x",IF(B19="Regional crisis",('Crisis Indicator Data'!G16/VLOOKUP('Impact of the crisis'!$C19,'Regional Crises'!$B$1:$R$66,5,FALSE)),'Crisis Indicator Data'!G16/VLOOKUP('Impact of the crisis'!$E19,'Country Indicator Data'!$B$4:$P$300,14,FALSE)))</f>
        <v>0.12026588344411811</v>
      </c>
      <c r="L19" s="248">
        <f t="shared" si="2"/>
        <v>0.6</v>
      </c>
      <c r="M19" s="248">
        <f t="shared" si="3"/>
        <v>1.1000000000000001</v>
      </c>
      <c r="N19" s="248">
        <f t="shared" si="4"/>
        <v>1.3</v>
      </c>
      <c r="O19" s="248">
        <f>IF('Crisis Indicator Data'!H16="x","x",IF('Crisis Indicator Data'!H16=0,0,IF(LOG('Crisis Indicator Data'!H16)&lt;O$4,0,IF(LOG('Crisis Indicator Data'!H16)&gt;O$3,5,ROUND(5-(O$3-LOG('Crisis Indicator Data'!H16))/(O$3-O$4)*5,1)))))</f>
        <v>2.6</v>
      </c>
      <c r="P19" s="144">
        <f>IF('Crisis Indicator Data'!H16="x","x",'Crisis Indicator Data'!H16/'Crisis Indicator Data'!G16)</f>
        <v>0.38560411311053983</v>
      </c>
      <c r="Q19" s="248">
        <f t="shared" si="5"/>
        <v>1.9</v>
      </c>
      <c r="R19" s="248">
        <f t="shared" si="6"/>
        <v>2.25</v>
      </c>
      <c r="S19" s="248">
        <f>IF('Crisis Indicator Data'!I16="x","x",IF('Crisis Indicator Data'!I16=0,0,IF(LOG('Crisis Indicator Data'!I16)&lt;S$4,0,IF(LOG('Crisis Indicator Data'!I16)&gt;S$3,5,ROUND(5-(S$3-LOG('Crisis Indicator Data'!I16))/(S$3-S$4)*5,1)))))</f>
        <v>3.9</v>
      </c>
      <c r="T19" s="144">
        <f>IF('Crisis Indicator Data'!H16="x","x",IF('Crisis Indicator Data'!I16="x","x",'Crisis Indicator Data'!I16/'Crisis Indicator Data'!H16))</f>
        <v>0.48333333333333334</v>
      </c>
      <c r="U19" s="248">
        <f t="shared" si="7"/>
        <v>5</v>
      </c>
      <c r="V19" s="248">
        <f t="shared" si="8"/>
        <v>4.5</v>
      </c>
      <c r="W19" s="248">
        <f>IF('Crisis Indicator Data'!L16="x","x",IF('Crisis Indicator Data'!L16=0,0,IF(LOG('Crisis Indicator Data'!L16)&lt;W$4,0,IF(LOG('Crisis Indicator Data'!L16)&gt;W$3,5,ROUND(5-(W$3-LOG('Crisis Indicator Data'!L16))/(W$3-W$4)*5,1)))))</f>
        <v>3.3</v>
      </c>
      <c r="X19" s="255">
        <f>IF(OR('Crisis Indicator Data'!L16="x",'Crisis Indicator Data'!H16="x"),"x",'Crisis Indicator Data'!L16/'Crisis Indicator Data'!H16)</f>
        <v>1.7666666666666666E-4</v>
      </c>
      <c r="Y19" s="248">
        <f t="shared" si="9"/>
        <v>5</v>
      </c>
      <c r="Z19" s="248">
        <f t="shared" si="10"/>
        <v>4.2</v>
      </c>
      <c r="AA19" s="248">
        <f t="shared" si="11"/>
        <v>4.4000000000000004</v>
      </c>
      <c r="AB19" s="256">
        <f t="shared" si="12"/>
        <v>3.5</v>
      </c>
    </row>
    <row r="20" spans="1:28" x14ac:dyDescent="0.25">
      <c r="A20" s="147" t="str">
        <f>'Crisis Indicator Data'!A17</f>
        <v>Anglophone Crisis in Cameroon</v>
      </c>
      <c r="B20" s="148" t="str">
        <f>'Crisis Indicator Data'!B17</f>
        <v>Conflict</v>
      </c>
      <c r="C20" s="148" t="str">
        <f>'Crisis Indicator Data'!C17</f>
        <v>CMR003</v>
      </c>
      <c r="D20" s="148" t="str">
        <f>'Crisis Indicator Data'!D17</f>
        <v>Cameroon</v>
      </c>
      <c r="E20" s="149" t="str">
        <f>'Crisis Indicator Data'!E17</f>
        <v>CMR</v>
      </c>
      <c r="F20" s="254">
        <f>IF('Crisis Indicator Data'!F17="x","x",IF(LOG('Crisis Indicator Data'!F17)&lt;F$4,0,IF(LOG('Crisis Indicator Data'!F17)&gt;F$3,5,ROUND(5-(F$3-LOG('Crisis Indicator Data'!F17))/(F$3-F$4)*5,1))))</f>
        <v>3.2</v>
      </c>
      <c r="G20" s="144">
        <f>IF('Crisis Indicator Data'!F17="x","x",IF(B20="Regional crisis",('Crisis Indicator Data'!F17/VLOOKUP('Impact of the crisis'!$C20,'Regional Crises'!$B$1:$R$66,4,FALSE)),'Crisis Indicator Data'!F17/VLOOKUP('Impact of the crisis'!$E20,'Country Indicator Data'!$B$4:$P$300,15,FALSE)))</f>
        <v>0.1882866873981934</v>
      </c>
      <c r="H20" s="248">
        <f t="shared" si="0"/>
        <v>0.9</v>
      </c>
      <c r="I20" s="248">
        <f t="shared" si="1"/>
        <v>2.0500000000000003</v>
      </c>
      <c r="J20" s="248">
        <f>IF('Crisis Indicator Data'!G17="x","x",IF(LOG('Crisis Indicator Data'!G17)&lt;J$4,0,IF(LOG('Crisis Indicator Data'!G17)&gt;J$3,5,ROUND(5-(J$3-LOG('Crisis Indicator Data'!G17))/(J$3-J$4)*5,1))))</f>
        <v>3.3</v>
      </c>
      <c r="K20" s="144">
        <f>IF('Crisis Indicator Data'!G17="x","x",IF(B20="Regional crisis",('Crisis Indicator Data'!G17/VLOOKUP('Impact of the crisis'!$C20,'Regional Crises'!$B$1:$R$66,5,FALSE)),'Crisis Indicator Data'!G17/VLOOKUP('Impact of the crisis'!$E20,'Country Indicator Data'!$B$4:$P$300,14,FALSE)))</f>
        <v>0.36597619415674759</v>
      </c>
      <c r="L20" s="248">
        <f t="shared" si="2"/>
        <v>1.8</v>
      </c>
      <c r="M20" s="248">
        <f t="shared" si="3"/>
        <v>2.5499999999999998</v>
      </c>
      <c r="N20" s="248">
        <f t="shared" si="4"/>
        <v>2.2999999999999998</v>
      </c>
      <c r="O20" s="248">
        <f>IF('Crisis Indicator Data'!H17="x","x",IF('Crisis Indicator Data'!H17=0,0,IF(LOG('Crisis Indicator Data'!H17)&lt;O$4,0,IF(LOG('Crisis Indicator Data'!H17)&gt;O$3,5,ROUND(5-(O$3-LOG('Crisis Indicator Data'!H17))/(O$3-O$4)*5,1)))))</f>
        <v>2.8</v>
      </c>
      <c r="P20" s="144">
        <f>IF('Crisis Indicator Data'!H17="x","x",'Crisis Indicator Data'!H17/'Crisis Indicator Data'!G17)</f>
        <v>0.16557550158394932</v>
      </c>
      <c r="Q20" s="248">
        <f t="shared" si="5"/>
        <v>0.8</v>
      </c>
      <c r="R20" s="248">
        <f t="shared" si="6"/>
        <v>1.7999999999999998</v>
      </c>
      <c r="S20" s="248">
        <f>IF('Crisis Indicator Data'!I17="x","x",IF('Crisis Indicator Data'!I17=0,0,IF(LOG('Crisis Indicator Data'!I17)&lt;S$4,0,IF(LOG('Crisis Indicator Data'!I17)&gt;S$3,5,ROUND(5-(S$3-LOG('Crisis Indicator Data'!I17))/(S$3-S$4)*5,1)))))</f>
        <v>4.4000000000000004</v>
      </c>
      <c r="T20" s="144">
        <f>IF('Crisis Indicator Data'!H17="x","x",IF('Crisis Indicator Data'!I17="x","x",'Crisis Indicator Data'!I17/'Crisis Indicator Data'!H17))</f>
        <v>0.71237244897959184</v>
      </c>
      <c r="U20" s="248">
        <f t="shared" si="7"/>
        <v>5</v>
      </c>
      <c r="V20" s="248">
        <f t="shared" si="8"/>
        <v>4.7</v>
      </c>
      <c r="W20" s="248">
        <f>IF('Crisis Indicator Data'!L17="x","x",IF('Crisis Indicator Data'!L17=0,0,IF(LOG('Crisis Indicator Data'!L17)&lt;W$4,0,IF(LOG('Crisis Indicator Data'!L17)&gt;W$3,5,ROUND(5-(W$3-LOG('Crisis Indicator Data'!L17))/(W$3-W$4)*5,1)))))</f>
        <v>3.5</v>
      </c>
      <c r="X20" s="255">
        <f>IF(OR('Crisis Indicator Data'!L17="x",'Crisis Indicator Data'!H17="x"),"x",'Crisis Indicator Data'!L17/'Crisis Indicator Data'!H17)</f>
        <v>1.8239795918367348E-4</v>
      </c>
      <c r="Y20" s="248">
        <f t="shared" si="9"/>
        <v>5</v>
      </c>
      <c r="Z20" s="248">
        <f t="shared" si="10"/>
        <v>4.3</v>
      </c>
      <c r="AA20" s="248">
        <f t="shared" si="11"/>
        <v>4.5</v>
      </c>
      <c r="AB20" s="256">
        <f t="shared" si="12"/>
        <v>3.5</v>
      </c>
    </row>
    <row r="21" spans="1:28" x14ac:dyDescent="0.25">
      <c r="A21" s="147" t="str">
        <f>'Crisis Indicator Data'!A18</f>
        <v>CAR refugees in Cameroon</v>
      </c>
      <c r="B21" s="148" t="str">
        <f>'Crisis Indicator Data'!B18</f>
        <v>International displacement</v>
      </c>
      <c r="C21" s="148" t="str">
        <f>'Crisis Indicator Data'!C18</f>
        <v>CMR004</v>
      </c>
      <c r="D21" s="148" t="str">
        <f>'Crisis Indicator Data'!D18</f>
        <v>Cameroon</v>
      </c>
      <c r="E21" s="149" t="str">
        <f>'Crisis Indicator Data'!E18</f>
        <v>CMR</v>
      </c>
      <c r="F21" s="254">
        <f>IF('Crisis Indicator Data'!F18="x","x",IF(LOG('Crisis Indicator Data'!F18)&lt;F$4,0,IF(LOG('Crisis Indicator Data'!F18)&gt;F$3,5,ROUND(5-(F$3-LOG('Crisis Indicator Data'!F18))/(F$3-F$4)*5,1))))</f>
        <v>3.8</v>
      </c>
      <c r="G21" s="144">
        <f>IF('Crisis Indicator Data'!F18="x","x",IF(B21="Regional crisis",('Crisis Indicator Data'!F18/VLOOKUP('Impact of the crisis'!$C21,'Regional Crises'!$B$1:$R$66,4,FALSE)),'Crisis Indicator Data'!F18/VLOOKUP('Impact of the crisis'!$E21,'Country Indicator Data'!$B$4:$P$300,15,FALSE)))</f>
        <v>0.42717945463391932</v>
      </c>
      <c r="H21" s="248">
        <f t="shared" si="0"/>
        <v>2.1</v>
      </c>
      <c r="I21" s="248">
        <f t="shared" si="1"/>
        <v>2.95</v>
      </c>
      <c r="J21" s="248">
        <f>IF('Crisis Indicator Data'!G18="x","x",IF(LOG('Crisis Indicator Data'!G18)&lt;J$4,0,IF(LOG('Crisis Indicator Data'!G18)&gt;J$3,5,ROUND(5-(J$3-LOG('Crisis Indicator Data'!G18))/(J$3-J$4)*5,1))))</f>
        <v>2.5</v>
      </c>
      <c r="K21" s="144">
        <f>IF('Crisis Indicator Data'!G18="x","x",IF(B21="Regional crisis",('Crisis Indicator Data'!G18/VLOOKUP('Impact of the crisis'!$C21,'Regional Crises'!$B$1:$R$66,5,FALSE)),'Crisis Indicator Data'!G18/VLOOKUP('Impact of the crisis'!$E21,'Country Indicator Data'!$B$4:$P$300,14,FALSE)))</f>
        <v>0.21865821610759004</v>
      </c>
      <c r="L21" s="248">
        <f t="shared" si="2"/>
        <v>1.1000000000000001</v>
      </c>
      <c r="M21" s="248">
        <f t="shared" si="3"/>
        <v>1.8</v>
      </c>
      <c r="N21" s="248">
        <f t="shared" si="4"/>
        <v>2.4</v>
      </c>
      <c r="O21" s="248">
        <f>IF('Crisis Indicator Data'!H18="x","x",IF('Crisis Indicator Data'!H18=0,0,IF(LOG('Crisis Indicator Data'!H18)&lt;O$4,0,IF(LOG('Crisis Indicator Data'!H18)&gt;O$3,5,ROUND(5-(O$3-LOG('Crisis Indicator Data'!H18))/(O$3-O$4)*5,1)))))</f>
        <v>2.2999999999999998</v>
      </c>
      <c r="P21" s="144">
        <f>IF('Crisis Indicator Data'!H18="x","x",'Crisis Indicator Data'!H18/'Crisis Indicator Data'!G18)</f>
        <v>0.13396960056557086</v>
      </c>
      <c r="Q21" s="248">
        <f t="shared" si="5"/>
        <v>0.6</v>
      </c>
      <c r="R21" s="248">
        <f t="shared" si="6"/>
        <v>1.45</v>
      </c>
      <c r="S21" s="248">
        <f>IF('Crisis Indicator Data'!I18="x","x",IF('Crisis Indicator Data'!I18=0,0,IF(LOG('Crisis Indicator Data'!I18)&lt;S$4,0,IF(LOG('Crisis Indicator Data'!I18)&gt;S$3,5,ROUND(5-(S$3-LOG('Crisis Indicator Data'!I18))/(S$3-S$4)*5,1)))))</f>
        <v>3.6</v>
      </c>
      <c r="T21" s="144">
        <f>IF('Crisis Indicator Data'!H18="x","x",IF('Crisis Indicator Data'!I18="x","x",'Crisis Indicator Data'!I18/'Crisis Indicator Data'!H18))</f>
        <v>0.45778364116094988</v>
      </c>
      <c r="U21" s="248">
        <f t="shared" si="7"/>
        <v>5</v>
      </c>
      <c r="V21" s="248">
        <f t="shared" si="8"/>
        <v>4.3</v>
      </c>
      <c r="W21" s="248" t="str">
        <f>IF('Crisis Indicator Data'!L18="x","x",IF('Crisis Indicator Data'!L18=0,0,IF(LOG('Crisis Indicator Data'!L18)&lt;W$4,0,IF(LOG('Crisis Indicator Data'!L18)&gt;W$3,5,ROUND(5-(W$3-LOG('Crisis Indicator Data'!L18))/(W$3-W$4)*5,1)))))</f>
        <v>x</v>
      </c>
      <c r="X21" s="255" t="str">
        <f>IF(OR('Crisis Indicator Data'!L18="x",'Crisis Indicator Data'!H18="x"),"x",'Crisis Indicator Data'!L18/'Crisis Indicator Data'!H18)</f>
        <v>x</v>
      </c>
      <c r="Y21" s="248" t="str">
        <f t="shared" si="9"/>
        <v>x</v>
      </c>
      <c r="Z21" s="248" t="str">
        <f t="shared" si="10"/>
        <v>x</v>
      </c>
      <c r="AA21" s="248">
        <f t="shared" si="11"/>
        <v>4.3</v>
      </c>
      <c r="AB21" s="256">
        <f t="shared" si="12"/>
        <v>3.2</v>
      </c>
    </row>
    <row r="22" spans="1:28" x14ac:dyDescent="0.25">
      <c r="A22" s="147" t="str">
        <f>'Crisis Indicator Data'!A19</f>
        <v>Complex crisis in DRC</v>
      </c>
      <c r="B22" s="148" t="str">
        <f>'Crisis Indicator Data'!B19</f>
        <v>Complex crisis</v>
      </c>
      <c r="C22" s="148" t="str">
        <f>'Crisis Indicator Data'!C19</f>
        <v>COD001</v>
      </c>
      <c r="D22" s="148" t="str">
        <f>'Crisis Indicator Data'!D19</f>
        <v>DRC</v>
      </c>
      <c r="E22" s="149" t="str">
        <f>'Crisis Indicator Data'!E19</f>
        <v>COD</v>
      </c>
      <c r="F22" s="254">
        <f>IF('Crisis Indicator Data'!F19="x","x",IF(LOG('Crisis Indicator Data'!F19)&lt;F$4,0,IF(LOG('Crisis Indicator Data'!F19)&gt;F$3,5,ROUND(5-(F$3-LOG('Crisis Indicator Data'!F19))/(F$3-F$4)*5,1))))</f>
        <v>5</v>
      </c>
      <c r="G22" s="144">
        <f>IF('Crisis Indicator Data'!F19="x","x",IF(B22="Regional crisis",('Crisis Indicator Data'!F19/VLOOKUP('Impact of the crisis'!$C22,'Regional Crises'!$B$1:$R$66,4,FALSE)),'Crisis Indicator Data'!F19/VLOOKUP('Impact of the crisis'!$E22,'Country Indicator Data'!$B$4:$P$300,15,FALSE)))</f>
        <v>0.99999911779625505</v>
      </c>
      <c r="H22" s="248">
        <f t="shared" si="0"/>
        <v>5</v>
      </c>
      <c r="I22" s="248">
        <f t="shared" si="1"/>
        <v>5</v>
      </c>
      <c r="J22" s="248">
        <f>IF('Crisis Indicator Data'!G19="x","x",IF(LOG('Crisis Indicator Data'!G19)&lt;J$4,0,IF(LOG('Crisis Indicator Data'!G19)&gt;J$3,5,ROUND(5-(J$3-LOG('Crisis Indicator Data'!G19))/(J$3-J$4)*5,1))))</f>
        <v>4.8</v>
      </c>
      <c r="K22" s="144">
        <f>IF('Crisis Indicator Data'!G19="x","x",IF(B22="Regional crisis",('Crisis Indicator Data'!G19/VLOOKUP('Impact of the crisis'!$C22,'Regional Crises'!$B$1:$R$66,5,FALSE)),'Crisis Indicator Data'!G19/VLOOKUP('Impact of the crisis'!$E22,'Country Indicator Data'!$B$4:$P$300,14,FALSE)))</f>
        <v>0.26279162570686082</v>
      </c>
      <c r="L22" s="248">
        <f t="shared" si="2"/>
        <v>1.3</v>
      </c>
      <c r="M22" s="248">
        <f t="shared" si="3"/>
        <v>3.05</v>
      </c>
      <c r="N22" s="248">
        <f t="shared" si="4"/>
        <v>4.3</v>
      </c>
      <c r="O22" s="248">
        <f>IF('Crisis Indicator Data'!H19="x","x",IF('Crisis Indicator Data'!H19=0,0,IF(LOG('Crisis Indicator Data'!H19)&lt;O$4,0,IF(LOG('Crisis Indicator Data'!H19)&gt;O$3,5,ROUND(5-(O$3-LOG('Crisis Indicator Data'!H19))/(O$3-O$4)*5,1)))))</f>
        <v>4.8</v>
      </c>
      <c r="P22" s="144">
        <f>IF('Crisis Indicator Data'!H19="x","x",'Crisis Indicator Data'!H19/'Crisis Indicator Data'!G19)</f>
        <v>0.94444444444444442</v>
      </c>
      <c r="Q22" s="248">
        <f t="shared" si="5"/>
        <v>4.7</v>
      </c>
      <c r="R22" s="248">
        <f t="shared" si="6"/>
        <v>4.75</v>
      </c>
      <c r="S22" s="248">
        <f>IF('Crisis Indicator Data'!I19="x","x",IF('Crisis Indicator Data'!I19=0,0,IF(LOG('Crisis Indicator Data'!I19)&lt;S$4,0,IF(LOG('Crisis Indicator Data'!I19)&gt;S$3,5,ROUND(5-(S$3-LOG('Crisis Indicator Data'!I19))/(S$3-S$4)*5,1)))))</f>
        <v>5</v>
      </c>
      <c r="T22" s="144">
        <f>IF('Crisis Indicator Data'!H19="x","x",IF('Crisis Indicator Data'!I19="x","x",'Crisis Indicator Data'!I19/'Crisis Indicator Data'!H19))</f>
        <v>0.39600000000000002</v>
      </c>
      <c r="U22" s="248">
        <f t="shared" si="7"/>
        <v>5</v>
      </c>
      <c r="V22" s="248">
        <f t="shared" si="8"/>
        <v>5</v>
      </c>
      <c r="W22" s="248">
        <f>IF('Crisis Indicator Data'!L19="x","x",IF('Crisis Indicator Data'!L19=0,0,IF(LOG('Crisis Indicator Data'!L19)&lt;W$4,0,IF(LOG('Crisis Indicator Data'!L19)&gt;W$3,5,ROUND(5-(W$3-LOG('Crisis Indicator Data'!L19))/(W$3-W$4)*5,1)))))</f>
        <v>5</v>
      </c>
      <c r="X22" s="255">
        <f>IF(OR('Crisis Indicator Data'!L19="x",'Crisis Indicator Data'!H19="x"),"x",'Crisis Indicator Data'!L19/'Crisis Indicator Data'!H19)</f>
        <v>1.144313725490196E-4</v>
      </c>
      <c r="Y22" s="248">
        <f t="shared" si="9"/>
        <v>5</v>
      </c>
      <c r="Z22" s="248">
        <f t="shared" si="10"/>
        <v>5</v>
      </c>
      <c r="AA22" s="248">
        <f t="shared" si="11"/>
        <v>5</v>
      </c>
      <c r="AB22" s="256">
        <f t="shared" si="12"/>
        <v>4.9000000000000004</v>
      </c>
    </row>
    <row r="23" spans="1:28" x14ac:dyDescent="0.25">
      <c r="A23" s="147" t="str">
        <f>'Crisis Indicator Data'!A20</f>
        <v>Complex crisis in Congo</v>
      </c>
      <c r="B23" s="148" t="str">
        <f>'Crisis Indicator Data'!B20</f>
        <v>Complex crisis</v>
      </c>
      <c r="C23" s="148" t="str">
        <f>'Crisis Indicator Data'!C20</f>
        <v>COG001</v>
      </c>
      <c r="D23" s="148" t="str">
        <f>'Crisis Indicator Data'!D20</f>
        <v>Congo</v>
      </c>
      <c r="E23" s="149" t="str">
        <f>'Crisis Indicator Data'!E20</f>
        <v>COG</v>
      </c>
      <c r="F23" s="254">
        <f>IF('Crisis Indicator Data'!F20="x","x",IF(LOG('Crisis Indicator Data'!F20)&lt;F$4,0,IF(LOG('Crisis Indicator Data'!F20)&gt;F$3,5,ROUND(5-(F$3-LOG('Crisis Indicator Data'!F20))/(F$3-F$4)*5,1))))</f>
        <v>4.2</v>
      </c>
      <c r="G23" s="144">
        <f>IF('Crisis Indicator Data'!F20="x","x",IF(B23="Regional crisis",('Crisis Indicator Data'!F20/VLOOKUP('Impact of the crisis'!$C23,'Regional Crises'!$B$1:$R$66,4,FALSE)),'Crisis Indicator Data'!F20/VLOOKUP('Impact of the crisis'!$E23,'Country Indicator Data'!$B$4:$P$300,15,FALSE)))</f>
        <v>1</v>
      </c>
      <c r="H23" s="248">
        <f t="shared" si="0"/>
        <v>5</v>
      </c>
      <c r="I23" s="248">
        <f t="shared" si="1"/>
        <v>4.5999999999999996</v>
      </c>
      <c r="J23" s="248">
        <f>IF('Crisis Indicator Data'!G20="x","x",IF(LOG('Crisis Indicator Data'!G20)&lt;J$4,0,IF(LOG('Crisis Indicator Data'!G20)&gt;J$3,5,ROUND(5-(J$3-LOG('Crisis Indicator Data'!G20))/(J$3-J$4)*5,1))))</f>
        <v>2.5</v>
      </c>
      <c r="K23" s="144">
        <f>IF('Crisis Indicator Data'!G20="x","x",IF(B23="Regional crisis",('Crisis Indicator Data'!G20/VLOOKUP('Impact of the crisis'!$C23,'Regional Crises'!$B$1:$R$66,5,FALSE)),'Crisis Indicator Data'!G20/VLOOKUP('Impact of the crisis'!$E23,'Country Indicator Data'!$B$4:$P$300,14,FALSE)))</f>
        <v>1</v>
      </c>
      <c r="L23" s="248">
        <f t="shared" si="2"/>
        <v>5</v>
      </c>
      <c r="M23" s="248">
        <f t="shared" si="3"/>
        <v>3.75</v>
      </c>
      <c r="N23" s="248">
        <f t="shared" si="4"/>
        <v>4.2</v>
      </c>
      <c r="O23" s="248">
        <f>IF('Crisis Indicator Data'!H20="x","x",IF('Crisis Indicator Data'!H20=0,0,IF(LOG('Crisis Indicator Data'!H20)&lt;O$4,0,IF(LOG('Crisis Indicator Data'!H20)&gt;O$3,5,ROUND(5-(O$3-LOG('Crisis Indicator Data'!H20))/(O$3-O$4)*5,1)))))</f>
        <v>2.6</v>
      </c>
      <c r="P23" s="144">
        <f>IF('Crisis Indicator Data'!H20="x","x",'Crisis Indicator Data'!H20/'Crisis Indicator Data'!G20)</f>
        <v>0.21432398642614753</v>
      </c>
      <c r="Q23" s="248">
        <f t="shared" si="5"/>
        <v>1</v>
      </c>
      <c r="R23" s="248">
        <f t="shared" si="6"/>
        <v>1.8</v>
      </c>
      <c r="S23" s="248">
        <f>IF('Crisis Indicator Data'!I20="x","x",IF('Crisis Indicator Data'!I20=0,0,IF(LOG('Crisis Indicator Data'!I20)&lt;S$4,0,IF(LOG('Crisis Indicator Data'!I20)&gt;S$3,5,ROUND(5-(S$3-LOG('Crisis Indicator Data'!I20))/(S$3-S$4)*5,1)))))</f>
        <v>3.5</v>
      </c>
      <c r="T23" s="144">
        <f>IF('Crisis Indicator Data'!H20="x","x",IF('Crisis Indicator Data'!I20="x","x",'Crisis Indicator Data'!I20/'Crisis Indicator Data'!H20))</f>
        <v>0.24583333333333332</v>
      </c>
      <c r="U23" s="248">
        <f t="shared" si="7"/>
        <v>5</v>
      </c>
      <c r="V23" s="248">
        <f t="shared" si="8"/>
        <v>4.3</v>
      </c>
      <c r="W23" s="248" t="str">
        <f>IF('Crisis Indicator Data'!L20="x","x",IF('Crisis Indicator Data'!L20=0,0,IF(LOG('Crisis Indicator Data'!L20)&lt;W$4,0,IF(LOG('Crisis Indicator Data'!L20)&gt;W$3,5,ROUND(5-(W$3-LOG('Crisis Indicator Data'!L20))/(W$3-W$4)*5,1)))))</f>
        <v>x</v>
      </c>
      <c r="X23" s="255" t="str">
        <f>IF(OR('Crisis Indicator Data'!L20="x",'Crisis Indicator Data'!H20="x"),"x",'Crisis Indicator Data'!L20/'Crisis Indicator Data'!H20)</f>
        <v>x</v>
      </c>
      <c r="Y23" s="248" t="str">
        <f t="shared" si="9"/>
        <v>x</v>
      </c>
      <c r="Z23" s="248" t="str">
        <f t="shared" si="10"/>
        <v>x</v>
      </c>
      <c r="AA23" s="248">
        <f t="shared" si="11"/>
        <v>4.3</v>
      </c>
      <c r="AB23" s="256">
        <f t="shared" si="12"/>
        <v>3.3</v>
      </c>
    </row>
    <row r="24" spans="1:28" x14ac:dyDescent="0.25">
      <c r="A24" s="147" t="str">
        <f>'Crisis Indicator Data'!A21</f>
        <v>Complex crisis in Colombia</v>
      </c>
      <c r="B24" s="148" t="str">
        <f>'Crisis Indicator Data'!B21</f>
        <v>Complex crisis</v>
      </c>
      <c r="C24" s="148" t="str">
        <f>'Crisis Indicator Data'!C21</f>
        <v>COL001</v>
      </c>
      <c r="D24" s="148" t="str">
        <f>'Crisis Indicator Data'!D21</f>
        <v>Colombia</v>
      </c>
      <c r="E24" s="149" t="str">
        <f>'Crisis Indicator Data'!E21</f>
        <v>COL</v>
      </c>
      <c r="F24" s="254">
        <f>IF('Crisis Indicator Data'!F21="x","x",IF(LOG('Crisis Indicator Data'!F21)&lt;F$4,0,IF(LOG('Crisis Indicator Data'!F21)&gt;F$3,5,ROUND(5-(F$3-LOG('Crisis Indicator Data'!F21))/(F$3-F$4)*5,1))))</f>
        <v>5</v>
      </c>
      <c r="G24" s="144">
        <f>IF('Crisis Indicator Data'!F21="x","x",IF(B24="Regional crisis",('Crisis Indicator Data'!F21/VLOOKUP('Impact of the crisis'!$C24,'Regional Crises'!$B$1:$R$66,4,FALSE)),'Crisis Indicator Data'!F21/VLOOKUP('Impact of the crisis'!$E24,'Country Indicator Data'!$B$4:$P$300,15,FALSE)))</f>
        <v>1.0290671473636774</v>
      </c>
      <c r="H24" s="248">
        <f t="shared" si="0"/>
        <v>5</v>
      </c>
      <c r="I24" s="248">
        <f t="shared" si="1"/>
        <v>5</v>
      </c>
      <c r="J24" s="248">
        <f>IF('Crisis Indicator Data'!G21="x","x",IF(LOG('Crisis Indicator Data'!G21)&lt;J$4,0,IF(LOG('Crisis Indicator Data'!G21)&gt;J$3,5,ROUND(5-(J$3-LOG('Crisis Indicator Data'!G21))/(J$3-J$4)*5,1))))</f>
        <v>5</v>
      </c>
      <c r="K24" s="144">
        <f>IF('Crisis Indicator Data'!G21="x","x",IF(B24="Regional crisis",('Crisis Indicator Data'!G21/VLOOKUP('Impact of the crisis'!$C24,'Regional Crises'!$B$1:$R$66,5,FALSE)),'Crisis Indicator Data'!G21/VLOOKUP('Impact of the crisis'!$E24,'Country Indicator Data'!$B$4:$P$300,14,FALSE)))</f>
        <v>1</v>
      </c>
      <c r="L24" s="248">
        <f t="shared" si="2"/>
        <v>5</v>
      </c>
      <c r="M24" s="248">
        <f t="shared" si="3"/>
        <v>5</v>
      </c>
      <c r="N24" s="248">
        <f t="shared" si="4"/>
        <v>5</v>
      </c>
      <c r="O24" s="248">
        <f>IF('Crisis Indicator Data'!H21="x","x",IF('Crisis Indicator Data'!H21=0,0,IF(LOG('Crisis Indicator Data'!H21)&lt;O$4,0,IF(LOG('Crisis Indicator Data'!H21)&gt;O$3,5,ROUND(5-(O$3-LOG('Crisis Indicator Data'!H21))/(O$3-O$4)*5,1)))))</f>
        <v>4.2</v>
      </c>
      <c r="P24" s="144">
        <f>IF('Crisis Indicator Data'!H21="x","x",'Crisis Indicator Data'!H21/'Crisis Indicator Data'!G21)</f>
        <v>0.21764705882352942</v>
      </c>
      <c r="Q24" s="248">
        <f t="shared" si="5"/>
        <v>1</v>
      </c>
      <c r="R24" s="248">
        <f t="shared" si="6"/>
        <v>2.6</v>
      </c>
      <c r="S24" s="248">
        <f>IF('Crisis Indicator Data'!I21="x","x",IF('Crisis Indicator Data'!I21=0,0,IF(LOG('Crisis Indicator Data'!I21)&lt;S$4,0,IF(LOG('Crisis Indicator Data'!I21)&gt;S$3,5,ROUND(5-(S$3-LOG('Crisis Indicator Data'!I21))/(S$3-S$4)*5,1)))))</f>
        <v>3.8</v>
      </c>
      <c r="T24" s="144">
        <f>IF('Crisis Indicator Data'!H21="x","x",IF('Crisis Indicator Data'!I21="x","x",'Crisis Indicator Data'!I21/'Crisis Indicator Data'!H21))</f>
        <v>4.0900900900900899E-2</v>
      </c>
      <c r="U24" s="248">
        <f t="shared" si="7"/>
        <v>1.4</v>
      </c>
      <c r="V24" s="248">
        <f t="shared" si="8"/>
        <v>2.6</v>
      </c>
      <c r="W24" s="248">
        <f>IF('Crisis Indicator Data'!L21="x","x",IF('Crisis Indicator Data'!L21=0,0,IF(LOG('Crisis Indicator Data'!L21)&lt;W$4,0,IF(LOG('Crisis Indicator Data'!L21)&gt;W$3,5,ROUND(5-(W$3-LOG('Crisis Indicator Data'!L21))/(W$3-W$4)*5,1)))))</f>
        <v>3.8</v>
      </c>
      <c r="X24" s="255">
        <f>IF(OR('Crisis Indicator Data'!L21="x",'Crisis Indicator Data'!H21="x"),"x",'Crisis Indicator Data'!L21/'Crisis Indicator Data'!H21)</f>
        <v>4.1801801801801801E-5</v>
      </c>
      <c r="Y24" s="248">
        <f t="shared" si="9"/>
        <v>2.1</v>
      </c>
      <c r="Z24" s="248">
        <f t="shared" si="10"/>
        <v>3</v>
      </c>
      <c r="AA24" s="248">
        <f t="shared" si="11"/>
        <v>2.8</v>
      </c>
      <c r="AB24" s="256">
        <f t="shared" si="12"/>
        <v>2.7</v>
      </c>
    </row>
    <row r="25" spans="1:28" x14ac:dyDescent="0.2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9" t="str">
        <f>'Crisis Indicator Data'!E22</f>
        <v>COL</v>
      </c>
      <c r="F25" s="254">
        <f>IF('Crisis Indicator Data'!F22="x","x",IF(LOG('Crisis Indicator Data'!F22)&lt;F$4,0,IF(LOG('Crisis Indicator Data'!F22)&gt;F$3,5,ROUND(5-(F$3-LOG('Crisis Indicator Data'!F22))/(F$3-F$4)*5,1))))</f>
        <v>3.5</v>
      </c>
      <c r="G25" s="144">
        <f>IF('Crisis Indicator Data'!F22="x","x",IF(B25="Regional crisis",('Crisis Indicator Data'!F22/VLOOKUP('Impact of the crisis'!$C25,'Regional Crises'!$B$1:$R$66,4,FALSE)),'Crisis Indicator Data'!F22/VLOOKUP('Impact of the crisis'!$E25,'Country Indicator Data'!$B$4:$P$300,15,FALSE)))</f>
        <v>0.12019648490310951</v>
      </c>
      <c r="H25" s="248">
        <f t="shared" si="0"/>
        <v>0.5</v>
      </c>
      <c r="I25" s="248">
        <f t="shared" si="1"/>
        <v>2</v>
      </c>
      <c r="J25" s="248">
        <f>IF('Crisis Indicator Data'!G22="x","x",IF(LOG('Crisis Indicator Data'!G22)&lt;J$4,0,IF(LOG('Crisis Indicator Data'!G22)&gt;J$3,5,ROUND(5-(J$3-LOG('Crisis Indicator Data'!G22))/(J$3-J$4)*5,1))))</f>
        <v>4.5</v>
      </c>
      <c r="K25" s="144">
        <f>IF('Crisis Indicator Data'!G22="x","x",IF(B25="Regional crisis",('Crisis Indicator Data'!G22/VLOOKUP('Impact of the crisis'!$C25,'Regional Crises'!$B$1:$R$66,5,FALSE)),'Crisis Indicator Data'!G22/VLOOKUP('Impact of the crisis'!$E25,'Country Indicator Data'!$B$4:$P$300,14,FALSE)))</f>
        <v>0.45025490196078433</v>
      </c>
      <c r="L25" s="248">
        <f t="shared" si="2"/>
        <v>2.2000000000000002</v>
      </c>
      <c r="M25" s="248">
        <f t="shared" si="3"/>
        <v>3.35</v>
      </c>
      <c r="N25" s="248">
        <f t="shared" si="4"/>
        <v>2.7</v>
      </c>
      <c r="O25" s="248">
        <f>IF('Crisis Indicator Data'!H22="x","x",IF('Crisis Indicator Data'!H22=0,0,IF(LOG('Crisis Indicator Data'!H22)&lt;O$4,0,IF(LOG('Crisis Indicator Data'!H22)&gt;O$3,5,ROUND(5-(O$3-LOG('Crisis Indicator Data'!H22))/(O$3-O$4)*5,1)))))</f>
        <v>3.7</v>
      </c>
      <c r="P25" s="144">
        <f>IF('Crisis Indicator Data'!H22="x","x",'Crisis Indicator Data'!H22/'Crisis Indicator Data'!G22)</f>
        <v>0.23995122588511955</v>
      </c>
      <c r="Q25" s="248">
        <f t="shared" si="5"/>
        <v>1.2</v>
      </c>
      <c r="R25" s="248">
        <f t="shared" si="6"/>
        <v>2.4500000000000002</v>
      </c>
      <c r="S25" s="248">
        <f>IF('Crisis Indicator Data'!I22="x","x",IF('Crisis Indicator Data'!I22=0,0,IF(LOG('Crisis Indicator Data'!I22)&lt;S$4,0,IF(LOG('Crisis Indicator Data'!I22)&gt;S$3,5,ROUND(5-(S$3-LOG('Crisis Indicator Data'!I22))/(S$3-S$4)*5,1)))))</f>
        <v>4.7</v>
      </c>
      <c r="T25" s="144">
        <f>IF('Crisis Indicator Data'!H22="x","x",IF('Crisis Indicator Data'!I22="x","x",'Crisis Indicator Data'!I22/'Crisis Indicator Data'!H22))</f>
        <v>0.33430127041742286</v>
      </c>
      <c r="U25" s="248">
        <f t="shared" si="7"/>
        <v>5</v>
      </c>
      <c r="V25" s="248">
        <f t="shared" si="8"/>
        <v>4.9000000000000004</v>
      </c>
      <c r="W25" s="248">
        <f>IF('Crisis Indicator Data'!L22="x","x",IF('Crisis Indicator Data'!L22=0,0,IF(LOG('Crisis Indicator Data'!L22)&lt;W$4,0,IF(LOG('Crisis Indicator Data'!L22)&gt;W$3,5,ROUND(5-(W$3-LOG('Crisis Indicator Data'!L22))/(W$3-W$4)*5,1)))))</f>
        <v>3.7</v>
      </c>
      <c r="X25" s="255">
        <f>IF(OR('Crisis Indicator Data'!L22="x",'Crisis Indicator Data'!H22="x"),"x",'Crisis Indicator Data'!L22/'Crisis Indicator Data'!H22)</f>
        <v>6.5698729582577126E-5</v>
      </c>
      <c r="Y25" s="248">
        <f t="shared" si="9"/>
        <v>3.3</v>
      </c>
      <c r="Z25" s="248">
        <f t="shared" si="10"/>
        <v>3.5</v>
      </c>
      <c r="AA25" s="248">
        <f t="shared" si="11"/>
        <v>4.3</v>
      </c>
      <c r="AB25" s="256">
        <f t="shared" si="12"/>
        <v>3.5</v>
      </c>
    </row>
    <row r="26" spans="1:28" x14ac:dyDescent="0.2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9" t="str">
        <f>'Crisis Indicator Data'!E23</f>
        <v>CRI</v>
      </c>
      <c r="F26" s="254">
        <f>IF('Crisis Indicator Data'!F23="x","x",IF(LOG('Crisis Indicator Data'!F23)&lt;F$4,0,IF(LOG('Crisis Indicator Data'!F23)&gt;F$3,5,ROUND(5-(F$3-LOG('Crisis Indicator Data'!F23))/(F$3-F$4)*5,1))))</f>
        <v>1.2</v>
      </c>
      <c r="G26" s="144">
        <f>IF('Crisis Indicator Data'!F23="x","x",IF(B26="Regional crisis",('Crisis Indicator Data'!F23/VLOOKUP('Impact of the crisis'!$C26,'Regional Crises'!$B$1:$R$66,4,FALSE)),'Crisis Indicator Data'!F23/VLOOKUP('Impact of the crisis'!$E26,'Country Indicator Data'!$B$4:$P$300,15,FALSE)))</f>
        <v>9.7258127692910298E-2</v>
      </c>
      <c r="H26" s="248">
        <f t="shared" si="0"/>
        <v>0.4</v>
      </c>
      <c r="I26" s="248">
        <f t="shared" si="1"/>
        <v>0.8</v>
      </c>
      <c r="J26" s="248">
        <f>IF('Crisis Indicator Data'!G23="x","x",IF(LOG('Crisis Indicator Data'!G23)&lt;J$4,0,IF(LOG('Crisis Indicator Data'!G23)&gt;J$3,5,ROUND(5-(J$3-LOG('Crisis Indicator Data'!G23))/(J$3-J$4)*5,1))))</f>
        <v>0.8</v>
      </c>
      <c r="K26" s="144">
        <f>IF('Crisis Indicator Data'!G23="x","x",IF(B26="Regional crisis",('Crisis Indicator Data'!G23/VLOOKUP('Impact of the crisis'!$C26,'Regional Crises'!$B$1:$R$66,5,FALSE)),'Crisis Indicator Data'!G23/VLOOKUP('Impact of the crisis'!$E26,'Country Indicator Data'!$B$4:$P$300,14,FALSE)))</f>
        <v>0.33288435635943814</v>
      </c>
      <c r="L26" s="248">
        <f t="shared" si="2"/>
        <v>1.6</v>
      </c>
      <c r="M26" s="248">
        <f t="shared" si="3"/>
        <v>1.2000000000000002</v>
      </c>
      <c r="N26" s="248">
        <f t="shared" si="4"/>
        <v>1</v>
      </c>
      <c r="O26" s="248">
        <f>IF('Crisis Indicator Data'!H23="x","x",IF('Crisis Indicator Data'!H23=0,0,IF(LOG('Crisis Indicator Data'!H23)&lt;O$4,0,IF(LOG('Crisis Indicator Data'!H23)&gt;O$3,5,ROUND(5-(O$3-LOG('Crisis Indicator Data'!H23))/(O$3-O$4)*5,1)))))</f>
        <v>0.7</v>
      </c>
      <c r="P26" s="144">
        <f>IF('Crisis Indicator Data'!H23="x","x",'Crisis Indicator Data'!H23/'Crisis Indicator Data'!G23)</f>
        <v>4.971098265895954E-2</v>
      </c>
      <c r="Q26" s="248">
        <f t="shared" si="5"/>
        <v>0.2</v>
      </c>
      <c r="R26" s="248">
        <f t="shared" si="6"/>
        <v>0.44999999999999996</v>
      </c>
      <c r="S26" s="248">
        <f>IF('Crisis Indicator Data'!I23="x","x",IF('Crisis Indicator Data'!I23=0,0,IF(LOG('Crisis Indicator Data'!I23)&lt;S$4,0,IF(LOG('Crisis Indicator Data'!I23)&gt;S$3,5,ROUND(5-(S$3-LOG('Crisis Indicator Data'!I23))/(S$3-S$4)*5,1)))))</f>
        <v>2.8</v>
      </c>
      <c r="T26" s="144">
        <f>IF('Crisis Indicator Data'!H23="x","x",IF('Crisis Indicator Data'!I23="x","x",'Crisis Indicator Data'!I23/'Crisis Indicator Data'!H23))</f>
        <v>1</v>
      </c>
      <c r="U26" s="248">
        <f t="shared" si="7"/>
        <v>5</v>
      </c>
      <c r="V26" s="248">
        <f t="shared" si="8"/>
        <v>3.9</v>
      </c>
      <c r="W26" s="248">
        <f>IF('Crisis Indicator Data'!L23="x","x",IF('Crisis Indicator Data'!L23=0,0,IF(LOG('Crisis Indicator Data'!L23)&lt;W$4,0,IF(LOG('Crisis Indicator Data'!L23)&gt;W$3,5,ROUND(5-(W$3-LOG('Crisis Indicator Data'!L23))/(W$3-W$4)*5,1)))))</f>
        <v>0</v>
      </c>
      <c r="X26" s="255">
        <f>IF(OR('Crisis Indicator Data'!L23="x",'Crisis Indicator Data'!H23="x"),"x",'Crisis Indicator Data'!L23/'Crisis Indicator Data'!H23)</f>
        <v>0</v>
      </c>
      <c r="Y26" s="248">
        <f t="shared" si="9"/>
        <v>0</v>
      </c>
      <c r="Z26" s="248">
        <f t="shared" si="10"/>
        <v>0</v>
      </c>
      <c r="AA26" s="248">
        <f t="shared" si="11"/>
        <v>2.4</v>
      </c>
      <c r="AB26" s="256">
        <f t="shared" si="12"/>
        <v>1.5</v>
      </c>
    </row>
    <row r="27" spans="1:28" x14ac:dyDescent="0.25">
      <c r="A27" s="147" t="str">
        <f>'Crisis Indicator Data'!A24</f>
        <v>Multiple crises in Djibouti</v>
      </c>
      <c r="B27" s="148" t="str">
        <f>'Crisis Indicator Data'!B24</f>
        <v>Multiple crises country</v>
      </c>
      <c r="C27" s="148" t="str">
        <f>'Crisis Indicator Data'!C24</f>
        <v>DJI001</v>
      </c>
      <c r="D27" s="148" t="str">
        <f>'Crisis Indicator Data'!D24</f>
        <v>Djibouti</v>
      </c>
      <c r="E27" s="149" t="str">
        <f>'Crisis Indicator Data'!E24</f>
        <v>DJI</v>
      </c>
      <c r="F27" s="254">
        <f>IF('Crisis Indicator Data'!F24="x","x",IF(LOG('Crisis Indicator Data'!F24)&lt;F$4,0,IF(LOG('Crisis Indicator Data'!F24)&gt;F$3,5,ROUND(5-(F$3-LOG('Crisis Indicator Data'!F24))/(F$3-F$4)*5,1))))</f>
        <v>2.2999999999999998</v>
      </c>
      <c r="G27" s="144">
        <f>IF('Crisis Indicator Data'!F24="x","x",IF(B27="Regional crisis",('Crisis Indicator Data'!F24/VLOOKUP('Impact of the crisis'!$C27,'Regional Crises'!$B$1:$R$66,4,FALSE)),'Crisis Indicator Data'!F24/VLOOKUP('Impact of the crisis'!$E27,'Country Indicator Data'!$B$4:$P$300,15,FALSE)))</f>
        <v>1</v>
      </c>
      <c r="H27" s="248">
        <f t="shared" si="0"/>
        <v>5</v>
      </c>
      <c r="I27" s="248">
        <f t="shared" si="1"/>
        <v>3.65</v>
      </c>
      <c r="J27" s="248">
        <f>IF('Crisis Indicator Data'!G24="x","x",IF(LOG('Crisis Indicator Data'!G24)&lt;J$4,0,IF(LOG('Crisis Indicator Data'!G24)&gt;J$3,5,ROUND(5-(J$3-LOG('Crisis Indicator Data'!G24))/(J$3-J$4)*5,1))))</f>
        <v>0</v>
      </c>
      <c r="K27" s="144">
        <f>IF('Crisis Indicator Data'!G24="x","x",IF(B27="Regional crisis",('Crisis Indicator Data'!G24/VLOOKUP('Impact of the crisis'!$C27,'Regional Crises'!$B$1:$R$66,5,FALSE)),'Crisis Indicator Data'!G24/VLOOKUP('Impact of the crisis'!$E27,'Country Indicator Data'!$B$4:$P$300,14,FALSE)))</f>
        <v>1</v>
      </c>
      <c r="L27" s="248">
        <f t="shared" si="2"/>
        <v>5</v>
      </c>
      <c r="M27" s="248">
        <f t="shared" si="3"/>
        <v>2.5</v>
      </c>
      <c r="N27" s="248">
        <f t="shared" si="4"/>
        <v>3.1</v>
      </c>
      <c r="O27" s="248">
        <f>IF('Crisis Indicator Data'!H24="x","x",IF('Crisis Indicator Data'!H24=0,0,IF(LOG('Crisis Indicator Data'!H24)&lt;O$4,0,IF(LOG('Crisis Indicator Data'!H24)&gt;O$3,5,ROUND(5-(O$3-LOG('Crisis Indicator Data'!H24))/(O$3-O$4)*5,1)))))</f>
        <v>2.2000000000000002</v>
      </c>
      <c r="P27" s="144">
        <f>IF('Crisis Indicator Data'!H24="x","x",'Crisis Indicator Data'!H24/'Crisis Indicator Data'!G24)</f>
        <v>0.60410557184750735</v>
      </c>
      <c r="Q27" s="248">
        <f t="shared" si="5"/>
        <v>3</v>
      </c>
      <c r="R27" s="248">
        <f t="shared" si="6"/>
        <v>2.6</v>
      </c>
      <c r="S27" s="248">
        <f>IF('Crisis Indicator Data'!I24="x","x",IF('Crisis Indicator Data'!I24=0,0,IF(LOG('Crisis Indicator Data'!I24)&lt;S$4,0,IF(LOG('Crisis Indicator Data'!I24)&gt;S$3,5,ROUND(5-(S$3-LOG('Crisis Indicator Data'!I24))/(S$3-S$4)*5,1)))))</f>
        <v>2.2000000000000002</v>
      </c>
      <c r="T27" s="144">
        <f>IF('Crisis Indicator Data'!H24="x","x",IF('Crisis Indicator Data'!I24="x","x",'Crisis Indicator Data'!I24/'Crisis Indicator Data'!H24))</f>
        <v>5.8252427184466021E-2</v>
      </c>
      <c r="U27" s="248">
        <f t="shared" si="7"/>
        <v>1.9</v>
      </c>
      <c r="V27" s="248">
        <f t="shared" si="8"/>
        <v>2.1</v>
      </c>
      <c r="W27" s="248">
        <f>IF('Crisis Indicator Data'!L24="x","x",IF('Crisis Indicator Data'!L24=0,0,IF(LOG('Crisis Indicator Data'!L24)&lt;W$4,0,IF(LOG('Crisis Indicator Data'!L24)&gt;W$3,5,ROUND(5-(W$3-LOG('Crisis Indicator Data'!L24))/(W$3-W$4)*5,1)))))</f>
        <v>0</v>
      </c>
      <c r="X27" s="255">
        <f>IF(OR('Crisis Indicator Data'!L24="x",'Crisis Indicator Data'!H24="x"),"x",'Crisis Indicator Data'!L24/'Crisis Indicator Data'!H24)</f>
        <v>0</v>
      </c>
      <c r="Y27" s="248">
        <f t="shared" si="9"/>
        <v>0</v>
      </c>
      <c r="Z27" s="248">
        <f t="shared" si="10"/>
        <v>0</v>
      </c>
      <c r="AA27" s="248">
        <f t="shared" si="11"/>
        <v>1.2</v>
      </c>
      <c r="AB27" s="256">
        <f t="shared" si="12"/>
        <v>2</v>
      </c>
    </row>
    <row r="28" spans="1:28" x14ac:dyDescent="0.25">
      <c r="A28" s="147" t="str">
        <f>'Crisis Indicator Data'!A25</f>
        <v>Mixed migration in Djibouti</v>
      </c>
      <c r="B28" s="148" t="str">
        <f>'Crisis Indicator Data'!B25</f>
        <v>International displacement</v>
      </c>
      <c r="C28" s="148" t="str">
        <f>'Crisis Indicator Data'!C25</f>
        <v>DJI002</v>
      </c>
      <c r="D28" s="148" t="str">
        <f>'Crisis Indicator Data'!D25</f>
        <v>Djibouti</v>
      </c>
      <c r="E28" s="149" t="str">
        <f>'Crisis Indicator Data'!E25</f>
        <v>DJI</v>
      </c>
      <c r="F28" s="254">
        <f>IF('Crisis Indicator Data'!F25="x","x",IF(LOG('Crisis Indicator Data'!F25)&lt;F$4,0,IF(LOG('Crisis Indicator Data'!F25)&gt;F$3,5,ROUND(5-(F$3-LOG('Crisis Indicator Data'!F25))/(F$3-F$4)*5,1))))</f>
        <v>2.2999999999999998</v>
      </c>
      <c r="G28" s="144">
        <f>IF('Crisis Indicator Data'!F25="x","x",IF(B28="Regional crisis",('Crisis Indicator Data'!F25/VLOOKUP('Impact of the crisis'!$C28,'Regional Crises'!$B$1:$R$66,4,FALSE)),'Crisis Indicator Data'!F25/VLOOKUP('Impact of the crisis'!$E28,'Country Indicator Data'!$B$4:$P$300,15,FALSE)))</f>
        <v>1</v>
      </c>
      <c r="H28" s="248">
        <f t="shared" si="0"/>
        <v>5</v>
      </c>
      <c r="I28" s="248">
        <f t="shared" si="1"/>
        <v>3.65</v>
      </c>
      <c r="J28" s="248">
        <f>IF('Crisis Indicator Data'!G25="x","x",IF(LOG('Crisis Indicator Data'!G25)&lt;J$4,0,IF(LOG('Crisis Indicator Data'!G25)&gt;J$3,5,ROUND(5-(J$3-LOG('Crisis Indicator Data'!G25))/(J$3-J$4)*5,1))))</f>
        <v>0</v>
      </c>
      <c r="K28" s="144">
        <f>IF('Crisis Indicator Data'!G25="x","x",IF(B28="Regional crisis",('Crisis Indicator Data'!G25/VLOOKUP('Impact of the crisis'!$C28,'Regional Crises'!$B$1:$R$66,5,FALSE)),'Crisis Indicator Data'!G25/VLOOKUP('Impact of the crisis'!$E28,'Country Indicator Data'!$B$4:$P$300,14,FALSE)))</f>
        <v>1</v>
      </c>
      <c r="L28" s="248">
        <f t="shared" si="2"/>
        <v>5</v>
      </c>
      <c r="M28" s="248">
        <f t="shared" si="3"/>
        <v>2.5</v>
      </c>
      <c r="N28" s="248">
        <f t="shared" si="4"/>
        <v>3.1</v>
      </c>
      <c r="O28" s="248">
        <f>IF('Crisis Indicator Data'!H25="x","x",IF('Crisis Indicator Data'!H25=0,0,IF(LOG('Crisis Indicator Data'!H25)&lt;O$4,0,IF(LOG('Crisis Indicator Data'!H25)&gt;O$3,5,ROUND(5-(O$3-LOG('Crisis Indicator Data'!H25))/(O$3-O$4)*5,1)))))</f>
        <v>0.1</v>
      </c>
      <c r="P28" s="144">
        <f>IF('Crisis Indicator Data'!H25="x","x",'Crisis Indicator Data'!H25/'Crisis Indicator Data'!G25)</f>
        <v>3.519061583577713E-2</v>
      </c>
      <c r="Q28" s="248">
        <f t="shared" si="5"/>
        <v>0.1</v>
      </c>
      <c r="R28" s="248">
        <f t="shared" si="6"/>
        <v>0.1</v>
      </c>
      <c r="S28" s="248">
        <f>IF('Crisis Indicator Data'!I25="x","x",IF('Crisis Indicator Data'!I25=0,0,IF(LOG('Crisis Indicator Data'!I25)&lt;S$4,0,IF(LOG('Crisis Indicator Data'!I25)&gt;S$3,5,ROUND(5-(S$3-LOG('Crisis Indicator Data'!I25))/(S$3-S$4)*5,1)))))</f>
        <v>2.2000000000000002</v>
      </c>
      <c r="T28" s="144">
        <f>IF('Crisis Indicator Data'!H25="x","x",IF('Crisis Indicator Data'!I25="x","x",'Crisis Indicator Data'!I25/'Crisis Indicator Data'!H25))</f>
        <v>1</v>
      </c>
      <c r="U28" s="248">
        <f t="shared" si="7"/>
        <v>5</v>
      </c>
      <c r="V28" s="248">
        <f t="shared" si="8"/>
        <v>3.6</v>
      </c>
      <c r="W28" s="248">
        <f>IF('Crisis Indicator Data'!L25="x","x",IF('Crisis Indicator Data'!L25=0,0,IF(LOG('Crisis Indicator Data'!L25)&lt;W$4,0,IF(LOG('Crisis Indicator Data'!L25)&gt;W$3,5,ROUND(5-(W$3-LOG('Crisis Indicator Data'!L25))/(W$3-W$4)*5,1)))))</f>
        <v>0</v>
      </c>
      <c r="X28" s="255">
        <f>IF(OR('Crisis Indicator Data'!L25="x",'Crisis Indicator Data'!H25="x"),"x",'Crisis Indicator Data'!L25/'Crisis Indicator Data'!H25)</f>
        <v>0</v>
      </c>
      <c r="Y28" s="248">
        <f t="shared" si="9"/>
        <v>0</v>
      </c>
      <c r="Z28" s="248">
        <f t="shared" si="10"/>
        <v>0</v>
      </c>
      <c r="AA28" s="248">
        <f t="shared" si="11"/>
        <v>2.2000000000000002</v>
      </c>
      <c r="AB28" s="256">
        <f t="shared" si="12"/>
        <v>1.3</v>
      </c>
    </row>
    <row r="29" spans="1:28" x14ac:dyDescent="0.25">
      <c r="A29" s="147" t="str">
        <f>'Crisis Indicator Data'!A26</f>
        <v>Drought in Djibouti</v>
      </c>
      <c r="B29" s="148" t="str">
        <f>'Crisis Indicator Data'!B26</f>
        <v>Drought</v>
      </c>
      <c r="C29" s="148" t="str">
        <f>'Crisis Indicator Data'!C26</f>
        <v>DJI003</v>
      </c>
      <c r="D29" s="148" t="str">
        <f>'Crisis Indicator Data'!D26</f>
        <v>Djibouti</v>
      </c>
      <c r="E29" s="149" t="str">
        <f>'Crisis Indicator Data'!E26</f>
        <v>DJI</v>
      </c>
      <c r="F29" s="254">
        <f>IF('Crisis Indicator Data'!F26="x","x",IF(LOG('Crisis Indicator Data'!F26)&lt;F$4,0,IF(LOG('Crisis Indicator Data'!F26)&gt;F$3,5,ROUND(5-(F$3-LOG('Crisis Indicator Data'!F26))/(F$3-F$4)*5,1))))</f>
        <v>2.2999999999999998</v>
      </c>
      <c r="G29" s="144">
        <f>IF('Crisis Indicator Data'!F26="x","x",IF(B29="Regional crisis",('Crisis Indicator Data'!F26/VLOOKUP('Impact of the crisis'!$C29,'Regional Crises'!$B$1:$R$66,4,FALSE)),'Crisis Indicator Data'!F26/VLOOKUP('Impact of the crisis'!$E29,'Country Indicator Data'!$B$4:$P$300,15,FALSE)))</f>
        <v>1</v>
      </c>
      <c r="H29" s="248">
        <f t="shared" si="0"/>
        <v>5</v>
      </c>
      <c r="I29" s="248">
        <f t="shared" si="1"/>
        <v>3.65</v>
      </c>
      <c r="J29" s="248">
        <f>IF('Crisis Indicator Data'!G26="x","x",IF(LOG('Crisis Indicator Data'!G26)&lt;J$4,0,IF(LOG('Crisis Indicator Data'!G26)&gt;J$3,5,ROUND(5-(J$3-LOG('Crisis Indicator Data'!G26))/(J$3-J$4)*5,1))))</f>
        <v>0</v>
      </c>
      <c r="K29" s="144">
        <f>IF('Crisis Indicator Data'!G26="x","x",IF(B29="Regional crisis",('Crisis Indicator Data'!G26/VLOOKUP('Impact of the crisis'!$C29,'Regional Crises'!$B$1:$R$66,5,FALSE)),'Crisis Indicator Data'!G26/VLOOKUP('Impact of the crisis'!$E29,'Country Indicator Data'!$B$4:$P$300,14,FALSE)))</f>
        <v>1</v>
      </c>
      <c r="L29" s="248">
        <f t="shared" si="2"/>
        <v>5</v>
      </c>
      <c r="M29" s="248">
        <f t="shared" si="3"/>
        <v>2.5</v>
      </c>
      <c r="N29" s="248">
        <f t="shared" si="4"/>
        <v>3.1</v>
      </c>
      <c r="O29" s="248">
        <f>IF('Crisis Indicator Data'!H26="x","x",IF('Crisis Indicator Data'!H26=0,0,IF(LOG('Crisis Indicator Data'!H26)&lt;O$4,0,IF(LOG('Crisis Indicator Data'!H26)&gt;O$3,5,ROUND(5-(O$3-LOG('Crisis Indicator Data'!H26))/(O$3-O$4)*5,1)))))</f>
        <v>2.1</v>
      </c>
      <c r="P29" s="144">
        <f>IF('Crisis Indicator Data'!H26="x","x",'Crisis Indicator Data'!H26/'Crisis Indicator Data'!G26)</f>
        <v>0.56989247311827962</v>
      </c>
      <c r="Q29" s="248">
        <f t="shared" si="5"/>
        <v>2.8</v>
      </c>
      <c r="R29" s="248">
        <f t="shared" si="6"/>
        <v>2.4500000000000002</v>
      </c>
      <c r="S29" s="248" t="str">
        <f>IF('Crisis Indicator Data'!I26="x","x",IF('Crisis Indicator Data'!I26=0,0,IF(LOG('Crisis Indicator Data'!I26)&lt;S$4,0,IF(LOG('Crisis Indicator Data'!I26)&gt;S$3,5,ROUND(5-(S$3-LOG('Crisis Indicator Data'!I26))/(S$3-S$4)*5,1)))))</f>
        <v>x</v>
      </c>
      <c r="T29" s="144" t="str">
        <f>IF('Crisis Indicator Data'!H26="x","x",IF('Crisis Indicator Data'!I26="x","x",'Crisis Indicator Data'!I26/'Crisis Indicator Data'!H26))</f>
        <v>x</v>
      </c>
      <c r="U29" s="248" t="str">
        <f t="shared" si="7"/>
        <v>x</v>
      </c>
      <c r="V29" s="248" t="str">
        <f t="shared" si="8"/>
        <v>x</v>
      </c>
      <c r="W29" s="248">
        <f>IF('Crisis Indicator Data'!L26="x","x",IF('Crisis Indicator Data'!L26=0,0,IF(LOG('Crisis Indicator Data'!L26)&lt;W$4,0,IF(LOG('Crisis Indicator Data'!L26)&gt;W$3,5,ROUND(5-(W$3-LOG('Crisis Indicator Data'!L26))/(W$3-W$4)*5,1)))))</f>
        <v>0</v>
      </c>
      <c r="X29" s="255">
        <f>IF(OR('Crisis Indicator Data'!L26="x",'Crisis Indicator Data'!H26="x"),"x",'Crisis Indicator Data'!L26/'Crisis Indicator Data'!H26)</f>
        <v>0</v>
      </c>
      <c r="Y29" s="248">
        <f t="shared" si="9"/>
        <v>0</v>
      </c>
      <c r="Z29" s="248">
        <f t="shared" si="10"/>
        <v>0</v>
      </c>
      <c r="AA29" s="248">
        <f t="shared" si="11"/>
        <v>0</v>
      </c>
      <c r="AB29" s="256">
        <f t="shared" si="12"/>
        <v>1.4</v>
      </c>
    </row>
    <row r="30" spans="1:28" x14ac:dyDescent="0.2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9" t="str">
        <f>'Crisis Indicator Data'!E27</f>
        <v>DOM</v>
      </c>
      <c r="F30" s="254">
        <f>IF('Crisis Indicator Data'!F27="x","x",IF(LOG('Crisis Indicator Data'!F27)&lt;F$4,0,IF(LOG('Crisis Indicator Data'!F27)&gt;F$3,5,ROUND(5-(F$3-LOG('Crisis Indicator Data'!F27))/(F$3-F$4)*5,1))))</f>
        <v>2.8</v>
      </c>
      <c r="G30" s="144">
        <f>IF('Crisis Indicator Data'!F27="x","x",IF(B30="Regional crisis",('Crisis Indicator Data'!F27/VLOOKUP('Impact of the crisis'!$C30,'Regional Crises'!$B$1:$R$66,4,FALSE)),'Crisis Indicator Data'!F27/VLOOKUP('Impact of the crisis'!$E30,'Country Indicator Data'!$B$4:$P$300,15,FALSE)))</f>
        <v>0.99979300351894018</v>
      </c>
      <c r="H30" s="248">
        <f t="shared" si="0"/>
        <v>5</v>
      </c>
      <c r="I30" s="248">
        <f t="shared" si="1"/>
        <v>3.9</v>
      </c>
      <c r="J30" s="248">
        <f>IF('Crisis Indicator Data'!G27="x","x",IF(LOG('Crisis Indicator Data'!G27)&lt;J$4,0,IF(LOG('Crisis Indicator Data'!G27)&gt;J$3,5,ROUND(5-(J$3-LOG('Crisis Indicator Data'!G27))/(J$3-J$4)*5,1))))</f>
        <v>3.4</v>
      </c>
      <c r="K30" s="144">
        <f>IF('Crisis Indicator Data'!G27="x","x",IF(B30="Regional crisis",('Crisis Indicator Data'!G27/VLOOKUP('Impact of the crisis'!$C30,'Regional Crises'!$B$1:$R$66,5,FALSE)),'Crisis Indicator Data'!G27/VLOOKUP('Impact of the crisis'!$E30,'Country Indicator Data'!$B$4:$P$300,14,FALSE)))</f>
        <v>1</v>
      </c>
      <c r="L30" s="248">
        <f t="shared" si="2"/>
        <v>5</v>
      </c>
      <c r="M30" s="248">
        <f t="shared" si="3"/>
        <v>4.2</v>
      </c>
      <c r="N30" s="248">
        <f t="shared" si="4"/>
        <v>4.0999999999999996</v>
      </c>
      <c r="O30" s="248">
        <f>IF('Crisis Indicator Data'!H27="x","x",IF('Crisis Indicator Data'!H27=0,0,IF(LOG('Crisis Indicator Data'!H27)&lt;O$4,0,IF(LOG('Crisis Indicator Data'!H27)&gt;O$3,5,ROUND(5-(O$3-LOG('Crisis Indicator Data'!H27))/(O$3-O$4)*5,1)))))</f>
        <v>1</v>
      </c>
      <c r="P30" s="144">
        <f>IF('Crisis Indicator Data'!H27="x","x",'Crisis Indicator Data'!H27/'Crisis Indicator Data'!G27)</f>
        <v>1.2129629629629629E-2</v>
      </c>
      <c r="Q30" s="248">
        <f t="shared" si="5"/>
        <v>0</v>
      </c>
      <c r="R30" s="248">
        <f t="shared" si="6"/>
        <v>0.5</v>
      </c>
      <c r="S30" s="248">
        <f>IF('Crisis Indicator Data'!I27="x","x",IF('Crisis Indicator Data'!I27=0,0,IF(LOG('Crisis Indicator Data'!I27)&lt;S$4,0,IF(LOG('Crisis Indicator Data'!I27)&gt;S$3,5,ROUND(5-(S$3-LOG('Crisis Indicator Data'!I27))/(S$3-S$4)*5,1)))))</f>
        <v>3</v>
      </c>
      <c r="T30" s="144">
        <f>IF('Crisis Indicator Data'!H27="x","x",IF('Crisis Indicator Data'!I27="x","x",'Crisis Indicator Data'!I27/'Crisis Indicator Data'!H27))</f>
        <v>0.92366412213740456</v>
      </c>
      <c r="U30" s="248">
        <f t="shared" si="7"/>
        <v>5</v>
      </c>
      <c r="V30" s="248">
        <f t="shared" si="8"/>
        <v>4</v>
      </c>
      <c r="W30" s="248" t="str">
        <f>IF('Crisis Indicator Data'!L27="x","x",IF('Crisis Indicator Data'!L27=0,0,IF(LOG('Crisis Indicator Data'!L27)&lt;W$4,0,IF(LOG('Crisis Indicator Data'!L27)&gt;W$3,5,ROUND(5-(W$3-LOG('Crisis Indicator Data'!L27))/(W$3-W$4)*5,1)))))</f>
        <v>x</v>
      </c>
      <c r="X30" s="255" t="str">
        <f>IF(OR('Crisis Indicator Data'!L27="x",'Crisis Indicator Data'!H27="x"),"x",'Crisis Indicator Data'!L27/'Crisis Indicator Data'!H27)</f>
        <v>x</v>
      </c>
      <c r="Y30" s="248" t="str">
        <f t="shared" si="9"/>
        <v>x</v>
      </c>
      <c r="Z30" s="248" t="str">
        <f t="shared" si="10"/>
        <v>x</v>
      </c>
      <c r="AA30" s="248">
        <f t="shared" si="11"/>
        <v>4</v>
      </c>
      <c r="AB30" s="256">
        <f t="shared" si="12"/>
        <v>2.7</v>
      </c>
    </row>
    <row r="31" spans="1:28" x14ac:dyDescent="0.25">
      <c r="A31" s="147" t="str">
        <f>'Crisis Indicator Data'!A28</f>
        <v>Mixed migration flows in Algeria</v>
      </c>
      <c r="B31" s="148" t="str">
        <f>'Crisis Indicator Data'!B28</f>
        <v>International displacement</v>
      </c>
      <c r="C31" s="148" t="str">
        <f>'Crisis Indicator Data'!C28</f>
        <v>DZA002</v>
      </c>
      <c r="D31" s="148" t="str">
        <f>'Crisis Indicator Data'!D28</f>
        <v>Algeria</v>
      </c>
      <c r="E31" s="149" t="str">
        <f>'Crisis Indicator Data'!E28</f>
        <v>DZA</v>
      </c>
      <c r="F31" s="254">
        <f>IF('Crisis Indicator Data'!F28="x","x",IF(LOG('Crisis Indicator Data'!F28)&lt;F$4,0,IF(LOG('Crisis Indicator Data'!F28)&gt;F$3,5,ROUND(5-(F$3-LOG('Crisis Indicator Data'!F28))/(F$3-F$4)*5,1))))</f>
        <v>5</v>
      </c>
      <c r="G31" s="144">
        <f>IF('Crisis Indicator Data'!F28="x","x",IF(B31="Regional crisis",('Crisis Indicator Data'!F28/VLOOKUP('Impact of the crisis'!$C31,'Regional Crises'!$B$1:$R$66,4,FALSE)),'Crisis Indicator Data'!F28/VLOOKUP('Impact of the crisis'!$E31,'Country Indicator Data'!$B$4:$P$300,15,FALSE)))</f>
        <v>0.99968888304815684</v>
      </c>
      <c r="H31" s="248">
        <f t="shared" si="0"/>
        <v>5</v>
      </c>
      <c r="I31" s="248">
        <f t="shared" si="1"/>
        <v>5</v>
      </c>
      <c r="J31" s="248">
        <f>IF('Crisis Indicator Data'!G28="x","x",IF(LOG('Crisis Indicator Data'!G28)&lt;J$4,0,IF(LOG('Crisis Indicator Data'!G28)&gt;J$3,5,ROUND(5-(J$3-LOG('Crisis Indicator Data'!G28))/(J$3-J$4)*5,1))))</f>
        <v>5</v>
      </c>
      <c r="K31" s="144">
        <f>IF('Crisis Indicator Data'!G28="x","x",IF(B31="Regional crisis",('Crisis Indicator Data'!G28/VLOOKUP('Impact of the crisis'!$C31,'Regional Crises'!$B$1:$R$66,5,FALSE)),'Crisis Indicator Data'!G28/VLOOKUP('Impact of the crisis'!$E31,'Country Indicator Data'!$B$4:$P$300,14,FALSE)))</f>
        <v>1</v>
      </c>
      <c r="L31" s="248">
        <f t="shared" si="2"/>
        <v>5</v>
      </c>
      <c r="M31" s="248">
        <f t="shared" si="3"/>
        <v>5</v>
      </c>
      <c r="N31" s="248">
        <f t="shared" si="4"/>
        <v>5</v>
      </c>
      <c r="O31" s="248" t="str">
        <f>IF('Crisis Indicator Data'!H28="x","x",IF('Crisis Indicator Data'!H28=0,0,IF(LOG('Crisis Indicator Data'!H28)&lt;O$4,0,IF(LOG('Crisis Indicator Data'!H28)&gt;O$3,5,ROUND(5-(O$3-LOG('Crisis Indicator Data'!H28))/(O$3-O$4)*5,1)))))</f>
        <v>x</v>
      </c>
      <c r="P31" s="144" t="str">
        <f>IF('Crisis Indicator Data'!H28="x","x",'Crisis Indicator Data'!H28/'Crisis Indicator Data'!G28)</f>
        <v>x</v>
      </c>
      <c r="Q31" s="248" t="str">
        <f t="shared" si="5"/>
        <v>x</v>
      </c>
      <c r="R31" s="248" t="str">
        <f t="shared" si="6"/>
        <v>x</v>
      </c>
      <c r="S31" s="248" t="str">
        <f>IF('Crisis Indicator Data'!I28="x","x",IF('Crisis Indicator Data'!I28=0,0,IF(LOG('Crisis Indicator Data'!I28)&lt;S$4,0,IF(LOG('Crisis Indicator Data'!I28)&gt;S$3,5,ROUND(5-(S$3-LOG('Crisis Indicator Data'!I28))/(S$3-S$4)*5,1)))))</f>
        <v>x</v>
      </c>
      <c r="T31" s="144" t="str">
        <f>IF('Crisis Indicator Data'!H28="x","x",IF('Crisis Indicator Data'!I28="x","x",'Crisis Indicator Data'!I28/'Crisis Indicator Data'!H28))</f>
        <v>x</v>
      </c>
      <c r="U31" s="248" t="str">
        <f t="shared" si="7"/>
        <v>x</v>
      </c>
      <c r="V31" s="248" t="str">
        <f t="shared" si="8"/>
        <v>x</v>
      </c>
      <c r="W31" s="248">
        <f>IF('Crisis Indicator Data'!L28="x","x",IF('Crisis Indicator Data'!L28=0,0,IF(LOG('Crisis Indicator Data'!L28)&lt;W$4,0,IF(LOG('Crisis Indicator Data'!L28)&gt;W$3,5,ROUND(5-(W$3-LOG('Crisis Indicator Data'!L28))/(W$3-W$4)*5,1)))))</f>
        <v>4.2</v>
      </c>
      <c r="X31" s="255" t="str">
        <f>IF(OR('Crisis Indicator Data'!L28="x",'Crisis Indicator Data'!H28="x"),"x",'Crisis Indicator Data'!L28/'Crisis Indicator Data'!H28)</f>
        <v>x</v>
      </c>
      <c r="Y31" s="248" t="str">
        <f t="shared" si="9"/>
        <v>x</v>
      </c>
      <c r="Z31" s="248">
        <f t="shared" si="10"/>
        <v>4.2</v>
      </c>
      <c r="AA31" s="248">
        <f t="shared" si="11"/>
        <v>4.2</v>
      </c>
      <c r="AB31" s="256">
        <f t="shared" si="12"/>
        <v>4.2</v>
      </c>
    </row>
    <row r="32" spans="1:28" x14ac:dyDescent="0.25">
      <c r="A32" s="147" t="str">
        <f>'Crisis Indicator Data'!A29</f>
        <v>Sahrawi refugees in Algeria</v>
      </c>
      <c r="B32" s="148" t="str">
        <f>'Crisis Indicator Data'!B29</f>
        <v>International displacement</v>
      </c>
      <c r="C32" s="148" t="str">
        <f>'Crisis Indicator Data'!C29</f>
        <v>DZA003</v>
      </c>
      <c r="D32" s="148" t="str">
        <f>'Crisis Indicator Data'!D29</f>
        <v>Algeria</v>
      </c>
      <c r="E32" s="149" t="str">
        <f>'Crisis Indicator Data'!E29</f>
        <v>DZA</v>
      </c>
      <c r="F32" s="254">
        <f>IF('Crisis Indicator Data'!F29="x","x",IF(LOG('Crisis Indicator Data'!F29)&lt;F$4,0,IF(LOG('Crisis Indicator Data'!F29)&gt;F$3,5,ROUND(5-(F$3-LOG('Crisis Indicator Data'!F29))/(F$3-F$4)*5,1))))</f>
        <v>3.7</v>
      </c>
      <c r="G32" s="144">
        <f>IF('Crisis Indicator Data'!F29="x","x",IF(B32="Regional crisis",('Crisis Indicator Data'!F29/VLOOKUP('Impact of the crisis'!$C32,'Regional Crises'!$B$1:$R$66,4,FALSE)),'Crisis Indicator Data'!F29/VLOOKUP('Impact of the crisis'!$E32,'Country Indicator Data'!$B$4:$P$300,15,FALSE)))</f>
        <v>6.6757888452186873E-2</v>
      </c>
      <c r="H32" s="248">
        <f t="shared" si="0"/>
        <v>0.2</v>
      </c>
      <c r="I32" s="248">
        <f t="shared" si="1"/>
        <v>1.9500000000000002</v>
      </c>
      <c r="J32" s="248">
        <f>IF('Crisis Indicator Data'!G29="x","x",IF(LOG('Crisis Indicator Data'!G29)&lt;J$4,0,IF(LOG('Crisis Indicator Data'!G29)&gt;J$3,5,ROUND(5-(J$3-LOG('Crisis Indicator Data'!G29))/(J$3-J$4)*5,1))))</f>
        <v>0</v>
      </c>
      <c r="K32" s="144">
        <f>IF('Crisis Indicator Data'!G29="x","x",IF(B32="Regional crisis",('Crisis Indicator Data'!G29/VLOOKUP('Impact of the crisis'!$C32,'Regional Crises'!$B$1:$R$66,5,FALSE)),'Crisis Indicator Data'!G29/VLOOKUP('Impact of the crisis'!$E32,'Country Indicator Data'!$B$4:$P$300,14,FALSE)))</f>
        <v>5.1740139211136887E-3</v>
      </c>
      <c r="L32" s="248">
        <f t="shared" si="2"/>
        <v>0</v>
      </c>
      <c r="M32" s="248">
        <f t="shared" si="3"/>
        <v>0</v>
      </c>
      <c r="N32" s="248">
        <f t="shared" si="4"/>
        <v>1.1000000000000001</v>
      </c>
      <c r="O32" s="248">
        <f>IF('Crisis Indicator Data'!H29="x","x",IF('Crisis Indicator Data'!H29=0,0,IF(LOG('Crisis Indicator Data'!H29)&lt;O$4,0,IF(LOG('Crisis Indicator Data'!H29)&gt;O$3,5,ROUND(5-(O$3-LOG('Crisis Indicator Data'!H29))/(O$3-O$4)*5,1)))))</f>
        <v>1.2</v>
      </c>
      <c r="P32" s="144">
        <f>IF('Crisis Indicator Data'!H29="x","x",'Crisis Indicator Data'!H29/'Crisis Indicator Data'!G29)</f>
        <v>0.78026905829596416</v>
      </c>
      <c r="Q32" s="248">
        <f t="shared" si="5"/>
        <v>3.9</v>
      </c>
      <c r="R32" s="248">
        <f t="shared" si="6"/>
        <v>2.5499999999999998</v>
      </c>
      <c r="S32" s="248">
        <f>IF('Crisis Indicator Data'!I29="x","x",IF('Crisis Indicator Data'!I29=0,0,IF(LOG('Crisis Indicator Data'!I29)&lt;S$4,0,IF(LOG('Crisis Indicator Data'!I29)&gt;S$3,5,ROUND(5-(S$3-LOG('Crisis Indicator Data'!I29))/(S$3-S$4)*5,1)))))</f>
        <v>3.2</v>
      </c>
      <c r="T32" s="144">
        <f>IF('Crisis Indicator Data'!H29="x","x",IF('Crisis Indicator Data'!I29="x","x",'Crisis Indicator Data'!I29/'Crisis Indicator Data'!H29))</f>
        <v>1</v>
      </c>
      <c r="U32" s="248">
        <f t="shared" si="7"/>
        <v>5</v>
      </c>
      <c r="V32" s="248">
        <f t="shared" si="8"/>
        <v>4.0999999999999996</v>
      </c>
      <c r="W32" s="248">
        <f>IF('Crisis Indicator Data'!L29="x","x",IF('Crisis Indicator Data'!L29=0,0,IF(LOG('Crisis Indicator Data'!L29)&lt;W$4,0,IF(LOG('Crisis Indicator Data'!L29)&gt;W$3,5,ROUND(5-(W$3-LOG('Crisis Indicator Data'!L29))/(W$3-W$4)*5,1)))))</f>
        <v>0</v>
      </c>
      <c r="X32" s="255">
        <f>IF(OR('Crisis Indicator Data'!L29="x",'Crisis Indicator Data'!H29="x"),"x",'Crisis Indicator Data'!L29/'Crisis Indicator Data'!H29)</f>
        <v>0</v>
      </c>
      <c r="Y32" s="248">
        <f t="shared" si="9"/>
        <v>0</v>
      </c>
      <c r="Z32" s="248">
        <f t="shared" si="10"/>
        <v>0</v>
      </c>
      <c r="AA32" s="248">
        <f t="shared" si="11"/>
        <v>2.6</v>
      </c>
      <c r="AB32" s="256">
        <f t="shared" si="12"/>
        <v>2.6</v>
      </c>
    </row>
    <row r="33" spans="1:28" x14ac:dyDescent="0.25">
      <c r="A33" s="147" t="str">
        <f>'Crisis Indicator Data'!A30</f>
        <v>Multiple crises in Algeria</v>
      </c>
      <c r="B33" s="148" t="str">
        <f>'Crisis Indicator Data'!B30</f>
        <v>Multiple crises country</v>
      </c>
      <c r="C33" s="148" t="str">
        <f>'Crisis Indicator Data'!C30</f>
        <v>DZA004</v>
      </c>
      <c r="D33" s="148" t="str">
        <f>'Crisis Indicator Data'!D30</f>
        <v>Algeria</v>
      </c>
      <c r="E33" s="149" t="str">
        <f>'Crisis Indicator Data'!E30</f>
        <v>DZA</v>
      </c>
      <c r="F33" s="254">
        <f>IF('Crisis Indicator Data'!F30="x","x",IF(LOG('Crisis Indicator Data'!F30)&lt;F$4,0,IF(LOG('Crisis Indicator Data'!F30)&gt;F$3,5,ROUND(5-(F$3-LOG('Crisis Indicator Data'!F30))/(F$3-F$4)*5,1))))</f>
        <v>5</v>
      </c>
      <c r="G33" s="144">
        <f>IF('Crisis Indicator Data'!F30="x","x",IF(B33="Regional crisis",('Crisis Indicator Data'!F30/VLOOKUP('Impact of the crisis'!$C33,'Regional Crises'!$B$1:$R$66,4,FALSE)),'Crisis Indicator Data'!F30/VLOOKUP('Impact of the crisis'!$E33,'Country Indicator Data'!$B$4:$P$300,15,FALSE)))</f>
        <v>0.99968888304815684</v>
      </c>
      <c r="H33" s="248">
        <f t="shared" si="0"/>
        <v>5</v>
      </c>
      <c r="I33" s="248">
        <f t="shared" si="1"/>
        <v>5</v>
      </c>
      <c r="J33" s="248">
        <f>IF('Crisis Indicator Data'!G30="x","x",IF(LOG('Crisis Indicator Data'!G30)&lt;J$4,0,IF(LOG('Crisis Indicator Data'!G30)&gt;J$3,5,ROUND(5-(J$3-LOG('Crisis Indicator Data'!G30))/(J$3-J$4)*5,1))))</f>
        <v>5</v>
      </c>
      <c r="K33" s="144">
        <f>IF('Crisis Indicator Data'!G30="x","x",IF(B33="Regional crisis",('Crisis Indicator Data'!G30/VLOOKUP('Impact of the crisis'!$C33,'Regional Crises'!$B$1:$R$66,5,FALSE)),'Crisis Indicator Data'!G30/VLOOKUP('Impact of the crisis'!$E33,'Country Indicator Data'!$B$4:$P$300,14,FALSE)))</f>
        <v>1</v>
      </c>
      <c r="L33" s="248">
        <f t="shared" si="2"/>
        <v>5</v>
      </c>
      <c r="M33" s="248">
        <f t="shared" si="3"/>
        <v>5</v>
      </c>
      <c r="N33" s="248">
        <f t="shared" si="4"/>
        <v>5</v>
      </c>
      <c r="O33" s="248" t="str">
        <f>IF('Crisis Indicator Data'!H30="x","x",IF('Crisis Indicator Data'!H30=0,0,IF(LOG('Crisis Indicator Data'!H30)&lt;O$4,0,IF(LOG('Crisis Indicator Data'!H30)&gt;O$3,5,ROUND(5-(O$3-LOG('Crisis Indicator Data'!H30))/(O$3-O$4)*5,1)))))</f>
        <v>x</v>
      </c>
      <c r="P33" s="144" t="str">
        <f>IF('Crisis Indicator Data'!H30="x","x",'Crisis Indicator Data'!H30/'Crisis Indicator Data'!G30)</f>
        <v>x</v>
      </c>
      <c r="Q33" s="248" t="str">
        <f t="shared" si="5"/>
        <v>x</v>
      </c>
      <c r="R33" s="248" t="str">
        <f t="shared" si="6"/>
        <v>x</v>
      </c>
      <c r="S33" s="248" t="str">
        <f>IF('Crisis Indicator Data'!I30="x","x",IF('Crisis Indicator Data'!I30=0,0,IF(LOG('Crisis Indicator Data'!I30)&lt;S$4,0,IF(LOG('Crisis Indicator Data'!I30)&gt;S$3,5,ROUND(5-(S$3-LOG('Crisis Indicator Data'!I30))/(S$3-S$4)*5,1)))))</f>
        <v>x</v>
      </c>
      <c r="T33" s="144" t="str">
        <f>IF('Crisis Indicator Data'!H30="x","x",IF('Crisis Indicator Data'!I30="x","x",'Crisis Indicator Data'!I30/'Crisis Indicator Data'!H30))</f>
        <v>x</v>
      </c>
      <c r="U33" s="248" t="str">
        <f t="shared" si="7"/>
        <v>x</v>
      </c>
      <c r="V33" s="248" t="str">
        <f t="shared" si="8"/>
        <v>x</v>
      </c>
      <c r="W33" s="248">
        <f>IF('Crisis Indicator Data'!L30="x","x",IF('Crisis Indicator Data'!L30=0,0,IF(LOG('Crisis Indicator Data'!L30)&lt;W$4,0,IF(LOG('Crisis Indicator Data'!L30)&gt;W$3,5,ROUND(5-(W$3-LOG('Crisis Indicator Data'!L30))/(W$3-W$4)*5,1)))))</f>
        <v>4</v>
      </c>
      <c r="X33" s="255" t="str">
        <f>IF(OR('Crisis Indicator Data'!L30="x",'Crisis Indicator Data'!H30="x"),"x",'Crisis Indicator Data'!L30/'Crisis Indicator Data'!H30)</f>
        <v>x</v>
      </c>
      <c r="Y33" s="248" t="str">
        <f t="shared" si="9"/>
        <v>x</v>
      </c>
      <c r="Z33" s="248">
        <f t="shared" si="10"/>
        <v>4</v>
      </c>
      <c r="AA33" s="248">
        <f t="shared" si="11"/>
        <v>4</v>
      </c>
      <c r="AB33" s="256">
        <f t="shared" si="12"/>
        <v>4</v>
      </c>
    </row>
    <row r="34" spans="1:28" x14ac:dyDescent="0.2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9" t="str">
        <f>'Crisis Indicator Data'!E31</f>
        <v>ECU</v>
      </c>
      <c r="F34" s="254">
        <f>IF('Crisis Indicator Data'!F31="x","x",IF(LOG('Crisis Indicator Data'!F31)&lt;F$4,0,IF(LOG('Crisis Indicator Data'!F31)&gt;F$3,5,ROUND(5-(F$3-LOG('Crisis Indicator Data'!F31))/(F$3-F$4)*5,1))))</f>
        <v>0.9</v>
      </c>
      <c r="G34" s="144">
        <f>IF('Crisis Indicator Data'!F31="x","x",IF(B34="Regional crisis",('Crisis Indicator Data'!F31/VLOOKUP('Impact of the crisis'!$C34,'Regional Crises'!$B$1:$R$66,4,FALSE)),'Crisis Indicator Data'!F31/VLOOKUP('Impact of the crisis'!$E34,'Country Indicator Data'!$B$4:$P$300,15,FALSE)))</f>
        <v>1.3887099371879529E-2</v>
      </c>
      <c r="H34" s="248">
        <f t="shared" si="0"/>
        <v>0</v>
      </c>
      <c r="I34" s="248">
        <f t="shared" si="1"/>
        <v>0.45</v>
      </c>
      <c r="J34" s="248">
        <f>IF('Crisis Indicator Data'!G31="x","x",IF(LOG('Crisis Indicator Data'!G31)&lt;J$4,0,IF(LOG('Crisis Indicator Data'!G31)&gt;J$3,5,ROUND(5-(J$3-LOG('Crisis Indicator Data'!G31))/(J$3-J$4)*5,1))))</f>
        <v>2.9</v>
      </c>
      <c r="K34" s="144">
        <f>IF('Crisis Indicator Data'!G31="x","x",IF(B34="Regional crisis",('Crisis Indicator Data'!G31/VLOOKUP('Impact of the crisis'!$C34,'Regional Crises'!$B$1:$R$66,5,FALSE)),'Crisis Indicator Data'!G31/VLOOKUP('Impact of the crisis'!$E34,'Country Indicator Data'!$B$4:$P$300,14,FALSE)))</f>
        <v>0.51138353765323996</v>
      </c>
      <c r="L34" s="248">
        <f t="shared" si="2"/>
        <v>2.5</v>
      </c>
      <c r="M34" s="248">
        <f t="shared" si="3"/>
        <v>2.7</v>
      </c>
      <c r="N34" s="248">
        <f t="shared" si="4"/>
        <v>1.7</v>
      </c>
      <c r="O34" s="248">
        <f>IF('Crisis Indicator Data'!H31="x","x",IF('Crisis Indicator Data'!H31=0,0,IF(LOG('Crisis Indicator Data'!H31)&lt;O$4,0,IF(LOG('Crisis Indicator Data'!H31)&gt;O$3,5,ROUND(5-(O$3-LOG('Crisis Indicator Data'!H31))/(O$3-O$4)*5,1)))))</f>
        <v>2.5</v>
      </c>
      <c r="P34" s="144">
        <f>IF('Crisis Indicator Data'!H31="x","x",'Crisis Indicator Data'!H31/'Crisis Indicator Data'!G31)</f>
        <v>0.13342992623814542</v>
      </c>
      <c r="Q34" s="248">
        <f t="shared" si="5"/>
        <v>0.6</v>
      </c>
      <c r="R34" s="248">
        <f t="shared" si="6"/>
        <v>1.55</v>
      </c>
      <c r="S34" s="248">
        <f>IF('Crisis Indicator Data'!I31="x","x",IF('Crisis Indicator Data'!I31=0,0,IF(LOG('Crisis Indicator Data'!I31)&lt;S$4,0,IF(LOG('Crisis Indicator Data'!I31)&gt;S$3,5,ROUND(5-(S$3-LOG('Crisis Indicator Data'!I31))/(S$3-S$4)*5,1)))))</f>
        <v>3.7</v>
      </c>
      <c r="T34" s="144">
        <f>IF('Crisis Indicator Data'!H31="x","x",IF('Crisis Indicator Data'!I31="x","x",'Crisis Indicator Data'!I31/'Crisis Indicator Data'!H31))</f>
        <v>0.4106614017769003</v>
      </c>
      <c r="U34" s="248">
        <f t="shared" si="7"/>
        <v>5</v>
      </c>
      <c r="V34" s="248">
        <f t="shared" si="8"/>
        <v>4.4000000000000004</v>
      </c>
      <c r="W34" s="248">
        <f>IF('Crisis Indicator Data'!L31="x","x",IF('Crisis Indicator Data'!L31=0,0,IF(LOG('Crisis Indicator Data'!L31)&lt;W$4,0,IF(LOG('Crisis Indicator Data'!L31)&gt;W$3,5,ROUND(5-(W$3-LOG('Crisis Indicator Data'!L31))/(W$3-W$4)*5,1)))))</f>
        <v>0</v>
      </c>
      <c r="X34" s="255">
        <f>IF(OR('Crisis Indicator Data'!L31="x",'Crisis Indicator Data'!H31="x"),"x",'Crisis Indicator Data'!L31/'Crisis Indicator Data'!H31)</f>
        <v>9.8716683119447189E-7</v>
      </c>
      <c r="Y34" s="248">
        <f t="shared" si="9"/>
        <v>0</v>
      </c>
      <c r="Z34" s="248">
        <f t="shared" si="10"/>
        <v>0</v>
      </c>
      <c r="AA34" s="248">
        <f t="shared" si="11"/>
        <v>2.8</v>
      </c>
      <c r="AB34" s="256">
        <f t="shared" si="12"/>
        <v>2.2000000000000002</v>
      </c>
    </row>
    <row r="35" spans="1:28" x14ac:dyDescent="0.25">
      <c r="A35" s="147" t="str">
        <f>'Crisis Indicator Data'!A32</f>
        <v>Syrian Refugee Crisis in Egypt</v>
      </c>
      <c r="B35" s="148" t="str">
        <f>'Crisis Indicator Data'!B32</f>
        <v>International displacement</v>
      </c>
      <c r="C35" s="148" t="str">
        <f>'Crisis Indicator Data'!C32</f>
        <v>EGY002</v>
      </c>
      <c r="D35" s="148" t="str">
        <f>'Crisis Indicator Data'!D32</f>
        <v>Egypt</v>
      </c>
      <c r="E35" s="149" t="str">
        <f>'Crisis Indicator Data'!E32</f>
        <v>EGY</v>
      </c>
      <c r="F35" s="254">
        <f>IF('Crisis Indicator Data'!F32="x","x",IF(LOG('Crisis Indicator Data'!F32)&lt;F$4,0,IF(LOG('Crisis Indicator Data'!F32)&gt;F$3,5,ROUND(5-(F$3-LOG('Crisis Indicator Data'!F32))/(F$3-F$4)*5,1))))</f>
        <v>3.3</v>
      </c>
      <c r="G35" s="144">
        <f>IF('Crisis Indicator Data'!F32="x","x",IF(B35="Regional crisis",('Crisis Indicator Data'!F32/VLOOKUP('Impact of the crisis'!$C35,'Regional Crises'!$B$1:$R$66,4,FALSE)),'Crisis Indicator Data'!F32/VLOOKUP('Impact of the crisis'!$E35,'Country Indicator Data'!$B$4:$P$300,15,FALSE)))</f>
        <v>9.1488040584660202E-2</v>
      </c>
      <c r="H35" s="248">
        <f t="shared" si="0"/>
        <v>0.4</v>
      </c>
      <c r="I35" s="248">
        <f t="shared" si="1"/>
        <v>1.8499999999999999</v>
      </c>
      <c r="J35" s="248">
        <f>IF('Crisis Indicator Data'!G32="x","x",IF(LOG('Crisis Indicator Data'!G32)&lt;J$4,0,IF(LOG('Crisis Indicator Data'!G32)&gt;J$3,5,ROUND(5-(J$3-LOG('Crisis Indicator Data'!G32))/(J$3-J$4)*5,1))))</f>
        <v>4.5999999999999996</v>
      </c>
      <c r="K35" s="144">
        <f>IF('Crisis Indicator Data'!G32="x","x",IF(B35="Regional crisis",('Crisis Indicator Data'!G32/VLOOKUP('Impact of the crisis'!$C35,'Regional Crises'!$B$1:$R$66,5,FALSE)),'Crisis Indicator Data'!G32/VLOOKUP('Impact of the crisis'!$E35,'Country Indicator Data'!$B$4:$P$300,14,FALSE)))</f>
        <v>0.23209945411802207</v>
      </c>
      <c r="L35" s="248">
        <f t="shared" si="2"/>
        <v>1.1000000000000001</v>
      </c>
      <c r="M35" s="248">
        <f t="shared" si="3"/>
        <v>2.8499999999999996</v>
      </c>
      <c r="N35" s="248">
        <f t="shared" si="4"/>
        <v>2.4</v>
      </c>
      <c r="O35" s="248">
        <f>IF('Crisis Indicator Data'!H32="x","x",IF('Crisis Indicator Data'!H32=0,0,IF(LOG('Crisis Indicator Data'!H32)&lt;O$4,0,IF(LOG('Crisis Indicator Data'!H32)&gt;O$3,5,ROUND(5-(O$3-LOG('Crisis Indicator Data'!H32))/(O$3-O$4)*5,1)))))</f>
        <v>2.8</v>
      </c>
      <c r="P35" s="144">
        <f>IF('Crisis Indicator Data'!H32="x","x",'Crisis Indicator Data'!H32/'Crisis Indicator Data'!G32)</f>
        <v>6.1759656652360516E-2</v>
      </c>
      <c r="Q35" s="248">
        <f t="shared" si="5"/>
        <v>0.3</v>
      </c>
      <c r="R35" s="248">
        <f t="shared" si="6"/>
        <v>1.5499999999999998</v>
      </c>
      <c r="S35" s="248">
        <f>IF('Crisis Indicator Data'!I32="x","x",IF('Crisis Indicator Data'!I32=0,0,IF(LOG('Crisis Indicator Data'!I32)&lt;S$4,0,IF(LOG('Crisis Indicator Data'!I32)&gt;S$3,5,ROUND(5-(S$3-LOG('Crisis Indicator Data'!I32))/(S$3-S$4)*5,1)))))</f>
        <v>3.9</v>
      </c>
      <c r="T35" s="144">
        <f>IF('Crisis Indicator Data'!H32="x","x",IF('Crisis Indicator Data'!I32="x","x",'Crisis Indicator Data'!I32/'Crisis Indicator Data'!H32))</f>
        <v>0.34954829742876997</v>
      </c>
      <c r="U35" s="248">
        <f t="shared" si="7"/>
        <v>5</v>
      </c>
      <c r="V35" s="248">
        <f t="shared" si="8"/>
        <v>4.5</v>
      </c>
      <c r="W35" s="248">
        <f>IF('Crisis Indicator Data'!L32="x","x",IF('Crisis Indicator Data'!L32=0,0,IF(LOG('Crisis Indicator Data'!L32)&lt;W$4,0,IF(LOG('Crisis Indicator Data'!L32)&gt;W$3,5,ROUND(5-(W$3-LOG('Crisis Indicator Data'!L32))/(W$3-W$4)*5,1)))))</f>
        <v>0</v>
      </c>
      <c r="X35" s="255">
        <f>IF(OR('Crisis Indicator Data'!L32="x",'Crisis Indicator Data'!H32="x"),"x",'Crisis Indicator Data'!L32/'Crisis Indicator Data'!H32)</f>
        <v>0</v>
      </c>
      <c r="Y35" s="248">
        <f t="shared" si="9"/>
        <v>0</v>
      </c>
      <c r="Z35" s="248">
        <f t="shared" si="10"/>
        <v>0</v>
      </c>
      <c r="AA35" s="248">
        <f t="shared" si="11"/>
        <v>2.9</v>
      </c>
      <c r="AB35" s="256">
        <f t="shared" si="12"/>
        <v>2.2999999999999998</v>
      </c>
    </row>
    <row r="36" spans="1:28" x14ac:dyDescent="0.25">
      <c r="A36" s="147" t="str">
        <f>'Crisis Indicator Data'!A33</f>
        <v>Complex crisis in Eritrea</v>
      </c>
      <c r="B36" s="148" t="str">
        <f>'Crisis Indicator Data'!B33</f>
        <v>Complex crisis</v>
      </c>
      <c r="C36" s="148" t="str">
        <f>'Crisis Indicator Data'!C33</f>
        <v>ERI001</v>
      </c>
      <c r="D36" s="148" t="str">
        <f>'Crisis Indicator Data'!D33</f>
        <v>Eritrea</v>
      </c>
      <c r="E36" s="149" t="str">
        <f>'Crisis Indicator Data'!E33</f>
        <v>ERI</v>
      </c>
      <c r="F36" s="254">
        <f>IF('Crisis Indicator Data'!F33="x","x",IF(LOG('Crisis Indicator Data'!F33)&lt;F$4,0,IF(LOG('Crisis Indicator Data'!F33)&gt;F$3,5,ROUND(5-(F$3-LOG('Crisis Indicator Data'!F33))/(F$3-F$4)*5,1))))</f>
        <v>3.3</v>
      </c>
      <c r="G36" s="144">
        <f>IF('Crisis Indicator Data'!F33="x","x",IF(B36="Regional crisis",('Crisis Indicator Data'!F33/VLOOKUP('Impact of the crisis'!$C36,'Regional Crises'!$B$1:$R$66,4,FALSE)),'Crisis Indicator Data'!F33/VLOOKUP('Impact of the crisis'!$E36,'Country Indicator Data'!$B$4:$P$300,15,FALSE)))</f>
        <v>1</v>
      </c>
      <c r="H36" s="248">
        <f t="shared" si="0"/>
        <v>5</v>
      </c>
      <c r="I36" s="248">
        <f t="shared" si="1"/>
        <v>4.1500000000000004</v>
      </c>
      <c r="J36" s="248">
        <f>IF('Crisis Indicator Data'!G33="x","x",IF(LOG('Crisis Indicator Data'!G33)&lt;J$4,0,IF(LOG('Crisis Indicator Data'!G33)&gt;J$3,5,ROUND(5-(J$3-LOG('Crisis Indicator Data'!G33))/(J$3-J$4)*5,1))))</f>
        <v>1.7</v>
      </c>
      <c r="K36" s="144">
        <f>IF('Crisis Indicator Data'!G33="x","x",IF(B36="Regional crisis",('Crisis Indicator Data'!G33/VLOOKUP('Impact of the crisis'!$C36,'Regional Crises'!$B$1:$R$66,5,FALSE)),'Crisis Indicator Data'!G33/VLOOKUP('Impact of the crisis'!$E36,'Country Indicator Data'!$B$4:$P$300,14,FALSE)))</f>
        <v>1</v>
      </c>
      <c r="L36" s="248">
        <f t="shared" si="2"/>
        <v>5</v>
      </c>
      <c r="M36" s="248">
        <f t="shared" si="3"/>
        <v>3.35</v>
      </c>
      <c r="N36" s="248">
        <f t="shared" si="4"/>
        <v>3.8</v>
      </c>
      <c r="O36" s="248">
        <f>IF('Crisis Indicator Data'!H33="x","x",IF('Crisis Indicator Data'!H33=0,0,IF(LOG('Crisis Indicator Data'!H33)&lt;O$4,0,IF(LOG('Crisis Indicator Data'!H33)&gt;O$3,5,ROUND(5-(O$3-LOG('Crisis Indicator Data'!H33))/(O$3-O$4)*5,1)))))</f>
        <v>3.2</v>
      </c>
      <c r="P36" s="144">
        <f>IF('Crisis Indicator Data'!H33="x","x",'Crisis Indicator Data'!H33/'Crisis Indicator Data'!G33)</f>
        <v>0.80012395413696935</v>
      </c>
      <c r="Q36" s="248">
        <f t="shared" si="5"/>
        <v>4</v>
      </c>
      <c r="R36" s="248">
        <f t="shared" si="6"/>
        <v>3.6</v>
      </c>
      <c r="S36" s="248">
        <f>IF('Crisis Indicator Data'!I33="x","x",IF('Crisis Indicator Data'!I33=0,0,IF(LOG('Crisis Indicator Data'!I33)&lt;S$4,0,IF(LOG('Crisis Indicator Data'!I33)&gt;S$3,5,ROUND(5-(S$3-LOG('Crisis Indicator Data'!I33))/(S$3-S$4)*5,1)))))</f>
        <v>3.6</v>
      </c>
      <c r="T36" s="144">
        <f>IF('Crisis Indicator Data'!H33="x","x",IF('Crisis Indicator Data'!I33="x","x",'Crisis Indicator Data'!I33/'Crisis Indicator Data'!H33))</f>
        <v>0.12161115414407436</v>
      </c>
      <c r="U36" s="248">
        <f t="shared" si="7"/>
        <v>4.0999999999999996</v>
      </c>
      <c r="V36" s="248">
        <f t="shared" si="8"/>
        <v>3.9</v>
      </c>
      <c r="W36" s="248">
        <f>IF('Crisis Indicator Data'!L33="x","x",IF('Crisis Indicator Data'!L33=0,0,IF(LOG('Crisis Indicator Data'!L33)&lt;W$4,0,IF(LOG('Crisis Indicator Data'!L33)&gt;W$3,5,ROUND(5-(W$3-LOG('Crisis Indicator Data'!L33))/(W$3-W$4)*5,1)))))</f>
        <v>0</v>
      </c>
      <c r="X36" s="255">
        <f>IF(OR('Crisis Indicator Data'!L33="x",'Crisis Indicator Data'!H33="x"),"x",'Crisis Indicator Data'!L33/'Crisis Indicator Data'!H33)</f>
        <v>0</v>
      </c>
      <c r="Y36" s="248">
        <f t="shared" si="9"/>
        <v>0</v>
      </c>
      <c r="Z36" s="248">
        <f t="shared" si="10"/>
        <v>0</v>
      </c>
      <c r="AA36" s="248">
        <f t="shared" si="11"/>
        <v>2.4</v>
      </c>
      <c r="AB36" s="256">
        <f t="shared" si="12"/>
        <v>3.1</v>
      </c>
    </row>
    <row r="37" spans="1:28" x14ac:dyDescent="0.25">
      <c r="A37" s="147" t="str">
        <f>'Crisis Indicator Data'!A34</f>
        <v>Mixed migration flows in spain</v>
      </c>
      <c r="B37" s="148" t="str">
        <f>'Crisis Indicator Data'!B34</f>
        <v>International displacement</v>
      </c>
      <c r="C37" s="148" t="str">
        <f>'Crisis Indicator Data'!C34</f>
        <v>ESP002</v>
      </c>
      <c r="D37" s="148" t="str">
        <f>'Crisis Indicator Data'!D34</f>
        <v>Spain</v>
      </c>
      <c r="E37" s="149" t="str">
        <f>'Crisis Indicator Data'!E34</f>
        <v>ESP</v>
      </c>
      <c r="F37" s="254">
        <f>IF('Crisis Indicator Data'!F34="x","x",IF(LOG('Crisis Indicator Data'!F34)&lt;F$4,0,IF(LOG('Crisis Indicator Data'!F34)&gt;F$3,5,ROUND(5-(F$3-LOG('Crisis Indicator Data'!F34))/(F$3-F$4)*5,1))))</f>
        <v>3.3</v>
      </c>
      <c r="G37" s="144">
        <f>IF('Crisis Indicator Data'!F34="x","x",IF(B37="Regional crisis",('Crisis Indicator Data'!F34/VLOOKUP('Impact of the crisis'!$C37,'Regional Crises'!$B$1:$R$66,4,FALSE)),'Crisis Indicator Data'!F34/VLOOKUP('Impact of the crisis'!$E37,'Country Indicator Data'!$B$4:$P$300,15,FALSE)))</f>
        <v>0.18514224025909118</v>
      </c>
      <c r="H37" s="248">
        <f t="shared" si="0"/>
        <v>0.8</v>
      </c>
      <c r="I37" s="248">
        <f t="shared" si="1"/>
        <v>2.0499999999999998</v>
      </c>
      <c r="J37" s="248">
        <f>IF('Crisis Indicator Data'!G34="x","x",IF(LOG('Crisis Indicator Data'!G34)&lt;J$4,0,IF(LOG('Crisis Indicator Data'!G34)&gt;J$3,5,ROUND(5-(J$3-LOG('Crisis Indicator Data'!G34))/(J$3-J$4)*5,1))))</f>
        <v>3.6</v>
      </c>
      <c r="K37" s="144">
        <f>IF('Crisis Indicator Data'!G34="x","x",IF(B37="Regional crisis",('Crisis Indicator Data'!G34/VLOOKUP('Impact of the crisis'!$C37,'Regional Crises'!$B$1:$R$66,5,FALSE)),'Crisis Indicator Data'!G34/VLOOKUP('Impact of the crisis'!$E37,'Country Indicator Data'!$B$4:$P$300,14,FALSE)))</f>
        <v>0.25454043375746116</v>
      </c>
      <c r="L37" s="248">
        <f t="shared" si="2"/>
        <v>1.2</v>
      </c>
      <c r="M37" s="248">
        <f t="shared" si="3"/>
        <v>2.4</v>
      </c>
      <c r="N37" s="248">
        <f t="shared" si="4"/>
        <v>2.2000000000000002</v>
      </c>
      <c r="O37" s="248">
        <f>IF('Crisis Indicator Data'!H34="x","x",IF('Crisis Indicator Data'!H34=0,0,IF(LOG('Crisis Indicator Data'!H34)&lt;O$4,0,IF(LOG('Crisis Indicator Data'!H34)&gt;O$3,5,ROUND(5-(O$3-LOG('Crisis Indicator Data'!H34))/(O$3-O$4)*5,1)))))</f>
        <v>0.9</v>
      </c>
      <c r="P37" s="144">
        <f>IF('Crisis Indicator Data'!H34="x","x",'Crisis Indicator Data'!H34/'Crisis Indicator Data'!G34)</f>
        <v>9.5969289827255271E-3</v>
      </c>
      <c r="Q37" s="248">
        <f t="shared" si="5"/>
        <v>0</v>
      </c>
      <c r="R37" s="248">
        <f t="shared" si="6"/>
        <v>0.45</v>
      </c>
      <c r="S37" s="248">
        <f>IF('Crisis Indicator Data'!I34="x","x",IF('Crisis Indicator Data'!I34=0,0,IF(LOG('Crisis Indicator Data'!I34)&lt;S$4,0,IF(LOG('Crisis Indicator Data'!I34)&gt;S$3,5,ROUND(5-(S$3-LOG('Crisis Indicator Data'!I34))/(S$3-S$4)*5,1)))))</f>
        <v>2.9</v>
      </c>
      <c r="T37" s="144">
        <f>IF('Crisis Indicator Data'!H34="x","x",IF('Crisis Indicator Data'!I34="x","x",'Crisis Indicator Data'!I34/'Crisis Indicator Data'!H34))</f>
        <v>1</v>
      </c>
      <c r="U37" s="248">
        <f t="shared" si="7"/>
        <v>5</v>
      </c>
      <c r="V37" s="248">
        <f t="shared" si="8"/>
        <v>4</v>
      </c>
      <c r="W37" s="248">
        <f>IF('Crisis Indicator Data'!L34="x","x",IF('Crisis Indicator Data'!L34=0,0,IF(LOG('Crisis Indicator Data'!L34)&lt;W$4,0,IF(LOG('Crisis Indicator Data'!L34)&gt;W$3,5,ROUND(5-(W$3-LOG('Crisis Indicator Data'!L34))/(W$3-W$4)*5,1)))))</f>
        <v>3</v>
      </c>
      <c r="X37" s="255">
        <f>IF(OR('Crisis Indicator Data'!L34="x",'Crisis Indicator Data'!H34="x"),"x",'Crisis Indicator Data'!L34/'Crisis Indicator Data'!H34)</f>
        <v>1.1391304347826087E-3</v>
      </c>
      <c r="Y37" s="248">
        <f t="shared" si="9"/>
        <v>5</v>
      </c>
      <c r="Z37" s="248">
        <f t="shared" si="10"/>
        <v>4</v>
      </c>
      <c r="AA37" s="248">
        <f t="shared" si="11"/>
        <v>4</v>
      </c>
      <c r="AB37" s="256">
        <f t="shared" si="12"/>
        <v>2.6</v>
      </c>
    </row>
    <row r="38" spans="1:28" x14ac:dyDescent="0.25">
      <c r="A38" s="147" t="str">
        <f>'Crisis Indicator Data'!A35</f>
        <v>Complex crisis in Ethiopia</v>
      </c>
      <c r="B38" s="148" t="str">
        <f>'Crisis Indicator Data'!B35</f>
        <v>Complex crisis</v>
      </c>
      <c r="C38" s="148" t="str">
        <f>'Crisis Indicator Data'!C35</f>
        <v>ETH001</v>
      </c>
      <c r="D38" s="148" t="str">
        <f>'Crisis Indicator Data'!D35</f>
        <v>Ethiopia</v>
      </c>
      <c r="E38" s="149" t="str">
        <f>'Crisis Indicator Data'!E35</f>
        <v>ETH</v>
      </c>
      <c r="F38" s="254">
        <f>IF('Crisis Indicator Data'!F35="x","x",IF(LOG('Crisis Indicator Data'!F35)&lt;F$4,0,IF(LOG('Crisis Indicator Data'!F35)&gt;F$3,5,ROUND(5-(F$3-LOG('Crisis Indicator Data'!F35))/(F$3-F$4)*5,1))))</f>
        <v>5</v>
      </c>
      <c r="G38" s="144">
        <f>IF('Crisis Indicator Data'!F35="x","x",IF(B38="Regional crisis",('Crisis Indicator Data'!F35/VLOOKUP('Impact of the crisis'!$C38,'Regional Crises'!$B$1:$R$66,4,FALSE)),'Crisis Indicator Data'!F35/VLOOKUP('Impact of the crisis'!$E38,'Country Indicator Data'!$B$4:$P$300,15,FALSE)))</f>
        <v>1.063652</v>
      </c>
      <c r="H38" s="248">
        <f t="shared" ref="H38:H69" si="13">IF(G38="x","x",IF(G38&lt;H$4,0,IF(G38&gt;H$3,5,ROUND(5-(H$3-G38)/(H$3-H$4)*5,1))))</f>
        <v>5</v>
      </c>
      <c r="I38" s="248">
        <f t="shared" ref="I38:I69" si="14">IF(AND(H38="x",F38="x"),"x",AVERAGE(F38,H38))</f>
        <v>5</v>
      </c>
      <c r="J38" s="248">
        <f>IF('Crisis Indicator Data'!G35="x","x",IF(LOG('Crisis Indicator Data'!G35)&lt;J$4,0,IF(LOG('Crisis Indicator Data'!G35)&gt;J$3,5,ROUND(5-(J$3-LOG('Crisis Indicator Data'!G35))/(J$3-J$4)*5,1))))</f>
        <v>5</v>
      </c>
      <c r="K38" s="144">
        <f>IF('Crisis Indicator Data'!G35="x","x",IF(B38="Regional crisis",('Crisis Indicator Data'!G35/VLOOKUP('Impact of the crisis'!$C38,'Regional Crises'!$B$1:$R$66,5,FALSE)),'Crisis Indicator Data'!G35/VLOOKUP('Impact of the crisis'!$E38,'Country Indicator Data'!$B$4:$P$300,14,FALSE)))</f>
        <v>1</v>
      </c>
      <c r="L38" s="248">
        <f t="shared" ref="L38:L69" si="15">IF(K38="x","x",IF(K38&lt;L$4,0,IF(K38&gt;L$3,5,ROUND(5-(L$3-K38)/(L$3-L$4)*5,1))))</f>
        <v>5</v>
      </c>
      <c r="M38" s="248">
        <f t="shared" ref="M38:M69" si="16">IF(AND(L38="x",J38="x"),"x",AVERAGE(J38,L38))</f>
        <v>5</v>
      </c>
      <c r="N38" s="248">
        <f t="shared" ref="N38:N69" si="17">IF(AND(M38="x",I38="x"),"x",IF(OR(M38="x",I38="x"),AVERAGE(I38,M38),ROUND((5-GEOMEAN(((5-I38)/5*4+1),((5-M38)/5*4+1)))/4*5,1)))</f>
        <v>5</v>
      </c>
      <c r="O38" s="248">
        <f>IF('Crisis Indicator Data'!H35="x","x",IF('Crisis Indicator Data'!H35=0,0,IF(LOG('Crisis Indicator Data'!H35)&lt;O$4,0,IF(LOG('Crisis Indicator Data'!H35)&gt;O$3,5,ROUND(5-(O$3-LOG('Crisis Indicator Data'!H35))/(O$3-O$4)*5,1)))))</f>
        <v>5</v>
      </c>
      <c r="P38" s="144">
        <f>IF('Crisis Indicator Data'!H35="x","x",'Crisis Indicator Data'!H35/'Crisis Indicator Data'!G35)</f>
        <v>1</v>
      </c>
      <c r="Q38" s="248">
        <f t="shared" ref="Q38:Q69" si="18">IF(P38="x","x",IF(P38&lt;Q$4,0,IF(P38&gt;Q$3,5,ROUND(5-(Q$3-P38)/(Q$3-Q$4)*5,1))))</f>
        <v>5</v>
      </c>
      <c r="R38" s="248">
        <f t="shared" ref="R38:R69" si="19">IF(AND(Q38="x",O38="x"),"x",AVERAGE(O38,Q38))</f>
        <v>5</v>
      </c>
      <c r="S38" s="248">
        <f>IF('Crisis Indicator Data'!I35="x","x",IF('Crisis Indicator Data'!I35=0,0,IF(LOG('Crisis Indicator Data'!I35)&lt;S$4,0,IF(LOG('Crisis Indicator Data'!I35)&gt;S$3,5,ROUND(5-(S$3-LOG('Crisis Indicator Data'!I35))/(S$3-S$4)*5,1)))))</f>
        <v>5</v>
      </c>
      <c r="T38" s="144">
        <f>IF('Crisis Indicator Data'!H35="x","x",IF('Crisis Indicator Data'!I35="x","x",'Crisis Indicator Data'!I35/'Crisis Indicator Data'!H35))</f>
        <v>6.5245901639344267E-2</v>
      </c>
      <c r="U38" s="248">
        <f t="shared" ref="U38:U69" si="20">IF(T38="x","x",IF(T38&lt;U$4,0,IF(T38&gt;U$3,5,ROUND(5-(U$3-T38)/(U$3-U$4)*5,1))))</f>
        <v>2.2000000000000002</v>
      </c>
      <c r="V38" s="248">
        <f t="shared" ref="V38:V69" si="21">IF(AND(U38="x",S38="x"),"x",ROUND(AVERAGE(S38,U38),1))</f>
        <v>3.6</v>
      </c>
      <c r="W38" s="248">
        <f>IF('Crisis Indicator Data'!L35="x","x",IF('Crisis Indicator Data'!L35=0,0,IF(LOG('Crisis Indicator Data'!L35)&lt;W$4,0,IF(LOG('Crisis Indicator Data'!L35)&gt;W$3,5,ROUND(5-(W$3-LOG('Crisis Indicator Data'!L35))/(W$3-W$4)*5,1)))))</f>
        <v>5</v>
      </c>
      <c r="X38" s="255">
        <f>IF(OR('Crisis Indicator Data'!L35="x",'Crisis Indicator Data'!H35="x"),"x",'Crisis Indicator Data'!L35/'Crisis Indicator Data'!H35)</f>
        <v>6.3567984570877528E-5</v>
      </c>
      <c r="Y38" s="248">
        <f t="shared" ref="Y38:Y69" si="22">IF(X38="x","x",IF(X38&lt;Y$4,0,IF(X38&gt;Y$3,5,ROUND(5-(Y$3-X38)/(Y$3-Y$4)*5,1))))</f>
        <v>3.2</v>
      </c>
      <c r="Z38" s="248">
        <f t="shared" ref="Z38:Z69" si="23">IF(AND(Y38="x",W38="x"),"x",ROUND(AVERAGE(W38,Y38),1))</f>
        <v>4.0999999999999996</v>
      </c>
      <c r="AA38" s="248">
        <f t="shared" ref="AA38:AA69" si="24">IF(AND(V38="x",Z38="x"),"x",IF(OR(V38="x",Z38="x"),AVERAGE(V38,Z38),ROUND((5-GEOMEAN(((5-V38)/5*4+1),((5-Z38)/5*4+1)))/4*5,1)))</f>
        <v>3.9</v>
      </c>
      <c r="AB38" s="256">
        <f t="shared" ref="AB38:AB69" si="25">IF(AND(R38="x",AA38="x"),"x",IF(OR(R38="x",AA38="x"),AVERAGE(R38,AA38),ROUND((5-GEOMEAN(((5-R38)/5*4+1),((5-AA38)/5*4+1)))/4*5,1)))</f>
        <v>4.5</v>
      </c>
    </row>
    <row r="39" spans="1:28" x14ac:dyDescent="0.25">
      <c r="A39" s="147" t="str">
        <f>'Crisis Indicator Data'!A36</f>
        <v>International Displacement</v>
      </c>
      <c r="B39" s="148" t="str">
        <f>'Crisis Indicator Data'!B36</f>
        <v>International displacement</v>
      </c>
      <c r="C39" s="148" t="str">
        <f>'Crisis Indicator Data'!C36</f>
        <v>ETH003</v>
      </c>
      <c r="D39" s="148" t="str">
        <f>'Crisis Indicator Data'!D36</f>
        <v>Ethiopia</v>
      </c>
      <c r="E39" s="149" t="str">
        <f>'Crisis Indicator Data'!E36</f>
        <v>ETH</v>
      </c>
      <c r="F39" s="254">
        <f>IF('Crisis Indicator Data'!F36="x","x",IF(LOG('Crisis Indicator Data'!F36)&lt;F$4,0,IF(LOG('Crisis Indicator Data'!F36)&gt;F$3,5,ROUND(5-(F$3-LOG('Crisis Indicator Data'!F36))/(F$3-F$4)*5,1))))</f>
        <v>5</v>
      </c>
      <c r="G39" s="144">
        <f>IF('Crisis Indicator Data'!F36="x","x",IF(B39="Regional crisis",('Crisis Indicator Data'!F36/VLOOKUP('Impact of the crisis'!$C39,'Regional Crises'!$B$1:$R$66,4,FALSE)),'Crisis Indicator Data'!F36/VLOOKUP('Impact of the crisis'!$E39,'Country Indicator Data'!$B$4:$P$300,15,FALSE)))</f>
        <v>1.063652</v>
      </c>
      <c r="H39" s="248">
        <f t="shared" si="13"/>
        <v>5</v>
      </c>
      <c r="I39" s="248">
        <f t="shared" si="14"/>
        <v>5</v>
      </c>
      <c r="J39" s="248">
        <f>IF('Crisis Indicator Data'!G36="x","x",IF(LOG('Crisis Indicator Data'!G36)&lt;J$4,0,IF(LOG('Crisis Indicator Data'!G36)&gt;J$3,5,ROUND(5-(J$3-LOG('Crisis Indicator Data'!G36))/(J$3-J$4)*5,1))))</f>
        <v>5</v>
      </c>
      <c r="K39" s="144">
        <f>IF('Crisis Indicator Data'!G36="x","x",IF(B39="Regional crisis",('Crisis Indicator Data'!G36/VLOOKUP('Impact of the crisis'!$C39,'Regional Crises'!$B$1:$R$66,5,FALSE)),'Crisis Indicator Data'!G36/VLOOKUP('Impact of the crisis'!$E39,'Country Indicator Data'!$B$4:$P$300,14,FALSE)))</f>
        <v>1</v>
      </c>
      <c r="L39" s="248">
        <f t="shared" si="15"/>
        <v>5</v>
      </c>
      <c r="M39" s="248">
        <f t="shared" si="16"/>
        <v>5</v>
      </c>
      <c r="N39" s="248">
        <f t="shared" si="17"/>
        <v>5</v>
      </c>
      <c r="O39" s="248">
        <f>IF('Crisis Indicator Data'!H36="x","x",IF('Crisis Indicator Data'!H36=0,0,IF(LOG('Crisis Indicator Data'!H36)&lt;O$4,0,IF(LOG('Crisis Indicator Data'!H36)&gt;O$3,5,ROUND(5-(O$3-LOG('Crisis Indicator Data'!H36))/(O$3-O$4)*5,1)))))</f>
        <v>4.5999999999999996</v>
      </c>
      <c r="P39" s="144">
        <f>IF('Crisis Indicator Data'!H36="x","x",'Crisis Indicator Data'!H36/'Crisis Indicator Data'!G36)</f>
        <v>0.1711089681774349</v>
      </c>
      <c r="Q39" s="248">
        <f t="shared" si="18"/>
        <v>0.8</v>
      </c>
      <c r="R39" s="248">
        <f t="shared" si="19"/>
        <v>2.6999999999999997</v>
      </c>
      <c r="S39" s="248">
        <f>IF('Crisis Indicator Data'!I36="x","x",IF('Crisis Indicator Data'!I36=0,0,IF(LOG('Crisis Indicator Data'!I36)&lt;S$4,0,IF(LOG('Crisis Indicator Data'!I36)&gt;S$3,5,ROUND(5-(S$3-LOG('Crisis Indicator Data'!I36))/(S$3-S$4)*5,1)))))</f>
        <v>4.2</v>
      </c>
      <c r="T39" s="144">
        <f>IF('Crisis Indicator Data'!H36="x","x",IF('Crisis Indicator Data'!I36="x","x",'Crisis Indicator Data'!I36/'Crisis Indicator Data'!H36))</f>
        <v>4.7565374211000905E-2</v>
      </c>
      <c r="U39" s="248">
        <f t="shared" si="20"/>
        <v>1.6</v>
      </c>
      <c r="V39" s="248">
        <f t="shared" si="21"/>
        <v>2.9</v>
      </c>
      <c r="W39" s="248">
        <f>IF('Crisis Indicator Data'!L36="x","x",IF('Crisis Indicator Data'!L36=0,0,IF(LOG('Crisis Indicator Data'!L36)&lt;W$4,0,IF(LOG('Crisis Indicator Data'!L36)&gt;W$3,5,ROUND(5-(W$3-LOG('Crisis Indicator Data'!L36))/(W$3-W$4)*5,1)))))</f>
        <v>1.6</v>
      </c>
      <c r="X39" s="255">
        <f>IF(OR('Crisis Indicator Data'!L36="x",'Crisis Indicator Data'!H36="x"),"x",'Crisis Indicator Data'!L36/'Crisis Indicator Data'!H36)</f>
        <v>7.326420198376916E-7</v>
      </c>
      <c r="Y39" s="248">
        <f t="shared" si="22"/>
        <v>0</v>
      </c>
      <c r="Z39" s="248">
        <f t="shared" si="23"/>
        <v>0.8</v>
      </c>
      <c r="AA39" s="248">
        <f t="shared" si="24"/>
        <v>2</v>
      </c>
      <c r="AB39" s="256">
        <f t="shared" si="25"/>
        <v>2.4</v>
      </c>
    </row>
    <row r="40" spans="1:28" x14ac:dyDescent="0.25">
      <c r="A40" s="147" t="str">
        <f>'Crisis Indicator Data'!A37</f>
        <v>Northern Ethiopia Conflict</v>
      </c>
      <c r="B40" s="148" t="str">
        <f>'Crisis Indicator Data'!B37</f>
        <v>Conflict</v>
      </c>
      <c r="C40" s="148" t="str">
        <f>'Crisis Indicator Data'!C37</f>
        <v>ETH004</v>
      </c>
      <c r="D40" s="148" t="str">
        <f>'Crisis Indicator Data'!D37</f>
        <v>Ethiopia</v>
      </c>
      <c r="E40" s="149" t="str">
        <f>'Crisis Indicator Data'!E37</f>
        <v>ETH</v>
      </c>
      <c r="F40" s="254">
        <f>IF('Crisis Indicator Data'!F37="x","x",IF(LOG('Crisis Indicator Data'!F37)&lt;F$4,0,IF(LOG('Crisis Indicator Data'!F37)&gt;F$3,5,ROUND(5-(F$3-LOG('Crisis Indicator Data'!F37))/(F$3-F$4)*5,1))))</f>
        <v>4.2</v>
      </c>
      <c r="G40" s="144">
        <f>IF('Crisis Indicator Data'!F37="x","x",IF(B40="Regional crisis",('Crisis Indicator Data'!F37/VLOOKUP('Impact of the crisis'!$C40,'Regional Crises'!$B$1:$R$66,4,FALSE)),'Crisis Indicator Data'!F37/VLOOKUP('Impact of the crisis'!$E40,'Country Indicator Data'!$B$4:$P$300,15,FALSE)))</f>
        <v>0.31148399999999998</v>
      </c>
      <c r="H40" s="248">
        <f t="shared" si="13"/>
        <v>1.5</v>
      </c>
      <c r="I40" s="248">
        <f t="shared" si="14"/>
        <v>2.85</v>
      </c>
      <c r="J40" s="248">
        <f>IF('Crisis Indicator Data'!G37="x","x",IF(LOG('Crisis Indicator Data'!G37)&lt;J$4,0,IF(LOG('Crisis Indicator Data'!G37)&gt;J$3,5,ROUND(5-(J$3-LOG('Crisis Indicator Data'!G37))/(J$3-J$4)*5,1))))</f>
        <v>4.9000000000000004</v>
      </c>
      <c r="K40" s="144">
        <f>IF('Crisis Indicator Data'!G37="x","x",IF(B40="Regional crisis",('Crisis Indicator Data'!G37/VLOOKUP('Impact of the crisis'!$C40,'Regional Crises'!$B$1:$R$66,5,FALSE)),'Crisis Indicator Data'!G37/VLOOKUP('Impact of the crisis'!$E40,'Country Indicator Data'!$B$4:$P$300,14,FALSE)))</f>
        <v>0.29411764705882354</v>
      </c>
      <c r="L40" s="248">
        <f t="shared" si="15"/>
        <v>1.4</v>
      </c>
      <c r="M40" s="248">
        <f t="shared" si="16"/>
        <v>3.1500000000000004</v>
      </c>
      <c r="N40" s="248">
        <f t="shared" si="17"/>
        <v>3</v>
      </c>
      <c r="O40" s="248">
        <f>IF('Crisis Indicator Data'!H37="x","x",IF('Crisis Indicator Data'!H37=0,0,IF(LOG('Crisis Indicator Data'!H37)&lt;O$4,0,IF(LOG('Crisis Indicator Data'!H37)&gt;O$3,5,ROUND(5-(O$3-LOG('Crisis Indicator Data'!H37))/(O$3-O$4)*5,1)))))</f>
        <v>5</v>
      </c>
      <c r="P40" s="144">
        <f>IF('Crisis Indicator Data'!H37="x","x",'Crisis Indicator Data'!H37/'Crisis Indicator Data'!G37)</f>
        <v>1</v>
      </c>
      <c r="Q40" s="248">
        <f t="shared" si="18"/>
        <v>5</v>
      </c>
      <c r="R40" s="248">
        <f t="shared" si="19"/>
        <v>5</v>
      </c>
      <c r="S40" s="248">
        <f>IF('Crisis Indicator Data'!I37="x","x",IF('Crisis Indicator Data'!I37=0,0,IF(LOG('Crisis Indicator Data'!I37)&lt;S$4,0,IF(LOG('Crisis Indicator Data'!I37)&gt;S$3,5,ROUND(5-(S$3-LOG('Crisis Indicator Data'!I37))/(S$3-S$4)*5,1)))))</f>
        <v>4.8</v>
      </c>
      <c r="T40" s="144">
        <f>IF('Crisis Indicator Data'!H37="x","x",IF('Crisis Indicator Data'!I37="x","x",'Crisis Indicator Data'!I37/'Crisis Indicator Data'!H37))</f>
        <v>7.9901639344262296E-2</v>
      </c>
      <c r="U40" s="248">
        <f t="shared" si="20"/>
        <v>2.7</v>
      </c>
      <c r="V40" s="248">
        <f t="shared" si="21"/>
        <v>3.8</v>
      </c>
      <c r="W40" s="248">
        <f>IF('Crisis Indicator Data'!L37="x","x",IF('Crisis Indicator Data'!L37=0,0,IF(LOG('Crisis Indicator Data'!L37)&lt;W$4,0,IF(LOG('Crisis Indicator Data'!L37)&gt;W$3,5,ROUND(5-(W$3-LOG('Crisis Indicator Data'!L37))/(W$3-W$4)*5,1)))))</f>
        <v>5</v>
      </c>
      <c r="X40" s="255">
        <f>IF(OR('Crisis Indicator Data'!L37="x",'Crisis Indicator Data'!H37="x"),"x",'Crisis Indicator Data'!L37/'Crisis Indicator Data'!H37)</f>
        <v>1.0314754098360655E-4</v>
      </c>
      <c r="Y40" s="248">
        <f t="shared" si="22"/>
        <v>5</v>
      </c>
      <c r="Z40" s="248">
        <f t="shared" si="23"/>
        <v>5</v>
      </c>
      <c r="AA40" s="248">
        <f t="shared" si="24"/>
        <v>4.5</v>
      </c>
      <c r="AB40" s="256">
        <f t="shared" si="25"/>
        <v>4.8</v>
      </c>
    </row>
    <row r="41" spans="1:28" x14ac:dyDescent="0.25">
      <c r="A41" s="147" t="str">
        <f>'Crisis Indicator Data'!A38</f>
        <v>Drought in Ethiopia</v>
      </c>
      <c r="B41" s="148" t="str">
        <f>'Crisis Indicator Data'!B38</f>
        <v>Drought</v>
      </c>
      <c r="C41" s="148" t="str">
        <f>'Crisis Indicator Data'!C38</f>
        <v>ETH005</v>
      </c>
      <c r="D41" s="148" t="str">
        <f>'Crisis Indicator Data'!D38</f>
        <v>Ethiopia</v>
      </c>
      <c r="E41" s="149" t="str">
        <f>'Crisis Indicator Data'!E38</f>
        <v>ETH</v>
      </c>
      <c r="F41" s="254">
        <f>IF('Crisis Indicator Data'!F38="x","x",IF(LOG('Crisis Indicator Data'!F38)&lt;F$4,0,IF(LOG('Crisis Indicator Data'!F38)&gt;F$3,5,ROUND(5-(F$3-LOG('Crisis Indicator Data'!F38))/(F$3-F$4)*5,1))))</f>
        <v>4.7</v>
      </c>
      <c r="G41" s="144">
        <f>IF('Crisis Indicator Data'!F38="x","x",IF(B41="Regional crisis",('Crisis Indicator Data'!F38/VLOOKUP('Impact of the crisis'!$C41,'Regional Crises'!$B$1:$R$66,4,FALSE)),'Crisis Indicator Data'!F38/VLOOKUP('Impact of the crisis'!$E41,'Country Indicator Data'!$B$4:$P$300,15,FALSE)))</f>
        <v>0.61819000000000002</v>
      </c>
      <c r="H41" s="248">
        <f t="shared" si="13"/>
        <v>3.1</v>
      </c>
      <c r="I41" s="248">
        <f t="shared" si="14"/>
        <v>3.9000000000000004</v>
      </c>
      <c r="J41" s="248">
        <f>IF('Crisis Indicator Data'!G38="x","x",IF(LOG('Crisis Indicator Data'!G38)&lt;J$4,0,IF(LOG('Crisis Indicator Data'!G38)&gt;J$3,5,ROUND(5-(J$3-LOG('Crisis Indicator Data'!G38))/(J$3-J$4)*5,1))))</f>
        <v>5</v>
      </c>
      <c r="K41" s="144">
        <f>IF('Crisis Indicator Data'!G38="x","x",IF(B41="Regional crisis",('Crisis Indicator Data'!G38/VLOOKUP('Impact of the crisis'!$C41,'Regional Crises'!$B$1:$R$66,5,FALSE)),'Crisis Indicator Data'!G38/VLOOKUP('Impact of the crisis'!$E41,'Country Indicator Data'!$B$4:$P$300,14,FALSE)))</f>
        <v>0.60270009643201539</v>
      </c>
      <c r="L41" s="248">
        <f t="shared" si="15"/>
        <v>3</v>
      </c>
      <c r="M41" s="248">
        <f t="shared" si="16"/>
        <v>4</v>
      </c>
      <c r="N41" s="248">
        <f t="shared" si="17"/>
        <v>4</v>
      </c>
      <c r="O41" s="248">
        <f>IF('Crisis Indicator Data'!H38="x","x",IF('Crisis Indicator Data'!H38=0,0,IF(LOG('Crisis Indicator Data'!H38)&lt;O$4,0,IF(LOG('Crisis Indicator Data'!H38)&gt;O$3,5,ROUND(5-(O$3-LOG('Crisis Indicator Data'!H38))/(O$3-O$4)*5,1)))))</f>
        <v>4</v>
      </c>
      <c r="P41" s="144">
        <f>IF('Crisis Indicator Data'!H38="x","x",'Crisis Indicator Data'!H38/'Crisis Indicator Data'!G38)</f>
        <v>0.128</v>
      </c>
      <c r="Q41" s="248">
        <f t="shared" si="18"/>
        <v>0.6</v>
      </c>
      <c r="R41" s="248">
        <f t="shared" si="19"/>
        <v>2.2999999999999998</v>
      </c>
      <c r="S41" s="248">
        <f>IF('Crisis Indicator Data'!I38="x","x",IF('Crisis Indicator Data'!I38=0,0,IF(LOG('Crisis Indicator Data'!I38)&lt;S$4,0,IF(LOG('Crisis Indicator Data'!I38)&gt;S$3,5,ROUND(5-(S$3-LOG('Crisis Indicator Data'!I38))/(S$3-S$4)*5,1)))))</f>
        <v>3.7</v>
      </c>
      <c r="T41" s="144">
        <f>IF('Crisis Indicator Data'!H38="x","x",IF('Crisis Indicator Data'!I38="x","x",'Crisis Indicator Data'!I38/'Crisis Indicator Data'!H38))</f>
        <v>5.1624999999999997E-2</v>
      </c>
      <c r="U41" s="248">
        <f t="shared" si="20"/>
        <v>1.7</v>
      </c>
      <c r="V41" s="248">
        <f t="shared" si="21"/>
        <v>2.7</v>
      </c>
      <c r="W41" s="248">
        <f>IF('Crisis Indicator Data'!L38="x","x",IF('Crisis Indicator Data'!L38=0,0,IF(LOG('Crisis Indicator Data'!L38)&lt;W$4,0,IF(LOG('Crisis Indicator Data'!L38)&gt;W$3,5,ROUND(5-(W$3-LOG('Crisis Indicator Data'!L38))/(W$3-W$4)*5,1)))))</f>
        <v>0</v>
      </c>
      <c r="X41" s="255">
        <f>IF(OR('Crisis Indicator Data'!L38="x",'Crisis Indicator Data'!H38="x"),"x",'Crisis Indicator Data'!L38/'Crisis Indicator Data'!H38)</f>
        <v>0</v>
      </c>
      <c r="Y41" s="248">
        <f t="shared" si="22"/>
        <v>0</v>
      </c>
      <c r="Z41" s="248">
        <f t="shared" si="23"/>
        <v>0</v>
      </c>
      <c r="AA41" s="248">
        <f t="shared" si="24"/>
        <v>1.5</v>
      </c>
      <c r="AB41" s="256">
        <f t="shared" si="25"/>
        <v>1.9</v>
      </c>
    </row>
    <row r="42" spans="1:28" x14ac:dyDescent="0.25">
      <c r="A42" s="147" t="str">
        <f>'Crisis Indicator Data'!A39</f>
        <v>Mixed migration flows in Greece</v>
      </c>
      <c r="B42" s="148" t="str">
        <f>'Crisis Indicator Data'!B39</f>
        <v>International displacement</v>
      </c>
      <c r="C42" s="148" t="str">
        <f>'Crisis Indicator Data'!C39</f>
        <v>GRC002</v>
      </c>
      <c r="D42" s="148" t="str">
        <f>'Crisis Indicator Data'!D39</f>
        <v>Greece</v>
      </c>
      <c r="E42" s="149" t="str">
        <f>'Crisis Indicator Data'!E39</f>
        <v>GRC</v>
      </c>
      <c r="F42" s="254">
        <f>IF('Crisis Indicator Data'!F39="x","x",IF(LOG('Crisis Indicator Data'!F39)&lt;F$4,0,IF(LOG('Crisis Indicator Data'!F39)&gt;F$3,5,ROUND(5-(F$3-LOG('Crisis Indicator Data'!F39))/(F$3-F$4)*5,1))))</f>
        <v>0.9</v>
      </c>
      <c r="G42" s="144">
        <f>IF('Crisis Indicator Data'!F39="x","x",IF(B42="Regional crisis",('Crisis Indicator Data'!F39/VLOOKUP('Impact of the crisis'!$C42,'Regional Crises'!$B$1:$R$66,4,FALSE)),'Crisis Indicator Data'!F39/VLOOKUP('Impact of the crisis'!$E42,'Country Indicator Data'!$B$4:$P$300,15,FALSE)))</f>
        <v>2.6098293250581849E-2</v>
      </c>
      <c r="H42" s="248">
        <f t="shared" si="13"/>
        <v>0</v>
      </c>
      <c r="I42" s="248">
        <f t="shared" si="14"/>
        <v>0.45</v>
      </c>
      <c r="J42" s="248">
        <f>IF('Crisis Indicator Data'!G39="x","x",IF(LOG('Crisis Indicator Data'!G39)&lt;J$4,0,IF(LOG('Crisis Indicator Data'!G39)&gt;J$3,5,ROUND(5-(J$3-LOG('Crisis Indicator Data'!G39))/(J$3-J$4)*5,1))))</f>
        <v>0</v>
      </c>
      <c r="K42" s="144">
        <f>IF('Crisis Indicator Data'!G39="x","x",IF(B42="Regional crisis",('Crisis Indicator Data'!G39/VLOOKUP('Impact of the crisis'!$C42,'Regional Crises'!$B$1:$R$66,5,FALSE)),'Crisis Indicator Data'!G39/VLOOKUP('Impact of the crisis'!$E42,'Country Indicator Data'!$B$4:$P$300,14,FALSE)))</f>
        <v>3.7730652712751306E-2</v>
      </c>
      <c r="L42" s="248">
        <f t="shared" si="15"/>
        <v>0.1</v>
      </c>
      <c r="M42" s="248">
        <f t="shared" si="16"/>
        <v>0.05</v>
      </c>
      <c r="N42" s="248">
        <f t="shared" si="17"/>
        <v>0.3</v>
      </c>
      <c r="O42" s="248">
        <f>IF('Crisis Indicator Data'!H39="x","x",IF('Crisis Indicator Data'!H39=0,0,IF(LOG('Crisis Indicator Data'!H39)&lt;O$4,0,IF(LOG('Crisis Indicator Data'!H39)&gt;O$3,5,ROUND(5-(O$3-LOG('Crisis Indicator Data'!H39))/(O$3-O$4)*5,1)))))</f>
        <v>1.2</v>
      </c>
      <c r="P42" s="144">
        <f>IF('Crisis Indicator Data'!H39="x","x",'Crisis Indicator Data'!H39/'Crisis Indicator Data'!G39)</f>
        <v>0.40389294403892945</v>
      </c>
      <c r="Q42" s="248">
        <f t="shared" si="18"/>
        <v>2</v>
      </c>
      <c r="R42" s="248">
        <f t="shared" si="19"/>
        <v>1.6</v>
      </c>
      <c r="S42" s="248">
        <f>IF('Crisis Indicator Data'!I39="x","x",IF('Crisis Indicator Data'!I39=0,0,IF(LOG('Crisis Indicator Data'!I39)&lt;S$4,0,IF(LOG('Crisis Indicator Data'!I39)&gt;S$3,5,ROUND(5-(S$3-LOG('Crisis Indicator Data'!I39))/(S$3-S$4)*5,1)))))</f>
        <v>3.2</v>
      </c>
      <c r="T42" s="144">
        <f>IF('Crisis Indicator Data'!H39="x","x",IF('Crisis Indicator Data'!I39="x","x",'Crisis Indicator Data'!I39/'Crisis Indicator Data'!H39))</f>
        <v>1</v>
      </c>
      <c r="U42" s="248">
        <f t="shared" si="20"/>
        <v>5</v>
      </c>
      <c r="V42" s="248">
        <f t="shared" si="21"/>
        <v>4.0999999999999996</v>
      </c>
      <c r="W42" s="248">
        <f>IF('Crisis Indicator Data'!L39="x","x",IF('Crisis Indicator Data'!L39=0,0,IF(LOG('Crisis Indicator Data'!L39)&lt;W$4,0,IF(LOG('Crisis Indicator Data'!L39)&gt;W$3,5,ROUND(5-(W$3-LOG('Crisis Indicator Data'!L39))/(W$3-W$4)*5,1)))))</f>
        <v>2.8</v>
      </c>
      <c r="X42" s="255">
        <f>IF(OR('Crisis Indicator Data'!L39="x",'Crisis Indicator Data'!H39="x"),"x",'Crisis Indicator Data'!L39/'Crisis Indicator Data'!H39)</f>
        <v>5.3012048192771087E-4</v>
      </c>
      <c r="Y42" s="248">
        <f t="shared" si="22"/>
        <v>5</v>
      </c>
      <c r="Z42" s="248">
        <f t="shared" si="23"/>
        <v>3.9</v>
      </c>
      <c r="AA42" s="248">
        <f t="shared" si="24"/>
        <v>4</v>
      </c>
      <c r="AB42" s="256">
        <f t="shared" si="25"/>
        <v>3</v>
      </c>
    </row>
    <row r="43" spans="1:28" x14ac:dyDescent="0.25">
      <c r="A43" s="147" t="str">
        <f>'Crisis Indicator Data'!A40</f>
        <v>Complex crisis in Guatemala</v>
      </c>
      <c r="B43" s="148" t="str">
        <f>'Crisis Indicator Data'!B40</f>
        <v>Complex crisis</v>
      </c>
      <c r="C43" s="148" t="str">
        <f>'Crisis Indicator Data'!C40</f>
        <v>GTM001</v>
      </c>
      <c r="D43" s="148" t="str">
        <f>'Crisis Indicator Data'!D40</f>
        <v>Guatemala</v>
      </c>
      <c r="E43" s="149" t="str">
        <f>'Crisis Indicator Data'!E40</f>
        <v>GTM</v>
      </c>
      <c r="F43" s="254">
        <f>IF('Crisis Indicator Data'!F40="x","x",IF(LOG('Crisis Indicator Data'!F40)&lt;F$4,0,IF(LOG('Crisis Indicator Data'!F40)&gt;F$3,5,ROUND(5-(F$3-LOG('Crisis Indicator Data'!F40))/(F$3-F$4)*5,1))))</f>
        <v>3.4</v>
      </c>
      <c r="G43" s="144">
        <f>IF('Crisis Indicator Data'!F40="x","x",IF(B43="Regional crisis",('Crisis Indicator Data'!F40/VLOOKUP('Impact of the crisis'!$C43,'Regional Crises'!$B$1:$R$66,4,FALSE)),'Crisis Indicator Data'!F40/VLOOKUP('Impact of the crisis'!$E43,'Country Indicator Data'!$B$4:$P$300,15,FALSE)))</f>
        <v>1.0161347517730497</v>
      </c>
      <c r="H43" s="248">
        <f t="shared" si="13"/>
        <v>5</v>
      </c>
      <c r="I43" s="248">
        <f t="shared" si="14"/>
        <v>4.2</v>
      </c>
      <c r="J43" s="248">
        <f>IF('Crisis Indicator Data'!G40="x","x",IF(LOG('Crisis Indicator Data'!G40)&lt;J$4,0,IF(LOG('Crisis Indicator Data'!G40)&gt;J$3,5,ROUND(5-(J$3-LOG('Crisis Indicator Data'!G40))/(J$3-J$4)*5,1))))</f>
        <v>4.0999999999999996</v>
      </c>
      <c r="K43" s="144">
        <f>IF('Crisis Indicator Data'!G40="x","x",IF(B43="Regional crisis",('Crisis Indicator Data'!G40/VLOOKUP('Impact of the crisis'!$C43,'Regional Crises'!$B$1:$R$66,5,FALSE)),'Crisis Indicator Data'!G40/VLOOKUP('Impact of the crisis'!$E43,'Country Indicator Data'!$B$4:$P$300,14,FALSE)))</f>
        <v>1</v>
      </c>
      <c r="L43" s="248">
        <f t="shared" si="15"/>
        <v>5</v>
      </c>
      <c r="M43" s="248">
        <f t="shared" si="16"/>
        <v>4.55</v>
      </c>
      <c r="N43" s="248">
        <f t="shared" si="17"/>
        <v>4.4000000000000004</v>
      </c>
      <c r="O43" s="248">
        <f>IF('Crisis Indicator Data'!H40="x","x",IF('Crisis Indicator Data'!H40=0,0,IF(LOG('Crisis Indicator Data'!H40)&lt;O$4,0,IF(LOG('Crisis Indicator Data'!H40)&gt;O$3,5,ROUND(5-(O$3-LOG('Crisis Indicator Data'!H40))/(O$3-O$4)*5,1)))))</f>
        <v>3.8</v>
      </c>
      <c r="P43" s="144">
        <f>IF('Crisis Indicator Data'!H40="x","x",'Crisis Indicator Data'!H40/'Crisis Indicator Data'!G40)</f>
        <v>0.33333333333333331</v>
      </c>
      <c r="Q43" s="248">
        <f t="shared" si="18"/>
        <v>1.6</v>
      </c>
      <c r="R43" s="248">
        <f t="shared" si="19"/>
        <v>2.7</v>
      </c>
      <c r="S43" s="248">
        <f>IF('Crisis Indicator Data'!I40="x","x",IF('Crisis Indicator Data'!I40=0,0,IF(LOG('Crisis Indicator Data'!I40)&lt;S$4,0,IF(LOG('Crisis Indicator Data'!I40)&gt;S$3,5,ROUND(5-(S$3-LOG('Crisis Indicator Data'!I40))/(S$3-S$4)*5,1)))))</f>
        <v>3.4</v>
      </c>
      <c r="T43" s="144">
        <f>IF('Crisis Indicator Data'!H40="x","x",IF('Crisis Indicator Data'!I40="x","x",'Crisis Indicator Data'!I40/'Crisis Indicator Data'!H40))</f>
        <v>4.2456140350877192E-2</v>
      </c>
      <c r="U43" s="248">
        <f t="shared" si="20"/>
        <v>1.4</v>
      </c>
      <c r="V43" s="248">
        <f t="shared" si="21"/>
        <v>2.4</v>
      </c>
      <c r="W43" s="248">
        <f>IF('Crisis Indicator Data'!L40="x","x",IF('Crisis Indicator Data'!L40=0,0,IF(LOG('Crisis Indicator Data'!L40)&lt;W$4,0,IF(LOG('Crisis Indicator Data'!L40)&gt;W$3,5,ROUND(5-(W$3-LOG('Crisis Indicator Data'!L40))/(W$3-W$4)*5,1)))))</f>
        <v>5</v>
      </c>
      <c r="X43" s="255">
        <f>IF(OR('Crisis Indicator Data'!L40="x",'Crisis Indicator Data'!H40="x"),"x",'Crisis Indicator Data'!L40/'Crisis Indicator Data'!H40)</f>
        <v>5.1929824561403504E-4</v>
      </c>
      <c r="Y43" s="248">
        <f t="shared" si="22"/>
        <v>5</v>
      </c>
      <c r="Z43" s="248">
        <f t="shared" si="23"/>
        <v>5</v>
      </c>
      <c r="AA43" s="248">
        <f t="shared" si="24"/>
        <v>4.0999999999999996</v>
      </c>
      <c r="AB43" s="256">
        <f t="shared" si="25"/>
        <v>3.5</v>
      </c>
    </row>
    <row r="44" spans="1:28" x14ac:dyDescent="0.25">
      <c r="A44" s="147" t="str">
        <f>'Crisis Indicator Data'!A41</f>
        <v>Complex crisis in Honduras</v>
      </c>
      <c r="B44" s="148" t="str">
        <f>'Crisis Indicator Data'!B41</f>
        <v>Complex crisis</v>
      </c>
      <c r="C44" s="148" t="str">
        <f>'Crisis Indicator Data'!C41</f>
        <v>HND001</v>
      </c>
      <c r="D44" s="148" t="str">
        <f>'Crisis Indicator Data'!D41</f>
        <v>Honduras</v>
      </c>
      <c r="E44" s="149" t="str">
        <f>'Crisis Indicator Data'!E41</f>
        <v>HND</v>
      </c>
      <c r="F44" s="254">
        <f>IF('Crisis Indicator Data'!F41="x","x",IF(LOG('Crisis Indicator Data'!F41)&lt;F$4,0,IF(LOG('Crisis Indicator Data'!F41)&gt;F$3,5,ROUND(5-(F$3-LOG('Crisis Indicator Data'!F41))/(F$3-F$4)*5,1))))</f>
        <v>3.4</v>
      </c>
      <c r="G44" s="144">
        <f>IF('Crisis Indicator Data'!F41="x","x",IF(B44="Regional crisis",('Crisis Indicator Data'!F41/VLOOKUP('Impact of the crisis'!$C44,'Regional Crises'!$B$1:$R$66,4,FALSE)),'Crisis Indicator Data'!F41/VLOOKUP('Impact of the crisis'!$E44,'Country Indicator Data'!$B$4:$P$300,15,FALSE)))</f>
        <v>1.0000893734918224</v>
      </c>
      <c r="H44" s="248">
        <f t="shared" si="13"/>
        <v>5</v>
      </c>
      <c r="I44" s="248">
        <f t="shared" si="14"/>
        <v>4.2</v>
      </c>
      <c r="J44" s="248">
        <f>IF('Crisis Indicator Data'!G41="x","x",IF(LOG('Crisis Indicator Data'!G41)&lt;J$4,0,IF(LOG('Crisis Indicator Data'!G41)&gt;J$3,5,ROUND(5-(J$3-LOG('Crisis Indicator Data'!G41))/(J$3-J$4)*5,1))))</f>
        <v>3.2</v>
      </c>
      <c r="K44" s="144">
        <f>IF('Crisis Indicator Data'!G41="x","x",IF(B44="Regional crisis",('Crisis Indicator Data'!G41/VLOOKUP('Impact of the crisis'!$C44,'Regional Crises'!$B$1:$R$66,5,FALSE)),'Crisis Indicator Data'!G41/VLOOKUP('Impact of the crisis'!$E44,'Country Indicator Data'!$B$4:$P$300,14,FALSE)))</f>
        <v>1</v>
      </c>
      <c r="L44" s="248">
        <f t="shared" si="15"/>
        <v>5</v>
      </c>
      <c r="M44" s="248">
        <f t="shared" si="16"/>
        <v>4.0999999999999996</v>
      </c>
      <c r="N44" s="248">
        <f t="shared" si="17"/>
        <v>4.2</v>
      </c>
      <c r="O44" s="248">
        <f>IF('Crisis Indicator Data'!H41="x","x",IF('Crisis Indicator Data'!H41=0,0,IF(LOG('Crisis Indicator Data'!H41)&lt;O$4,0,IF(LOG('Crisis Indicator Data'!H41)&gt;O$3,5,ROUND(5-(O$3-LOG('Crisis Indicator Data'!H41))/(O$3-O$4)*5,1)))))</f>
        <v>3.5</v>
      </c>
      <c r="P44" s="144">
        <f>IF('Crisis Indicator Data'!H41="x","x",'Crisis Indicator Data'!H41/'Crisis Indicator Data'!G41)</f>
        <v>0.42553191489361702</v>
      </c>
      <c r="Q44" s="248">
        <f t="shared" si="18"/>
        <v>2.1</v>
      </c>
      <c r="R44" s="248">
        <f t="shared" si="19"/>
        <v>2.8</v>
      </c>
      <c r="S44" s="248">
        <f>IF('Crisis Indicator Data'!I41="x","x",IF('Crisis Indicator Data'!I41=0,0,IF(LOG('Crisis Indicator Data'!I41)&lt;S$4,0,IF(LOG('Crisis Indicator Data'!I41)&gt;S$3,5,ROUND(5-(S$3-LOG('Crisis Indicator Data'!I41))/(S$3-S$4)*5,1)))))</f>
        <v>3.4</v>
      </c>
      <c r="T44" s="144">
        <f>IF('Crisis Indicator Data'!H41="x","x",IF('Crisis Indicator Data'!I41="x","x",'Crisis Indicator Data'!I41/'Crisis Indicator Data'!H41))</f>
        <v>6.1249999999999999E-2</v>
      </c>
      <c r="U44" s="248">
        <f t="shared" si="20"/>
        <v>2</v>
      </c>
      <c r="V44" s="248">
        <f t="shared" si="21"/>
        <v>2.7</v>
      </c>
      <c r="W44" s="248">
        <f>IF('Crisis Indicator Data'!L41="x","x",IF('Crisis Indicator Data'!L41=0,0,IF(LOG('Crisis Indicator Data'!L41)&lt;W$4,0,IF(LOG('Crisis Indicator Data'!L41)&gt;W$3,5,ROUND(5-(W$3-LOG('Crisis Indicator Data'!L41))/(W$3-W$4)*5,1)))))</f>
        <v>4.7</v>
      </c>
      <c r="X44" s="255">
        <f>IF(OR('Crisis Indicator Data'!L41="x",'Crisis Indicator Data'!H41="x"),"x",'Crisis Indicator Data'!L41/'Crisis Indicator Data'!H41)</f>
        <v>4.7725000000000003E-4</v>
      </c>
      <c r="Y44" s="248">
        <f t="shared" si="22"/>
        <v>5</v>
      </c>
      <c r="Z44" s="248">
        <f t="shared" si="23"/>
        <v>4.9000000000000004</v>
      </c>
      <c r="AA44" s="248">
        <f t="shared" si="24"/>
        <v>4.0999999999999996</v>
      </c>
      <c r="AB44" s="256">
        <f t="shared" si="25"/>
        <v>3.5</v>
      </c>
    </row>
    <row r="45" spans="1:28" x14ac:dyDescent="0.25">
      <c r="A45" s="147" t="str">
        <f>'Crisis Indicator Data'!A42</f>
        <v>Complex crisis in Haiti</v>
      </c>
      <c r="B45" s="148" t="str">
        <f>'Crisis Indicator Data'!B42</f>
        <v>Complex crisis</v>
      </c>
      <c r="C45" s="148" t="str">
        <f>'Crisis Indicator Data'!C42</f>
        <v>HTI001</v>
      </c>
      <c r="D45" s="148" t="str">
        <f>'Crisis Indicator Data'!D42</f>
        <v>Haiti</v>
      </c>
      <c r="E45" s="149" t="str">
        <f>'Crisis Indicator Data'!E42</f>
        <v>HTI</v>
      </c>
      <c r="F45" s="254">
        <f>IF('Crisis Indicator Data'!F42="x","x",IF(LOG('Crisis Indicator Data'!F42)&lt;F$4,0,IF(LOG('Crisis Indicator Data'!F42)&gt;F$3,5,ROUND(5-(F$3-LOG('Crisis Indicator Data'!F42))/(F$3-F$4)*5,1))))</f>
        <v>2.4</v>
      </c>
      <c r="G45" s="144">
        <f>IF('Crisis Indicator Data'!F42="x","x",IF(B45="Regional crisis",('Crisis Indicator Data'!F42/VLOOKUP('Impact of the crisis'!$C45,'Regional Crises'!$B$1:$R$66,4,FALSE)),'Crisis Indicator Data'!F42/VLOOKUP('Impact of the crisis'!$E45,'Country Indicator Data'!$B$4:$P$300,15,FALSE)))</f>
        <v>0.98570391872278662</v>
      </c>
      <c r="H45" s="248">
        <f t="shared" si="13"/>
        <v>4.9000000000000004</v>
      </c>
      <c r="I45" s="248">
        <f t="shared" si="14"/>
        <v>3.6500000000000004</v>
      </c>
      <c r="J45" s="248">
        <f>IF('Crisis Indicator Data'!G42="x","x",IF(LOG('Crisis Indicator Data'!G42)&lt;J$4,0,IF(LOG('Crisis Indicator Data'!G42)&gt;J$3,5,ROUND(5-(J$3-LOG('Crisis Indicator Data'!G42))/(J$3-J$4)*5,1))))</f>
        <v>3.5</v>
      </c>
      <c r="K45" s="144">
        <f>IF('Crisis Indicator Data'!G42="x","x",IF(B45="Regional crisis",('Crisis Indicator Data'!G42/VLOOKUP('Impact of the crisis'!$C45,'Regional Crises'!$B$1:$R$66,5,FALSE)),'Crisis Indicator Data'!G42/VLOOKUP('Impact of the crisis'!$E45,'Country Indicator Data'!$B$4:$P$300,14,FALSE)))</f>
        <v>1</v>
      </c>
      <c r="L45" s="248">
        <f t="shared" si="15"/>
        <v>5</v>
      </c>
      <c r="M45" s="248">
        <f t="shared" si="16"/>
        <v>4.25</v>
      </c>
      <c r="N45" s="248">
        <f t="shared" si="17"/>
        <v>4</v>
      </c>
      <c r="O45" s="248">
        <f>IF('Crisis Indicator Data'!H42="x","x",IF('Crisis Indicator Data'!H42=0,0,IF(LOG('Crisis Indicator Data'!H42)&lt;O$4,0,IF(LOG('Crisis Indicator Data'!H42)&gt;O$3,5,ROUND(5-(O$3-LOG('Crisis Indicator Data'!H42))/(O$3-O$4)*5,1)))))</f>
        <v>3.9</v>
      </c>
      <c r="P45" s="144">
        <f>IF('Crisis Indicator Data'!H42="x","x",'Crisis Indicator Data'!H42/'Crisis Indicator Data'!G42)</f>
        <v>0.63773169388878692</v>
      </c>
      <c r="Q45" s="248">
        <f t="shared" si="18"/>
        <v>3.2</v>
      </c>
      <c r="R45" s="248">
        <f t="shared" si="19"/>
        <v>3.55</v>
      </c>
      <c r="S45" s="248">
        <f>IF('Crisis Indicator Data'!I42="x","x",IF('Crisis Indicator Data'!I42=0,0,IF(LOG('Crisis Indicator Data'!I42)&lt;S$4,0,IF(LOG('Crisis Indicator Data'!I42)&gt;S$3,5,ROUND(5-(S$3-LOG('Crisis Indicator Data'!I42))/(S$3-S$4)*5,1)))))</f>
        <v>3.2</v>
      </c>
      <c r="T45" s="144">
        <f>IF('Crisis Indicator Data'!H42="x","x",IF('Crisis Indicator Data'!I42="x","x",'Crisis Indicator Data'!I42/'Crisis Indicator Data'!H42))</f>
        <v>2.5899280575539568E-2</v>
      </c>
      <c r="U45" s="248">
        <f t="shared" si="20"/>
        <v>0.9</v>
      </c>
      <c r="V45" s="248">
        <f t="shared" si="21"/>
        <v>2.1</v>
      </c>
      <c r="W45" s="248">
        <f>IF('Crisis Indicator Data'!L42="x","x",IF('Crisis Indicator Data'!L42=0,0,IF(LOG('Crisis Indicator Data'!L42)&lt;W$4,0,IF(LOG('Crisis Indicator Data'!L42)&gt;W$3,5,ROUND(5-(W$3-LOG('Crisis Indicator Data'!L42))/(W$3-W$4)*5,1)))))</f>
        <v>4.8</v>
      </c>
      <c r="X45" s="255">
        <f>IF(OR('Crisis Indicator Data'!L42="x",'Crisis Indicator Data'!H42="x"),"x",'Crisis Indicator Data'!L42/'Crisis Indicator Data'!H42)</f>
        <v>3.1769784172661872E-4</v>
      </c>
      <c r="Y45" s="248">
        <f t="shared" si="22"/>
        <v>5</v>
      </c>
      <c r="Z45" s="248">
        <f t="shared" si="23"/>
        <v>4.9000000000000004</v>
      </c>
      <c r="AA45" s="248">
        <f t="shared" si="24"/>
        <v>3.9</v>
      </c>
      <c r="AB45" s="256">
        <f t="shared" si="25"/>
        <v>3.7</v>
      </c>
    </row>
    <row r="46" spans="1:28" x14ac:dyDescent="0.25">
      <c r="A46" s="147" t="str">
        <f>'Crisis Indicator Data'!A43</f>
        <v xml:space="preserve">Nippes Earthquake </v>
      </c>
      <c r="B46" s="148" t="str">
        <f>'Crisis Indicator Data'!B43</f>
        <v>Earthquake</v>
      </c>
      <c r="C46" s="148" t="str">
        <f>'Crisis Indicator Data'!C43</f>
        <v>HTI002</v>
      </c>
      <c r="D46" s="148" t="str">
        <f>'Crisis Indicator Data'!D43</f>
        <v>Haiti</v>
      </c>
      <c r="E46" s="149" t="str">
        <f>'Crisis Indicator Data'!E43</f>
        <v>HTI</v>
      </c>
      <c r="F46" s="254">
        <f>IF('Crisis Indicator Data'!F43="x","x",IF(LOG('Crisis Indicator Data'!F43)&lt;F$4,0,IF(LOG('Crisis Indicator Data'!F43)&gt;F$3,5,ROUND(5-(F$3-LOG('Crisis Indicator Data'!F43))/(F$3-F$4)*5,1))))</f>
        <v>1.8</v>
      </c>
      <c r="G46" s="144">
        <f>IF('Crisis Indicator Data'!F43="x","x",IF(B46="Regional crisis",('Crisis Indicator Data'!F43/VLOOKUP('Impact of the crisis'!$C46,'Regional Crises'!$B$1:$R$66,4,FALSE)),'Crisis Indicator Data'!F43/VLOOKUP('Impact of the crisis'!$E46,'Country Indicator Data'!$B$4:$P$300,15,FALSE)))</f>
        <v>0.46629172714078376</v>
      </c>
      <c r="H46" s="248">
        <f t="shared" si="13"/>
        <v>2.2999999999999998</v>
      </c>
      <c r="I46" s="248">
        <f t="shared" si="14"/>
        <v>2.0499999999999998</v>
      </c>
      <c r="J46" s="248">
        <f>IF('Crisis Indicator Data'!G43="x","x",IF(LOG('Crisis Indicator Data'!G43)&lt;J$4,0,IF(LOG('Crisis Indicator Data'!G43)&gt;J$3,5,ROUND(5-(J$3-LOG('Crisis Indicator Data'!G43))/(J$3-J$4)*5,1))))</f>
        <v>2.7</v>
      </c>
      <c r="K46" s="144">
        <f>IF('Crisis Indicator Data'!G43="x","x",IF(B46="Regional crisis",('Crisis Indicator Data'!G43/VLOOKUP('Impact of the crisis'!$C46,'Regional Crises'!$B$1:$R$66,5,FALSE)),'Crisis Indicator Data'!G43/VLOOKUP('Impact of the crisis'!$E46,'Country Indicator Data'!$B$4:$P$300,14,FALSE)))</f>
        <v>0.58992475683611667</v>
      </c>
      <c r="L46" s="248">
        <f t="shared" si="15"/>
        <v>2.9</v>
      </c>
      <c r="M46" s="248">
        <f t="shared" si="16"/>
        <v>2.8</v>
      </c>
      <c r="N46" s="248">
        <f t="shared" si="17"/>
        <v>2.4</v>
      </c>
      <c r="O46" s="248">
        <f>IF('Crisis Indicator Data'!H43="x","x",IF('Crisis Indicator Data'!H43=0,0,IF(LOG('Crisis Indicator Data'!H43)&lt;O$4,0,IF(LOG('Crisis Indicator Data'!H43)&gt;O$3,5,ROUND(5-(O$3-LOG('Crisis Indicator Data'!H43))/(O$3-O$4)*5,1)))))</f>
        <v>2.2999999999999998</v>
      </c>
      <c r="P46" s="144">
        <f>IF('Crisis Indicator Data'!H43="x","x",'Crisis Indicator Data'!H43/'Crisis Indicator Data'!G43)</f>
        <v>0.12443614870119769</v>
      </c>
      <c r="Q46" s="248">
        <f t="shared" si="18"/>
        <v>0.6</v>
      </c>
      <c r="R46" s="248">
        <f t="shared" si="19"/>
        <v>1.45</v>
      </c>
      <c r="S46" s="248">
        <f>IF('Crisis Indicator Data'!I43="x","x",IF('Crisis Indicator Data'!I43=0,0,IF(LOG('Crisis Indicator Data'!I43)&lt;S$4,0,IF(LOG('Crisis Indicator Data'!I43)&gt;S$3,5,ROUND(5-(S$3-LOG('Crisis Indicator Data'!I43))/(S$3-S$4)*5,1)))))</f>
        <v>3.1</v>
      </c>
      <c r="T46" s="144">
        <f>IF('Crisis Indicator Data'!H43="x","x",IF('Crisis Indicator Data'!I43="x","x",'Crisis Indicator Data'!I43/'Crisis Indicator Data'!H43))</f>
        <v>0.2</v>
      </c>
      <c r="U46" s="248">
        <f t="shared" si="20"/>
        <v>5</v>
      </c>
      <c r="V46" s="248">
        <f t="shared" si="21"/>
        <v>4.0999999999999996</v>
      </c>
      <c r="W46" s="248">
        <f>IF('Crisis Indicator Data'!L43="x","x",IF('Crisis Indicator Data'!L43=0,0,IF(LOG('Crisis Indicator Data'!L43)&lt;W$4,0,IF(LOG('Crisis Indicator Data'!L43)&gt;W$3,5,ROUND(5-(W$3-LOG('Crisis Indicator Data'!L43))/(W$3-W$4)*5,1)))))</f>
        <v>4.8</v>
      </c>
      <c r="X46" s="255">
        <f>IF(OR('Crisis Indicator Data'!L43="x",'Crisis Indicator Data'!H43="x"),"x",'Crisis Indicator Data'!L43/'Crisis Indicator Data'!H43)</f>
        <v>2.73625E-3</v>
      </c>
      <c r="Y46" s="248">
        <f t="shared" si="22"/>
        <v>5</v>
      </c>
      <c r="Z46" s="248">
        <f t="shared" si="23"/>
        <v>4.9000000000000004</v>
      </c>
      <c r="AA46" s="248">
        <f t="shared" si="24"/>
        <v>4.5</v>
      </c>
      <c r="AB46" s="256">
        <f t="shared" si="25"/>
        <v>3.4</v>
      </c>
    </row>
    <row r="47" spans="1:28" x14ac:dyDescent="0.2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9" t="str">
        <f>'Crisis Indicator Data'!E44</f>
        <v>HUN</v>
      </c>
      <c r="F47" s="254">
        <f>IF('Crisis Indicator Data'!F44="x","x",IF(LOG('Crisis Indicator Data'!F44)&lt;F$4,0,IF(LOG('Crisis Indicator Data'!F44)&gt;F$3,5,ROUND(5-(F$3-LOG('Crisis Indicator Data'!F44))/(F$3-F$4)*5,1))))</f>
        <v>0</v>
      </c>
      <c r="G47" s="144">
        <f>IF('Crisis Indicator Data'!F44="x","x",IF(B47="Regional crisis",('Crisis Indicator Data'!F44/VLOOKUP('Impact of the crisis'!$C47,'Regional Crises'!$B$1:$R$66,4,FALSE)),'Crisis Indicator Data'!F44/VLOOKUP('Impact of the crisis'!$E47,'Country Indicator Data'!$B$4:$P$300,15,FALSE)))</f>
        <v>3.0376670716889429E-3</v>
      </c>
      <c r="H47" s="248">
        <f t="shared" si="13"/>
        <v>0</v>
      </c>
      <c r="I47" s="248">
        <f t="shared" si="14"/>
        <v>0</v>
      </c>
      <c r="J47" s="248">
        <f>IF('Crisis Indicator Data'!G44="x","x",IF(LOG('Crisis Indicator Data'!G44)&lt;J$4,0,IF(LOG('Crisis Indicator Data'!G44)&gt;J$3,5,ROUND(5-(J$3-LOG('Crisis Indicator Data'!G44))/(J$3-J$4)*5,1))))</f>
        <v>0</v>
      </c>
      <c r="K47" s="144">
        <f>IF('Crisis Indicator Data'!G44="x","x",IF(B47="Regional crisis",('Crisis Indicator Data'!G44/VLOOKUP('Impact of the crisis'!$C47,'Regional Crises'!$B$1:$R$66,5,FALSE)),'Crisis Indicator Data'!G44/VLOOKUP('Impact of the crisis'!$E47,'Country Indicator Data'!$B$4:$P$300,14,FALSE)))</f>
        <v>5.121134528264723E-2</v>
      </c>
      <c r="L47" s="248">
        <f t="shared" si="15"/>
        <v>0.2</v>
      </c>
      <c r="M47" s="248">
        <f t="shared" si="16"/>
        <v>0.1</v>
      </c>
      <c r="N47" s="248">
        <f t="shared" si="17"/>
        <v>0.1</v>
      </c>
      <c r="O47" s="248">
        <f>IF('Crisis Indicator Data'!H44="x","x",IF('Crisis Indicator Data'!H44=0,0,IF(LOG('Crisis Indicator Data'!H44)&lt;O$4,0,IF(LOG('Crisis Indicator Data'!H44)&gt;O$3,5,ROUND(5-(O$3-LOG('Crisis Indicator Data'!H44))/(O$3-O$4)*5,1)))))</f>
        <v>1.8</v>
      </c>
      <c r="P47" s="144">
        <f>IF('Crisis Indicator Data'!H44="x","x",'Crisis Indicator Data'!H44/'Crisis Indicator Data'!G44)</f>
        <v>0.77692307692307694</v>
      </c>
      <c r="Q47" s="248">
        <f t="shared" si="18"/>
        <v>3.9</v>
      </c>
      <c r="R47" s="248">
        <f t="shared" si="19"/>
        <v>2.85</v>
      </c>
      <c r="S47" s="248">
        <f>IF('Crisis Indicator Data'!I44="x","x",IF('Crisis Indicator Data'!I44=0,0,IF(LOG('Crisis Indicator Data'!I44)&lt;S$4,0,IF(LOG('Crisis Indicator Data'!I44)&gt;S$3,5,ROUND(5-(S$3-LOG('Crisis Indicator Data'!I44))/(S$3-S$4)*5,1)))))</f>
        <v>3.7</v>
      </c>
      <c r="T47" s="144">
        <f>IF('Crisis Indicator Data'!H44="x","x",IF('Crisis Indicator Data'!I44="x","x",'Crisis Indicator Data'!I44/'Crisis Indicator Data'!H44))</f>
        <v>1</v>
      </c>
      <c r="U47" s="248">
        <f t="shared" si="20"/>
        <v>5</v>
      </c>
      <c r="V47" s="248">
        <f t="shared" si="21"/>
        <v>4.4000000000000004</v>
      </c>
      <c r="W47" s="248">
        <f>IF('Crisis Indicator Data'!L44="x","x",IF('Crisis Indicator Data'!L44=0,0,IF(LOG('Crisis Indicator Data'!L44)&lt;W$4,0,IF(LOG('Crisis Indicator Data'!L44)&gt;W$3,5,ROUND(5-(W$3-LOG('Crisis Indicator Data'!L44))/(W$3-W$4)*5,1)))))</f>
        <v>0</v>
      </c>
      <c r="X47" s="255">
        <f>IF(OR('Crisis Indicator Data'!L44="x",'Crisis Indicator Data'!H44="x"),"x",'Crisis Indicator Data'!L44/'Crisis Indicator Data'!H44)</f>
        <v>0</v>
      </c>
      <c r="Y47" s="248">
        <f t="shared" si="22"/>
        <v>0</v>
      </c>
      <c r="Z47" s="248">
        <f t="shared" si="23"/>
        <v>0</v>
      </c>
      <c r="AA47" s="248">
        <f t="shared" si="24"/>
        <v>2.8</v>
      </c>
      <c r="AB47" s="256">
        <f t="shared" si="25"/>
        <v>2.8</v>
      </c>
    </row>
    <row r="48" spans="1:28" x14ac:dyDescent="0.25">
      <c r="A48" s="147" t="str">
        <f>'Crisis Indicator Data'!A45</f>
        <v>Papua Conflict</v>
      </c>
      <c r="B48" s="148" t="str">
        <f>'Crisis Indicator Data'!B45</f>
        <v>Conflict</v>
      </c>
      <c r="C48" s="148" t="str">
        <f>'Crisis Indicator Data'!C45</f>
        <v>IDN002</v>
      </c>
      <c r="D48" s="148" t="str">
        <f>'Crisis Indicator Data'!D45</f>
        <v>Indonesia</v>
      </c>
      <c r="E48" s="149" t="str">
        <f>'Crisis Indicator Data'!E45</f>
        <v>IDN</v>
      </c>
      <c r="F48" s="254">
        <f>IF('Crisis Indicator Data'!F45="x","x",IF(LOG('Crisis Indicator Data'!F45)&lt;F$4,0,IF(LOG('Crisis Indicator Data'!F45)&gt;F$3,5,ROUND(5-(F$3-LOG('Crisis Indicator Data'!F45))/(F$3-F$4)*5,1))))</f>
        <v>4.4000000000000004</v>
      </c>
      <c r="G48" s="144">
        <f>IF('Crisis Indicator Data'!F45="x","x",IF(B48="Regional crisis",('Crisis Indicator Data'!F45/VLOOKUP('Impact of the crisis'!$C48,'Regional Crises'!$B$1:$R$66,4,FALSE)),'Crisis Indicator Data'!F45/VLOOKUP('Impact of the crisis'!$E48,'Country Indicator Data'!$B$4:$P$300,15,FALSE)))</f>
        <v>0.2296681883669966</v>
      </c>
      <c r="H48" s="248">
        <f t="shared" si="13"/>
        <v>1.1000000000000001</v>
      </c>
      <c r="I48" s="248">
        <f t="shared" si="14"/>
        <v>2.75</v>
      </c>
      <c r="J48" s="248">
        <f>IF('Crisis Indicator Data'!G45="x","x",IF(LOG('Crisis Indicator Data'!G45)&lt;J$4,0,IF(LOG('Crisis Indicator Data'!G45)&gt;J$3,5,ROUND(5-(J$3-LOG('Crisis Indicator Data'!G45))/(J$3-J$4)*5,1))))</f>
        <v>1.9</v>
      </c>
      <c r="K48" s="144">
        <f>IF('Crisis Indicator Data'!G45="x","x",IF(B48="Regional crisis",('Crisis Indicator Data'!G45/VLOOKUP('Impact of the crisis'!$C48,'Regional Crises'!$B$1:$R$66,5,FALSE)),'Crisis Indicator Data'!G45/VLOOKUP('Impact of the crisis'!$E48,'Country Indicator Data'!$B$4:$P$300,14,FALSE)))</f>
        <v>1.5122761986913804E-2</v>
      </c>
      <c r="L48" s="248">
        <f t="shared" si="15"/>
        <v>0</v>
      </c>
      <c r="M48" s="248">
        <f t="shared" si="16"/>
        <v>0.95</v>
      </c>
      <c r="N48" s="248">
        <f t="shared" si="17"/>
        <v>1.9</v>
      </c>
      <c r="O48" s="248">
        <f>IF('Crisis Indicator Data'!H45="x","x",IF('Crisis Indicator Data'!H45=0,0,IF(LOG('Crisis Indicator Data'!H45)&lt;O$4,0,IF(LOG('Crisis Indicator Data'!H45)&gt;O$3,5,ROUND(5-(O$3-LOG('Crisis Indicator Data'!H45))/(O$3-O$4)*5,1)))))</f>
        <v>3.4</v>
      </c>
      <c r="P48" s="144">
        <f>IF('Crisis Indicator Data'!H45="x","x",'Crisis Indicator Data'!H45/'Crisis Indicator Data'!G45)</f>
        <v>1</v>
      </c>
      <c r="Q48" s="248">
        <f t="shared" si="18"/>
        <v>5</v>
      </c>
      <c r="R48" s="248">
        <f t="shared" si="19"/>
        <v>4.2</v>
      </c>
      <c r="S48" s="248">
        <f>IF('Crisis Indicator Data'!I45="x","x",IF('Crisis Indicator Data'!I45=0,0,IF(LOG('Crisis Indicator Data'!I45)&lt;S$4,0,IF(LOG('Crisis Indicator Data'!I45)&gt;S$3,5,ROUND(5-(S$3-LOG('Crisis Indicator Data'!I45))/(S$3-S$4)*5,1)))))</f>
        <v>2.9</v>
      </c>
      <c r="T48" s="144">
        <f>IF('Crisis Indicator Data'!H45="x","x",IF('Crisis Indicator Data'!I45="x","x",'Crisis Indicator Data'!I45/'Crisis Indicator Data'!H45))</f>
        <v>2.7824151363383415E-2</v>
      </c>
      <c r="U48" s="248">
        <f t="shared" si="20"/>
        <v>0.9</v>
      </c>
      <c r="V48" s="248">
        <f t="shared" si="21"/>
        <v>1.9</v>
      </c>
      <c r="W48" s="248">
        <f>IF('Crisis Indicator Data'!L45="x","x",IF('Crisis Indicator Data'!L45=0,0,IF(LOG('Crisis Indicator Data'!L45)&lt;W$4,0,IF(LOG('Crisis Indicator Data'!L45)&gt;W$3,5,ROUND(5-(W$3-LOG('Crisis Indicator Data'!L45))/(W$3-W$4)*5,1)))))</f>
        <v>3</v>
      </c>
      <c r="X48" s="255">
        <f>IF(OR('Crisis Indicator Data'!L45="x",'Crisis Indicator Data'!H45="x"),"x",'Crisis Indicator Data'!L45/'Crisis Indicator Data'!H45)</f>
        <v>3.3945464663327768E-5</v>
      </c>
      <c r="Y48" s="248">
        <f t="shared" si="22"/>
        <v>1.7</v>
      </c>
      <c r="Z48" s="248">
        <f t="shared" si="23"/>
        <v>2.4</v>
      </c>
      <c r="AA48" s="248">
        <f t="shared" si="24"/>
        <v>2.2000000000000002</v>
      </c>
      <c r="AB48" s="256">
        <f t="shared" si="25"/>
        <v>3.4</v>
      </c>
    </row>
    <row r="49" spans="1:28" x14ac:dyDescent="0.25">
      <c r="A49" s="147" t="str">
        <f>'Crisis Indicator Data'!A46</f>
        <v>Conflict in Jammu and Kashmir</v>
      </c>
      <c r="B49" s="148" t="str">
        <f>'Crisis Indicator Data'!B46</f>
        <v>Conflict</v>
      </c>
      <c r="C49" s="148" t="str">
        <f>'Crisis Indicator Data'!C46</f>
        <v>IND002</v>
      </c>
      <c r="D49" s="148" t="str">
        <f>'Crisis Indicator Data'!D46</f>
        <v>India</v>
      </c>
      <c r="E49" s="149" t="str">
        <f>'Crisis Indicator Data'!E46</f>
        <v>IND</v>
      </c>
      <c r="F49" s="254">
        <f>IF('Crisis Indicator Data'!F46="x","x",IF(LOG('Crisis Indicator Data'!F46)&lt;F$4,0,IF(LOG('Crisis Indicator Data'!F46)&gt;F$3,5,ROUND(5-(F$3-LOG('Crisis Indicator Data'!F46))/(F$3-F$4)*5,1))))</f>
        <v>3.9</v>
      </c>
      <c r="G49" s="144">
        <f>IF('Crisis Indicator Data'!F46="x","x",IF(B49="Regional crisis",('Crisis Indicator Data'!F46/VLOOKUP('Impact of the crisis'!$C49,'Regional Crises'!$B$1:$R$66,4,FALSE)),'Crisis Indicator Data'!F46/VLOOKUP('Impact of the crisis'!$E49,'Country Indicator Data'!$B$4:$P$300,15,FALSE)))</f>
        <v>7.4746652585270371E-2</v>
      </c>
      <c r="H49" s="248">
        <f t="shared" si="13"/>
        <v>0.3</v>
      </c>
      <c r="I49" s="248">
        <f t="shared" si="14"/>
        <v>2.1</v>
      </c>
      <c r="J49" s="248">
        <f>IF('Crisis Indicator Data'!G46="x","x",IF(LOG('Crisis Indicator Data'!G46)&lt;J$4,0,IF(LOG('Crisis Indicator Data'!G46)&gt;J$3,5,ROUND(5-(J$3-LOG('Crisis Indicator Data'!G46))/(J$3-J$4)*5,1))))</f>
        <v>3.7</v>
      </c>
      <c r="K49" s="144">
        <f>IF('Crisis Indicator Data'!G46="x","x",IF(B49="Regional crisis",('Crisis Indicator Data'!G46/VLOOKUP('Impact of the crisis'!$C49,'Regional Crises'!$B$1:$R$66,5,FALSE)),'Crisis Indicator Data'!G46/VLOOKUP('Impact of the crisis'!$E49,'Country Indicator Data'!$B$4:$P$300,14,FALSE)))</f>
        <v>9.2654707725042858E-3</v>
      </c>
      <c r="L49" s="248">
        <f t="shared" si="15"/>
        <v>0</v>
      </c>
      <c r="M49" s="248">
        <f t="shared" si="16"/>
        <v>1.85</v>
      </c>
      <c r="N49" s="248">
        <f t="shared" si="17"/>
        <v>2</v>
      </c>
      <c r="O49" s="248" t="str">
        <f>IF('Crisis Indicator Data'!H46="x","x",IF('Crisis Indicator Data'!H46=0,0,IF(LOG('Crisis Indicator Data'!H46)&lt;O$4,0,IF(LOG('Crisis Indicator Data'!H46)&gt;O$3,5,ROUND(5-(O$3-LOG('Crisis Indicator Data'!H46))/(O$3-O$4)*5,1)))))</f>
        <v>x</v>
      </c>
      <c r="P49" s="144" t="str">
        <f>IF('Crisis Indicator Data'!H46="x","x",'Crisis Indicator Data'!H46/'Crisis Indicator Data'!G46)</f>
        <v>x</v>
      </c>
      <c r="Q49" s="248" t="str">
        <f t="shared" si="18"/>
        <v>x</v>
      </c>
      <c r="R49" s="248" t="str">
        <f t="shared" si="19"/>
        <v>x</v>
      </c>
      <c r="S49" s="248" t="str">
        <f>IF('Crisis Indicator Data'!I46="x","x",IF('Crisis Indicator Data'!I46=0,0,IF(LOG('Crisis Indicator Data'!I46)&lt;S$4,0,IF(LOG('Crisis Indicator Data'!I46)&gt;S$3,5,ROUND(5-(S$3-LOG('Crisis Indicator Data'!I46))/(S$3-S$4)*5,1)))))</f>
        <v>x</v>
      </c>
      <c r="T49" s="144" t="str">
        <f>IF('Crisis Indicator Data'!H46="x","x",IF('Crisis Indicator Data'!I46="x","x",'Crisis Indicator Data'!I46/'Crisis Indicator Data'!H46))</f>
        <v>x</v>
      </c>
      <c r="U49" s="248" t="str">
        <f t="shared" si="20"/>
        <v>x</v>
      </c>
      <c r="V49" s="248" t="str">
        <f t="shared" si="21"/>
        <v>x</v>
      </c>
      <c r="W49" s="248">
        <f>IF('Crisis Indicator Data'!L46="x","x",IF('Crisis Indicator Data'!L46=0,0,IF(LOG('Crisis Indicator Data'!L46)&lt;W$4,0,IF(LOG('Crisis Indicator Data'!L46)&gt;W$3,5,ROUND(5-(W$3-LOG('Crisis Indicator Data'!L46))/(W$3-W$4)*5,1)))))</f>
        <v>3.2</v>
      </c>
      <c r="X49" s="255" t="str">
        <f>IF(OR('Crisis Indicator Data'!L46="x",'Crisis Indicator Data'!H46="x"),"x",'Crisis Indicator Data'!L46/'Crisis Indicator Data'!H46)</f>
        <v>x</v>
      </c>
      <c r="Y49" s="248" t="str">
        <f t="shared" si="22"/>
        <v>x</v>
      </c>
      <c r="Z49" s="248">
        <f t="shared" si="23"/>
        <v>3.2</v>
      </c>
      <c r="AA49" s="248">
        <f t="shared" si="24"/>
        <v>3.2</v>
      </c>
      <c r="AB49" s="256">
        <f t="shared" si="25"/>
        <v>3.2</v>
      </c>
    </row>
    <row r="50" spans="1:28" x14ac:dyDescent="0.25">
      <c r="A50" s="147" t="str">
        <f>'Crisis Indicator Data'!A47</f>
        <v>Afghan Refugees in Iran</v>
      </c>
      <c r="B50" s="148" t="str">
        <f>'Crisis Indicator Data'!B47</f>
        <v>International displacement</v>
      </c>
      <c r="C50" s="148" t="str">
        <f>'Crisis Indicator Data'!C47</f>
        <v>IRN004</v>
      </c>
      <c r="D50" s="148" t="str">
        <f>'Crisis Indicator Data'!D47</f>
        <v>Iran</v>
      </c>
      <c r="E50" s="149" t="str">
        <f>'Crisis Indicator Data'!E47</f>
        <v>IRN</v>
      </c>
      <c r="F50" s="254">
        <f>IF('Crisis Indicator Data'!F47="x","x",IF(LOG('Crisis Indicator Data'!F47)&lt;F$4,0,IF(LOG('Crisis Indicator Data'!F47)&gt;F$3,5,ROUND(5-(F$3-LOG('Crisis Indicator Data'!F47))/(F$3-F$4)*5,1))))</f>
        <v>4</v>
      </c>
      <c r="G50" s="144">
        <f>IF('Crisis Indicator Data'!F47="x","x",IF(B50="Regional crisis",('Crisis Indicator Data'!F47/VLOOKUP('Impact of the crisis'!$C50,'Regional Crises'!$B$1:$R$66,4,FALSE)),'Crisis Indicator Data'!F47/VLOOKUP('Impact of the crisis'!$E50,'Country Indicator Data'!$B$4:$P$300,15,FALSE)))</f>
        <v>0.1470818291215403</v>
      </c>
      <c r="H50" s="248">
        <f t="shared" si="13"/>
        <v>0.6</v>
      </c>
      <c r="I50" s="248">
        <f t="shared" si="14"/>
        <v>2.2999999999999998</v>
      </c>
      <c r="J50" s="248">
        <f>IF('Crisis Indicator Data'!G47="x","x",IF(LOG('Crisis Indicator Data'!G47)&lt;J$4,0,IF(LOG('Crisis Indicator Data'!G47)&gt;J$3,5,ROUND(5-(J$3-LOG('Crisis Indicator Data'!G47))/(J$3-J$4)*5,1))))</f>
        <v>4.5999999999999996</v>
      </c>
      <c r="K50" s="144">
        <f>IF('Crisis Indicator Data'!G47="x","x",IF(B50="Regional crisis",('Crisis Indicator Data'!G47/VLOOKUP('Impact of the crisis'!$C50,'Regional Crises'!$B$1:$R$66,5,FALSE)),'Crisis Indicator Data'!G47/VLOOKUP('Impact of the crisis'!$E50,'Country Indicator Data'!$B$4:$P$300,14,FALSE)))</f>
        <v>0.29933916986228687</v>
      </c>
      <c r="L50" s="248">
        <f t="shared" si="15"/>
        <v>1.5</v>
      </c>
      <c r="M50" s="248">
        <f t="shared" si="16"/>
        <v>3.05</v>
      </c>
      <c r="N50" s="248">
        <f t="shared" si="17"/>
        <v>2.7</v>
      </c>
      <c r="O50" s="248">
        <f>IF('Crisis Indicator Data'!H47="x","x",IF('Crisis Indicator Data'!H47=0,0,IF(LOG('Crisis Indicator Data'!H47)&lt;O$4,0,IF(LOG('Crisis Indicator Data'!H47)&gt;O$3,5,ROUND(5-(O$3-LOG('Crisis Indicator Data'!H47))/(O$3-O$4)*5,1)))))</f>
        <v>3.4</v>
      </c>
      <c r="P50" s="144">
        <f>IF('Crisis Indicator Data'!H47="x","x",'Crisis Indicator Data'!H47/'Crisis Indicator Data'!G47)</f>
        <v>0.13696974580026589</v>
      </c>
      <c r="Q50" s="248">
        <f t="shared" si="18"/>
        <v>0.6</v>
      </c>
      <c r="R50" s="248">
        <f t="shared" si="19"/>
        <v>2</v>
      </c>
      <c r="S50" s="248">
        <f>IF('Crisis Indicator Data'!I47="x","x",IF('Crisis Indicator Data'!I47=0,0,IF(LOG('Crisis Indicator Data'!I47)&lt;S$4,0,IF(LOG('Crisis Indicator Data'!I47)&gt;S$3,5,ROUND(5-(S$3-LOG('Crisis Indicator Data'!I47))/(S$3-S$4)*5,1)))))</f>
        <v>5</v>
      </c>
      <c r="T50" s="144">
        <f>IF('Crisis Indicator Data'!H47="x","x",IF('Crisis Indicator Data'!I47="x","x",'Crisis Indicator Data'!I47/'Crisis Indicator Data'!H47))</f>
        <v>1</v>
      </c>
      <c r="U50" s="248">
        <f t="shared" si="20"/>
        <v>5</v>
      </c>
      <c r="V50" s="248">
        <f t="shared" si="21"/>
        <v>5</v>
      </c>
      <c r="W50" s="248" t="str">
        <f>IF('Crisis Indicator Data'!L47="x","x",IF('Crisis Indicator Data'!L47=0,0,IF(LOG('Crisis Indicator Data'!L47)&lt;W$4,0,IF(LOG('Crisis Indicator Data'!L47)&gt;W$3,5,ROUND(5-(W$3-LOG('Crisis Indicator Data'!L47))/(W$3-W$4)*5,1)))))</f>
        <v>x</v>
      </c>
      <c r="X50" s="255" t="str">
        <f>IF(OR('Crisis Indicator Data'!L47="x",'Crisis Indicator Data'!H47="x"),"x",'Crisis Indicator Data'!L47/'Crisis Indicator Data'!H47)</f>
        <v>x</v>
      </c>
      <c r="Y50" s="248" t="str">
        <f t="shared" si="22"/>
        <v>x</v>
      </c>
      <c r="Z50" s="248" t="str">
        <f t="shared" si="23"/>
        <v>x</v>
      </c>
      <c r="AA50" s="248">
        <f t="shared" si="24"/>
        <v>5</v>
      </c>
      <c r="AB50" s="256">
        <f t="shared" si="25"/>
        <v>3.9</v>
      </c>
    </row>
    <row r="51" spans="1:28" x14ac:dyDescent="0.25">
      <c r="A51" s="147" t="str">
        <f>'Crisis Indicator Data'!A48</f>
        <v>Multiple crises in Iraq</v>
      </c>
      <c r="B51" s="148" t="str">
        <f>'Crisis Indicator Data'!B48</f>
        <v>Multiple crises country</v>
      </c>
      <c r="C51" s="148" t="str">
        <f>'Crisis Indicator Data'!C48</f>
        <v>IRQ001</v>
      </c>
      <c r="D51" s="148" t="str">
        <f>'Crisis Indicator Data'!D48</f>
        <v>Iraq</v>
      </c>
      <c r="E51" s="149" t="str">
        <f>'Crisis Indicator Data'!E48</f>
        <v>IRQ</v>
      </c>
      <c r="F51" s="254">
        <f>IF('Crisis Indicator Data'!F48="x","x",IF(LOG('Crisis Indicator Data'!F48)&lt;F$4,0,IF(LOG('Crisis Indicator Data'!F48)&gt;F$3,5,ROUND(5-(F$3-LOG('Crisis Indicator Data'!F48))/(F$3-F$4)*5,1))))</f>
        <v>4.3</v>
      </c>
      <c r="G51" s="144">
        <f>IF('Crisis Indicator Data'!F48="x","x",IF(B51="Regional crisis",('Crisis Indicator Data'!F48/VLOOKUP('Impact of the crisis'!$C51,'Regional Crises'!$B$1:$R$66,4,FALSE)),'Crisis Indicator Data'!F48/VLOOKUP('Impact of the crisis'!$E51,'Country Indicator Data'!$B$4:$P$300,15,FALSE)))</f>
        <v>0.88255664026524216</v>
      </c>
      <c r="H51" s="248">
        <f t="shared" si="13"/>
        <v>4.4000000000000004</v>
      </c>
      <c r="I51" s="248">
        <f t="shared" si="14"/>
        <v>4.3499999999999996</v>
      </c>
      <c r="J51" s="248">
        <f>IF('Crisis Indicator Data'!G48="x","x",IF(LOG('Crisis Indicator Data'!G48)&lt;J$4,0,IF(LOG('Crisis Indicator Data'!G48)&gt;J$3,5,ROUND(5-(J$3-LOG('Crisis Indicator Data'!G48))/(J$3-J$4)*5,1))))</f>
        <v>5</v>
      </c>
      <c r="K51" s="144">
        <f>IF('Crisis Indicator Data'!G48="x","x",IF(B51="Regional crisis",('Crisis Indicator Data'!G48/VLOOKUP('Impact of the crisis'!$C51,'Regional Crises'!$B$1:$R$66,5,FALSE)),'Crisis Indicator Data'!G48/VLOOKUP('Impact of the crisis'!$E51,'Country Indicator Data'!$B$4:$P$300,14,FALSE)))</f>
        <v>0.9850695540287927</v>
      </c>
      <c r="L51" s="248">
        <f t="shared" si="15"/>
        <v>4.9000000000000004</v>
      </c>
      <c r="M51" s="248">
        <f t="shared" si="16"/>
        <v>4.95</v>
      </c>
      <c r="N51" s="248">
        <f t="shared" si="17"/>
        <v>4.7</v>
      </c>
      <c r="O51" s="248">
        <f>IF('Crisis Indicator Data'!H48="x","x",IF('Crisis Indicator Data'!H48=0,0,IF(LOG('Crisis Indicator Data'!H48)&lt;O$4,0,IF(LOG('Crisis Indicator Data'!H48)&gt;O$3,5,ROUND(5-(O$3-LOG('Crisis Indicator Data'!H48))/(O$3-O$4)*5,1)))))</f>
        <v>3.7</v>
      </c>
      <c r="P51" s="144">
        <f>IF('Crisis Indicator Data'!H48="x","x",'Crisis Indicator Data'!H48/'Crisis Indicator Data'!G48)</f>
        <v>0.13776616719242901</v>
      </c>
      <c r="Q51" s="248">
        <f t="shared" si="18"/>
        <v>0.6</v>
      </c>
      <c r="R51" s="248">
        <f t="shared" si="19"/>
        <v>2.15</v>
      </c>
      <c r="S51" s="248">
        <f>IF('Crisis Indicator Data'!I48="x","x",IF('Crisis Indicator Data'!I48=0,0,IF(LOG('Crisis Indicator Data'!I48)&lt;S$4,0,IF(LOG('Crisis Indicator Data'!I48)&gt;S$3,5,ROUND(5-(S$3-LOG('Crisis Indicator Data'!I48))/(S$3-S$4)*5,1)))))</f>
        <v>5</v>
      </c>
      <c r="T51" s="144">
        <f>IF('Crisis Indicator Data'!H48="x","x",IF('Crisis Indicator Data'!I48="x","x",'Crisis Indicator Data'!I48/'Crisis Indicator Data'!H48))</f>
        <v>1.5198568872987477</v>
      </c>
      <c r="U51" s="248">
        <f t="shared" si="20"/>
        <v>5</v>
      </c>
      <c r="V51" s="248">
        <f t="shared" si="21"/>
        <v>5</v>
      </c>
      <c r="W51" s="248">
        <f>IF('Crisis Indicator Data'!L48="x","x",IF('Crisis Indicator Data'!L48=0,0,IF(LOG('Crisis Indicator Data'!L48)&lt;W$4,0,IF(LOG('Crisis Indicator Data'!L48)&gt;W$3,5,ROUND(5-(W$3-LOG('Crisis Indicator Data'!L48))/(W$3-W$4)*5,1)))))</f>
        <v>4.2</v>
      </c>
      <c r="X51" s="255">
        <f>IF(OR('Crisis Indicator Data'!L48="x",'Crisis Indicator Data'!H48="x"),"x",'Crisis Indicator Data'!L48/'Crisis Indicator Data'!H48)</f>
        <v>1.4490161001788908E-4</v>
      </c>
      <c r="Y51" s="248">
        <f t="shared" si="22"/>
        <v>5</v>
      </c>
      <c r="Z51" s="248">
        <f t="shared" si="23"/>
        <v>4.5999999999999996</v>
      </c>
      <c r="AA51" s="248">
        <f t="shared" si="24"/>
        <v>4.8</v>
      </c>
      <c r="AB51" s="256">
        <f t="shared" si="25"/>
        <v>3.8</v>
      </c>
    </row>
    <row r="52" spans="1:28" x14ac:dyDescent="0.25">
      <c r="A52" s="147" t="str">
        <f>'Crisis Indicator Data'!A49</f>
        <v>Conflict  in Iraq</v>
      </c>
      <c r="B52" s="148" t="str">
        <f>'Crisis Indicator Data'!B49</f>
        <v>Conflict</v>
      </c>
      <c r="C52" s="148" t="str">
        <f>'Crisis Indicator Data'!C49</f>
        <v>IRQ002</v>
      </c>
      <c r="D52" s="148" t="str">
        <f>'Crisis Indicator Data'!D49</f>
        <v>Iraq</v>
      </c>
      <c r="E52" s="149" t="str">
        <f>'Crisis Indicator Data'!E49</f>
        <v>IRQ</v>
      </c>
      <c r="F52" s="254">
        <f>IF('Crisis Indicator Data'!F49="x","x",IF(LOG('Crisis Indicator Data'!F49)&lt;F$4,0,IF(LOG('Crisis Indicator Data'!F49)&gt;F$3,5,ROUND(5-(F$3-LOG('Crisis Indicator Data'!F49))/(F$3-F$4)*5,1))))</f>
        <v>4.3</v>
      </c>
      <c r="G52" s="144">
        <f>IF('Crisis Indicator Data'!F49="x","x",IF(B52="Regional crisis",('Crisis Indicator Data'!F49/VLOOKUP('Impact of the crisis'!$C52,'Regional Crises'!$B$1:$R$66,4,FALSE)),'Crisis Indicator Data'!F49/VLOOKUP('Impact of the crisis'!$E52,'Country Indicator Data'!$B$4:$P$300,15,FALSE)))</f>
        <v>0.88255664026524216</v>
      </c>
      <c r="H52" s="248">
        <f t="shared" si="13"/>
        <v>4.4000000000000004</v>
      </c>
      <c r="I52" s="248">
        <f t="shared" si="14"/>
        <v>4.3499999999999996</v>
      </c>
      <c r="J52" s="248">
        <f>IF('Crisis Indicator Data'!G49="x","x",IF(LOG('Crisis Indicator Data'!G49)&lt;J$4,0,IF(LOG('Crisis Indicator Data'!G49)&gt;J$3,5,ROUND(5-(J$3-LOG('Crisis Indicator Data'!G49))/(J$3-J$4)*5,1))))</f>
        <v>5</v>
      </c>
      <c r="K52" s="144">
        <f>IF('Crisis Indicator Data'!G49="x","x",IF(B52="Regional crisis",('Crisis Indicator Data'!G49/VLOOKUP('Impact of the crisis'!$C52,'Regional Crises'!$B$1:$R$66,5,FALSE)),'Crisis Indicator Data'!G49/VLOOKUP('Impact of the crisis'!$E52,'Country Indicator Data'!$B$4:$P$300,14,FALSE)))</f>
        <v>0.9850695540287927</v>
      </c>
      <c r="L52" s="248">
        <f t="shared" si="15"/>
        <v>4.9000000000000004</v>
      </c>
      <c r="M52" s="248">
        <f t="shared" si="16"/>
        <v>4.95</v>
      </c>
      <c r="N52" s="248">
        <f t="shared" si="17"/>
        <v>4.7</v>
      </c>
      <c r="O52" s="248">
        <f>IF('Crisis Indicator Data'!H49="x","x",IF('Crisis Indicator Data'!H49=0,0,IF(LOG('Crisis Indicator Data'!H49)&lt;O$4,0,IF(LOG('Crisis Indicator Data'!H49)&gt;O$3,5,ROUND(5-(O$3-LOG('Crisis Indicator Data'!H49))/(O$3-O$4)*5,1)))))</f>
        <v>3.7</v>
      </c>
      <c r="P52" s="144">
        <f>IF('Crisis Indicator Data'!H49="x","x",'Crisis Indicator Data'!H49/'Crisis Indicator Data'!G49)</f>
        <v>0.13061908517350157</v>
      </c>
      <c r="Q52" s="248">
        <f t="shared" si="18"/>
        <v>0.6</v>
      </c>
      <c r="R52" s="248">
        <f t="shared" si="19"/>
        <v>2.15</v>
      </c>
      <c r="S52" s="248">
        <f>IF('Crisis Indicator Data'!I49="x","x",IF('Crisis Indicator Data'!I49=0,0,IF(LOG('Crisis Indicator Data'!I49)&lt;S$4,0,IF(LOG('Crisis Indicator Data'!I49)&gt;S$3,5,ROUND(5-(S$3-LOG('Crisis Indicator Data'!I49))/(S$3-S$4)*5,1)))))</f>
        <v>5</v>
      </c>
      <c r="T52" s="144">
        <f>IF('Crisis Indicator Data'!H49="x","x",IF('Crisis Indicator Data'!I49="x","x",'Crisis Indicator Data'!I49/'Crisis Indicator Data'!H49))</f>
        <v>1.5545283018867924</v>
      </c>
      <c r="U52" s="248">
        <f t="shared" si="20"/>
        <v>5</v>
      </c>
      <c r="V52" s="248">
        <f t="shared" si="21"/>
        <v>5</v>
      </c>
      <c r="W52" s="248">
        <f>IF('Crisis Indicator Data'!L49="x","x",IF('Crisis Indicator Data'!L49=0,0,IF(LOG('Crisis Indicator Data'!L49)&lt;W$4,0,IF(LOG('Crisis Indicator Data'!L49)&gt;W$3,5,ROUND(5-(W$3-LOG('Crisis Indicator Data'!L49))/(W$3-W$4)*5,1)))))</f>
        <v>4.2</v>
      </c>
      <c r="X52" s="255">
        <f>IF(OR('Crisis Indicator Data'!L49="x",'Crisis Indicator Data'!H49="x"),"x",'Crisis Indicator Data'!L49/'Crisis Indicator Data'!H49)</f>
        <v>1.5283018867924528E-4</v>
      </c>
      <c r="Y52" s="248">
        <f t="shared" si="22"/>
        <v>5</v>
      </c>
      <c r="Z52" s="248">
        <f t="shared" si="23"/>
        <v>4.5999999999999996</v>
      </c>
      <c r="AA52" s="248">
        <f t="shared" si="24"/>
        <v>4.8</v>
      </c>
      <c r="AB52" s="256">
        <f t="shared" si="25"/>
        <v>3.8</v>
      </c>
    </row>
    <row r="53" spans="1:28" x14ac:dyDescent="0.2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9" t="str">
        <f>'Crisis Indicator Data'!E50</f>
        <v>IRQ</v>
      </c>
      <c r="F53" s="254">
        <f>IF('Crisis Indicator Data'!F50="x","x",IF(LOG('Crisis Indicator Data'!F50)&lt;F$4,0,IF(LOG('Crisis Indicator Data'!F50)&gt;F$3,5,ROUND(5-(F$3-LOG('Crisis Indicator Data'!F50))/(F$3-F$4)*5,1))))</f>
        <v>2.7</v>
      </c>
      <c r="G53" s="144">
        <f>IF('Crisis Indicator Data'!F50="x","x",IF(B53="Regional crisis",('Crisis Indicator Data'!F50/VLOOKUP('Impact of the crisis'!$C53,'Regional Crises'!$B$1:$R$66,4,FALSE)),'Crisis Indicator Data'!F50/VLOOKUP('Impact of the crisis'!$E53,'Country Indicator Data'!$B$4:$P$300,15,FALSE)))</f>
        <v>9.3578467489408734E-2</v>
      </c>
      <c r="H53" s="248">
        <f t="shared" si="13"/>
        <v>0.4</v>
      </c>
      <c r="I53" s="248">
        <f t="shared" si="14"/>
        <v>1.55</v>
      </c>
      <c r="J53" s="248">
        <f>IF('Crisis Indicator Data'!G50="x","x",IF(LOG('Crisis Indicator Data'!G50)&lt;J$4,0,IF(LOG('Crisis Indicator Data'!G50)&gt;J$3,5,ROUND(5-(J$3-LOG('Crisis Indicator Data'!G50))/(J$3-J$4)*5,1))))</f>
        <v>2.4</v>
      </c>
      <c r="K53" s="144">
        <f>IF('Crisis Indicator Data'!G50="x","x",IF(B53="Regional crisis",('Crisis Indicator Data'!G50/VLOOKUP('Impact of the crisis'!$C53,'Regional Crises'!$B$1:$R$66,5,FALSE)),'Crisis Indicator Data'!G50/VLOOKUP('Impact of the crisis'!$E53,'Country Indicator Data'!$B$4:$P$300,14,FALSE)))</f>
        <v>0.12502731179141074</v>
      </c>
      <c r="L53" s="248">
        <f t="shared" si="15"/>
        <v>0.6</v>
      </c>
      <c r="M53" s="248">
        <f t="shared" si="16"/>
        <v>1.5</v>
      </c>
      <c r="N53" s="248">
        <f t="shared" si="17"/>
        <v>1.5</v>
      </c>
      <c r="O53" s="248">
        <f>IF('Crisis Indicator Data'!H50="x","x",IF('Crisis Indicator Data'!H50=0,0,IF(LOG('Crisis Indicator Data'!H50)&lt;O$4,0,IF(LOG('Crisis Indicator Data'!H50)&gt;O$3,5,ROUND(5-(O$3-LOG('Crisis Indicator Data'!H50))/(O$3-O$4)*5,1)))))</f>
        <v>2</v>
      </c>
      <c r="P53" s="144">
        <f>IF('Crisis Indicator Data'!H50="x","x",'Crisis Indicator Data'!H50/'Crisis Indicator Data'!G50)</f>
        <v>0.10135922330097087</v>
      </c>
      <c r="Q53" s="248">
        <f t="shared" si="18"/>
        <v>0.5</v>
      </c>
      <c r="R53" s="248">
        <f t="shared" si="19"/>
        <v>1.25</v>
      </c>
      <c r="S53" s="248">
        <f>IF('Crisis Indicator Data'!I50="x","x",IF('Crisis Indicator Data'!I50=0,0,IF(LOG('Crisis Indicator Data'!I50)&lt;S$4,0,IF(LOG('Crisis Indicator Data'!I50)&gt;S$3,5,ROUND(5-(S$3-LOG('Crisis Indicator Data'!I50))/(S$3-S$4)*5,1)))))</f>
        <v>3.4</v>
      </c>
      <c r="T53" s="144">
        <f>IF('Crisis Indicator Data'!H50="x","x",IF('Crisis Indicator Data'!I50="x","x",'Crisis Indicator Data'!I50/'Crisis Indicator Data'!H50))</f>
        <v>0.49233716475095785</v>
      </c>
      <c r="U53" s="248">
        <f t="shared" si="20"/>
        <v>5</v>
      </c>
      <c r="V53" s="248">
        <f t="shared" si="21"/>
        <v>4.2</v>
      </c>
      <c r="W53" s="248" t="str">
        <f>IF('Crisis Indicator Data'!L50="x","x",IF('Crisis Indicator Data'!L50=0,0,IF(LOG('Crisis Indicator Data'!L50)&lt;W$4,0,IF(LOG('Crisis Indicator Data'!L50)&gt;W$3,5,ROUND(5-(W$3-LOG('Crisis Indicator Data'!L50))/(W$3-W$4)*5,1)))))</f>
        <v>x</v>
      </c>
      <c r="X53" s="255" t="str">
        <f>IF(OR('Crisis Indicator Data'!L50="x",'Crisis Indicator Data'!H50="x"),"x",'Crisis Indicator Data'!L50/'Crisis Indicator Data'!H50)</f>
        <v>x</v>
      </c>
      <c r="Y53" s="248" t="str">
        <f t="shared" si="22"/>
        <v>x</v>
      </c>
      <c r="Z53" s="248" t="str">
        <f t="shared" si="23"/>
        <v>x</v>
      </c>
      <c r="AA53" s="248">
        <f t="shared" si="24"/>
        <v>4.2</v>
      </c>
      <c r="AB53" s="256">
        <f t="shared" si="25"/>
        <v>3</v>
      </c>
    </row>
    <row r="54" spans="1:28" x14ac:dyDescent="0.25">
      <c r="A54" s="150" t="str">
        <f>'Crisis Indicator Data'!A51</f>
        <v>Mixed migration flows in Italy</v>
      </c>
      <c r="B54" s="151" t="str">
        <f>'Crisis Indicator Data'!B51</f>
        <v>International displacement</v>
      </c>
      <c r="C54" s="151" t="str">
        <f>'Crisis Indicator Data'!C51</f>
        <v>ITA002</v>
      </c>
      <c r="D54" s="151" t="str">
        <f>'Crisis Indicator Data'!D51</f>
        <v>Italy</v>
      </c>
      <c r="E54" s="152" t="str">
        <f>'Crisis Indicator Data'!E51</f>
        <v>ITA</v>
      </c>
      <c r="F54" s="254">
        <f>IF('Crisis Indicator Data'!F51="x","x",IF(LOG('Crisis Indicator Data'!F51)&lt;F$4,0,IF(LOG('Crisis Indicator Data'!F51)&gt;F$3,5,ROUND(5-(F$3-LOG('Crisis Indicator Data'!F51))/(F$3-F$4)*5,1))))</f>
        <v>2.7</v>
      </c>
      <c r="G54" s="145">
        <f>IF('Crisis Indicator Data'!F51="x","x",IF(B54="Regional crisis",('Crisis Indicator Data'!F51/VLOOKUP('Impact of the crisis'!$C54,'Regional Crises'!$B$1:$R$66,4,FALSE)),'Crisis Indicator Data'!F51/VLOOKUP('Impact of the crisis'!$E54,'Country Indicator Data'!$B$4:$P$300,15,FALSE)))</f>
        <v>0.1395729924525736</v>
      </c>
      <c r="H54" s="248">
        <f t="shared" si="13"/>
        <v>0.6</v>
      </c>
      <c r="I54" s="248">
        <f t="shared" si="14"/>
        <v>1.6500000000000001</v>
      </c>
      <c r="J54" s="248">
        <f>IF('Crisis Indicator Data'!G51="x","x",IF(LOG('Crisis Indicator Data'!G51)&lt;J$4,0,IF(LOG('Crisis Indicator Data'!G51)&gt;J$3,5,ROUND(5-(J$3-LOG('Crisis Indicator Data'!G51))/(J$3-J$4)*5,1))))</f>
        <v>2.8</v>
      </c>
      <c r="K54" s="145">
        <f>IF('Crisis Indicator Data'!G51="x","x",IF(B54="Regional crisis",('Crisis Indicator Data'!G51/VLOOKUP('Impact of the crisis'!$C54,'Regional Crises'!$B$1:$R$66,5,FALSE)),'Crisis Indicator Data'!G51/VLOOKUP('Impact of the crisis'!$E54,'Country Indicator Data'!$B$4:$P$300,14,FALSE)))</f>
        <v>0.10906319506011541</v>
      </c>
      <c r="L54" s="248">
        <f t="shared" si="15"/>
        <v>0.5</v>
      </c>
      <c r="M54" s="248">
        <f t="shared" si="16"/>
        <v>1.65</v>
      </c>
      <c r="N54" s="248">
        <f t="shared" si="17"/>
        <v>1.7</v>
      </c>
      <c r="O54" s="248">
        <f>IF('Crisis Indicator Data'!H51="x","x",IF('Crisis Indicator Data'!H51=0,0,IF(LOG('Crisis Indicator Data'!H51)&lt;O$4,0,IF(LOG('Crisis Indicator Data'!H51)&gt;O$3,5,ROUND(5-(O$3-LOG('Crisis Indicator Data'!H51))/(O$3-O$4)*5,1)))))</f>
        <v>1.4</v>
      </c>
      <c r="P54" s="144">
        <f>IF('Crisis Indicator Data'!H51="x","x",'Crisis Indicator Data'!H51/'Crisis Indicator Data'!G51)</f>
        <v>2.9663434112949229E-2</v>
      </c>
      <c r="Q54" s="248">
        <f t="shared" si="18"/>
        <v>0.1</v>
      </c>
      <c r="R54" s="248">
        <f t="shared" si="19"/>
        <v>0.75</v>
      </c>
      <c r="S54" s="248">
        <f>IF('Crisis Indicator Data'!I51="x","x",IF('Crisis Indicator Data'!I51=0,0,IF(LOG('Crisis Indicator Data'!I51)&lt;S$4,0,IF(LOG('Crisis Indicator Data'!I51)&gt;S$3,5,ROUND(5-(S$3-LOG('Crisis Indicator Data'!I51))/(S$3-S$4)*5,1)))))</f>
        <v>3.3</v>
      </c>
      <c r="T54" s="144">
        <f>IF('Crisis Indicator Data'!H51="x","x",IF('Crisis Indicator Data'!I51="x","x",'Crisis Indicator Data'!I51/'Crisis Indicator Data'!H51))</f>
        <v>1</v>
      </c>
      <c r="U54" s="248">
        <f t="shared" si="20"/>
        <v>5</v>
      </c>
      <c r="V54" s="248">
        <f t="shared" si="21"/>
        <v>4.2</v>
      </c>
      <c r="W54" s="248">
        <f>IF('Crisis Indicator Data'!L51="x","x",IF('Crisis Indicator Data'!L51=0,0,IF(LOG('Crisis Indicator Data'!L51)&lt;W$4,0,IF(LOG('Crisis Indicator Data'!L51)&gt;W$3,5,ROUND(5-(W$3-LOG('Crisis Indicator Data'!L51))/(W$3-W$4)*5,1)))))</f>
        <v>4.0999999999999996</v>
      </c>
      <c r="X54" s="255">
        <f>IF(OR('Crisis Indicator Data'!L51="x",'Crisis Indicator Data'!H51="x"),"x",'Crisis Indicator Data'!L51/'Crisis Indicator Data'!H51)</f>
        <v>3.3461538461538464E-3</v>
      </c>
      <c r="Y54" s="248">
        <f t="shared" si="22"/>
        <v>5</v>
      </c>
      <c r="Z54" s="248">
        <f t="shared" si="23"/>
        <v>4.5999999999999996</v>
      </c>
      <c r="AA54" s="248">
        <f t="shared" si="24"/>
        <v>4.4000000000000004</v>
      </c>
      <c r="AB54" s="256">
        <f t="shared" si="25"/>
        <v>3.1</v>
      </c>
    </row>
    <row r="55" spans="1:28" x14ac:dyDescent="0.25">
      <c r="A55" s="150" t="str">
        <f>'Crisis Indicator Data'!A52</f>
        <v>Syrian refugees in Jordan</v>
      </c>
      <c r="B55" s="151" t="str">
        <f>'Crisis Indicator Data'!B52</f>
        <v>International displacement</v>
      </c>
      <c r="C55" s="151" t="str">
        <f>'Crisis Indicator Data'!C52</f>
        <v>JOR002</v>
      </c>
      <c r="D55" s="151" t="str">
        <f>'Crisis Indicator Data'!D52</f>
        <v>Jordan</v>
      </c>
      <c r="E55" s="152" t="str">
        <f>'Crisis Indicator Data'!E52</f>
        <v>JOR</v>
      </c>
      <c r="F55" s="254">
        <f>IF('Crisis Indicator Data'!F52="x","x",IF(LOG('Crisis Indicator Data'!F52)&lt;F$4,0,IF(LOG('Crisis Indicator Data'!F52)&gt;F$3,5,ROUND(5-(F$3-LOG('Crisis Indicator Data'!F52))/(F$3-F$4)*5,1))))</f>
        <v>2.7</v>
      </c>
      <c r="G55" s="145">
        <f>IF('Crisis Indicator Data'!F52="x","x",IF(B55="Regional crisis",('Crisis Indicator Data'!F52/VLOOKUP('Impact of the crisis'!$C55,'Regional Crises'!$B$1:$R$66,4,FALSE)),'Crisis Indicator Data'!F52/VLOOKUP('Impact of the crisis'!$E55,'Country Indicator Data'!$B$4:$P$300,15,FALSE)))</f>
        <v>0.45576706465420141</v>
      </c>
      <c r="H55" s="248">
        <f t="shared" si="13"/>
        <v>2.2000000000000002</v>
      </c>
      <c r="I55" s="248">
        <f t="shared" si="14"/>
        <v>2.4500000000000002</v>
      </c>
      <c r="J55" s="248">
        <f>IF('Crisis Indicator Data'!G52="x","x",IF(LOG('Crisis Indicator Data'!G52)&lt;J$4,0,IF(LOG('Crisis Indicator Data'!G52)&gt;J$3,5,ROUND(5-(J$3-LOG('Crisis Indicator Data'!G52))/(J$3-J$4)*5,1))))</f>
        <v>3.1</v>
      </c>
      <c r="K55" s="145">
        <f>IF('Crisis Indicator Data'!G52="x","x",IF(B55="Regional crisis",('Crisis Indicator Data'!G52/VLOOKUP('Impact of the crisis'!$C55,'Regional Crises'!$B$1:$R$66,5,FALSE)),'Crisis Indicator Data'!G52/VLOOKUP('Impact of the crisis'!$E55,'Country Indicator Data'!$B$4:$P$300,14,FALSE)))</f>
        <v>0.80584860262816949</v>
      </c>
      <c r="L55" s="248">
        <f t="shared" si="15"/>
        <v>4</v>
      </c>
      <c r="M55" s="248">
        <f t="shared" si="16"/>
        <v>3.55</v>
      </c>
      <c r="N55" s="248">
        <f t="shared" si="17"/>
        <v>3</v>
      </c>
      <c r="O55" s="248">
        <f>IF('Crisis Indicator Data'!H52="x","x",IF('Crisis Indicator Data'!H52=0,0,IF(LOG('Crisis Indicator Data'!H52)&lt;O$4,0,IF(LOG('Crisis Indicator Data'!H52)&gt;O$3,5,ROUND(5-(O$3-LOG('Crisis Indicator Data'!H52))/(O$3-O$4)*5,1)))))</f>
        <v>2.9</v>
      </c>
      <c r="P55" s="144">
        <f>IF('Crisis Indicator Data'!H52="x","x",'Crisis Indicator Data'!H52/'Crisis Indicator Data'!G52)</f>
        <v>0.21118511713367019</v>
      </c>
      <c r="Q55" s="248">
        <f t="shared" si="18"/>
        <v>1</v>
      </c>
      <c r="R55" s="248">
        <f t="shared" si="19"/>
        <v>1.95</v>
      </c>
      <c r="S55" s="248">
        <f>IF('Crisis Indicator Data'!I52="x","x",IF('Crisis Indicator Data'!I52=0,0,IF(LOG('Crisis Indicator Data'!I52)&lt;S$4,0,IF(LOG('Crisis Indicator Data'!I52)&gt;S$3,5,ROUND(5-(S$3-LOG('Crisis Indicator Data'!I52))/(S$3-S$4)*5,1)))))</f>
        <v>4.5</v>
      </c>
      <c r="T55" s="144">
        <f>IF('Crisis Indicator Data'!H52="x","x",IF('Crisis Indicator Data'!I52="x","x",'Crisis Indicator Data'!I52/'Crisis Indicator Data'!H52))</f>
        <v>0.7172376291462752</v>
      </c>
      <c r="U55" s="248">
        <f t="shared" si="20"/>
        <v>5</v>
      </c>
      <c r="V55" s="248">
        <f t="shared" si="21"/>
        <v>4.8</v>
      </c>
      <c r="W55" s="248">
        <f>IF('Crisis Indicator Data'!L52="x","x",IF('Crisis Indicator Data'!L52=0,0,IF(LOG('Crisis Indicator Data'!L52)&lt;W$4,0,IF(LOG('Crisis Indicator Data'!L52)&gt;W$3,5,ROUND(5-(W$3-LOG('Crisis Indicator Data'!L52))/(W$3-W$4)*5,1)))))</f>
        <v>0</v>
      </c>
      <c r="X55" s="255">
        <f>IF(OR('Crisis Indicator Data'!L52="x",'Crisis Indicator Data'!H52="x"),"x",'Crisis Indicator Data'!L52/'Crisis Indicator Data'!H52)</f>
        <v>0</v>
      </c>
      <c r="Y55" s="248">
        <f t="shared" si="22"/>
        <v>0</v>
      </c>
      <c r="Z55" s="248">
        <f t="shared" si="23"/>
        <v>0</v>
      </c>
      <c r="AA55" s="248">
        <f t="shared" si="24"/>
        <v>3.2</v>
      </c>
      <c r="AB55" s="256">
        <f t="shared" si="25"/>
        <v>2.6</v>
      </c>
    </row>
    <row r="56" spans="1:28" x14ac:dyDescent="0.2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2" t="str">
        <f>'Crisis Indicator Data'!E53</f>
        <v>KEN</v>
      </c>
      <c r="F56" s="254">
        <f>IF('Crisis Indicator Data'!F53="x","x",IF(LOG('Crisis Indicator Data'!F53)&lt;F$4,0,IF(LOG('Crisis Indicator Data'!F53)&gt;F$3,5,ROUND(5-(F$3-LOG('Crisis Indicator Data'!F53))/(F$3-F$4)*5,1))))</f>
        <v>4.5</v>
      </c>
      <c r="G56" s="145">
        <f>IF('Crisis Indicator Data'!F53="x","x",IF(B56="Regional crisis",('Crisis Indicator Data'!F53/VLOOKUP('Impact of the crisis'!$C56,'Regional Crises'!$B$1:$R$66,4,FALSE)),'Crisis Indicator Data'!F53/VLOOKUP('Impact of the crisis'!$E56,'Country Indicator Data'!$B$4:$P$300,15,FALSE)))</f>
        <v>0.9123238570474751</v>
      </c>
      <c r="H56" s="248">
        <f t="shared" si="13"/>
        <v>4.5999999999999996</v>
      </c>
      <c r="I56" s="248">
        <f t="shared" si="14"/>
        <v>4.55</v>
      </c>
      <c r="J56" s="248">
        <f>IF('Crisis Indicator Data'!G53="x","x",IF(LOG('Crisis Indicator Data'!G53)&lt;J$4,0,IF(LOG('Crisis Indicator Data'!G53)&gt;J$3,5,ROUND(5-(J$3-LOG('Crisis Indicator Data'!G53))/(J$3-J$4)*5,1))))</f>
        <v>4.0999999999999996</v>
      </c>
      <c r="K56" s="145">
        <f>IF('Crisis Indicator Data'!G53="x","x",IF(B56="Regional crisis",('Crisis Indicator Data'!G53/VLOOKUP('Impact of the crisis'!$C56,'Regional Crises'!$B$1:$R$66,5,FALSE)),'Crisis Indicator Data'!G53/VLOOKUP('Impact of the crisis'!$E56,'Country Indicator Data'!$B$4:$P$300,14,FALSE)))</f>
        <v>0.30988820745160872</v>
      </c>
      <c r="L56" s="248">
        <f t="shared" si="15"/>
        <v>1.5</v>
      </c>
      <c r="M56" s="248">
        <f t="shared" si="16"/>
        <v>2.8</v>
      </c>
      <c r="N56" s="248">
        <f t="shared" si="17"/>
        <v>3.8</v>
      </c>
      <c r="O56" s="248">
        <f>IF('Crisis Indicator Data'!H53="x","x",IF('Crisis Indicator Data'!H53=0,0,IF(LOG('Crisis Indicator Data'!H53)&lt;O$4,0,IF(LOG('Crisis Indicator Data'!H53)&gt;O$3,5,ROUND(5-(O$3-LOG('Crisis Indicator Data'!H53))/(O$3-O$4)*5,1)))))</f>
        <v>4.5</v>
      </c>
      <c r="P56" s="144">
        <f>IF('Crisis Indicator Data'!H53="x","x",'Crisis Indicator Data'!H53/'Crisis Indicator Data'!G53)</f>
        <v>0.93622964459764646</v>
      </c>
      <c r="Q56" s="248">
        <f t="shared" si="18"/>
        <v>4.7</v>
      </c>
      <c r="R56" s="248">
        <f t="shared" si="19"/>
        <v>4.5999999999999996</v>
      </c>
      <c r="S56" s="248">
        <f>IF('Crisis Indicator Data'!I53="x","x",IF('Crisis Indicator Data'!I53=0,0,IF(LOG('Crisis Indicator Data'!I53)&lt;S$4,0,IF(LOG('Crisis Indicator Data'!I53)&gt;S$3,5,ROUND(5-(S$3-LOG('Crisis Indicator Data'!I53))/(S$3-S$4)*5,1)))))</f>
        <v>3.9</v>
      </c>
      <c r="T56" s="144">
        <f>IF('Crisis Indicator Data'!H53="x","x",IF('Crisis Indicator Data'!I53="x","x",'Crisis Indicator Data'!I53/'Crisis Indicator Data'!H53))</f>
        <v>3.4533104805433888E-2</v>
      </c>
      <c r="U56" s="248">
        <f t="shared" si="20"/>
        <v>1.2</v>
      </c>
      <c r="V56" s="248">
        <f t="shared" si="21"/>
        <v>2.6</v>
      </c>
      <c r="W56" s="248">
        <f>IF('Crisis Indicator Data'!L53="x","x",IF('Crisis Indicator Data'!L53=0,0,IF(LOG('Crisis Indicator Data'!L53)&lt;W$4,0,IF(LOG('Crisis Indicator Data'!L53)&gt;W$3,5,ROUND(5-(W$3-LOG('Crisis Indicator Data'!L53))/(W$3-W$4)*5,1)))))</f>
        <v>0</v>
      </c>
      <c r="X56" s="255">
        <f>IF(OR('Crisis Indicator Data'!L53="x",'Crisis Indicator Data'!H53="x"),"x",'Crisis Indicator Data'!L53/'Crisis Indicator Data'!H53)</f>
        <v>0</v>
      </c>
      <c r="Y56" s="248">
        <f t="shared" si="22"/>
        <v>0</v>
      </c>
      <c r="Z56" s="248">
        <f t="shared" si="23"/>
        <v>0</v>
      </c>
      <c r="AA56" s="248">
        <f t="shared" si="24"/>
        <v>1.5</v>
      </c>
      <c r="AB56" s="256">
        <f t="shared" si="25"/>
        <v>3.5</v>
      </c>
    </row>
    <row r="57" spans="1:28" x14ac:dyDescent="0.25">
      <c r="A57" s="150" t="str">
        <f>'Crisis Indicator Data'!A54</f>
        <v>Refugee situation in Kenya</v>
      </c>
      <c r="B57" s="151" t="str">
        <f>'Crisis Indicator Data'!B54</f>
        <v>International displacement</v>
      </c>
      <c r="C57" s="151" t="str">
        <f>'Crisis Indicator Data'!C54</f>
        <v>KEN002</v>
      </c>
      <c r="D57" s="151" t="str">
        <f>'Crisis Indicator Data'!D54</f>
        <v>Kenya</v>
      </c>
      <c r="E57" s="152" t="str">
        <f>'Crisis Indicator Data'!E54</f>
        <v>KEN</v>
      </c>
      <c r="F57" s="254">
        <f>IF('Crisis Indicator Data'!F54="x","x",IF(LOG('Crisis Indicator Data'!F54)&lt;F$4,0,IF(LOG('Crisis Indicator Data'!F54)&gt;F$3,5,ROUND(5-(F$3-LOG('Crisis Indicator Data'!F54))/(F$3-F$4)*5,1))))</f>
        <v>2.6</v>
      </c>
      <c r="G57" s="145">
        <f>IF('Crisis Indicator Data'!F54="x","x",IF(B57="Regional crisis",('Crisis Indicator Data'!F54/VLOOKUP('Impact of the crisis'!$C57,'Regional Crises'!$B$1:$R$66,4,FALSE)),'Crisis Indicator Data'!F54/VLOOKUP('Impact of the crisis'!$E57,'Country Indicator Data'!$B$4:$P$300,15,FALSE)))</f>
        <v>6.7196120462452116E-2</v>
      </c>
      <c r="H57" s="248">
        <f t="shared" si="13"/>
        <v>0.2</v>
      </c>
      <c r="I57" s="248">
        <f t="shared" si="14"/>
        <v>1.4000000000000001</v>
      </c>
      <c r="J57" s="248">
        <f>IF('Crisis Indicator Data'!G54="x","x",IF(LOG('Crisis Indicator Data'!G54)&lt;J$4,0,IF(LOG('Crisis Indicator Data'!G54)&gt;J$3,5,ROUND(5-(J$3-LOG('Crisis Indicator Data'!G54))/(J$3-J$4)*5,1))))</f>
        <v>0.1</v>
      </c>
      <c r="K57" s="145">
        <f>IF('Crisis Indicator Data'!G54="x","x",IF(B57="Regional crisis",('Crisis Indicator Data'!G54/VLOOKUP('Impact of the crisis'!$C57,'Regional Crises'!$B$1:$R$66,5,FALSE)),'Crisis Indicator Data'!G54/VLOOKUP('Impact of the crisis'!$E57,'Country Indicator Data'!$B$4:$P$300,14,FALSE)))</f>
        <v>2.0314197837817929E-2</v>
      </c>
      <c r="L57" s="248">
        <f t="shared" si="15"/>
        <v>0.1</v>
      </c>
      <c r="M57" s="248">
        <f t="shared" si="16"/>
        <v>0.1</v>
      </c>
      <c r="N57" s="248">
        <f t="shared" si="17"/>
        <v>0.8</v>
      </c>
      <c r="O57" s="248">
        <f>IF('Crisis Indicator Data'!H54="x","x",IF('Crisis Indicator Data'!H54=0,0,IF(LOG('Crisis Indicator Data'!H54)&lt;O$4,0,IF(LOG('Crisis Indicator Data'!H54)&gt;O$3,5,ROUND(5-(O$3-LOG('Crisis Indicator Data'!H54))/(O$3-O$4)*5,1)))))</f>
        <v>2.1</v>
      </c>
      <c r="P57" s="144">
        <f>IF('Crisis Indicator Data'!H54="x","x",'Crisis Indicator Data'!H54/'Crisis Indicator Data'!G54)</f>
        <v>0.49320036264732547</v>
      </c>
      <c r="Q57" s="248">
        <f t="shared" si="18"/>
        <v>2.4</v>
      </c>
      <c r="R57" s="248">
        <f t="shared" si="19"/>
        <v>2.25</v>
      </c>
      <c r="S57" s="248">
        <f>IF('Crisis Indicator Data'!I54="x","x",IF('Crisis Indicator Data'!I54=0,0,IF(LOG('Crisis Indicator Data'!I54)&lt;S$4,0,IF(LOG('Crisis Indicator Data'!I54)&gt;S$3,5,ROUND(5-(S$3-LOG('Crisis Indicator Data'!I54))/(S$3-S$4)*5,1)))))</f>
        <v>3.9</v>
      </c>
      <c r="T57" s="144">
        <f>IF('Crisis Indicator Data'!H54="x","x",IF('Crisis Indicator Data'!I54="x","x",'Crisis Indicator Data'!I54/'Crisis Indicator Data'!H54))</f>
        <v>1</v>
      </c>
      <c r="U57" s="248">
        <f t="shared" si="20"/>
        <v>5</v>
      </c>
      <c r="V57" s="248">
        <f t="shared" si="21"/>
        <v>4.5</v>
      </c>
      <c r="W57" s="248">
        <f>IF('Crisis Indicator Data'!L54="x","x",IF('Crisis Indicator Data'!L54=0,0,IF(LOG('Crisis Indicator Data'!L54)&lt;W$4,0,IF(LOG('Crisis Indicator Data'!L54)&gt;W$3,5,ROUND(5-(W$3-LOG('Crisis Indicator Data'!L54))/(W$3-W$4)*5,1)))))</f>
        <v>0</v>
      </c>
      <c r="X57" s="255">
        <f>IF(OR('Crisis Indicator Data'!L54="x",'Crisis Indicator Data'!H54="x"),"x",'Crisis Indicator Data'!L54/'Crisis Indicator Data'!H54)</f>
        <v>0</v>
      </c>
      <c r="Y57" s="248">
        <f t="shared" si="22"/>
        <v>0</v>
      </c>
      <c r="Z57" s="248">
        <f t="shared" si="23"/>
        <v>0</v>
      </c>
      <c r="AA57" s="248">
        <f t="shared" si="24"/>
        <v>2.9</v>
      </c>
      <c r="AB57" s="256">
        <f t="shared" si="25"/>
        <v>2.6</v>
      </c>
    </row>
    <row r="58" spans="1:28" x14ac:dyDescent="0.25">
      <c r="A58" s="150" t="str">
        <f>'Crisis Indicator Data'!A55</f>
        <v>Drought in Kenya</v>
      </c>
      <c r="B58" s="151" t="str">
        <f>'Crisis Indicator Data'!B55</f>
        <v>Drought</v>
      </c>
      <c r="C58" s="151" t="str">
        <f>'Crisis Indicator Data'!C55</f>
        <v>KEN003</v>
      </c>
      <c r="D58" s="151" t="str">
        <f>'Crisis Indicator Data'!D55</f>
        <v>Kenya</v>
      </c>
      <c r="E58" s="152" t="str">
        <f>'Crisis Indicator Data'!E55</f>
        <v>KEN</v>
      </c>
      <c r="F58" s="254">
        <f>IF('Crisis Indicator Data'!F55="x","x",IF(LOG('Crisis Indicator Data'!F55)&lt;F$4,0,IF(LOG('Crisis Indicator Data'!F55)&gt;F$3,5,ROUND(5-(F$3-LOG('Crisis Indicator Data'!F55))/(F$3-F$4)*5,1))))</f>
        <v>4.5</v>
      </c>
      <c r="G58" s="145">
        <f>IF('Crisis Indicator Data'!F55="x","x",IF(B58="Regional crisis",('Crisis Indicator Data'!F55/VLOOKUP('Impact of the crisis'!$C58,'Regional Crises'!$B$1:$R$66,4,FALSE)),'Crisis Indicator Data'!F55/VLOOKUP('Impact of the crisis'!$E58,'Country Indicator Data'!$B$4:$P$300,15,FALSE)))</f>
        <v>0.9123238570474751</v>
      </c>
      <c r="H58" s="248">
        <f t="shared" si="13"/>
        <v>4.5999999999999996</v>
      </c>
      <c r="I58" s="248">
        <f t="shared" si="14"/>
        <v>4.55</v>
      </c>
      <c r="J58" s="248">
        <f>IF('Crisis Indicator Data'!G55="x","x",IF(LOG('Crisis Indicator Data'!G55)&lt;J$4,0,IF(LOG('Crisis Indicator Data'!G55)&gt;J$3,5,ROUND(5-(J$3-LOG('Crisis Indicator Data'!G55))/(J$3-J$4)*5,1))))</f>
        <v>4.0999999999999996</v>
      </c>
      <c r="K58" s="145">
        <f>IF('Crisis Indicator Data'!G55="x","x",IF(B58="Regional crisis",('Crisis Indicator Data'!G55/VLOOKUP('Impact of the crisis'!$C58,'Regional Crises'!$B$1:$R$66,5,FALSE)),'Crisis Indicator Data'!G55/VLOOKUP('Impact of the crisis'!$E58,'Country Indicator Data'!$B$4:$P$300,14,FALSE)))</f>
        <v>0.30988820745160872</v>
      </c>
      <c r="L58" s="248">
        <f t="shared" si="15"/>
        <v>1.5</v>
      </c>
      <c r="M58" s="248">
        <f t="shared" si="16"/>
        <v>2.8</v>
      </c>
      <c r="N58" s="248">
        <f t="shared" si="17"/>
        <v>3.8</v>
      </c>
      <c r="O58" s="248">
        <f>IF('Crisis Indicator Data'!H55="x","x",IF('Crisis Indicator Data'!H55=0,0,IF(LOG('Crisis Indicator Data'!H55)&lt;O$4,0,IF(LOG('Crisis Indicator Data'!H55)&gt;O$3,5,ROUND(5-(O$3-LOG('Crisis Indicator Data'!H55))/(O$3-O$4)*5,1)))))</f>
        <v>4.5</v>
      </c>
      <c r="P58" s="144">
        <f>IF('Crisis Indicator Data'!H55="x","x",'Crisis Indicator Data'!H55/'Crisis Indicator Data'!G55)</f>
        <v>0.93117793890407707</v>
      </c>
      <c r="Q58" s="248">
        <f t="shared" si="18"/>
        <v>4.7</v>
      </c>
      <c r="R58" s="248">
        <f t="shared" si="19"/>
        <v>4.5999999999999996</v>
      </c>
      <c r="S58" s="248">
        <f>IF('Crisis Indicator Data'!I55="x","x",IF('Crisis Indicator Data'!I55=0,0,IF(LOG('Crisis Indicator Data'!I55)&lt;S$4,0,IF(LOG('Crisis Indicator Data'!I55)&gt;S$3,5,ROUND(5-(S$3-LOG('Crisis Indicator Data'!I55))/(S$3-S$4)*5,1)))))</f>
        <v>0</v>
      </c>
      <c r="T58" s="144">
        <f>IF('Crisis Indicator Data'!H55="x","x",IF('Crisis Indicator Data'!I55="x","x",'Crisis Indicator Data'!I55/'Crisis Indicator Data'!H55))</f>
        <v>0</v>
      </c>
      <c r="U58" s="248">
        <f t="shared" si="20"/>
        <v>0</v>
      </c>
      <c r="V58" s="248">
        <f t="shared" si="21"/>
        <v>0</v>
      </c>
      <c r="W58" s="248">
        <f>IF('Crisis Indicator Data'!L55="x","x",IF('Crisis Indicator Data'!L55=0,0,IF(LOG('Crisis Indicator Data'!L55)&lt;W$4,0,IF(LOG('Crisis Indicator Data'!L55)&gt;W$3,5,ROUND(5-(W$3-LOG('Crisis Indicator Data'!L55))/(W$3-W$4)*5,1)))))</f>
        <v>0</v>
      </c>
      <c r="X58" s="255">
        <f>IF(OR('Crisis Indicator Data'!L55="x",'Crisis Indicator Data'!H55="x"),"x",'Crisis Indicator Data'!L55/'Crisis Indicator Data'!H55)</f>
        <v>0</v>
      </c>
      <c r="Y58" s="248">
        <f t="shared" si="22"/>
        <v>0</v>
      </c>
      <c r="Z58" s="248">
        <f t="shared" si="23"/>
        <v>0</v>
      </c>
      <c r="AA58" s="248">
        <f t="shared" si="24"/>
        <v>0</v>
      </c>
      <c r="AB58" s="256">
        <f t="shared" si="25"/>
        <v>3</v>
      </c>
    </row>
    <row r="59" spans="1:28" x14ac:dyDescent="0.25">
      <c r="A59" s="150" t="str">
        <f>'Crisis Indicator Data'!A56</f>
        <v>Syrian refugees in Lebanon</v>
      </c>
      <c r="B59" s="151" t="str">
        <f>'Crisis Indicator Data'!B56</f>
        <v>International displacement</v>
      </c>
      <c r="C59" s="151" t="str">
        <f>'Crisis Indicator Data'!C56</f>
        <v>LBN002</v>
      </c>
      <c r="D59" s="151" t="str">
        <f>'Crisis Indicator Data'!D56</f>
        <v>Lebanon</v>
      </c>
      <c r="E59" s="152" t="str">
        <f>'Crisis Indicator Data'!E56</f>
        <v>LBN</v>
      </c>
      <c r="F59" s="254">
        <f>IF('Crisis Indicator Data'!F56="x","x",IF(LOG('Crisis Indicator Data'!F56)&lt;F$4,0,IF(LOG('Crisis Indicator Data'!F56)&gt;F$3,5,ROUND(5-(F$3-LOG('Crisis Indicator Data'!F56))/(F$3-F$4)*5,1))))</f>
        <v>1.7</v>
      </c>
      <c r="G59" s="145">
        <f>IF('Crisis Indicator Data'!F56="x","x",IF(B59="Regional crisis",('Crisis Indicator Data'!F56/VLOOKUP('Impact of the crisis'!$C59,'Regional Crises'!$B$1:$R$66,4,FALSE)),'Crisis Indicator Data'!F56/VLOOKUP('Impact of the crisis'!$E59,'Country Indicator Data'!$B$4:$P$300,15,FALSE)))</f>
        <v>1.021505376344086</v>
      </c>
      <c r="H59" s="248">
        <f t="shared" si="13"/>
        <v>5</v>
      </c>
      <c r="I59" s="248">
        <f t="shared" si="14"/>
        <v>3.35</v>
      </c>
      <c r="J59" s="248">
        <f>IF('Crisis Indicator Data'!G56="x","x",IF(LOG('Crisis Indicator Data'!G56)&lt;J$4,0,IF(LOG('Crisis Indicator Data'!G56)&gt;J$3,5,ROUND(5-(J$3-LOG('Crisis Indicator Data'!G56))/(J$3-J$4)*5,1))))</f>
        <v>2.8</v>
      </c>
      <c r="K59" s="145">
        <f>IF('Crisis Indicator Data'!G56="x","x",IF(B59="Regional crisis",('Crisis Indicator Data'!G56/VLOOKUP('Impact of the crisis'!$C59,'Regional Crises'!$B$1:$R$66,5,FALSE)),'Crisis Indicator Data'!G56/VLOOKUP('Impact of the crisis'!$E59,'Country Indicator Data'!$B$4:$P$300,14,FALSE)))</f>
        <v>1</v>
      </c>
      <c r="L59" s="248">
        <f t="shared" si="15"/>
        <v>5</v>
      </c>
      <c r="M59" s="248">
        <f t="shared" si="16"/>
        <v>3.9</v>
      </c>
      <c r="N59" s="248">
        <f t="shared" si="17"/>
        <v>3.6</v>
      </c>
      <c r="O59" s="248">
        <f>IF('Crisis Indicator Data'!H56="x","x",IF('Crisis Indicator Data'!H56=0,0,IF(LOG('Crisis Indicator Data'!H56)&lt;O$4,0,IF(LOG('Crisis Indicator Data'!H56)&gt;O$3,5,ROUND(5-(O$3-LOG('Crisis Indicator Data'!H56))/(O$3-O$4)*5,1)))))</f>
        <v>3.8</v>
      </c>
      <c r="P59" s="144">
        <f>IF('Crisis Indicator Data'!H56="x","x",'Crisis Indicator Data'!H56/'Crisis Indicator Data'!G56)</f>
        <v>0.92043956043956043</v>
      </c>
      <c r="Q59" s="248">
        <f t="shared" si="18"/>
        <v>4.5999999999999996</v>
      </c>
      <c r="R59" s="248">
        <f t="shared" si="19"/>
        <v>4.1999999999999993</v>
      </c>
      <c r="S59" s="248">
        <f>IF('Crisis Indicator Data'!I56="x","x",IF('Crisis Indicator Data'!I56=0,0,IF(LOG('Crisis Indicator Data'!I56)&lt;S$4,0,IF(LOG('Crisis Indicator Data'!I56)&gt;S$3,5,ROUND(5-(S$3-LOG('Crisis Indicator Data'!I56))/(S$3-S$4)*5,1)))))</f>
        <v>4.5</v>
      </c>
      <c r="T59" s="144">
        <f>IF('Crisis Indicator Data'!H56="x","x",IF('Crisis Indicator Data'!I56="x","x",'Crisis Indicator Data'!I56/'Crisis Indicator Data'!H56))</f>
        <v>0.24339382362304998</v>
      </c>
      <c r="U59" s="248">
        <f t="shared" si="20"/>
        <v>5</v>
      </c>
      <c r="V59" s="248">
        <f t="shared" si="21"/>
        <v>4.8</v>
      </c>
      <c r="W59" s="248" t="str">
        <f>IF('Crisis Indicator Data'!L56="x","x",IF('Crisis Indicator Data'!L56=0,0,IF(LOG('Crisis Indicator Data'!L56)&lt;W$4,0,IF(LOG('Crisis Indicator Data'!L56)&gt;W$3,5,ROUND(5-(W$3-LOG('Crisis Indicator Data'!L56))/(W$3-W$4)*5,1)))))</f>
        <v>x</v>
      </c>
      <c r="X59" s="255" t="str">
        <f>IF(OR('Crisis Indicator Data'!L56="x",'Crisis Indicator Data'!H56="x"),"x",'Crisis Indicator Data'!L56/'Crisis Indicator Data'!H56)</f>
        <v>x</v>
      </c>
      <c r="Y59" s="248" t="str">
        <f t="shared" si="22"/>
        <v>x</v>
      </c>
      <c r="Z59" s="248" t="str">
        <f t="shared" si="23"/>
        <v>x</v>
      </c>
      <c r="AA59" s="248">
        <f t="shared" si="24"/>
        <v>4.8</v>
      </c>
      <c r="AB59" s="256">
        <f t="shared" si="25"/>
        <v>4.5</v>
      </c>
    </row>
    <row r="60" spans="1:28" x14ac:dyDescent="0.2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2" t="str">
        <f>'Crisis Indicator Data'!E57</f>
        <v>LBN</v>
      </c>
      <c r="F60" s="254">
        <f>IF('Crisis Indicator Data'!F57="x","x",IF(LOG('Crisis Indicator Data'!F57)&lt;F$4,0,IF(LOG('Crisis Indicator Data'!F57)&gt;F$3,5,ROUND(5-(F$3-LOG('Crisis Indicator Data'!F57))/(F$3-F$4)*5,1))))</f>
        <v>1.7</v>
      </c>
      <c r="G60" s="145">
        <f>IF('Crisis Indicator Data'!F57="x","x",IF(B60="Regional crisis",('Crisis Indicator Data'!F57/VLOOKUP('Impact of the crisis'!$C60,'Regional Crises'!$B$1:$R$66,4,FALSE)),'Crisis Indicator Data'!F57/VLOOKUP('Impact of the crisis'!$E60,'Country Indicator Data'!$B$4:$P$300,15,FALSE)))</f>
        <v>1.021505376344086</v>
      </c>
      <c r="H60" s="248">
        <f t="shared" si="13"/>
        <v>5</v>
      </c>
      <c r="I60" s="248">
        <f t="shared" si="14"/>
        <v>3.35</v>
      </c>
      <c r="J60" s="248">
        <f>IF('Crisis Indicator Data'!G57="x","x",IF(LOG('Crisis Indicator Data'!G57)&lt;J$4,0,IF(LOG('Crisis Indicator Data'!G57)&gt;J$3,5,ROUND(5-(J$3-LOG('Crisis Indicator Data'!G57))/(J$3-J$4)*5,1))))</f>
        <v>2.8</v>
      </c>
      <c r="K60" s="145">
        <f>IF('Crisis Indicator Data'!G57="x","x",IF(B60="Regional crisis",('Crisis Indicator Data'!G57/VLOOKUP('Impact of the crisis'!$C60,'Regional Crises'!$B$1:$R$66,5,FALSE)),'Crisis Indicator Data'!G57/VLOOKUP('Impact of the crisis'!$E60,'Country Indicator Data'!$B$4:$P$300,14,FALSE)))</f>
        <v>1</v>
      </c>
      <c r="L60" s="248">
        <f t="shared" si="15"/>
        <v>5</v>
      </c>
      <c r="M60" s="248">
        <f t="shared" si="16"/>
        <v>3.9</v>
      </c>
      <c r="N60" s="248">
        <f t="shared" si="17"/>
        <v>3.6</v>
      </c>
      <c r="O60" s="248">
        <f>IF('Crisis Indicator Data'!H57="x","x",IF('Crisis Indicator Data'!H57=0,0,IF(LOG('Crisis Indicator Data'!H57)&lt;O$4,0,IF(LOG('Crisis Indicator Data'!H57)&gt;O$3,5,ROUND(5-(O$3-LOG('Crisis Indicator Data'!H57))/(O$3-O$4)*5,1)))))</f>
        <v>3.8</v>
      </c>
      <c r="P60" s="144">
        <f>IF('Crisis Indicator Data'!H57="x","x",'Crisis Indicator Data'!H57/'Crisis Indicator Data'!G57)</f>
        <v>0.92043956043956043</v>
      </c>
      <c r="Q60" s="248">
        <f t="shared" si="18"/>
        <v>4.5999999999999996</v>
      </c>
      <c r="R60" s="248">
        <f t="shared" si="19"/>
        <v>4.1999999999999993</v>
      </c>
      <c r="S60" s="248" t="str">
        <f>IF('Crisis Indicator Data'!I57="x","x",IF('Crisis Indicator Data'!I57=0,0,IF(LOG('Crisis Indicator Data'!I57)&lt;S$4,0,IF(LOG('Crisis Indicator Data'!I57)&gt;S$3,5,ROUND(5-(S$3-LOG('Crisis Indicator Data'!I57))/(S$3-S$4)*5,1)))))</f>
        <v>x</v>
      </c>
      <c r="T60" s="144" t="str">
        <f>IF('Crisis Indicator Data'!H57="x","x",IF('Crisis Indicator Data'!I57="x","x",'Crisis Indicator Data'!I57/'Crisis Indicator Data'!H57))</f>
        <v>x</v>
      </c>
      <c r="U60" s="248" t="str">
        <f t="shared" si="20"/>
        <v>x</v>
      </c>
      <c r="V60" s="248" t="str">
        <f t="shared" si="21"/>
        <v>x</v>
      </c>
      <c r="W60" s="248">
        <f>IF('Crisis Indicator Data'!L57="x","x",IF('Crisis Indicator Data'!L57=0,0,IF(LOG('Crisis Indicator Data'!L57)&lt;W$4,0,IF(LOG('Crisis Indicator Data'!L57)&gt;W$3,5,ROUND(5-(W$3-LOG('Crisis Indicator Data'!L57))/(W$3-W$4)*5,1)))))</f>
        <v>1.8</v>
      </c>
      <c r="X60" s="255">
        <f>IF(OR('Crisis Indicator Data'!L57="x",'Crisis Indicator Data'!H57="x"),"x",'Crisis Indicator Data'!L57/'Crisis Indicator Data'!H57)</f>
        <v>2.7061445399554283E-6</v>
      </c>
      <c r="Y60" s="248">
        <f t="shared" si="22"/>
        <v>0.1</v>
      </c>
      <c r="Z60" s="248">
        <f t="shared" si="23"/>
        <v>1</v>
      </c>
      <c r="AA60" s="248">
        <f t="shared" si="24"/>
        <v>1</v>
      </c>
      <c r="AB60" s="256">
        <f t="shared" si="25"/>
        <v>3</v>
      </c>
    </row>
    <row r="61" spans="1:28" x14ac:dyDescent="0.25">
      <c r="A61" s="150" t="str">
        <f>'Crisis Indicator Data'!A58</f>
        <v>Complex crisis in Libya</v>
      </c>
      <c r="B61" s="151" t="str">
        <f>'Crisis Indicator Data'!B58</f>
        <v>Multiple crises country</v>
      </c>
      <c r="C61" s="151" t="str">
        <f>'Crisis Indicator Data'!C58</f>
        <v>LBY001</v>
      </c>
      <c r="D61" s="151" t="str">
        <f>'Crisis Indicator Data'!D58</f>
        <v>Libya</v>
      </c>
      <c r="E61" s="152" t="str">
        <f>'Crisis Indicator Data'!E58</f>
        <v>LBY</v>
      </c>
      <c r="F61" s="254">
        <f>IF('Crisis Indicator Data'!F58="x","x",IF(LOG('Crisis Indicator Data'!F58)&lt;F$4,0,IF(LOG('Crisis Indicator Data'!F58)&gt;F$3,5,ROUND(5-(F$3-LOG('Crisis Indicator Data'!F58))/(F$3-F$4)*5,1))))</f>
        <v>5</v>
      </c>
      <c r="G61" s="145">
        <f>IF('Crisis Indicator Data'!F58="x","x",IF(B61="Regional crisis",('Crisis Indicator Data'!F58/VLOOKUP('Impact of the crisis'!$C61,'Regional Crises'!$B$1:$R$66,4,FALSE)),'Crisis Indicator Data'!F58/VLOOKUP('Impact of the crisis'!$E61,'Country Indicator Data'!$B$4:$P$300,15,FALSE)))</f>
        <v>1</v>
      </c>
      <c r="H61" s="248">
        <f t="shared" si="13"/>
        <v>5</v>
      </c>
      <c r="I61" s="248">
        <f t="shared" si="14"/>
        <v>5</v>
      </c>
      <c r="J61" s="248">
        <f>IF('Crisis Indicator Data'!G58="x","x",IF(LOG('Crisis Indicator Data'!G58)&lt;J$4,0,IF(LOG('Crisis Indicator Data'!G58)&gt;J$3,5,ROUND(5-(J$3-LOG('Crisis Indicator Data'!G58))/(J$3-J$4)*5,1))))</f>
        <v>3</v>
      </c>
      <c r="K61" s="145">
        <f>IF('Crisis Indicator Data'!G58="x","x",IF(B61="Regional crisis",('Crisis Indicator Data'!G58/VLOOKUP('Impact of the crisis'!$C61,'Regional Crises'!$B$1:$R$66,5,FALSE)),'Crisis Indicator Data'!G58/VLOOKUP('Impact of the crisis'!$E61,'Country Indicator Data'!$B$4:$P$300,14,FALSE)))</f>
        <v>1</v>
      </c>
      <c r="L61" s="248">
        <f t="shared" si="15"/>
        <v>5</v>
      </c>
      <c r="M61" s="248">
        <f t="shared" si="16"/>
        <v>4</v>
      </c>
      <c r="N61" s="248">
        <f t="shared" si="17"/>
        <v>4.5999999999999996</v>
      </c>
      <c r="O61" s="248">
        <f>IF('Crisis Indicator Data'!H58="x","x",IF('Crisis Indicator Data'!H58=0,0,IF(LOG('Crisis Indicator Data'!H58)&lt;O$4,0,IF(LOG('Crisis Indicator Data'!H58)&gt;O$3,5,ROUND(5-(O$3-LOG('Crisis Indicator Data'!H58))/(O$3-O$4)*5,1)))))</f>
        <v>2.8</v>
      </c>
      <c r="P61" s="144">
        <f>IF('Crisis Indicator Data'!H58="x","x",'Crisis Indicator Data'!H58/'Crisis Indicator Data'!G58)</f>
        <v>0.18292682926829268</v>
      </c>
      <c r="Q61" s="248">
        <f t="shared" si="18"/>
        <v>0.9</v>
      </c>
      <c r="R61" s="248">
        <f t="shared" si="19"/>
        <v>1.8499999999999999</v>
      </c>
      <c r="S61" s="248">
        <f>IF('Crisis Indicator Data'!I58="x","x",IF('Crisis Indicator Data'!I58=0,0,IF(LOG('Crisis Indicator Data'!I58)&lt;S$4,0,IF(LOG('Crisis Indicator Data'!I58)&gt;S$3,5,ROUND(5-(S$3-LOG('Crisis Indicator Data'!I58))/(S$3-S$4)*5,1)))))</f>
        <v>4.5</v>
      </c>
      <c r="T61" s="144">
        <f>IF('Crisis Indicator Data'!H58="x","x",IF('Crisis Indicator Data'!I58="x","x",'Crisis Indicator Data'!I58/'Crisis Indicator Data'!H58))</f>
        <v>1.0186666666666666</v>
      </c>
      <c r="U61" s="248">
        <f t="shared" si="20"/>
        <v>5</v>
      </c>
      <c r="V61" s="248">
        <f t="shared" si="21"/>
        <v>4.8</v>
      </c>
      <c r="W61" s="248">
        <f>IF('Crisis Indicator Data'!L58="x","x",IF('Crisis Indicator Data'!L58=0,0,IF(LOG('Crisis Indicator Data'!L58)&lt;W$4,0,IF(LOG('Crisis Indicator Data'!L58)&gt;W$3,5,ROUND(5-(W$3-LOG('Crisis Indicator Data'!L58))/(W$3-W$4)*5,1)))))</f>
        <v>4.0999999999999996</v>
      </c>
      <c r="X61" s="255">
        <f>IF(OR('Crisis Indicator Data'!L58="x",'Crisis Indicator Data'!H58="x"),"x",'Crisis Indicator Data'!L58/'Crisis Indicator Data'!H58)</f>
        <v>4.7600000000000002E-4</v>
      </c>
      <c r="Y61" s="248">
        <f t="shared" si="22"/>
        <v>5</v>
      </c>
      <c r="Z61" s="248">
        <f t="shared" si="23"/>
        <v>4.5999999999999996</v>
      </c>
      <c r="AA61" s="248">
        <f t="shared" si="24"/>
        <v>4.7</v>
      </c>
      <c r="AB61" s="256">
        <f t="shared" si="25"/>
        <v>3.6</v>
      </c>
    </row>
    <row r="62" spans="1:28" x14ac:dyDescent="0.25">
      <c r="A62" s="150" t="str">
        <f>'Crisis Indicator Data'!A59</f>
        <v>Mixed migration flows in Libya</v>
      </c>
      <c r="B62" s="151" t="str">
        <f>'Crisis Indicator Data'!B59</f>
        <v>International displacement</v>
      </c>
      <c r="C62" s="151" t="str">
        <f>'Crisis Indicator Data'!C59</f>
        <v>LBY002</v>
      </c>
      <c r="D62" s="151" t="str">
        <f>'Crisis Indicator Data'!D59</f>
        <v>Libya</v>
      </c>
      <c r="E62" s="152" t="str">
        <f>'Crisis Indicator Data'!E59</f>
        <v>LBY</v>
      </c>
      <c r="F62" s="254">
        <f>IF('Crisis Indicator Data'!F59="x","x",IF(LOG('Crisis Indicator Data'!F59)&lt;F$4,0,IF(LOG('Crisis Indicator Data'!F59)&gt;F$3,5,ROUND(5-(F$3-LOG('Crisis Indicator Data'!F59))/(F$3-F$4)*5,1))))</f>
        <v>5</v>
      </c>
      <c r="G62" s="145">
        <f>IF('Crisis Indicator Data'!F59="x","x",IF(B62="Regional crisis",('Crisis Indicator Data'!F59/VLOOKUP('Impact of the crisis'!$C62,'Regional Crises'!$B$1:$R$66,4,FALSE)),'Crisis Indicator Data'!F59/VLOOKUP('Impact of the crisis'!$E62,'Country Indicator Data'!$B$4:$P$300,15,FALSE)))</f>
        <v>1</v>
      </c>
      <c r="H62" s="248">
        <f t="shared" si="13"/>
        <v>5</v>
      </c>
      <c r="I62" s="248">
        <f t="shared" si="14"/>
        <v>5</v>
      </c>
      <c r="J62" s="248">
        <f>IF('Crisis Indicator Data'!G59="x","x",IF(LOG('Crisis Indicator Data'!G59)&lt;J$4,0,IF(LOG('Crisis Indicator Data'!G59)&gt;J$3,5,ROUND(5-(J$3-LOG('Crisis Indicator Data'!G59))/(J$3-J$4)*5,1))))</f>
        <v>3</v>
      </c>
      <c r="K62" s="145">
        <f>IF('Crisis Indicator Data'!G59="x","x",IF(B62="Regional crisis",('Crisis Indicator Data'!G59/VLOOKUP('Impact of the crisis'!$C62,'Regional Crises'!$B$1:$R$66,5,FALSE)),'Crisis Indicator Data'!G59/VLOOKUP('Impact of the crisis'!$E62,'Country Indicator Data'!$B$4:$P$300,14,FALSE)))</f>
        <v>1</v>
      </c>
      <c r="L62" s="248">
        <f t="shared" si="15"/>
        <v>5</v>
      </c>
      <c r="M62" s="248">
        <f t="shared" si="16"/>
        <v>4</v>
      </c>
      <c r="N62" s="248">
        <f t="shared" si="17"/>
        <v>4.5999999999999996</v>
      </c>
      <c r="O62" s="248">
        <f>IF('Crisis Indicator Data'!H59="x","x",IF('Crisis Indicator Data'!H59=0,0,IF(LOG('Crisis Indicator Data'!H59)&lt;O$4,0,IF(LOG('Crisis Indicator Data'!H59)&gt;O$3,5,ROUND(5-(O$3-LOG('Crisis Indicator Data'!H59))/(O$3-O$4)*5,1)))))</f>
        <v>2</v>
      </c>
      <c r="P62" s="144">
        <f>IF('Crisis Indicator Data'!H59="x","x",'Crisis Indicator Data'!H59/'Crisis Indicator Data'!G59)</f>
        <v>6.2926829268292683E-2</v>
      </c>
      <c r="Q62" s="248">
        <f t="shared" si="18"/>
        <v>0.3</v>
      </c>
      <c r="R62" s="248">
        <f t="shared" si="19"/>
        <v>1.1499999999999999</v>
      </c>
      <c r="S62" s="248">
        <f>IF('Crisis Indicator Data'!I59="x","x",IF('Crisis Indicator Data'!I59=0,0,IF(LOG('Crisis Indicator Data'!I59)&lt;S$4,0,IF(LOG('Crisis Indicator Data'!I59)&gt;S$3,5,ROUND(5-(S$3-LOG('Crisis Indicator Data'!I59))/(S$3-S$4)*5,1)))))</f>
        <v>4</v>
      </c>
      <c r="T62" s="144">
        <f>IF('Crisis Indicator Data'!H59="x","x",IF('Crisis Indicator Data'!I59="x","x",'Crisis Indicator Data'!I59/'Crisis Indicator Data'!H59))</f>
        <v>1.2848837209302326</v>
      </c>
      <c r="U62" s="248">
        <f t="shared" si="20"/>
        <v>5</v>
      </c>
      <c r="V62" s="248">
        <f t="shared" si="21"/>
        <v>4.5</v>
      </c>
      <c r="W62" s="248">
        <f>IF('Crisis Indicator Data'!L59="x","x",IF('Crisis Indicator Data'!L59=0,0,IF(LOG('Crisis Indicator Data'!L59)&lt;W$4,0,IF(LOG('Crisis Indicator Data'!L59)&gt;W$3,5,ROUND(5-(W$3-LOG('Crisis Indicator Data'!L59))/(W$3-W$4)*5,1)))))</f>
        <v>4.0999999999999996</v>
      </c>
      <c r="X62" s="255">
        <f>IF(OR('Crisis Indicator Data'!L59="x",'Crisis Indicator Data'!H59="x"),"x",'Crisis Indicator Data'!L59/'Crisis Indicator Data'!H59)</f>
        <v>1.3585271317829457E-3</v>
      </c>
      <c r="Y62" s="248">
        <f t="shared" si="22"/>
        <v>5</v>
      </c>
      <c r="Z62" s="248">
        <f t="shared" si="23"/>
        <v>4.5999999999999996</v>
      </c>
      <c r="AA62" s="248">
        <f t="shared" si="24"/>
        <v>4.5999999999999996</v>
      </c>
      <c r="AB62" s="256">
        <f t="shared" si="25"/>
        <v>3.3</v>
      </c>
    </row>
    <row r="63" spans="1:28" x14ac:dyDescent="0.25">
      <c r="A63" s="150" t="str">
        <f>'Crisis Indicator Data'!A60</f>
        <v>Drought in Lesotho</v>
      </c>
      <c r="B63" s="151" t="str">
        <f>'Crisis Indicator Data'!B60</f>
        <v>Drought</v>
      </c>
      <c r="C63" s="151" t="str">
        <f>'Crisis Indicator Data'!C60</f>
        <v>LSO002</v>
      </c>
      <c r="D63" s="151" t="str">
        <f>'Crisis Indicator Data'!D60</f>
        <v>Lesotho</v>
      </c>
      <c r="E63" s="152" t="str">
        <f>'Crisis Indicator Data'!E60</f>
        <v>LSO</v>
      </c>
      <c r="F63" s="254">
        <f>IF('Crisis Indicator Data'!F60="x","x",IF(LOG('Crisis Indicator Data'!F60)&lt;F$4,0,IF(LOG('Crisis Indicator Data'!F60)&gt;F$3,5,ROUND(5-(F$3-LOG('Crisis Indicator Data'!F60))/(F$3-F$4)*5,1))))</f>
        <v>2.5</v>
      </c>
      <c r="G63" s="145">
        <f>IF('Crisis Indicator Data'!F60="x","x",IF(B63="Regional crisis",('Crisis Indicator Data'!F60/VLOOKUP('Impact of the crisis'!$C63,'Regional Crises'!$B$1:$R$66,4,FALSE)),'Crisis Indicator Data'!F60/VLOOKUP('Impact of the crisis'!$E63,'Country Indicator Data'!$B$4:$P$300,15,FALSE)))</f>
        <v>0.99983530961791833</v>
      </c>
      <c r="H63" s="248">
        <f t="shared" si="13"/>
        <v>5</v>
      </c>
      <c r="I63" s="248">
        <f t="shared" si="14"/>
        <v>3.75</v>
      </c>
      <c r="J63" s="248">
        <f>IF('Crisis Indicator Data'!G60="x","x",IF(LOG('Crisis Indicator Data'!G60)&lt;J$4,0,IF(LOG('Crisis Indicator Data'!G60)&gt;J$3,5,ROUND(5-(J$3-LOG('Crisis Indicator Data'!G60))/(J$3-J$4)*5,1))))</f>
        <v>0.6</v>
      </c>
      <c r="K63" s="145">
        <f>IF('Crisis Indicator Data'!G60="x","x",IF(B63="Regional crisis",('Crisis Indicator Data'!G60/VLOOKUP('Impact of the crisis'!$C63,'Regional Crises'!$B$1:$R$66,5,FALSE)),'Crisis Indicator Data'!G60/VLOOKUP('Impact of the crisis'!$E63,'Country Indicator Data'!$B$4:$P$300,14,FALSE)))</f>
        <v>0.70285714285714285</v>
      </c>
      <c r="L63" s="248">
        <f t="shared" si="15"/>
        <v>3.5</v>
      </c>
      <c r="M63" s="248">
        <f t="shared" si="16"/>
        <v>2.0499999999999998</v>
      </c>
      <c r="N63" s="248">
        <f t="shared" si="17"/>
        <v>3</v>
      </c>
      <c r="O63" s="248">
        <f>IF('Crisis Indicator Data'!H60="x","x",IF('Crisis Indicator Data'!H60=0,0,IF(LOG('Crisis Indicator Data'!H60)&lt;O$4,0,IF(LOG('Crisis Indicator Data'!H60)&gt;O$3,5,ROUND(5-(O$3-LOG('Crisis Indicator Data'!H60))/(O$3-O$4)*5,1)))))</f>
        <v>2.4</v>
      </c>
      <c r="P63" s="144">
        <f>IF('Crisis Indicator Data'!H60="x","x",'Crisis Indicator Data'!H60/'Crisis Indicator Data'!G60)</f>
        <v>0.58672086720867211</v>
      </c>
      <c r="Q63" s="248">
        <f t="shared" si="18"/>
        <v>2.9</v>
      </c>
      <c r="R63" s="248">
        <f t="shared" si="19"/>
        <v>2.65</v>
      </c>
      <c r="S63" s="248" t="str">
        <f>IF('Crisis Indicator Data'!I60="x","x",IF('Crisis Indicator Data'!I60=0,0,IF(LOG('Crisis Indicator Data'!I60)&lt;S$4,0,IF(LOG('Crisis Indicator Data'!I60)&gt;S$3,5,ROUND(5-(S$3-LOG('Crisis Indicator Data'!I60))/(S$3-S$4)*5,1)))))</f>
        <v>x</v>
      </c>
      <c r="T63" s="144" t="str">
        <f>IF('Crisis Indicator Data'!H60="x","x",IF('Crisis Indicator Data'!I60="x","x",'Crisis Indicator Data'!I60/'Crisis Indicator Data'!H60))</f>
        <v>x</v>
      </c>
      <c r="U63" s="248" t="str">
        <f t="shared" si="20"/>
        <v>x</v>
      </c>
      <c r="V63" s="248" t="str">
        <f t="shared" si="21"/>
        <v>x</v>
      </c>
      <c r="W63" s="248">
        <f>IF('Crisis Indicator Data'!L60="x","x",IF('Crisis Indicator Data'!L60=0,0,IF(LOG('Crisis Indicator Data'!L60)&lt;W$4,0,IF(LOG('Crisis Indicator Data'!L60)&gt;W$3,5,ROUND(5-(W$3-LOG('Crisis Indicator Data'!L60))/(W$3-W$4)*5,1)))))</f>
        <v>0</v>
      </c>
      <c r="X63" s="255">
        <f>IF(OR('Crisis Indicator Data'!L60="x",'Crisis Indicator Data'!H60="x"),"x",'Crisis Indicator Data'!L60/'Crisis Indicator Data'!H60)</f>
        <v>0</v>
      </c>
      <c r="Y63" s="248">
        <f t="shared" si="22"/>
        <v>0</v>
      </c>
      <c r="Z63" s="248">
        <f t="shared" si="23"/>
        <v>0</v>
      </c>
      <c r="AA63" s="248">
        <f t="shared" si="24"/>
        <v>0</v>
      </c>
      <c r="AB63" s="256">
        <f t="shared" si="25"/>
        <v>1.5</v>
      </c>
    </row>
    <row r="64" spans="1:28" x14ac:dyDescent="0.25">
      <c r="A64" s="150" t="str">
        <f>'Crisis Indicator Data'!A61</f>
        <v>Mixed migration flows in Morocco</v>
      </c>
      <c r="B64" s="151" t="str">
        <f>'Crisis Indicator Data'!B61</f>
        <v>International displacement</v>
      </c>
      <c r="C64" s="151" t="str">
        <f>'Crisis Indicator Data'!C61</f>
        <v>MAR002</v>
      </c>
      <c r="D64" s="151" t="str">
        <f>'Crisis Indicator Data'!D61</f>
        <v>Morocco</v>
      </c>
      <c r="E64" s="152" t="str">
        <f>'Crisis Indicator Data'!E61</f>
        <v>MAR</v>
      </c>
      <c r="F64" s="254">
        <f>IF('Crisis Indicator Data'!F61="x","x",IF(LOG('Crisis Indicator Data'!F61)&lt;F$4,0,IF(LOG('Crisis Indicator Data'!F61)&gt;F$3,5,ROUND(5-(F$3-LOG('Crisis Indicator Data'!F61))/(F$3-F$4)*5,1))))</f>
        <v>4.4000000000000004</v>
      </c>
      <c r="G64" s="145">
        <f>IF('Crisis Indicator Data'!F61="x","x",IF(B64="Regional crisis",('Crisis Indicator Data'!F61/VLOOKUP('Impact of the crisis'!$C64,'Regional Crises'!$B$1:$R$66,4,FALSE)),'Crisis Indicator Data'!F61/VLOOKUP('Impact of the crisis'!$E64,'Country Indicator Data'!$B$4:$P$300,15,FALSE)))</f>
        <v>1</v>
      </c>
      <c r="H64" s="248">
        <f t="shared" si="13"/>
        <v>5</v>
      </c>
      <c r="I64" s="248">
        <f t="shared" si="14"/>
        <v>4.7</v>
      </c>
      <c r="J64" s="248">
        <f>IF('Crisis Indicator Data'!G61="x","x",IF(LOG('Crisis Indicator Data'!G61)&lt;J$4,0,IF(LOG('Crisis Indicator Data'!G61)&gt;J$3,5,ROUND(5-(J$3-LOG('Crisis Indicator Data'!G61))/(J$3-J$4)*5,1))))</f>
        <v>5</v>
      </c>
      <c r="K64" s="145">
        <f>IF('Crisis Indicator Data'!G61="x","x",IF(B64="Regional crisis",('Crisis Indicator Data'!G61/VLOOKUP('Impact of the crisis'!$C64,'Regional Crises'!$B$1:$R$66,5,FALSE)),'Crisis Indicator Data'!G61/VLOOKUP('Impact of the crisis'!$E64,'Country Indicator Data'!$B$4:$P$300,14,FALSE)))</f>
        <v>0.97573481026540909</v>
      </c>
      <c r="L64" s="248">
        <f t="shared" si="15"/>
        <v>4.9000000000000004</v>
      </c>
      <c r="M64" s="248">
        <f t="shared" si="16"/>
        <v>4.95</v>
      </c>
      <c r="N64" s="248">
        <f t="shared" si="17"/>
        <v>4.8</v>
      </c>
      <c r="O64" s="248" t="str">
        <f>IF('Crisis Indicator Data'!H61="x","x",IF('Crisis Indicator Data'!H61=0,0,IF(LOG('Crisis Indicator Data'!H61)&lt;O$4,0,IF(LOG('Crisis Indicator Data'!H61)&gt;O$3,5,ROUND(5-(O$3-LOG('Crisis Indicator Data'!H61))/(O$3-O$4)*5,1)))))</f>
        <v>x</v>
      </c>
      <c r="P64" s="144" t="str">
        <f>IF('Crisis Indicator Data'!H61="x","x",'Crisis Indicator Data'!H61/'Crisis Indicator Data'!G61)</f>
        <v>x</v>
      </c>
      <c r="Q64" s="248" t="str">
        <f t="shared" si="18"/>
        <v>x</v>
      </c>
      <c r="R64" s="248" t="str">
        <f t="shared" si="19"/>
        <v>x</v>
      </c>
      <c r="S64" s="248" t="str">
        <f>IF('Crisis Indicator Data'!I61="x","x",IF('Crisis Indicator Data'!I61=0,0,IF(LOG('Crisis Indicator Data'!I61)&lt;S$4,0,IF(LOG('Crisis Indicator Data'!I61)&gt;S$3,5,ROUND(5-(S$3-LOG('Crisis Indicator Data'!I61))/(S$3-S$4)*5,1)))))</f>
        <v>x</v>
      </c>
      <c r="T64" s="144" t="str">
        <f>IF('Crisis Indicator Data'!H61="x","x",IF('Crisis Indicator Data'!I61="x","x",'Crisis Indicator Data'!I61/'Crisis Indicator Data'!H61))</f>
        <v>x</v>
      </c>
      <c r="U64" s="248" t="str">
        <f t="shared" si="20"/>
        <v>x</v>
      </c>
      <c r="V64" s="248" t="str">
        <f t="shared" si="21"/>
        <v>x</v>
      </c>
      <c r="W64" s="248">
        <f>IF('Crisis Indicator Data'!L61="x","x",IF('Crisis Indicator Data'!L61=0,0,IF(LOG('Crisis Indicator Data'!L61)&lt;W$4,0,IF(LOG('Crisis Indicator Data'!L61)&gt;W$3,5,ROUND(5-(W$3-LOG('Crisis Indicator Data'!L61))/(W$3-W$4)*5,1)))))</f>
        <v>3.2</v>
      </c>
      <c r="X64" s="255" t="str">
        <f>IF(OR('Crisis Indicator Data'!L61="x",'Crisis Indicator Data'!H61="x"),"x",'Crisis Indicator Data'!L61/'Crisis Indicator Data'!H61)</f>
        <v>x</v>
      </c>
      <c r="Y64" s="248" t="str">
        <f t="shared" si="22"/>
        <v>x</v>
      </c>
      <c r="Z64" s="248">
        <f t="shared" si="23"/>
        <v>3.2</v>
      </c>
      <c r="AA64" s="248">
        <f t="shared" si="24"/>
        <v>3.2</v>
      </c>
      <c r="AB64" s="256">
        <f t="shared" si="25"/>
        <v>3.2</v>
      </c>
    </row>
    <row r="65" spans="1:28" x14ac:dyDescent="0.2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2" t="str">
        <f>'Crisis Indicator Data'!E62</f>
        <v>MDA</v>
      </c>
      <c r="F65" s="254">
        <f>IF('Crisis Indicator Data'!F62="x","x",IF(LOG('Crisis Indicator Data'!F62)&lt;F$4,0,IF(LOG('Crisis Indicator Data'!F62)&gt;F$3,5,ROUND(5-(F$3-LOG('Crisis Indicator Data'!F62))/(F$3-F$4)*5,1))))</f>
        <v>0.3</v>
      </c>
      <c r="G65" s="145">
        <f>IF('Crisis Indicator Data'!F62="x","x",IF(B65="Regional crisis",('Crisis Indicator Data'!F62/VLOOKUP('Impact of the crisis'!$C65,'Regional Crises'!$B$1:$R$66,4,FALSE)),'Crisis Indicator Data'!F62/VLOOKUP('Impact of the crisis'!$E65,'Country Indicator Data'!$B$4:$P$300,15,FALSE)))</f>
        <v>4.852449041679343E-2</v>
      </c>
      <c r="H65" s="248">
        <f t="shared" si="13"/>
        <v>0.1</v>
      </c>
      <c r="I65" s="248">
        <f t="shared" si="14"/>
        <v>0.2</v>
      </c>
      <c r="J65" s="248">
        <f>IF('Crisis Indicator Data'!G62="x","x",IF(LOG('Crisis Indicator Data'!G62)&lt;J$4,0,IF(LOG('Crisis Indicator Data'!G62)&gt;J$3,5,ROUND(5-(J$3-LOG('Crisis Indicator Data'!G62))/(J$3-J$4)*5,1))))</f>
        <v>0</v>
      </c>
      <c r="K65" s="145">
        <f>IF('Crisis Indicator Data'!G62="x","x",IF(B65="Regional crisis",('Crisis Indicator Data'!G62/VLOOKUP('Impact of the crisis'!$C65,'Regional Crises'!$B$1:$R$66,5,FALSE)),'Crisis Indicator Data'!G62/VLOOKUP('Impact of the crisis'!$E65,'Country Indicator Data'!$B$4:$P$300,14,FALSE)))</f>
        <v>0.16550348953140578</v>
      </c>
      <c r="L65" s="248">
        <f t="shared" si="15"/>
        <v>0.8</v>
      </c>
      <c r="M65" s="248">
        <f t="shared" si="16"/>
        <v>0.4</v>
      </c>
      <c r="N65" s="248">
        <f t="shared" si="17"/>
        <v>0.3</v>
      </c>
      <c r="O65" s="248">
        <f>IF('Crisis Indicator Data'!H62="x","x",IF('Crisis Indicator Data'!H62=0,0,IF(LOG('Crisis Indicator Data'!H62)&lt;O$4,0,IF(LOG('Crisis Indicator Data'!H62)&gt;O$3,5,ROUND(5-(O$3-LOG('Crisis Indicator Data'!H62))/(O$3-O$4)*5,1)))))</f>
        <v>1.8</v>
      </c>
      <c r="P65" s="144">
        <f>IF('Crisis Indicator Data'!H62="x","x",'Crisis Indicator Data'!H62/'Crisis Indicator Data'!G62)</f>
        <v>0.78112449799196793</v>
      </c>
      <c r="Q65" s="248">
        <f t="shared" si="18"/>
        <v>3.9</v>
      </c>
      <c r="R65" s="248">
        <f t="shared" si="19"/>
        <v>2.85</v>
      </c>
      <c r="S65" s="248">
        <f>IF('Crisis Indicator Data'!I62="x","x",IF('Crisis Indicator Data'!I62=0,0,IF(LOG('Crisis Indicator Data'!I62)&lt;S$4,0,IF(LOG('Crisis Indicator Data'!I62)&gt;S$3,5,ROUND(5-(S$3-LOG('Crisis Indicator Data'!I62))/(S$3-S$4)*5,1)))))</f>
        <v>3.7</v>
      </c>
      <c r="T65" s="144">
        <f>IF('Crisis Indicator Data'!H62="x","x",IF('Crisis Indicator Data'!I62="x","x",'Crisis Indicator Data'!I62/'Crisis Indicator Data'!H62))</f>
        <v>1</v>
      </c>
      <c r="U65" s="248">
        <f t="shared" si="20"/>
        <v>5</v>
      </c>
      <c r="V65" s="248">
        <f t="shared" si="21"/>
        <v>4.4000000000000004</v>
      </c>
      <c r="W65" s="248">
        <f>IF('Crisis Indicator Data'!L62="x","x",IF('Crisis Indicator Data'!L62=0,0,IF(LOG('Crisis Indicator Data'!L62)&lt;W$4,0,IF(LOG('Crisis Indicator Data'!L62)&gt;W$3,5,ROUND(5-(W$3-LOG('Crisis Indicator Data'!L62))/(W$3-W$4)*5,1)))))</f>
        <v>0</v>
      </c>
      <c r="X65" s="255">
        <f>IF(OR('Crisis Indicator Data'!L62="x",'Crisis Indicator Data'!H62="x"),"x",'Crisis Indicator Data'!L62/'Crisis Indicator Data'!H62)</f>
        <v>0</v>
      </c>
      <c r="Y65" s="248">
        <f t="shared" si="22"/>
        <v>0</v>
      </c>
      <c r="Z65" s="248">
        <f t="shared" si="23"/>
        <v>0</v>
      </c>
      <c r="AA65" s="248">
        <f t="shared" si="24"/>
        <v>2.8</v>
      </c>
      <c r="AB65" s="256">
        <f t="shared" si="25"/>
        <v>2.8</v>
      </c>
    </row>
    <row r="66" spans="1:28" x14ac:dyDescent="0.25">
      <c r="A66" s="150" t="str">
        <f>'Crisis Indicator Data'!A63</f>
        <v>Multiple crisis in Madagascar</v>
      </c>
      <c r="B66" s="151" t="str">
        <f>'Crisis Indicator Data'!B63</f>
        <v>Multiple crises country</v>
      </c>
      <c r="C66" s="151" t="str">
        <f>'Crisis Indicator Data'!C63</f>
        <v>MDG001</v>
      </c>
      <c r="D66" s="151" t="str">
        <f>'Crisis Indicator Data'!D63</f>
        <v>Madagascar</v>
      </c>
      <c r="E66" s="152" t="str">
        <f>'Crisis Indicator Data'!E63</f>
        <v>MDG</v>
      </c>
      <c r="F66" s="254">
        <f>IF('Crisis Indicator Data'!F63="x","x",IF(LOG('Crisis Indicator Data'!F63)&lt;F$4,0,IF(LOG('Crisis Indicator Data'!F63)&gt;F$3,5,ROUND(5-(F$3-LOG('Crisis Indicator Data'!F63))/(F$3-F$4)*5,1))))</f>
        <v>4.5999999999999996</v>
      </c>
      <c r="G66" s="145">
        <f>IF('Crisis Indicator Data'!F63="x","x",IF(B66="Regional crisis",('Crisis Indicator Data'!F63/VLOOKUP('Impact of the crisis'!$C66,'Regional Crises'!$B$1:$R$66,4,FALSE)),'Crisis Indicator Data'!F63/VLOOKUP('Impact of the crisis'!$E66,'Country Indicator Data'!$B$4:$P$300,15,FALSE)))</f>
        <v>1</v>
      </c>
      <c r="H66" s="248">
        <f t="shared" si="13"/>
        <v>5</v>
      </c>
      <c r="I66" s="248">
        <f t="shared" si="14"/>
        <v>4.8</v>
      </c>
      <c r="J66" s="248">
        <f>IF('Crisis Indicator Data'!G63="x","x",IF(LOG('Crisis Indicator Data'!G63)&lt;J$4,0,IF(LOG('Crisis Indicator Data'!G63)&gt;J$3,5,ROUND(5-(J$3-LOG('Crisis Indicator Data'!G63))/(J$3-J$4)*5,1))))</f>
        <v>4.8</v>
      </c>
      <c r="K66" s="145">
        <f>IF('Crisis Indicator Data'!G63="x","x",IF(B66="Regional crisis",('Crisis Indicator Data'!G63/VLOOKUP('Impact of the crisis'!$C66,'Regional Crises'!$B$1:$R$66,5,FALSE)),'Crisis Indicator Data'!G63/VLOOKUP('Impact of the crisis'!$E66,'Country Indicator Data'!$B$4:$P$300,14,FALSE)))</f>
        <v>1</v>
      </c>
      <c r="L66" s="248">
        <f t="shared" si="15"/>
        <v>5</v>
      </c>
      <c r="M66" s="248">
        <f t="shared" si="16"/>
        <v>4.9000000000000004</v>
      </c>
      <c r="N66" s="248">
        <f t="shared" si="17"/>
        <v>4.9000000000000004</v>
      </c>
      <c r="O66" s="248">
        <f>IF('Crisis Indicator Data'!H63="x","x",IF('Crisis Indicator Data'!H63=0,0,IF(LOG('Crisis Indicator Data'!H63)&lt;O$4,0,IF(LOG('Crisis Indicator Data'!H63)&gt;O$3,5,ROUND(5-(O$3-LOG('Crisis Indicator Data'!H63))/(O$3-O$4)*5,1)))))</f>
        <v>3.6</v>
      </c>
      <c r="P66" s="144">
        <f>IF('Crisis Indicator Data'!H63="x","x",'Crisis Indicator Data'!H63/'Crisis Indicator Data'!G63)</f>
        <v>0.16700000000000001</v>
      </c>
      <c r="Q66" s="248">
        <f t="shared" si="18"/>
        <v>0.8</v>
      </c>
      <c r="R66" s="248">
        <f t="shared" si="19"/>
        <v>2.2000000000000002</v>
      </c>
      <c r="S66" s="248">
        <f>IF('Crisis Indicator Data'!I63="x","x",IF('Crisis Indicator Data'!I63=0,0,IF(LOG('Crisis Indicator Data'!I63)&lt;S$4,0,IF(LOG('Crisis Indicator Data'!I63)&gt;S$3,5,ROUND(5-(S$3-LOG('Crisis Indicator Data'!I63))/(S$3-S$4)*5,1)))))</f>
        <v>2</v>
      </c>
      <c r="T66" s="144">
        <f>IF('Crisis Indicator Data'!H63="x","x",IF('Crisis Indicator Data'!I63="x","x",'Crisis Indicator Data'!I63/'Crisis Indicator Data'!H63))</f>
        <v>5.5444666223109333E-3</v>
      </c>
      <c r="U66" s="248">
        <f t="shared" si="20"/>
        <v>0.2</v>
      </c>
      <c r="V66" s="248">
        <f t="shared" si="21"/>
        <v>1.1000000000000001</v>
      </c>
      <c r="W66" s="248">
        <f>IF('Crisis Indicator Data'!L63="x","x",IF('Crisis Indicator Data'!L63=0,0,IF(LOG('Crisis Indicator Data'!L63)&lt;W$4,0,IF(LOG('Crisis Indicator Data'!L63)&gt;W$3,5,ROUND(5-(W$3-LOG('Crisis Indicator Data'!L63))/(W$3-W$4)*5,1)))))</f>
        <v>3.4</v>
      </c>
      <c r="X66" s="255">
        <f>IF(OR('Crisis Indicator Data'!L63="x",'Crisis Indicator Data'!H63="x"),"x",'Crisis Indicator Data'!L63/'Crisis Indicator Data'!H63)</f>
        <v>5.7440674207141273E-5</v>
      </c>
      <c r="Y66" s="248">
        <f t="shared" si="22"/>
        <v>2.9</v>
      </c>
      <c r="Z66" s="248">
        <f t="shared" si="23"/>
        <v>3.2</v>
      </c>
      <c r="AA66" s="248">
        <f t="shared" si="24"/>
        <v>2.2999999999999998</v>
      </c>
      <c r="AB66" s="256">
        <f t="shared" si="25"/>
        <v>2.2999999999999998</v>
      </c>
    </row>
    <row r="67" spans="1:28" x14ac:dyDescent="0.25">
      <c r="A67" s="150" t="str">
        <f>'Crisis Indicator Data'!A64</f>
        <v>Drought in Madagascar</v>
      </c>
      <c r="B67" s="151" t="str">
        <f>'Crisis Indicator Data'!B64</f>
        <v>Drought</v>
      </c>
      <c r="C67" s="151" t="str">
        <f>'Crisis Indicator Data'!C64</f>
        <v>MDG002</v>
      </c>
      <c r="D67" s="151" t="str">
        <f>'Crisis Indicator Data'!D64</f>
        <v>Madagascar</v>
      </c>
      <c r="E67" s="152" t="str">
        <f>'Crisis Indicator Data'!E64</f>
        <v>MDG</v>
      </c>
      <c r="F67" s="254">
        <f>IF('Crisis Indicator Data'!F64="x","x",IF(LOG('Crisis Indicator Data'!F64)&lt;F$4,0,IF(LOG('Crisis Indicator Data'!F64)&gt;F$3,5,ROUND(5-(F$3-LOG('Crisis Indicator Data'!F64))/(F$3-F$4)*5,1))))</f>
        <v>3.6</v>
      </c>
      <c r="G67" s="145">
        <f>IF('Crisis Indicator Data'!F64="x","x",IF(B67="Regional crisis",('Crisis Indicator Data'!F64/VLOOKUP('Impact of the crisis'!$C67,'Regional Crises'!$B$1:$R$66,4,FALSE)),'Crisis Indicator Data'!F64/VLOOKUP('Impact of the crisis'!$E67,'Country Indicator Data'!$B$4:$P$300,15,FALSE)))</f>
        <v>0.25739429357167409</v>
      </c>
      <c r="H67" s="248">
        <f t="shared" si="13"/>
        <v>1.2</v>
      </c>
      <c r="I67" s="248">
        <f t="shared" si="14"/>
        <v>2.4</v>
      </c>
      <c r="J67" s="248">
        <f>IF('Crisis Indicator Data'!G64="x","x",IF(LOG('Crisis Indicator Data'!G64)&lt;J$4,0,IF(LOG('Crisis Indicator Data'!G64)&gt;J$3,5,ROUND(5-(J$3-LOG('Crisis Indicator Data'!G64))/(J$3-J$4)*5,1))))</f>
        <v>2.7</v>
      </c>
      <c r="K67" s="145">
        <f>IF('Crisis Indicator Data'!G64="x","x",IF(B67="Regional crisis",('Crisis Indicator Data'!G64/VLOOKUP('Impact of the crisis'!$C67,'Regional Crises'!$B$1:$R$66,5,FALSE)),'Crisis Indicator Data'!G64/VLOOKUP('Impact of the crisis'!$E67,'Country Indicator Data'!$B$4:$P$300,14,FALSE)))</f>
        <v>0.2351111111111111</v>
      </c>
      <c r="L67" s="248">
        <f t="shared" si="15"/>
        <v>1.1000000000000001</v>
      </c>
      <c r="M67" s="248">
        <f t="shared" si="16"/>
        <v>1.9000000000000001</v>
      </c>
      <c r="N67" s="248">
        <f t="shared" si="17"/>
        <v>2.2000000000000002</v>
      </c>
      <c r="O67" s="248">
        <f>IF('Crisis Indicator Data'!H64="x","x",IF('Crisis Indicator Data'!H64=0,0,IF(LOG('Crisis Indicator Data'!H64)&lt;O$4,0,IF(LOG('Crisis Indicator Data'!H64)&gt;O$3,5,ROUND(5-(O$3-LOG('Crisis Indicator Data'!H64))/(O$3-O$4)*5,1)))))</f>
        <v>3.4</v>
      </c>
      <c r="P67" s="144">
        <f>IF('Crisis Indicator Data'!H64="x","x",'Crisis Indicator Data'!H64/'Crisis Indicator Data'!G64)</f>
        <v>0.55907372400756139</v>
      </c>
      <c r="Q67" s="248">
        <f t="shared" si="18"/>
        <v>2.8</v>
      </c>
      <c r="R67" s="248">
        <f t="shared" si="19"/>
        <v>3.0999999999999996</v>
      </c>
      <c r="S67" s="248">
        <f>IF('Crisis Indicator Data'!I64="x","x",IF('Crisis Indicator Data'!I64=0,0,IF(LOG('Crisis Indicator Data'!I64)&lt;S$4,0,IF(LOG('Crisis Indicator Data'!I64)&gt;S$3,5,ROUND(5-(S$3-LOG('Crisis Indicator Data'!I64))/(S$3-S$4)*5,1)))))</f>
        <v>0.7</v>
      </c>
      <c r="T67" s="144">
        <f>IF('Crisis Indicator Data'!H64="x","x",IF('Crisis Indicator Data'!I64="x","x",'Crisis Indicator Data'!I64/'Crisis Indicator Data'!H64))</f>
        <v>8.4530853761622987E-4</v>
      </c>
      <c r="U67" s="248">
        <f t="shared" si="20"/>
        <v>0</v>
      </c>
      <c r="V67" s="248">
        <f t="shared" si="21"/>
        <v>0.4</v>
      </c>
      <c r="W67" s="248">
        <f>IF('Crisis Indicator Data'!L64="x","x",IF('Crisis Indicator Data'!L64=0,0,IF(LOG('Crisis Indicator Data'!L64)&lt;W$4,0,IF(LOG('Crisis Indicator Data'!L64)&gt;W$3,5,ROUND(5-(W$3-LOG('Crisis Indicator Data'!L64))/(W$3-W$4)*5,1)))))</f>
        <v>2.5</v>
      </c>
      <c r="X67" s="255">
        <f>IF(OR('Crisis Indicator Data'!L64="x",'Crisis Indicator Data'!H64="x"),"x",'Crisis Indicator Data'!L64/'Crisis Indicator Data'!H64)</f>
        <v>1.4933784164553396E-5</v>
      </c>
      <c r="Y67" s="248">
        <f t="shared" si="22"/>
        <v>0.7</v>
      </c>
      <c r="Z67" s="248">
        <f t="shared" si="23"/>
        <v>1.6</v>
      </c>
      <c r="AA67" s="248">
        <f t="shared" si="24"/>
        <v>1</v>
      </c>
      <c r="AB67" s="256">
        <f t="shared" si="25"/>
        <v>2.2000000000000002</v>
      </c>
    </row>
    <row r="68" spans="1:28" x14ac:dyDescent="0.2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2" t="str">
        <f>'Crisis Indicator Data'!E65</f>
        <v>MDG</v>
      </c>
      <c r="F68" s="254">
        <f>IF('Crisis Indicator Data'!F65="x","x",IF(LOG('Crisis Indicator Data'!F65)&lt;F$4,0,IF(LOG('Crisis Indicator Data'!F65)&gt;F$3,5,ROUND(5-(F$3-LOG('Crisis Indicator Data'!F65))/(F$3-F$4)*5,1))))</f>
        <v>4.5999999999999996</v>
      </c>
      <c r="G68" s="145">
        <f>IF('Crisis Indicator Data'!F65="x","x",IF(B68="Regional crisis",('Crisis Indicator Data'!F65/VLOOKUP('Impact of the crisis'!$C68,'Regional Crises'!$B$1:$R$66,4,FALSE)),'Crisis Indicator Data'!F65/VLOOKUP('Impact of the crisis'!$E68,'Country Indicator Data'!$B$4:$P$300,15,FALSE)))</f>
        <v>1</v>
      </c>
      <c r="H68" s="248">
        <f t="shared" si="13"/>
        <v>5</v>
      </c>
      <c r="I68" s="248">
        <f t="shared" si="14"/>
        <v>4.8</v>
      </c>
      <c r="J68" s="248">
        <f>IF('Crisis Indicator Data'!G65="x","x",IF(LOG('Crisis Indicator Data'!G65)&lt;J$4,0,IF(LOG('Crisis Indicator Data'!G65)&gt;J$3,5,ROUND(5-(J$3-LOG('Crisis Indicator Data'!G65))/(J$3-J$4)*5,1))))</f>
        <v>4.8</v>
      </c>
      <c r="K68" s="145">
        <f>IF('Crisis Indicator Data'!G65="x","x",IF(B68="Regional crisis",('Crisis Indicator Data'!G65/VLOOKUP('Impact of the crisis'!$C68,'Regional Crises'!$B$1:$R$66,5,FALSE)),'Crisis Indicator Data'!G65/VLOOKUP('Impact of the crisis'!$E68,'Country Indicator Data'!$B$4:$P$300,14,FALSE)))</f>
        <v>1</v>
      </c>
      <c r="L68" s="248">
        <f t="shared" si="15"/>
        <v>5</v>
      </c>
      <c r="M68" s="248">
        <f t="shared" si="16"/>
        <v>4.9000000000000004</v>
      </c>
      <c r="N68" s="248">
        <f t="shared" si="17"/>
        <v>4.9000000000000004</v>
      </c>
      <c r="O68" s="248">
        <f>IF('Crisis Indicator Data'!H65="x","x",IF('Crisis Indicator Data'!H65=0,0,IF(LOG('Crisis Indicator Data'!H65)&lt;O$4,0,IF(LOG('Crisis Indicator Data'!H65)&gt;O$3,5,ROUND(5-(O$3-LOG('Crisis Indicator Data'!H65))/(O$3-O$4)*5,1)))))</f>
        <v>2.5</v>
      </c>
      <c r="P68" s="144">
        <f>IF('Crisis Indicator Data'!H65="x","x",'Crisis Indicator Data'!H65/'Crisis Indicator Data'!G65)</f>
        <v>3.5555555555555556E-2</v>
      </c>
      <c r="Q68" s="248">
        <f t="shared" si="18"/>
        <v>0.1</v>
      </c>
      <c r="R68" s="248">
        <f t="shared" si="19"/>
        <v>1.3</v>
      </c>
      <c r="S68" s="248">
        <f>IF('Crisis Indicator Data'!I65="x","x",IF('Crisis Indicator Data'!I65=0,0,IF(LOG('Crisis Indicator Data'!I65)&lt;S$4,0,IF(LOG('Crisis Indicator Data'!I65)&gt;S$3,5,ROUND(5-(S$3-LOG('Crisis Indicator Data'!I65))/(S$3-S$4)*5,1)))))</f>
        <v>1.9</v>
      </c>
      <c r="T68" s="144">
        <f>IF('Crisis Indicator Data'!H65="x","x",IF('Crisis Indicator Data'!I65="x","x",'Crisis Indicator Data'!I65/'Crisis Indicator Data'!H65))</f>
        <v>2.2916666666666665E-2</v>
      </c>
      <c r="U68" s="248">
        <f t="shared" si="20"/>
        <v>0.8</v>
      </c>
      <c r="V68" s="248">
        <f t="shared" si="21"/>
        <v>1.4</v>
      </c>
      <c r="W68" s="248">
        <f>IF('Crisis Indicator Data'!L65="x","x",IF('Crisis Indicator Data'!L65=0,0,IF(LOG('Crisis Indicator Data'!L65)&lt;W$4,0,IF(LOG('Crisis Indicator Data'!L65)&gt;W$3,5,ROUND(5-(W$3-LOG('Crisis Indicator Data'!L65))/(W$3-W$4)*5,1)))))</f>
        <v>3.3</v>
      </c>
      <c r="X68" s="255">
        <f>IF(OR('Crisis Indicator Data'!L65="x",'Crisis Indicator Data'!H65="x"),"x",'Crisis Indicator Data'!L65/'Crisis Indicator Data'!H65)</f>
        <v>2.1458333333333334E-4</v>
      </c>
      <c r="Y68" s="248">
        <f t="shared" si="22"/>
        <v>5</v>
      </c>
      <c r="Z68" s="248">
        <f t="shared" si="23"/>
        <v>4.2</v>
      </c>
      <c r="AA68" s="248">
        <f t="shared" si="24"/>
        <v>3.1</v>
      </c>
      <c r="AB68" s="256">
        <f t="shared" si="25"/>
        <v>2.2999999999999998</v>
      </c>
    </row>
    <row r="69" spans="1:28" x14ac:dyDescent="0.25">
      <c r="A69" s="150" t="str">
        <f>'Crisis Indicator Data'!A66</f>
        <v>Multiple crisis in Mexico</v>
      </c>
      <c r="B69" s="151" t="str">
        <f>'Crisis Indicator Data'!B66</f>
        <v>Multiple crises country</v>
      </c>
      <c r="C69" s="151" t="str">
        <f>'Crisis Indicator Data'!C66</f>
        <v>MEX001</v>
      </c>
      <c r="D69" s="151" t="str">
        <f>'Crisis Indicator Data'!D66</f>
        <v>Mexico</v>
      </c>
      <c r="E69" s="152" t="str">
        <f>'Crisis Indicator Data'!E66</f>
        <v>MEX</v>
      </c>
      <c r="F69" s="254">
        <f>IF('Crisis Indicator Data'!F66="x","x",IF(LOG('Crisis Indicator Data'!F66)&lt;F$4,0,IF(LOG('Crisis Indicator Data'!F66)&gt;F$3,5,ROUND(5-(F$3-LOG('Crisis Indicator Data'!F66))/(F$3-F$4)*5,1))))</f>
        <v>5</v>
      </c>
      <c r="G69" s="145">
        <f>IF('Crisis Indicator Data'!F66="x","x",IF(B69="Regional crisis",('Crisis Indicator Data'!F66/VLOOKUP('Impact of the crisis'!$C69,'Regional Crises'!$B$1:$R$66,4,FALSE)),'Crisis Indicator Data'!F66/VLOOKUP('Impact of the crisis'!$E69,'Country Indicator Data'!$B$4:$P$300,15,FALSE)))</f>
        <v>1.0105069574834744</v>
      </c>
      <c r="H69" s="248">
        <f t="shared" si="13"/>
        <v>5</v>
      </c>
      <c r="I69" s="248">
        <f t="shared" si="14"/>
        <v>5</v>
      </c>
      <c r="J69" s="248">
        <f>IF('Crisis Indicator Data'!G66="x","x",IF(LOG('Crisis Indicator Data'!G66)&lt;J$4,0,IF(LOG('Crisis Indicator Data'!G66)&gt;J$3,5,ROUND(5-(J$3-LOG('Crisis Indicator Data'!G66))/(J$3-J$4)*5,1))))</f>
        <v>5</v>
      </c>
      <c r="K69" s="145">
        <f>IF('Crisis Indicator Data'!G66="x","x",IF(B69="Regional crisis",('Crisis Indicator Data'!G66/VLOOKUP('Impact of the crisis'!$C69,'Regional Crises'!$B$1:$R$66,5,FALSE)),'Crisis Indicator Data'!G66/VLOOKUP('Impact of the crisis'!$E69,'Country Indicator Data'!$B$4:$P$300,14,FALSE)))</f>
        <v>1</v>
      </c>
      <c r="L69" s="248">
        <f t="shared" si="15"/>
        <v>5</v>
      </c>
      <c r="M69" s="248">
        <f t="shared" si="16"/>
        <v>5</v>
      </c>
      <c r="N69" s="248">
        <f t="shared" si="17"/>
        <v>5</v>
      </c>
      <c r="O69" s="248">
        <f>IF('Crisis Indicator Data'!H66="x","x",IF('Crisis Indicator Data'!H66=0,0,IF(LOG('Crisis Indicator Data'!H66)&lt;O$4,0,IF(LOG('Crisis Indicator Data'!H66)&gt;O$3,5,ROUND(5-(O$3-LOG('Crisis Indicator Data'!H66))/(O$3-O$4)*5,1)))))</f>
        <v>1.7</v>
      </c>
      <c r="P69" s="144">
        <f>IF('Crisis Indicator Data'!H66="x","x",'Crisis Indicator Data'!H66/'Crisis Indicator Data'!G66)</f>
        <v>2.5839793281653748E-3</v>
      </c>
      <c r="Q69" s="248">
        <f t="shared" si="18"/>
        <v>0</v>
      </c>
      <c r="R69" s="248">
        <f t="shared" si="19"/>
        <v>0.85</v>
      </c>
      <c r="S69" s="248">
        <f>IF('Crisis Indicator Data'!I66="x","x",IF('Crisis Indicator Data'!I66=0,0,IF(LOG('Crisis Indicator Data'!I66)&lt;S$4,0,IF(LOG('Crisis Indicator Data'!I66)&gt;S$3,5,ROUND(5-(S$3-LOG('Crisis Indicator Data'!I66))/(S$3-S$4)*5,1)))))</f>
        <v>2.7</v>
      </c>
      <c r="T69" s="144">
        <f>IF('Crisis Indicator Data'!H66="x","x",IF('Crisis Indicator Data'!I66="x","x",'Crisis Indicator Data'!I66/'Crisis Indicator Data'!H66))</f>
        <v>0.2554517133956386</v>
      </c>
      <c r="U69" s="248">
        <f t="shared" si="20"/>
        <v>5</v>
      </c>
      <c r="V69" s="248">
        <f t="shared" si="21"/>
        <v>3.9</v>
      </c>
      <c r="W69" s="248">
        <f>IF('Crisis Indicator Data'!L66="x","x",IF('Crisis Indicator Data'!L66=0,0,IF(LOG('Crisis Indicator Data'!L66)&lt;W$4,0,IF(LOG('Crisis Indicator Data'!L66)&gt;W$3,5,ROUND(5-(W$3-LOG('Crisis Indicator Data'!L66))/(W$3-W$4)*5,1)))))</f>
        <v>3.5</v>
      </c>
      <c r="X69" s="255">
        <f>IF(OR('Crisis Indicator Data'!L66="x",'Crisis Indicator Data'!H66="x"),"x",'Crisis Indicator Data'!L66/'Crisis Indicator Data'!H66)</f>
        <v>9.3769470404984423E-4</v>
      </c>
      <c r="Y69" s="248">
        <f t="shared" si="22"/>
        <v>5</v>
      </c>
      <c r="Z69" s="248">
        <f t="shared" si="23"/>
        <v>4.3</v>
      </c>
      <c r="AA69" s="248">
        <f t="shared" si="24"/>
        <v>4.0999999999999996</v>
      </c>
      <c r="AB69" s="256">
        <f t="shared" si="25"/>
        <v>2.8</v>
      </c>
    </row>
    <row r="70" spans="1:28" x14ac:dyDescent="0.25">
      <c r="A70" s="150" t="str">
        <f>'Crisis Indicator Data'!A67</f>
        <v>Criminal Violence in Mexico</v>
      </c>
      <c r="B70" s="151" t="str">
        <f>'Crisis Indicator Data'!B67</f>
        <v>Other type of violence</v>
      </c>
      <c r="C70" s="151" t="str">
        <f>'Crisis Indicator Data'!C67</f>
        <v>MEX002</v>
      </c>
      <c r="D70" s="151" t="str">
        <f>'Crisis Indicator Data'!D67</f>
        <v>Mexico</v>
      </c>
      <c r="E70" s="152" t="str">
        <f>'Crisis Indicator Data'!E67</f>
        <v>MEX</v>
      </c>
      <c r="F70" s="254">
        <f>IF('Crisis Indicator Data'!F67="x","x",IF(LOG('Crisis Indicator Data'!F67)&lt;F$4,0,IF(LOG('Crisis Indicator Data'!F67)&gt;F$3,5,ROUND(5-(F$3-LOG('Crisis Indicator Data'!F67))/(F$3-F$4)*5,1))))</f>
        <v>5</v>
      </c>
      <c r="G70" s="145">
        <f>IF('Crisis Indicator Data'!F67="x","x",IF(B70="Regional crisis",('Crisis Indicator Data'!F67/VLOOKUP('Impact of the crisis'!$C70,'Regional Crises'!$B$1:$R$66,4,FALSE)),'Crisis Indicator Data'!F67/VLOOKUP('Impact of the crisis'!$E70,'Country Indicator Data'!$B$4:$P$300,15,FALSE)))</f>
        <v>1.0105069574834744</v>
      </c>
      <c r="H70" s="248">
        <f t="shared" ref="H70:H101" si="26">IF(G70="x","x",IF(G70&lt;H$4,0,IF(G70&gt;H$3,5,ROUND(5-(H$3-G70)/(H$3-H$4)*5,1))))</f>
        <v>5</v>
      </c>
      <c r="I70" s="248">
        <f t="shared" ref="I70:I101" si="27">IF(AND(H70="x",F70="x"),"x",AVERAGE(F70,H70))</f>
        <v>5</v>
      </c>
      <c r="J70" s="248">
        <f>IF('Crisis Indicator Data'!G67="x","x",IF(LOG('Crisis Indicator Data'!G67)&lt;J$4,0,IF(LOG('Crisis Indicator Data'!G67)&gt;J$3,5,ROUND(5-(J$3-LOG('Crisis Indicator Data'!G67))/(J$3-J$4)*5,1))))</f>
        <v>5</v>
      </c>
      <c r="K70" s="145">
        <f>IF('Crisis Indicator Data'!G67="x","x",IF(B70="Regional crisis",('Crisis Indicator Data'!G67/VLOOKUP('Impact of the crisis'!$C70,'Regional Crises'!$B$1:$R$66,5,FALSE)),'Crisis Indicator Data'!G67/VLOOKUP('Impact of the crisis'!$E70,'Country Indicator Data'!$B$4:$P$300,14,FALSE)))</f>
        <v>1.0381962053337841</v>
      </c>
      <c r="L70" s="248">
        <f t="shared" ref="L70:L101" si="28">IF(K70="x","x",IF(K70&lt;L$4,0,IF(K70&gt;L$3,5,ROUND(5-(L$3-K70)/(L$3-L$4)*5,1))))</f>
        <v>5</v>
      </c>
      <c r="M70" s="248">
        <f t="shared" ref="M70:M101" si="29">IF(AND(L70="x",J70="x"),"x",AVERAGE(J70,L70))</f>
        <v>5</v>
      </c>
      <c r="N70" s="248">
        <f t="shared" ref="N70:N101" si="30">IF(AND(M70="x",I70="x"),"x",IF(OR(M70="x",I70="x"),AVERAGE(I70,M70),ROUND((5-GEOMEAN(((5-I70)/5*4+1),((5-M70)/5*4+1)))/4*5,1)))</f>
        <v>5</v>
      </c>
      <c r="O70" s="248">
        <f>IF('Crisis Indicator Data'!H67="x","x",IF('Crisis Indicator Data'!H67=0,0,IF(LOG('Crisis Indicator Data'!H67)&lt;O$4,0,IF(LOG('Crisis Indicator Data'!H67)&gt;O$3,5,ROUND(5-(O$3-LOG('Crisis Indicator Data'!H67))/(O$3-O$4)*5,1)))))</f>
        <v>1.8</v>
      </c>
      <c r="P70" s="144">
        <f>IF('Crisis Indicator Data'!H67="x","x",'Crisis Indicator Data'!H67/'Crisis Indicator Data'!G67)</f>
        <v>2.7680426759296591E-3</v>
      </c>
      <c r="Q70" s="248">
        <f t="shared" ref="Q70:Q101" si="31">IF(P70="x","x",IF(P70&lt;Q$4,0,IF(P70&gt;Q$3,5,ROUND(5-(Q$3-P70)/(Q$3-Q$4)*5,1))))</f>
        <v>0</v>
      </c>
      <c r="R70" s="248">
        <f t="shared" ref="R70:R101" si="32">IF(AND(Q70="x",O70="x"),"x",AVERAGE(O70,Q70))</f>
        <v>0.9</v>
      </c>
      <c r="S70" s="248">
        <f>IF('Crisis Indicator Data'!I67="x","x",IF('Crisis Indicator Data'!I67=0,0,IF(LOG('Crisis Indicator Data'!I67)&lt;S$4,0,IF(LOG('Crisis Indicator Data'!I67)&gt;S$3,5,ROUND(5-(S$3-LOG('Crisis Indicator Data'!I67))/(S$3-S$4)*5,1)))))</f>
        <v>3.6</v>
      </c>
      <c r="T70" s="144">
        <f>IF('Crisis Indicator Data'!H67="x","x",IF('Crisis Indicator Data'!I67="x","x",'Crisis Indicator Data'!I67/'Crisis Indicator Data'!H67))</f>
        <v>1</v>
      </c>
      <c r="U70" s="248">
        <f t="shared" ref="U70:U101" si="33">IF(T70="x","x",IF(T70&lt;U$4,0,IF(T70&gt;U$3,5,ROUND(5-(U$3-T70)/(U$3-U$4)*5,1))))</f>
        <v>5</v>
      </c>
      <c r="V70" s="248">
        <f t="shared" ref="V70:V101" si="34">IF(AND(U70="x",S70="x"),"x",ROUND(AVERAGE(S70,U70),1))</f>
        <v>4.3</v>
      </c>
      <c r="W70" s="248">
        <f>IF('Crisis Indicator Data'!L67="x","x",IF('Crisis Indicator Data'!L67=0,0,IF(LOG('Crisis Indicator Data'!L67)&lt;W$4,0,IF(LOG('Crisis Indicator Data'!L67)&gt;W$3,5,ROUND(5-(W$3-LOG('Crisis Indicator Data'!L67))/(W$3-W$4)*5,1)))))</f>
        <v>5</v>
      </c>
      <c r="X70" s="255">
        <f>IF(OR('Crisis Indicator Data'!L67="x",'Crisis Indicator Data'!H67="x"),"x",'Crisis Indicator Data'!L67/'Crisis Indicator Data'!H67)</f>
        <v>9.6750700280112036E-3</v>
      </c>
      <c r="Y70" s="248">
        <f t="shared" ref="Y70:Y101" si="35">IF(X70="x","x",IF(X70&lt;Y$4,0,IF(X70&gt;Y$3,5,ROUND(5-(Y$3-X70)/(Y$3-Y$4)*5,1))))</f>
        <v>5</v>
      </c>
      <c r="Z70" s="248">
        <f t="shared" ref="Z70:Z101" si="36">IF(AND(Y70="x",W70="x"),"x",ROUND(AVERAGE(W70,Y70),1))</f>
        <v>5</v>
      </c>
      <c r="AA70" s="248">
        <f t="shared" ref="AA70:AA101" si="37">IF(AND(V70="x",Z70="x"),"x",IF(OR(V70="x",Z70="x"),AVERAGE(V70,Z70),ROUND((5-GEOMEAN(((5-V70)/5*4+1),((5-Z70)/5*4+1)))/4*5,1)))</f>
        <v>4.7</v>
      </c>
      <c r="AB70" s="256">
        <f t="shared" ref="AB70:AB101" si="38">IF(AND(R70="x",AA70="x"),"x",IF(OR(R70="x",AA70="x"),AVERAGE(R70,AA70),ROUND((5-GEOMEAN(((5-R70)/5*4+1),((5-AA70)/5*4+1)))/4*5,1)))</f>
        <v>3.4</v>
      </c>
    </row>
    <row r="71" spans="1:28" x14ac:dyDescent="0.25">
      <c r="A71" s="150" t="str">
        <f>'Crisis Indicator Data'!A68</f>
        <v>Mixed Migration in Mexico</v>
      </c>
      <c r="B71" s="151" t="str">
        <f>'Crisis Indicator Data'!B68</f>
        <v>International displacement</v>
      </c>
      <c r="C71" s="151" t="str">
        <f>'Crisis Indicator Data'!C68</f>
        <v>MEX003</v>
      </c>
      <c r="D71" s="151" t="str">
        <f>'Crisis Indicator Data'!D68</f>
        <v>Mexico</v>
      </c>
      <c r="E71" s="152" t="str">
        <f>'Crisis Indicator Data'!E68</f>
        <v>MEX</v>
      </c>
      <c r="F71" s="254">
        <f>IF('Crisis Indicator Data'!F68="x","x",IF(LOG('Crisis Indicator Data'!F68)&lt;F$4,0,IF(LOG('Crisis Indicator Data'!F68)&gt;F$3,5,ROUND(5-(F$3-LOG('Crisis Indicator Data'!F68))/(F$3-F$4)*5,1))))</f>
        <v>5</v>
      </c>
      <c r="G71" s="145">
        <f>IF('Crisis Indicator Data'!F68="x","x",IF(B71="Regional crisis",('Crisis Indicator Data'!F68/VLOOKUP('Impact of the crisis'!$C71,'Regional Crises'!$B$1:$R$66,4,FALSE)),'Crisis Indicator Data'!F68/VLOOKUP('Impact of the crisis'!$E71,'Country Indicator Data'!$B$4:$P$300,15,FALSE)))</f>
        <v>1.0105069574834744</v>
      </c>
      <c r="H71" s="248">
        <f t="shared" si="26"/>
        <v>5</v>
      </c>
      <c r="I71" s="248">
        <f t="shared" si="27"/>
        <v>5</v>
      </c>
      <c r="J71" s="248">
        <f>IF('Crisis Indicator Data'!G68="x","x",IF(LOG('Crisis Indicator Data'!G68)&lt;J$4,0,IF(LOG('Crisis Indicator Data'!G68)&gt;J$3,5,ROUND(5-(J$3-LOG('Crisis Indicator Data'!G68))/(J$3-J$4)*5,1))))</f>
        <v>5</v>
      </c>
      <c r="K71" s="145">
        <f>IF('Crisis Indicator Data'!G68="x","x",IF(B71="Regional crisis",('Crisis Indicator Data'!G68/VLOOKUP('Impact of the crisis'!$C71,'Regional Crises'!$B$1:$R$66,5,FALSE)),'Crisis Indicator Data'!G68/VLOOKUP('Impact of the crisis'!$E71,'Country Indicator Data'!$B$4:$P$300,14,FALSE)))</f>
        <v>1.0438391010005876</v>
      </c>
      <c r="L71" s="248">
        <f t="shared" si="28"/>
        <v>5</v>
      </c>
      <c r="M71" s="248">
        <f t="shared" si="29"/>
        <v>5</v>
      </c>
      <c r="N71" s="248">
        <f t="shared" si="30"/>
        <v>5</v>
      </c>
      <c r="O71" s="248">
        <f>IF('Crisis Indicator Data'!H68="x","x",IF('Crisis Indicator Data'!H68=0,0,IF(LOG('Crisis Indicator Data'!H68)&lt;O$4,0,IF(LOG('Crisis Indicator Data'!H68)&gt;O$3,5,ROUND(5-(O$3-LOG('Crisis Indicator Data'!H68))/(O$3-O$4)*5,1)))))</f>
        <v>2.2999999999999998</v>
      </c>
      <c r="P71" s="144">
        <f>IF('Crisis Indicator Data'!H68="x","x",'Crisis Indicator Data'!H68/'Crisis Indicator Data'!G68)</f>
        <v>6.1308059503520397E-3</v>
      </c>
      <c r="Q71" s="248">
        <f t="shared" si="31"/>
        <v>0</v>
      </c>
      <c r="R71" s="248">
        <f t="shared" si="32"/>
        <v>1.1499999999999999</v>
      </c>
      <c r="S71" s="248">
        <f>IF('Crisis Indicator Data'!I68="x","x",IF('Crisis Indicator Data'!I68=0,0,IF(LOG('Crisis Indicator Data'!I68)&lt;S$4,0,IF(LOG('Crisis Indicator Data'!I68)&gt;S$3,5,ROUND(5-(S$3-LOG('Crisis Indicator Data'!I68))/(S$3-S$4)*5,1)))))</f>
        <v>2.7</v>
      </c>
      <c r="T71" s="144">
        <f>IF('Crisis Indicator Data'!H68="x","x",IF('Crisis Indicator Data'!I68="x","x",'Crisis Indicator Data'!I68/'Crisis Indicator Data'!H68))</f>
        <v>0.10314465408805032</v>
      </c>
      <c r="U71" s="248">
        <f t="shared" si="33"/>
        <v>3.4</v>
      </c>
      <c r="V71" s="248">
        <f t="shared" si="34"/>
        <v>3.1</v>
      </c>
      <c r="W71" s="248">
        <f>IF('Crisis Indicator Data'!L68="x","x",IF('Crisis Indicator Data'!L68=0,0,IF(LOG('Crisis Indicator Data'!L68)&lt;W$4,0,IF(LOG('Crisis Indicator Data'!L68)&gt;W$3,5,ROUND(5-(W$3-LOG('Crisis Indicator Data'!L68))/(W$3-W$4)*5,1)))))</f>
        <v>3.5</v>
      </c>
      <c r="X71" s="255">
        <f>IF(OR('Crisis Indicator Data'!L68="x",'Crisis Indicator Data'!H68="x"),"x",'Crisis Indicator Data'!L68/'Crisis Indicator Data'!H68)</f>
        <v>3.7861635220125787E-4</v>
      </c>
      <c r="Y71" s="248">
        <f t="shared" si="35"/>
        <v>5</v>
      </c>
      <c r="Z71" s="248">
        <f t="shared" si="36"/>
        <v>4.3</v>
      </c>
      <c r="AA71" s="248">
        <f t="shared" si="37"/>
        <v>3.8</v>
      </c>
      <c r="AB71" s="256">
        <f t="shared" si="38"/>
        <v>2.7</v>
      </c>
    </row>
    <row r="72" spans="1:28" x14ac:dyDescent="0.25">
      <c r="A72" s="150" t="str">
        <f>'Crisis Indicator Data'!A69</f>
        <v>Complex crisis in Mali</v>
      </c>
      <c r="B72" s="151" t="str">
        <f>'Crisis Indicator Data'!B69</f>
        <v>Complex crisis</v>
      </c>
      <c r="C72" s="151" t="str">
        <f>'Crisis Indicator Data'!C69</f>
        <v>MLI001</v>
      </c>
      <c r="D72" s="151" t="str">
        <f>'Crisis Indicator Data'!D69</f>
        <v>Mali</v>
      </c>
      <c r="E72" s="152" t="str">
        <f>'Crisis Indicator Data'!E69</f>
        <v>MLI</v>
      </c>
      <c r="F72" s="254">
        <f>IF('Crisis Indicator Data'!F69="x","x",IF(LOG('Crisis Indicator Data'!F69)&lt;F$4,0,IF(LOG('Crisis Indicator Data'!F69)&gt;F$3,5,ROUND(5-(F$3-LOG('Crisis Indicator Data'!F69))/(F$3-F$4)*5,1))))</f>
        <v>5</v>
      </c>
      <c r="G72" s="145">
        <f>IF('Crisis Indicator Data'!F69="x","x",IF(B72="Regional crisis",('Crisis Indicator Data'!F69/VLOOKUP('Impact of the crisis'!$C72,'Regional Crises'!$B$1:$R$66,4,FALSE)),'Crisis Indicator Data'!F69/VLOOKUP('Impact of the crisis'!$E72,'Country Indicator Data'!$B$4:$P$300,15,FALSE)))</f>
        <v>1</v>
      </c>
      <c r="H72" s="248">
        <f t="shared" si="26"/>
        <v>5</v>
      </c>
      <c r="I72" s="248">
        <f t="shared" si="27"/>
        <v>5</v>
      </c>
      <c r="J72" s="248">
        <f>IF('Crisis Indicator Data'!G69="x","x",IF(LOG('Crisis Indicator Data'!G69)&lt;J$4,0,IF(LOG('Crisis Indicator Data'!G69)&gt;J$3,5,ROUND(5-(J$3-LOG('Crisis Indicator Data'!G69))/(J$3-J$4)*5,1))))</f>
        <v>4.4000000000000004</v>
      </c>
      <c r="K72" s="145">
        <f>IF('Crisis Indicator Data'!G69="x","x",IF(B72="Regional crisis",('Crisis Indicator Data'!G69/VLOOKUP('Impact of the crisis'!$C72,'Regional Crises'!$B$1:$R$66,5,FALSE)),'Crisis Indicator Data'!G69/VLOOKUP('Impact of the crisis'!$E72,'Country Indicator Data'!$B$4:$P$300,14,FALSE)))</f>
        <v>1</v>
      </c>
      <c r="L72" s="248">
        <f t="shared" si="28"/>
        <v>5</v>
      </c>
      <c r="M72" s="248">
        <f t="shared" si="29"/>
        <v>4.7</v>
      </c>
      <c r="N72" s="248">
        <f t="shared" si="30"/>
        <v>4.9000000000000004</v>
      </c>
      <c r="O72" s="248">
        <f>IF('Crisis Indicator Data'!H69="x","x",IF('Crisis Indicator Data'!H69=0,0,IF(LOG('Crisis Indicator Data'!H69)&lt;O$4,0,IF(LOG('Crisis Indicator Data'!H69)&gt;O$3,5,ROUND(5-(O$3-LOG('Crisis Indicator Data'!H69))/(O$3-O$4)*5,1)))))</f>
        <v>4.3</v>
      </c>
      <c r="P72" s="144">
        <f>IF('Crisis Indicator Data'!H69="x","x",'Crisis Indicator Data'!H69/'Crisis Indicator Data'!G69)</f>
        <v>0.57406136653269291</v>
      </c>
      <c r="Q72" s="248">
        <f t="shared" si="31"/>
        <v>2.8</v>
      </c>
      <c r="R72" s="248">
        <f t="shared" si="32"/>
        <v>3.55</v>
      </c>
      <c r="S72" s="248">
        <f>IF('Crisis Indicator Data'!I69="x","x",IF('Crisis Indicator Data'!I69=0,0,IF(LOG('Crisis Indicator Data'!I69)&lt;S$4,0,IF(LOG('Crisis Indicator Data'!I69)&gt;S$3,5,ROUND(5-(S$3-LOG('Crisis Indicator Data'!I69))/(S$3-S$4)*5,1)))))</f>
        <v>4.4000000000000004</v>
      </c>
      <c r="T72" s="144">
        <f>IF('Crisis Indicator Data'!H69="x","x",IF('Crisis Indicator Data'!I69="x","x",'Crisis Indicator Data'!I69/'Crisis Indicator Data'!H69))</f>
        <v>9.7933743169398901E-2</v>
      </c>
      <c r="U72" s="248">
        <f t="shared" si="33"/>
        <v>3.3</v>
      </c>
      <c r="V72" s="248">
        <f t="shared" si="34"/>
        <v>3.9</v>
      </c>
      <c r="W72" s="248">
        <f>IF('Crisis Indicator Data'!L69="x","x",IF('Crisis Indicator Data'!L69=0,0,IF(LOG('Crisis Indicator Data'!L69)&lt;W$4,0,IF(LOG('Crisis Indicator Data'!L69)&gt;W$3,5,ROUND(5-(W$3-LOG('Crisis Indicator Data'!L69))/(W$3-W$4)*5,1)))))</f>
        <v>4.3</v>
      </c>
      <c r="X72" s="255">
        <f>IF(OR('Crisis Indicator Data'!L69="x",'Crisis Indicator Data'!H69="x"),"x",'Crisis Indicator Data'!L69/'Crisis Indicator Data'!H69)</f>
        <v>8.9395491803278691E-5</v>
      </c>
      <c r="Y72" s="248">
        <f t="shared" si="35"/>
        <v>4.5</v>
      </c>
      <c r="Z72" s="248">
        <f t="shared" si="36"/>
        <v>4.4000000000000004</v>
      </c>
      <c r="AA72" s="248">
        <f t="shared" si="37"/>
        <v>4.2</v>
      </c>
      <c r="AB72" s="256">
        <f t="shared" si="38"/>
        <v>3.9</v>
      </c>
    </row>
    <row r="73" spans="1:28" x14ac:dyDescent="0.25">
      <c r="A73" s="150" t="str">
        <f>'Crisis Indicator Data'!A70</f>
        <v>Multiple crises in Myanmar</v>
      </c>
      <c r="B73" s="151" t="str">
        <f>'Crisis Indicator Data'!B70</f>
        <v>Multiple crises country</v>
      </c>
      <c r="C73" s="151" t="str">
        <f>'Crisis Indicator Data'!C70</f>
        <v>MMR001</v>
      </c>
      <c r="D73" s="151" t="str">
        <f>'Crisis Indicator Data'!D70</f>
        <v>Myanmar</v>
      </c>
      <c r="E73" s="152" t="str">
        <f>'Crisis Indicator Data'!E70</f>
        <v>MMR</v>
      </c>
      <c r="F73" s="254">
        <f>IF('Crisis Indicator Data'!F70="x","x",IF(LOG('Crisis Indicator Data'!F70)&lt;F$4,0,IF(LOG('Crisis Indicator Data'!F70)&gt;F$3,5,ROUND(5-(F$3-LOG('Crisis Indicator Data'!F70))/(F$3-F$4)*5,1))))</f>
        <v>4.7</v>
      </c>
      <c r="G73" s="145">
        <f>IF('Crisis Indicator Data'!F70="x","x",IF(B73="Regional crisis",('Crisis Indicator Data'!F70/VLOOKUP('Impact of the crisis'!$C73,'Regional Crises'!$B$1:$R$66,4,FALSE)),'Crisis Indicator Data'!F70/VLOOKUP('Impact of the crisis'!$E73,'Country Indicator Data'!$B$4:$P$300,15,FALSE)))</f>
        <v>1.060683224107307</v>
      </c>
      <c r="H73" s="248">
        <f t="shared" si="26"/>
        <v>5</v>
      </c>
      <c r="I73" s="248">
        <f t="shared" si="27"/>
        <v>4.8499999999999996</v>
      </c>
      <c r="J73" s="248">
        <f>IF('Crisis Indicator Data'!G70="x","x",IF(LOG('Crisis Indicator Data'!G70)&lt;J$4,0,IF(LOG('Crisis Indicator Data'!G70)&gt;J$3,5,ROUND(5-(J$3-LOG('Crisis Indicator Data'!G70))/(J$3-J$4)*5,1))))</f>
        <v>5</v>
      </c>
      <c r="K73" s="145">
        <f>IF('Crisis Indicator Data'!G70="x","x",IF(B73="Regional crisis",('Crisis Indicator Data'!G70/VLOOKUP('Impact of the crisis'!$C73,'Regional Crises'!$B$1:$R$66,5,FALSE)),'Crisis Indicator Data'!G70/VLOOKUP('Impact of the crisis'!$E73,'Country Indicator Data'!$B$4:$P$300,14,FALSE)))</f>
        <v>1</v>
      </c>
      <c r="L73" s="248">
        <f t="shared" si="28"/>
        <v>5</v>
      </c>
      <c r="M73" s="248">
        <f t="shared" si="29"/>
        <v>5</v>
      </c>
      <c r="N73" s="248">
        <f t="shared" si="30"/>
        <v>4.9000000000000004</v>
      </c>
      <c r="O73" s="248">
        <f>IF('Crisis Indicator Data'!H70="x","x",IF('Crisis Indicator Data'!H70=0,0,IF(LOG('Crisis Indicator Data'!H70)&lt;O$4,0,IF(LOG('Crisis Indicator Data'!H70)&gt;O$3,5,ROUND(5-(O$3-LOG('Crisis Indicator Data'!H70))/(O$3-O$4)*5,1)))))</f>
        <v>4.7</v>
      </c>
      <c r="P73" s="144">
        <f>IF('Crisis Indicator Data'!H70="x","x",'Crisis Indicator Data'!H70/'Crisis Indicator Data'!G70)</f>
        <v>0.3785376500545653</v>
      </c>
      <c r="Q73" s="248">
        <f t="shared" si="31"/>
        <v>1.9</v>
      </c>
      <c r="R73" s="248">
        <f t="shared" si="32"/>
        <v>3.3</v>
      </c>
      <c r="S73" s="248">
        <f>IF('Crisis Indicator Data'!I70="x","x",IF('Crisis Indicator Data'!I70=0,0,IF(LOG('Crisis Indicator Data'!I70)&lt;S$4,0,IF(LOG('Crisis Indicator Data'!I70)&gt;S$3,5,ROUND(5-(S$3-LOG('Crisis Indicator Data'!I70))/(S$3-S$4)*5,1)))))</f>
        <v>4.7</v>
      </c>
      <c r="T73" s="144">
        <f>IF('Crisis Indicator Data'!H70="x","x",IF('Crisis Indicator Data'!I70="x","x",'Crisis Indicator Data'!I70/'Crisis Indicator Data'!H70))</f>
        <v>9.8404766480876413E-2</v>
      </c>
      <c r="U73" s="248">
        <f t="shared" si="33"/>
        <v>3.3</v>
      </c>
      <c r="V73" s="248">
        <f t="shared" si="34"/>
        <v>4</v>
      </c>
      <c r="W73" s="248">
        <f>IF('Crisis Indicator Data'!L70="x","x",IF('Crisis Indicator Data'!L70=0,0,IF(LOG('Crisis Indicator Data'!L70)&lt;W$4,0,IF(LOG('Crisis Indicator Data'!L70)&gt;W$3,5,ROUND(5-(W$3-LOG('Crisis Indicator Data'!L70))/(W$3-W$4)*5,1)))))</f>
        <v>5</v>
      </c>
      <c r="X73" s="255">
        <f>IF(OR('Crisis Indicator Data'!L70="x",'Crisis Indicator Data'!H70="x"),"x",'Crisis Indicator Data'!L70/'Crisis Indicator Data'!H70)</f>
        <v>5.1302133384585819E-4</v>
      </c>
      <c r="Y73" s="248">
        <f t="shared" si="35"/>
        <v>5</v>
      </c>
      <c r="Z73" s="248">
        <f t="shared" si="36"/>
        <v>5</v>
      </c>
      <c r="AA73" s="248">
        <f t="shared" si="37"/>
        <v>4.5999999999999996</v>
      </c>
      <c r="AB73" s="256">
        <f t="shared" si="38"/>
        <v>4</v>
      </c>
    </row>
    <row r="74" spans="1:28" x14ac:dyDescent="0.25">
      <c r="A74" s="150" t="str">
        <f>'Crisis Indicator Data'!A71</f>
        <v>Rakhine Conflict</v>
      </c>
      <c r="B74" s="151" t="str">
        <f>'Crisis Indicator Data'!B71</f>
        <v>Conflict</v>
      </c>
      <c r="C74" s="151" t="str">
        <f>'Crisis Indicator Data'!C71</f>
        <v>MMR002</v>
      </c>
      <c r="D74" s="151" t="str">
        <f>'Crisis Indicator Data'!D71</f>
        <v>Myanmar</v>
      </c>
      <c r="E74" s="152" t="str">
        <f>'Crisis Indicator Data'!E71</f>
        <v>MMR</v>
      </c>
      <c r="F74" s="254">
        <f>IF('Crisis Indicator Data'!F71="x","x",IF(LOG('Crisis Indicator Data'!F71)&lt;F$4,0,IF(LOG('Crisis Indicator Data'!F71)&gt;F$3,5,ROUND(5-(F$3-LOG('Crisis Indicator Data'!F71))/(F$3-F$4)*5,1))))</f>
        <v>2.8</v>
      </c>
      <c r="G74" s="145">
        <f>IF('Crisis Indicator Data'!F71="x","x",IF(B74="Regional crisis",('Crisis Indicator Data'!F71/VLOOKUP('Impact of the crisis'!$C74,'Regional Crises'!$B$1:$R$66,4,FALSE)),'Crisis Indicator Data'!F71/VLOOKUP('Impact of the crisis'!$E74,'Country Indicator Data'!$B$4:$P$300,15,FALSE)))</f>
        <v>6.8685306547436764E-2</v>
      </c>
      <c r="H74" s="248">
        <f t="shared" si="26"/>
        <v>0.2</v>
      </c>
      <c r="I74" s="248">
        <f t="shared" si="27"/>
        <v>1.5</v>
      </c>
      <c r="J74" s="248">
        <f>IF('Crisis Indicator Data'!G71="x","x",IF(LOG('Crisis Indicator Data'!G71)&lt;J$4,0,IF(LOG('Crisis Indicator Data'!G71)&gt;J$3,5,ROUND(5-(J$3-LOG('Crisis Indicator Data'!G71))/(J$3-J$4)*5,1))))</f>
        <v>1.9</v>
      </c>
      <c r="K74" s="145">
        <f>IF('Crisis Indicator Data'!G71="x","x",IF(B74="Regional crisis",('Crisis Indicator Data'!G71/VLOOKUP('Impact of the crisis'!$C74,'Regional Crises'!$B$1:$R$66,5,FALSE)),'Crisis Indicator Data'!G71/VLOOKUP('Impact of the crisis'!$E74,'Country Indicator Data'!$B$4:$P$300,14,FALSE)))</f>
        <v>6.6551473263004729E-2</v>
      </c>
      <c r="L74" s="248">
        <f t="shared" si="28"/>
        <v>0.3</v>
      </c>
      <c r="M74" s="248">
        <f t="shared" si="29"/>
        <v>1.0999999999999999</v>
      </c>
      <c r="N74" s="248">
        <f t="shared" si="30"/>
        <v>1.3</v>
      </c>
      <c r="O74" s="248">
        <f>IF('Crisis Indicator Data'!H71="x","x",IF('Crisis Indicator Data'!H71=0,0,IF(LOG('Crisis Indicator Data'!H71)&lt;O$4,0,IF(LOG('Crisis Indicator Data'!H71)&gt;O$3,5,ROUND(5-(O$3-LOG('Crisis Indicator Data'!H71))/(O$3-O$4)*5,1)))))</f>
        <v>3.2</v>
      </c>
      <c r="P74" s="144">
        <f>IF('Crisis Indicator Data'!H71="x","x",'Crisis Indicator Data'!H71/'Crisis Indicator Data'!G71)</f>
        <v>0.69937141295435912</v>
      </c>
      <c r="Q74" s="248">
        <f t="shared" si="31"/>
        <v>3.5</v>
      </c>
      <c r="R74" s="248">
        <f t="shared" si="32"/>
        <v>3.35</v>
      </c>
      <c r="S74" s="248">
        <f>IF('Crisis Indicator Data'!I71="x","x",IF('Crisis Indicator Data'!I71=0,0,IF(LOG('Crisis Indicator Data'!I71)&lt;S$4,0,IF(LOG('Crisis Indicator Data'!I71)&gt;S$3,5,ROUND(5-(S$3-LOG('Crisis Indicator Data'!I71))/(S$3-S$4)*5,1)))))</f>
        <v>4.5</v>
      </c>
      <c r="T74" s="144">
        <f>IF('Crisis Indicator Data'!H71="x","x",IF('Crisis Indicator Data'!I71="x","x",'Crisis Indicator Data'!I71/'Crisis Indicator Data'!H71))</f>
        <v>0.53966393122313405</v>
      </c>
      <c r="U74" s="248">
        <f t="shared" si="33"/>
        <v>5</v>
      </c>
      <c r="V74" s="248">
        <f t="shared" si="34"/>
        <v>4.8</v>
      </c>
      <c r="W74" s="248">
        <f>IF('Crisis Indicator Data'!L71="x","x",IF('Crisis Indicator Data'!L71=0,0,IF(LOG('Crisis Indicator Data'!L71)&lt;W$4,0,IF(LOG('Crisis Indicator Data'!L71)&gt;W$3,5,ROUND(5-(W$3-LOG('Crisis Indicator Data'!L71))/(W$3-W$4)*5,1)))))</f>
        <v>2.2999999999999998</v>
      </c>
      <c r="X74" s="255">
        <f>IF(OR('Crisis Indicator Data'!L71="x",'Crisis Indicator Data'!H71="x"),"x",'Crisis Indicator Data'!L71/'Crisis Indicator Data'!H71)</f>
        <v>1.4849550605705354E-5</v>
      </c>
      <c r="Y74" s="248">
        <f t="shared" si="35"/>
        <v>0.7</v>
      </c>
      <c r="Z74" s="248">
        <f t="shared" si="36"/>
        <v>1.5</v>
      </c>
      <c r="AA74" s="248">
        <f t="shared" si="37"/>
        <v>3.6</v>
      </c>
      <c r="AB74" s="256">
        <f t="shared" si="38"/>
        <v>3.5</v>
      </c>
    </row>
    <row r="75" spans="1:28" x14ac:dyDescent="0.25">
      <c r="A75" s="150" t="str">
        <f>'Crisis Indicator Data'!A72</f>
        <v>Kachin and Shan Conflict</v>
      </c>
      <c r="B75" s="151" t="str">
        <f>'Crisis Indicator Data'!B72</f>
        <v>Conflict</v>
      </c>
      <c r="C75" s="151" t="str">
        <f>'Crisis Indicator Data'!C72</f>
        <v>MMR003</v>
      </c>
      <c r="D75" s="151" t="str">
        <f>'Crisis Indicator Data'!D72</f>
        <v>Myanmar</v>
      </c>
      <c r="E75" s="152" t="str">
        <f>'Crisis Indicator Data'!E72</f>
        <v>MMR</v>
      </c>
      <c r="F75" s="254">
        <f>IF('Crisis Indicator Data'!F72="x","x",IF(LOG('Crisis Indicator Data'!F72)&lt;F$4,0,IF(LOG('Crisis Indicator Data'!F72)&gt;F$3,5,ROUND(5-(F$3-LOG('Crisis Indicator Data'!F72))/(F$3-F$4)*5,1))))</f>
        <v>4</v>
      </c>
      <c r="G75" s="145">
        <f>IF('Crisis Indicator Data'!F72="x","x",IF(B75="Regional crisis",('Crisis Indicator Data'!F72/VLOOKUP('Impact of the crisis'!$C75,'Regional Crises'!$B$1:$R$66,4,FALSE)),'Crisis Indicator Data'!F72/VLOOKUP('Impact of the crisis'!$E75,'Country Indicator Data'!$B$4:$P$300,15,FALSE)))</f>
        <v>0.37490506522937467</v>
      </c>
      <c r="H75" s="248">
        <f t="shared" si="26"/>
        <v>1.8</v>
      </c>
      <c r="I75" s="248">
        <f t="shared" si="27"/>
        <v>2.9</v>
      </c>
      <c r="J75" s="248">
        <f>IF('Crisis Indicator Data'!G72="x","x",IF(LOG('Crisis Indicator Data'!G72)&lt;J$4,0,IF(LOG('Crisis Indicator Data'!G72)&gt;J$3,5,ROUND(5-(J$3-LOG('Crisis Indicator Data'!G72))/(J$3-J$4)*5,1))))</f>
        <v>3.1</v>
      </c>
      <c r="K75" s="145">
        <f>IF('Crisis Indicator Data'!G72="x","x",IF(B75="Regional crisis",('Crisis Indicator Data'!G72/VLOOKUP('Impact of the crisis'!$C75,'Regional Crises'!$B$1:$R$66,5,FALSE)),'Crisis Indicator Data'!G72/VLOOKUP('Impact of the crisis'!$E75,'Country Indicator Data'!$B$4:$P$300,14,FALSE)))</f>
        <v>0.1526555110949436</v>
      </c>
      <c r="L75" s="248">
        <f t="shared" si="28"/>
        <v>0.7</v>
      </c>
      <c r="M75" s="248">
        <f t="shared" si="29"/>
        <v>1.9</v>
      </c>
      <c r="N75" s="248">
        <f t="shared" si="30"/>
        <v>2.4</v>
      </c>
      <c r="O75" s="248">
        <f>IF('Crisis Indicator Data'!H72="x","x",IF('Crisis Indicator Data'!H72=0,0,IF(LOG('Crisis Indicator Data'!H72)&lt;O$4,0,IF(LOG('Crisis Indicator Data'!H72)&gt;O$3,5,ROUND(5-(O$3-LOG('Crisis Indicator Data'!H72))/(O$3-O$4)*5,1)))))</f>
        <v>4</v>
      </c>
      <c r="P75" s="144">
        <f>IF('Crisis Indicator Data'!H72="x","x",'Crisis Indicator Data'!H72/'Crisis Indicator Data'!G72)</f>
        <v>1</v>
      </c>
      <c r="Q75" s="248">
        <f t="shared" si="31"/>
        <v>5</v>
      </c>
      <c r="R75" s="248">
        <f t="shared" si="32"/>
        <v>4.5</v>
      </c>
      <c r="S75" s="248">
        <f>IF('Crisis Indicator Data'!I72="x","x",IF('Crisis Indicator Data'!I72=0,0,IF(LOG('Crisis Indicator Data'!I72)&lt;S$4,0,IF(LOG('Crisis Indicator Data'!I72)&gt;S$3,5,ROUND(5-(S$3-LOG('Crisis Indicator Data'!I72))/(S$3-S$4)*5,1)))))</f>
        <v>2.9</v>
      </c>
      <c r="T75" s="144">
        <f>IF('Crisis Indicator Data'!H72="x","x",IF('Crisis Indicator Data'!I72="x","x",'Crisis Indicator Data'!I72/'Crisis Indicator Data'!H72))</f>
        <v>1.2987012987012988E-2</v>
      </c>
      <c r="U75" s="248">
        <f t="shared" si="33"/>
        <v>0.4</v>
      </c>
      <c r="V75" s="248">
        <f t="shared" si="34"/>
        <v>1.7</v>
      </c>
      <c r="W75" s="248">
        <f>IF('Crisis Indicator Data'!L72="x","x",IF('Crisis Indicator Data'!L72=0,0,IF(LOG('Crisis Indicator Data'!L72)&lt;W$4,0,IF(LOG('Crisis Indicator Data'!L72)&gt;W$3,5,ROUND(5-(W$3-LOG('Crisis Indicator Data'!L72))/(W$3-W$4)*5,1)))))</f>
        <v>4</v>
      </c>
      <c r="X75" s="255">
        <f>IF(OR('Crisis Indicator Data'!L72="x",'Crisis Indicator Data'!H72="x"),"x",'Crisis Indicator Data'!L72/'Crisis Indicator Data'!H72)</f>
        <v>7.3513642320981775E-5</v>
      </c>
      <c r="Y75" s="248">
        <f t="shared" si="35"/>
        <v>3.7</v>
      </c>
      <c r="Z75" s="248">
        <f t="shared" si="36"/>
        <v>3.9</v>
      </c>
      <c r="AA75" s="248">
        <f t="shared" si="37"/>
        <v>3</v>
      </c>
      <c r="AB75" s="256">
        <f t="shared" si="38"/>
        <v>3.9</v>
      </c>
    </row>
    <row r="76" spans="1:28" x14ac:dyDescent="0.25">
      <c r="A76" s="150" t="str">
        <f>'Crisis Indicator Data'!A73</f>
        <v>Post-coup conflict in Myanmar</v>
      </c>
      <c r="B76" s="151" t="str">
        <f>'Crisis Indicator Data'!B73</f>
        <v>Conflict</v>
      </c>
      <c r="C76" s="151" t="str">
        <f>'Crisis Indicator Data'!C73</f>
        <v>MMR004</v>
      </c>
      <c r="D76" s="151" t="str">
        <f>'Crisis Indicator Data'!D73</f>
        <v>Myanmar</v>
      </c>
      <c r="E76" s="152" t="str">
        <f>'Crisis Indicator Data'!E73</f>
        <v>MMR</v>
      </c>
      <c r="F76" s="254">
        <f>IF('Crisis Indicator Data'!F73="x","x",IF(LOG('Crisis Indicator Data'!F73)&lt;F$4,0,IF(LOG('Crisis Indicator Data'!F73)&gt;F$3,5,ROUND(5-(F$3-LOG('Crisis Indicator Data'!F73))/(F$3-F$4)*5,1))))</f>
        <v>4.3</v>
      </c>
      <c r="G76" s="145">
        <f>IF('Crisis Indicator Data'!F73="x","x",IF(B76="Regional crisis",('Crisis Indicator Data'!F73/VLOOKUP('Impact of the crisis'!$C76,'Regional Crises'!$B$1:$R$66,4,FALSE)),'Crisis Indicator Data'!F73/VLOOKUP('Impact of the crisis'!$E76,'Country Indicator Data'!$B$4:$P$300,15,FALSE)))</f>
        <v>0.61709285233049549</v>
      </c>
      <c r="H76" s="248">
        <f t="shared" si="26"/>
        <v>3</v>
      </c>
      <c r="I76" s="248">
        <f t="shared" si="27"/>
        <v>3.65</v>
      </c>
      <c r="J76" s="248">
        <f>IF('Crisis Indicator Data'!G73="x","x",IF(LOG('Crisis Indicator Data'!G73)&lt;J$4,0,IF(LOG('Crisis Indicator Data'!G73)&gt;J$3,5,ROUND(5-(J$3-LOG('Crisis Indicator Data'!G73))/(J$3-J$4)*5,1))))</f>
        <v>5</v>
      </c>
      <c r="K76" s="145">
        <f>IF('Crisis Indicator Data'!G73="x","x",IF(B76="Regional crisis",('Crisis Indicator Data'!G73/VLOOKUP('Impact of the crisis'!$C76,'Regional Crises'!$B$1:$R$66,5,FALSE)),'Crisis Indicator Data'!G73/VLOOKUP('Impact of the crisis'!$E76,'Country Indicator Data'!$B$4:$P$300,14,FALSE)))</f>
        <v>0.78079301564205161</v>
      </c>
      <c r="L76" s="248">
        <f t="shared" si="28"/>
        <v>3.9</v>
      </c>
      <c r="M76" s="248">
        <f t="shared" si="29"/>
        <v>4.45</v>
      </c>
      <c r="N76" s="248">
        <f t="shared" si="30"/>
        <v>4.0999999999999996</v>
      </c>
      <c r="O76" s="248">
        <f>IF('Crisis Indicator Data'!H73="x","x",IF('Crisis Indicator Data'!H73=0,0,IF(LOG('Crisis Indicator Data'!H73)&lt;O$4,0,IF(LOG('Crisis Indicator Data'!H73)&gt;O$3,5,ROUND(5-(O$3-LOG('Crisis Indicator Data'!H73))/(O$3-O$4)*5,1)))))</f>
        <v>4.2</v>
      </c>
      <c r="P76" s="144">
        <f>IF('Crisis Indicator Data'!H73="x","x",'Crisis Indicator Data'!H73/'Crisis Indicator Data'!G73)</f>
        <v>0.2296869176295192</v>
      </c>
      <c r="Q76" s="248">
        <f t="shared" si="31"/>
        <v>1.1000000000000001</v>
      </c>
      <c r="R76" s="248">
        <f t="shared" si="32"/>
        <v>2.6500000000000004</v>
      </c>
      <c r="S76" s="248">
        <f>IF('Crisis Indicator Data'!I73="x","x",IF('Crisis Indicator Data'!I73=0,0,IF(LOG('Crisis Indicator Data'!I73)&lt;S$4,0,IF(LOG('Crisis Indicator Data'!I73)&gt;S$3,5,ROUND(5-(S$3-LOG('Crisis Indicator Data'!I73))/(S$3-S$4)*5,1)))))</f>
        <v>3.9</v>
      </c>
      <c r="T76" s="144">
        <f>IF('Crisis Indicator Data'!H73="x","x",IF('Crisis Indicator Data'!I73="x","x",'Crisis Indicator Data'!I73/'Crisis Indicator Data'!H73))</f>
        <v>5.6592292089249492E-2</v>
      </c>
      <c r="U76" s="248">
        <f t="shared" si="33"/>
        <v>1.9</v>
      </c>
      <c r="V76" s="248">
        <f t="shared" si="34"/>
        <v>2.9</v>
      </c>
      <c r="W76" s="248">
        <f>IF('Crisis Indicator Data'!L73="x","x",IF('Crisis Indicator Data'!L73=0,0,IF(LOG('Crisis Indicator Data'!L73)&lt;W$4,0,IF(LOG('Crisis Indicator Data'!L73)&gt;W$3,5,ROUND(5-(W$3-LOG('Crisis Indicator Data'!L73))/(W$3-W$4)*5,1)))))</f>
        <v>5</v>
      </c>
      <c r="X76" s="255">
        <f>IF(OR('Crisis Indicator Data'!L73="x",'Crisis Indicator Data'!H73="x"),"x",'Crisis Indicator Data'!L73/'Crisis Indicator Data'!H73)</f>
        <v>1.0164300202839757E-3</v>
      </c>
      <c r="Y76" s="248">
        <f t="shared" si="35"/>
        <v>5</v>
      </c>
      <c r="Z76" s="248">
        <f t="shared" si="36"/>
        <v>5</v>
      </c>
      <c r="AA76" s="248">
        <f t="shared" si="37"/>
        <v>4.2</v>
      </c>
      <c r="AB76" s="256">
        <f t="shared" si="38"/>
        <v>3.5</v>
      </c>
    </row>
    <row r="77" spans="1:28" x14ac:dyDescent="0.25">
      <c r="A77" s="150" t="str">
        <f>'Crisis Indicator Data'!A74</f>
        <v>Multiple Crises in Mozambique</v>
      </c>
      <c r="B77" s="151" t="str">
        <f>'Crisis Indicator Data'!B74</f>
        <v>Multiple crises country</v>
      </c>
      <c r="C77" s="151" t="str">
        <f>'Crisis Indicator Data'!C74</f>
        <v>MOZ001</v>
      </c>
      <c r="D77" s="151" t="str">
        <f>'Crisis Indicator Data'!D74</f>
        <v>Mozambique</v>
      </c>
      <c r="E77" s="152" t="str">
        <f>'Crisis Indicator Data'!E74</f>
        <v>MOZ</v>
      </c>
      <c r="F77" s="254">
        <f>IF('Crisis Indicator Data'!F74="x","x",IF(LOG('Crisis Indicator Data'!F74)&lt;F$4,0,IF(LOG('Crisis Indicator Data'!F74)&gt;F$3,5,ROUND(5-(F$3-LOG('Crisis Indicator Data'!F74))/(F$3-F$4)*5,1))))</f>
        <v>4.5999999999999996</v>
      </c>
      <c r="G77" s="145">
        <f>IF('Crisis Indicator Data'!F74="x","x",IF(B77="Regional crisis",('Crisis Indicator Data'!F74/VLOOKUP('Impact of the crisis'!$C77,'Regional Crises'!$B$1:$R$66,4,FALSE)),'Crisis Indicator Data'!F74/VLOOKUP('Impact of the crisis'!$E77,'Country Indicator Data'!$B$4:$P$300,15,FALSE)))</f>
        <v>0.69974185508278441</v>
      </c>
      <c r="H77" s="248">
        <f t="shared" si="26"/>
        <v>3.5</v>
      </c>
      <c r="I77" s="248">
        <f t="shared" si="27"/>
        <v>4.05</v>
      </c>
      <c r="J77" s="248">
        <f>IF('Crisis Indicator Data'!G74="x","x",IF(LOG('Crisis Indicator Data'!G74)&lt;J$4,0,IF(LOG('Crisis Indicator Data'!G74)&gt;J$3,5,ROUND(5-(J$3-LOG('Crisis Indicator Data'!G74))/(J$3-J$4)*5,1))))</f>
        <v>4.4000000000000004</v>
      </c>
      <c r="K77" s="145">
        <f>IF('Crisis Indicator Data'!G74="x","x",IF(B77="Regional crisis",('Crisis Indicator Data'!G74/VLOOKUP('Impact of the crisis'!$C77,'Regional Crises'!$B$1:$R$66,5,FALSE)),'Crisis Indicator Data'!G74/VLOOKUP('Impact of the crisis'!$E77,'Country Indicator Data'!$B$4:$P$300,14,FALSE)))</f>
        <v>0.70677707712563231</v>
      </c>
      <c r="L77" s="248">
        <f t="shared" si="28"/>
        <v>3.5</v>
      </c>
      <c r="M77" s="248">
        <f t="shared" si="29"/>
        <v>3.95</v>
      </c>
      <c r="N77" s="248">
        <f t="shared" si="30"/>
        <v>4</v>
      </c>
      <c r="O77" s="248">
        <f>IF('Crisis Indicator Data'!H74="x","x",IF('Crisis Indicator Data'!H74=0,0,IF(LOG('Crisis Indicator Data'!H74)&lt;O$4,0,IF(LOG('Crisis Indicator Data'!H74)&gt;O$3,5,ROUND(5-(O$3-LOG('Crisis Indicator Data'!H74))/(O$3-O$4)*5,1)))))</f>
        <v>4.2</v>
      </c>
      <c r="P77" s="144">
        <f>IF('Crisis Indicator Data'!H74="x","x",'Crisis Indicator Data'!H74/'Crisis Indicator Data'!G74)</f>
        <v>0.53360458846021863</v>
      </c>
      <c r="Q77" s="248">
        <f t="shared" si="31"/>
        <v>2.6</v>
      </c>
      <c r="R77" s="248">
        <f t="shared" si="32"/>
        <v>3.4000000000000004</v>
      </c>
      <c r="S77" s="248">
        <f>IF('Crisis Indicator Data'!I74="x","x",IF('Crisis Indicator Data'!I74=0,0,IF(LOG('Crisis Indicator Data'!I74)&lt;S$4,0,IF(LOG('Crisis Indicator Data'!I74)&gt;S$3,5,ROUND(5-(S$3-LOG('Crisis Indicator Data'!I74))/(S$3-S$4)*5,1)))))</f>
        <v>4.0999999999999996</v>
      </c>
      <c r="T77" s="144">
        <f>IF('Crisis Indicator Data'!H74="x","x",IF('Crisis Indicator Data'!I74="x","x",'Crisis Indicator Data'!I74/'Crisis Indicator Data'!H74))</f>
        <v>7.2668810289389069E-2</v>
      </c>
      <c r="U77" s="248">
        <f t="shared" si="33"/>
        <v>2.4</v>
      </c>
      <c r="V77" s="248">
        <f t="shared" si="34"/>
        <v>3.3</v>
      </c>
      <c r="W77" s="248">
        <f>IF('Crisis Indicator Data'!L74="x","x",IF('Crisis Indicator Data'!L74=0,0,IF(LOG('Crisis Indicator Data'!L74)&lt;W$4,0,IF(LOG('Crisis Indicator Data'!L74)&gt;W$3,5,ROUND(5-(W$3-LOG('Crisis Indicator Data'!L74))/(W$3-W$4)*5,1)))))</f>
        <v>4</v>
      </c>
      <c r="X77" s="255">
        <f>IF(OR('Crisis Indicator Data'!L74="x",'Crisis Indicator Data'!H74="x"),"x",'Crisis Indicator Data'!L74/'Crisis Indicator Data'!H74)</f>
        <v>5.9439595774000918E-5</v>
      </c>
      <c r="Y77" s="248">
        <f t="shared" si="35"/>
        <v>3</v>
      </c>
      <c r="Z77" s="248">
        <f t="shared" si="36"/>
        <v>3.5</v>
      </c>
      <c r="AA77" s="248">
        <f t="shared" si="37"/>
        <v>3.4</v>
      </c>
      <c r="AB77" s="256">
        <f t="shared" si="38"/>
        <v>3.4</v>
      </c>
    </row>
    <row r="78" spans="1:28" x14ac:dyDescent="0.25">
      <c r="A78" s="150" t="str">
        <f>'Crisis Indicator Data'!A75</f>
        <v>Cabo Delgado Islamist Insurgency</v>
      </c>
      <c r="B78" s="151" t="str">
        <f>'Crisis Indicator Data'!B75</f>
        <v>Other type of violence</v>
      </c>
      <c r="C78" s="151" t="str">
        <f>'Crisis Indicator Data'!C75</f>
        <v>MOZ004</v>
      </c>
      <c r="D78" s="151" t="str">
        <f>'Crisis Indicator Data'!D75</f>
        <v>Mozambique</v>
      </c>
      <c r="E78" s="152" t="str">
        <f>'Crisis Indicator Data'!E75</f>
        <v>MOZ</v>
      </c>
      <c r="F78" s="254">
        <f>IF('Crisis Indicator Data'!F75="x","x",IF(LOG('Crisis Indicator Data'!F75)&lt;F$4,0,IF(LOG('Crisis Indicator Data'!F75)&gt;F$3,5,ROUND(5-(F$3-LOG('Crisis Indicator Data'!F75))/(F$3-F$4)*5,1))))</f>
        <v>4.0999999999999996</v>
      </c>
      <c r="G78" s="145">
        <f>IF('Crisis Indicator Data'!F75="x","x",IF(B78="Regional crisis",('Crisis Indicator Data'!F75/VLOOKUP('Impact of the crisis'!$C78,'Regional Crises'!$B$1:$R$66,4,FALSE)),'Crisis Indicator Data'!F75/VLOOKUP('Impact of the crisis'!$E78,'Country Indicator Data'!$B$4:$P$300,15,FALSE)))</f>
        <v>0.35684401943080951</v>
      </c>
      <c r="H78" s="248">
        <f t="shared" si="26"/>
        <v>1.7</v>
      </c>
      <c r="I78" s="248">
        <f t="shared" si="27"/>
        <v>2.9</v>
      </c>
      <c r="J78" s="248">
        <f>IF('Crisis Indicator Data'!G75="x","x",IF(LOG('Crisis Indicator Data'!G75)&lt;J$4,0,IF(LOG('Crisis Indicator Data'!G75)&gt;J$3,5,ROUND(5-(J$3-LOG('Crisis Indicator Data'!G75))/(J$3-J$4)*5,1))))</f>
        <v>3.4</v>
      </c>
      <c r="K78" s="145">
        <f>IF('Crisis Indicator Data'!G75="x","x",IF(B78="Regional crisis",('Crisis Indicator Data'!G75/VLOOKUP('Impact of the crisis'!$C78,'Regional Crises'!$B$1:$R$66,5,FALSE)),'Crisis Indicator Data'!G75/VLOOKUP('Impact of the crisis'!$E78,'Country Indicator Data'!$B$4:$P$300,14,FALSE)))</f>
        <v>0.35693992100339544</v>
      </c>
      <c r="L78" s="248">
        <f t="shared" si="28"/>
        <v>1.8</v>
      </c>
      <c r="M78" s="248">
        <f t="shared" si="29"/>
        <v>2.6</v>
      </c>
      <c r="N78" s="248">
        <f t="shared" si="30"/>
        <v>2.8</v>
      </c>
      <c r="O78" s="248">
        <f>IF('Crisis Indicator Data'!H75="x","x",IF('Crisis Indicator Data'!H75=0,0,IF(LOG('Crisis Indicator Data'!H75)&lt;O$4,0,IF(LOG('Crisis Indicator Data'!H75)&gt;O$3,5,ROUND(5-(O$3-LOG('Crisis Indicator Data'!H75))/(O$3-O$4)*5,1)))))</f>
        <v>4.2</v>
      </c>
      <c r="P78" s="144">
        <f>IF('Crisis Indicator Data'!H75="x","x",'Crisis Indicator Data'!H75/'Crisis Indicator Data'!G75)</f>
        <v>1</v>
      </c>
      <c r="Q78" s="248">
        <f t="shared" si="31"/>
        <v>5</v>
      </c>
      <c r="R78" s="248">
        <f t="shared" si="32"/>
        <v>4.5999999999999996</v>
      </c>
      <c r="S78" s="248">
        <f>IF('Crisis Indicator Data'!I75="x","x",IF('Crisis Indicator Data'!I75=0,0,IF(LOG('Crisis Indicator Data'!I75)&lt;S$4,0,IF(LOG('Crisis Indicator Data'!I75)&gt;S$3,5,ROUND(5-(S$3-LOG('Crisis Indicator Data'!I75))/(S$3-S$4)*5,1)))))</f>
        <v>4.0999999999999996</v>
      </c>
      <c r="T78" s="144">
        <f>IF('Crisis Indicator Data'!H75="x","x",IF('Crisis Indicator Data'!I75="x","x",'Crisis Indicator Data'!I75/'Crisis Indicator Data'!H75))</f>
        <v>7.6101727819840814E-2</v>
      </c>
      <c r="U78" s="248">
        <f t="shared" si="33"/>
        <v>2.5</v>
      </c>
      <c r="V78" s="248">
        <f t="shared" si="34"/>
        <v>3.3</v>
      </c>
      <c r="W78" s="248">
        <f>IF('Crisis Indicator Data'!L75="x","x",IF('Crisis Indicator Data'!L75=0,0,IF(LOG('Crisis Indicator Data'!L75)&lt;W$4,0,IF(LOG('Crisis Indicator Data'!L75)&gt;W$3,5,ROUND(5-(W$3-LOG('Crisis Indicator Data'!L75))/(W$3-W$4)*5,1)))))</f>
        <v>3.9</v>
      </c>
      <c r="X78" s="255">
        <f>IF(OR('Crisis Indicator Data'!L75="x",'Crisis Indicator Data'!H75="x"),"x",'Crisis Indicator Data'!L75/'Crisis Indicator Data'!H75)</f>
        <v>4.9019607843137253E-5</v>
      </c>
      <c r="Y78" s="248">
        <f t="shared" si="35"/>
        <v>2.5</v>
      </c>
      <c r="Z78" s="248">
        <f t="shared" si="36"/>
        <v>3.2</v>
      </c>
      <c r="AA78" s="248">
        <f t="shared" si="37"/>
        <v>3.3</v>
      </c>
      <c r="AB78" s="256">
        <f t="shared" si="38"/>
        <v>4</v>
      </c>
    </row>
    <row r="79" spans="1:28" x14ac:dyDescent="0.2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2" t="str">
        <f>'Crisis Indicator Data'!E76</f>
        <v>MOZ</v>
      </c>
      <c r="F79" s="254">
        <f>IF('Crisis Indicator Data'!F76="x","x",IF(LOG('Crisis Indicator Data'!F76)&lt;F$4,0,IF(LOG('Crisis Indicator Data'!F76)&gt;F$3,5,ROUND(5-(F$3-LOG('Crisis Indicator Data'!F76))/(F$3-F$4)*5,1))))</f>
        <v>4.5</v>
      </c>
      <c r="G79" s="145">
        <f>IF('Crisis Indicator Data'!F76="x","x",IF(B79="Regional crisis",('Crisis Indicator Data'!F76/VLOOKUP('Impact of the crisis'!$C79,'Regional Crises'!$B$1:$R$66,4,FALSE)),'Crisis Indicator Data'!F76/VLOOKUP('Impact of the crisis'!$E79,'Country Indicator Data'!$B$4:$P$300,15,FALSE)))</f>
        <v>0.59956382410539433</v>
      </c>
      <c r="H79" s="248">
        <f t="shared" si="26"/>
        <v>3</v>
      </c>
      <c r="I79" s="248">
        <f t="shared" si="27"/>
        <v>3.75</v>
      </c>
      <c r="J79" s="248">
        <f>IF('Crisis Indicator Data'!G76="x","x",IF(LOG('Crisis Indicator Data'!G76)&lt;J$4,0,IF(LOG('Crisis Indicator Data'!G76)&gt;J$3,5,ROUND(5-(J$3-LOG('Crisis Indicator Data'!G76))/(J$3-J$4)*5,1))))</f>
        <v>4.2</v>
      </c>
      <c r="K79" s="145">
        <f>IF('Crisis Indicator Data'!G76="x","x",IF(B79="Regional crisis",('Crisis Indicator Data'!G76/VLOOKUP('Impact of the crisis'!$C79,'Regional Crises'!$B$1:$R$66,5,FALSE)),'Crisis Indicator Data'!G76/VLOOKUP('Impact of the crisis'!$E79,'Country Indicator Data'!$B$4:$P$300,14,FALSE)))</f>
        <v>0.62594414801469056</v>
      </c>
      <c r="L79" s="248">
        <f t="shared" si="28"/>
        <v>3.1</v>
      </c>
      <c r="M79" s="248">
        <f t="shared" si="29"/>
        <v>3.6500000000000004</v>
      </c>
      <c r="N79" s="248">
        <f t="shared" si="30"/>
        <v>3.7</v>
      </c>
      <c r="O79" s="248">
        <f>IF('Crisis Indicator Data'!H76="x","x",IF('Crisis Indicator Data'!H76=0,0,IF(LOG('Crisis Indicator Data'!H76)&lt;O$4,0,IF(LOG('Crisis Indicator Data'!H76)&gt;O$3,5,ROUND(5-(O$3-LOG('Crisis Indicator Data'!H76))/(O$3-O$4)*5,1)))))</f>
        <v>2.5</v>
      </c>
      <c r="P79" s="144">
        <f>IF('Crisis Indicator Data'!H76="x","x",'Crisis Indicator Data'!H76/'Crisis Indicator Data'!G76)</f>
        <v>5.6515000553525957E-2</v>
      </c>
      <c r="Q79" s="248">
        <f t="shared" si="31"/>
        <v>0.2</v>
      </c>
      <c r="R79" s="248">
        <f t="shared" si="32"/>
        <v>1.35</v>
      </c>
      <c r="S79" s="248">
        <f>IF('Crisis Indicator Data'!I76="x","x",IF('Crisis Indicator Data'!I76=0,0,IF(LOG('Crisis Indicator Data'!I76)&lt;S$4,0,IF(LOG('Crisis Indicator Data'!I76)&gt;S$3,5,ROUND(5-(S$3-LOG('Crisis Indicator Data'!I76))/(S$3-S$4)*5,1)))))</f>
        <v>1.1000000000000001</v>
      </c>
      <c r="T79" s="144">
        <f>IF('Crisis Indicator Data'!H76="x","x",IF('Crisis Indicator Data'!I76="x","x",'Crisis Indicator Data'!I76/'Crisis Indicator Data'!H76))</f>
        <v>5.8765915768854062E-3</v>
      </c>
      <c r="U79" s="248">
        <f t="shared" si="33"/>
        <v>0.2</v>
      </c>
      <c r="V79" s="248">
        <f t="shared" si="34"/>
        <v>0.7</v>
      </c>
      <c r="W79" s="248">
        <f>IF('Crisis Indicator Data'!L76="x","x",IF('Crisis Indicator Data'!L76=0,0,IF(LOG('Crisis Indicator Data'!L76)&lt;W$4,0,IF(LOG('Crisis Indicator Data'!L76)&gt;W$3,5,ROUND(5-(W$3-LOG('Crisis Indicator Data'!L76))/(W$3-W$4)*5,1)))))</f>
        <v>3.1</v>
      </c>
      <c r="X79" s="255">
        <f>IF(OR('Crisis Indicator Data'!L76="x",'Crisis Indicator Data'!H76="x"),"x",'Crisis Indicator Data'!L76/'Crisis Indicator Data'!H76)</f>
        <v>1.3907933398628794E-4</v>
      </c>
      <c r="Y79" s="248">
        <f t="shared" si="35"/>
        <v>5</v>
      </c>
      <c r="Z79" s="248">
        <f t="shared" si="36"/>
        <v>4.0999999999999996</v>
      </c>
      <c r="AA79" s="248">
        <f t="shared" si="37"/>
        <v>2.8</v>
      </c>
      <c r="AB79" s="256">
        <f t="shared" si="38"/>
        <v>2.1</v>
      </c>
    </row>
    <row r="80" spans="1:28" x14ac:dyDescent="0.2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2" t="str">
        <f>'Crisis Indicator Data'!E77</f>
        <v>MRT</v>
      </c>
      <c r="F80" s="254">
        <f>IF('Crisis Indicator Data'!F77="x","x",IF(LOG('Crisis Indicator Data'!F77)&lt;F$4,0,IF(LOG('Crisis Indicator Data'!F77)&gt;F$3,5,ROUND(5-(F$3-LOG('Crisis Indicator Data'!F77))/(F$3-F$4)*5,1))))</f>
        <v>0</v>
      </c>
      <c r="G80" s="145">
        <f>IF('Crisis Indicator Data'!F77="x","x",IF(B80="Regional crisis",('Crisis Indicator Data'!F77/VLOOKUP('Impact of the crisis'!$C80,'Regional Crises'!$B$1:$R$66,4,FALSE)),'Crisis Indicator Data'!F77/VLOOKUP('Impact of the crisis'!$E80,'Country Indicator Data'!$B$4:$P$300,15,FALSE)))</f>
        <v>7.276608130396817E-5</v>
      </c>
      <c r="H80" s="248">
        <f t="shared" si="26"/>
        <v>0</v>
      </c>
      <c r="I80" s="248">
        <f t="shared" si="27"/>
        <v>0</v>
      </c>
      <c r="J80" s="248">
        <f>IF('Crisis Indicator Data'!G77="x","x",IF(LOG('Crisis Indicator Data'!G77)&lt;J$4,0,IF(LOG('Crisis Indicator Data'!G77)&gt;J$3,5,ROUND(5-(J$3-LOG('Crisis Indicator Data'!G77))/(J$3-J$4)*5,1))))</f>
        <v>0</v>
      </c>
      <c r="K80" s="145">
        <f>IF('Crisis Indicator Data'!G77="x","x",IF(B80="Regional crisis",('Crisis Indicator Data'!G77/VLOOKUP('Impact of the crisis'!$C80,'Regional Crises'!$B$1:$R$66,5,FALSE)),'Crisis Indicator Data'!G77/VLOOKUP('Impact of the crisis'!$E80,'Country Indicator Data'!$B$4:$P$300,14,FALSE)))</f>
        <v>2.281460134486071E-2</v>
      </c>
      <c r="L80" s="248">
        <f t="shared" si="28"/>
        <v>0.1</v>
      </c>
      <c r="M80" s="248">
        <f t="shared" si="29"/>
        <v>0.05</v>
      </c>
      <c r="N80" s="248">
        <f t="shared" si="30"/>
        <v>0</v>
      </c>
      <c r="O80" s="248">
        <f>IF('Crisis Indicator Data'!H77="x","x",IF('Crisis Indicator Data'!H77=0,0,IF(LOG('Crisis Indicator Data'!H77)&lt;O$4,0,IF(LOG('Crisis Indicator Data'!H77)&gt;O$3,5,ROUND(5-(O$3-LOG('Crisis Indicator Data'!H77))/(O$3-O$4)*5,1)))))</f>
        <v>0.7</v>
      </c>
      <c r="P80" s="144">
        <f>IF('Crisis Indicator Data'!H77="x","x",'Crisis Indicator Data'!H77/'Crisis Indicator Data'!G77)</f>
        <v>0.89473684210526316</v>
      </c>
      <c r="Q80" s="248">
        <f t="shared" si="31"/>
        <v>4.5</v>
      </c>
      <c r="R80" s="248">
        <f t="shared" si="32"/>
        <v>2.6</v>
      </c>
      <c r="S80" s="248">
        <f>IF('Crisis Indicator Data'!I77="x","x",IF('Crisis Indicator Data'!I77=0,0,IF(LOG('Crisis Indicator Data'!I77)&lt;S$4,0,IF(LOG('Crisis Indicator Data'!I77)&gt;S$3,5,ROUND(5-(S$3-LOG('Crisis Indicator Data'!I77))/(S$3-S$4)*5,1)))))</f>
        <v>2.8</v>
      </c>
      <c r="T80" s="144">
        <f>IF('Crisis Indicator Data'!H77="x","x",IF('Crisis Indicator Data'!I77="x","x",'Crisis Indicator Data'!I77/'Crisis Indicator Data'!H77))</f>
        <v>1</v>
      </c>
      <c r="U80" s="248">
        <f t="shared" si="33"/>
        <v>5</v>
      </c>
      <c r="V80" s="248">
        <f t="shared" si="34"/>
        <v>3.9</v>
      </c>
      <c r="W80" s="248">
        <f>IF('Crisis Indicator Data'!L77="x","x",IF('Crisis Indicator Data'!L77=0,0,IF(LOG('Crisis Indicator Data'!L77)&lt;W$4,0,IF(LOG('Crisis Indicator Data'!L77)&gt;W$3,5,ROUND(5-(W$3-LOG('Crisis Indicator Data'!L77))/(W$3-W$4)*5,1)))))</f>
        <v>0</v>
      </c>
      <c r="X80" s="255">
        <f>IF(OR('Crisis Indicator Data'!L77="x",'Crisis Indicator Data'!H77="x"),"x",'Crisis Indicator Data'!L77/'Crisis Indicator Data'!H77)</f>
        <v>0</v>
      </c>
      <c r="Y80" s="248">
        <f t="shared" si="35"/>
        <v>0</v>
      </c>
      <c r="Z80" s="248">
        <f t="shared" si="36"/>
        <v>0</v>
      </c>
      <c r="AA80" s="248">
        <f t="shared" si="37"/>
        <v>2.4</v>
      </c>
      <c r="AB80" s="256">
        <f t="shared" si="38"/>
        <v>2.5</v>
      </c>
    </row>
    <row r="81" spans="1:28" x14ac:dyDescent="0.25">
      <c r="A81" s="150" t="str">
        <f>'Crisis Indicator Data'!A78</f>
        <v>Food Security in Mauritania</v>
      </c>
      <c r="B81" s="151" t="str">
        <f>'Crisis Indicator Data'!B78</f>
        <v>Drought</v>
      </c>
      <c r="C81" s="151" t="str">
        <f>'Crisis Indicator Data'!C78</f>
        <v>MRT003</v>
      </c>
      <c r="D81" s="151" t="str">
        <f>'Crisis Indicator Data'!D78</f>
        <v>Mauritania</v>
      </c>
      <c r="E81" s="152" t="str">
        <f>'Crisis Indicator Data'!E78</f>
        <v>MRT</v>
      </c>
      <c r="F81" s="254">
        <f>IF('Crisis Indicator Data'!F78="x","x",IF(LOG('Crisis Indicator Data'!F78)&lt;F$4,0,IF(LOG('Crisis Indicator Data'!F78)&gt;F$3,5,ROUND(5-(F$3-LOG('Crisis Indicator Data'!F78))/(F$3-F$4)*5,1))))</f>
        <v>5</v>
      </c>
      <c r="G81" s="145">
        <f>IF('Crisis Indicator Data'!F78="x","x",IF(B81="Regional crisis",('Crisis Indicator Data'!F78/VLOOKUP('Impact of the crisis'!$C81,'Regional Crises'!$B$1:$R$66,4,FALSE)),'Crisis Indicator Data'!F78/VLOOKUP('Impact of the crisis'!$E81,'Country Indicator Data'!$B$4:$P$300,15,FALSE)))</f>
        <v>1</v>
      </c>
      <c r="H81" s="248">
        <f t="shared" si="26"/>
        <v>5</v>
      </c>
      <c r="I81" s="248">
        <f t="shared" si="27"/>
        <v>5</v>
      </c>
      <c r="J81" s="248">
        <f>IF('Crisis Indicator Data'!G78="x","x",IF(LOG('Crisis Indicator Data'!G78)&lt;J$4,0,IF(LOG('Crisis Indicator Data'!G78)&gt;J$3,5,ROUND(5-(J$3-LOG('Crisis Indicator Data'!G78))/(J$3-J$4)*5,1))))</f>
        <v>2.1</v>
      </c>
      <c r="K81" s="145">
        <f>IF('Crisis Indicator Data'!G78="x","x",IF(B81="Regional crisis",('Crisis Indicator Data'!G78/VLOOKUP('Impact of the crisis'!$C81,'Regional Crises'!$B$1:$R$66,5,FALSE)),'Crisis Indicator Data'!G78/VLOOKUP('Impact of the crisis'!$E81,'Country Indicator Data'!$B$4:$P$300,14,FALSE)))</f>
        <v>1</v>
      </c>
      <c r="L81" s="248">
        <f t="shared" si="28"/>
        <v>5</v>
      </c>
      <c r="M81" s="248">
        <f t="shared" si="29"/>
        <v>3.55</v>
      </c>
      <c r="N81" s="248">
        <f t="shared" si="30"/>
        <v>4.4000000000000004</v>
      </c>
      <c r="O81" s="248">
        <f>IF('Crisis Indicator Data'!H78="x","x",IF('Crisis Indicator Data'!H78=0,0,IF(LOG('Crisis Indicator Data'!H78)&lt;O$4,0,IF(LOG('Crisis Indicator Data'!H78)&gt;O$3,5,ROUND(5-(O$3-LOG('Crisis Indicator Data'!H78))/(O$3-O$4)*5,1)))))</f>
        <v>3.6</v>
      </c>
      <c r="P81" s="144">
        <f>IF('Crisis Indicator Data'!H78="x","x",'Crisis Indicator Data'!H78/'Crisis Indicator Data'!G78)</f>
        <v>1.0883765609990395</v>
      </c>
      <c r="Q81" s="248">
        <f t="shared" si="31"/>
        <v>5</v>
      </c>
      <c r="R81" s="248">
        <f t="shared" si="32"/>
        <v>4.3</v>
      </c>
      <c r="S81" s="248" t="str">
        <f>IF('Crisis Indicator Data'!I78="x","x",IF('Crisis Indicator Data'!I78=0,0,IF(LOG('Crisis Indicator Data'!I78)&lt;S$4,0,IF(LOG('Crisis Indicator Data'!I78)&gt;S$3,5,ROUND(5-(S$3-LOG('Crisis Indicator Data'!I78))/(S$3-S$4)*5,1)))))</f>
        <v>x</v>
      </c>
      <c r="T81" s="144" t="str">
        <f>IF('Crisis Indicator Data'!H78="x","x",IF('Crisis Indicator Data'!I78="x","x",'Crisis Indicator Data'!I78/'Crisis Indicator Data'!H78))</f>
        <v>x</v>
      </c>
      <c r="U81" s="248" t="str">
        <f t="shared" si="33"/>
        <v>x</v>
      </c>
      <c r="V81" s="248" t="str">
        <f t="shared" si="34"/>
        <v>x</v>
      </c>
      <c r="W81" s="248">
        <f>IF('Crisis Indicator Data'!L78="x","x",IF('Crisis Indicator Data'!L78=0,0,IF(LOG('Crisis Indicator Data'!L78)&lt;W$4,0,IF(LOG('Crisis Indicator Data'!L78)&gt;W$3,5,ROUND(5-(W$3-LOG('Crisis Indicator Data'!L78))/(W$3-W$4)*5,1)))))</f>
        <v>0</v>
      </c>
      <c r="X81" s="255">
        <f>IF(OR('Crisis Indicator Data'!L78="x",'Crisis Indicator Data'!H78="x"),"x",'Crisis Indicator Data'!L78/'Crisis Indicator Data'!H78)</f>
        <v>0</v>
      </c>
      <c r="Y81" s="248">
        <f t="shared" si="35"/>
        <v>0</v>
      </c>
      <c r="Z81" s="248">
        <f t="shared" si="36"/>
        <v>0</v>
      </c>
      <c r="AA81" s="248">
        <f t="shared" si="37"/>
        <v>0</v>
      </c>
      <c r="AB81" s="256">
        <f t="shared" si="38"/>
        <v>2.8</v>
      </c>
    </row>
    <row r="82" spans="1:28" x14ac:dyDescent="0.25">
      <c r="A82" s="150" t="str">
        <f>'Crisis Indicator Data'!A79</f>
        <v>Complex crisis in Malawi</v>
      </c>
      <c r="B82" s="151" t="str">
        <f>'Crisis Indicator Data'!B79</f>
        <v>Complex crisis</v>
      </c>
      <c r="C82" s="151" t="str">
        <f>'Crisis Indicator Data'!C79</f>
        <v>MWI002</v>
      </c>
      <c r="D82" s="151" t="str">
        <f>'Crisis Indicator Data'!D79</f>
        <v>Malawi</v>
      </c>
      <c r="E82" s="152" t="str">
        <f>'Crisis Indicator Data'!E79</f>
        <v>MWI</v>
      </c>
      <c r="F82" s="254">
        <f>IF('Crisis Indicator Data'!F79="x","x",IF(LOG('Crisis Indicator Data'!F79)&lt;F$4,0,IF(LOG('Crisis Indicator Data'!F79)&gt;F$3,5,ROUND(5-(F$3-LOG('Crisis Indicator Data'!F79))/(F$3-F$4)*5,1))))</f>
        <v>3.3</v>
      </c>
      <c r="G82" s="145">
        <f>IF('Crisis Indicator Data'!F79="x","x",IF(B82="Regional crisis",('Crisis Indicator Data'!F79/VLOOKUP('Impact of the crisis'!$C82,'Regional Crises'!$B$1:$R$66,4,FALSE)),'Crisis Indicator Data'!F79/VLOOKUP('Impact of the crisis'!$E82,'Country Indicator Data'!$B$4:$P$300,15,FALSE)))</f>
        <v>1</v>
      </c>
      <c r="H82" s="248">
        <f t="shared" si="26"/>
        <v>5</v>
      </c>
      <c r="I82" s="248">
        <f t="shared" si="27"/>
        <v>4.1500000000000004</v>
      </c>
      <c r="J82" s="248">
        <f>IF('Crisis Indicator Data'!G79="x","x",IF(LOG('Crisis Indicator Data'!G79)&lt;J$4,0,IF(LOG('Crisis Indicator Data'!G79)&gt;J$3,5,ROUND(5-(J$3-LOG('Crisis Indicator Data'!G79))/(J$3-J$4)*5,1))))</f>
        <v>4.3</v>
      </c>
      <c r="K82" s="145">
        <f>IF('Crisis Indicator Data'!G79="x","x",IF(B82="Regional crisis",('Crisis Indicator Data'!G79/VLOOKUP('Impact of the crisis'!$C82,'Regional Crises'!$B$1:$R$66,5,FALSE)),'Crisis Indicator Data'!G79/VLOOKUP('Impact of the crisis'!$E82,'Country Indicator Data'!$B$4:$P$300,14,FALSE)))</f>
        <v>1</v>
      </c>
      <c r="L82" s="248">
        <f t="shared" si="28"/>
        <v>5</v>
      </c>
      <c r="M82" s="248">
        <f t="shared" si="29"/>
        <v>4.6500000000000004</v>
      </c>
      <c r="N82" s="248">
        <f t="shared" si="30"/>
        <v>4.4000000000000004</v>
      </c>
      <c r="O82" s="248">
        <f>IF('Crisis Indicator Data'!H79="x","x",IF('Crisis Indicator Data'!H79=0,0,IF(LOG('Crisis Indicator Data'!H79)&lt;O$4,0,IF(LOG('Crisis Indicator Data'!H79)&gt;O$3,5,ROUND(5-(O$3-LOG('Crisis Indicator Data'!H79))/(O$3-O$4)*5,1)))))</f>
        <v>2.5</v>
      </c>
      <c r="P82" s="144">
        <f>IF('Crisis Indicator Data'!H79="x","x",'Crisis Indicator Data'!H79/'Crisis Indicator Data'!G79)</f>
        <v>5.1753881541115584E-2</v>
      </c>
      <c r="Q82" s="248">
        <f t="shared" si="31"/>
        <v>0.2</v>
      </c>
      <c r="R82" s="248">
        <f t="shared" si="32"/>
        <v>1.35</v>
      </c>
      <c r="S82" s="248">
        <f>IF('Crisis Indicator Data'!I79="x","x",IF('Crisis Indicator Data'!I79=0,0,IF(LOG('Crisis Indicator Data'!I79)&lt;S$4,0,IF(LOG('Crisis Indicator Data'!I79)&gt;S$3,5,ROUND(5-(S$3-LOG('Crisis Indicator Data'!I79))/(S$3-S$4)*5,1)))))</f>
        <v>3.3</v>
      </c>
      <c r="T82" s="144">
        <f>IF('Crisis Indicator Data'!H79="x","x",IF('Crisis Indicator Data'!I79="x","x",'Crisis Indicator Data'!I79/'Crisis Indicator Data'!H79))</f>
        <v>0.19191919191919191</v>
      </c>
      <c r="U82" s="248">
        <f t="shared" si="33"/>
        <v>5</v>
      </c>
      <c r="V82" s="248">
        <f t="shared" si="34"/>
        <v>4.2</v>
      </c>
      <c r="W82" s="248">
        <f>IF('Crisis Indicator Data'!L79="x","x",IF('Crisis Indicator Data'!L79=0,0,IF(LOG('Crisis Indicator Data'!L79)&lt;W$4,0,IF(LOG('Crisis Indicator Data'!L79)&gt;W$3,5,ROUND(5-(W$3-LOG('Crisis Indicator Data'!L79))/(W$3-W$4)*5,1)))))</f>
        <v>2.6</v>
      </c>
      <c r="X82" s="255">
        <f>IF(OR('Crisis Indicator Data'!L79="x",'Crisis Indicator Data'!H79="x"),"x",'Crisis Indicator Data'!L79/'Crisis Indicator Data'!H79)</f>
        <v>6.9696969696969699E-5</v>
      </c>
      <c r="Y82" s="248">
        <f t="shared" si="35"/>
        <v>3.5</v>
      </c>
      <c r="Z82" s="248">
        <f t="shared" si="36"/>
        <v>3.1</v>
      </c>
      <c r="AA82" s="248">
        <f t="shared" si="37"/>
        <v>3.7</v>
      </c>
      <c r="AB82" s="256">
        <f t="shared" si="38"/>
        <v>2.7</v>
      </c>
    </row>
    <row r="83" spans="1:28" x14ac:dyDescent="0.25">
      <c r="A83" s="150" t="str">
        <f>'Crisis Indicator Data'!A80</f>
        <v>Tropical Cyclone Ana in Malawi</v>
      </c>
      <c r="B83" s="151" t="str">
        <f>'Crisis Indicator Data'!B80</f>
        <v>Tropical cyclone</v>
      </c>
      <c r="C83" s="151" t="str">
        <f>'Crisis Indicator Data'!C80</f>
        <v>MWI004</v>
      </c>
      <c r="D83" s="151" t="str">
        <f>'Crisis Indicator Data'!D80</f>
        <v>Malawi</v>
      </c>
      <c r="E83" s="152" t="str">
        <f>'Crisis Indicator Data'!E80</f>
        <v>MWI</v>
      </c>
      <c r="F83" s="254">
        <f>IF('Crisis Indicator Data'!F80="x","x",IF(LOG('Crisis Indicator Data'!F80)&lt;F$4,0,IF(LOG('Crisis Indicator Data'!F80)&gt;F$3,5,ROUND(5-(F$3-LOG('Crisis Indicator Data'!F80))/(F$3-F$4)*5,1))))</f>
        <v>3.3</v>
      </c>
      <c r="G83" s="145">
        <f>IF('Crisis Indicator Data'!F80="x","x",IF(B83="Regional crisis",('Crisis Indicator Data'!F80/VLOOKUP('Impact of the crisis'!$C83,'Regional Crises'!$B$1:$R$66,4,FALSE)),'Crisis Indicator Data'!F80/VLOOKUP('Impact of the crisis'!$E83,'Country Indicator Data'!$B$4:$P$300,15,FALSE)))</f>
        <v>1.0028425965210013</v>
      </c>
      <c r="H83" s="248">
        <f t="shared" si="26"/>
        <v>5</v>
      </c>
      <c r="I83" s="248">
        <f t="shared" si="27"/>
        <v>4.1500000000000004</v>
      </c>
      <c r="J83" s="248">
        <f>IF('Crisis Indicator Data'!G80="x","x",IF(LOG('Crisis Indicator Data'!G80)&lt;J$4,0,IF(LOG('Crisis Indicator Data'!G80)&gt;J$3,5,ROUND(5-(J$3-LOG('Crisis Indicator Data'!G80))/(J$3-J$4)*5,1))))</f>
        <v>4.0999999999999996</v>
      </c>
      <c r="K83" s="145">
        <f>IF('Crisis Indicator Data'!G80="x","x",IF(B83="Regional crisis",('Crisis Indicator Data'!G80/VLOOKUP('Impact of the crisis'!$C83,'Regional Crises'!$B$1:$R$66,5,FALSE)),'Crisis Indicator Data'!G80/VLOOKUP('Impact of the crisis'!$E83,'Country Indicator Data'!$B$4:$P$300,14,FALSE)))</f>
        <v>0.88870301636259086</v>
      </c>
      <c r="L83" s="248">
        <f t="shared" si="28"/>
        <v>4.4000000000000004</v>
      </c>
      <c r="M83" s="248">
        <f t="shared" si="29"/>
        <v>4.25</v>
      </c>
      <c r="N83" s="248">
        <f t="shared" si="30"/>
        <v>4.2</v>
      </c>
      <c r="O83" s="248">
        <f>IF('Crisis Indicator Data'!H80="x","x",IF('Crisis Indicator Data'!H80=0,0,IF(LOG('Crisis Indicator Data'!H80)&lt;O$4,0,IF(LOG('Crisis Indicator Data'!H80)&gt;O$3,5,ROUND(5-(O$3-LOG('Crisis Indicator Data'!H80))/(O$3-O$4)*5,1)))))</f>
        <v>1.9</v>
      </c>
      <c r="P83" s="144">
        <f>IF('Crisis Indicator Data'!H80="x","x",'Crisis Indicator Data'!H80/'Crisis Indicator Data'!G80)</f>
        <v>2.4352941176470588E-2</v>
      </c>
      <c r="Q83" s="248">
        <f t="shared" si="31"/>
        <v>0.1</v>
      </c>
      <c r="R83" s="248">
        <f t="shared" si="32"/>
        <v>1</v>
      </c>
      <c r="S83" s="248">
        <f>IF('Crisis Indicator Data'!I80="x","x",IF('Crisis Indicator Data'!I80=0,0,IF(LOG('Crisis Indicator Data'!I80)&lt;S$4,0,IF(LOG('Crisis Indicator Data'!I80)&gt;S$3,5,ROUND(5-(S$3-LOG('Crisis Indicator Data'!I80))/(S$3-S$4)*5,1)))))</f>
        <v>2.7</v>
      </c>
      <c r="T83" s="144">
        <f>IF('Crisis Indicator Data'!H80="x","x",IF('Crisis Indicator Data'!I80="x","x",'Crisis Indicator Data'!I80/'Crisis Indicator Data'!H80))</f>
        <v>0.18840579710144928</v>
      </c>
      <c r="U83" s="248">
        <f t="shared" si="33"/>
        <v>5</v>
      </c>
      <c r="V83" s="248">
        <f t="shared" si="34"/>
        <v>3.9</v>
      </c>
      <c r="W83" s="248">
        <f>IF('Crisis Indicator Data'!L80="x","x",IF('Crisis Indicator Data'!L80=0,0,IF(LOG('Crisis Indicator Data'!L80)&lt;W$4,0,IF(LOG('Crisis Indicator Data'!L80)&gt;W$3,5,ROUND(5-(W$3-LOG('Crisis Indicator Data'!L80))/(W$3-W$4)*5,1)))))</f>
        <v>2.2000000000000002</v>
      </c>
      <c r="X83" s="255">
        <f>IF(OR('Crisis Indicator Data'!L80="x",'Crisis Indicator Data'!H80="x"),"x",'Crisis Indicator Data'!L80/'Crisis Indicator Data'!H80)</f>
        <v>7.7294685990338165E-5</v>
      </c>
      <c r="Y83" s="248">
        <f t="shared" si="35"/>
        <v>3.9</v>
      </c>
      <c r="Z83" s="248">
        <f t="shared" si="36"/>
        <v>3.1</v>
      </c>
      <c r="AA83" s="248">
        <f t="shared" si="37"/>
        <v>3.5</v>
      </c>
      <c r="AB83" s="256">
        <f t="shared" si="38"/>
        <v>2.5</v>
      </c>
    </row>
    <row r="84" spans="1:28" x14ac:dyDescent="0.2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2" t="str">
        <f>'Crisis Indicator Data'!E81</f>
        <v>MYS</v>
      </c>
      <c r="F84" s="254">
        <f>IF('Crisis Indicator Data'!F81="x","x",IF(LOG('Crisis Indicator Data'!F81)&lt;F$4,0,IF(LOG('Crisis Indicator Data'!F81)&gt;F$3,5,ROUND(5-(F$3-LOG('Crisis Indicator Data'!F81))/(F$3-F$4)*5,1))))</f>
        <v>1.6</v>
      </c>
      <c r="G84" s="145">
        <f>IF('Crisis Indicator Data'!F81="x","x",IF(B84="Regional crisis",('Crisis Indicator Data'!F81/VLOOKUP('Impact of the crisis'!$C84,'Regional Crises'!$B$1:$R$66,4,FALSE)),'Crisis Indicator Data'!F81/VLOOKUP('Impact of the crisis'!$E84,'Country Indicator Data'!$B$4:$P$300,15,FALSE)))</f>
        <v>2.8595343174554862E-2</v>
      </c>
      <c r="H84" s="248">
        <f t="shared" si="26"/>
        <v>0</v>
      </c>
      <c r="I84" s="248">
        <f t="shared" si="27"/>
        <v>0.8</v>
      </c>
      <c r="J84" s="248">
        <f>IF('Crisis Indicator Data'!G81="x","x",IF(LOG('Crisis Indicator Data'!G81)&lt;J$4,0,IF(LOG('Crisis Indicator Data'!G81)&gt;J$3,5,ROUND(5-(J$3-LOG('Crisis Indicator Data'!G81))/(J$3-J$4)*5,1))))</f>
        <v>3.3</v>
      </c>
      <c r="K84" s="145">
        <f>IF('Crisis Indicator Data'!G81="x","x",IF(B84="Regional crisis",('Crisis Indicator Data'!G81/VLOOKUP('Impact of the crisis'!$C84,'Regional Crises'!$B$1:$R$66,5,FALSE)),'Crisis Indicator Data'!G81/VLOOKUP('Impact of the crisis'!$E84,'Country Indicator Data'!$B$4:$P$300,14,FALSE)))</f>
        <v>0.30855917929872911</v>
      </c>
      <c r="L84" s="248">
        <f t="shared" si="28"/>
        <v>1.5</v>
      </c>
      <c r="M84" s="248">
        <f t="shared" si="29"/>
        <v>2.4</v>
      </c>
      <c r="N84" s="248">
        <f t="shared" si="30"/>
        <v>1.7</v>
      </c>
      <c r="O84" s="248">
        <f>IF('Crisis Indicator Data'!H81="x","x",IF('Crisis Indicator Data'!H81=0,0,IF(LOG('Crisis Indicator Data'!H81)&lt;O$4,0,IF(LOG('Crisis Indicator Data'!H81)&gt;O$3,5,ROUND(5-(O$3-LOG('Crisis Indicator Data'!H81))/(O$3-O$4)*5,1)))))</f>
        <v>4.2</v>
      </c>
      <c r="P84" s="144">
        <f>IF('Crisis Indicator Data'!H81="x","x",'Crisis Indicator Data'!H81/'Crisis Indicator Data'!G81)</f>
        <v>1</v>
      </c>
      <c r="Q84" s="248">
        <f t="shared" si="31"/>
        <v>5</v>
      </c>
      <c r="R84" s="248">
        <f t="shared" si="32"/>
        <v>4.5999999999999996</v>
      </c>
      <c r="S84" s="248">
        <f>IF('Crisis Indicator Data'!I81="x","x",IF('Crisis Indicator Data'!I81=0,0,IF(LOG('Crisis Indicator Data'!I81)&lt;S$4,0,IF(LOG('Crisis Indicator Data'!I81)&gt;S$3,5,ROUND(5-(S$3-LOG('Crisis Indicator Data'!I81))/(S$3-S$4)*5,1)))))</f>
        <v>3.2</v>
      </c>
      <c r="T84" s="144">
        <f>IF('Crisis Indicator Data'!H81="x","x",IF('Crisis Indicator Data'!I81="x","x",'Crisis Indicator Data'!I81/'Crisis Indicator Data'!H81))</f>
        <v>1.8062723302897977E-2</v>
      </c>
      <c r="U84" s="248">
        <f t="shared" si="33"/>
        <v>0.6</v>
      </c>
      <c r="V84" s="248">
        <f t="shared" si="34"/>
        <v>1.9</v>
      </c>
      <c r="W84" s="248">
        <f>IF('Crisis Indicator Data'!L81="x","x",IF('Crisis Indicator Data'!L81=0,0,IF(LOG('Crisis Indicator Data'!L81)&lt;W$4,0,IF(LOG('Crisis Indicator Data'!L81)&gt;W$3,5,ROUND(5-(W$3-LOG('Crisis Indicator Data'!L81))/(W$3-W$4)*5,1)))))</f>
        <v>0</v>
      </c>
      <c r="X84" s="255">
        <f>IF(OR('Crisis Indicator Data'!L81="x",'Crisis Indicator Data'!H81="x"),"x",'Crisis Indicator Data'!L81/'Crisis Indicator Data'!H81)</f>
        <v>0</v>
      </c>
      <c r="Y84" s="248">
        <f t="shared" si="35"/>
        <v>0</v>
      </c>
      <c r="Z84" s="248">
        <f t="shared" si="36"/>
        <v>0</v>
      </c>
      <c r="AA84" s="248">
        <f t="shared" si="37"/>
        <v>1</v>
      </c>
      <c r="AB84" s="256">
        <f t="shared" si="38"/>
        <v>3.3</v>
      </c>
    </row>
    <row r="85" spans="1:28" x14ac:dyDescent="0.25">
      <c r="A85" s="150" t="str">
        <f>'Crisis Indicator Data'!A82</f>
        <v>Food Security Crisis in Namibia</v>
      </c>
      <c r="B85" s="151" t="str">
        <f>'Crisis Indicator Data'!B82</f>
        <v>Food Security</v>
      </c>
      <c r="C85" s="151" t="str">
        <f>'Crisis Indicator Data'!C82</f>
        <v>NAM002</v>
      </c>
      <c r="D85" s="151" t="str">
        <f>'Crisis Indicator Data'!D82</f>
        <v>Namibia</v>
      </c>
      <c r="E85" s="152" t="str">
        <f>'Crisis Indicator Data'!E82</f>
        <v>NAM</v>
      </c>
      <c r="F85" s="254">
        <f>IF('Crisis Indicator Data'!F82="x","x",IF(LOG('Crisis Indicator Data'!F82)&lt;F$4,0,IF(LOG('Crisis Indicator Data'!F82)&gt;F$3,5,ROUND(5-(F$3-LOG('Crisis Indicator Data'!F82))/(F$3-F$4)*5,1))))</f>
        <v>4.9000000000000004</v>
      </c>
      <c r="G85" s="145">
        <f>IF('Crisis Indicator Data'!F82="x","x",IF(B85="Regional crisis",('Crisis Indicator Data'!F82/VLOOKUP('Impact of the crisis'!$C85,'Regional Crises'!$B$1:$R$66,4,FALSE)),'Crisis Indicator Data'!F82/VLOOKUP('Impact of the crisis'!$E85,'Country Indicator Data'!$B$4:$P$300,15,FALSE)))</f>
        <v>1.0012170681047989</v>
      </c>
      <c r="H85" s="248">
        <f t="shared" si="26"/>
        <v>5</v>
      </c>
      <c r="I85" s="248">
        <f t="shared" si="27"/>
        <v>4.95</v>
      </c>
      <c r="J85" s="248">
        <f>IF('Crisis Indicator Data'!G82="x","x",IF(LOG('Crisis Indicator Data'!G82)&lt;J$4,0,IF(LOG('Crisis Indicator Data'!G82)&gt;J$3,5,ROUND(5-(J$3-LOG('Crisis Indicator Data'!G82))/(J$3-J$4)*5,1))))</f>
        <v>1.4</v>
      </c>
      <c r="K85" s="145">
        <f>IF('Crisis Indicator Data'!G82="x","x",IF(B85="Regional crisis",('Crisis Indicator Data'!G82/VLOOKUP('Impact of the crisis'!$C85,'Regional Crises'!$B$1:$R$66,5,FALSE)),'Crisis Indicator Data'!G82/VLOOKUP('Impact of the crisis'!$E85,'Country Indicator Data'!$B$4:$P$300,14,FALSE)))</f>
        <v>1.003935458480913</v>
      </c>
      <c r="L85" s="248">
        <f t="shared" si="28"/>
        <v>5</v>
      </c>
      <c r="M85" s="248">
        <f t="shared" si="29"/>
        <v>3.2</v>
      </c>
      <c r="N85" s="248">
        <f t="shared" si="30"/>
        <v>4.3</v>
      </c>
      <c r="O85" s="248">
        <f>IF('Crisis Indicator Data'!H82="x","x",IF('Crisis Indicator Data'!H82=0,0,IF(LOG('Crisis Indicator Data'!H82)&lt;O$4,0,IF(LOG('Crisis Indicator Data'!H82)&gt;O$3,5,ROUND(5-(O$3-LOG('Crisis Indicator Data'!H82))/(O$3-O$4)*5,1)))))</f>
        <v>2.8</v>
      </c>
      <c r="P85" s="144">
        <f>IF('Crisis Indicator Data'!H82="x","x",'Crisis Indicator Data'!H82/'Crisis Indicator Data'!G82)</f>
        <v>0.62210897687181499</v>
      </c>
      <c r="Q85" s="248">
        <f t="shared" si="31"/>
        <v>3.1</v>
      </c>
      <c r="R85" s="248">
        <f t="shared" si="32"/>
        <v>2.95</v>
      </c>
      <c r="S85" s="248">
        <f>IF('Crisis Indicator Data'!I82="x","x",IF('Crisis Indicator Data'!I82=0,0,IF(LOG('Crisis Indicator Data'!I82)&lt;S$4,0,IF(LOG('Crisis Indicator Data'!I82)&gt;S$3,5,ROUND(5-(S$3-LOG('Crisis Indicator Data'!I82))/(S$3-S$4)*5,1)))))</f>
        <v>0</v>
      </c>
      <c r="T85" s="144">
        <f>IF('Crisis Indicator Data'!H82="x","x",IF('Crisis Indicator Data'!I82="x","x",'Crisis Indicator Data'!I82/'Crisis Indicator Data'!H82))</f>
        <v>0</v>
      </c>
      <c r="U85" s="248">
        <f t="shared" si="33"/>
        <v>0</v>
      </c>
      <c r="V85" s="248">
        <f t="shared" si="34"/>
        <v>0</v>
      </c>
      <c r="W85" s="248">
        <f>IF('Crisis Indicator Data'!L82="x","x",IF('Crisis Indicator Data'!L82=0,0,IF(LOG('Crisis Indicator Data'!L82)&lt;W$4,0,IF(LOG('Crisis Indicator Data'!L82)&gt;W$3,5,ROUND(5-(W$3-LOG('Crisis Indicator Data'!L82))/(W$3-W$4)*5,1)))))</f>
        <v>0</v>
      </c>
      <c r="X85" s="255">
        <f>IF(OR('Crisis Indicator Data'!L82="x",'Crisis Indicator Data'!H82="x"),"x",'Crisis Indicator Data'!L82/'Crisis Indicator Data'!H82)</f>
        <v>0</v>
      </c>
      <c r="Y85" s="248">
        <f t="shared" si="35"/>
        <v>0</v>
      </c>
      <c r="Z85" s="248">
        <f t="shared" si="36"/>
        <v>0</v>
      </c>
      <c r="AA85" s="248">
        <f t="shared" si="37"/>
        <v>0</v>
      </c>
      <c r="AB85" s="256">
        <f t="shared" si="38"/>
        <v>1.7</v>
      </c>
    </row>
    <row r="86" spans="1:28" x14ac:dyDescent="0.25">
      <c r="A86" s="150" t="str">
        <f>'Crisis Indicator Data'!A83</f>
        <v>Multiple crises in Niger</v>
      </c>
      <c r="B86" s="151" t="str">
        <f>'Crisis Indicator Data'!B83</f>
        <v>Multiple crises country</v>
      </c>
      <c r="C86" s="151" t="str">
        <f>'Crisis Indicator Data'!C83</f>
        <v>NER001</v>
      </c>
      <c r="D86" s="151" t="str">
        <f>'Crisis Indicator Data'!D83</f>
        <v>Niger</v>
      </c>
      <c r="E86" s="152" t="str">
        <f>'Crisis Indicator Data'!E83</f>
        <v>NER</v>
      </c>
      <c r="F86" s="254">
        <f>IF('Crisis Indicator Data'!F83="x","x",IF(LOG('Crisis Indicator Data'!F83)&lt;F$4,0,IF(LOG('Crisis Indicator Data'!F83)&gt;F$3,5,ROUND(5-(F$3-LOG('Crisis Indicator Data'!F83))/(F$3-F$4)*5,1))))</f>
        <v>5</v>
      </c>
      <c r="G86" s="145">
        <f>IF('Crisis Indicator Data'!F83="x","x",IF(B86="Regional crisis",('Crisis Indicator Data'!F83/VLOOKUP('Impact of the crisis'!$C86,'Regional Crises'!$B$1:$R$66,4,FALSE)),'Crisis Indicator Data'!F83/VLOOKUP('Impact of the crisis'!$E86,'Country Indicator Data'!$B$4:$P$300,15,FALSE)))</f>
        <v>1.0002368358727403</v>
      </c>
      <c r="H86" s="248">
        <f t="shared" si="26"/>
        <v>5</v>
      </c>
      <c r="I86" s="248">
        <f t="shared" si="27"/>
        <v>5</v>
      </c>
      <c r="J86" s="248">
        <f>IF('Crisis Indicator Data'!G83="x","x",IF(LOG('Crisis Indicator Data'!G83)&lt;J$4,0,IF(LOG('Crisis Indicator Data'!G83)&gt;J$3,5,ROUND(5-(J$3-LOG('Crisis Indicator Data'!G83))/(J$3-J$4)*5,1))))</f>
        <v>4.5999999999999996</v>
      </c>
      <c r="K86" s="145">
        <f>IF('Crisis Indicator Data'!G83="x","x",IF(B86="Regional crisis",('Crisis Indicator Data'!G83/VLOOKUP('Impact of the crisis'!$C86,'Regional Crises'!$B$1:$R$66,5,FALSE)),'Crisis Indicator Data'!G83/VLOOKUP('Impact of the crisis'!$E86,'Country Indicator Data'!$B$4:$P$300,14,FALSE)))</f>
        <v>1</v>
      </c>
      <c r="L86" s="248">
        <f t="shared" si="28"/>
        <v>5</v>
      </c>
      <c r="M86" s="248">
        <f t="shared" si="29"/>
        <v>4.8</v>
      </c>
      <c r="N86" s="248">
        <f t="shared" si="30"/>
        <v>4.9000000000000004</v>
      </c>
      <c r="O86" s="248">
        <f>IF('Crisis Indicator Data'!H83="x","x",IF('Crisis Indicator Data'!H83=0,0,IF(LOG('Crisis Indicator Data'!H83)&lt;O$4,0,IF(LOG('Crisis Indicator Data'!H83)&gt;O$3,5,ROUND(5-(O$3-LOG('Crisis Indicator Data'!H83))/(O$3-O$4)*5,1)))))</f>
        <v>3.5</v>
      </c>
      <c r="P86" s="144">
        <f>IF('Crisis Indicator Data'!H83="x","x",'Crisis Indicator Data'!H83/'Crisis Indicator Data'!G83)</f>
        <v>0.16310924369747898</v>
      </c>
      <c r="Q86" s="248">
        <f t="shared" si="31"/>
        <v>0.8</v>
      </c>
      <c r="R86" s="248">
        <f t="shared" si="32"/>
        <v>2.15</v>
      </c>
      <c r="S86" s="248">
        <f>IF('Crisis Indicator Data'!I83="x","x",IF('Crisis Indicator Data'!I83=0,0,IF(LOG('Crisis Indicator Data'!I83)&lt;S$4,0,IF(LOG('Crisis Indicator Data'!I83)&gt;S$3,5,ROUND(5-(S$3-LOG('Crisis Indicator Data'!I83))/(S$3-S$4)*5,1)))))</f>
        <v>3.9</v>
      </c>
      <c r="T86" s="144">
        <f>IF('Crisis Indicator Data'!H83="x","x",IF('Crisis Indicator Data'!I83="x","x",'Crisis Indicator Data'!I83/'Crisis Indicator Data'!H83))</f>
        <v>0.14992272024729522</v>
      </c>
      <c r="U86" s="248">
        <f t="shared" si="33"/>
        <v>5</v>
      </c>
      <c r="V86" s="248">
        <f t="shared" si="34"/>
        <v>4.5</v>
      </c>
      <c r="W86" s="248">
        <f>IF('Crisis Indicator Data'!L83="x","x",IF('Crisis Indicator Data'!L83=0,0,IF(LOG('Crisis Indicator Data'!L83)&lt;W$4,0,IF(LOG('Crisis Indicator Data'!L83)&gt;W$3,5,ROUND(5-(W$3-LOG('Crisis Indicator Data'!L83))/(W$3-W$4)*5,1)))))</f>
        <v>4</v>
      </c>
      <c r="X86" s="255">
        <f>IF(OR('Crisis Indicator Data'!L83="x",'Crisis Indicator Data'!H83="x"),"x",'Crisis Indicator Data'!L83/'Crisis Indicator Data'!H83)</f>
        <v>1.6048428645028335E-4</v>
      </c>
      <c r="Y86" s="248">
        <f t="shared" si="35"/>
        <v>5</v>
      </c>
      <c r="Z86" s="248">
        <f t="shared" si="36"/>
        <v>4.5</v>
      </c>
      <c r="AA86" s="248">
        <f t="shared" si="37"/>
        <v>4.5</v>
      </c>
      <c r="AB86" s="256">
        <f t="shared" si="38"/>
        <v>3.6</v>
      </c>
    </row>
    <row r="87" spans="1:28" x14ac:dyDescent="0.25">
      <c r="A87" s="150" t="str">
        <f>'Crisis Indicator Data'!A84</f>
        <v>Boko Haram in Niger</v>
      </c>
      <c r="B87" s="151" t="str">
        <f>'Crisis Indicator Data'!B84</f>
        <v>Conflict</v>
      </c>
      <c r="C87" s="151" t="str">
        <f>'Crisis Indicator Data'!C84</f>
        <v>NER002</v>
      </c>
      <c r="D87" s="151" t="str">
        <f>'Crisis Indicator Data'!D84</f>
        <v>Niger</v>
      </c>
      <c r="E87" s="152" t="str">
        <f>'Crisis Indicator Data'!E84</f>
        <v>NER</v>
      </c>
      <c r="F87" s="254">
        <f>IF('Crisis Indicator Data'!F84="x","x",IF(LOG('Crisis Indicator Data'!F84)&lt;F$4,0,IF(LOG('Crisis Indicator Data'!F84)&gt;F$3,5,ROUND(5-(F$3-LOG('Crisis Indicator Data'!F84))/(F$3-F$4)*5,1))))</f>
        <v>3.7</v>
      </c>
      <c r="G87" s="145">
        <f>IF('Crisis Indicator Data'!F84="x","x",IF(B87="Regional crisis",('Crisis Indicator Data'!F84/VLOOKUP('Impact of the crisis'!$C87,'Regional Crises'!$B$1:$R$66,4,FALSE)),'Crisis Indicator Data'!F84/VLOOKUP('Impact of the crisis'!$E87,'Country Indicator Data'!$B$4:$P$300,15,FALSE)))</f>
        <v>0.12386989816057473</v>
      </c>
      <c r="H87" s="248">
        <f t="shared" si="26"/>
        <v>0.5</v>
      </c>
      <c r="I87" s="248">
        <f t="shared" si="27"/>
        <v>2.1</v>
      </c>
      <c r="J87" s="248">
        <f>IF('Crisis Indicator Data'!G84="x","x",IF(LOG('Crisis Indicator Data'!G84)&lt;J$4,0,IF(LOG('Crisis Indicator Data'!G84)&gt;J$3,5,ROUND(5-(J$3-LOG('Crisis Indicator Data'!G84))/(J$3-J$4)*5,1))))</f>
        <v>0</v>
      </c>
      <c r="K87" s="145">
        <f>IF('Crisis Indicator Data'!G84="x","x",IF(B87="Regional crisis",('Crisis Indicator Data'!G84/VLOOKUP('Impact of the crisis'!$C87,'Regional Crises'!$B$1:$R$66,5,FALSE)),'Crisis Indicator Data'!G84/VLOOKUP('Impact of the crisis'!$E87,'Country Indicator Data'!$B$4:$P$300,14,FALSE)))</f>
        <v>3.9873949579831931E-2</v>
      </c>
      <c r="L87" s="248">
        <f t="shared" si="28"/>
        <v>0.2</v>
      </c>
      <c r="M87" s="248">
        <f t="shared" si="29"/>
        <v>0.1</v>
      </c>
      <c r="N87" s="248">
        <f t="shared" si="30"/>
        <v>1.2</v>
      </c>
      <c r="O87" s="248">
        <f>IF('Crisis Indicator Data'!H84="x","x",IF('Crisis Indicator Data'!H84=0,0,IF(LOG('Crisis Indicator Data'!H84)&lt;O$4,0,IF(LOG('Crisis Indicator Data'!H84)&gt;O$3,5,ROUND(5-(O$3-LOG('Crisis Indicator Data'!H84))/(O$3-O$4)*5,1)))))</f>
        <v>1.6</v>
      </c>
      <c r="P87" s="144">
        <f>IF('Crisis Indicator Data'!H84="x","x",'Crisis Indicator Data'!H84/'Crisis Indicator Data'!G84)</f>
        <v>0.30874604847207587</v>
      </c>
      <c r="Q87" s="248">
        <f t="shared" si="31"/>
        <v>1.5</v>
      </c>
      <c r="R87" s="248">
        <f t="shared" si="32"/>
        <v>1.55</v>
      </c>
      <c r="S87" s="248">
        <f>IF('Crisis Indicator Data'!I84="x","x",IF('Crisis Indicator Data'!I84=0,0,IF(LOG('Crisis Indicator Data'!I84)&lt;S$4,0,IF(LOG('Crisis Indicator Data'!I84)&gt;S$3,5,ROUND(5-(S$3-LOG('Crisis Indicator Data'!I84))/(S$3-S$4)*5,1)))))</f>
        <v>3.4</v>
      </c>
      <c r="T87" s="144">
        <f>IF('Crisis Indicator Data'!H84="x","x",IF('Crisis Indicator Data'!I84="x","x",'Crisis Indicator Data'!I84/'Crisis Indicator Data'!H84))</f>
        <v>0.80887372013651881</v>
      </c>
      <c r="U87" s="248">
        <f t="shared" si="33"/>
        <v>5</v>
      </c>
      <c r="V87" s="248">
        <f t="shared" si="34"/>
        <v>4.2</v>
      </c>
      <c r="W87" s="248">
        <f>IF('Crisis Indicator Data'!L84="x","x",IF('Crisis Indicator Data'!L84=0,0,IF(LOG('Crisis Indicator Data'!L84)&lt;W$4,0,IF(LOG('Crisis Indicator Data'!L84)&gt;W$3,5,ROUND(5-(W$3-LOG('Crisis Indicator Data'!L84))/(W$3-W$4)*5,1)))))</f>
        <v>3</v>
      </c>
      <c r="X87" s="255">
        <f>IF(OR('Crisis Indicator Data'!L84="x",'Crisis Indicator Data'!H84="x"),"x",'Crisis Indicator Data'!L84/'Crisis Indicator Data'!H84)</f>
        <v>4.1979522184300343E-4</v>
      </c>
      <c r="Y87" s="248">
        <f t="shared" si="35"/>
        <v>5</v>
      </c>
      <c r="Z87" s="248">
        <f t="shared" si="36"/>
        <v>4</v>
      </c>
      <c r="AA87" s="248">
        <f t="shared" si="37"/>
        <v>4.0999999999999996</v>
      </c>
      <c r="AB87" s="256">
        <f t="shared" si="38"/>
        <v>3.1</v>
      </c>
    </row>
    <row r="88" spans="1:28" x14ac:dyDescent="0.25">
      <c r="A88" s="150" t="str">
        <f>'Crisis Indicator Data'!A85</f>
        <v>Mali/Burkina Faso conflict</v>
      </c>
      <c r="B88" s="151" t="str">
        <f>'Crisis Indicator Data'!B85</f>
        <v>Conflict</v>
      </c>
      <c r="C88" s="151" t="str">
        <f>'Crisis Indicator Data'!C85</f>
        <v>NER003</v>
      </c>
      <c r="D88" s="151" t="str">
        <f>'Crisis Indicator Data'!D85</f>
        <v>Niger</v>
      </c>
      <c r="E88" s="152" t="str">
        <f>'Crisis Indicator Data'!E85</f>
        <v>NER</v>
      </c>
      <c r="F88" s="254">
        <f>IF('Crisis Indicator Data'!F85="x","x",IF(LOG('Crisis Indicator Data'!F85)&lt;F$4,0,IF(LOG('Crisis Indicator Data'!F85)&gt;F$3,5,ROUND(5-(F$3-LOG('Crisis Indicator Data'!F85))/(F$3-F$4)*5,1))))</f>
        <v>3.9</v>
      </c>
      <c r="G88" s="145">
        <f>IF('Crisis Indicator Data'!F85="x","x",IF(B88="Regional crisis",('Crisis Indicator Data'!F85/VLOOKUP('Impact of the crisis'!$C88,'Regional Crises'!$B$1:$R$66,4,FALSE)),'Crisis Indicator Data'!F85/VLOOKUP('Impact of the crisis'!$E88,'Country Indicator Data'!$B$4:$P$300,15,FALSE)))</f>
        <v>0.1662587826636141</v>
      </c>
      <c r="H88" s="248">
        <f t="shared" si="26"/>
        <v>0.7</v>
      </c>
      <c r="I88" s="248">
        <f t="shared" si="27"/>
        <v>2.2999999999999998</v>
      </c>
      <c r="J88" s="248">
        <f>IF('Crisis Indicator Data'!G85="x","x",IF(LOG('Crisis Indicator Data'!G85)&lt;J$4,0,IF(LOG('Crisis Indicator Data'!G85)&gt;J$3,5,ROUND(5-(J$3-LOG('Crisis Indicator Data'!G85))/(J$3-J$4)*5,1))))</f>
        <v>3.1</v>
      </c>
      <c r="K88" s="145">
        <f>IF('Crisis Indicator Data'!G85="x","x",IF(B88="Regional crisis",('Crisis Indicator Data'!G85/VLOOKUP('Impact of the crisis'!$C88,'Regional Crises'!$B$1:$R$66,5,FALSE)),'Crisis Indicator Data'!G85/VLOOKUP('Impact of the crisis'!$E88,'Country Indicator Data'!$B$4:$P$300,14,FALSE)))</f>
        <v>0.35294117647058826</v>
      </c>
      <c r="L88" s="248">
        <f t="shared" si="28"/>
        <v>1.7</v>
      </c>
      <c r="M88" s="248">
        <f t="shared" si="29"/>
        <v>2.4</v>
      </c>
      <c r="N88" s="248">
        <f t="shared" si="30"/>
        <v>2.4</v>
      </c>
      <c r="O88" s="248">
        <f>IF('Crisis Indicator Data'!H85="x","x",IF('Crisis Indicator Data'!H85=0,0,IF(LOG('Crisis Indicator Data'!H85)&lt;O$4,0,IF(LOG('Crisis Indicator Data'!H85)&gt;O$3,5,ROUND(5-(O$3-LOG('Crisis Indicator Data'!H85))/(O$3-O$4)*5,1)))))</f>
        <v>2.7</v>
      </c>
      <c r="P88" s="144">
        <f>IF('Crisis Indicator Data'!H85="x","x",'Crisis Indicator Data'!H85/'Crisis Indicator Data'!G85)</f>
        <v>0.16142857142857142</v>
      </c>
      <c r="Q88" s="248">
        <f t="shared" si="31"/>
        <v>0.8</v>
      </c>
      <c r="R88" s="248">
        <f t="shared" si="32"/>
        <v>1.75</v>
      </c>
      <c r="S88" s="248">
        <f>IF('Crisis Indicator Data'!I85="x","x",IF('Crisis Indicator Data'!I85=0,0,IF(LOG('Crisis Indicator Data'!I85)&lt;S$4,0,IF(LOG('Crisis Indicator Data'!I85)&gt;S$3,5,ROUND(5-(S$3-LOG('Crisis Indicator Data'!I85))/(S$3-S$4)*5,1)))))</f>
        <v>3.4</v>
      </c>
      <c r="T88" s="144">
        <f>IF('Crisis Indicator Data'!H85="x","x",IF('Crisis Indicator Data'!I85="x","x",'Crisis Indicator Data'!I85/'Crisis Indicator Data'!H85))</f>
        <v>0.16519174041297935</v>
      </c>
      <c r="U88" s="248">
        <f t="shared" si="33"/>
        <v>5</v>
      </c>
      <c r="V88" s="248">
        <f t="shared" si="34"/>
        <v>4.2</v>
      </c>
      <c r="W88" s="248">
        <f>IF('Crisis Indicator Data'!L85="x","x",IF('Crisis Indicator Data'!L85=0,0,IF(LOG('Crisis Indicator Data'!L85)&lt;W$4,0,IF(LOG('Crisis Indicator Data'!L85)&gt;W$3,5,ROUND(5-(W$3-LOG('Crisis Indicator Data'!L85))/(W$3-W$4)*5,1)))))</f>
        <v>3.8</v>
      </c>
      <c r="X88" s="255">
        <f>IF(OR('Crisis Indicator Data'!L85="x",'Crisis Indicator Data'!H85="x"),"x",'Crisis Indicator Data'!L85/'Crisis Indicator Data'!H85)</f>
        <v>3.4808259587020647E-4</v>
      </c>
      <c r="Y88" s="248">
        <f t="shared" si="35"/>
        <v>5</v>
      </c>
      <c r="Z88" s="248">
        <f t="shared" si="36"/>
        <v>4.4000000000000004</v>
      </c>
      <c r="AA88" s="248">
        <f t="shared" si="37"/>
        <v>4.3</v>
      </c>
      <c r="AB88" s="256">
        <f t="shared" si="38"/>
        <v>3.3</v>
      </c>
    </row>
    <row r="89" spans="1:28" x14ac:dyDescent="0.25">
      <c r="A89" s="150" t="str">
        <f>'Crisis Indicator Data'!A86</f>
        <v>Nigerian Refugees</v>
      </c>
      <c r="B89" s="151" t="str">
        <f>'Crisis Indicator Data'!B86</f>
        <v>International displacement</v>
      </c>
      <c r="C89" s="151" t="str">
        <f>'Crisis Indicator Data'!C86</f>
        <v>NER004</v>
      </c>
      <c r="D89" s="151" t="str">
        <f>'Crisis Indicator Data'!D86</f>
        <v>Niger</v>
      </c>
      <c r="E89" s="152" t="str">
        <f>'Crisis Indicator Data'!E86</f>
        <v>NER</v>
      </c>
      <c r="F89" s="254">
        <f>IF('Crisis Indicator Data'!F86="x","x",IF(LOG('Crisis Indicator Data'!F86)&lt;F$4,0,IF(LOG('Crisis Indicator Data'!F86)&gt;F$3,5,ROUND(5-(F$3-LOG('Crisis Indicator Data'!F86))/(F$3-F$4)*5,1))))</f>
        <v>1.6</v>
      </c>
      <c r="G89" s="145">
        <f>IF('Crisis Indicator Data'!F86="x","x",IF(B89="Regional crisis",('Crisis Indicator Data'!F86/VLOOKUP('Impact of the crisis'!$C89,'Regional Crises'!$B$1:$R$66,4,FALSE)),'Crisis Indicator Data'!F86/VLOOKUP('Impact of the crisis'!$E89,'Country Indicator Data'!$B$4:$P$300,15,FALSE)))</f>
        <v>6.8019262650982869E-3</v>
      </c>
      <c r="H89" s="248">
        <f t="shared" si="26"/>
        <v>0</v>
      </c>
      <c r="I89" s="248">
        <f t="shared" si="27"/>
        <v>0.8</v>
      </c>
      <c r="J89" s="248">
        <f>IF('Crisis Indicator Data'!G86="x","x",IF(LOG('Crisis Indicator Data'!G86)&lt;J$4,0,IF(LOG('Crisis Indicator Data'!G86)&gt;J$3,5,ROUND(5-(J$3-LOG('Crisis Indicator Data'!G86))/(J$3-J$4)*5,1))))</f>
        <v>0.4</v>
      </c>
      <c r="K89" s="145">
        <f>IF('Crisis Indicator Data'!G86="x","x",IF(B89="Regional crisis",('Crisis Indicator Data'!G86/VLOOKUP('Impact of the crisis'!$C89,'Regional Crises'!$B$1:$R$66,5,FALSE)),'Crisis Indicator Data'!G86/VLOOKUP('Impact of the crisis'!$E89,'Country Indicator Data'!$B$4:$P$300,14,FALSE)))</f>
        <v>5.5798319327731091E-2</v>
      </c>
      <c r="L89" s="248">
        <f t="shared" si="28"/>
        <v>0.2</v>
      </c>
      <c r="M89" s="248">
        <f t="shared" si="29"/>
        <v>0.30000000000000004</v>
      </c>
      <c r="N89" s="248">
        <f t="shared" si="30"/>
        <v>0.6</v>
      </c>
      <c r="O89" s="248">
        <f>IF('Crisis Indicator Data'!H86="x","x",IF('Crisis Indicator Data'!H86=0,0,IF(LOG('Crisis Indicator Data'!H86)&lt;O$4,0,IF(LOG('Crisis Indicator Data'!H86)&gt;O$3,5,ROUND(5-(O$3-LOG('Crisis Indicator Data'!H86))/(O$3-O$4)*5,1)))))</f>
        <v>2.2000000000000002</v>
      </c>
      <c r="P89" s="144">
        <f>IF('Crisis Indicator Data'!H86="x","x",'Crisis Indicator Data'!H86/'Crisis Indicator Data'!G86)</f>
        <v>0.53012048192771088</v>
      </c>
      <c r="Q89" s="248">
        <f t="shared" si="31"/>
        <v>2.6</v>
      </c>
      <c r="R89" s="248">
        <f t="shared" si="32"/>
        <v>2.4000000000000004</v>
      </c>
      <c r="S89" s="248">
        <f>IF('Crisis Indicator Data'!I86="x","x",IF('Crisis Indicator Data'!I86=0,0,IF(LOG('Crisis Indicator Data'!I86)&lt;S$4,0,IF(LOG('Crisis Indicator Data'!I86)&gt;S$3,5,ROUND(5-(S$3-LOG('Crisis Indicator Data'!I86))/(S$3-S$4)*5,1)))))</f>
        <v>3.2</v>
      </c>
      <c r="T89" s="144">
        <f>IF('Crisis Indicator Data'!H86="x","x",IF('Crisis Indicator Data'!I86="x","x",'Crisis Indicator Data'!I86/'Crisis Indicator Data'!H86))</f>
        <v>0.265625</v>
      </c>
      <c r="U89" s="248">
        <f t="shared" si="33"/>
        <v>5</v>
      </c>
      <c r="V89" s="248">
        <f t="shared" si="34"/>
        <v>4.0999999999999996</v>
      </c>
      <c r="W89" s="248">
        <f>IF('Crisis Indicator Data'!L86="x","x",IF('Crisis Indicator Data'!L86=0,0,IF(LOG('Crisis Indicator Data'!L86)&lt;W$4,0,IF(LOG('Crisis Indicator Data'!L86)&gt;W$3,5,ROUND(5-(W$3-LOG('Crisis Indicator Data'!L86))/(W$3-W$4)*5,1)))))</f>
        <v>1.7</v>
      </c>
      <c r="X89" s="255">
        <f>IF(OR('Crisis Indicator Data'!L86="x",'Crisis Indicator Data'!H86="x"),"x",'Crisis Indicator Data'!L86/'Crisis Indicator Data'!H86)</f>
        <v>2.2727272727272726E-5</v>
      </c>
      <c r="Y89" s="248">
        <f t="shared" si="35"/>
        <v>1.1000000000000001</v>
      </c>
      <c r="Z89" s="248">
        <f t="shared" si="36"/>
        <v>1.4</v>
      </c>
      <c r="AA89" s="248">
        <f t="shared" si="37"/>
        <v>3</v>
      </c>
      <c r="AB89" s="256">
        <f t="shared" si="38"/>
        <v>2.7</v>
      </c>
    </row>
    <row r="90" spans="1:28" x14ac:dyDescent="0.25">
      <c r="A90" s="150" t="str">
        <f>'Crisis Indicator Data'!A87</f>
        <v>Complex crisis in Nigeria</v>
      </c>
      <c r="B90" s="151" t="str">
        <f>'Crisis Indicator Data'!B87</f>
        <v>Complex crisis</v>
      </c>
      <c r="C90" s="151" t="str">
        <f>'Crisis Indicator Data'!C87</f>
        <v>NGA001</v>
      </c>
      <c r="D90" s="151" t="str">
        <f>'Crisis Indicator Data'!D87</f>
        <v>Nigeria</v>
      </c>
      <c r="E90" s="152" t="str">
        <f>'Crisis Indicator Data'!E87</f>
        <v>NGA</v>
      </c>
      <c r="F90" s="254">
        <f>IF('Crisis Indicator Data'!F87="x","x",IF(LOG('Crisis Indicator Data'!F87)&lt;F$4,0,IF(LOG('Crisis Indicator Data'!F87)&gt;F$3,5,ROUND(5-(F$3-LOG('Crisis Indicator Data'!F87))/(F$3-F$4)*5,1))))</f>
        <v>4.9000000000000004</v>
      </c>
      <c r="G90" s="145">
        <f>IF('Crisis Indicator Data'!F87="x","x",IF(B90="Regional crisis",('Crisis Indicator Data'!F87/VLOOKUP('Impact of the crisis'!$C90,'Regional Crises'!$B$1:$R$66,4,FALSE)),'Crisis Indicator Data'!F87/VLOOKUP('Impact of the crisis'!$E90,'Country Indicator Data'!$B$4:$P$300,15,FALSE)))</f>
        <v>0.99903378459984404</v>
      </c>
      <c r="H90" s="248">
        <f t="shared" si="26"/>
        <v>5</v>
      </c>
      <c r="I90" s="248">
        <f t="shared" si="27"/>
        <v>4.95</v>
      </c>
      <c r="J90" s="248">
        <f>IF('Crisis Indicator Data'!G87="x","x",IF(LOG('Crisis Indicator Data'!G87)&lt;J$4,0,IF(LOG('Crisis Indicator Data'!G87)&gt;J$3,5,ROUND(5-(J$3-LOG('Crisis Indicator Data'!G87))/(J$3-J$4)*5,1))))</f>
        <v>5</v>
      </c>
      <c r="K90" s="145">
        <f>IF('Crisis Indicator Data'!G87="x","x",IF(B90="Regional crisis",('Crisis Indicator Data'!G87/VLOOKUP('Impact of the crisis'!$C90,'Regional Crises'!$B$1:$R$66,5,FALSE)),'Crisis Indicator Data'!G87/VLOOKUP('Impact of the crisis'!$E90,'Country Indicator Data'!$B$4:$P$300,14,FALSE)))</f>
        <v>1</v>
      </c>
      <c r="L90" s="248">
        <f t="shared" si="28"/>
        <v>5</v>
      </c>
      <c r="M90" s="248">
        <f t="shared" si="29"/>
        <v>5</v>
      </c>
      <c r="N90" s="248">
        <f t="shared" si="30"/>
        <v>5</v>
      </c>
      <c r="O90" s="248">
        <f>IF('Crisis Indicator Data'!H87="x","x",IF('Crisis Indicator Data'!H87=0,0,IF(LOG('Crisis Indicator Data'!H87)&lt;O$4,0,IF(LOG('Crisis Indicator Data'!H87)&gt;O$3,5,ROUND(5-(O$3-LOG('Crisis Indicator Data'!H87))/(O$3-O$4)*5,1)))))</f>
        <v>4.5999999999999996</v>
      </c>
      <c r="P90" s="144">
        <f>IF('Crisis Indicator Data'!H87="x","x",'Crisis Indicator Data'!H87/'Crisis Indicator Data'!G87)</f>
        <v>9.3848840593771229E-2</v>
      </c>
      <c r="Q90" s="248">
        <f t="shared" si="31"/>
        <v>0.4</v>
      </c>
      <c r="R90" s="248">
        <f t="shared" si="32"/>
        <v>2.5</v>
      </c>
      <c r="S90" s="248">
        <f>IF('Crisis Indicator Data'!I87="x","x",IF('Crisis Indicator Data'!I87=0,0,IF(LOG('Crisis Indicator Data'!I87)&lt;S$4,0,IF(LOG('Crisis Indicator Data'!I87)&gt;S$3,5,ROUND(5-(S$3-LOG('Crisis Indicator Data'!I87))/(S$3-S$4)*5,1)))))</f>
        <v>5</v>
      </c>
      <c r="T90" s="144">
        <f>IF('Crisis Indicator Data'!H87="x","x",IF('Crisis Indicator Data'!I87="x","x",'Crisis Indicator Data'!I87/'Crisis Indicator Data'!H87))</f>
        <v>0.27442365346841724</v>
      </c>
      <c r="U90" s="248">
        <f t="shared" si="33"/>
        <v>5</v>
      </c>
      <c r="V90" s="248">
        <f t="shared" si="34"/>
        <v>5</v>
      </c>
      <c r="W90" s="248">
        <f>IF('Crisis Indicator Data'!L87="x","x",IF('Crisis Indicator Data'!L87=0,0,IF(LOG('Crisis Indicator Data'!L87)&lt;W$4,0,IF(LOG('Crisis Indicator Data'!L87)&gt;W$3,5,ROUND(5-(W$3-LOG('Crisis Indicator Data'!L87))/(W$3-W$4)*5,1)))))</f>
        <v>5</v>
      </c>
      <c r="X90" s="255">
        <f>IF(OR('Crisis Indicator Data'!L87="x",'Crisis Indicator Data'!H87="x"),"x",'Crisis Indicator Data'!L87/'Crisis Indicator Data'!H87)</f>
        <v>2.6449912126537786E-4</v>
      </c>
      <c r="Y90" s="248">
        <f t="shared" si="35"/>
        <v>5</v>
      </c>
      <c r="Z90" s="248">
        <f t="shared" si="36"/>
        <v>5</v>
      </c>
      <c r="AA90" s="248">
        <f t="shared" si="37"/>
        <v>5</v>
      </c>
      <c r="AB90" s="256">
        <f t="shared" si="38"/>
        <v>4.0999999999999996</v>
      </c>
    </row>
    <row r="91" spans="1:28" x14ac:dyDescent="0.25">
      <c r="A91" s="150" t="str">
        <f>'Crisis Indicator Data'!A88</f>
        <v>Middle belt conflict</v>
      </c>
      <c r="B91" s="151" t="str">
        <f>'Crisis Indicator Data'!B88</f>
        <v>Conflict</v>
      </c>
      <c r="C91" s="151" t="str">
        <f>'Crisis Indicator Data'!C88</f>
        <v>NGA003</v>
      </c>
      <c r="D91" s="151" t="str">
        <f>'Crisis Indicator Data'!D88</f>
        <v>Nigeria</v>
      </c>
      <c r="E91" s="152" t="str">
        <f>'Crisis Indicator Data'!E88</f>
        <v>NGA</v>
      </c>
      <c r="F91" s="254">
        <f>IF('Crisis Indicator Data'!F88="x","x",IF(LOG('Crisis Indicator Data'!F88)&lt;F$4,0,IF(LOG('Crisis Indicator Data'!F88)&gt;F$3,5,ROUND(5-(F$3-LOG('Crisis Indicator Data'!F88))/(F$3-F$4)*5,1))))</f>
        <v>3.8</v>
      </c>
      <c r="G91" s="145">
        <f>IF('Crisis Indicator Data'!F88="x","x",IF(B91="Regional crisis",('Crisis Indicator Data'!F88/VLOOKUP('Impact of the crisis'!$C91,'Regional Crises'!$B$1:$R$66,4,FALSE)),'Crisis Indicator Data'!F88/VLOOKUP('Impact of the crisis'!$E91,'Country Indicator Data'!$B$4:$P$300,15,FALSE)))</f>
        <v>0.19946199369764045</v>
      </c>
      <c r="H91" s="248">
        <f t="shared" si="26"/>
        <v>0.9</v>
      </c>
      <c r="I91" s="248">
        <f t="shared" si="27"/>
        <v>2.35</v>
      </c>
      <c r="J91" s="248">
        <f>IF('Crisis Indicator Data'!G88="x","x",IF(LOG('Crisis Indicator Data'!G88)&lt;J$4,0,IF(LOG('Crisis Indicator Data'!G88)&gt;J$3,5,ROUND(5-(J$3-LOG('Crisis Indicator Data'!G88))/(J$3-J$4)*5,1))))</f>
        <v>4</v>
      </c>
      <c r="K91" s="145">
        <f>IF('Crisis Indicator Data'!G88="x","x",IF(B91="Regional crisis",('Crisis Indicator Data'!G88/VLOOKUP('Impact of the crisis'!$C91,'Regional Crises'!$B$1:$R$66,5,FALSE)),'Crisis Indicator Data'!G88/VLOOKUP('Impact of the crisis'!$E91,'Country Indicator Data'!$B$4:$P$300,14,FALSE)))</f>
        <v>7.5346851654215577E-2</v>
      </c>
      <c r="L91" s="248">
        <f t="shared" si="28"/>
        <v>0.3</v>
      </c>
      <c r="M91" s="248">
        <f t="shared" si="29"/>
        <v>2.15</v>
      </c>
      <c r="N91" s="248">
        <f t="shared" si="30"/>
        <v>2.2999999999999998</v>
      </c>
      <c r="O91" s="248">
        <f>IF('Crisis Indicator Data'!H88="x","x",IF('Crisis Indicator Data'!H88=0,0,IF(LOG('Crisis Indicator Data'!H88)&lt;O$4,0,IF(LOG('Crisis Indicator Data'!H88)&gt;O$3,5,ROUND(5-(O$3-LOG('Crisis Indicator Data'!H88))/(O$3-O$4)*5,1)))))</f>
        <v>2.5</v>
      </c>
      <c r="P91" s="144">
        <f>IF('Crisis Indicator Data'!H88="x","x",'Crisis Indicator Data'!H88/'Crisis Indicator Data'!G88)</f>
        <v>6.3224311099665212E-2</v>
      </c>
      <c r="Q91" s="248">
        <f t="shared" si="31"/>
        <v>0.3</v>
      </c>
      <c r="R91" s="248">
        <f t="shared" si="32"/>
        <v>1.4</v>
      </c>
      <c r="S91" s="248">
        <f>IF('Crisis Indicator Data'!I88="x","x",IF('Crisis Indicator Data'!I88=0,0,IF(LOG('Crisis Indicator Data'!I88)&lt;S$4,0,IF(LOG('Crisis Indicator Data'!I88)&gt;S$3,5,ROUND(5-(S$3-LOG('Crisis Indicator Data'!I88))/(S$3-S$4)*5,1)))))</f>
        <v>3.7</v>
      </c>
      <c r="T91" s="144">
        <f>IF('Crisis Indicator Data'!H88="x","x",IF('Crisis Indicator Data'!I88="x","x",'Crisis Indicator Data'!I88/'Crisis Indicator Data'!H88))</f>
        <v>0.38696537678207737</v>
      </c>
      <c r="U91" s="248">
        <f t="shared" si="33"/>
        <v>5</v>
      </c>
      <c r="V91" s="248">
        <f t="shared" si="34"/>
        <v>4.4000000000000004</v>
      </c>
      <c r="W91" s="248">
        <f>IF('Crisis Indicator Data'!L88="x","x",IF('Crisis Indicator Data'!L88=0,0,IF(LOG('Crisis Indicator Data'!L88)&lt;W$4,0,IF(LOG('Crisis Indicator Data'!L88)&gt;W$3,5,ROUND(5-(W$3-LOG('Crisis Indicator Data'!L88))/(W$3-W$4)*5,1)))))</f>
        <v>3.8</v>
      </c>
      <c r="X91" s="255">
        <f>IF(OR('Crisis Indicator Data'!L88="x",'Crisis Indicator Data'!H88="x"),"x",'Crisis Indicator Data'!L88/'Crisis Indicator Data'!H88)</f>
        <v>4.6130346232179227E-4</v>
      </c>
      <c r="Y91" s="248">
        <f t="shared" si="35"/>
        <v>5</v>
      </c>
      <c r="Z91" s="248">
        <f t="shared" si="36"/>
        <v>4.4000000000000004</v>
      </c>
      <c r="AA91" s="248">
        <f t="shared" si="37"/>
        <v>4.4000000000000004</v>
      </c>
      <c r="AB91" s="256">
        <f t="shared" si="38"/>
        <v>3.3</v>
      </c>
    </row>
    <row r="92" spans="1:28" x14ac:dyDescent="0.25">
      <c r="A92" s="150" t="str">
        <f>'Crisis Indicator Data'!A89</f>
        <v>Boko Haram crisis in Nigeria</v>
      </c>
      <c r="B92" s="151" t="str">
        <f>'Crisis Indicator Data'!B89</f>
        <v>Conflict</v>
      </c>
      <c r="C92" s="151" t="str">
        <f>'Crisis Indicator Data'!C89</f>
        <v>NGA004</v>
      </c>
      <c r="D92" s="151" t="str">
        <f>'Crisis Indicator Data'!D89</f>
        <v>Nigeria</v>
      </c>
      <c r="E92" s="152" t="str">
        <f>'Crisis Indicator Data'!E89</f>
        <v>NGA</v>
      </c>
      <c r="F92" s="254">
        <f>IF('Crisis Indicator Data'!F89="x","x",IF(LOG('Crisis Indicator Data'!F89)&lt;F$4,0,IF(LOG('Crisis Indicator Data'!F89)&gt;F$3,5,ROUND(5-(F$3-LOG('Crisis Indicator Data'!F89))/(F$3-F$4)*5,1))))</f>
        <v>3.7</v>
      </c>
      <c r="G92" s="145">
        <f>IF('Crisis Indicator Data'!F89="x","x",IF(B92="Regional crisis",('Crisis Indicator Data'!F89/VLOOKUP('Impact of the crisis'!$C92,'Regional Crises'!$B$1:$R$66,4,FALSE)),'Crisis Indicator Data'!F89/VLOOKUP('Impact of the crisis'!$E92,'Country Indicator Data'!$B$4:$P$300,15,FALSE)))</f>
        <v>0.17338954950206967</v>
      </c>
      <c r="H92" s="248">
        <f t="shared" si="26"/>
        <v>0.8</v>
      </c>
      <c r="I92" s="248">
        <f t="shared" si="27"/>
        <v>2.25</v>
      </c>
      <c r="J92" s="248">
        <f>IF('Crisis Indicator Data'!G89="x","x",IF(LOG('Crisis Indicator Data'!G89)&lt;J$4,0,IF(LOG('Crisis Indicator Data'!G89)&gt;J$3,5,ROUND(5-(J$3-LOG('Crisis Indicator Data'!G89))/(J$3-J$4)*5,1))))</f>
        <v>3.9</v>
      </c>
      <c r="K92" s="145">
        <f>IF('Crisis Indicator Data'!G89="x","x",IF(B92="Regional crisis",('Crisis Indicator Data'!G89/VLOOKUP('Impact of the crisis'!$C92,'Regional Crises'!$B$1:$R$66,5,FALSE)),'Crisis Indicator Data'!G89/VLOOKUP('Impact of the crisis'!$E92,'Country Indicator Data'!$B$4:$P$300,14,FALSE)))</f>
        <v>7.0879014262151929E-2</v>
      </c>
      <c r="L92" s="248">
        <f t="shared" si="28"/>
        <v>0.3</v>
      </c>
      <c r="M92" s="248">
        <f t="shared" si="29"/>
        <v>2.1</v>
      </c>
      <c r="N92" s="248">
        <f t="shared" si="30"/>
        <v>2.2000000000000002</v>
      </c>
      <c r="O92" s="248">
        <f>IF('Crisis Indicator Data'!H89="x","x",IF('Crisis Indicator Data'!H89=0,0,IF(LOG('Crisis Indicator Data'!H89)&lt;O$4,0,IF(LOG('Crisis Indicator Data'!H89)&gt;O$3,5,ROUND(5-(O$3-LOG('Crisis Indicator Data'!H89))/(O$3-O$4)*5,1)))))</f>
        <v>4.4000000000000004</v>
      </c>
      <c r="P92" s="144">
        <f>IF('Crisis Indicator Data'!H89="x","x",'Crisis Indicator Data'!H89/'Crisis Indicator Data'!G89)</f>
        <v>1</v>
      </c>
      <c r="Q92" s="248">
        <f t="shared" si="31"/>
        <v>5</v>
      </c>
      <c r="R92" s="248">
        <f t="shared" si="32"/>
        <v>4.7</v>
      </c>
      <c r="S92" s="248">
        <f>IF('Crisis Indicator Data'!I89="x","x",IF('Crisis Indicator Data'!I89=0,0,IF(LOG('Crisis Indicator Data'!I89)&lt;S$4,0,IF(LOG('Crisis Indicator Data'!I89)&gt;S$3,5,ROUND(5-(S$3-LOG('Crisis Indicator Data'!I89))/(S$3-S$4)*5,1)))))</f>
        <v>5</v>
      </c>
      <c r="T92" s="144">
        <f>IF('Crisis Indicator Data'!H89="x","x",IF('Crisis Indicator Data'!I89="x","x",'Crisis Indicator Data'!I89/'Crisis Indicator Data'!H89))</f>
        <v>0.29922661008828966</v>
      </c>
      <c r="U92" s="248">
        <f t="shared" si="33"/>
        <v>5</v>
      </c>
      <c r="V92" s="248">
        <f t="shared" si="34"/>
        <v>5</v>
      </c>
      <c r="W92" s="248">
        <f>IF('Crisis Indicator Data'!L89="x","x",IF('Crisis Indicator Data'!L89=0,0,IF(LOG('Crisis Indicator Data'!L89)&lt;W$4,0,IF(LOG('Crisis Indicator Data'!L89)&gt;W$3,5,ROUND(5-(W$3-LOG('Crisis Indicator Data'!L89))/(W$3-W$4)*5,1)))))</f>
        <v>4.5</v>
      </c>
      <c r="X92" s="255">
        <f>IF(OR('Crisis Indicator Data'!L89="x",'Crisis Indicator Data'!H89="x"),"x",'Crisis Indicator Data'!L89/'Crisis Indicator Data'!H89)</f>
        <v>9.5476011224419958E-5</v>
      </c>
      <c r="Y92" s="248">
        <f t="shared" si="35"/>
        <v>4.8</v>
      </c>
      <c r="Z92" s="248">
        <f t="shared" si="36"/>
        <v>4.7</v>
      </c>
      <c r="AA92" s="248">
        <f t="shared" si="37"/>
        <v>4.9000000000000004</v>
      </c>
      <c r="AB92" s="256">
        <f t="shared" si="38"/>
        <v>4.8</v>
      </c>
    </row>
    <row r="93" spans="1:28" x14ac:dyDescent="0.25">
      <c r="A93" s="150" t="str">
        <f>'Crisis Indicator Data'!A90</f>
        <v>Northwest Banditry</v>
      </c>
      <c r="B93" s="151" t="str">
        <f>'Crisis Indicator Data'!B90</f>
        <v>Other type of violence</v>
      </c>
      <c r="C93" s="151" t="str">
        <f>'Crisis Indicator Data'!C90</f>
        <v>NGA007</v>
      </c>
      <c r="D93" s="151" t="str">
        <f>'Crisis Indicator Data'!D90</f>
        <v>Nigeria</v>
      </c>
      <c r="E93" s="152" t="str">
        <f>'Crisis Indicator Data'!E90</f>
        <v>NGA</v>
      </c>
      <c r="F93" s="254">
        <f>IF('Crisis Indicator Data'!F90="x","x",IF(LOG('Crisis Indicator Data'!F90)&lt;F$4,0,IF(LOG('Crisis Indicator Data'!F90)&gt;F$3,5,ROUND(5-(F$3-LOG('Crisis Indicator Data'!F90))/(F$3-F$4)*5,1))))</f>
        <v>4</v>
      </c>
      <c r="G93" s="145">
        <f>IF('Crisis Indicator Data'!F90="x","x",IF(B93="Regional crisis",('Crisis Indicator Data'!F90/VLOOKUP('Impact of the crisis'!$C93,'Regional Crises'!$B$1:$R$66,4,FALSE)),'Crisis Indicator Data'!F90/VLOOKUP('Impact of the crisis'!$E93,'Country Indicator Data'!$B$4:$P$300,15,FALSE)))</f>
        <v>0.26099673902302445</v>
      </c>
      <c r="H93" s="248">
        <f t="shared" si="26"/>
        <v>1.2</v>
      </c>
      <c r="I93" s="248">
        <f t="shared" si="27"/>
        <v>2.6</v>
      </c>
      <c r="J93" s="248">
        <f>IF('Crisis Indicator Data'!G90="x","x",IF(LOG('Crisis Indicator Data'!G90)&lt;J$4,0,IF(LOG('Crisis Indicator Data'!G90)&gt;J$3,5,ROUND(5-(J$3-LOG('Crisis Indicator Data'!G90))/(J$3-J$4)*5,1))))</f>
        <v>5</v>
      </c>
      <c r="K93" s="145">
        <f>IF('Crisis Indicator Data'!G90="x","x",IF(B93="Regional crisis",('Crisis Indicator Data'!G90/VLOOKUP('Impact of the crisis'!$C93,'Regional Crises'!$B$1:$R$66,5,FALSE)),'Crisis Indicator Data'!G90/VLOOKUP('Impact of the crisis'!$E93,'Country Indicator Data'!$B$4:$P$300,14,FALSE)))</f>
        <v>0.17266420879014263</v>
      </c>
      <c r="L93" s="248">
        <f t="shared" si="28"/>
        <v>0.8</v>
      </c>
      <c r="M93" s="248">
        <f t="shared" si="29"/>
        <v>2.9</v>
      </c>
      <c r="N93" s="248">
        <f t="shared" si="30"/>
        <v>2.8</v>
      </c>
      <c r="O93" s="248">
        <f>IF('Crisis Indicator Data'!H90="x","x",IF('Crisis Indicator Data'!H90=0,0,IF(LOG('Crisis Indicator Data'!H90)&lt;O$4,0,IF(LOG('Crisis Indicator Data'!H90)&gt;O$3,5,ROUND(5-(O$3-LOG('Crisis Indicator Data'!H90))/(O$3-O$4)*5,1)))))</f>
        <v>3.4</v>
      </c>
      <c r="P93" s="144">
        <f>IF('Crisis Indicator Data'!H90="x","x",'Crisis Indicator Data'!H90/'Crisis Indicator Data'!G90)</f>
        <v>0.1033630208187003</v>
      </c>
      <c r="Q93" s="248">
        <f t="shared" si="31"/>
        <v>0.5</v>
      </c>
      <c r="R93" s="248">
        <f t="shared" si="32"/>
        <v>1.95</v>
      </c>
      <c r="S93" s="248">
        <f>IF('Crisis Indicator Data'!I90="x","x",IF('Crisis Indicator Data'!I90=0,0,IF(LOG('Crisis Indicator Data'!I90)&lt;S$4,0,IF(LOG('Crisis Indicator Data'!I90)&gt;S$3,5,ROUND(5-(S$3-LOG('Crisis Indicator Data'!I90))/(S$3-S$4)*5,1)))))</f>
        <v>3.8</v>
      </c>
      <c r="T93" s="144">
        <f>IF('Crisis Indicator Data'!H90="x","x",IF('Crisis Indicator Data'!I90="x","x",'Crisis Indicator Data'!I90/'Crisis Indicator Data'!H90))</f>
        <v>0.13182930144060886</v>
      </c>
      <c r="U93" s="248">
        <f t="shared" si="33"/>
        <v>4.4000000000000004</v>
      </c>
      <c r="V93" s="248">
        <f t="shared" si="34"/>
        <v>4.0999999999999996</v>
      </c>
      <c r="W93" s="248">
        <f>IF('Crisis Indicator Data'!L90="x","x",IF('Crisis Indicator Data'!L90=0,0,IF(LOG('Crisis Indicator Data'!L90)&lt;W$4,0,IF(LOG('Crisis Indicator Data'!L90)&gt;W$3,5,ROUND(5-(W$3-LOG('Crisis Indicator Data'!L90))/(W$3-W$4)*5,1)))))</f>
        <v>3.8</v>
      </c>
      <c r="X93" s="255">
        <f>IF(OR('Crisis Indicator Data'!L90="x",'Crisis Indicator Data'!H90="x"),"x",'Crisis Indicator Data'!L90/'Crisis Indicator Data'!H90)</f>
        <v>1.2802391954335417E-4</v>
      </c>
      <c r="Y93" s="248">
        <f t="shared" si="35"/>
        <v>5</v>
      </c>
      <c r="Z93" s="248">
        <f t="shared" si="36"/>
        <v>4.4000000000000004</v>
      </c>
      <c r="AA93" s="248">
        <f t="shared" si="37"/>
        <v>4.3</v>
      </c>
      <c r="AB93" s="256">
        <f t="shared" si="38"/>
        <v>3.4</v>
      </c>
    </row>
    <row r="94" spans="1:28" x14ac:dyDescent="0.25">
      <c r="A94" s="150" t="str">
        <f>'Crisis Indicator Data'!A91</f>
        <v>Cameroonian Refugees in Nigeria</v>
      </c>
      <c r="B94" s="151" t="str">
        <f>'Crisis Indicator Data'!B91</f>
        <v>International displacement</v>
      </c>
      <c r="C94" s="151" t="str">
        <f>'Crisis Indicator Data'!C91</f>
        <v>NGA008</v>
      </c>
      <c r="D94" s="151" t="str">
        <f>'Crisis Indicator Data'!D91</f>
        <v>Nigeria</v>
      </c>
      <c r="E94" s="152" t="str">
        <f>'Crisis Indicator Data'!E91</f>
        <v>NGA</v>
      </c>
      <c r="F94" s="254">
        <f>IF('Crisis Indicator Data'!F91="x","x",IF(LOG('Crisis Indicator Data'!F91)&lt;F$4,0,IF(LOG('Crisis Indicator Data'!F91)&gt;F$3,5,ROUND(5-(F$3-LOG('Crisis Indicator Data'!F91))/(F$3-F$4)*5,1))))</f>
        <v>3.4</v>
      </c>
      <c r="G94" s="145">
        <f>IF('Crisis Indicator Data'!F91="x","x",IF(B94="Regional crisis",('Crisis Indicator Data'!F91/VLOOKUP('Impact of the crisis'!$C94,'Regional Crises'!$B$1:$R$66,4,FALSE)),'Crisis Indicator Data'!F91/VLOOKUP('Impact of the crisis'!$E94,'Country Indicator Data'!$B$4:$P$300,15,FALSE)))</f>
        <v>0.11933638569562019</v>
      </c>
      <c r="H94" s="248">
        <f t="shared" si="26"/>
        <v>0.5</v>
      </c>
      <c r="I94" s="248">
        <f t="shared" si="27"/>
        <v>1.95</v>
      </c>
      <c r="J94" s="248">
        <f>IF('Crisis Indicator Data'!G91="x","x",IF(LOG('Crisis Indicator Data'!G91)&lt;J$4,0,IF(LOG('Crisis Indicator Data'!G91)&gt;J$3,5,ROUND(5-(J$3-LOG('Crisis Indicator Data'!G91))/(J$3-J$4)*5,1))))</f>
        <v>3.7</v>
      </c>
      <c r="K94" s="145">
        <f>IF('Crisis Indicator Data'!G91="x","x",IF(B94="Regional crisis",('Crisis Indicator Data'!G91/VLOOKUP('Impact of the crisis'!$C94,'Regional Crises'!$B$1:$R$66,5,FALSE)),'Crisis Indicator Data'!G91/VLOOKUP('Impact of the crisis'!$E94,'Country Indicator Data'!$B$4:$P$300,14,FALSE)))</f>
        <v>6.1487338701853113E-2</v>
      </c>
      <c r="L94" s="248">
        <f t="shared" si="28"/>
        <v>0.3</v>
      </c>
      <c r="M94" s="248">
        <f t="shared" si="29"/>
        <v>2</v>
      </c>
      <c r="N94" s="248">
        <f t="shared" si="30"/>
        <v>2</v>
      </c>
      <c r="O94" s="248">
        <f>IF('Crisis Indicator Data'!H91="x","x",IF('Crisis Indicator Data'!H91=0,0,IF(LOG('Crisis Indicator Data'!H91)&lt;O$4,0,IF(LOG('Crisis Indicator Data'!H91)&gt;O$3,5,ROUND(5-(O$3-LOG('Crisis Indicator Data'!H91))/(O$3-O$4)*5,1)))))</f>
        <v>0.6</v>
      </c>
      <c r="P94" s="144">
        <f>IF('Crisis Indicator Data'!H91="x","x",'Crisis Indicator Data'!H91/'Crisis Indicator Data'!G91)</f>
        <v>5.4437869822485203E-3</v>
      </c>
      <c r="Q94" s="248">
        <f t="shared" si="31"/>
        <v>0</v>
      </c>
      <c r="R94" s="248">
        <f t="shared" si="32"/>
        <v>0.3</v>
      </c>
      <c r="S94" s="248">
        <f>IF('Crisis Indicator Data'!I91="x","x",IF('Crisis Indicator Data'!I91=0,0,IF(LOG('Crisis Indicator Data'!I91)&lt;S$4,0,IF(LOG('Crisis Indicator Data'!I91)&gt;S$3,5,ROUND(5-(S$3-LOG('Crisis Indicator Data'!I91))/(S$3-S$4)*5,1)))))</f>
        <v>2.6</v>
      </c>
      <c r="T94" s="144">
        <f>IF('Crisis Indicator Data'!H91="x","x",IF('Crisis Indicator Data'!I91="x","x",'Crisis Indicator Data'!I91/'Crisis Indicator Data'!H91))</f>
        <v>1</v>
      </c>
      <c r="U94" s="248">
        <f t="shared" si="33"/>
        <v>5</v>
      </c>
      <c r="V94" s="248">
        <f t="shared" si="34"/>
        <v>3.8</v>
      </c>
      <c r="W94" s="248">
        <f>IF('Crisis Indicator Data'!L91="x","x",IF('Crisis Indicator Data'!L91=0,0,IF(LOG('Crisis Indicator Data'!L91)&lt;W$4,0,IF(LOG('Crisis Indicator Data'!L91)&gt;W$3,5,ROUND(5-(W$3-LOG('Crisis Indicator Data'!L91))/(W$3-W$4)*5,1)))))</f>
        <v>0</v>
      </c>
      <c r="X94" s="255">
        <f>IF(OR('Crisis Indicator Data'!L91="x",'Crisis Indicator Data'!H91="x"),"x",'Crisis Indicator Data'!L91/'Crisis Indicator Data'!H91)</f>
        <v>0</v>
      </c>
      <c r="Y94" s="248">
        <f t="shared" si="35"/>
        <v>0</v>
      </c>
      <c r="Z94" s="248">
        <f t="shared" si="36"/>
        <v>0</v>
      </c>
      <c r="AA94" s="248">
        <f t="shared" si="37"/>
        <v>2.2999999999999998</v>
      </c>
      <c r="AB94" s="256">
        <f t="shared" si="38"/>
        <v>1.4</v>
      </c>
    </row>
    <row r="95" spans="1:28" x14ac:dyDescent="0.2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2" t="str">
        <f>'Crisis Indicator Data'!E92</f>
        <v>NIC</v>
      </c>
      <c r="F95" s="254">
        <f>IF('Crisis Indicator Data'!F92="x","x",IF(LOG('Crisis Indicator Data'!F92)&lt;F$4,0,IF(LOG('Crisis Indicator Data'!F92)&gt;F$3,5,ROUND(5-(F$3-LOG('Crisis Indicator Data'!F92))/(F$3-F$4)*5,1))))</f>
        <v>3.5</v>
      </c>
      <c r="G95" s="145">
        <f>IF('Crisis Indicator Data'!F92="x","x",IF(B95="Regional crisis",('Crisis Indicator Data'!F92/VLOOKUP('Impact of the crisis'!$C95,'Regional Crises'!$B$1:$R$66,4,FALSE)),'Crisis Indicator Data'!F92/VLOOKUP('Impact of the crisis'!$E95,'Country Indicator Data'!$B$4:$P$300,15,FALSE)))</f>
        <v>0.9996676084427456</v>
      </c>
      <c r="H95" s="248">
        <f t="shared" si="26"/>
        <v>5</v>
      </c>
      <c r="I95" s="248">
        <f t="shared" si="27"/>
        <v>4.25</v>
      </c>
      <c r="J95" s="248">
        <f>IF('Crisis Indicator Data'!G92="x","x",IF(LOG('Crisis Indicator Data'!G92)&lt;J$4,0,IF(LOG('Crisis Indicator Data'!G92)&gt;J$3,5,ROUND(5-(J$3-LOG('Crisis Indicator Data'!G92))/(J$3-J$4)*5,1))))</f>
        <v>2.7</v>
      </c>
      <c r="K95" s="145">
        <f>IF('Crisis Indicator Data'!G92="x","x",IF(B95="Regional crisis",('Crisis Indicator Data'!G92/VLOOKUP('Impact of the crisis'!$C95,'Regional Crises'!$B$1:$R$66,5,FALSE)),'Crisis Indicator Data'!G92/VLOOKUP('Impact of the crisis'!$E95,'Country Indicator Data'!$B$4:$P$300,14,FALSE)))</f>
        <v>1</v>
      </c>
      <c r="L95" s="248">
        <f t="shared" si="28"/>
        <v>5</v>
      </c>
      <c r="M95" s="248">
        <f t="shared" si="29"/>
        <v>3.85</v>
      </c>
      <c r="N95" s="248">
        <f t="shared" si="30"/>
        <v>4.0999999999999996</v>
      </c>
      <c r="O95" s="248">
        <f>IF('Crisis Indicator Data'!H92="x","x",IF('Crisis Indicator Data'!H92=0,0,IF(LOG('Crisis Indicator Data'!H92)&lt;O$4,0,IF(LOG('Crisis Indicator Data'!H92)&gt;O$3,5,ROUND(5-(O$3-LOG('Crisis Indicator Data'!H92))/(O$3-O$4)*5,1)))))</f>
        <v>1.2</v>
      </c>
      <c r="P95" s="144">
        <f>IF('Crisis Indicator Data'!H92="x","x",'Crisis Indicator Data'!H92/'Crisis Indicator Data'!G92)</f>
        <v>2.4651162790697675E-2</v>
      </c>
      <c r="Q95" s="248">
        <f t="shared" si="31"/>
        <v>0.1</v>
      </c>
      <c r="R95" s="248">
        <f t="shared" si="32"/>
        <v>0.65</v>
      </c>
      <c r="S95" s="248">
        <f>IF('Crisis Indicator Data'!I92="x","x",IF('Crisis Indicator Data'!I92=0,0,IF(LOG('Crisis Indicator Data'!I92)&lt;S$4,0,IF(LOG('Crisis Indicator Data'!I92)&gt;S$3,5,ROUND(5-(S$3-LOG('Crisis Indicator Data'!I92))/(S$3-S$4)*5,1)))))</f>
        <v>3.1</v>
      </c>
      <c r="T95" s="144">
        <f>IF('Crisis Indicator Data'!H92="x","x",IF('Crisis Indicator Data'!I92="x","x",'Crisis Indicator Data'!I92/'Crisis Indicator Data'!H92))</f>
        <v>1</v>
      </c>
      <c r="U95" s="248">
        <f t="shared" si="33"/>
        <v>5</v>
      </c>
      <c r="V95" s="248">
        <f t="shared" si="34"/>
        <v>4.0999999999999996</v>
      </c>
      <c r="W95" s="248">
        <f>IF('Crisis Indicator Data'!L92="x","x",IF('Crisis Indicator Data'!L92=0,0,IF(LOG('Crisis Indicator Data'!L92)&lt;W$4,0,IF(LOG('Crisis Indicator Data'!L92)&gt;W$3,5,ROUND(5-(W$3-LOG('Crisis Indicator Data'!L92))/(W$3-W$4)*5,1)))))</f>
        <v>0.9</v>
      </c>
      <c r="X95" s="255">
        <f>IF(OR('Crisis Indicator Data'!L92="x",'Crisis Indicator Data'!H92="x"),"x",'Crisis Indicator Data'!L92/'Crisis Indicator Data'!H92)</f>
        <v>2.5157232704402517E-5</v>
      </c>
      <c r="Y95" s="248">
        <f t="shared" si="35"/>
        <v>1.3</v>
      </c>
      <c r="Z95" s="248">
        <f t="shared" si="36"/>
        <v>1.1000000000000001</v>
      </c>
      <c r="AA95" s="248">
        <f t="shared" si="37"/>
        <v>2.9</v>
      </c>
      <c r="AB95" s="256">
        <f t="shared" si="38"/>
        <v>1.9</v>
      </c>
    </row>
    <row r="96" spans="1:28" x14ac:dyDescent="0.25">
      <c r="A96" s="150" t="str">
        <f>'Crisis Indicator Data'!A93</f>
        <v>Complex crisis in Pakistan</v>
      </c>
      <c r="B96" s="151" t="str">
        <f>'Crisis Indicator Data'!B93</f>
        <v>Complex crisis</v>
      </c>
      <c r="C96" s="151" t="str">
        <f>'Crisis Indicator Data'!C93</f>
        <v>PAK001</v>
      </c>
      <c r="D96" s="151" t="str">
        <f>'Crisis Indicator Data'!D93</f>
        <v>Pakistan</v>
      </c>
      <c r="E96" s="152" t="str">
        <f>'Crisis Indicator Data'!E93</f>
        <v>PAK</v>
      </c>
      <c r="F96" s="254">
        <f>IF('Crisis Indicator Data'!F93="x","x",IF(LOG('Crisis Indicator Data'!F93)&lt;F$4,0,IF(LOG('Crisis Indicator Data'!F93)&gt;F$3,5,ROUND(5-(F$3-LOG('Crisis Indicator Data'!F93))/(F$3-F$4)*5,1))))</f>
        <v>4.8</v>
      </c>
      <c r="G96" s="145">
        <f>IF('Crisis Indicator Data'!F93="x","x",IF(B96="Regional crisis",('Crisis Indicator Data'!F93/VLOOKUP('Impact of the crisis'!$C96,'Regional Crises'!$B$1:$R$66,4,FALSE)),'Crisis Indicator Data'!F93/VLOOKUP('Impact of the crisis'!$E96,'Country Indicator Data'!$B$4:$P$300,15,FALSE)))</f>
        <v>1</v>
      </c>
      <c r="H96" s="248">
        <f t="shared" si="26"/>
        <v>5</v>
      </c>
      <c r="I96" s="248">
        <f t="shared" si="27"/>
        <v>4.9000000000000004</v>
      </c>
      <c r="J96" s="248">
        <f>IF('Crisis Indicator Data'!G93="x","x",IF(LOG('Crisis Indicator Data'!G93)&lt;J$4,0,IF(LOG('Crisis Indicator Data'!G93)&gt;J$3,5,ROUND(5-(J$3-LOG('Crisis Indicator Data'!G93))/(J$3-J$4)*5,1))))</f>
        <v>5</v>
      </c>
      <c r="K96" s="145">
        <f>IF('Crisis Indicator Data'!G93="x","x",IF(B96="Regional crisis",('Crisis Indicator Data'!G93/VLOOKUP('Impact of the crisis'!$C96,'Regional Crises'!$B$1:$R$66,5,FALSE)),'Crisis Indicator Data'!G93/VLOOKUP('Impact of the crisis'!$E96,'Country Indicator Data'!$B$4:$P$300,14,FALSE)))</f>
        <v>1</v>
      </c>
      <c r="L96" s="248">
        <f t="shared" si="28"/>
        <v>5</v>
      </c>
      <c r="M96" s="248">
        <f t="shared" si="29"/>
        <v>5</v>
      </c>
      <c r="N96" s="248">
        <f t="shared" si="30"/>
        <v>5</v>
      </c>
      <c r="O96" s="248">
        <f>IF('Crisis Indicator Data'!H93="x","x",IF('Crisis Indicator Data'!H93=0,0,IF(LOG('Crisis Indicator Data'!H93)&lt;O$4,0,IF(LOG('Crisis Indicator Data'!H93)&gt;O$3,5,ROUND(5-(O$3-LOG('Crisis Indicator Data'!H93))/(O$3-O$4)*5,1)))))</f>
        <v>5</v>
      </c>
      <c r="P96" s="144">
        <f>IF('Crisis Indicator Data'!H93="x","x",'Crisis Indicator Data'!H93/'Crisis Indicator Data'!G93)</f>
        <v>0.29998387722287345</v>
      </c>
      <c r="Q96" s="248">
        <f t="shared" si="31"/>
        <v>1.5</v>
      </c>
      <c r="R96" s="248">
        <f t="shared" si="32"/>
        <v>3.25</v>
      </c>
      <c r="S96" s="248">
        <f>IF('Crisis Indicator Data'!I93="x","x",IF('Crisis Indicator Data'!I93=0,0,IF(LOG('Crisis Indicator Data'!I93)&lt;S$4,0,IF(LOG('Crisis Indicator Data'!I93)&gt;S$3,5,ROUND(5-(S$3-LOG('Crisis Indicator Data'!I93))/(S$3-S$4)*5,1)))))</f>
        <v>5</v>
      </c>
      <c r="T96" s="144">
        <f>IF('Crisis Indicator Data'!H93="x","x",IF('Crisis Indicator Data'!I93="x","x",'Crisis Indicator Data'!I93/'Crisis Indicator Data'!H93))</f>
        <v>0.31462893830890576</v>
      </c>
      <c r="U96" s="248">
        <f t="shared" si="33"/>
        <v>5</v>
      </c>
      <c r="V96" s="248">
        <f t="shared" si="34"/>
        <v>5</v>
      </c>
      <c r="W96" s="248">
        <f>IF('Crisis Indicator Data'!L93="x","x",IF('Crisis Indicator Data'!L93=0,0,IF(LOG('Crisis Indicator Data'!L93)&lt;W$4,0,IF(LOG('Crisis Indicator Data'!L93)&gt;W$3,5,ROUND(5-(W$3-LOG('Crisis Indicator Data'!L93))/(W$3-W$4)*5,1)))))</f>
        <v>4.0999999999999996</v>
      </c>
      <c r="X96" s="255">
        <f>IF(OR('Crisis Indicator Data'!L93="x",'Crisis Indicator Data'!H93="x"),"x",'Crisis Indicator Data'!L93/'Crisis Indicator Data'!H93)</f>
        <v>1.1635169879290559E-5</v>
      </c>
      <c r="Y96" s="248">
        <f t="shared" si="35"/>
        <v>0.6</v>
      </c>
      <c r="Z96" s="248">
        <f t="shared" si="36"/>
        <v>2.4</v>
      </c>
      <c r="AA96" s="248">
        <f t="shared" si="37"/>
        <v>4.0999999999999996</v>
      </c>
      <c r="AB96" s="256">
        <f t="shared" si="38"/>
        <v>3.7</v>
      </c>
    </row>
    <row r="97" spans="1:28" x14ac:dyDescent="0.25">
      <c r="A97" s="150" t="str">
        <f>'Crisis Indicator Data'!A94</f>
        <v>Kashmir conflict in Pakistan</v>
      </c>
      <c r="B97" s="151" t="str">
        <f>'Crisis Indicator Data'!B94</f>
        <v>Conflict</v>
      </c>
      <c r="C97" s="151" t="str">
        <f>'Crisis Indicator Data'!C94</f>
        <v>PAK004</v>
      </c>
      <c r="D97" s="151" t="str">
        <f>'Crisis Indicator Data'!D94</f>
        <v>Pakistan</v>
      </c>
      <c r="E97" s="152" t="str">
        <f>'Crisis Indicator Data'!E94</f>
        <v>PAK</v>
      </c>
      <c r="F97" s="254">
        <f>IF('Crisis Indicator Data'!F94="x","x",IF(LOG('Crisis Indicator Data'!F94)&lt;F$4,0,IF(LOG('Crisis Indicator Data'!F94)&gt;F$3,5,ROUND(5-(F$3-LOG('Crisis Indicator Data'!F94))/(F$3-F$4)*5,1))))</f>
        <v>1.9</v>
      </c>
      <c r="G97" s="145">
        <f>IF('Crisis Indicator Data'!F94="x","x",IF(B97="Regional crisis",('Crisis Indicator Data'!F94/VLOOKUP('Impact of the crisis'!$C97,'Regional Crises'!$B$1:$R$66,4,FALSE)),'Crisis Indicator Data'!F94/VLOOKUP('Impact of the crisis'!$E97,'Country Indicator Data'!$B$4:$P$300,15,FALSE)))</f>
        <v>1.7249117891241179E-2</v>
      </c>
      <c r="H97" s="248">
        <f t="shared" si="26"/>
        <v>0</v>
      </c>
      <c r="I97" s="248">
        <f t="shared" si="27"/>
        <v>0.95</v>
      </c>
      <c r="J97" s="248">
        <f>IF('Crisis Indicator Data'!G94="x","x",IF(LOG('Crisis Indicator Data'!G94)&lt;J$4,0,IF(LOG('Crisis Indicator Data'!G94)&gt;J$3,5,ROUND(5-(J$3-LOG('Crisis Indicator Data'!G94))/(J$3-J$4)*5,1))))</f>
        <v>2.2000000000000002</v>
      </c>
      <c r="K97" s="145">
        <f>IF('Crisis Indicator Data'!G94="x","x",IF(B97="Regional crisis",('Crisis Indicator Data'!G94/VLOOKUP('Impact of the crisis'!$C97,'Regional Crises'!$B$1:$R$66,5,FALSE)),'Crisis Indicator Data'!G94/VLOOKUP('Impact of the crisis'!$E97,'Country Indicator Data'!$B$4:$P$300,14,FALSE)))</f>
        <v>1.939090762520208E-2</v>
      </c>
      <c r="L97" s="248">
        <f t="shared" si="28"/>
        <v>0</v>
      </c>
      <c r="M97" s="248">
        <f t="shared" si="29"/>
        <v>1.1000000000000001</v>
      </c>
      <c r="N97" s="248">
        <f t="shared" si="30"/>
        <v>1</v>
      </c>
      <c r="O97" s="248" t="str">
        <f>IF('Crisis Indicator Data'!H94="x","x",IF('Crisis Indicator Data'!H94=0,0,IF(LOG('Crisis Indicator Data'!H94)&lt;O$4,0,IF(LOG('Crisis Indicator Data'!H94)&gt;O$3,5,ROUND(5-(O$3-LOG('Crisis Indicator Data'!H94))/(O$3-O$4)*5,1)))))</f>
        <v>x</v>
      </c>
      <c r="P97" s="144" t="str">
        <f>IF('Crisis Indicator Data'!H94="x","x",'Crisis Indicator Data'!H94/'Crisis Indicator Data'!G94)</f>
        <v>x</v>
      </c>
      <c r="Q97" s="248" t="str">
        <f t="shared" si="31"/>
        <v>x</v>
      </c>
      <c r="R97" s="248" t="str">
        <f t="shared" si="32"/>
        <v>x</v>
      </c>
      <c r="S97" s="248" t="str">
        <f>IF('Crisis Indicator Data'!I94="x","x",IF('Crisis Indicator Data'!I94=0,0,IF(LOG('Crisis Indicator Data'!I94)&lt;S$4,0,IF(LOG('Crisis Indicator Data'!I94)&gt;S$3,5,ROUND(5-(S$3-LOG('Crisis Indicator Data'!I94))/(S$3-S$4)*5,1)))))</f>
        <v>x</v>
      </c>
      <c r="T97" s="144" t="str">
        <f>IF('Crisis Indicator Data'!H94="x","x",IF('Crisis Indicator Data'!I94="x","x",'Crisis Indicator Data'!I94/'Crisis Indicator Data'!H94))</f>
        <v>x</v>
      </c>
      <c r="U97" s="248" t="str">
        <f t="shared" si="33"/>
        <v>x</v>
      </c>
      <c r="V97" s="248" t="str">
        <f t="shared" si="34"/>
        <v>x</v>
      </c>
      <c r="W97" s="248">
        <f>IF('Crisis Indicator Data'!L94="x","x",IF('Crisis Indicator Data'!L94=0,0,IF(LOG('Crisis Indicator Data'!L94)&lt;W$4,0,IF(LOG('Crisis Indicator Data'!L94)&gt;W$3,5,ROUND(5-(W$3-LOG('Crisis Indicator Data'!L94))/(W$3-W$4)*5,1)))))</f>
        <v>0</v>
      </c>
      <c r="X97" s="255" t="str">
        <f>IF(OR('Crisis Indicator Data'!L94="x",'Crisis Indicator Data'!H94="x"),"x",'Crisis Indicator Data'!L94/'Crisis Indicator Data'!H94)</f>
        <v>x</v>
      </c>
      <c r="Y97" s="248" t="str">
        <f t="shared" si="35"/>
        <v>x</v>
      </c>
      <c r="Z97" s="248">
        <f t="shared" si="36"/>
        <v>0</v>
      </c>
      <c r="AA97" s="248">
        <f t="shared" si="37"/>
        <v>0</v>
      </c>
      <c r="AB97" s="256">
        <f t="shared" si="38"/>
        <v>0</v>
      </c>
    </row>
    <row r="98" spans="1:28" x14ac:dyDescent="0.25">
      <c r="A98" s="150" t="str">
        <f>'Crisis Indicator Data'!A95</f>
        <v>Venezuela displacement in Panama</v>
      </c>
      <c r="B98" s="151" t="str">
        <f>'Crisis Indicator Data'!B95</f>
        <v>International displacement</v>
      </c>
      <c r="C98" s="151" t="str">
        <f>'Crisis Indicator Data'!C95</f>
        <v>PAN002</v>
      </c>
      <c r="D98" s="151" t="str">
        <f>'Crisis Indicator Data'!D95</f>
        <v>Panama</v>
      </c>
      <c r="E98" s="152" t="str">
        <f>'Crisis Indicator Data'!E95</f>
        <v>PAN</v>
      </c>
      <c r="F98" s="254">
        <f>IF('Crisis Indicator Data'!F95="x","x",IF(LOG('Crisis Indicator Data'!F95)&lt;F$4,0,IF(LOG('Crisis Indicator Data'!F95)&gt;F$3,5,ROUND(5-(F$3-LOG('Crisis Indicator Data'!F95))/(F$3-F$4)*5,1))))</f>
        <v>3.1</v>
      </c>
      <c r="G98" s="145">
        <f>IF('Crisis Indicator Data'!F95="x","x",IF(B98="Regional crisis",('Crisis Indicator Data'!F95/VLOOKUP('Impact of the crisis'!$C98,'Regional Crises'!$B$1:$R$66,4,FALSE)),'Crisis Indicator Data'!F95/VLOOKUP('Impact of the crisis'!$E98,'Country Indicator Data'!$B$4:$P$300,15,FALSE)))</f>
        <v>0.99811676082862522</v>
      </c>
      <c r="H98" s="248">
        <f t="shared" si="26"/>
        <v>5</v>
      </c>
      <c r="I98" s="248">
        <f t="shared" si="27"/>
        <v>4.05</v>
      </c>
      <c r="J98" s="248">
        <f>IF('Crisis Indicator Data'!G95="x","x",IF(LOG('Crisis Indicator Data'!G95)&lt;J$4,0,IF(LOG('Crisis Indicator Data'!G95)&gt;J$3,5,ROUND(5-(J$3-LOG('Crisis Indicator Data'!G95))/(J$3-J$4)*5,1))))</f>
        <v>0</v>
      </c>
      <c r="K98" s="145">
        <f>IF('Crisis Indicator Data'!G95="x","x",IF(B98="Regional crisis",('Crisis Indicator Data'!G95/VLOOKUP('Impact of the crisis'!$C98,'Regional Crises'!$B$1:$R$66,5,FALSE)),'Crisis Indicator Data'!G95/VLOOKUP('Impact of the crisis'!$E98,'Country Indicator Data'!$B$4:$P$300,14,FALSE)))</f>
        <v>2.8372093023255815E-2</v>
      </c>
      <c r="L98" s="248">
        <f t="shared" si="28"/>
        <v>0.1</v>
      </c>
      <c r="M98" s="248">
        <f t="shared" si="29"/>
        <v>0.05</v>
      </c>
      <c r="N98" s="248">
        <f t="shared" si="30"/>
        <v>2.6</v>
      </c>
      <c r="O98" s="248">
        <f>IF('Crisis Indicator Data'!H95="x","x",IF('Crisis Indicator Data'!H95=0,0,IF(LOG('Crisis Indicator Data'!H95)&lt;O$4,0,IF(LOG('Crisis Indicator Data'!H95)&gt;O$3,5,ROUND(5-(O$3-LOG('Crisis Indicator Data'!H95))/(O$3-O$4)*5,1)))))</f>
        <v>0.8</v>
      </c>
      <c r="P98" s="144">
        <f>IF('Crisis Indicator Data'!H95="x","x",'Crisis Indicator Data'!H95/'Crisis Indicator Data'!G95)</f>
        <v>0.78688524590163933</v>
      </c>
      <c r="Q98" s="248">
        <f t="shared" si="31"/>
        <v>3.9</v>
      </c>
      <c r="R98" s="248">
        <f t="shared" si="32"/>
        <v>2.35</v>
      </c>
      <c r="S98" s="248">
        <f>IF('Crisis Indicator Data'!I95="x","x",IF('Crisis Indicator Data'!I95=0,0,IF(LOG('Crisis Indicator Data'!I95)&lt;S$4,0,IF(LOG('Crisis Indicator Data'!I95)&gt;S$3,5,ROUND(5-(S$3-LOG('Crisis Indicator Data'!I95))/(S$3-S$4)*5,1)))))</f>
        <v>0.9</v>
      </c>
      <c r="T98" s="144">
        <f>IF('Crisis Indicator Data'!H95="x","x",IF('Crisis Indicator Data'!I95="x","x",'Crisis Indicator Data'!I95/'Crisis Indicator Data'!H95))</f>
        <v>4.1666666666666664E-2</v>
      </c>
      <c r="U98" s="248">
        <f t="shared" si="33"/>
        <v>1.4</v>
      </c>
      <c r="V98" s="248">
        <f t="shared" si="34"/>
        <v>1.2</v>
      </c>
      <c r="W98" s="248">
        <f>IF('Crisis Indicator Data'!L95="x","x",IF('Crisis Indicator Data'!L95=0,0,IF(LOG('Crisis Indicator Data'!L95)&lt;W$4,0,IF(LOG('Crisis Indicator Data'!L95)&gt;W$3,5,ROUND(5-(W$3-LOG('Crisis Indicator Data'!L95))/(W$3-W$4)*5,1)))))</f>
        <v>1.7</v>
      </c>
      <c r="X98" s="255">
        <f>IF(OR('Crisis Indicator Data'!L95="x",'Crisis Indicator Data'!H95="x"),"x",'Crisis Indicator Data'!L95/'Crisis Indicator Data'!H95)</f>
        <v>1.5625E-4</v>
      </c>
      <c r="Y98" s="248">
        <f t="shared" si="35"/>
        <v>5</v>
      </c>
      <c r="Z98" s="248">
        <f t="shared" si="36"/>
        <v>3.4</v>
      </c>
      <c r="AA98" s="248">
        <f t="shared" si="37"/>
        <v>2.5</v>
      </c>
      <c r="AB98" s="256">
        <f t="shared" si="38"/>
        <v>2.4</v>
      </c>
    </row>
    <row r="99" spans="1:28" x14ac:dyDescent="0.25">
      <c r="A99" s="150" t="str">
        <f>'Crisis Indicator Data'!A96</f>
        <v>Venezuela displacement in Peru</v>
      </c>
      <c r="B99" s="151" t="str">
        <f>'Crisis Indicator Data'!B96</f>
        <v>International displacement</v>
      </c>
      <c r="C99" s="151" t="str">
        <f>'Crisis Indicator Data'!C96</f>
        <v>PER002</v>
      </c>
      <c r="D99" s="151" t="str">
        <f>'Crisis Indicator Data'!D96</f>
        <v>Peru</v>
      </c>
      <c r="E99" s="152" t="str">
        <f>'Crisis Indicator Data'!E96</f>
        <v>PER</v>
      </c>
      <c r="F99" s="254">
        <f>IF('Crisis Indicator Data'!F96="x","x",IF(LOG('Crisis Indicator Data'!F96)&lt;F$4,0,IF(LOG('Crisis Indicator Data'!F96)&gt;F$3,5,ROUND(5-(F$3-LOG('Crisis Indicator Data'!F96))/(F$3-F$4)*5,1))))</f>
        <v>3.9</v>
      </c>
      <c r="G99" s="145">
        <f>IF('Crisis Indicator Data'!F96="x","x",IF(B99="Regional crisis",('Crisis Indicator Data'!F96/VLOOKUP('Impact of the crisis'!$C99,'Regional Crises'!$B$1:$R$66,4,FALSE)),'Crisis Indicator Data'!F96/VLOOKUP('Impact of the crisis'!$E99,'Country Indicator Data'!$B$4:$P$300,15,FALSE)))</f>
        <v>0.1602296875</v>
      </c>
      <c r="H99" s="248">
        <f t="shared" si="26"/>
        <v>0.7</v>
      </c>
      <c r="I99" s="248">
        <f t="shared" si="27"/>
        <v>2.2999999999999998</v>
      </c>
      <c r="J99" s="248">
        <f>IF('Crisis Indicator Data'!G96="x","x",IF(LOG('Crisis Indicator Data'!G96)&lt;J$4,0,IF(LOG('Crisis Indicator Data'!G96)&gt;J$3,5,ROUND(5-(J$3-LOG('Crisis Indicator Data'!G96))/(J$3-J$4)*5,1))))</f>
        <v>3.4</v>
      </c>
      <c r="K99" s="145">
        <f>IF('Crisis Indicator Data'!G96="x","x",IF(B99="Regional crisis",('Crisis Indicator Data'!G96/VLOOKUP('Impact of the crisis'!$C99,'Regional Crises'!$B$1:$R$66,5,FALSE)),'Crisis Indicator Data'!G96/VLOOKUP('Impact of the crisis'!$E99,'Country Indicator Data'!$B$4:$P$300,14,FALSE)))</f>
        <v>0.32330303030303031</v>
      </c>
      <c r="L99" s="248">
        <f t="shared" si="28"/>
        <v>1.6</v>
      </c>
      <c r="M99" s="248">
        <f t="shared" si="29"/>
        <v>2.5</v>
      </c>
      <c r="N99" s="248">
        <f t="shared" si="30"/>
        <v>2.4</v>
      </c>
      <c r="O99" s="248">
        <f>IF('Crisis Indicator Data'!H96="x","x",IF('Crisis Indicator Data'!H96=0,0,IF(LOG('Crisis Indicator Data'!H96)&lt;O$4,0,IF(LOG('Crisis Indicator Data'!H96)&gt;O$3,5,ROUND(5-(O$3-LOG('Crisis Indicator Data'!H96))/(O$3-O$4)*5,1)))))</f>
        <v>3</v>
      </c>
      <c r="P99" s="144">
        <f>IF('Crisis Indicator Data'!H96="x","x",'Crisis Indicator Data'!H96/'Crisis Indicator Data'!G96)</f>
        <v>0.19336395163557971</v>
      </c>
      <c r="Q99" s="248">
        <f t="shared" si="31"/>
        <v>0.9</v>
      </c>
      <c r="R99" s="248">
        <f t="shared" si="32"/>
        <v>1.95</v>
      </c>
      <c r="S99" s="248">
        <f>IF('Crisis Indicator Data'!I96="x","x",IF('Crisis Indicator Data'!I96=0,0,IF(LOG('Crisis Indicator Data'!I96)&lt;S$4,0,IF(LOG('Crisis Indicator Data'!I96)&gt;S$3,5,ROUND(5-(S$3-LOG('Crisis Indicator Data'!I96))/(S$3-S$4)*5,1)))))</f>
        <v>4.3</v>
      </c>
      <c r="T99" s="144">
        <f>IF('Crisis Indicator Data'!H96="x","x",IF('Crisis Indicator Data'!I96="x","x",'Crisis Indicator Data'!I96/'Crisis Indicator Data'!H96))</f>
        <v>0.50896752302472126</v>
      </c>
      <c r="U99" s="248">
        <f t="shared" si="33"/>
        <v>5</v>
      </c>
      <c r="V99" s="248">
        <f t="shared" si="34"/>
        <v>4.7</v>
      </c>
      <c r="W99" s="248" t="str">
        <f>IF('Crisis Indicator Data'!L96="x","x",IF('Crisis Indicator Data'!L96=0,0,IF(LOG('Crisis Indicator Data'!L96)&lt;W$4,0,IF(LOG('Crisis Indicator Data'!L96)&gt;W$3,5,ROUND(5-(W$3-LOG('Crisis Indicator Data'!L96))/(W$3-W$4)*5,1)))))</f>
        <v>x</v>
      </c>
      <c r="X99" s="255" t="str">
        <f>IF(OR('Crisis Indicator Data'!L96="x",'Crisis Indicator Data'!H96="x"),"x",'Crisis Indicator Data'!L96/'Crisis Indicator Data'!H96)</f>
        <v>x</v>
      </c>
      <c r="Y99" s="248" t="str">
        <f t="shared" si="35"/>
        <v>x</v>
      </c>
      <c r="Z99" s="248" t="str">
        <f t="shared" si="36"/>
        <v>x</v>
      </c>
      <c r="AA99" s="248">
        <f t="shared" si="37"/>
        <v>4.7</v>
      </c>
      <c r="AB99" s="256">
        <f t="shared" si="38"/>
        <v>3.7</v>
      </c>
    </row>
    <row r="100" spans="1:28" x14ac:dyDescent="0.2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2" t="str">
        <f>'Crisis Indicator Data'!E97</f>
        <v>PHL</v>
      </c>
      <c r="F100" s="254">
        <f>IF('Crisis Indicator Data'!F97="x","x",IF(LOG('Crisis Indicator Data'!F97)&lt;F$4,0,IF(LOG('Crisis Indicator Data'!F97)&gt;F$3,5,ROUND(5-(F$3-LOG('Crisis Indicator Data'!F97))/(F$3-F$4)*5,1))))</f>
        <v>3.9</v>
      </c>
      <c r="G100" s="145">
        <f>IF('Crisis Indicator Data'!F97="x","x",IF(B100="Regional crisis",('Crisis Indicator Data'!F97/VLOOKUP('Impact of the crisis'!$C100,'Regional Crises'!$B$1:$R$66,4,FALSE)),'Crisis Indicator Data'!F97/VLOOKUP('Impact of the crisis'!$E100,'Country Indicator Data'!$B$4:$P$300,15,FALSE)))</f>
        <v>0.77987215346949734</v>
      </c>
      <c r="H100" s="248">
        <f t="shared" si="26"/>
        <v>3.9</v>
      </c>
      <c r="I100" s="248">
        <f t="shared" si="27"/>
        <v>3.9</v>
      </c>
      <c r="J100" s="248">
        <f>IF('Crisis Indicator Data'!G97="x","x",IF(LOG('Crisis Indicator Data'!G97)&lt;J$4,0,IF(LOG('Crisis Indicator Data'!G97)&gt;J$3,5,ROUND(5-(J$3-LOG('Crisis Indicator Data'!G97))/(J$3-J$4)*5,1))))</f>
        <v>5</v>
      </c>
      <c r="K100" s="145">
        <f>IF('Crisis Indicator Data'!G97="x","x",IF(B100="Regional crisis",('Crisis Indicator Data'!G97/VLOOKUP('Impact of the crisis'!$C100,'Regional Crises'!$B$1:$R$66,5,FALSE)),'Crisis Indicator Data'!G97/VLOOKUP('Impact of the crisis'!$E100,'Country Indicator Data'!$B$4:$P$300,14,FALSE)))</f>
        <v>0.41193950455366724</v>
      </c>
      <c r="L100" s="248">
        <f t="shared" si="28"/>
        <v>2</v>
      </c>
      <c r="M100" s="248">
        <f t="shared" si="29"/>
        <v>3.5</v>
      </c>
      <c r="N100" s="248">
        <f t="shared" si="30"/>
        <v>3.7</v>
      </c>
      <c r="O100" s="248">
        <f>IF('Crisis Indicator Data'!H97="x","x",IF('Crisis Indicator Data'!H97=0,0,IF(LOG('Crisis Indicator Data'!H97)&lt;O$4,0,IF(LOG('Crisis Indicator Data'!H97)&gt;O$3,5,ROUND(5-(O$3-LOG('Crisis Indicator Data'!H97))/(O$3-O$4)*5,1)))))</f>
        <v>4.3</v>
      </c>
      <c r="P100" s="144">
        <f>IF('Crisis Indicator Data'!H97="x","x",'Crisis Indicator Data'!H97/'Crisis Indicator Data'!G97)</f>
        <v>0.26953133696983189</v>
      </c>
      <c r="Q100" s="248">
        <f t="shared" si="31"/>
        <v>1.3</v>
      </c>
      <c r="R100" s="248">
        <f t="shared" si="32"/>
        <v>2.8</v>
      </c>
      <c r="S100" s="248">
        <f>IF('Crisis Indicator Data'!I97="x","x",IF('Crisis Indicator Data'!I97=0,0,IF(LOG('Crisis Indicator Data'!I97)&lt;S$4,0,IF(LOG('Crisis Indicator Data'!I97)&gt;S$3,5,ROUND(5-(S$3-LOG('Crisis Indicator Data'!I97))/(S$3-S$4)*5,1)))))</f>
        <v>3.6</v>
      </c>
      <c r="T100" s="144">
        <f>IF('Crisis Indicator Data'!H97="x","x",IF('Crisis Indicator Data'!I97="x","x",'Crisis Indicator Data'!I97/'Crisis Indicator Data'!H97))</f>
        <v>2.5524533289278045E-2</v>
      </c>
      <c r="U100" s="248">
        <f t="shared" si="33"/>
        <v>0.9</v>
      </c>
      <c r="V100" s="248">
        <f t="shared" si="34"/>
        <v>2.2999999999999998</v>
      </c>
      <c r="W100" s="248">
        <f>IF('Crisis Indicator Data'!L97="x","x",IF('Crisis Indicator Data'!L97=0,0,IF(LOG('Crisis Indicator Data'!L97)&lt;W$4,0,IF(LOG('Crisis Indicator Data'!L97)&gt;W$3,5,ROUND(5-(W$3-LOG('Crisis Indicator Data'!L97))/(W$3-W$4)*5,1)))))</f>
        <v>3.8</v>
      </c>
      <c r="X100" s="255">
        <f>IF(OR('Crisis Indicator Data'!L97="x",'Crisis Indicator Data'!H97="x"),"x",'Crisis Indicator Data'!L97/'Crisis Indicator Data'!H97)</f>
        <v>4.0558400792995208E-5</v>
      </c>
      <c r="Y100" s="248">
        <f t="shared" si="35"/>
        <v>2</v>
      </c>
      <c r="Z100" s="248">
        <f t="shared" si="36"/>
        <v>2.9</v>
      </c>
      <c r="AA100" s="248">
        <f t="shared" si="37"/>
        <v>2.6</v>
      </c>
      <c r="AB100" s="256">
        <f t="shared" si="38"/>
        <v>2.7</v>
      </c>
    </row>
    <row r="101" spans="1:28" x14ac:dyDescent="0.25">
      <c r="A101" s="150" t="str">
        <f>'Crisis Indicator Data'!A98</f>
        <v>Mindanao conflict</v>
      </c>
      <c r="B101" s="151" t="str">
        <f>'Crisis Indicator Data'!B98</f>
        <v>Conflict</v>
      </c>
      <c r="C101" s="151" t="str">
        <f>'Crisis Indicator Data'!C98</f>
        <v>PHL003</v>
      </c>
      <c r="D101" s="151" t="str">
        <f>'Crisis Indicator Data'!D98</f>
        <v>Philippines</v>
      </c>
      <c r="E101" s="152" t="str">
        <f>'Crisis Indicator Data'!E98</f>
        <v>PHL</v>
      </c>
      <c r="F101" s="254">
        <f>IF('Crisis Indicator Data'!F98="x","x",IF(LOG('Crisis Indicator Data'!F98)&lt;F$4,0,IF(LOG('Crisis Indicator Data'!F98)&gt;F$3,5,ROUND(5-(F$3-LOG('Crisis Indicator Data'!F98))/(F$3-F$4)*5,1))))</f>
        <v>3.6</v>
      </c>
      <c r="G101" s="145">
        <f>IF('Crisis Indicator Data'!F98="x","x",IF(B101="Regional crisis",('Crisis Indicator Data'!F98/VLOOKUP('Impact of the crisis'!$C101,'Regional Crises'!$B$1:$R$66,4,FALSE)),'Crisis Indicator Data'!F98/VLOOKUP('Impact of the crisis'!$E101,'Country Indicator Data'!$B$4:$P$300,15,FALSE)))</f>
        <v>0.46401046382935907</v>
      </c>
      <c r="H101" s="248">
        <f t="shared" si="26"/>
        <v>2.2999999999999998</v>
      </c>
      <c r="I101" s="248">
        <f t="shared" si="27"/>
        <v>2.95</v>
      </c>
      <c r="J101" s="248">
        <f>IF('Crisis Indicator Data'!G98="x","x",IF(LOG('Crisis Indicator Data'!G98)&lt;J$4,0,IF(LOG('Crisis Indicator Data'!G98)&gt;J$3,5,ROUND(5-(J$3-LOG('Crisis Indicator Data'!G98))/(J$3-J$4)*5,1))))</f>
        <v>4.7</v>
      </c>
      <c r="K101" s="145">
        <f>IF('Crisis Indicator Data'!G98="x","x",IF(B101="Regional crisis",('Crisis Indicator Data'!G98/VLOOKUP('Impact of the crisis'!$C101,'Regional Crises'!$B$1:$R$66,5,FALSE)),'Crisis Indicator Data'!G98/VLOOKUP('Impact of the crisis'!$E101,'Country Indicator Data'!$B$4:$P$300,14,FALSE)))</f>
        <v>0.24077114268157346</v>
      </c>
      <c r="L101" s="248">
        <f t="shared" si="28"/>
        <v>1.2</v>
      </c>
      <c r="M101" s="248">
        <f t="shared" si="29"/>
        <v>2.95</v>
      </c>
      <c r="N101" s="248">
        <f t="shared" si="30"/>
        <v>3</v>
      </c>
      <c r="O101" s="248">
        <f>IF('Crisis Indicator Data'!H98="x","x",IF('Crisis Indicator Data'!H98=0,0,IF(LOG('Crisis Indicator Data'!H98)&lt;O$4,0,IF(LOG('Crisis Indicator Data'!H98)&gt;O$3,5,ROUND(5-(O$3-LOG('Crisis Indicator Data'!H98))/(O$3-O$4)*5,1)))))</f>
        <v>1.5</v>
      </c>
      <c r="P101" s="144">
        <f>IF('Crisis Indicator Data'!H98="x","x",'Crisis Indicator Data'!H98/'Crisis Indicator Data'!G98)</f>
        <v>1.0170653664482707E-2</v>
      </c>
      <c r="Q101" s="248">
        <f t="shared" si="31"/>
        <v>0</v>
      </c>
      <c r="R101" s="248">
        <f t="shared" si="32"/>
        <v>0.75</v>
      </c>
      <c r="S101" s="248">
        <f>IF('Crisis Indicator Data'!I98="x","x",IF('Crisis Indicator Data'!I98=0,0,IF(LOG('Crisis Indicator Data'!I98)&lt;S$4,0,IF(LOG('Crisis Indicator Data'!I98)&gt;S$3,5,ROUND(5-(S$3-LOG('Crisis Indicator Data'!I98))/(S$3-S$4)*5,1)))))</f>
        <v>3.5</v>
      </c>
      <c r="T101" s="144">
        <f>IF('Crisis Indicator Data'!H98="x","x",IF('Crisis Indicator Data'!I98="x","x",'Crisis Indicator Data'!I98/'Crisis Indicator Data'!H98))</f>
        <v>1</v>
      </c>
      <c r="U101" s="248">
        <f t="shared" si="33"/>
        <v>5</v>
      </c>
      <c r="V101" s="248">
        <f t="shared" si="34"/>
        <v>4.3</v>
      </c>
      <c r="W101" s="248">
        <f>IF('Crisis Indicator Data'!L98="x","x",IF('Crisis Indicator Data'!L98=0,0,IF(LOG('Crisis Indicator Data'!L98)&lt;W$4,0,IF(LOG('Crisis Indicator Data'!L98)&gt;W$3,5,ROUND(5-(W$3-LOG('Crisis Indicator Data'!L98))/(W$3-W$4)*5,1)))))</f>
        <v>2.8</v>
      </c>
      <c r="X101" s="255">
        <f>IF(OR('Crisis Indicator Data'!L98="x",'Crisis Indicator Data'!H98="x"),"x",'Crisis Indicator Data'!L98/'Crisis Indicator Data'!H98)</f>
        <v>3.2209737827715355E-4</v>
      </c>
      <c r="Y101" s="248">
        <f t="shared" si="35"/>
        <v>5</v>
      </c>
      <c r="Z101" s="248">
        <f t="shared" si="36"/>
        <v>3.9</v>
      </c>
      <c r="AA101" s="248">
        <f t="shared" si="37"/>
        <v>4.0999999999999996</v>
      </c>
      <c r="AB101" s="256">
        <f t="shared" si="38"/>
        <v>2.8</v>
      </c>
    </row>
    <row r="102" spans="1:28" x14ac:dyDescent="0.25">
      <c r="A102" s="150" t="str">
        <f>'Crisis Indicator Data'!A99</f>
        <v>Typhoon RAI</v>
      </c>
      <c r="B102" s="151" t="str">
        <f>'Crisis Indicator Data'!B99</f>
        <v>Tropical cyclone</v>
      </c>
      <c r="C102" s="151" t="str">
        <f>'Crisis Indicator Data'!C99</f>
        <v>PHL010</v>
      </c>
      <c r="D102" s="151" t="str">
        <f>'Crisis Indicator Data'!D99</f>
        <v>Philippines</v>
      </c>
      <c r="E102" s="152" t="str">
        <f>'Crisis Indicator Data'!E99</f>
        <v>PHL</v>
      </c>
      <c r="F102" s="254">
        <f>IF('Crisis Indicator Data'!F99="x","x",IF(LOG('Crisis Indicator Data'!F99)&lt;F$4,0,IF(LOG('Crisis Indicator Data'!F99)&gt;F$3,5,ROUND(5-(F$3-LOG('Crisis Indicator Data'!F99))/(F$3-F$4)*5,1))))</f>
        <v>3.8</v>
      </c>
      <c r="G102" s="145">
        <f>IF('Crisis Indicator Data'!F99="x","x",IF(B102="Regional crisis",('Crisis Indicator Data'!F99/VLOOKUP('Impact of the crisis'!$C102,'Regional Crises'!$B$1:$R$66,4,FALSE)),'Crisis Indicator Data'!F99/VLOOKUP('Impact of the crisis'!$E102,'Country Indicator Data'!$B$4:$P$300,15,FALSE)))</f>
        <v>0.65695251031290869</v>
      </c>
      <c r="H102" s="248">
        <f t="shared" ref="H102:H133" si="39">IF(G102="x","x",IF(G102&lt;H$4,0,IF(G102&gt;H$3,5,ROUND(5-(H$3-G102)/(H$3-H$4)*5,1))))</f>
        <v>3.2</v>
      </c>
      <c r="I102" s="248">
        <f t="shared" ref="I102:I133" si="40">IF(AND(H102="x",F102="x"),"x",AVERAGE(F102,H102))</f>
        <v>3.5</v>
      </c>
      <c r="J102" s="248">
        <f>IF('Crisis Indicator Data'!G99="x","x",IF(LOG('Crisis Indicator Data'!G99)&lt;J$4,0,IF(LOG('Crisis Indicator Data'!G99)&gt;J$3,5,ROUND(5-(J$3-LOG('Crisis Indicator Data'!G99))/(J$3-J$4)*5,1))))</f>
        <v>4.2</v>
      </c>
      <c r="K102" s="145">
        <f>IF('Crisis Indicator Data'!G99="x","x",IF(B102="Regional crisis",('Crisis Indicator Data'!G99/VLOOKUP('Impact of the crisis'!$C102,'Regional Crises'!$B$1:$R$66,5,FALSE)),'Crisis Indicator Data'!G99/VLOOKUP('Impact of the crisis'!$E102,'Country Indicator Data'!$B$4:$P$300,14,FALSE)))</f>
        <v>0.17115919033687049</v>
      </c>
      <c r="L102" s="248">
        <f t="shared" ref="L102:L133" si="41">IF(K102="x","x",IF(K102&lt;L$4,0,IF(K102&gt;L$3,5,ROUND(5-(L$3-K102)/(L$3-L$4)*5,1))))</f>
        <v>0.8</v>
      </c>
      <c r="M102" s="248">
        <f t="shared" ref="M102:M133" si="42">IF(AND(L102="x",J102="x"),"x",AVERAGE(J102,L102))</f>
        <v>2.5</v>
      </c>
      <c r="N102" s="248">
        <f t="shared" ref="N102:N133" si="43">IF(AND(M102="x",I102="x"),"x",IF(OR(M102="x",I102="x"),AVERAGE(I102,M102),ROUND((5-GEOMEAN(((5-I102)/5*4+1),((5-M102)/5*4+1)))/4*5,1)))</f>
        <v>3</v>
      </c>
      <c r="O102" s="248">
        <f>IF('Crisis Indicator Data'!H99="x","x",IF('Crisis Indicator Data'!H99=0,0,IF(LOG('Crisis Indicator Data'!H99)&lt;O$4,0,IF(LOG('Crisis Indicator Data'!H99)&gt;O$3,5,ROUND(5-(O$3-LOG('Crisis Indicator Data'!H99))/(O$3-O$4)*5,1)))))</f>
        <v>4.3</v>
      </c>
      <c r="P102" s="144">
        <f>IF('Crisis Indicator Data'!H99="x","x",'Crisis Indicator Data'!H99/'Crisis Indicator Data'!G99)</f>
        <v>0.63433715571750082</v>
      </c>
      <c r="Q102" s="248">
        <f t="shared" ref="Q102:Q133" si="44">IF(P102="x","x",IF(P102&lt;Q$4,0,IF(P102&gt;Q$3,5,ROUND(5-(Q$3-P102)/(Q$3-Q$4)*5,1))))</f>
        <v>3.2</v>
      </c>
      <c r="R102" s="248">
        <f t="shared" ref="R102:R133" si="45">IF(AND(Q102="x",O102="x"),"x",AVERAGE(O102,Q102))</f>
        <v>3.75</v>
      </c>
      <c r="S102" s="248">
        <f>IF('Crisis Indicator Data'!I99="x","x",IF('Crisis Indicator Data'!I99=0,0,IF(LOG('Crisis Indicator Data'!I99)&lt;S$4,0,IF(LOG('Crisis Indicator Data'!I99)&gt;S$3,5,ROUND(5-(S$3-LOG('Crisis Indicator Data'!I99))/(S$3-S$4)*5,1)))))</f>
        <v>2.2999999999999998</v>
      </c>
      <c r="T102" s="144">
        <f>IF('Crisis Indicator Data'!H99="x","x",IF('Crisis Indicator Data'!I99="x","x",'Crisis Indicator Data'!I99/'Crisis Indicator Data'!H99))</f>
        <v>3.4634228754857241E-3</v>
      </c>
      <c r="U102" s="248">
        <f t="shared" ref="U102:U133" si="46">IF(T102="x","x",IF(T102&lt;U$4,0,IF(T102&gt;U$3,5,ROUND(5-(U$3-T102)/(U$3-U$4)*5,1))))</f>
        <v>0.1</v>
      </c>
      <c r="V102" s="248">
        <f t="shared" ref="V102:V133" si="47">IF(AND(U102="x",S102="x"),"x",ROUND(AVERAGE(S102,U102),1))</f>
        <v>1.2</v>
      </c>
      <c r="W102" s="248">
        <f>IF('Crisis Indicator Data'!L99="x","x",IF('Crisis Indicator Data'!L99=0,0,IF(LOG('Crisis Indicator Data'!L99)&lt;W$4,0,IF(LOG('Crisis Indicator Data'!L99)&gt;W$3,5,ROUND(5-(W$3-LOG('Crisis Indicator Data'!L99))/(W$3-W$4)*5,1)))))</f>
        <v>3.7</v>
      </c>
      <c r="X102" s="255">
        <f>IF(OR('Crisis Indicator Data'!L99="x",'Crisis Indicator Data'!H99="x"),"x",'Crisis Indicator Data'!L99/'Crisis Indicator Data'!H99)</f>
        <v>3.4211860111505322E-5</v>
      </c>
      <c r="Y102" s="248">
        <f t="shared" ref="Y102:Y133" si="48">IF(X102="x","x",IF(X102&lt;Y$4,0,IF(X102&gt;Y$3,5,ROUND(5-(Y$3-X102)/(Y$3-Y$4)*5,1))))</f>
        <v>1.7</v>
      </c>
      <c r="Z102" s="248">
        <f t="shared" ref="Z102:Z133" si="49">IF(AND(Y102="x",W102="x"),"x",ROUND(AVERAGE(W102,Y102),1))</f>
        <v>2.7</v>
      </c>
      <c r="AA102" s="248">
        <f t="shared" ref="AA102:AA133" si="50">IF(AND(V102="x",Z102="x"),"x",IF(OR(V102="x",Z102="x"),AVERAGE(V102,Z102),ROUND((5-GEOMEAN(((5-V102)/5*4+1),((5-Z102)/5*4+1)))/4*5,1)))</f>
        <v>2</v>
      </c>
      <c r="AB102" s="256">
        <f t="shared" ref="AB102:AB133" si="51">IF(AND(R102="x",AA102="x"),"x",IF(OR(R102="x",AA102="x"),AVERAGE(R102,AA102),ROUND((5-GEOMEAN(((5-R102)/5*4+1),((5-AA102)/5*4+1)))/4*5,1)))</f>
        <v>3</v>
      </c>
    </row>
    <row r="103" spans="1:28" x14ac:dyDescent="0.2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2" t="str">
        <f>'Crisis Indicator Data'!E100</f>
        <v>POL</v>
      </c>
      <c r="F103" s="254">
        <f>IF('Crisis Indicator Data'!F100="x","x",IF(LOG('Crisis Indicator Data'!F100)&lt;F$4,0,IF(LOG('Crisis Indicator Data'!F100)&gt;F$3,5,ROUND(5-(F$3-LOG('Crisis Indicator Data'!F100))/(F$3-F$4)*5,1))))</f>
        <v>3.6</v>
      </c>
      <c r="G103" s="145">
        <f>IF('Crisis Indicator Data'!F100="x","x",IF(B103="Regional crisis",('Crisis Indicator Data'!F100/VLOOKUP('Impact of the crisis'!$C103,'Regional Crises'!$B$1:$R$66,4,FALSE)),'Crisis Indicator Data'!F100/VLOOKUP('Impact of the crisis'!$E103,'Country Indicator Data'!$B$4:$P$300,15,FALSE)))</f>
        <v>0.48172703223488683</v>
      </c>
      <c r="H103" s="248">
        <f t="shared" si="39"/>
        <v>2.4</v>
      </c>
      <c r="I103" s="248">
        <f t="shared" si="40"/>
        <v>3</v>
      </c>
      <c r="J103" s="248">
        <f>IF('Crisis Indicator Data'!G100="x","x",IF(LOG('Crisis Indicator Data'!G100)&lt;J$4,0,IF(LOG('Crisis Indicator Data'!G100)&gt;J$3,5,ROUND(5-(J$3-LOG('Crisis Indicator Data'!G100))/(J$3-J$4)*5,1))))</f>
        <v>1.4</v>
      </c>
      <c r="K103" s="145">
        <f>IF('Crisis Indicator Data'!G100="x","x",IF(B103="Regional crisis",('Crisis Indicator Data'!G100/VLOOKUP('Impact of the crisis'!$C103,'Regional Crises'!$B$1:$R$66,5,FALSE)),'Crisis Indicator Data'!G100/VLOOKUP('Impact of the crisis'!$E103,'Country Indicator Data'!$B$4:$P$300,14,FALSE)))</f>
        <v>6.6827078113759833E-2</v>
      </c>
      <c r="L103" s="248">
        <f t="shared" si="41"/>
        <v>0.3</v>
      </c>
      <c r="M103" s="248">
        <f t="shared" si="42"/>
        <v>0.85</v>
      </c>
      <c r="N103" s="248">
        <f t="shared" si="43"/>
        <v>2.1</v>
      </c>
      <c r="O103" s="248">
        <f>IF('Crisis Indicator Data'!H100="x","x",IF('Crisis Indicator Data'!H100=0,0,IF(LOG('Crisis Indicator Data'!H100)&lt;O$4,0,IF(LOG('Crisis Indicator Data'!H100)&gt;O$3,5,ROUND(5-(O$3-LOG('Crisis Indicator Data'!H100))/(O$3-O$4)*5,1)))))</f>
        <v>3.1</v>
      </c>
      <c r="P103" s="144">
        <f>IF('Crisis Indicator Data'!H100="x","x",'Crisis Indicator Data'!H100/'Crisis Indicator Data'!G100)</f>
        <v>0.87676317743132892</v>
      </c>
      <c r="Q103" s="248">
        <f t="shared" si="44"/>
        <v>4.4000000000000004</v>
      </c>
      <c r="R103" s="248">
        <f t="shared" si="45"/>
        <v>3.75</v>
      </c>
      <c r="S103" s="248">
        <f>IF('Crisis Indicator Data'!I100="x","x",IF('Crisis Indicator Data'!I100=0,0,IF(LOG('Crisis Indicator Data'!I100)&lt;S$4,0,IF(LOG('Crisis Indicator Data'!I100)&gt;S$3,5,ROUND(5-(S$3-LOG('Crisis Indicator Data'!I100))/(S$3-S$4)*5,1)))))</f>
        <v>4.8</v>
      </c>
      <c r="T103" s="144">
        <f>IF('Crisis Indicator Data'!H100="x","x",IF('Crisis Indicator Data'!I100="x","x",'Crisis Indicator Data'!I100/'Crisis Indicator Data'!H100))</f>
        <v>1</v>
      </c>
      <c r="U103" s="248">
        <f t="shared" si="46"/>
        <v>5</v>
      </c>
      <c r="V103" s="248">
        <f t="shared" si="47"/>
        <v>4.9000000000000004</v>
      </c>
      <c r="W103" s="248">
        <f>IF('Crisis Indicator Data'!L100="x","x",IF('Crisis Indicator Data'!L100=0,0,IF(LOG('Crisis Indicator Data'!L100)&lt;W$4,0,IF(LOG('Crisis Indicator Data'!L100)&gt;W$3,5,ROUND(5-(W$3-LOG('Crisis Indicator Data'!L100))/(W$3-W$4)*5,1)))))</f>
        <v>0</v>
      </c>
      <c r="X103" s="255">
        <f>IF(OR('Crisis Indicator Data'!L100="x",'Crisis Indicator Data'!H100="x"),"x",'Crisis Indicator Data'!L100/'Crisis Indicator Data'!H100)</f>
        <v>0</v>
      </c>
      <c r="Y103" s="248">
        <f t="shared" si="48"/>
        <v>0</v>
      </c>
      <c r="Z103" s="248">
        <f t="shared" si="49"/>
        <v>0</v>
      </c>
      <c r="AA103" s="248">
        <f t="shared" si="50"/>
        <v>3.3</v>
      </c>
      <c r="AB103" s="256">
        <f t="shared" si="51"/>
        <v>3.5</v>
      </c>
    </row>
    <row r="104" spans="1:28" x14ac:dyDescent="0.25">
      <c r="A104" s="150" t="str">
        <f>'Crisis Indicator Data'!A101</f>
        <v>Complex crisis in DPRK</v>
      </c>
      <c r="B104" s="151" t="str">
        <f>'Crisis Indicator Data'!B101</f>
        <v>Complex crisis</v>
      </c>
      <c r="C104" s="151" t="str">
        <f>'Crisis Indicator Data'!C101</f>
        <v>PRK001</v>
      </c>
      <c r="D104" s="151" t="str">
        <f>'Crisis Indicator Data'!D101</f>
        <v>DPRK</v>
      </c>
      <c r="E104" s="152" t="str">
        <f>'Crisis Indicator Data'!E101</f>
        <v>PRK</v>
      </c>
      <c r="F104" s="254">
        <f>IF('Crisis Indicator Data'!F101="x","x",IF(LOG('Crisis Indicator Data'!F101)&lt;F$4,0,IF(LOG('Crisis Indicator Data'!F101)&gt;F$3,5,ROUND(5-(F$3-LOG('Crisis Indicator Data'!F101))/(F$3-F$4)*5,1))))</f>
        <v>3.5</v>
      </c>
      <c r="G104" s="145">
        <f>IF('Crisis Indicator Data'!F101="x","x",IF(B104="Regional crisis",('Crisis Indicator Data'!F101/VLOOKUP('Impact of the crisis'!$C104,'Regional Crises'!$B$1:$R$66,4,FALSE)),'Crisis Indicator Data'!F101/VLOOKUP('Impact of the crisis'!$E104,'Country Indicator Data'!$B$4:$P$300,15,FALSE)))</f>
        <v>1</v>
      </c>
      <c r="H104" s="248">
        <f t="shared" si="39"/>
        <v>5</v>
      </c>
      <c r="I104" s="248">
        <f t="shared" si="40"/>
        <v>4.25</v>
      </c>
      <c r="J104" s="248">
        <f>IF('Crisis Indicator Data'!G101="x","x",IF(LOG('Crisis Indicator Data'!G101)&lt;J$4,0,IF(LOG('Crisis Indicator Data'!G101)&gt;J$3,5,ROUND(5-(J$3-LOG('Crisis Indicator Data'!G101))/(J$3-J$4)*5,1))))</f>
        <v>4.7</v>
      </c>
      <c r="K104" s="145">
        <f>IF('Crisis Indicator Data'!G101="x","x",IF(B104="Regional crisis",('Crisis Indicator Data'!G101/VLOOKUP('Impact of the crisis'!$C104,'Regional Crises'!$B$1:$R$66,5,FALSE)),'Crisis Indicator Data'!G101/VLOOKUP('Impact of the crisis'!$E104,'Country Indicator Data'!$B$4:$P$300,14,FALSE)))</f>
        <v>1</v>
      </c>
      <c r="L104" s="248">
        <f t="shared" si="41"/>
        <v>5</v>
      </c>
      <c r="M104" s="248">
        <f t="shared" si="42"/>
        <v>4.8499999999999996</v>
      </c>
      <c r="N104" s="248">
        <f t="shared" si="43"/>
        <v>4.5999999999999996</v>
      </c>
      <c r="O104" s="248">
        <f>IF('Crisis Indicator Data'!H101="x","x",IF('Crisis Indicator Data'!H101=0,0,IF(LOG('Crisis Indicator Data'!H101)&lt;O$4,0,IF(LOG('Crisis Indicator Data'!H101)&gt;O$3,5,ROUND(5-(O$3-LOG('Crisis Indicator Data'!H101))/(O$3-O$4)*5,1)))))</f>
        <v>4.8</v>
      </c>
      <c r="P104" s="144">
        <f>IF('Crisis Indicator Data'!H101="x","x",'Crisis Indicator Data'!H101/'Crisis Indicator Data'!G101)</f>
        <v>1</v>
      </c>
      <c r="Q104" s="248">
        <f t="shared" si="44"/>
        <v>5</v>
      </c>
      <c r="R104" s="248">
        <f t="shared" si="45"/>
        <v>4.9000000000000004</v>
      </c>
      <c r="S104" s="248">
        <f>IF('Crisis Indicator Data'!I101="x","x",IF('Crisis Indicator Data'!I101=0,0,IF(LOG('Crisis Indicator Data'!I101)&lt;S$4,0,IF(LOG('Crisis Indicator Data'!I101)&gt;S$3,5,ROUND(5-(S$3-LOG('Crisis Indicator Data'!I101))/(S$3-S$4)*5,1)))))</f>
        <v>2.2000000000000002</v>
      </c>
      <c r="T104" s="144">
        <f>IF('Crisis Indicator Data'!H101="x","x",IF('Crisis Indicator Data'!I101="x","x",'Crisis Indicator Data'!I101/'Crisis Indicator Data'!H101))</f>
        <v>1.3247097327203305E-3</v>
      </c>
      <c r="U104" s="248">
        <f t="shared" si="46"/>
        <v>0</v>
      </c>
      <c r="V104" s="248">
        <f t="shared" si="47"/>
        <v>1.1000000000000001</v>
      </c>
      <c r="W104" s="248">
        <f>IF('Crisis Indicator Data'!L101="x","x",IF('Crisis Indicator Data'!L101=0,0,IF(LOG('Crisis Indicator Data'!L101)&lt;W$4,0,IF(LOG('Crisis Indicator Data'!L101)&gt;W$3,5,ROUND(5-(W$3-LOG('Crisis Indicator Data'!L101))/(W$3-W$4)*5,1)))))</f>
        <v>0.4</v>
      </c>
      <c r="X104" s="255">
        <f>IF(OR('Crisis Indicator Data'!L101="x",'Crisis Indicator Data'!H101="x"),"x",'Crisis Indicator Data'!L101/'Crisis Indicator Data'!H101)</f>
        <v>7.7924101924725323E-8</v>
      </c>
      <c r="Y104" s="248">
        <f t="shared" si="48"/>
        <v>0</v>
      </c>
      <c r="Z104" s="248">
        <f t="shared" si="49"/>
        <v>0.2</v>
      </c>
      <c r="AA104" s="248">
        <f t="shared" si="50"/>
        <v>0.7</v>
      </c>
      <c r="AB104" s="256">
        <f t="shared" si="51"/>
        <v>3.5</v>
      </c>
    </row>
    <row r="105" spans="1:28" x14ac:dyDescent="0.25">
      <c r="A105" s="150" t="str">
        <f>'Crisis Indicator Data'!A102</f>
        <v>Conflict in Palestine</v>
      </c>
      <c r="B105" s="151" t="str">
        <f>'Crisis Indicator Data'!B102</f>
        <v>Conflict</v>
      </c>
      <c r="C105" s="151" t="str">
        <f>'Crisis Indicator Data'!C102</f>
        <v>PSE002</v>
      </c>
      <c r="D105" s="151" t="str">
        <f>'Crisis Indicator Data'!D102</f>
        <v>Palestine</v>
      </c>
      <c r="E105" s="152" t="str">
        <f>'Crisis Indicator Data'!E102</f>
        <v>PSE</v>
      </c>
      <c r="F105" s="254">
        <f>IF('Crisis Indicator Data'!F102="x","x",IF(LOG('Crisis Indicator Data'!F102)&lt;F$4,0,IF(LOG('Crisis Indicator Data'!F102)&gt;F$3,5,ROUND(5-(F$3-LOG('Crisis Indicator Data'!F102))/(F$3-F$4)*5,1))))</f>
        <v>1.3</v>
      </c>
      <c r="G105" s="145">
        <f>IF('Crisis Indicator Data'!F102="x","x",IF(B105="Regional crisis",('Crisis Indicator Data'!F102/VLOOKUP('Impact of the crisis'!$C105,'Regional Crises'!$B$1:$R$66,4,FALSE)),'Crisis Indicator Data'!F102/VLOOKUP('Impact of the crisis'!$E105,'Country Indicator Data'!$B$4:$P$300,15,FALSE)))</f>
        <v>1.0008305647840532</v>
      </c>
      <c r="H105" s="248">
        <f t="shared" si="39"/>
        <v>5</v>
      </c>
      <c r="I105" s="248">
        <f t="shared" si="40"/>
        <v>3.15</v>
      </c>
      <c r="J105" s="248">
        <f>IF('Crisis Indicator Data'!G102="x","x",IF(LOG('Crisis Indicator Data'!G102)&lt;J$4,0,IF(LOG('Crisis Indicator Data'!G102)&gt;J$3,5,ROUND(5-(J$3-LOG('Crisis Indicator Data'!G102))/(J$3-J$4)*5,1))))</f>
        <v>2.4</v>
      </c>
      <c r="K105" s="145">
        <f>IF('Crisis Indicator Data'!G102="x","x",IF(B105="Regional crisis",('Crisis Indicator Data'!G102/VLOOKUP('Impact of the crisis'!$C105,'Regional Crises'!$B$1:$R$66,5,FALSE)),'Crisis Indicator Data'!G102/VLOOKUP('Impact of the crisis'!$E105,'Country Indicator Data'!$B$4:$P$300,14,FALSE)))</f>
        <v>1</v>
      </c>
      <c r="L105" s="248">
        <f t="shared" si="41"/>
        <v>5</v>
      </c>
      <c r="M105" s="248">
        <f t="shared" si="42"/>
        <v>3.7</v>
      </c>
      <c r="N105" s="248">
        <f t="shared" si="43"/>
        <v>3.4</v>
      </c>
      <c r="O105" s="248">
        <f>IF('Crisis Indicator Data'!H102="x","x",IF('Crisis Indicator Data'!H102=0,0,IF(LOG('Crisis Indicator Data'!H102)&lt;O$4,0,IF(LOG('Crisis Indicator Data'!H102)&gt;O$3,5,ROUND(5-(O$3-LOG('Crisis Indicator Data'!H102))/(O$3-O$4)*5,1)))))</f>
        <v>3.6</v>
      </c>
      <c r="P105" s="144">
        <f>IF('Crisis Indicator Data'!H102="x","x",'Crisis Indicator Data'!H102/'Crisis Indicator Data'!G102)</f>
        <v>0.8799253034547152</v>
      </c>
      <c r="Q105" s="248">
        <f t="shared" si="44"/>
        <v>4.4000000000000004</v>
      </c>
      <c r="R105" s="248">
        <f t="shared" si="45"/>
        <v>4</v>
      </c>
      <c r="S105" s="248">
        <f>IF('Crisis Indicator Data'!I102="x","x",IF('Crisis Indicator Data'!I102=0,0,IF(LOG('Crisis Indicator Data'!I102)&lt;S$4,0,IF(LOG('Crisis Indicator Data'!I102)&gt;S$3,5,ROUND(5-(S$3-LOG('Crisis Indicator Data'!I102))/(S$3-S$4)*5,1)))))</f>
        <v>5</v>
      </c>
      <c r="T105" s="144">
        <f>IF('Crisis Indicator Data'!H102="x","x",IF('Crisis Indicator Data'!I102="x","x",'Crisis Indicator Data'!I102/'Crisis Indicator Data'!H102))</f>
        <v>1.358446519524618</v>
      </c>
      <c r="U105" s="248">
        <f t="shared" si="46"/>
        <v>5</v>
      </c>
      <c r="V105" s="248">
        <f t="shared" si="47"/>
        <v>5</v>
      </c>
      <c r="W105" s="248">
        <f>IF('Crisis Indicator Data'!L102="x","x",IF('Crisis Indicator Data'!L102=0,0,IF(LOG('Crisis Indicator Data'!L102)&lt;W$4,0,IF(LOG('Crisis Indicator Data'!L102)&gt;W$3,5,ROUND(5-(W$3-LOG('Crisis Indicator Data'!L102))/(W$3-W$4)*5,1)))))</f>
        <v>2.1</v>
      </c>
      <c r="X105" s="255">
        <f>IF(OR('Crisis Indicator Data'!L102="x",'Crisis Indicator Data'!H102="x"),"x",'Crisis Indicator Data'!L102/'Crisis Indicator Data'!H102)</f>
        <v>6.3667232597623086E-6</v>
      </c>
      <c r="Y105" s="248">
        <f t="shared" si="48"/>
        <v>0.3</v>
      </c>
      <c r="Z105" s="248">
        <f t="shared" si="49"/>
        <v>1.2</v>
      </c>
      <c r="AA105" s="248">
        <f t="shared" si="50"/>
        <v>3.7</v>
      </c>
      <c r="AB105" s="256">
        <f t="shared" si="51"/>
        <v>3.9</v>
      </c>
    </row>
    <row r="106" spans="1:28" x14ac:dyDescent="0.2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2" t="str">
        <f>'Crisis Indicator Data'!E103</f>
        <v>NGA,NER,TCD,CMR</v>
      </c>
      <c r="F106" s="254">
        <f>IF('Crisis Indicator Data'!F103="x","x",IF(LOG('Crisis Indicator Data'!F103)&lt;F$4,0,IF(LOG('Crisis Indicator Data'!F103)&gt;F$3,5,ROUND(5-(F$3-LOG('Crisis Indicator Data'!F103))/(F$3-F$4)*5,1))))</f>
        <v>4.3</v>
      </c>
      <c r="G106" s="145">
        <f>IF('Crisis Indicator Data'!F103="x","x",IF(B106="Regional crisis",('Crisis Indicator Data'!F103/VLOOKUP('Impact of the crisis'!$C106,'Regional Crises'!$B$1:$R$66,4,FALSE)),'Crisis Indicator Data'!F103/VLOOKUP('Impact of the crisis'!$E106,'Country Indicator Data'!$B$4:$P$300,15,FALSE)))</f>
        <v>9.4388880078170964E-2</v>
      </c>
      <c r="H106" s="248">
        <f t="shared" si="39"/>
        <v>0.4</v>
      </c>
      <c r="I106" s="248">
        <f t="shared" si="40"/>
        <v>2.35</v>
      </c>
      <c r="J106" s="248">
        <f>IF('Crisis Indicator Data'!G103="x","x",IF(LOG('Crisis Indicator Data'!G103)&lt;J$4,0,IF(LOG('Crisis Indicator Data'!G103)&gt;J$3,5,ROUND(5-(J$3-LOG('Crisis Indicator Data'!G103))/(J$3-J$4)*5,1))))</f>
        <v>4.3</v>
      </c>
      <c r="K106" s="145">
        <f>IF('Crisis Indicator Data'!G103="x","x",IF(B106="Regional crisis",('Crisis Indicator Data'!G103/VLOOKUP('Impact of the crisis'!$C106,'Regional Crises'!$B$1:$R$66,5,FALSE)),'Crisis Indicator Data'!G103/VLOOKUP('Impact of the crisis'!$E106,'Country Indicator Data'!$B$4:$P$300,14,FALSE)))</f>
        <v>7.185617547310208E-2</v>
      </c>
      <c r="L106" s="248">
        <f t="shared" si="41"/>
        <v>0.3</v>
      </c>
      <c r="M106" s="248">
        <f t="shared" si="42"/>
        <v>2.2999999999999998</v>
      </c>
      <c r="N106" s="248">
        <f t="shared" si="43"/>
        <v>2.2999999999999998</v>
      </c>
      <c r="O106" s="248">
        <f>IF('Crisis Indicator Data'!H103="x","x",IF('Crisis Indicator Data'!H103=0,0,IF(LOG('Crisis Indicator Data'!H103)&lt;O$4,0,IF(LOG('Crisis Indicator Data'!H103)&gt;O$3,5,ROUND(5-(O$3-LOG('Crisis Indicator Data'!H103))/(O$3-O$4)*5,1)))))</f>
        <v>4.4000000000000004</v>
      </c>
      <c r="P106" s="144">
        <f>IF('Crisis Indicator Data'!H103="x","x",'Crisis Indicator Data'!H103/'Crisis Indicator Data'!G103)</f>
        <v>0.68600718114169745</v>
      </c>
      <c r="Q106" s="248">
        <f t="shared" si="44"/>
        <v>3.4</v>
      </c>
      <c r="R106" s="248">
        <f t="shared" si="45"/>
        <v>3.9000000000000004</v>
      </c>
      <c r="S106" s="248">
        <f>IF('Crisis Indicator Data'!I103="x","x",IF('Crisis Indicator Data'!I103=0,0,IF(LOG('Crisis Indicator Data'!I103)&lt;S$4,0,IF(LOG('Crisis Indicator Data'!I103)&gt;S$3,5,ROUND(5-(S$3-LOG('Crisis Indicator Data'!I103))/(S$3-S$4)*5,1)))))</f>
        <v>5</v>
      </c>
      <c r="T106" s="144">
        <f>IF('Crisis Indicator Data'!H103="x","x",IF('Crisis Indicator Data'!I103="x","x",'Crisis Indicator Data'!I103/'Crisis Indicator Data'!H103))</f>
        <v>0.39126147310930742</v>
      </c>
      <c r="U106" s="248">
        <f t="shared" si="46"/>
        <v>5</v>
      </c>
      <c r="V106" s="248">
        <f t="shared" si="47"/>
        <v>5</v>
      </c>
      <c r="W106" s="248">
        <f>IF('Crisis Indicator Data'!L103="x","x",IF('Crisis Indicator Data'!L103=0,0,IF(LOG('Crisis Indicator Data'!L103)&lt;W$4,0,IF(LOG('Crisis Indicator Data'!L103)&gt;W$3,5,ROUND(5-(W$3-LOG('Crisis Indicator Data'!L103))/(W$3-W$4)*5,1)))))</f>
        <v>4.7</v>
      </c>
      <c r="X106" s="255">
        <f>IF(OR('Crisis Indicator Data'!L103="x",'Crisis Indicator Data'!H103="x"),"x",'Crisis Indicator Data'!L103/'Crisis Indicator Data'!H103)</f>
        <v>1.3904270651596753E-4</v>
      </c>
      <c r="Y106" s="248">
        <f t="shared" si="48"/>
        <v>5</v>
      </c>
      <c r="Z106" s="248">
        <f t="shared" si="49"/>
        <v>4.9000000000000004</v>
      </c>
      <c r="AA106" s="248">
        <f t="shared" si="50"/>
        <v>5</v>
      </c>
      <c r="AB106" s="256">
        <f t="shared" si="51"/>
        <v>4.5</v>
      </c>
    </row>
    <row r="107" spans="1:28" x14ac:dyDescent="0.2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2" t="str">
        <f>'Crisis Indicator Data'!E104</f>
        <v>VEN,BRA,COL,ECU,PER,TTO,CHL,DOM,PAN</v>
      </c>
      <c r="F107" s="254">
        <f>IF('Crisis Indicator Data'!F104="x","x",IF(LOG('Crisis Indicator Data'!F104)&lt;F$4,0,IF(LOG('Crisis Indicator Data'!F104)&gt;F$3,5,ROUND(5-(F$3-LOG('Crisis Indicator Data'!F104))/(F$3-F$4)*5,1))))</f>
        <v>5</v>
      </c>
      <c r="G107" s="145">
        <f>IF('Crisis Indicator Data'!F104="x","x",IF(B107="Regional crisis",('Crisis Indicator Data'!F104/VLOOKUP('Impact of the crisis'!$C107,'Regional Crises'!$B$1:$R$66,4,FALSE)),'Crisis Indicator Data'!F104/VLOOKUP('Impact of the crisis'!$E107,'Country Indicator Data'!$B$4:$P$300,15,FALSE)))</f>
        <v>0.12549757391781644</v>
      </c>
      <c r="H107" s="248">
        <f t="shared" si="39"/>
        <v>0.5</v>
      </c>
      <c r="I107" s="248">
        <f t="shared" si="40"/>
        <v>2.75</v>
      </c>
      <c r="J107" s="248">
        <f>IF('Crisis Indicator Data'!G104="x","x",IF(LOG('Crisis Indicator Data'!G104)&lt;J$4,0,IF(LOG('Crisis Indicator Data'!G104)&gt;J$3,5,ROUND(5-(J$3-LOG('Crisis Indicator Data'!G104))/(J$3-J$4)*5,1))))</f>
        <v>5</v>
      </c>
      <c r="K107" s="145">
        <f>IF('Crisis Indicator Data'!G104="x","x",IF(B107="Regional crisis",('Crisis Indicator Data'!G104/VLOOKUP('Impact of the crisis'!$C107,'Regional Crises'!$B$1:$R$66,5,FALSE)),'Crisis Indicator Data'!G104/VLOOKUP('Impact of the crisis'!$E107,'Country Indicator Data'!$B$4:$P$300,14,FALSE)))</f>
        <v>0.2478733274007395</v>
      </c>
      <c r="L107" s="248">
        <f t="shared" si="41"/>
        <v>1.2</v>
      </c>
      <c r="M107" s="248">
        <f t="shared" si="42"/>
        <v>3.1</v>
      </c>
      <c r="N107" s="248">
        <f t="shared" si="43"/>
        <v>2.9</v>
      </c>
      <c r="O107" s="248">
        <f>IF('Crisis Indicator Data'!H104="x","x",IF('Crisis Indicator Data'!H104=0,0,IF(LOG('Crisis Indicator Data'!H104)&lt;O$4,0,IF(LOG('Crisis Indicator Data'!H104)&gt;O$3,5,ROUND(5-(O$3-LOG('Crisis Indicator Data'!H104))/(O$3-O$4)*5,1)))))</f>
        <v>5</v>
      </c>
      <c r="P107" s="144">
        <f>IF('Crisis Indicator Data'!H104="x","x",'Crisis Indicator Data'!H104/'Crisis Indicator Data'!G104)</f>
        <v>0.41013301906351962</v>
      </c>
      <c r="Q107" s="248">
        <f t="shared" si="44"/>
        <v>2</v>
      </c>
      <c r="R107" s="248">
        <f t="shared" si="45"/>
        <v>3.5</v>
      </c>
      <c r="S107" s="248">
        <f>IF('Crisis Indicator Data'!I104="x","x",IF('Crisis Indicator Data'!I104=0,0,IF(LOG('Crisis Indicator Data'!I104)&lt;S$4,0,IF(LOG('Crisis Indicator Data'!I104)&gt;S$3,5,ROUND(5-(S$3-LOG('Crisis Indicator Data'!I104))/(S$3-S$4)*5,1)))))</f>
        <v>5</v>
      </c>
      <c r="T107" s="144">
        <f>IF('Crisis Indicator Data'!H104="x","x",IF('Crisis Indicator Data'!I104="x","x",'Crisis Indicator Data'!I104/'Crisis Indicator Data'!H104))</f>
        <v>0.28423573234002925</v>
      </c>
      <c r="U107" s="248">
        <f t="shared" si="46"/>
        <v>5</v>
      </c>
      <c r="V107" s="248">
        <f t="shared" si="47"/>
        <v>5</v>
      </c>
      <c r="W107" s="248">
        <f>IF('Crisis Indicator Data'!L104="x","x",IF('Crisis Indicator Data'!L104=0,0,IF(LOG('Crisis Indicator Data'!L104)&lt;W$4,0,IF(LOG('Crisis Indicator Data'!L104)&gt;W$3,5,ROUND(5-(W$3-LOG('Crisis Indicator Data'!L104))/(W$3-W$4)*5,1)))))</f>
        <v>5</v>
      </c>
      <c r="X107" s="255">
        <f>IF(OR('Crisis Indicator Data'!L104="x",'Crisis Indicator Data'!H104="x"),"x",'Crisis Indicator Data'!L104/'Crisis Indicator Data'!H104)</f>
        <v>2.1905547425834773E-3</v>
      </c>
      <c r="Y107" s="248">
        <f t="shared" si="48"/>
        <v>5</v>
      </c>
      <c r="Z107" s="248">
        <f t="shared" si="49"/>
        <v>5</v>
      </c>
      <c r="AA107" s="248">
        <f t="shared" si="50"/>
        <v>5</v>
      </c>
      <c r="AB107" s="256">
        <f t="shared" si="51"/>
        <v>4.4000000000000004</v>
      </c>
    </row>
    <row r="108" spans="1:28" x14ac:dyDescent="0.25">
      <c r="A108" s="150" t="str">
        <f>'Crisis Indicator Data'!A105</f>
        <v>Regional Kashmir conflict</v>
      </c>
      <c r="B108" s="151" t="str">
        <f>'Crisis Indicator Data'!B105</f>
        <v>Regional crisis</v>
      </c>
      <c r="C108" s="151" t="str">
        <f>'Crisis Indicator Data'!C105</f>
        <v>REG003</v>
      </c>
      <c r="D108" s="151" t="str">
        <f>'Crisis Indicator Data'!D105</f>
        <v>India,Pakistan</v>
      </c>
      <c r="E108" s="152" t="str">
        <f>'Crisis Indicator Data'!E105</f>
        <v>IND,PAK</v>
      </c>
      <c r="F108" s="254">
        <f>IF('Crisis Indicator Data'!F105="x","x",IF(LOG('Crisis Indicator Data'!F105)&lt;F$4,0,IF(LOG('Crisis Indicator Data'!F105)&gt;F$3,5,ROUND(5-(F$3-LOG('Crisis Indicator Data'!F105))/(F$3-F$4)*5,1))))</f>
        <v>4</v>
      </c>
      <c r="G108" s="145">
        <f>IF('Crisis Indicator Data'!F105="x","x",IF(B108="Regional crisis",('Crisis Indicator Data'!F105/VLOOKUP('Impact of the crisis'!$C108,'Regional Crises'!$B$1:$R$66,4,FALSE)),'Crisis Indicator Data'!F105/VLOOKUP('Impact of the crisis'!$E108,'Country Indicator Data'!$B$4:$P$300,15,FALSE)))</f>
        <v>6.2908278958459643E-2</v>
      </c>
      <c r="H108" s="248">
        <f t="shared" si="39"/>
        <v>0.2</v>
      </c>
      <c r="I108" s="248">
        <f t="shared" si="40"/>
        <v>2.1</v>
      </c>
      <c r="J108" s="248">
        <f>IF('Crisis Indicator Data'!G105="x","x",IF(LOG('Crisis Indicator Data'!G105)&lt;J$4,0,IF(LOG('Crisis Indicator Data'!G105)&gt;J$3,5,ROUND(5-(J$3-LOG('Crisis Indicator Data'!G105))/(J$3-J$4)*5,1))))</f>
        <v>4.0999999999999996</v>
      </c>
      <c r="K108" s="145">
        <f>IF('Crisis Indicator Data'!G105="x","x",IF(B108="Regional crisis",('Crisis Indicator Data'!G105/VLOOKUP('Impact of the crisis'!$C108,'Regional Crises'!$B$1:$R$66,5,FALSE)),'Crisis Indicator Data'!G105/VLOOKUP('Impact of the crisis'!$E108,'Country Indicator Data'!$B$4:$P$300,14,FALSE)))</f>
        <v>1.0877929793786052E-2</v>
      </c>
      <c r="L108" s="248">
        <f t="shared" si="41"/>
        <v>0</v>
      </c>
      <c r="M108" s="248">
        <f t="shared" si="42"/>
        <v>2.0499999999999998</v>
      </c>
      <c r="N108" s="248">
        <f t="shared" si="43"/>
        <v>2.1</v>
      </c>
      <c r="O108" s="248">
        <f>IF('Crisis Indicator Data'!H105="x","x",IF('Crisis Indicator Data'!H105=0,0,IF(LOG('Crisis Indicator Data'!H105)&lt;O$4,0,IF(LOG('Crisis Indicator Data'!H105)&gt;O$3,5,ROUND(5-(O$3-LOG('Crisis Indicator Data'!H105))/(O$3-O$4)*5,1)))))</f>
        <v>4.5999999999999996</v>
      </c>
      <c r="P108" s="144">
        <f>IF('Crisis Indicator Data'!H105="x","x",'Crisis Indicator Data'!H105/'Crisis Indicator Data'!G105)</f>
        <v>1</v>
      </c>
      <c r="Q108" s="248">
        <f t="shared" si="44"/>
        <v>5</v>
      </c>
      <c r="R108" s="248">
        <f t="shared" si="45"/>
        <v>4.8</v>
      </c>
      <c r="S108" s="248" t="str">
        <f>IF('Crisis Indicator Data'!I105="x","x",IF('Crisis Indicator Data'!I105=0,0,IF(LOG('Crisis Indicator Data'!I105)&lt;S$4,0,IF(LOG('Crisis Indicator Data'!I105)&gt;S$3,5,ROUND(5-(S$3-LOG('Crisis Indicator Data'!I105))/(S$3-S$4)*5,1)))))</f>
        <v>x</v>
      </c>
      <c r="T108" s="144" t="str">
        <f>IF('Crisis Indicator Data'!H105="x","x",IF('Crisis Indicator Data'!I105="x","x",'Crisis Indicator Data'!I105/'Crisis Indicator Data'!H105))</f>
        <v>x</v>
      </c>
      <c r="U108" s="248" t="str">
        <f t="shared" si="46"/>
        <v>x</v>
      </c>
      <c r="V108" s="248" t="str">
        <f t="shared" si="47"/>
        <v>x</v>
      </c>
      <c r="W108" s="248">
        <f>IF('Crisis Indicator Data'!L105="x","x",IF('Crisis Indicator Data'!L105=0,0,IF(LOG('Crisis Indicator Data'!L105)&lt;W$4,0,IF(LOG('Crisis Indicator Data'!L105)&gt;W$3,5,ROUND(5-(W$3-LOG('Crisis Indicator Data'!L105))/(W$3-W$4)*5,1)))))</f>
        <v>4.5</v>
      </c>
      <c r="X108" s="255">
        <f>IF(OR('Crisis Indicator Data'!L105="x",'Crisis Indicator Data'!H105="x"),"x",'Crisis Indicator Data'!L105/'Crisis Indicator Data'!H105)</f>
        <v>7.6923076923076926E-5</v>
      </c>
      <c r="Y108" s="248">
        <f t="shared" si="48"/>
        <v>3.8</v>
      </c>
      <c r="Z108" s="248">
        <f t="shared" si="49"/>
        <v>4.2</v>
      </c>
      <c r="AA108" s="248">
        <f t="shared" si="50"/>
        <v>4.2</v>
      </c>
      <c r="AB108" s="256">
        <f t="shared" si="51"/>
        <v>4.5</v>
      </c>
    </row>
    <row r="109" spans="1:28" x14ac:dyDescent="0.2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2" t="str">
        <f>'Crisis Indicator Data'!E106</f>
        <v>SYR,TUR,IRQ,EGY,JOR,LBN</v>
      </c>
      <c r="F109" s="254">
        <f>IF('Crisis Indicator Data'!F106="x","x",IF(LOG('Crisis Indicator Data'!F106)&lt;F$4,0,IF(LOG('Crisis Indicator Data'!F106)&gt;F$3,5,ROUND(5-(F$3-LOG('Crisis Indicator Data'!F106))/(F$3-F$4)*5,1))))</f>
        <v>4.5</v>
      </c>
      <c r="G109" s="145">
        <f>IF('Crisis Indicator Data'!F106="x","x",IF(B109="Regional crisis",('Crisis Indicator Data'!F106/VLOOKUP('Impact of the crisis'!$C109,'Regional Crises'!$B$1:$R$66,4,FALSE)),'Crisis Indicator Data'!F106/VLOOKUP('Impact of the crisis'!$E109,'Country Indicator Data'!$B$4:$P$300,15,FALSE)))</f>
        <v>0.20138112198030653</v>
      </c>
      <c r="H109" s="248">
        <f t="shared" si="39"/>
        <v>0.9</v>
      </c>
      <c r="I109" s="248">
        <f t="shared" si="40"/>
        <v>2.7</v>
      </c>
      <c r="J109" s="248">
        <f>IF('Crisis Indicator Data'!G106="x","x",IF(LOG('Crisis Indicator Data'!G106)&lt;J$4,0,IF(LOG('Crisis Indicator Data'!G106)&gt;J$3,5,ROUND(5-(J$3-LOG('Crisis Indicator Data'!G106))/(J$3-J$4)*5,1))))</f>
        <v>5</v>
      </c>
      <c r="K109" s="145">
        <f>IF('Crisis Indicator Data'!G106="x","x",IF(B109="Regional crisis",('Crisis Indicator Data'!G106/VLOOKUP('Impact of the crisis'!$C109,'Regional Crises'!$B$1:$R$66,5,FALSE)),'Crisis Indicator Data'!G106/VLOOKUP('Impact of the crisis'!$E109,'Country Indicator Data'!$B$4:$P$300,14,FALSE)))</f>
        <v>0.38394112701650146</v>
      </c>
      <c r="L109" s="248">
        <f t="shared" si="41"/>
        <v>1.9</v>
      </c>
      <c r="M109" s="248">
        <f t="shared" si="42"/>
        <v>3.45</v>
      </c>
      <c r="N109" s="248">
        <f t="shared" si="43"/>
        <v>3.1</v>
      </c>
      <c r="O109" s="248">
        <f>IF('Crisis Indicator Data'!H106="x","x",IF('Crisis Indicator Data'!H106=0,0,IF(LOG('Crisis Indicator Data'!H106)&lt;O$4,0,IF(LOG('Crisis Indicator Data'!H106)&gt;O$3,5,ROUND(5-(O$3-LOG('Crisis Indicator Data'!H106))/(O$3-O$4)*5,1)))))</f>
        <v>5</v>
      </c>
      <c r="P109" s="144">
        <f>IF('Crisis Indicator Data'!H106="x","x",'Crisis Indicator Data'!H106/'Crisis Indicator Data'!G106)</f>
        <v>0.43249214454045559</v>
      </c>
      <c r="Q109" s="248">
        <f t="shared" si="44"/>
        <v>2.1</v>
      </c>
      <c r="R109" s="248">
        <f t="shared" si="45"/>
        <v>3.55</v>
      </c>
      <c r="S109" s="248">
        <f>IF('Crisis Indicator Data'!I106="x","x",IF('Crisis Indicator Data'!I106=0,0,IF(LOG('Crisis Indicator Data'!I106)&lt;S$4,0,IF(LOG('Crisis Indicator Data'!I106)&gt;S$3,5,ROUND(5-(S$3-LOG('Crisis Indicator Data'!I106))/(S$3-S$4)*5,1)))))</f>
        <v>5</v>
      </c>
      <c r="T109" s="144">
        <f>IF('Crisis Indicator Data'!H106="x","x",IF('Crisis Indicator Data'!I106="x","x",'Crisis Indicator Data'!I106/'Crisis Indicator Data'!H106))</f>
        <v>0.68895447837438983</v>
      </c>
      <c r="U109" s="248">
        <f t="shared" si="46"/>
        <v>5</v>
      </c>
      <c r="V109" s="248">
        <f t="shared" si="47"/>
        <v>5</v>
      </c>
      <c r="W109" s="248">
        <f>IF('Crisis Indicator Data'!L106="x","x",IF('Crisis Indicator Data'!L106=0,0,IF(LOG('Crisis Indicator Data'!L106)&lt;W$4,0,IF(LOG('Crisis Indicator Data'!L106)&gt;W$3,5,ROUND(5-(W$3-LOG('Crisis Indicator Data'!L106))/(W$3-W$4)*5,1)))))</f>
        <v>4.9000000000000004</v>
      </c>
      <c r="X109" s="255">
        <f>IF(OR('Crisis Indicator Data'!L106="x",'Crisis Indicator Data'!H106="x"),"x",'Crisis Indicator Data'!L106/'Crisis Indicator Data'!H106)</f>
        <v>5.8031558633216028E-5</v>
      </c>
      <c r="Y109" s="248">
        <f t="shared" si="48"/>
        <v>2.9</v>
      </c>
      <c r="Z109" s="248">
        <f t="shared" si="49"/>
        <v>3.9</v>
      </c>
      <c r="AA109" s="248">
        <f t="shared" si="50"/>
        <v>4.5</v>
      </c>
      <c r="AB109" s="256">
        <f t="shared" si="51"/>
        <v>4.0999999999999996</v>
      </c>
    </row>
    <row r="110" spans="1:28" x14ac:dyDescent="0.2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2" t="str">
        <f>'Crisis Indicator Data'!E107</f>
        <v>TUR,GRC</v>
      </c>
      <c r="F110" s="254">
        <f>IF('Crisis Indicator Data'!F107="x","x",IF(LOG('Crisis Indicator Data'!F107)&lt;F$4,0,IF(LOG('Crisis Indicator Data'!F107)&gt;F$3,5,ROUND(5-(F$3-LOG('Crisis Indicator Data'!F107))/(F$3-F$4)*5,1))))</f>
        <v>3.8</v>
      </c>
      <c r="G110" s="145">
        <f>IF('Crisis Indicator Data'!F107="x","x",IF(B110="Regional crisis",('Crisis Indicator Data'!F107/VLOOKUP('Impact of the crisis'!$C110,'Regional Crises'!$B$1:$R$66,4,FALSE)),'Crisis Indicator Data'!F107/VLOOKUP('Impact of the crisis'!$E110,'Country Indicator Data'!$B$4:$P$300,15,FALSE)))</f>
        <v>0.20129322337595851</v>
      </c>
      <c r="H110" s="248">
        <f t="shared" si="39"/>
        <v>0.9</v>
      </c>
      <c r="I110" s="248">
        <f t="shared" si="40"/>
        <v>2.35</v>
      </c>
      <c r="J110" s="248">
        <f>IF('Crisis Indicator Data'!G107="x","x",IF(LOG('Crisis Indicator Data'!G107)&lt;J$4,0,IF(LOG('Crisis Indicator Data'!G107)&gt;J$3,5,ROUND(5-(J$3-LOG('Crisis Indicator Data'!G107))/(J$3-J$4)*5,1))))</f>
        <v>5</v>
      </c>
      <c r="K110" s="145">
        <f>IF('Crisis Indicator Data'!G107="x","x",IF(B110="Regional crisis",('Crisis Indicator Data'!G107/VLOOKUP('Impact of the crisis'!$C110,'Regional Crises'!$B$1:$R$66,5,FALSE)),'Crisis Indicator Data'!G107/VLOOKUP('Impact of the crisis'!$E110,'Country Indicator Data'!$B$4:$P$300,14,FALSE)))</f>
        <v>0.39946020310645763</v>
      </c>
      <c r="L110" s="248">
        <f t="shared" si="41"/>
        <v>2</v>
      </c>
      <c r="M110" s="248">
        <f t="shared" si="42"/>
        <v>3.5</v>
      </c>
      <c r="N110" s="248">
        <f t="shared" si="43"/>
        <v>3</v>
      </c>
      <c r="O110" s="248">
        <f>IF('Crisis Indicator Data'!H107="x","x",IF('Crisis Indicator Data'!H107=0,0,IF(LOG('Crisis Indicator Data'!H107)&lt;O$4,0,IF(LOG('Crisis Indicator Data'!H107)&gt;O$3,5,ROUND(5-(O$3-LOG('Crisis Indicator Data'!H107))/(O$3-O$4)*5,1)))))</f>
        <v>4.3</v>
      </c>
      <c r="P110" s="144">
        <f>IF('Crisis Indicator Data'!H107="x","x",'Crisis Indicator Data'!H107/'Crisis Indicator Data'!G107)</f>
        <v>0.33546283881483818</v>
      </c>
      <c r="Q110" s="248">
        <f t="shared" si="44"/>
        <v>1.6</v>
      </c>
      <c r="R110" s="248">
        <f t="shared" si="45"/>
        <v>2.95</v>
      </c>
      <c r="S110" s="248">
        <f>IF('Crisis Indicator Data'!I107="x","x",IF('Crisis Indicator Data'!I107=0,0,IF(LOG('Crisis Indicator Data'!I107)&lt;S$4,0,IF(LOG('Crisis Indicator Data'!I107)&gt;S$3,5,ROUND(5-(S$3-LOG('Crisis Indicator Data'!I107))/(S$3-S$4)*5,1)))))</f>
        <v>5</v>
      </c>
      <c r="T110" s="144">
        <f>IF('Crisis Indicator Data'!H107="x","x",IF('Crisis Indicator Data'!I107="x","x",'Crisis Indicator Data'!I107/'Crisis Indicator Data'!H107))</f>
        <v>0.33385579937304077</v>
      </c>
      <c r="U110" s="248">
        <f t="shared" si="46"/>
        <v>5</v>
      </c>
      <c r="V110" s="248">
        <f t="shared" si="47"/>
        <v>5</v>
      </c>
      <c r="W110" s="248">
        <f>IF('Crisis Indicator Data'!L107="x","x",IF('Crisis Indicator Data'!L107=0,0,IF(LOG('Crisis Indicator Data'!L107)&lt;W$4,0,IF(LOG('Crisis Indicator Data'!L107)&gt;W$3,5,ROUND(5-(W$3-LOG('Crisis Indicator Data'!L107))/(W$3-W$4)*5,1)))))</f>
        <v>2.9</v>
      </c>
      <c r="X110" s="255">
        <f>IF(OR('Crisis Indicator Data'!L107="x",'Crisis Indicator Data'!H107="x"),"x",'Crisis Indicator Data'!L107/'Crisis Indicator Data'!H107)</f>
        <v>7.915360501567398E-6</v>
      </c>
      <c r="Y110" s="248">
        <f t="shared" si="48"/>
        <v>0.4</v>
      </c>
      <c r="Z110" s="248">
        <f t="shared" si="49"/>
        <v>1.7</v>
      </c>
      <c r="AA110" s="248">
        <f t="shared" si="50"/>
        <v>3.9</v>
      </c>
      <c r="AB110" s="256">
        <f t="shared" si="51"/>
        <v>3.5</v>
      </c>
    </row>
    <row r="111" spans="1:28" x14ac:dyDescent="0.2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2" t="str">
        <f>'Crisis Indicator Data'!E108</f>
        <v>DZA,TUN,LBY,ITA</v>
      </c>
      <c r="F111" s="254" t="str">
        <f>IF('Crisis Indicator Data'!F108="x","x",IF(LOG('Crisis Indicator Data'!F108)&lt;F$4,0,IF(LOG('Crisis Indicator Data'!F108)&gt;F$3,5,ROUND(5-(F$3-LOG('Crisis Indicator Data'!F108))/(F$3-F$4)*5,1))))</f>
        <v>x</v>
      </c>
      <c r="G111" s="145" t="str">
        <f>IF('Crisis Indicator Data'!F108="x","x",IF(B111="Regional crisis",('Crisis Indicator Data'!F108/VLOOKUP('Impact of the crisis'!$C111,'Regional Crises'!$B$1:$R$66,4,FALSE)),'Crisis Indicator Data'!F108/VLOOKUP('Impact of the crisis'!$E111,'Country Indicator Data'!$B$4:$P$300,15,FALSE)))</f>
        <v>x</v>
      </c>
      <c r="H111" s="248" t="str">
        <f t="shared" si="39"/>
        <v>x</v>
      </c>
      <c r="I111" s="248" t="str">
        <f t="shared" si="40"/>
        <v>x</v>
      </c>
      <c r="J111" s="248" t="str">
        <f>IF('Crisis Indicator Data'!G108="x","x",IF(LOG('Crisis Indicator Data'!G108)&lt;J$4,0,IF(LOG('Crisis Indicator Data'!G108)&gt;J$3,5,ROUND(5-(J$3-LOG('Crisis Indicator Data'!G108))/(J$3-J$4)*5,1))))</f>
        <v>x</v>
      </c>
      <c r="K111" s="145" t="str">
        <f>IF('Crisis Indicator Data'!G108="x","x",IF(B111="Regional crisis",('Crisis Indicator Data'!G108/VLOOKUP('Impact of the crisis'!$C111,'Regional Crises'!$B$1:$R$66,5,FALSE)),'Crisis Indicator Data'!G108/VLOOKUP('Impact of the crisis'!$E111,'Country Indicator Data'!$B$4:$P$300,14,FALSE)))</f>
        <v>x</v>
      </c>
      <c r="L111" s="248" t="str">
        <f t="shared" si="41"/>
        <v>x</v>
      </c>
      <c r="M111" s="248" t="str">
        <f t="shared" si="42"/>
        <v>x</v>
      </c>
      <c r="N111" s="248" t="str">
        <f t="shared" si="43"/>
        <v>x</v>
      </c>
      <c r="O111" s="248" t="str">
        <f>IF('Crisis Indicator Data'!H108="x","x",IF('Crisis Indicator Data'!H108=0,0,IF(LOG('Crisis Indicator Data'!H108)&lt;O$4,0,IF(LOG('Crisis Indicator Data'!H108)&gt;O$3,5,ROUND(5-(O$3-LOG('Crisis Indicator Data'!H108))/(O$3-O$4)*5,1)))))</f>
        <v>x</v>
      </c>
      <c r="P111" s="144" t="str">
        <f>IF('Crisis Indicator Data'!H108="x","x",'Crisis Indicator Data'!H108/'Crisis Indicator Data'!G108)</f>
        <v>x</v>
      </c>
      <c r="Q111" s="248" t="str">
        <f t="shared" si="44"/>
        <v>x</v>
      </c>
      <c r="R111" s="248" t="str">
        <f t="shared" si="45"/>
        <v>x</v>
      </c>
      <c r="S111" s="248" t="str">
        <f>IF('Crisis Indicator Data'!I108="x","x",IF('Crisis Indicator Data'!I108=0,0,IF(LOG('Crisis Indicator Data'!I108)&lt;S$4,0,IF(LOG('Crisis Indicator Data'!I108)&gt;S$3,5,ROUND(5-(S$3-LOG('Crisis Indicator Data'!I108))/(S$3-S$4)*5,1)))))</f>
        <v>x</v>
      </c>
      <c r="T111" s="144" t="str">
        <f>IF('Crisis Indicator Data'!H108="x","x",IF('Crisis Indicator Data'!I108="x","x",'Crisis Indicator Data'!I108/'Crisis Indicator Data'!H108))</f>
        <v>x</v>
      </c>
      <c r="U111" s="248" t="str">
        <f t="shared" si="46"/>
        <v>x</v>
      </c>
      <c r="V111" s="248" t="str">
        <f t="shared" si="47"/>
        <v>x</v>
      </c>
      <c r="W111" s="248">
        <f>IF('Crisis Indicator Data'!L108="x","x",IF('Crisis Indicator Data'!L108=0,0,IF(LOG('Crisis Indicator Data'!L108)&lt;W$4,0,IF(LOG('Crisis Indicator Data'!L108)&gt;W$3,5,ROUND(5-(W$3-LOG('Crisis Indicator Data'!L108))/(W$3-W$4)*5,1)))))</f>
        <v>4</v>
      </c>
      <c r="X111" s="255" t="str">
        <f>IF(OR('Crisis Indicator Data'!L108="x",'Crisis Indicator Data'!H108="x"),"x",'Crisis Indicator Data'!L108/'Crisis Indicator Data'!H108)</f>
        <v>x</v>
      </c>
      <c r="Y111" s="248" t="str">
        <f t="shared" si="48"/>
        <v>x</v>
      </c>
      <c r="Z111" s="248">
        <f t="shared" si="49"/>
        <v>4</v>
      </c>
      <c r="AA111" s="248">
        <f t="shared" si="50"/>
        <v>4</v>
      </c>
      <c r="AB111" s="256">
        <f t="shared" si="51"/>
        <v>4</v>
      </c>
    </row>
    <row r="112" spans="1:28" x14ac:dyDescent="0.2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2" t="str">
        <f>'Crisis Indicator Data'!E109</f>
        <v>DZA,MAR,ESP</v>
      </c>
      <c r="F112" s="254" t="str">
        <f>IF('Crisis Indicator Data'!F109="x","x",IF(LOG('Crisis Indicator Data'!F109)&lt;F$4,0,IF(LOG('Crisis Indicator Data'!F109)&gt;F$3,5,ROUND(5-(F$3-LOG('Crisis Indicator Data'!F109))/(F$3-F$4)*5,1))))</f>
        <v>x</v>
      </c>
      <c r="G112" s="145" t="str">
        <f>IF('Crisis Indicator Data'!F109="x","x",IF(B112="Regional crisis",('Crisis Indicator Data'!F109/VLOOKUP('Impact of the crisis'!$C112,'Regional Crises'!$B$1:$R$66,4,FALSE)),'Crisis Indicator Data'!F109/VLOOKUP('Impact of the crisis'!$E112,'Country Indicator Data'!$B$4:$P$300,15,FALSE)))</f>
        <v>x</v>
      </c>
      <c r="H112" s="248" t="str">
        <f t="shared" si="39"/>
        <v>x</v>
      </c>
      <c r="I112" s="248" t="str">
        <f t="shared" si="40"/>
        <v>x</v>
      </c>
      <c r="J112" s="248" t="str">
        <f>IF('Crisis Indicator Data'!G109="x","x",IF(LOG('Crisis Indicator Data'!G109)&lt;J$4,0,IF(LOG('Crisis Indicator Data'!G109)&gt;J$3,5,ROUND(5-(J$3-LOG('Crisis Indicator Data'!G109))/(J$3-J$4)*5,1))))</f>
        <v>x</v>
      </c>
      <c r="K112" s="145" t="str">
        <f>IF('Crisis Indicator Data'!G109="x","x",IF(B112="Regional crisis",('Crisis Indicator Data'!G109/VLOOKUP('Impact of the crisis'!$C112,'Regional Crises'!$B$1:$R$66,5,FALSE)),'Crisis Indicator Data'!G109/VLOOKUP('Impact of the crisis'!$E112,'Country Indicator Data'!$B$4:$P$300,14,FALSE)))</f>
        <v>x</v>
      </c>
      <c r="L112" s="248" t="str">
        <f t="shared" si="41"/>
        <v>x</v>
      </c>
      <c r="M112" s="248" t="str">
        <f t="shared" si="42"/>
        <v>x</v>
      </c>
      <c r="N112" s="248" t="str">
        <f t="shared" si="43"/>
        <v>x</v>
      </c>
      <c r="O112" s="248" t="str">
        <f>IF('Crisis Indicator Data'!H109="x","x",IF('Crisis Indicator Data'!H109=0,0,IF(LOG('Crisis Indicator Data'!H109)&lt;O$4,0,IF(LOG('Crisis Indicator Data'!H109)&gt;O$3,5,ROUND(5-(O$3-LOG('Crisis Indicator Data'!H109))/(O$3-O$4)*5,1)))))</f>
        <v>x</v>
      </c>
      <c r="P112" s="144" t="str">
        <f>IF('Crisis Indicator Data'!H109="x","x",'Crisis Indicator Data'!H109/'Crisis Indicator Data'!G109)</f>
        <v>x</v>
      </c>
      <c r="Q112" s="248" t="str">
        <f t="shared" si="44"/>
        <v>x</v>
      </c>
      <c r="R112" s="248" t="str">
        <f t="shared" si="45"/>
        <v>x</v>
      </c>
      <c r="S112" s="248" t="str">
        <f>IF('Crisis Indicator Data'!I109="x","x",IF('Crisis Indicator Data'!I109=0,0,IF(LOG('Crisis Indicator Data'!I109)&lt;S$4,0,IF(LOG('Crisis Indicator Data'!I109)&gt;S$3,5,ROUND(5-(S$3-LOG('Crisis Indicator Data'!I109))/(S$3-S$4)*5,1)))))</f>
        <v>x</v>
      </c>
      <c r="T112" s="144" t="str">
        <f>IF('Crisis Indicator Data'!H109="x","x",IF('Crisis Indicator Data'!I109="x","x",'Crisis Indicator Data'!I109/'Crisis Indicator Data'!H109))</f>
        <v>x</v>
      </c>
      <c r="U112" s="248" t="str">
        <f t="shared" si="46"/>
        <v>x</v>
      </c>
      <c r="V112" s="248" t="str">
        <f t="shared" si="47"/>
        <v>x</v>
      </c>
      <c r="W112" s="248">
        <f>IF('Crisis Indicator Data'!L109="x","x",IF('Crisis Indicator Data'!L109=0,0,IF(LOG('Crisis Indicator Data'!L109)&lt;W$4,0,IF(LOG('Crisis Indicator Data'!L109)&gt;W$3,5,ROUND(5-(W$3-LOG('Crisis Indicator Data'!L109))/(W$3-W$4)*5,1)))))</f>
        <v>3.2</v>
      </c>
      <c r="X112" s="255" t="str">
        <f>IF(OR('Crisis Indicator Data'!L109="x",'Crisis Indicator Data'!H109="x"),"x",'Crisis Indicator Data'!L109/'Crisis Indicator Data'!H109)</f>
        <v>x</v>
      </c>
      <c r="Y112" s="248" t="str">
        <f t="shared" si="48"/>
        <v>x</v>
      </c>
      <c r="Z112" s="248">
        <f t="shared" si="49"/>
        <v>3.2</v>
      </c>
      <c r="AA112" s="248">
        <f t="shared" si="50"/>
        <v>3.2</v>
      </c>
      <c r="AB112" s="256">
        <f t="shared" si="51"/>
        <v>3.2</v>
      </c>
    </row>
    <row r="113" spans="1:28" x14ac:dyDescent="0.25">
      <c r="A113" s="150" t="str">
        <f>'Crisis Indicator Data'!A110</f>
        <v>Rohingya Regional Crisis</v>
      </c>
      <c r="B113" s="151" t="str">
        <f>'Crisis Indicator Data'!B110</f>
        <v>Regional crisis</v>
      </c>
      <c r="C113" s="151" t="str">
        <f>'Crisis Indicator Data'!C110</f>
        <v>REG011</v>
      </c>
      <c r="D113" s="151" t="str">
        <f>'Crisis Indicator Data'!D110</f>
        <v>Bangladesh,Myanmar</v>
      </c>
      <c r="E113" s="152" t="str">
        <f>'Crisis Indicator Data'!E110</f>
        <v>BGD,MMR</v>
      </c>
      <c r="F113" s="254">
        <f>IF('Crisis Indicator Data'!F110="x","x",IF(LOG('Crisis Indicator Data'!F110)&lt;F$4,0,IF(LOG('Crisis Indicator Data'!F110)&gt;F$3,5,ROUND(5-(F$3-LOG('Crisis Indicator Data'!F110))/(F$3-F$4)*5,1))))</f>
        <v>2.8</v>
      </c>
      <c r="G113" s="145">
        <f>IF('Crisis Indicator Data'!F110="x","x",IF(B113="Regional crisis",('Crisis Indicator Data'!F110/VLOOKUP('Impact of the crisis'!$C113,'Regional Crises'!$B$1:$R$66,4,FALSE)),'Crisis Indicator Data'!F110/VLOOKUP('Impact of the crisis'!$E113,'Country Indicator Data'!$B$4:$P$300,15,FALSE)))</f>
        <v>5.8100223428024261E-2</v>
      </c>
      <c r="H113" s="248">
        <f t="shared" si="39"/>
        <v>0.2</v>
      </c>
      <c r="I113" s="248">
        <f t="shared" si="40"/>
        <v>1.5</v>
      </c>
      <c r="J113" s="248">
        <f>IF('Crisis Indicator Data'!G110="x","x",IF(LOG('Crisis Indicator Data'!G110)&lt;J$4,0,IF(LOG('Crisis Indicator Data'!G110)&gt;J$3,5,ROUND(5-(J$3-LOG('Crisis Indicator Data'!G110))/(J$3-J$4)*5,1))))</f>
        <v>2.2999999999999998</v>
      </c>
      <c r="K113" s="145">
        <f>IF('Crisis Indicator Data'!G110="x","x",IF(B113="Regional crisis",('Crisis Indicator Data'!G110/VLOOKUP('Impact of the crisis'!$C113,'Regional Crises'!$B$1:$R$66,5,FALSE)),'Crisis Indicator Data'!G110/VLOOKUP('Impact of the crisis'!$E113,'Country Indicator Data'!$B$4:$P$300,14,FALSE)))</f>
        <v>2.5476485960186052E-2</v>
      </c>
      <c r="L113" s="248">
        <f t="shared" si="41"/>
        <v>0.1</v>
      </c>
      <c r="M113" s="248">
        <f t="shared" si="42"/>
        <v>1.2</v>
      </c>
      <c r="N113" s="248">
        <f t="shared" si="43"/>
        <v>1.4</v>
      </c>
      <c r="O113" s="248">
        <f>IF('Crisis Indicator Data'!H110="x","x",IF('Crisis Indicator Data'!H110=0,0,IF(LOG('Crisis Indicator Data'!H110)&lt;O$4,0,IF(LOG('Crisis Indicator Data'!H110)&gt;O$3,5,ROUND(5-(O$3-LOG('Crisis Indicator Data'!H110))/(O$3-O$4)*5,1)))))</f>
        <v>3.5</v>
      </c>
      <c r="P113" s="144">
        <f>IF('Crisis Indicator Data'!H110="x","x",'Crisis Indicator Data'!H110/'Crisis Indicator Data'!G110)</f>
        <v>0.78217821782178221</v>
      </c>
      <c r="Q113" s="248">
        <f t="shared" si="44"/>
        <v>3.9</v>
      </c>
      <c r="R113" s="248">
        <f t="shared" si="45"/>
        <v>3.7</v>
      </c>
      <c r="S113" s="248">
        <f>IF('Crisis Indicator Data'!I110="x","x",IF('Crisis Indicator Data'!I110=0,0,IF(LOG('Crisis Indicator Data'!I110)&lt;S$4,0,IF(LOG('Crisis Indicator Data'!I110)&gt;S$3,5,ROUND(5-(S$3-LOG('Crisis Indicator Data'!I110))/(S$3-S$4)*5,1)))))</f>
        <v>4.5</v>
      </c>
      <c r="T113" s="144">
        <f>IF('Crisis Indicator Data'!H110="x","x",IF('Crisis Indicator Data'!I110="x","x",'Crisis Indicator Data'!I110/'Crisis Indicator Data'!H110))</f>
        <v>0.34962025316455697</v>
      </c>
      <c r="U113" s="248">
        <f t="shared" si="46"/>
        <v>5</v>
      </c>
      <c r="V113" s="248">
        <f t="shared" si="47"/>
        <v>4.8</v>
      </c>
      <c r="W113" s="248">
        <f>IF('Crisis Indicator Data'!L110="x","x",IF('Crisis Indicator Data'!L110=0,0,IF(LOG('Crisis Indicator Data'!L110)&lt;W$4,0,IF(LOG('Crisis Indicator Data'!L110)&gt;W$3,5,ROUND(5-(W$3-LOG('Crisis Indicator Data'!L110))/(W$3-W$4)*5,1)))))</f>
        <v>2.2999999999999998</v>
      </c>
      <c r="X113" s="255">
        <f>IF(OR('Crisis Indicator Data'!L110="x",'Crisis Indicator Data'!H110="x"),"x",'Crisis Indicator Data'!L110/'Crisis Indicator Data'!H110)</f>
        <v>9.6202531645569614E-6</v>
      </c>
      <c r="Y113" s="248">
        <f t="shared" si="48"/>
        <v>0.5</v>
      </c>
      <c r="Z113" s="248">
        <f t="shared" si="49"/>
        <v>1.4</v>
      </c>
      <c r="AA113" s="248">
        <f t="shared" si="50"/>
        <v>3.6</v>
      </c>
      <c r="AB113" s="256">
        <f t="shared" si="51"/>
        <v>3.7</v>
      </c>
    </row>
    <row r="114" spans="1:28" x14ac:dyDescent="0.2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2" t="str">
        <f>'Crisis Indicator Data'!E111</f>
        <v>LSO,MDG,MWI,NAM,SWZ,ZMB,ZWE,TZA</v>
      </c>
      <c r="F114" s="254">
        <f>IF('Crisis Indicator Data'!F111="x","x",IF(LOG('Crisis Indicator Data'!F111)&lt;F$4,0,IF(LOG('Crisis Indicator Data'!F111)&gt;F$3,5,ROUND(5-(F$3-LOG('Crisis Indicator Data'!F111))/(F$3-F$4)*5,1))))</f>
        <v>5</v>
      </c>
      <c r="G114" s="145">
        <f>IF('Crisis Indicator Data'!F111="x","x",IF(B114="Regional crisis",('Crisis Indicator Data'!F111/VLOOKUP('Impact of the crisis'!$C114,'Regional Crises'!$B$1:$R$66,4,FALSE)),'Crisis Indicator Data'!F111/VLOOKUP('Impact of the crisis'!$E114,'Country Indicator Data'!$B$4:$P$300,15,FALSE)))</f>
        <v>0.65745038549300161</v>
      </c>
      <c r="H114" s="248">
        <f t="shared" si="39"/>
        <v>3.3</v>
      </c>
      <c r="I114" s="248">
        <f t="shared" si="40"/>
        <v>4.1500000000000004</v>
      </c>
      <c r="J114" s="248">
        <f>IF('Crisis Indicator Data'!G111="x","x",IF(LOG('Crisis Indicator Data'!G111)&lt;J$4,0,IF(LOG('Crisis Indicator Data'!G111)&gt;J$3,5,ROUND(5-(J$3-LOG('Crisis Indicator Data'!G111))/(J$3-J$4)*5,1))))</f>
        <v>5</v>
      </c>
      <c r="K114" s="145">
        <f>IF('Crisis Indicator Data'!G111="x","x",IF(B114="Regional crisis",('Crisis Indicator Data'!G111/VLOOKUP('Impact of the crisis'!$C114,'Regional Crises'!$B$1:$R$66,5,FALSE)),'Crisis Indicator Data'!G111/VLOOKUP('Impact of the crisis'!$E114,'Country Indicator Data'!$B$4:$P$300,14,FALSE)))</f>
        <v>0.49365936242253883</v>
      </c>
      <c r="L114" s="248">
        <f t="shared" si="41"/>
        <v>2.4</v>
      </c>
      <c r="M114" s="248">
        <f t="shared" si="42"/>
        <v>3.7</v>
      </c>
      <c r="N114" s="248">
        <f t="shared" si="43"/>
        <v>3.9</v>
      </c>
      <c r="O114" s="248">
        <f>IF('Crisis Indicator Data'!H111="x","x",IF('Crisis Indicator Data'!H111=0,0,IF(LOG('Crisis Indicator Data'!H111)&lt;O$4,0,IF(LOG('Crisis Indicator Data'!H111)&gt;O$3,5,ROUND(5-(O$3-LOG('Crisis Indicator Data'!H111))/(O$3-O$4)*5,1)))))</f>
        <v>5</v>
      </c>
      <c r="P114" s="144">
        <f>IF('Crisis Indicator Data'!H111="x","x",'Crisis Indicator Data'!H111/'Crisis Indicator Data'!G111)</f>
        <v>0.49166909314439161</v>
      </c>
      <c r="Q114" s="248">
        <f t="shared" si="44"/>
        <v>2.4</v>
      </c>
      <c r="R114" s="248">
        <f t="shared" si="45"/>
        <v>3.7</v>
      </c>
      <c r="S114" s="248">
        <f>IF('Crisis Indicator Data'!I111="x","x",IF('Crisis Indicator Data'!I111=0,0,IF(LOG('Crisis Indicator Data'!I111)&lt;S$4,0,IF(LOG('Crisis Indicator Data'!I111)&gt;S$3,5,ROUND(5-(S$3-LOG('Crisis Indicator Data'!I111))/(S$3-S$4)*5,1)))))</f>
        <v>4.4000000000000004</v>
      </c>
      <c r="T114" s="144">
        <f>IF('Crisis Indicator Data'!H111="x","x",IF('Crisis Indicator Data'!I111="x","x",'Crisis Indicator Data'!I111/'Crisis Indicator Data'!H111))</f>
        <v>3.7606106468381917E-2</v>
      </c>
      <c r="U114" s="248">
        <f t="shared" si="46"/>
        <v>1.3</v>
      </c>
      <c r="V114" s="248">
        <f t="shared" si="47"/>
        <v>2.9</v>
      </c>
      <c r="W114" s="248">
        <f>IF('Crisis Indicator Data'!L111="x","x",IF('Crisis Indicator Data'!L111=0,0,IF(LOG('Crisis Indicator Data'!L111)&lt;W$4,0,IF(LOG('Crisis Indicator Data'!L111)&gt;W$3,5,ROUND(5-(W$3-LOG('Crisis Indicator Data'!L111))/(W$3-W$4)*5,1)))))</f>
        <v>3.4</v>
      </c>
      <c r="X114" s="255">
        <f>IF(OR('Crisis Indicator Data'!L111="x",'Crisis Indicator Data'!H111="x"),"x",'Crisis Indicator Data'!L111/'Crisis Indicator Data'!H111)</f>
        <v>7.3040731723366454E-6</v>
      </c>
      <c r="Y114" s="248">
        <f t="shared" si="48"/>
        <v>0.4</v>
      </c>
      <c r="Z114" s="248">
        <f t="shared" si="49"/>
        <v>1.9</v>
      </c>
      <c r="AA114" s="248">
        <f t="shared" si="50"/>
        <v>2.4</v>
      </c>
      <c r="AB114" s="256">
        <f t="shared" si="51"/>
        <v>3.1</v>
      </c>
    </row>
    <row r="115" spans="1:28" x14ac:dyDescent="0.25">
      <c r="A115" s="150" t="str">
        <f>'Crisis Indicator Data'!A112</f>
        <v>Nagorno-Karabakh Conflict</v>
      </c>
      <c r="B115" s="151" t="str">
        <f>'Crisis Indicator Data'!B112</f>
        <v>Regional crisis</v>
      </c>
      <c r="C115" s="151" t="str">
        <f>'Crisis Indicator Data'!C112</f>
        <v>REG013</v>
      </c>
      <c r="D115" s="151" t="str">
        <f>'Crisis Indicator Data'!D112</f>
        <v>Armenia,Azerbaijan</v>
      </c>
      <c r="E115" s="152" t="str">
        <f>'Crisis Indicator Data'!E112</f>
        <v>ARM,AZE</v>
      </c>
      <c r="F115" s="254">
        <f>IF('Crisis Indicator Data'!F112="x","x",IF(LOG('Crisis Indicator Data'!F112)&lt;F$4,0,IF(LOG('Crisis Indicator Data'!F112)&gt;F$3,5,ROUND(5-(F$3-LOG('Crisis Indicator Data'!F112))/(F$3-F$4)*5,1))))</f>
        <v>3</v>
      </c>
      <c r="G115" s="145">
        <f>IF('Crisis Indicator Data'!F112="x","x",IF(B115="Regional crisis",('Crisis Indicator Data'!F112/VLOOKUP('Impact of the crisis'!$C115,'Regional Crises'!$B$1:$R$66,4,FALSE)),'Crisis Indicator Data'!F112/VLOOKUP('Impact of the crisis'!$E115,'Country Indicator Data'!$B$4:$P$300,15,FALSE)))</f>
        <v>0.53776106107096899</v>
      </c>
      <c r="H115" s="248">
        <f t="shared" si="39"/>
        <v>2.6</v>
      </c>
      <c r="I115" s="248">
        <f t="shared" si="40"/>
        <v>2.8</v>
      </c>
      <c r="J115" s="248">
        <f>IF('Crisis Indicator Data'!G112="x","x",IF(LOG('Crisis Indicator Data'!G112)&lt;J$4,0,IF(LOG('Crisis Indicator Data'!G112)&gt;J$3,5,ROUND(5-(J$3-LOG('Crisis Indicator Data'!G112))/(J$3-J$4)*5,1))))</f>
        <v>2.6</v>
      </c>
      <c r="K115" s="145">
        <f>IF('Crisis Indicator Data'!G112="x","x",IF(B115="Regional crisis",('Crisis Indicator Data'!G112/VLOOKUP('Impact of the crisis'!$C115,'Regional Crises'!$B$1:$R$66,5,FALSE)),'Crisis Indicator Data'!G112/VLOOKUP('Impact of the crisis'!$E115,'Country Indicator Data'!$B$4:$P$300,14,FALSE)))</f>
        <v>0.45120921305182343</v>
      </c>
      <c r="L115" s="248">
        <f t="shared" si="41"/>
        <v>2.2000000000000002</v>
      </c>
      <c r="M115" s="248">
        <f t="shared" si="42"/>
        <v>2.4000000000000004</v>
      </c>
      <c r="N115" s="248">
        <f t="shared" si="43"/>
        <v>2.6</v>
      </c>
      <c r="O115" s="248">
        <f>IF('Crisis Indicator Data'!H112="x","x",IF('Crisis Indicator Data'!H112=0,0,IF(LOG('Crisis Indicator Data'!H112)&lt;O$4,0,IF(LOG('Crisis Indicator Data'!H112)&gt;O$3,5,ROUND(5-(O$3-LOG('Crisis Indicator Data'!H112))/(O$3-O$4)*5,1)))))</f>
        <v>3.3</v>
      </c>
      <c r="P115" s="144">
        <f>IF('Crisis Indicator Data'!H112="x","x",'Crisis Indicator Data'!H112/'Crisis Indicator Data'!G112)</f>
        <v>0.49974476773864218</v>
      </c>
      <c r="Q115" s="248">
        <f t="shared" si="44"/>
        <v>2.5</v>
      </c>
      <c r="R115" s="248">
        <f t="shared" si="45"/>
        <v>2.9</v>
      </c>
      <c r="S115" s="248">
        <f>IF('Crisis Indicator Data'!I112="x","x",IF('Crisis Indicator Data'!I112=0,0,IF(LOG('Crisis Indicator Data'!I112)&lt;S$4,0,IF(LOG('Crisis Indicator Data'!I112)&gt;S$3,5,ROUND(5-(S$3-LOG('Crisis Indicator Data'!I112))/(S$3-S$4)*5,1)))))</f>
        <v>2.8</v>
      </c>
      <c r="T115" s="144">
        <f>IF('Crisis Indicator Data'!H112="x","x",IF('Crisis Indicator Data'!I112="x","x",'Crisis Indicator Data'!I112/'Crisis Indicator Data'!H112))</f>
        <v>3.1664964249233915E-2</v>
      </c>
      <c r="U115" s="248">
        <f t="shared" si="46"/>
        <v>1.1000000000000001</v>
      </c>
      <c r="V115" s="248">
        <f t="shared" si="47"/>
        <v>2</v>
      </c>
      <c r="W115" s="248">
        <f>IF('Crisis Indicator Data'!L112="x","x",IF('Crisis Indicator Data'!L112=0,0,IF(LOG('Crisis Indicator Data'!L112)&lt;W$4,0,IF(LOG('Crisis Indicator Data'!L112)&gt;W$3,5,ROUND(5-(W$3-LOG('Crisis Indicator Data'!L112))/(W$3-W$4)*5,1)))))</f>
        <v>3.1</v>
      </c>
      <c r="X115" s="255">
        <f>IF(OR('Crisis Indicator Data'!L112="x",'Crisis Indicator Data'!H112="x"),"x",'Crisis Indicator Data'!L112/'Crisis Indicator Data'!H112)</f>
        <v>4.6986721144024515E-5</v>
      </c>
      <c r="Y115" s="248">
        <f t="shared" si="48"/>
        <v>2.2999999999999998</v>
      </c>
      <c r="Z115" s="248">
        <f t="shared" si="49"/>
        <v>2.7</v>
      </c>
      <c r="AA115" s="248">
        <f t="shared" si="50"/>
        <v>2.4</v>
      </c>
      <c r="AB115" s="256">
        <f t="shared" si="51"/>
        <v>2.7</v>
      </c>
    </row>
    <row r="116" spans="1:28" x14ac:dyDescent="0.2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2" t="str">
        <f>'Crisis Indicator Data'!E113</f>
        <v>ETH,SOM,KEN</v>
      </c>
      <c r="F116" s="254">
        <f>IF('Crisis Indicator Data'!F113="x","x",IF(LOG('Crisis Indicator Data'!F113)&lt;F$4,0,IF(LOG('Crisis Indicator Data'!F113)&gt;F$3,5,ROUND(5-(F$3-LOG('Crisis Indicator Data'!F113))/(F$3-F$4)*5,1))))</f>
        <v>5</v>
      </c>
      <c r="G116" s="145">
        <f>IF('Crisis Indicator Data'!F113="x","x",IF(B116="Regional crisis",('Crisis Indicator Data'!F113/VLOOKUP('Impact of the crisis'!$C116,'Regional Crises'!$B$1:$R$66,4,FALSE)),'Crisis Indicator Data'!F113/VLOOKUP('Impact of the crisis'!$E116,'Country Indicator Data'!$B$4:$P$300,15,FALSE)))</f>
        <v>0.80345370775058278</v>
      </c>
      <c r="H116" s="248">
        <f t="shared" si="39"/>
        <v>4</v>
      </c>
      <c r="I116" s="248">
        <f t="shared" si="40"/>
        <v>4.5</v>
      </c>
      <c r="J116" s="248">
        <f>IF('Crisis Indicator Data'!G113="x","x",IF(LOG('Crisis Indicator Data'!G113)&lt;J$4,0,IF(LOG('Crisis Indicator Data'!G113)&gt;J$3,5,ROUND(5-(J$3-LOG('Crisis Indicator Data'!G113))/(J$3-J$4)*5,1))))</f>
        <v>5</v>
      </c>
      <c r="K116" s="145">
        <f>IF('Crisis Indicator Data'!G113="x","x",IF(B116="Regional crisis",('Crisis Indicator Data'!G113/VLOOKUP('Impact of the crisis'!$C116,'Regional Crises'!$B$1:$R$66,5,FALSE)),'Crisis Indicator Data'!G113/VLOOKUP('Impact of the crisis'!$E116,'Country Indicator Data'!$B$4:$P$300,14,FALSE)))</f>
        <v>1.0163438515478023</v>
      </c>
      <c r="L116" s="248">
        <f t="shared" si="41"/>
        <v>5</v>
      </c>
      <c r="M116" s="248">
        <f t="shared" si="42"/>
        <v>5</v>
      </c>
      <c r="N116" s="248">
        <f t="shared" si="43"/>
        <v>4.8</v>
      </c>
      <c r="O116" s="248">
        <f>IF('Crisis Indicator Data'!H113="x","x",IF('Crisis Indicator Data'!H113=0,0,IF(LOG('Crisis Indicator Data'!H113)&lt;O$4,0,IF(LOG('Crisis Indicator Data'!H113)&gt;O$3,5,ROUND(5-(O$3-LOG('Crisis Indicator Data'!H113))/(O$3-O$4)*5,1)))))</f>
        <v>5</v>
      </c>
      <c r="P116" s="144">
        <f>IF('Crisis Indicator Data'!H113="x","x",'Crisis Indicator Data'!H113/'Crisis Indicator Data'!G113)</f>
        <v>0.39779766725213239</v>
      </c>
      <c r="Q116" s="248">
        <f t="shared" si="44"/>
        <v>2</v>
      </c>
      <c r="R116" s="248">
        <f t="shared" si="45"/>
        <v>3.5</v>
      </c>
      <c r="S116" s="248">
        <f>IF('Crisis Indicator Data'!I113="x","x",IF('Crisis Indicator Data'!I113=0,0,IF(LOG('Crisis Indicator Data'!I113)&lt;S$4,0,IF(LOG('Crisis Indicator Data'!I113)&gt;S$3,5,ROUND(5-(S$3-LOG('Crisis Indicator Data'!I113))/(S$3-S$4)*5,1)))))</f>
        <v>4.2</v>
      </c>
      <c r="T116" s="144">
        <f>IF('Crisis Indicator Data'!H113="x","x",IF('Crisis Indicator Data'!I113="x","x",'Crisis Indicator Data'!I113/'Crisis Indicator Data'!H113))</f>
        <v>2.2367342622213997E-2</v>
      </c>
      <c r="U116" s="248">
        <f t="shared" si="46"/>
        <v>0.7</v>
      </c>
      <c r="V116" s="248">
        <f t="shared" si="47"/>
        <v>2.5</v>
      </c>
      <c r="W116" s="248">
        <f>IF('Crisis Indicator Data'!L113="x","x",IF('Crisis Indicator Data'!L113=0,0,IF(LOG('Crisis Indicator Data'!L113)&lt;W$4,0,IF(LOG('Crisis Indicator Data'!L113)&gt;W$3,5,ROUND(5-(W$3-LOG('Crisis Indicator Data'!L113))/(W$3-W$4)*5,1)))))</f>
        <v>0</v>
      </c>
      <c r="X116" s="255">
        <f>IF(OR('Crisis Indicator Data'!L113="x",'Crisis Indicator Data'!H113="x"),"x",'Crisis Indicator Data'!L113/'Crisis Indicator Data'!H113)</f>
        <v>0</v>
      </c>
      <c r="Y116" s="248">
        <f t="shared" si="48"/>
        <v>0</v>
      </c>
      <c r="Z116" s="248">
        <f t="shared" si="49"/>
        <v>0</v>
      </c>
      <c r="AA116" s="248">
        <f t="shared" si="50"/>
        <v>1.4</v>
      </c>
      <c r="AB116" s="256">
        <f t="shared" si="51"/>
        <v>2.6</v>
      </c>
    </row>
    <row r="117" spans="1:28" x14ac:dyDescent="0.2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2" t="str">
        <f>'Crisis Indicator Data'!E114</f>
        <v>ROU</v>
      </c>
      <c r="F117" s="254">
        <f>IF('Crisis Indicator Data'!F114="x","x",IF(LOG('Crisis Indicator Data'!F114)&lt;F$4,0,IF(LOG('Crisis Indicator Data'!F114)&gt;F$3,5,ROUND(5-(F$3-LOG('Crisis Indicator Data'!F114))/(F$3-F$4)*5,1))))</f>
        <v>2</v>
      </c>
      <c r="G117" s="145">
        <f>IF('Crisis Indicator Data'!F114="x","x",IF(B117="Regional crisis",('Crisis Indicator Data'!F114/VLOOKUP('Impact of the crisis'!$C117,'Regional Crises'!$B$1:$R$66,4,FALSE)),'Crisis Indicator Data'!F114/VLOOKUP('Impact of the crisis'!$E117,'Country Indicator Data'!$B$4:$P$300,15,FALSE)))</f>
        <v>6.8237134909596667E-2</v>
      </c>
      <c r="H117" s="248">
        <f t="shared" si="39"/>
        <v>0.2</v>
      </c>
      <c r="I117" s="248">
        <f t="shared" si="40"/>
        <v>1.1000000000000001</v>
      </c>
      <c r="J117" s="248">
        <f>IF('Crisis Indicator Data'!G114="x","x",IF(LOG('Crisis Indicator Data'!G114)&lt;J$4,0,IF(LOG('Crisis Indicator Data'!G114)&gt;J$3,5,ROUND(5-(J$3-LOG('Crisis Indicator Data'!G114))/(J$3-J$4)*5,1))))</f>
        <v>2.4</v>
      </c>
      <c r="K117" s="145">
        <f>IF('Crisis Indicator Data'!G114="x","x",IF(B117="Regional crisis",('Crisis Indicator Data'!G114/VLOOKUP('Impact of the crisis'!$C117,'Regional Crises'!$B$1:$R$66,5,FALSE)),'Crisis Indicator Data'!G114/VLOOKUP('Impact of the crisis'!$E117,'Country Indicator Data'!$B$4:$P$300,14,FALSE)))</f>
        <v>0.266255314736078</v>
      </c>
      <c r="L117" s="248">
        <f t="shared" si="41"/>
        <v>1.3</v>
      </c>
      <c r="M117" s="248">
        <f t="shared" si="42"/>
        <v>1.85</v>
      </c>
      <c r="N117" s="248">
        <f t="shared" si="43"/>
        <v>1.5</v>
      </c>
      <c r="O117" s="248">
        <f>IF('Crisis Indicator Data'!H114="x","x",IF('Crisis Indicator Data'!H114=0,0,IF(LOG('Crisis Indicator Data'!H114)&lt;O$4,0,IF(LOG('Crisis Indicator Data'!H114)&gt;O$3,5,ROUND(5-(O$3-LOG('Crisis Indicator Data'!H114))/(O$3-O$4)*5,1)))))</f>
        <v>0.7</v>
      </c>
      <c r="P117" s="144">
        <f>IF('Crisis Indicator Data'!H114="x","x",'Crisis Indicator Data'!H114/'Crisis Indicator Data'!G114)</f>
        <v>1.6553067185978577E-2</v>
      </c>
      <c r="Q117" s="248">
        <f t="shared" si="44"/>
        <v>0</v>
      </c>
      <c r="R117" s="248">
        <f t="shared" si="45"/>
        <v>0.35</v>
      </c>
      <c r="S117" s="248">
        <f>IF('Crisis Indicator Data'!I114="x","x",IF('Crisis Indicator Data'!I114=0,0,IF(LOG('Crisis Indicator Data'!I114)&lt;S$4,0,IF(LOG('Crisis Indicator Data'!I114)&gt;S$3,5,ROUND(5-(S$3-LOG('Crisis Indicator Data'!I114))/(S$3-S$4)*5,1)))))</f>
        <v>2.8</v>
      </c>
      <c r="T117" s="144">
        <f>IF('Crisis Indicator Data'!H114="x","x",IF('Crisis Indicator Data'!I114="x","x",'Crisis Indicator Data'!I114/'Crisis Indicator Data'!H114))</f>
        <v>1</v>
      </c>
      <c r="U117" s="248">
        <f t="shared" si="46"/>
        <v>5</v>
      </c>
      <c r="V117" s="248">
        <f t="shared" si="47"/>
        <v>3.9</v>
      </c>
      <c r="W117" s="248">
        <f>IF('Crisis Indicator Data'!L114="x","x",IF('Crisis Indicator Data'!L114=0,0,IF(LOG('Crisis Indicator Data'!L114)&lt;W$4,0,IF(LOG('Crisis Indicator Data'!L114)&gt;W$3,5,ROUND(5-(W$3-LOG('Crisis Indicator Data'!L114))/(W$3-W$4)*5,1)))))</f>
        <v>0</v>
      </c>
      <c r="X117" s="255">
        <f>IF(OR('Crisis Indicator Data'!L114="x",'Crisis Indicator Data'!H114="x"),"x",'Crisis Indicator Data'!L114/'Crisis Indicator Data'!H114)</f>
        <v>0</v>
      </c>
      <c r="Y117" s="248">
        <f t="shared" si="48"/>
        <v>0</v>
      </c>
      <c r="Z117" s="248">
        <f t="shared" si="49"/>
        <v>0</v>
      </c>
      <c r="AA117" s="248">
        <f t="shared" si="50"/>
        <v>2.4</v>
      </c>
      <c r="AB117" s="256">
        <f t="shared" si="51"/>
        <v>1.5</v>
      </c>
    </row>
    <row r="118" spans="1:28" x14ac:dyDescent="0.2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2" t="str">
        <f>'Crisis Indicator Data'!E115</f>
        <v>RWA</v>
      </c>
      <c r="F118" s="254">
        <f>IF('Crisis Indicator Data'!F115="x","x",IF(LOG('Crisis Indicator Data'!F115)&lt;F$4,0,IF(LOG('Crisis Indicator Data'!F115)&gt;F$3,5,ROUND(5-(F$3-LOG('Crisis Indicator Data'!F115))/(F$3-F$4)*5,1))))</f>
        <v>2.2000000000000002</v>
      </c>
      <c r="G118" s="145">
        <f>IF('Crisis Indicator Data'!F115="x","x",IF(B118="Regional crisis",('Crisis Indicator Data'!F115/VLOOKUP('Impact of the crisis'!$C118,'Regional Crises'!$B$1:$R$66,4,FALSE)),'Crisis Indicator Data'!F115/VLOOKUP('Impact of the crisis'!$E118,'Country Indicator Data'!$B$4:$P$300,15,FALSE)))</f>
        <v>0.83194162950952577</v>
      </c>
      <c r="H118" s="248">
        <f t="shared" si="39"/>
        <v>4.0999999999999996</v>
      </c>
      <c r="I118" s="248">
        <f t="shared" si="40"/>
        <v>3.15</v>
      </c>
      <c r="J118" s="248">
        <f>IF('Crisis Indicator Data'!G115="x","x",IF(LOG('Crisis Indicator Data'!G115)&lt;J$4,0,IF(LOG('Crisis Indicator Data'!G115)&gt;J$3,5,ROUND(5-(J$3-LOG('Crisis Indicator Data'!G115))/(J$3-J$4)*5,1))))</f>
        <v>1.2</v>
      </c>
      <c r="K118" s="145">
        <f>IF('Crisis Indicator Data'!G115="x","x",IF(B118="Regional crisis",('Crisis Indicator Data'!G115/VLOOKUP('Impact of the crisis'!$C118,'Regional Crises'!$B$1:$R$66,5,FALSE)),'Crisis Indicator Data'!G115/VLOOKUP('Impact of the crisis'!$E118,'Country Indicator Data'!$B$4:$P$300,14,FALSE)))</f>
        <v>0.18290611488573194</v>
      </c>
      <c r="L118" s="248">
        <f t="shared" si="41"/>
        <v>0.9</v>
      </c>
      <c r="M118" s="248">
        <f t="shared" si="42"/>
        <v>1.05</v>
      </c>
      <c r="N118" s="248">
        <f t="shared" si="43"/>
        <v>2.2000000000000002</v>
      </c>
      <c r="O118" s="248">
        <f>IF('Crisis Indicator Data'!H115="x","x",IF('Crisis Indicator Data'!H115=0,0,IF(LOG('Crisis Indicator Data'!H115)&lt;O$4,0,IF(LOG('Crisis Indicator Data'!H115)&gt;O$3,5,ROUND(5-(O$3-LOG('Crisis Indicator Data'!H115))/(O$3-O$4)*5,1)))))</f>
        <v>1</v>
      </c>
      <c r="P118" s="144">
        <f>IF('Crisis Indicator Data'!H115="x","x",'Crisis Indicator Data'!H115/'Crisis Indicator Data'!G115)</f>
        <v>5.3609117771211481E-2</v>
      </c>
      <c r="Q118" s="248">
        <f t="shared" si="44"/>
        <v>0.2</v>
      </c>
      <c r="R118" s="248">
        <f t="shared" si="45"/>
        <v>0.6</v>
      </c>
      <c r="S118" s="248">
        <f>IF('Crisis Indicator Data'!I115="x","x",IF('Crisis Indicator Data'!I115=0,0,IF(LOG('Crisis Indicator Data'!I115)&lt;S$4,0,IF(LOG('Crisis Indicator Data'!I115)&gt;S$3,5,ROUND(5-(S$3-LOG('Crisis Indicator Data'!I115))/(S$3-S$4)*5,1)))))</f>
        <v>3</v>
      </c>
      <c r="T118" s="144">
        <f>IF('Crisis Indicator Data'!H115="x","x",IF('Crisis Indicator Data'!I115="x","x",'Crisis Indicator Data'!I115/'Crisis Indicator Data'!H115))</f>
        <v>1</v>
      </c>
      <c r="U118" s="248">
        <f t="shared" si="46"/>
        <v>5</v>
      </c>
      <c r="V118" s="248">
        <f t="shared" si="47"/>
        <v>4</v>
      </c>
      <c r="W118" s="248" t="str">
        <f>IF('Crisis Indicator Data'!L115="x","x",IF('Crisis Indicator Data'!L115=0,0,IF(LOG('Crisis Indicator Data'!L115)&lt;W$4,0,IF(LOG('Crisis Indicator Data'!L115)&gt;W$3,5,ROUND(5-(W$3-LOG('Crisis Indicator Data'!L115))/(W$3-W$4)*5,1)))))</f>
        <v>x</v>
      </c>
      <c r="X118" s="255" t="str">
        <f>IF(OR('Crisis Indicator Data'!L115="x",'Crisis Indicator Data'!H115="x"),"x",'Crisis Indicator Data'!L115/'Crisis Indicator Data'!H115)</f>
        <v>x</v>
      </c>
      <c r="Y118" s="248" t="str">
        <f t="shared" si="48"/>
        <v>x</v>
      </c>
      <c r="Z118" s="248" t="str">
        <f t="shared" si="49"/>
        <v>x</v>
      </c>
      <c r="AA118" s="248">
        <f t="shared" si="50"/>
        <v>4</v>
      </c>
      <c r="AB118" s="256">
        <f t="shared" si="51"/>
        <v>2.7</v>
      </c>
    </row>
    <row r="119" spans="1:28" x14ac:dyDescent="0.25">
      <c r="A119" s="150" t="str">
        <f>'Crisis Indicator Data'!A116</f>
        <v>Complex crisis in Sudan</v>
      </c>
      <c r="B119" s="151" t="str">
        <f>'Crisis Indicator Data'!B116</f>
        <v>Multiple crises country</v>
      </c>
      <c r="C119" s="151" t="str">
        <f>'Crisis Indicator Data'!C116</f>
        <v>SDN001</v>
      </c>
      <c r="D119" s="151" t="str">
        <f>'Crisis Indicator Data'!D116</f>
        <v>Sudan</v>
      </c>
      <c r="E119" s="152" t="str">
        <f>'Crisis Indicator Data'!E116</f>
        <v>SDN</v>
      </c>
      <c r="F119" s="254">
        <f>IF('Crisis Indicator Data'!F116="x","x",IF(LOG('Crisis Indicator Data'!F116)&lt;F$4,0,IF(LOG('Crisis Indicator Data'!F116)&gt;F$3,5,ROUND(5-(F$3-LOG('Crisis Indicator Data'!F116))/(F$3-F$4)*5,1))))</f>
        <v>5</v>
      </c>
      <c r="G119" s="145">
        <f>IF('Crisis Indicator Data'!F116="x","x",IF(B119="Regional crisis",('Crisis Indicator Data'!F116/VLOOKUP('Impact of the crisis'!$C119,'Regional Crises'!$B$1:$R$66,4,FALSE)),'Crisis Indicator Data'!F116/VLOOKUP('Impact of the crisis'!$E119,'Country Indicator Data'!$B$4:$P$300,15,FALSE)))</f>
        <v>0.77469991582491582</v>
      </c>
      <c r="H119" s="248">
        <f t="shared" si="39"/>
        <v>3.9</v>
      </c>
      <c r="I119" s="248">
        <f t="shared" si="40"/>
        <v>4.45</v>
      </c>
      <c r="J119" s="248">
        <f>IF('Crisis Indicator Data'!G116="x","x",IF(LOG('Crisis Indicator Data'!G116)&lt;J$4,0,IF(LOG('Crisis Indicator Data'!G116)&gt;J$3,5,ROUND(5-(J$3-LOG('Crisis Indicator Data'!G116))/(J$3-J$4)*5,1))))</f>
        <v>5</v>
      </c>
      <c r="K119" s="145">
        <f>IF('Crisis Indicator Data'!G116="x","x",IF(B119="Regional crisis",('Crisis Indicator Data'!G116/VLOOKUP('Impact of the crisis'!$C119,'Regional Crises'!$B$1:$R$66,5,FALSE)),'Crisis Indicator Data'!G116/VLOOKUP('Impact of the crisis'!$E119,'Country Indicator Data'!$B$4:$P$300,14,FALSE)))</f>
        <v>1</v>
      </c>
      <c r="L119" s="248">
        <f t="shared" si="41"/>
        <v>5</v>
      </c>
      <c r="M119" s="248">
        <f t="shared" si="42"/>
        <v>5</v>
      </c>
      <c r="N119" s="248">
        <f t="shared" si="43"/>
        <v>4.8</v>
      </c>
      <c r="O119" s="248">
        <f>IF('Crisis Indicator Data'!H116="x","x",IF('Crisis Indicator Data'!H116=0,0,IF(LOG('Crisis Indicator Data'!H116)&lt;O$4,0,IF(LOG('Crisis Indicator Data'!H116)&gt;O$3,5,ROUND(5-(O$3-LOG('Crisis Indicator Data'!H116))/(O$3-O$4)*5,1)))))</f>
        <v>5</v>
      </c>
      <c r="P119" s="144">
        <f>IF('Crisis Indicator Data'!H116="x","x",'Crisis Indicator Data'!H116/'Crisis Indicator Data'!G116)</f>
        <v>0.62708333333333333</v>
      </c>
      <c r="Q119" s="248">
        <f t="shared" si="44"/>
        <v>3.1</v>
      </c>
      <c r="R119" s="248">
        <f t="shared" si="45"/>
        <v>4.05</v>
      </c>
      <c r="S119" s="248">
        <f>IF('Crisis Indicator Data'!I116="x","x",IF('Crisis Indicator Data'!I116=0,0,IF(LOG('Crisis Indicator Data'!I116)&lt;S$4,0,IF(LOG('Crisis Indicator Data'!I116)&gt;S$3,5,ROUND(5-(S$3-LOG('Crisis Indicator Data'!I116))/(S$3-S$4)*5,1)))))</f>
        <v>5</v>
      </c>
      <c r="T119" s="144">
        <f>IF('Crisis Indicator Data'!H116="x","x",IF('Crisis Indicator Data'!I116="x","x",'Crisis Indicator Data'!I116/'Crisis Indicator Data'!H116))</f>
        <v>0.16169435215946845</v>
      </c>
      <c r="U119" s="248">
        <f t="shared" si="46"/>
        <v>5</v>
      </c>
      <c r="V119" s="248">
        <f t="shared" si="47"/>
        <v>5</v>
      </c>
      <c r="W119" s="248">
        <f>IF('Crisis Indicator Data'!L116="x","x",IF('Crisis Indicator Data'!L116=0,0,IF(LOG('Crisis Indicator Data'!L116)&lt;W$4,0,IF(LOG('Crisis Indicator Data'!L116)&gt;W$3,5,ROUND(5-(W$3-LOG('Crisis Indicator Data'!L116))/(W$3-W$4)*5,1)))))</f>
        <v>4.5999999999999996</v>
      </c>
      <c r="X119" s="255">
        <f>IF(OR('Crisis Indicator Data'!L116="x",'Crisis Indicator Data'!H116="x"),"x",'Crisis Indicator Data'!L116/'Crisis Indicator Data'!H116)</f>
        <v>5.1528239202657809E-5</v>
      </c>
      <c r="Y119" s="248">
        <f t="shared" si="48"/>
        <v>2.6</v>
      </c>
      <c r="Z119" s="248">
        <f t="shared" si="49"/>
        <v>3.6</v>
      </c>
      <c r="AA119" s="248">
        <f t="shared" si="50"/>
        <v>4.4000000000000004</v>
      </c>
      <c r="AB119" s="256">
        <f t="shared" si="51"/>
        <v>4.2</v>
      </c>
    </row>
    <row r="120" spans="1:28" x14ac:dyDescent="0.25">
      <c r="A120" s="150" t="str">
        <f>'Crisis Indicator Data'!A117</f>
        <v>Refugees in Sudan</v>
      </c>
      <c r="B120" s="151" t="str">
        <f>'Crisis Indicator Data'!B117</f>
        <v>International displacement</v>
      </c>
      <c r="C120" s="151" t="str">
        <f>'Crisis Indicator Data'!C117</f>
        <v>SDN005</v>
      </c>
      <c r="D120" s="151" t="str">
        <f>'Crisis Indicator Data'!D117</f>
        <v>Sudan</v>
      </c>
      <c r="E120" s="152" t="str">
        <f>'Crisis Indicator Data'!E117</f>
        <v>SDN</v>
      </c>
      <c r="F120" s="254">
        <f>IF('Crisis Indicator Data'!F117="x","x",IF(LOG('Crisis Indicator Data'!F117)&lt;F$4,0,IF(LOG('Crisis Indicator Data'!F117)&gt;F$3,5,ROUND(5-(F$3-LOG('Crisis Indicator Data'!F117))/(F$3-F$4)*5,1))))</f>
        <v>3.3</v>
      </c>
      <c r="G120" s="145">
        <f>IF('Crisis Indicator Data'!F117="x","x",IF(B120="Regional crisis",('Crisis Indicator Data'!F117/VLOOKUP('Impact of the crisis'!$C120,'Regional Crises'!$B$1:$R$66,4,FALSE)),'Crisis Indicator Data'!F117/VLOOKUP('Impact of the crisis'!$E120,'Country Indicator Data'!$B$4:$P$300,15,FALSE)))</f>
        <v>3.7568602693602696E-2</v>
      </c>
      <c r="H120" s="248">
        <f t="shared" si="39"/>
        <v>0.1</v>
      </c>
      <c r="I120" s="248">
        <f t="shared" si="40"/>
        <v>1.7</v>
      </c>
      <c r="J120" s="248">
        <f>IF('Crisis Indicator Data'!G117="x","x",IF(LOG('Crisis Indicator Data'!G117)&lt;J$4,0,IF(LOG('Crisis Indicator Data'!G117)&gt;J$3,5,ROUND(5-(J$3-LOG('Crisis Indicator Data'!G117))/(J$3-J$4)*5,1))))</f>
        <v>3.7</v>
      </c>
      <c r="K120" s="145">
        <f>IF('Crisis Indicator Data'!G117="x","x",IF(B120="Regional crisis",('Crisis Indicator Data'!G117/VLOOKUP('Impact of the crisis'!$C120,'Regional Crises'!$B$1:$R$66,5,FALSE)),'Crisis Indicator Data'!G117/VLOOKUP('Impact of the crisis'!$E120,'Country Indicator Data'!$B$4:$P$300,14,FALSE)))</f>
        <v>0.27097916666666666</v>
      </c>
      <c r="L120" s="248">
        <f t="shared" si="41"/>
        <v>1.3</v>
      </c>
      <c r="M120" s="248">
        <f t="shared" si="42"/>
        <v>2.5</v>
      </c>
      <c r="N120" s="248">
        <f t="shared" si="43"/>
        <v>2.1</v>
      </c>
      <c r="O120" s="248">
        <f>IF('Crisis Indicator Data'!H117="x","x",IF('Crisis Indicator Data'!H117=0,0,IF(LOG('Crisis Indicator Data'!H117)&lt;O$4,0,IF(LOG('Crisis Indicator Data'!H117)&gt;O$3,5,ROUND(5-(O$3-LOG('Crisis Indicator Data'!H117))/(O$3-O$4)*5,1)))))</f>
        <v>4.4000000000000004</v>
      </c>
      <c r="P120" s="144">
        <f>IF('Crisis Indicator Data'!H117="x","x",'Crisis Indicator Data'!H117/'Crisis Indicator Data'!G117)</f>
        <v>1</v>
      </c>
      <c r="Q120" s="248">
        <f t="shared" si="44"/>
        <v>5</v>
      </c>
      <c r="R120" s="248">
        <f t="shared" si="45"/>
        <v>4.7</v>
      </c>
      <c r="S120" s="248">
        <f>IF('Crisis Indicator Data'!I117="x","x",IF('Crisis Indicator Data'!I117=0,0,IF(LOG('Crisis Indicator Data'!I117)&lt;S$4,0,IF(LOG('Crisis Indicator Data'!I117)&gt;S$3,5,ROUND(5-(S$3-LOG('Crisis Indicator Data'!I117))/(S$3-S$4)*5,1)))))</f>
        <v>4.3</v>
      </c>
      <c r="T120" s="144">
        <f>IF('Crisis Indicator Data'!H117="x","x",IF('Crisis Indicator Data'!I117="x","x",'Crisis Indicator Data'!I117/'Crisis Indicator Data'!H117))</f>
        <v>8.1340816483431999E-2</v>
      </c>
      <c r="U120" s="248">
        <f t="shared" si="46"/>
        <v>2.7</v>
      </c>
      <c r="V120" s="248">
        <f t="shared" si="47"/>
        <v>3.5</v>
      </c>
      <c r="W120" s="248">
        <f>IF('Crisis Indicator Data'!L117="x","x",IF('Crisis Indicator Data'!L117=0,0,IF(LOG('Crisis Indicator Data'!L117)&lt;W$4,0,IF(LOG('Crisis Indicator Data'!L117)&gt;W$3,5,ROUND(5-(W$3-LOG('Crisis Indicator Data'!L117))/(W$3-W$4)*5,1)))))</f>
        <v>1.5</v>
      </c>
      <c r="X120" s="255">
        <f>IF(OR('Crisis Indicator Data'!L117="x",'Crisis Indicator Data'!H117="x"),"x",'Crisis Indicator Data'!L117/'Crisis Indicator Data'!H117)</f>
        <v>8.4569847005458594E-7</v>
      </c>
      <c r="Y120" s="248">
        <f t="shared" si="48"/>
        <v>0</v>
      </c>
      <c r="Z120" s="248">
        <f t="shared" si="49"/>
        <v>0.8</v>
      </c>
      <c r="AA120" s="248">
        <f t="shared" si="50"/>
        <v>2.4</v>
      </c>
      <c r="AB120" s="256">
        <f t="shared" si="51"/>
        <v>3.8</v>
      </c>
    </row>
    <row r="121" spans="1:28" x14ac:dyDescent="0.25">
      <c r="A121" s="150" t="str">
        <f>'Crisis Indicator Data'!A118</f>
        <v>Refugees from Ethiopia</v>
      </c>
      <c r="B121" s="151" t="str">
        <f>'Crisis Indicator Data'!B118</f>
        <v>International displacement</v>
      </c>
      <c r="C121" s="151" t="str">
        <f>'Crisis Indicator Data'!C118</f>
        <v>SDN007</v>
      </c>
      <c r="D121" s="151" t="str">
        <f>'Crisis Indicator Data'!D118</f>
        <v>Sudan</v>
      </c>
      <c r="E121" s="152" t="str">
        <f>'Crisis Indicator Data'!E118</f>
        <v>SDN</v>
      </c>
      <c r="F121" s="254">
        <f>IF('Crisis Indicator Data'!F118="x","x",IF(LOG('Crisis Indicator Data'!F118)&lt;F$4,0,IF(LOG('Crisis Indicator Data'!F118)&gt;F$3,5,ROUND(5-(F$3-LOG('Crisis Indicator Data'!F118))/(F$3-F$4)*5,1))))</f>
        <v>3.8</v>
      </c>
      <c r="G121" s="145">
        <f>IF('Crisis Indicator Data'!F118="x","x",IF(B121="Regional crisis",('Crisis Indicator Data'!F118/VLOOKUP('Impact of the crisis'!$C121,'Regional Crises'!$B$1:$R$66,4,FALSE)),'Crisis Indicator Data'!F118/VLOOKUP('Impact of the crisis'!$E121,'Country Indicator Data'!$B$4:$P$300,15,FALSE)))</f>
        <v>7.575757575757576E-2</v>
      </c>
      <c r="H121" s="248">
        <f t="shared" si="39"/>
        <v>0.3</v>
      </c>
      <c r="I121" s="248">
        <f t="shared" si="40"/>
        <v>2.0499999999999998</v>
      </c>
      <c r="J121" s="248">
        <f>IF('Crisis Indicator Data'!G118="x","x",IF(LOG('Crisis Indicator Data'!G118)&lt;J$4,0,IF(LOG('Crisis Indicator Data'!G118)&gt;J$3,5,ROUND(5-(J$3-LOG('Crisis Indicator Data'!G118))/(J$3-J$4)*5,1))))</f>
        <v>3.8</v>
      </c>
      <c r="K121" s="145">
        <f>IF('Crisis Indicator Data'!G118="x","x",IF(B121="Regional crisis",('Crisis Indicator Data'!G118/VLOOKUP('Impact of the crisis'!$C121,'Regional Crises'!$B$1:$R$66,5,FALSE)),'Crisis Indicator Data'!G118/VLOOKUP('Impact of the crisis'!$E121,'Country Indicator Data'!$B$4:$P$300,14,FALSE)))</f>
        <v>0.28812500000000002</v>
      </c>
      <c r="L121" s="248">
        <f t="shared" si="41"/>
        <v>1.4</v>
      </c>
      <c r="M121" s="248">
        <f t="shared" si="42"/>
        <v>2.5999999999999996</v>
      </c>
      <c r="N121" s="248">
        <f t="shared" si="43"/>
        <v>2.2999999999999998</v>
      </c>
      <c r="O121" s="248">
        <f>IF('Crisis Indicator Data'!H118="x","x",IF('Crisis Indicator Data'!H118=0,0,IF(LOG('Crisis Indicator Data'!H118)&lt;O$4,0,IF(LOG('Crisis Indicator Data'!H118)&gt;O$3,5,ROUND(5-(O$3-LOG('Crisis Indicator Data'!H118))/(O$3-O$4)*5,1)))))</f>
        <v>4.4000000000000004</v>
      </c>
      <c r="P121" s="144">
        <f>IF('Crisis Indicator Data'!H118="x","x",'Crisis Indicator Data'!H118/'Crisis Indicator Data'!G118)</f>
        <v>1</v>
      </c>
      <c r="Q121" s="248">
        <f t="shared" si="44"/>
        <v>5</v>
      </c>
      <c r="R121" s="248">
        <f t="shared" si="45"/>
        <v>4.7</v>
      </c>
      <c r="S121" s="248">
        <f>IF('Crisis Indicator Data'!I118="x","x",IF('Crisis Indicator Data'!I118=0,0,IF(LOG('Crisis Indicator Data'!I118)&lt;S$4,0,IF(LOG('Crisis Indicator Data'!I118)&gt;S$3,5,ROUND(5-(S$3-LOG('Crisis Indicator Data'!I118))/(S$3-S$4)*5,1)))))</f>
        <v>2.7</v>
      </c>
      <c r="T121" s="144">
        <f>IF('Crisis Indicator Data'!H118="x","x",IF('Crisis Indicator Data'!I118="x","x",'Crisis Indicator Data'!I118/'Crisis Indicator Data'!H118))</f>
        <v>5.2060737527114967E-3</v>
      </c>
      <c r="U121" s="248">
        <f t="shared" si="46"/>
        <v>0.2</v>
      </c>
      <c r="V121" s="248">
        <f t="shared" si="47"/>
        <v>1.5</v>
      </c>
      <c r="W121" s="248">
        <f>IF('Crisis Indicator Data'!L118="x","x",IF('Crisis Indicator Data'!L118=0,0,IF(LOG('Crisis Indicator Data'!L118)&lt;W$4,0,IF(LOG('Crisis Indicator Data'!L118)&gt;W$3,5,ROUND(5-(W$3-LOG('Crisis Indicator Data'!L118))/(W$3-W$4)*5,1)))))</f>
        <v>0</v>
      </c>
      <c r="X121" s="255">
        <f>IF(OR('Crisis Indicator Data'!L118="x",'Crisis Indicator Data'!H118="x"),"x",'Crisis Indicator Data'!L118/'Crisis Indicator Data'!H118)</f>
        <v>0</v>
      </c>
      <c r="Y121" s="248">
        <f t="shared" si="48"/>
        <v>0</v>
      </c>
      <c r="Z121" s="248">
        <f t="shared" si="49"/>
        <v>0</v>
      </c>
      <c r="AA121" s="248">
        <f t="shared" si="50"/>
        <v>0.8</v>
      </c>
      <c r="AB121" s="256">
        <f t="shared" si="51"/>
        <v>3.3</v>
      </c>
    </row>
    <row r="122" spans="1:28" x14ac:dyDescent="0.25">
      <c r="A122" s="150" t="str">
        <f>'Crisis Indicator Data'!A119</f>
        <v>Violence West-Darfur</v>
      </c>
      <c r="B122" s="151" t="str">
        <f>'Crisis Indicator Data'!B119</f>
        <v>Other type of violence</v>
      </c>
      <c r="C122" s="151" t="str">
        <f>'Crisis Indicator Data'!C119</f>
        <v>SDN008</v>
      </c>
      <c r="D122" s="151" t="str">
        <f>'Crisis Indicator Data'!D119</f>
        <v>Sudan</v>
      </c>
      <c r="E122" s="152" t="str">
        <f>'Crisis Indicator Data'!E119</f>
        <v>SDN</v>
      </c>
      <c r="F122" s="254">
        <f>IF('Crisis Indicator Data'!F119="x","x",IF(LOG('Crisis Indicator Data'!F119)&lt;F$4,0,IF(LOG('Crisis Indicator Data'!F119)&gt;F$3,5,ROUND(5-(F$3-LOG('Crisis Indicator Data'!F119))/(F$3-F$4)*5,1))))</f>
        <v>3.2</v>
      </c>
      <c r="G122" s="145">
        <f>IF('Crisis Indicator Data'!F119="x","x",IF(B122="Regional crisis",('Crisis Indicator Data'!F119/VLOOKUP('Impact of the crisis'!$C122,'Regional Crises'!$B$1:$R$66,4,FALSE)),'Crisis Indicator Data'!F119/VLOOKUP('Impact of the crisis'!$E122,'Country Indicator Data'!$B$4:$P$300,15,FALSE)))</f>
        <v>3.3442760942760941E-2</v>
      </c>
      <c r="H122" s="248">
        <f t="shared" si="39"/>
        <v>0.1</v>
      </c>
      <c r="I122" s="248">
        <f t="shared" si="40"/>
        <v>1.6500000000000001</v>
      </c>
      <c r="J122" s="248">
        <f>IF('Crisis Indicator Data'!G119="x","x",IF(LOG('Crisis Indicator Data'!G119)&lt;J$4,0,IF(LOG('Crisis Indicator Data'!G119)&gt;J$3,5,ROUND(5-(J$3-LOG('Crisis Indicator Data'!G119))/(J$3-J$4)*5,1))))</f>
        <v>0.9</v>
      </c>
      <c r="K122" s="145">
        <f>IF('Crisis Indicator Data'!G119="x","x",IF(B122="Regional crisis",('Crisis Indicator Data'!G119/VLOOKUP('Impact of the crisis'!$C122,'Regional Crises'!$B$1:$R$66,5,FALSE)),'Crisis Indicator Data'!G119/VLOOKUP('Impact of the crisis'!$E122,'Country Indicator Data'!$B$4:$P$300,14,FALSE)))</f>
        <v>3.9416666666666669E-2</v>
      </c>
      <c r="L122" s="248">
        <f t="shared" si="41"/>
        <v>0.1</v>
      </c>
      <c r="M122" s="248">
        <f t="shared" si="42"/>
        <v>0.5</v>
      </c>
      <c r="N122" s="248">
        <f t="shared" si="43"/>
        <v>1.1000000000000001</v>
      </c>
      <c r="O122" s="248">
        <f>IF('Crisis Indicator Data'!H119="x","x",IF('Crisis Indicator Data'!H119=0,0,IF(LOG('Crisis Indicator Data'!H119)&lt;O$4,0,IF(LOG('Crisis Indicator Data'!H119)&gt;O$3,5,ROUND(5-(O$3-LOG('Crisis Indicator Data'!H119))/(O$3-O$4)*5,1)))))</f>
        <v>3</v>
      </c>
      <c r="P122" s="144">
        <f>IF('Crisis Indicator Data'!H119="x","x",'Crisis Indicator Data'!H119/'Crisis Indicator Data'!G119)</f>
        <v>1</v>
      </c>
      <c r="Q122" s="248">
        <f t="shared" si="44"/>
        <v>5</v>
      </c>
      <c r="R122" s="248">
        <f t="shared" si="45"/>
        <v>4</v>
      </c>
      <c r="S122" s="248">
        <f>IF('Crisis Indicator Data'!I119="x","x",IF('Crisis Indicator Data'!I119=0,0,IF(LOG('Crisis Indicator Data'!I119)&lt;S$4,0,IF(LOG('Crisis Indicator Data'!I119)&gt;S$3,5,ROUND(5-(S$3-LOG('Crisis Indicator Data'!I119))/(S$3-S$4)*5,1)))))</f>
        <v>3.6</v>
      </c>
      <c r="T122" s="144">
        <f>IF('Crisis Indicator Data'!H119="x","x",IF('Crisis Indicator Data'!I119="x","x",'Crisis Indicator Data'!I119/'Crisis Indicator Data'!H119))</f>
        <v>0.1849894291754757</v>
      </c>
      <c r="U122" s="248">
        <f t="shared" si="46"/>
        <v>5</v>
      </c>
      <c r="V122" s="248">
        <f t="shared" si="47"/>
        <v>4.3</v>
      </c>
      <c r="W122" s="248">
        <f>IF('Crisis Indicator Data'!L119="x","x",IF('Crisis Indicator Data'!L119=0,0,IF(LOG('Crisis Indicator Data'!L119)&lt;W$4,0,IF(LOG('Crisis Indicator Data'!L119)&gt;W$3,5,ROUND(5-(W$3-LOG('Crisis Indicator Data'!L119))/(W$3-W$4)*5,1)))))</f>
        <v>3.9</v>
      </c>
      <c r="X122" s="255">
        <f>IF(OR('Crisis Indicator Data'!L119="x",'Crisis Indicator Data'!H119="x"),"x",'Crisis Indicator Data'!L119/'Crisis Indicator Data'!H119)</f>
        <v>2.7589852008456662E-4</v>
      </c>
      <c r="Y122" s="248">
        <f t="shared" si="48"/>
        <v>5</v>
      </c>
      <c r="Z122" s="248">
        <f t="shared" si="49"/>
        <v>4.5</v>
      </c>
      <c r="AA122" s="248">
        <f t="shared" si="50"/>
        <v>4.4000000000000004</v>
      </c>
      <c r="AB122" s="256">
        <f t="shared" si="51"/>
        <v>4.2</v>
      </c>
    </row>
    <row r="123" spans="1:28" x14ac:dyDescent="0.25">
      <c r="A123" s="150" t="str">
        <f>'Crisis Indicator Data'!A120</f>
        <v>Drought in Senegal</v>
      </c>
      <c r="B123" s="151" t="str">
        <f>'Crisis Indicator Data'!B120</f>
        <v>Drought</v>
      </c>
      <c r="C123" s="151" t="str">
        <f>'Crisis Indicator Data'!C120</f>
        <v>SEN002</v>
      </c>
      <c r="D123" s="151" t="str">
        <f>'Crisis Indicator Data'!D120</f>
        <v>Senegal</v>
      </c>
      <c r="E123" s="152" t="str">
        <f>'Crisis Indicator Data'!E120</f>
        <v>SEN</v>
      </c>
      <c r="F123" s="254">
        <f>IF('Crisis Indicator Data'!F120="x","x",IF(LOG('Crisis Indicator Data'!F120)&lt;F$4,0,IF(LOG('Crisis Indicator Data'!F120)&gt;F$3,5,ROUND(5-(F$3-LOG('Crisis Indicator Data'!F120))/(F$3-F$4)*5,1))))</f>
        <v>3.8</v>
      </c>
      <c r="G123" s="145">
        <f>IF('Crisis Indicator Data'!F120="x","x",IF(B123="Regional crisis",('Crisis Indicator Data'!F120/VLOOKUP('Impact of the crisis'!$C123,'Regional Crises'!$B$1:$R$66,4,FALSE)),'Crisis Indicator Data'!F120/VLOOKUP('Impact of the crisis'!$E123,'Country Indicator Data'!$B$4:$P$300,15,FALSE)))</f>
        <v>1</v>
      </c>
      <c r="H123" s="248">
        <f t="shared" si="39"/>
        <v>5</v>
      </c>
      <c r="I123" s="248">
        <f t="shared" si="40"/>
        <v>4.4000000000000004</v>
      </c>
      <c r="J123" s="248">
        <f>IF('Crisis Indicator Data'!G120="x","x",IF(LOG('Crisis Indicator Data'!G120)&lt;J$4,0,IF(LOG('Crisis Indicator Data'!G120)&gt;J$3,5,ROUND(5-(J$3-LOG('Crisis Indicator Data'!G120))/(J$3-J$4)*5,1))))</f>
        <v>4.0999999999999996</v>
      </c>
      <c r="K123" s="145">
        <f>IF('Crisis Indicator Data'!G120="x","x",IF(B123="Regional crisis",('Crisis Indicator Data'!G120/VLOOKUP('Impact of the crisis'!$C123,'Regional Crises'!$B$1:$R$66,5,FALSE)),'Crisis Indicator Data'!G120/VLOOKUP('Impact of the crisis'!$E123,'Country Indicator Data'!$B$4:$P$300,14,FALSE)))</f>
        <v>1</v>
      </c>
      <c r="L123" s="248">
        <f t="shared" si="41"/>
        <v>5</v>
      </c>
      <c r="M123" s="248">
        <f t="shared" si="42"/>
        <v>4.55</v>
      </c>
      <c r="N123" s="248">
        <f t="shared" si="43"/>
        <v>4.5</v>
      </c>
      <c r="O123" s="248">
        <f>IF('Crisis Indicator Data'!H120="x","x",IF('Crisis Indicator Data'!H120=0,0,IF(LOG('Crisis Indicator Data'!H120)&lt;O$4,0,IF(LOG('Crisis Indicator Data'!H120)&gt;O$3,5,ROUND(5-(O$3-LOG('Crisis Indicator Data'!H120))/(O$3-O$4)*5,1)))))</f>
        <v>3.3</v>
      </c>
      <c r="P123" s="144">
        <f>IF('Crisis Indicator Data'!H120="x","x",'Crisis Indicator Data'!H120/'Crisis Indicator Data'!G120)</f>
        <v>0.19079537973547189</v>
      </c>
      <c r="Q123" s="248">
        <f t="shared" si="44"/>
        <v>0.9</v>
      </c>
      <c r="R123" s="248">
        <f t="shared" si="45"/>
        <v>2.1</v>
      </c>
      <c r="S123" s="248" t="str">
        <f>IF('Crisis Indicator Data'!I120="x","x",IF('Crisis Indicator Data'!I120=0,0,IF(LOG('Crisis Indicator Data'!I120)&lt;S$4,0,IF(LOG('Crisis Indicator Data'!I120)&gt;S$3,5,ROUND(5-(S$3-LOG('Crisis Indicator Data'!I120))/(S$3-S$4)*5,1)))))</f>
        <v>x</v>
      </c>
      <c r="T123" s="144" t="str">
        <f>IF('Crisis Indicator Data'!H120="x","x",IF('Crisis Indicator Data'!I120="x","x",'Crisis Indicator Data'!I120/'Crisis Indicator Data'!H120))</f>
        <v>x</v>
      </c>
      <c r="U123" s="248" t="str">
        <f t="shared" si="46"/>
        <v>x</v>
      </c>
      <c r="V123" s="248" t="str">
        <f t="shared" si="47"/>
        <v>x</v>
      </c>
      <c r="W123" s="248">
        <f>IF('Crisis Indicator Data'!L120="x","x",IF('Crisis Indicator Data'!L120=0,0,IF(LOG('Crisis Indicator Data'!L120)&lt;W$4,0,IF(LOG('Crisis Indicator Data'!L120)&gt;W$3,5,ROUND(5-(W$3-LOG('Crisis Indicator Data'!L120))/(W$3-W$4)*5,1)))))</f>
        <v>0</v>
      </c>
      <c r="X123" s="255">
        <f>IF(OR('Crisis Indicator Data'!L120="x",'Crisis Indicator Data'!H120="x"),"x",'Crisis Indicator Data'!L120/'Crisis Indicator Data'!H120)</f>
        <v>0</v>
      </c>
      <c r="Y123" s="248">
        <f t="shared" si="48"/>
        <v>0</v>
      </c>
      <c r="Z123" s="248">
        <f t="shared" si="49"/>
        <v>0</v>
      </c>
      <c r="AA123" s="248">
        <f t="shared" si="50"/>
        <v>0</v>
      </c>
      <c r="AB123" s="256">
        <f t="shared" si="51"/>
        <v>1.2</v>
      </c>
    </row>
    <row r="124" spans="1:28" x14ac:dyDescent="0.25">
      <c r="A124" s="150" t="str">
        <f>'Crisis Indicator Data'!A121</f>
        <v>Complex crisis in El Salvador</v>
      </c>
      <c r="B124" s="151" t="str">
        <f>'Crisis Indicator Data'!B121</f>
        <v>Complex crisis</v>
      </c>
      <c r="C124" s="151" t="str">
        <f>'Crisis Indicator Data'!C121</f>
        <v>SLV001</v>
      </c>
      <c r="D124" s="151" t="str">
        <f>'Crisis Indicator Data'!D121</f>
        <v>El Salvador</v>
      </c>
      <c r="E124" s="152" t="str">
        <f>'Crisis Indicator Data'!E121</f>
        <v>SLV</v>
      </c>
      <c r="F124" s="254">
        <f>IF('Crisis Indicator Data'!F121="x","x",IF(LOG('Crisis Indicator Data'!F121)&lt;F$4,0,IF(LOG('Crisis Indicator Data'!F121)&gt;F$3,5,ROUND(5-(F$3-LOG('Crisis Indicator Data'!F121))/(F$3-F$4)*5,1))))</f>
        <v>2.2000000000000002</v>
      </c>
      <c r="G124" s="145">
        <f>IF('Crisis Indicator Data'!F121="x","x",IF(B124="Regional crisis",('Crisis Indicator Data'!F121/VLOOKUP('Impact of the crisis'!$C124,'Regional Crises'!$B$1:$R$66,4,FALSE)),'Crisis Indicator Data'!F121/VLOOKUP('Impact of the crisis'!$E124,'Country Indicator Data'!$B$4:$P$300,15,FALSE)))</f>
        <v>0.99903474903474898</v>
      </c>
      <c r="H124" s="248">
        <f t="shared" si="39"/>
        <v>5</v>
      </c>
      <c r="I124" s="248">
        <f t="shared" si="40"/>
        <v>3.6</v>
      </c>
      <c r="J124" s="248">
        <f>IF('Crisis Indicator Data'!G121="x","x",IF(LOG('Crisis Indicator Data'!G121)&lt;J$4,0,IF(LOG('Crisis Indicator Data'!G121)&gt;J$3,5,ROUND(5-(J$3-LOG('Crisis Indicator Data'!G121))/(J$3-J$4)*5,1))))</f>
        <v>2.8</v>
      </c>
      <c r="K124" s="145">
        <f>IF('Crisis Indicator Data'!G121="x","x",IF(B124="Regional crisis",('Crisis Indicator Data'!G121/VLOOKUP('Impact of the crisis'!$C124,'Regional Crises'!$B$1:$R$66,5,FALSE)),'Crisis Indicator Data'!G121/VLOOKUP('Impact of the crisis'!$E124,'Country Indicator Data'!$B$4:$P$300,14,FALSE)))</f>
        <v>1</v>
      </c>
      <c r="L124" s="248">
        <f t="shared" si="41"/>
        <v>5</v>
      </c>
      <c r="M124" s="248">
        <f t="shared" si="42"/>
        <v>3.9</v>
      </c>
      <c r="N124" s="248">
        <f t="shared" si="43"/>
        <v>3.8</v>
      </c>
      <c r="O124" s="248">
        <f>IF('Crisis Indicator Data'!H121="x","x",IF('Crisis Indicator Data'!H121=0,0,IF(LOG('Crisis Indicator Data'!H121)&lt;O$4,0,IF(LOG('Crisis Indicator Data'!H121)&gt;O$3,5,ROUND(5-(O$3-LOG('Crisis Indicator Data'!H121))/(O$3-O$4)*5,1)))))</f>
        <v>3.3</v>
      </c>
      <c r="P124" s="144">
        <f>IF('Crisis Indicator Data'!H121="x","x",'Crisis Indicator Data'!H121/'Crisis Indicator Data'!G121)</f>
        <v>0.47761194029850745</v>
      </c>
      <c r="Q124" s="248">
        <f t="shared" si="44"/>
        <v>2.4</v>
      </c>
      <c r="R124" s="248">
        <f t="shared" si="45"/>
        <v>2.8499999999999996</v>
      </c>
      <c r="S124" s="248">
        <f>IF('Crisis Indicator Data'!I121="x","x",IF('Crisis Indicator Data'!I121=0,0,IF(LOG('Crisis Indicator Data'!I121)&lt;S$4,0,IF(LOG('Crisis Indicator Data'!I121)&gt;S$3,5,ROUND(5-(S$3-LOG('Crisis Indicator Data'!I121))/(S$3-S$4)*5,1)))))</f>
        <v>1.6</v>
      </c>
      <c r="T124" s="144">
        <f>IF('Crisis Indicator Data'!H121="x","x",IF('Crisis Indicator Data'!I121="x","x",'Crisis Indicator Data'!I121/'Crisis Indicator Data'!H121))</f>
        <v>4.0625000000000001E-3</v>
      </c>
      <c r="U124" s="248">
        <f t="shared" si="46"/>
        <v>0.1</v>
      </c>
      <c r="V124" s="248">
        <f t="shared" si="47"/>
        <v>0.9</v>
      </c>
      <c r="W124" s="248">
        <f>IF('Crisis Indicator Data'!L121="x","x",IF('Crisis Indicator Data'!L121=0,0,IF(LOG('Crisis Indicator Data'!L121)&lt;W$4,0,IF(LOG('Crisis Indicator Data'!L121)&gt;W$3,5,ROUND(5-(W$3-LOG('Crisis Indicator Data'!L121))/(W$3-W$4)*5,1)))))</f>
        <v>4.2</v>
      </c>
      <c r="X124" s="255">
        <f>IF(OR('Crisis Indicator Data'!L121="x",'Crisis Indicator Data'!H121="x"),"x",'Crisis Indicator Data'!L121/'Crisis Indicator Data'!H121)</f>
        <v>2.9250000000000001E-4</v>
      </c>
      <c r="Y124" s="248">
        <f t="shared" si="48"/>
        <v>5</v>
      </c>
      <c r="Z124" s="248">
        <f t="shared" si="49"/>
        <v>4.5999999999999996</v>
      </c>
      <c r="AA124" s="248">
        <f t="shared" si="50"/>
        <v>3.3</v>
      </c>
      <c r="AB124" s="256">
        <f t="shared" si="51"/>
        <v>3.1</v>
      </c>
    </row>
    <row r="125" spans="1:28" x14ac:dyDescent="0.25">
      <c r="A125" s="150" t="str">
        <f>'Crisis Indicator Data'!A122</f>
        <v>Complex crisis in Somalia</v>
      </c>
      <c r="B125" s="151" t="str">
        <f>'Crisis Indicator Data'!B122</f>
        <v>Complex crisis</v>
      </c>
      <c r="C125" s="151" t="str">
        <f>'Crisis Indicator Data'!C122</f>
        <v>SOM001</v>
      </c>
      <c r="D125" s="151" t="str">
        <f>'Crisis Indicator Data'!D122</f>
        <v>Somalia</v>
      </c>
      <c r="E125" s="152" t="str">
        <f>'Crisis Indicator Data'!E122</f>
        <v>SOM</v>
      </c>
      <c r="F125" s="254">
        <f>IF('Crisis Indicator Data'!F122="x","x",IF(LOG('Crisis Indicator Data'!F122)&lt;F$4,0,IF(LOG('Crisis Indicator Data'!F122)&gt;F$3,5,ROUND(5-(F$3-LOG('Crisis Indicator Data'!F122))/(F$3-F$4)*5,1))))</f>
        <v>4.7</v>
      </c>
      <c r="G125" s="145">
        <f>IF('Crisis Indicator Data'!F122="x","x",IF(B125="Regional crisis",('Crisis Indicator Data'!F122/VLOOKUP('Impact of the crisis'!$C125,'Regional Crises'!$B$1:$R$66,4,FALSE)),'Crisis Indicator Data'!F122/VLOOKUP('Impact of the crisis'!$E125,'Country Indicator Data'!$B$4:$P$300,15,FALSE)))</f>
        <v>1</v>
      </c>
      <c r="H125" s="248">
        <f t="shared" si="39"/>
        <v>5</v>
      </c>
      <c r="I125" s="248">
        <f t="shared" si="40"/>
        <v>4.8499999999999996</v>
      </c>
      <c r="J125" s="248">
        <f>IF('Crisis Indicator Data'!G122="x","x",IF(LOG('Crisis Indicator Data'!G122)&lt;J$4,0,IF(LOG('Crisis Indicator Data'!G122)&gt;J$3,5,ROUND(5-(J$3-LOG('Crisis Indicator Data'!G122))/(J$3-J$4)*5,1))))</f>
        <v>4</v>
      </c>
      <c r="K125" s="145">
        <f>IF('Crisis Indicator Data'!G122="x","x",IF(B125="Regional crisis",('Crisis Indicator Data'!G122/VLOOKUP('Impact of the crisis'!$C125,'Regional Crises'!$B$1:$R$66,5,FALSE)),'Crisis Indicator Data'!G122/VLOOKUP('Impact of the crisis'!$E125,'Country Indicator Data'!$B$4:$P$300,14,FALSE)))</f>
        <v>1</v>
      </c>
      <c r="L125" s="248">
        <f t="shared" si="41"/>
        <v>5</v>
      </c>
      <c r="M125" s="248">
        <f t="shared" si="42"/>
        <v>4.5</v>
      </c>
      <c r="N125" s="248">
        <f t="shared" si="43"/>
        <v>4.7</v>
      </c>
      <c r="O125" s="248">
        <f>IF('Crisis Indicator Data'!H122="x","x",IF('Crisis Indicator Data'!H122=0,0,IF(LOG('Crisis Indicator Data'!H122)&lt;O$4,0,IF(LOG('Crisis Indicator Data'!H122)&gt;O$3,5,ROUND(5-(O$3-LOG('Crisis Indicator Data'!H122))/(O$3-O$4)*5,1)))))</f>
        <v>4.5</v>
      </c>
      <c r="P125" s="144">
        <f>IF('Crisis Indicator Data'!H122="x","x",'Crisis Indicator Data'!H122/'Crisis Indicator Data'!G122)</f>
        <v>0.99879403364011421</v>
      </c>
      <c r="Q125" s="248">
        <f t="shared" si="44"/>
        <v>5</v>
      </c>
      <c r="R125" s="248">
        <f t="shared" si="45"/>
        <v>4.75</v>
      </c>
      <c r="S125" s="248">
        <f>IF('Crisis Indicator Data'!I122="x","x",IF('Crisis Indicator Data'!I122=0,0,IF(LOG('Crisis Indicator Data'!I122)&lt;S$4,0,IF(LOG('Crisis Indicator Data'!I122)&gt;S$3,5,ROUND(5-(S$3-LOG('Crisis Indicator Data'!I122))/(S$3-S$4)*5,1)))))</f>
        <v>5</v>
      </c>
      <c r="T125" s="144">
        <f>IF('Crisis Indicator Data'!H122="x","x",IF('Crisis Indicator Data'!I122="x","x",'Crisis Indicator Data'!I122/'Crisis Indicator Data'!H122))</f>
        <v>0.23716319267920691</v>
      </c>
      <c r="U125" s="248">
        <f t="shared" si="46"/>
        <v>5</v>
      </c>
      <c r="V125" s="248">
        <f t="shared" si="47"/>
        <v>5</v>
      </c>
      <c r="W125" s="248">
        <f>IF('Crisis Indicator Data'!L122="x","x",IF('Crisis Indicator Data'!L122=0,0,IF(LOG('Crisis Indicator Data'!L122)&lt;W$4,0,IF(LOG('Crisis Indicator Data'!L122)&gt;W$3,5,ROUND(5-(W$3-LOG('Crisis Indicator Data'!L122))/(W$3-W$4)*5,1)))))</f>
        <v>4.5</v>
      </c>
      <c r="X125" s="255">
        <f>IF(OR('Crisis Indicator Data'!L122="x",'Crisis Indicator Data'!H122="x"),"x",'Crisis Indicator Data'!L122/'Crisis Indicator Data'!H122)</f>
        <v>9.2590238942552111E-5</v>
      </c>
      <c r="Y125" s="248">
        <f t="shared" si="48"/>
        <v>4.5999999999999996</v>
      </c>
      <c r="Z125" s="248">
        <f t="shared" si="49"/>
        <v>4.5999999999999996</v>
      </c>
      <c r="AA125" s="248">
        <f t="shared" si="50"/>
        <v>4.8</v>
      </c>
      <c r="AB125" s="256">
        <f t="shared" si="51"/>
        <v>4.8</v>
      </c>
    </row>
    <row r="126" spans="1:28" x14ac:dyDescent="0.2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2" t="str">
        <f>'Crisis Indicator Data'!E123</f>
        <v>SOM</v>
      </c>
      <c r="F126" s="254">
        <f>IF('Crisis Indicator Data'!F123="x","x",IF(LOG('Crisis Indicator Data'!F123)&lt;F$4,0,IF(LOG('Crisis Indicator Data'!F123)&gt;F$3,5,ROUND(5-(F$3-LOG('Crisis Indicator Data'!F123))/(F$3-F$4)*5,1))))</f>
        <v>2.4</v>
      </c>
      <c r="G126" s="145">
        <f>IF('Crisis Indicator Data'!F123="x","x",IF(B126="Regional crisis",('Crisis Indicator Data'!F123/VLOOKUP('Impact of the crisis'!$C126,'Regional Crises'!$B$1:$R$66,4,FALSE)),'Crisis Indicator Data'!F123/VLOOKUP('Impact of the crisis'!$E126,'Country Indicator Data'!$B$4:$P$300,15,FALSE)))</f>
        <v>4.5965505148723183E-2</v>
      </c>
      <c r="H126" s="248">
        <f t="shared" si="39"/>
        <v>0.1</v>
      </c>
      <c r="I126" s="248">
        <f t="shared" si="40"/>
        <v>1.25</v>
      </c>
      <c r="J126" s="248">
        <f>IF('Crisis Indicator Data'!G123="x","x",IF(LOG('Crisis Indicator Data'!G123)&lt;J$4,0,IF(LOG('Crisis Indicator Data'!G123)&gt;J$3,5,ROUND(5-(J$3-LOG('Crisis Indicator Data'!G123))/(J$3-J$4)*5,1))))</f>
        <v>0.4</v>
      </c>
      <c r="K126" s="145">
        <f>IF('Crisis Indicator Data'!G123="x","x",IF(B126="Regional crisis",('Crisis Indicator Data'!G123/VLOOKUP('Impact of the crisis'!$C126,'Regional Crises'!$B$1:$R$66,5,FALSE)),'Crisis Indicator Data'!G123/VLOOKUP('Impact of the crisis'!$E126,'Country Indicator Data'!$B$4:$P$300,14,FALSE)))</f>
        <v>8.3909869882576954E-2</v>
      </c>
      <c r="L126" s="248">
        <f t="shared" si="41"/>
        <v>0.4</v>
      </c>
      <c r="M126" s="248">
        <f t="shared" si="42"/>
        <v>0.4</v>
      </c>
      <c r="N126" s="248">
        <f t="shared" si="43"/>
        <v>0.8</v>
      </c>
      <c r="O126" s="248">
        <f>IF('Crisis Indicator Data'!H123="x","x",IF('Crisis Indicator Data'!H123=0,0,IF(LOG('Crisis Indicator Data'!H123)&lt;O$4,0,IF(LOG('Crisis Indicator Data'!H123)&gt;O$3,5,ROUND(5-(O$3-LOG('Crisis Indicator Data'!H123))/(O$3-O$4)*5,1)))))</f>
        <v>0</v>
      </c>
      <c r="P126" s="144">
        <f>IF('Crisis Indicator Data'!H123="x","x",'Crisis Indicator Data'!H123/'Crisis Indicator Data'!G123)</f>
        <v>1.8910741301059002E-2</v>
      </c>
      <c r="Q126" s="248">
        <f t="shared" si="44"/>
        <v>0</v>
      </c>
      <c r="R126" s="248">
        <f t="shared" si="45"/>
        <v>0</v>
      </c>
      <c r="S126" s="248">
        <f>IF('Crisis Indicator Data'!I123="x","x",IF('Crisis Indicator Data'!I123=0,0,IF(LOG('Crisis Indicator Data'!I123)&lt;S$4,0,IF(LOG('Crisis Indicator Data'!I123)&gt;S$3,5,ROUND(5-(S$3-LOG('Crisis Indicator Data'!I123))/(S$3-S$4)*5,1)))))</f>
        <v>2</v>
      </c>
      <c r="T126" s="144">
        <f>IF('Crisis Indicator Data'!H123="x","x",IF('Crisis Indicator Data'!I123="x","x",'Crisis Indicator Data'!I123/'Crisis Indicator Data'!H123))</f>
        <v>1</v>
      </c>
      <c r="U126" s="248">
        <f t="shared" si="46"/>
        <v>5</v>
      </c>
      <c r="V126" s="248">
        <f t="shared" si="47"/>
        <v>3.5</v>
      </c>
      <c r="W126" s="248">
        <f>IF('Crisis Indicator Data'!L123="x","x",IF('Crisis Indicator Data'!L123=0,0,IF(LOG('Crisis Indicator Data'!L123)&lt;W$4,0,IF(LOG('Crisis Indicator Data'!L123)&gt;W$3,5,ROUND(5-(W$3-LOG('Crisis Indicator Data'!L123))/(W$3-W$4)*5,1)))))</f>
        <v>0.4</v>
      </c>
      <c r="X126" s="255">
        <f>IF(OR('Crisis Indicator Data'!L123="x",'Crisis Indicator Data'!H123="x"),"x",'Crisis Indicator Data'!L123/'Crisis Indicator Data'!H123)</f>
        <v>8.0000000000000007E-5</v>
      </c>
      <c r="Y126" s="248">
        <f t="shared" si="48"/>
        <v>4</v>
      </c>
      <c r="Z126" s="248">
        <f t="shared" si="49"/>
        <v>2.2000000000000002</v>
      </c>
      <c r="AA126" s="248">
        <f t="shared" si="50"/>
        <v>2.9</v>
      </c>
      <c r="AB126" s="256">
        <f t="shared" si="51"/>
        <v>1.7</v>
      </c>
    </row>
    <row r="127" spans="1:28" x14ac:dyDescent="0.25">
      <c r="A127" s="150" t="str">
        <f>'Crisis Indicator Data'!A124</f>
        <v>Drought in Somalia</v>
      </c>
      <c r="B127" s="151" t="str">
        <f>'Crisis Indicator Data'!B124</f>
        <v>Drought</v>
      </c>
      <c r="C127" s="151" t="str">
        <f>'Crisis Indicator Data'!C124</f>
        <v>SOM005</v>
      </c>
      <c r="D127" s="151" t="str">
        <f>'Crisis Indicator Data'!D124</f>
        <v>Somalia</v>
      </c>
      <c r="E127" s="152" t="str">
        <f>'Crisis Indicator Data'!E124</f>
        <v>SOM</v>
      </c>
      <c r="F127" s="254">
        <f>IF('Crisis Indicator Data'!F124="x","x",IF(LOG('Crisis Indicator Data'!F124)&lt;F$4,0,IF(LOG('Crisis Indicator Data'!F124)&gt;F$3,5,ROUND(5-(F$3-LOG('Crisis Indicator Data'!F124))/(F$3-F$4)*5,1))))</f>
        <v>4.7</v>
      </c>
      <c r="G127" s="145">
        <f>IF('Crisis Indicator Data'!F124="x","x",IF(B127="Regional crisis",('Crisis Indicator Data'!F124/VLOOKUP('Impact of the crisis'!$C127,'Regional Crises'!$B$1:$R$66,4,FALSE)),'Crisis Indicator Data'!F124/VLOOKUP('Impact of the crisis'!$E127,'Country Indicator Data'!$B$4:$P$300,15,FALSE)))</f>
        <v>1</v>
      </c>
      <c r="H127" s="248">
        <f t="shared" si="39"/>
        <v>5</v>
      </c>
      <c r="I127" s="248">
        <f t="shared" si="40"/>
        <v>4.8499999999999996</v>
      </c>
      <c r="J127" s="248">
        <f>IF('Crisis Indicator Data'!G124="x","x",IF(LOG('Crisis Indicator Data'!G124)&lt;J$4,0,IF(LOG('Crisis Indicator Data'!G124)&gt;J$3,5,ROUND(5-(J$3-LOG('Crisis Indicator Data'!G124))/(J$3-J$4)*5,1))))</f>
        <v>4</v>
      </c>
      <c r="K127" s="145">
        <f>IF('Crisis Indicator Data'!G124="x","x",IF(B127="Regional crisis",('Crisis Indicator Data'!G124/VLOOKUP('Impact of the crisis'!$C127,'Regional Crises'!$B$1:$R$66,5,FALSE)),'Crisis Indicator Data'!G124/VLOOKUP('Impact of the crisis'!$E127,'Country Indicator Data'!$B$4:$P$300,14,FALSE)))</f>
        <v>1</v>
      </c>
      <c r="L127" s="248">
        <f t="shared" si="41"/>
        <v>5</v>
      </c>
      <c r="M127" s="248">
        <f t="shared" si="42"/>
        <v>4.5</v>
      </c>
      <c r="N127" s="248">
        <f t="shared" si="43"/>
        <v>4.7</v>
      </c>
      <c r="O127" s="248">
        <f>IF('Crisis Indicator Data'!H124="x","x",IF('Crisis Indicator Data'!H124=0,0,IF(LOG('Crisis Indicator Data'!H124)&lt;O$4,0,IF(LOG('Crisis Indicator Data'!H124)&gt;O$3,5,ROUND(5-(O$3-LOG('Crisis Indicator Data'!H124))/(O$3-O$4)*5,1)))))</f>
        <v>4.5</v>
      </c>
      <c r="P127" s="144">
        <f>IF('Crisis Indicator Data'!H124="x","x",'Crisis Indicator Data'!H124/'Crisis Indicator Data'!G124)</f>
        <v>1</v>
      </c>
      <c r="Q127" s="248">
        <f t="shared" si="44"/>
        <v>5</v>
      </c>
      <c r="R127" s="248">
        <f t="shared" si="45"/>
        <v>4.75</v>
      </c>
      <c r="S127" s="248">
        <f>IF('Crisis Indicator Data'!I124="x","x",IF('Crisis Indicator Data'!I124=0,0,IF(LOG('Crisis Indicator Data'!I124)&lt;S$4,0,IF(LOG('Crisis Indicator Data'!I124)&gt;S$3,5,ROUND(5-(S$3-LOG('Crisis Indicator Data'!I124))/(S$3-S$4)*5,1)))))</f>
        <v>4.0999999999999996</v>
      </c>
      <c r="T127" s="144">
        <f>IF('Crisis Indicator Data'!H124="x","x",IF('Crisis Indicator Data'!I124="x","x",'Crisis Indicator Data'!I124/'Crisis Indicator Data'!H124))</f>
        <v>4.7286575690257064E-2</v>
      </c>
      <c r="U127" s="248">
        <f t="shared" si="46"/>
        <v>1.6</v>
      </c>
      <c r="V127" s="248">
        <f t="shared" si="47"/>
        <v>2.9</v>
      </c>
      <c r="W127" s="248">
        <f>IF('Crisis Indicator Data'!L124="x","x",IF('Crisis Indicator Data'!L124=0,0,IF(LOG('Crisis Indicator Data'!L124)&lt;W$4,0,IF(LOG('Crisis Indicator Data'!L124)&gt;W$3,5,ROUND(5-(W$3-LOG('Crisis Indicator Data'!L124))/(W$3-W$4)*5,1)))))</f>
        <v>0</v>
      </c>
      <c r="X127" s="255">
        <f>IF(OR('Crisis Indicator Data'!L124="x",'Crisis Indicator Data'!H124="x"),"x",'Crisis Indicator Data'!L124/'Crisis Indicator Data'!H124)</f>
        <v>0</v>
      </c>
      <c r="Y127" s="248">
        <f t="shared" si="48"/>
        <v>0</v>
      </c>
      <c r="Z127" s="248">
        <f t="shared" si="49"/>
        <v>0</v>
      </c>
      <c r="AA127" s="248">
        <f t="shared" si="50"/>
        <v>1.7</v>
      </c>
      <c r="AB127" s="256">
        <f t="shared" si="51"/>
        <v>3.6</v>
      </c>
    </row>
    <row r="128" spans="1:28" x14ac:dyDescent="0.25">
      <c r="A128" s="150" t="str">
        <f>'Crisis Indicator Data'!A125</f>
        <v>Complex crisis in South Sudan</v>
      </c>
      <c r="B128" s="151" t="str">
        <f>'Crisis Indicator Data'!B125</f>
        <v>Complex crisis</v>
      </c>
      <c r="C128" s="151" t="str">
        <f>'Crisis Indicator Data'!C125</f>
        <v>SSD001</v>
      </c>
      <c r="D128" s="151" t="str">
        <f>'Crisis Indicator Data'!D125</f>
        <v>South Sudan</v>
      </c>
      <c r="E128" s="152" t="str">
        <f>'Crisis Indicator Data'!E125</f>
        <v>SSD</v>
      </c>
      <c r="F128" s="254">
        <f>IF('Crisis Indicator Data'!F125="x","x",IF(LOG('Crisis Indicator Data'!F125)&lt;F$4,0,IF(LOG('Crisis Indicator Data'!F125)&gt;F$3,5,ROUND(5-(F$3-LOG('Crisis Indicator Data'!F125))/(F$3-F$4)*5,1))))</f>
        <v>4.7</v>
      </c>
      <c r="G128" s="145">
        <f>IF('Crisis Indicator Data'!F125="x","x",IF(B128="Regional crisis",('Crisis Indicator Data'!F125/VLOOKUP('Impact of the crisis'!$C128,'Regional Crises'!$B$1:$R$66,4,FALSE)),'Crisis Indicator Data'!F125/VLOOKUP('Impact of the crisis'!$E128,'Country Indicator Data'!$B$4:$P$300,15,FALSE)))</f>
        <v>0.99948939128923264</v>
      </c>
      <c r="H128" s="248">
        <f t="shared" si="39"/>
        <v>5</v>
      </c>
      <c r="I128" s="248">
        <f t="shared" si="40"/>
        <v>4.8499999999999996</v>
      </c>
      <c r="J128" s="248">
        <f>IF('Crisis Indicator Data'!G125="x","x",IF(LOG('Crisis Indicator Data'!G125)&lt;J$4,0,IF(LOG('Crisis Indicator Data'!G125)&gt;J$3,5,ROUND(5-(J$3-LOG('Crisis Indicator Data'!G125))/(J$3-J$4)*5,1))))</f>
        <v>3.6</v>
      </c>
      <c r="K128" s="145">
        <f>IF('Crisis Indicator Data'!G125="x","x",IF(B128="Regional crisis",('Crisis Indicator Data'!G125/VLOOKUP('Impact of the crisis'!$C128,'Regional Crises'!$B$1:$R$66,5,FALSE)),'Crisis Indicator Data'!G125/VLOOKUP('Impact of the crisis'!$E128,'Country Indicator Data'!$B$4:$P$300,14,FALSE)))</f>
        <v>1</v>
      </c>
      <c r="L128" s="248">
        <f t="shared" si="41"/>
        <v>5</v>
      </c>
      <c r="M128" s="248">
        <f t="shared" si="42"/>
        <v>4.3</v>
      </c>
      <c r="N128" s="248">
        <f t="shared" si="43"/>
        <v>4.5999999999999996</v>
      </c>
      <c r="O128" s="248">
        <f>IF('Crisis Indicator Data'!H125="x","x",IF('Crisis Indicator Data'!H125=0,0,IF(LOG('Crisis Indicator Data'!H125)&lt;O$4,0,IF(LOG('Crisis Indicator Data'!H125)&gt;O$3,5,ROUND(5-(O$3-LOG('Crisis Indicator Data'!H125))/(O$3-O$4)*5,1)))))</f>
        <v>4.3</v>
      </c>
      <c r="P128" s="144">
        <f>IF('Crisis Indicator Data'!H125="x","x",'Crisis Indicator Data'!H125/'Crisis Indicator Data'!G125)</f>
        <v>1</v>
      </c>
      <c r="Q128" s="248">
        <f t="shared" si="44"/>
        <v>5</v>
      </c>
      <c r="R128" s="248">
        <f t="shared" si="45"/>
        <v>4.6500000000000004</v>
      </c>
      <c r="S128" s="248">
        <f>IF('Crisis Indicator Data'!I125="x","x",IF('Crisis Indicator Data'!I125=0,0,IF(LOG('Crisis Indicator Data'!I125)&lt;S$4,0,IF(LOG('Crisis Indicator Data'!I125)&gt;S$3,5,ROUND(5-(S$3-LOG('Crisis Indicator Data'!I125))/(S$3-S$4)*5,1)))))</f>
        <v>5</v>
      </c>
      <c r="T128" s="144">
        <f>IF('Crisis Indicator Data'!H125="x","x",IF('Crisis Indicator Data'!I125="x","x",'Crisis Indicator Data'!I125/'Crisis Indicator Data'!H125))</f>
        <v>0.35217741935483871</v>
      </c>
      <c r="U128" s="248">
        <f t="shared" si="46"/>
        <v>5</v>
      </c>
      <c r="V128" s="248">
        <f t="shared" si="47"/>
        <v>5</v>
      </c>
      <c r="W128" s="248">
        <f>IF('Crisis Indicator Data'!L125="x","x",IF('Crisis Indicator Data'!L125=0,0,IF(LOG('Crisis Indicator Data'!L125)&lt;W$4,0,IF(LOG('Crisis Indicator Data'!L125)&gt;W$3,5,ROUND(5-(W$3-LOG('Crisis Indicator Data'!L125))/(W$3-W$4)*5,1)))))</f>
        <v>4.2</v>
      </c>
      <c r="X128" s="255">
        <f>IF(OR('Crisis Indicator Data'!L125="x",'Crisis Indicator Data'!H125="x"),"x",'Crisis Indicator Data'!L125/'Crisis Indicator Data'!H125)</f>
        <v>6.8467741935483869E-5</v>
      </c>
      <c r="Y128" s="248">
        <f t="shared" si="48"/>
        <v>3.4</v>
      </c>
      <c r="Z128" s="248">
        <f t="shared" si="49"/>
        <v>3.8</v>
      </c>
      <c r="AA128" s="248">
        <f t="shared" si="50"/>
        <v>4.5</v>
      </c>
      <c r="AB128" s="256">
        <f t="shared" si="51"/>
        <v>4.5999999999999996</v>
      </c>
    </row>
    <row r="129" spans="1:28" x14ac:dyDescent="0.25">
      <c r="A129" s="150" t="str">
        <f>'Crisis Indicator Data'!A126</f>
        <v>Displacement from Ukraine conflict in Slovakia</v>
      </c>
      <c r="B129" s="151" t="str">
        <f>'Crisis Indicator Data'!B126</f>
        <v>International displacement</v>
      </c>
      <c r="C129" s="151" t="str">
        <f>'Crisis Indicator Data'!C126</f>
        <v>SVK002</v>
      </c>
      <c r="D129" s="151" t="str">
        <f>'Crisis Indicator Data'!D126</f>
        <v>Slovakia</v>
      </c>
      <c r="E129" s="152" t="str">
        <f>'Crisis Indicator Data'!E126</f>
        <v>SVK</v>
      </c>
      <c r="F129" s="254">
        <f>IF('Crisis Indicator Data'!F126="x","x",IF(LOG('Crisis Indicator Data'!F126)&lt;F$4,0,IF(LOG('Crisis Indicator Data'!F126)&gt;F$3,5,ROUND(5-(F$3-LOG('Crisis Indicator Data'!F126))/(F$3-F$4)*5,1))))</f>
        <v>2</v>
      </c>
      <c r="G129" s="145">
        <f>IF('Crisis Indicator Data'!F126="x","x",IF(B129="Regional crisis",('Crisis Indicator Data'!F126/VLOOKUP('Impact of the crisis'!$C129,'Regional Crises'!$B$1:$R$66,4,FALSE)),'Crisis Indicator Data'!F126/VLOOKUP('Impact of the crisis'!$E129,'Country Indicator Data'!$B$4:$P$300,15,FALSE)))</f>
        <v>0.32649835711017761</v>
      </c>
      <c r="H129" s="248">
        <f t="shared" si="39"/>
        <v>1.6</v>
      </c>
      <c r="I129" s="248">
        <f t="shared" si="40"/>
        <v>1.8</v>
      </c>
      <c r="J129" s="248">
        <f>IF('Crisis Indicator Data'!G126="x","x",IF(LOG('Crisis Indicator Data'!G126)&lt;J$4,0,IF(LOG('Crisis Indicator Data'!G126)&gt;J$3,5,ROUND(5-(J$3-LOG('Crisis Indicator Data'!G126))/(J$3-J$4)*5,1))))</f>
        <v>0.9</v>
      </c>
      <c r="K129" s="145">
        <f>IF('Crisis Indicator Data'!G126="x","x",IF(B129="Regional crisis",('Crisis Indicator Data'!G126/VLOOKUP('Impact of the crisis'!$C129,'Regional Crises'!$B$1:$R$66,5,FALSE)),'Crisis Indicator Data'!G126/VLOOKUP('Impact of the crisis'!$E129,'Country Indicator Data'!$B$4:$P$300,14,FALSE)))</f>
        <v>0.32075471698113206</v>
      </c>
      <c r="L129" s="248">
        <f t="shared" si="41"/>
        <v>1.6</v>
      </c>
      <c r="M129" s="248">
        <f t="shared" si="42"/>
        <v>1.25</v>
      </c>
      <c r="N129" s="248">
        <f t="shared" si="43"/>
        <v>1.5</v>
      </c>
      <c r="O129" s="248">
        <f>IF('Crisis Indicator Data'!H126="x","x",IF('Crisis Indicator Data'!H126=0,0,IF(LOG('Crisis Indicator Data'!H126)&lt;O$4,0,IF(LOG('Crisis Indicator Data'!H126)&gt;O$3,5,ROUND(5-(O$3-LOG('Crisis Indicator Data'!H126))/(O$3-O$4)*5,1)))))</f>
        <v>1.5</v>
      </c>
      <c r="P129" s="144">
        <f>IF('Crisis Indicator Data'!H126="x","x",'Crisis Indicator Data'!H126/'Crisis Indicator Data'!G126)</f>
        <v>0.1443355119825708</v>
      </c>
      <c r="Q129" s="248">
        <f t="shared" si="44"/>
        <v>0.7</v>
      </c>
      <c r="R129" s="248">
        <f t="shared" si="45"/>
        <v>1.1000000000000001</v>
      </c>
      <c r="S129" s="248">
        <f>IF('Crisis Indicator Data'!I126="x","x",IF('Crisis Indicator Data'!I126=0,0,IF(LOG('Crisis Indicator Data'!I126)&lt;S$4,0,IF(LOG('Crisis Indicator Data'!I126)&gt;S$3,5,ROUND(5-(S$3-LOG('Crisis Indicator Data'!I126))/(S$3-S$4)*5,1)))))</f>
        <v>3.5</v>
      </c>
      <c r="T129" s="144">
        <f>IF('Crisis Indicator Data'!H126="x","x",IF('Crisis Indicator Data'!I126="x","x",'Crisis Indicator Data'!I126/'Crisis Indicator Data'!H126))</f>
        <v>1</v>
      </c>
      <c r="U129" s="248">
        <f t="shared" si="46"/>
        <v>5</v>
      </c>
      <c r="V129" s="248">
        <f t="shared" si="47"/>
        <v>4.3</v>
      </c>
      <c r="W129" s="248">
        <f>IF('Crisis Indicator Data'!L126="x","x",IF('Crisis Indicator Data'!L126=0,0,IF(LOG('Crisis Indicator Data'!L126)&lt;W$4,0,IF(LOG('Crisis Indicator Data'!L126)&gt;W$3,5,ROUND(5-(W$3-LOG('Crisis Indicator Data'!L126))/(W$3-W$4)*5,1)))))</f>
        <v>0</v>
      </c>
      <c r="X129" s="255">
        <f>IF(OR('Crisis Indicator Data'!L126="x",'Crisis Indicator Data'!H126="x"),"x",'Crisis Indicator Data'!L126/'Crisis Indicator Data'!H126)</f>
        <v>0</v>
      </c>
      <c r="Y129" s="248">
        <f t="shared" si="48"/>
        <v>0</v>
      </c>
      <c r="Z129" s="248">
        <f t="shared" si="49"/>
        <v>0</v>
      </c>
      <c r="AA129" s="248">
        <f t="shared" si="50"/>
        <v>2.8</v>
      </c>
      <c r="AB129" s="256">
        <f t="shared" si="51"/>
        <v>2</v>
      </c>
    </row>
    <row r="130" spans="1:28" x14ac:dyDescent="0.25">
      <c r="A130" s="150" t="str">
        <f>'Crisis Indicator Data'!A127</f>
        <v>Food Security Crisis in Eswatini</v>
      </c>
      <c r="B130" s="151" t="str">
        <f>'Crisis Indicator Data'!B127</f>
        <v>Food Security</v>
      </c>
      <c r="C130" s="151" t="str">
        <f>'Crisis Indicator Data'!C127</f>
        <v>SWZ001</v>
      </c>
      <c r="D130" s="151" t="str">
        <f>'Crisis Indicator Data'!D127</f>
        <v>Eswatini</v>
      </c>
      <c r="E130" s="152" t="str">
        <f>'Crisis Indicator Data'!E127</f>
        <v>SWZ</v>
      </c>
      <c r="F130" s="254">
        <f>IF('Crisis Indicator Data'!F127="x","x",IF(LOG('Crisis Indicator Data'!F127)&lt;F$4,0,IF(LOG('Crisis Indicator Data'!F127)&gt;F$3,5,ROUND(5-(F$3-LOG('Crisis Indicator Data'!F127))/(F$3-F$4)*5,1))))</f>
        <v>2.1</v>
      </c>
      <c r="G130" s="145">
        <f>IF('Crisis Indicator Data'!F127="x","x",IF(B130="Regional crisis",('Crisis Indicator Data'!F127/VLOOKUP('Impact of the crisis'!$C130,'Regional Crises'!$B$1:$R$66,4,FALSE)),'Crisis Indicator Data'!F127/VLOOKUP('Impact of the crisis'!$E130,'Country Indicator Data'!$B$4:$P$300,15,FALSE)))</f>
        <v>1.0095348837209301</v>
      </c>
      <c r="H130" s="248">
        <f t="shared" si="39"/>
        <v>5</v>
      </c>
      <c r="I130" s="248">
        <f t="shared" si="40"/>
        <v>3.55</v>
      </c>
      <c r="J130" s="248">
        <f>IF('Crisis Indicator Data'!G127="x","x",IF(LOG('Crisis Indicator Data'!G127)&lt;J$4,0,IF(LOG('Crisis Indicator Data'!G127)&gt;J$3,5,ROUND(5-(J$3-LOG('Crisis Indicator Data'!G127))/(J$3-J$4)*5,1))))</f>
        <v>0.2</v>
      </c>
      <c r="K130" s="145">
        <f>IF('Crisis Indicator Data'!G127="x","x",IF(B130="Regional crisis",('Crisis Indicator Data'!G127/VLOOKUP('Impact of the crisis'!$C130,'Regional Crises'!$B$1:$R$66,5,FALSE)),'Crisis Indicator Data'!G127/VLOOKUP('Impact of the crisis'!$E130,'Country Indicator Data'!$B$4:$P$300,14,FALSE)))</f>
        <v>1.0654545454545454</v>
      </c>
      <c r="L130" s="248">
        <f t="shared" si="41"/>
        <v>5</v>
      </c>
      <c r="M130" s="248">
        <f t="shared" si="42"/>
        <v>2.6</v>
      </c>
      <c r="N130" s="248">
        <f t="shared" si="43"/>
        <v>3.1</v>
      </c>
      <c r="O130" s="248">
        <f>IF('Crisis Indicator Data'!H127="x","x",IF('Crisis Indicator Data'!H127=0,0,IF(LOG('Crisis Indicator Data'!H127)&lt;O$4,0,IF(LOG('Crisis Indicator Data'!H127)&gt;O$3,5,ROUND(5-(O$3-LOG('Crisis Indicator Data'!H127))/(O$3-O$4)*5,1)))))</f>
        <v>2.2999999999999998</v>
      </c>
      <c r="P130" s="144">
        <f>IF('Crisis Indicator Data'!H127="x","x",'Crisis Indicator Data'!H127/'Crisis Indicator Data'!G127)</f>
        <v>0.60750853242320824</v>
      </c>
      <c r="Q130" s="248">
        <f t="shared" si="44"/>
        <v>3</v>
      </c>
      <c r="R130" s="248">
        <f t="shared" si="45"/>
        <v>2.65</v>
      </c>
      <c r="S130" s="248">
        <f>IF('Crisis Indicator Data'!I127="x","x",IF('Crisis Indicator Data'!I127=0,0,IF(LOG('Crisis Indicator Data'!I127)&lt;S$4,0,IF(LOG('Crisis Indicator Data'!I127)&gt;S$3,5,ROUND(5-(S$3-LOG('Crisis Indicator Data'!I127))/(S$3-S$4)*5,1)))))</f>
        <v>0</v>
      </c>
      <c r="T130" s="144">
        <f>IF('Crisis Indicator Data'!H127="x","x",IF('Crisis Indicator Data'!I127="x","x",'Crisis Indicator Data'!I127/'Crisis Indicator Data'!H127))</f>
        <v>0</v>
      </c>
      <c r="U130" s="248">
        <f t="shared" si="46"/>
        <v>0</v>
      </c>
      <c r="V130" s="248">
        <f t="shared" si="47"/>
        <v>0</v>
      </c>
      <c r="W130" s="248">
        <f>IF('Crisis Indicator Data'!L127="x","x",IF('Crisis Indicator Data'!L127=0,0,IF(LOG('Crisis Indicator Data'!L127)&lt;W$4,0,IF(LOG('Crisis Indicator Data'!L127)&gt;W$3,5,ROUND(5-(W$3-LOG('Crisis Indicator Data'!L127))/(W$3-W$4)*5,1)))))</f>
        <v>0</v>
      </c>
      <c r="X130" s="255">
        <f>IF(OR('Crisis Indicator Data'!L127="x",'Crisis Indicator Data'!H127="x"),"x",'Crisis Indicator Data'!L127/'Crisis Indicator Data'!H127)</f>
        <v>0</v>
      </c>
      <c r="Y130" s="248">
        <f t="shared" si="48"/>
        <v>0</v>
      </c>
      <c r="Z130" s="248">
        <f t="shared" si="49"/>
        <v>0</v>
      </c>
      <c r="AA130" s="248">
        <f t="shared" si="50"/>
        <v>0</v>
      </c>
      <c r="AB130" s="256">
        <f t="shared" si="51"/>
        <v>1.5</v>
      </c>
    </row>
    <row r="131" spans="1:28" x14ac:dyDescent="0.25">
      <c r="A131" s="150" t="str">
        <f>'Crisis Indicator Data'!A128</f>
        <v>Syrian conflict</v>
      </c>
      <c r="B131" s="151" t="str">
        <f>'Crisis Indicator Data'!B128</f>
        <v>Complex crisis</v>
      </c>
      <c r="C131" s="151" t="str">
        <f>'Crisis Indicator Data'!C128</f>
        <v>SYR001</v>
      </c>
      <c r="D131" s="151" t="str">
        <f>'Crisis Indicator Data'!D128</f>
        <v>Syria</v>
      </c>
      <c r="E131" s="152" t="str">
        <f>'Crisis Indicator Data'!E128</f>
        <v>SYR</v>
      </c>
      <c r="F131" s="254">
        <f>IF('Crisis Indicator Data'!F128="x","x",IF(LOG('Crisis Indicator Data'!F128)&lt;F$4,0,IF(LOG('Crisis Indicator Data'!F128)&gt;F$3,5,ROUND(5-(F$3-LOG('Crisis Indicator Data'!F128))/(F$3-F$4)*5,1))))</f>
        <v>3.8</v>
      </c>
      <c r="G131" s="145">
        <f>IF('Crisis Indicator Data'!F128="x","x",IF(B131="Regional crisis",('Crisis Indicator Data'!F128/VLOOKUP('Impact of the crisis'!$C131,'Regional Crises'!$B$1:$R$66,4,FALSE)),'Crisis Indicator Data'!F128/VLOOKUP('Impact of the crisis'!$E131,'Country Indicator Data'!$B$4:$P$300,15,FALSE)))</f>
        <v>1.008440886565376</v>
      </c>
      <c r="H131" s="248">
        <f t="shared" si="39"/>
        <v>5</v>
      </c>
      <c r="I131" s="248">
        <f t="shared" si="40"/>
        <v>4.4000000000000004</v>
      </c>
      <c r="J131" s="248">
        <f>IF('Crisis Indicator Data'!G128="x","x",IF(LOG('Crisis Indicator Data'!G128)&lt;J$4,0,IF(LOG('Crisis Indicator Data'!G128)&gt;J$3,5,ROUND(5-(J$3-LOG('Crisis Indicator Data'!G128))/(J$3-J$4)*5,1))))</f>
        <v>4.5</v>
      </c>
      <c r="K131" s="145">
        <f>IF('Crisis Indicator Data'!G128="x","x",IF(B131="Regional crisis",('Crisis Indicator Data'!G128/VLOOKUP('Impact of the crisis'!$C131,'Regional Crises'!$B$1:$R$66,5,FALSE)),'Crisis Indicator Data'!G128/VLOOKUP('Impact of the crisis'!$E131,'Country Indicator Data'!$B$4:$P$300,14,FALSE)))</f>
        <v>1</v>
      </c>
      <c r="L131" s="248">
        <f t="shared" si="41"/>
        <v>5</v>
      </c>
      <c r="M131" s="248">
        <f t="shared" si="42"/>
        <v>4.75</v>
      </c>
      <c r="N131" s="248">
        <f t="shared" si="43"/>
        <v>4.5999999999999996</v>
      </c>
      <c r="O131" s="248">
        <f>IF('Crisis Indicator Data'!H128="x","x",IF('Crisis Indicator Data'!H128=0,0,IF(LOG('Crisis Indicator Data'!H128)&lt;O$4,0,IF(LOG('Crisis Indicator Data'!H128)&gt;O$3,5,ROUND(5-(O$3-LOG('Crisis Indicator Data'!H128))/(O$3-O$4)*5,1)))))</f>
        <v>4.7</v>
      </c>
      <c r="P131" s="144">
        <f>IF('Crisis Indicator Data'!H128="x","x",'Crisis Indicator Data'!H128/'Crisis Indicator Data'!G128)</f>
        <v>1</v>
      </c>
      <c r="Q131" s="248">
        <f t="shared" si="44"/>
        <v>5</v>
      </c>
      <c r="R131" s="248">
        <f t="shared" si="45"/>
        <v>4.8499999999999996</v>
      </c>
      <c r="S131" s="248">
        <f>IF('Crisis Indicator Data'!I128="x","x",IF('Crisis Indicator Data'!I128=0,0,IF(LOG('Crisis Indicator Data'!I128)&lt;S$4,0,IF(LOG('Crisis Indicator Data'!I128)&gt;S$3,5,ROUND(5-(S$3-LOG('Crisis Indicator Data'!I128))/(S$3-S$4)*5,1)))))</f>
        <v>5</v>
      </c>
      <c r="T131" s="144">
        <f>IF('Crisis Indicator Data'!H128="x","x",IF('Crisis Indicator Data'!I128="x","x",'Crisis Indicator Data'!I128/'Crisis Indicator Data'!H128))</f>
        <v>1.0587096774193547</v>
      </c>
      <c r="U131" s="248">
        <f t="shared" si="46"/>
        <v>5</v>
      </c>
      <c r="V131" s="248">
        <f t="shared" si="47"/>
        <v>5</v>
      </c>
      <c r="W131" s="248">
        <f>IF('Crisis Indicator Data'!L128="x","x",IF('Crisis Indicator Data'!L128=0,0,IF(LOG('Crisis Indicator Data'!L128)&lt;W$4,0,IF(LOG('Crisis Indicator Data'!L128)&gt;W$3,5,ROUND(5-(W$3-LOG('Crisis Indicator Data'!L128))/(W$3-W$4)*5,1)))))</f>
        <v>4.9000000000000004</v>
      </c>
      <c r="X131" s="255">
        <f>IF(OR('Crisis Indicator Data'!L128="x",'Crisis Indicator Data'!H128="x"),"x",'Crisis Indicator Data'!L128/'Crisis Indicator Data'!H128)</f>
        <v>1.1778801843317972E-4</v>
      </c>
      <c r="Y131" s="248">
        <f t="shared" si="48"/>
        <v>5</v>
      </c>
      <c r="Z131" s="248">
        <f t="shared" si="49"/>
        <v>5</v>
      </c>
      <c r="AA131" s="248">
        <f t="shared" si="50"/>
        <v>5</v>
      </c>
      <c r="AB131" s="256">
        <f t="shared" si="51"/>
        <v>4.9000000000000004</v>
      </c>
    </row>
    <row r="132" spans="1:28" x14ac:dyDescent="0.25">
      <c r="A132" s="150" t="str">
        <f>'Crisis Indicator Data'!A129</f>
        <v>Complex crisis in Chad</v>
      </c>
      <c r="B132" s="151" t="str">
        <f>'Crisis Indicator Data'!B129</f>
        <v>Multiple crises country</v>
      </c>
      <c r="C132" s="151" t="str">
        <f>'Crisis Indicator Data'!C129</f>
        <v>TCD001</v>
      </c>
      <c r="D132" s="151" t="str">
        <f>'Crisis Indicator Data'!D129</f>
        <v>Chad</v>
      </c>
      <c r="E132" s="152" t="str">
        <f>'Crisis Indicator Data'!E129</f>
        <v>TCD</v>
      </c>
      <c r="F132" s="254">
        <f>IF('Crisis Indicator Data'!F129="x","x",IF(LOG('Crisis Indicator Data'!F129)&lt;F$4,0,IF(LOG('Crisis Indicator Data'!F129)&gt;F$3,5,ROUND(5-(F$3-LOG('Crisis Indicator Data'!F129))/(F$3-F$4)*5,1))))</f>
        <v>5</v>
      </c>
      <c r="G132" s="145">
        <f>IF('Crisis Indicator Data'!F129="x","x",IF(B132="Regional crisis",('Crisis Indicator Data'!F129/VLOOKUP('Impact of the crisis'!$C132,'Regional Crises'!$B$1:$R$66,4,FALSE)),'Crisis Indicator Data'!F129/VLOOKUP('Impact of the crisis'!$E132,'Country Indicator Data'!$B$4:$P$300,15,FALSE)))</f>
        <v>1</v>
      </c>
      <c r="H132" s="248">
        <f t="shared" si="39"/>
        <v>5</v>
      </c>
      <c r="I132" s="248">
        <f t="shared" si="40"/>
        <v>5</v>
      </c>
      <c r="J132" s="248">
        <f>IF('Crisis Indicator Data'!G129="x","x",IF(LOG('Crisis Indicator Data'!G129)&lt;J$4,0,IF(LOG('Crisis Indicator Data'!G129)&gt;J$3,5,ROUND(5-(J$3-LOG('Crisis Indicator Data'!G129))/(J$3-J$4)*5,1))))</f>
        <v>4.0999999999999996</v>
      </c>
      <c r="K132" s="145">
        <f>IF('Crisis Indicator Data'!G129="x","x",IF(B132="Regional crisis",('Crisis Indicator Data'!G129/VLOOKUP('Impact of the crisis'!$C132,'Regional Crises'!$B$1:$R$66,5,FALSE)),'Crisis Indicator Data'!G129/VLOOKUP('Impact of the crisis'!$E132,'Country Indicator Data'!$B$4:$P$300,14,FALSE)))</f>
        <v>1</v>
      </c>
      <c r="L132" s="248">
        <f t="shared" si="41"/>
        <v>5</v>
      </c>
      <c r="M132" s="248">
        <f t="shared" si="42"/>
        <v>4.55</v>
      </c>
      <c r="N132" s="248">
        <f t="shared" si="43"/>
        <v>4.8</v>
      </c>
      <c r="O132" s="248">
        <f>IF('Crisis Indicator Data'!H129="x","x",IF('Crisis Indicator Data'!H129=0,0,IF(LOG('Crisis Indicator Data'!H129)&lt;O$4,0,IF(LOG('Crisis Indicator Data'!H129)&gt;O$3,5,ROUND(5-(O$3-LOG('Crisis Indicator Data'!H129))/(O$3-O$4)*5,1)))))</f>
        <v>4</v>
      </c>
      <c r="P132" s="144">
        <f>IF('Crisis Indicator Data'!H129="x","x",'Crisis Indicator Data'!H129/'Crisis Indicator Data'!G129)</f>
        <v>0.45287849020658449</v>
      </c>
      <c r="Q132" s="248">
        <f t="shared" si="44"/>
        <v>2.2000000000000002</v>
      </c>
      <c r="R132" s="248">
        <f t="shared" si="45"/>
        <v>3.1</v>
      </c>
      <c r="S132" s="248">
        <f>IF('Crisis Indicator Data'!I129="x","x",IF('Crisis Indicator Data'!I129=0,0,IF(LOG('Crisis Indicator Data'!I129)&lt;S$4,0,IF(LOG('Crisis Indicator Data'!I129)&gt;S$3,5,ROUND(5-(S$3-LOG('Crisis Indicator Data'!I129))/(S$3-S$4)*5,1)))))</f>
        <v>4.3</v>
      </c>
      <c r="T132" s="144">
        <f>IF('Crisis Indicator Data'!H129="x","x",IF('Crisis Indicator Data'!I129="x","x",'Crisis Indicator Data'!I129/'Crisis Indicator Data'!H129))</f>
        <v>0.1371105560667806</v>
      </c>
      <c r="U132" s="248">
        <f t="shared" si="46"/>
        <v>4.5999999999999996</v>
      </c>
      <c r="V132" s="248">
        <f t="shared" si="47"/>
        <v>4.5</v>
      </c>
      <c r="W132" s="248">
        <f>IF('Crisis Indicator Data'!L129="x","x",IF('Crisis Indicator Data'!L129=0,0,IF(LOG('Crisis Indicator Data'!L129)&lt;W$4,0,IF(LOG('Crisis Indicator Data'!L129)&gt;W$3,5,ROUND(5-(W$3-LOG('Crisis Indicator Data'!L129))/(W$3-W$4)*5,1)))))</f>
        <v>3.1</v>
      </c>
      <c r="X132" s="255">
        <f>IF(OR('Crisis Indicator Data'!L129="x",'Crisis Indicator Data'!H129="x"),"x",'Crisis Indicator Data'!L129/'Crisis Indicator Data'!H129)</f>
        <v>1.9061390824240832E-5</v>
      </c>
      <c r="Y132" s="248">
        <f t="shared" si="48"/>
        <v>1</v>
      </c>
      <c r="Z132" s="248">
        <f t="shared" si="49"/>
        <v>2.1</v>
      </c>
      <c r="AA132" s="248">
        <f t="shared" si="50"/>
        <v>3.6</v>
      </c>
      <c r="AB132" s="256">
        <f t="shared" si="51"/>
        <v>3.4</v>
      </c>
    </row>
    <row r="133" spans="1:28" x14ac:dyDescent="0.25">
      <c r="A133" s="150" t="str">
        <f>'Crisis Indicator Data'!A130</f>
        <v>Boko Haram in Chad</v>
      </c>
      <c r="B133" s="151" t="str">
        <f>'Crisis Indicator Data'!B130</f>
        <v>Conflict</v>
      </c>
      <c r="C133" s="151" t="str">
        <f>'Crisis Indicator Data'!C130</f>
        <v>TCD003</v>
      </c>
      <c r="D133" s="151" t="str">
        <f>'Crisis Indicator Data'!D130</f>
        <v>Chad</v>
      </c>
      <c r="E133" s="152" t="str">
        <f>'Crisis Indicator Data'!E130</f>
        <v>TCD</v>
      </c>
      <c r="F133" s="254">
        <f>IF('Crisis Indicator Data'!F130="x","x",IF(LOG('Crisis Indicator Data'!F130)&lt;F$4,0,IF(LOG('Crisis Indicator Data'!F130)&gt;F$3,5,ROUND(5-(F$3-LOG('Crisis Indicator Data'!F130))/(F$3-F$4)*5,1))))</f>
        <v>2.2000000000000002</v>
      </c>
      <c r="G133" s="145">
        <f>IF('Crisis Indicator Data'!F130="x","x",IF(B133="Regional crisis",('Crisis Indicator Data'!F130/VLOOKUP('Impact of the crisis'!$C133,'Regional Crises'!$B$1:$R$66,4,FALSE)),'Crisis Indicator Data'!F130/VLOOKUP('Impact of the crisis'!$E133,'Country Indicator Data'!$B$4:$P$300,15,FALSE)))</f>
        <v>1.5815597204574334E-2</v>
      </c>
      <c r="H133" s="248">
        <f t="shared" si="39"/>
        <v>0</v>
      </c>
      <c r="I133" s="248">
        <f t="shared" si="40"/>
        <v>1.1000000000000001</v>
      </c>
      <c r="J133" s="248">
        <f>IF('Crisis Indicator Data'!G130="x","x",IF(LOG('Crisis Indicator Data'!G130)&lt;J$4,0,IF(LOG('Crisis Indicator Data'!G130)&gt;J$3,5,ROUND(5-(J$3-LOG('Crisis Indicator Data'!G130))/(J$3-J$4)*5,1))))</f>
        <v>0</v>
      </c>
      <c r="K133" s="145">
        <f>IF('Crisis Indicator Data'!G130="x","x",IF(B133="Regional crisis",('Crisis Indicator Data'!G130/VLOOKUP('Impact of the crisis'!$C133,'Regional Crises'!$B$1:$R$66,5,FALSE)),'Crisis Indicator Data'!G130/VLOOKUP('Impact of the crisis'!$E133,'Country Indicator Data'!$B$4:$P$300,14,FALSE)))</f>
        <v>4.0840626302315892E-2</v>
      </c>
      <c r="L133" s="248">
        <f t="shared" si="41"/>
        <v>0.2</v>
      </c>
      <c r="M133" s="248">
        <f t="shared" si="42"/>
        <v>0.1</v>
      </c>
      <c r="N133" s="248">
        <f t="shared" si="43"/>
        <v>0.6</v>
      </c>
      <c r="O133" s="248">
        <f>IF('Crisis Indicator Data'!H130="x","x",IF('Crisis Indicator Data'!H130=0,0,IF(LOG('Crisis Indicator Data'!H130)&lt;O$4,0,IF(LOG('Crisis Indicator Data'!H130)&gt;O$3,5,ROUND(5-(O$3-LOG('Crisis Indicator Data'!H130))/(O$3-O$4)*5,1)))))</f>
        <v>2.2000000000000002</v>
      </c>
      <c r="P133" s="144">
        <f>IF('Crisis Indicator Data'!H130="x","x",'Crisis Indicator Data'!H130/'Crisis Indicator Data'!G130)</f>
        <v>1</v>
      </c>
      <c r="Q133" s="248">
        <f t="shared" si="44"/>
        <v>5</v>
      </c>
      <c r="R133" s="248">
        <f t="shared" si="45"/>
        <v>3.6</v>
      </c>
      <c r="S133" s="248">
        <f>IF('Crisis Indicator Data'!I130="x","x",IF('Crisis Indicator Data'!I130=0,0,IF(LOG('Crisis Indicator Data'!I130)&lt;S$4,0,IF(LOG('Crisis Indicator Data'!I130)&gt;S$3,5,ROUND(5-(S$3-LOG('Crisis Indicator Data'!I130))/(S$3-S$4)*5,1)))))</f>
        <v>3.7</v>
      </c>
      <c r="T133" s="144">
        <f>IF('Crisis Indicator Data'!H130="x","x",IF('Crisis Indicator Data'!I130="x","x",'Crisis Indicator Data'!I130/'Crisis Indicator Data'!H130))</f>
        <v>0.60204081632653061</v>
      </c>
      <c r="U133" s="248">
        <f t="shared" si="46"/>
        <v>5</v>
      </c>
      <c r="V133" s="248">
        <f t="shared" si="47"/>
        <v>4.4000000000000004</v>
      </c>
      <c r="W133" s="248">
        <f>IF('Crisis Indicator Data'!L130="x","x",IF('Crisis Indicator Data'!L130=0,0,IF(LOG('Crisis Indicator Data'!L130)&lt;W$4,0,IF(LOG('Crisis Indicator Data'!L130)&gt;W$3,5,ROUND(5-(W$3-LOG('Crisis Indicator Data'!L130))/(W$3-W$4)*5,1)))))</f>
        <v>2.6</v>
      </c>
      <c r="X133" s="255">
        <f>IF(OR('Crisis Indicator Data'!L130="x",'Crisis Indicator Data'!H130="x"),"x",'Crisis Indicator Data'!L130/'Crisis Indicator Data'!H130)</f>
        <v>1.0349854227405248E-4</v>
      </c>
      <c r="Y133" s="248">
        <f t="shared" si="48"/>
        <v>5</v>
      </c>
      <c r="Z133" s="248">
        <f t="shared" si="49"/>
        <v>3.8</v>
      </c>
      <c r="AA133" s="248">
        <f t="shared" si="50"/>
        <v>4.0999999999999996</v>
      </c>
      <c r="AB133" s="256">
        <f t="shared" si="51"/>
        <v>3.9</v>
      </c>
    </row>
    <row r="134" spans="1:28" x14ac:dyDescent="0.25">
      <c r="A134" s="150" t="str">
        <f>'Crisis Indicator Data'!A131</f>
        <v>CAR refugees in Chad</v>
      </c>
      <c r="B134" s="151" t="str">
        <f>'Crisis Indicator Data'!B131</f>
        <v>International displacement</v>
      </c>
      <c r="C134" s="151" t="str">
        <f>'Crisis Indicator Data'!C131</f>
        <v>TCD004</v>
      </c>
      <c r="D134" s="151" t="str">
        <f>'Crisis Indicator Data'!D131</f>
        <v>Chad</v>
      </c>
      <c r="E134" s="152" t="str">
        <f>'Crisis Indicator Data'!E131</f>
        <v>TCD</v>
      </c>
      <c r="F134" s="254">
        <f>IF('Crisis Indicator Data'!F131="x","x",IF(LOG('Crisis Indicator Data'!F131)&lt;F$4,0,IF(LOG('Crisis Indicator Data'!F131)&gt;F$3,5,ROUND(5-(F$3-LOG('Crisis Indicator Data'!F131))/(F$3-F$4)*5,1))))</f>
        <v>3.6</v>
      </c>
      <c r="G134" s="145">
        <f>IF('Crisis Indicator Data'!F131="x","x",IF(B134="Regional crisis",('Crisis Indicator Data'!F131/VLOOKUP('Impact of the crisis'!$C134,'Regional Crises'!$B$1:$R$66,4,FALSE)),'Crisis Indicator Data'!F131/VLOOKUP('Impact of the crisis'!$E134,'Country Indicator Data'!$B$4:$P$300,15,FALSE)))</f>
        <v>0.12279463151207115</v>
      </c>
      <c r="H134" s="248">
        <f t="shared" ref="H134:H156" si="52">IF(G134="x","x",IF(G134&lt;H$4,0,IF(G134&gt;H$3,5,ROUND(5-(H$3-G134)/(H$3-H$4)*5,1))))</f>
        <v>0.5</v>
      </c>
      <c r="I134" s="248">
        <f t="shared" ref="I134:I156" si="53">IF(AND(H134="x",F134="x"),"x",AVERAGE(F134,H134))</f>
        <v>2.0499999999999998</v>
      </c>
      <c r="J134" s="248">
        <f>IF('Crisis Indicator Data'!G131="x","x",IF(LOG('Crisis Indicator Data'!G131)&lt;J$4,0,IF(LOG('Crisis Indicator Data'!G131)&gt;J$3,5,ROUND(5-(J$3-LOG('Crisis Indicator Data'!G131))/(J$3-J$4)*5,1))))</f>
        <v>2.2000000000000002</v>
      </c>
      <c r="K134" s="145">
        <f>IF('Crisis Indicator Data'!G131="x","x",IF(B134="Regional crisis",('Crisis Indicator Data'!G131/VLOOKUP('Impact of the crisis'!$C134,'Regional Crises'!$B$1:$R$66,5,FALSE)),'Crisis Indicator Data'!G131/VLOOKUP('Impact of the crisis'!$E134,'Country Indicator Data'!$B$4:$P$300,14,FALSE)))</f>
        <v>0.26528546764303151</v>
      </c>
      <c r="L134" s="248">
        <f t="shared" ref="L134:L156" si="54">IF(K134="x","x",IF(K134&lt;L$4,0,IF(K134&gt;L$3,5,ROUND(5-(L$3-K134)/(L$3-L$4)*5,1))))</f>
        <v>1.3</v>
      </c>
      <c r="M134" s="248">
        <f t="shared" ref="M134:M156" si="55">IF(AND(L134="x",J134="x"),"x",AVERAGE(J134,L134))</f>
        <v>1.75</v>
      </c>
      <c r="N134" s="248">
        <f t="shared" ref="N134:N156" si="56">IF(AND(M134="x",I134="x"),"x",IF(OR(M134="x",I134="x"),AVERAGE(I134,M134),ROUND((5-GEOMEAN(((5-I134)/5*4+1),((5-M134)/5*4+1)))/4*5,1)))</f>
        <v>1.9</v>
      </c>
      <c r="O134" s="248">
        <f>IF('Crisis Indicator Data'!H131="x","x",IF('Crisis Indicator Data'!H131=0,0,IF(LOG('Crisis Indicator Data'!H131)&lt;O$4,0,IF(LOG('Crisis Indicator Data'!H131)&gt;O$3,5,ROUND(5-(O$3-LOG('Crisis Indicator Data'!H131))/(O$3-O$4)*5,1)))))</f>
        <v>2.5</v>
      </c>
      <c r="P134" s="144">
        <f>IF('Crisis Indicator Data'!H131="x","x",'Crisis Indicator Data'!H131/'Crisis Indicator Data'!G131)</f>
        <v>0.22531418312387791</v>
      </c>
      <c r="Q134" s="248">
        <f t="shared" ref="Q134:Q156" si="57">IF(P134="x","x",IF(P134&lt;Q$4,0,IF(P134&gt;Q$3,5,ROUND(5-(Q$3-P134)/(Q$3-Q$4)*5,1))))</f>
        <v>1.1000000000000001</v>
      </c>
      <c r="R134" s="248">
        <f t="shared" ref="R134:R156" si="58">IF(AND(Q134="x",O134="x"),"x",AVERAGE(O134,Q134))</f>
        <v>1.8</v>
      </c>
      <c r="S134" s="248">
        <f>IF('Crisis Indicator Data'!I131="x","x",IF('Crisis Indicator Data'!I131=0,0,IF(LOG('Crisis Indicator Data'!I131)&lt;S$4,0,IF(LOG('Crisis Indicator Data'!I131)&gt;S$3,5,ROUND(5-(S$3-LOG('Crisis Indicator Data'!I131))/(S$3-S$4)*5,1)))))</f>
        <v>3.2</v>
      </c>
      <c r="T134" s="144">
        <f>IF('Crisis Indicator Data'!H131="x","x",IF('Crisis Indicator Data'!I131="x","x",'Crisis Indicator Data'!I131/'Crisis Indicator Data'!H131))</f>
        <v>0.17231075697211157</v>
      </c>
      <c r="U134" s="248">
        <f t="shared" ref="U134:U156" si="59">IF(T134="x","x",IF(T134&lt;U$4,0,IF(T134&gt;U$3,5,ROUND(5-(U$3-T134)/(U$3-U$4)*5,1))))</f>
        <v>5</v>
      </c>
      <c r="V134" s="248">
        <f t="shared" ref="V134:V156" si="60">IF(AND(U134="x",S134="x"),"x",ROUND(AVERAGE(S134,U134),1))</f>
        <v>4.0999999999999996</v>
      </c>
      <c r="W134" s="248" t="str">
        <f>IF('Crisis Indicator Data'!L131="x","x",IF('Crisis Indicator Data'!L131=0,0,IF(LOG('Crisis Indicator Data'!L131)&lt;W$4,0,IF(LOG('Crisis Indicator Data'!L131)&gt;W$3,5,ROUND(5-(W$3-LOG('Crisis Indicator Data'!L131))/(W$3-W$4)*5,1)))))</f>
        <v>x</v>
      </c>
      <c r="X134" s="255" t="str">
        <f>IF(OR('Crisis Indicator Data'!L131="x",'Crisis Indicator Data'!H131="x"),"x",'Crisis Indicator Data'!L131/'Crisis Indicator Data'!H131)</f>
        <v>x</v>
      </c>
      <c r="Y134" s="248" t="str">
        <f t="shared" ref="Y134:Y156" si="61">IF(X134="x","x",IF(X134&lt;Y$4,0,IF(X134&gt;Y$3,5,ROUND(5-(Y$3-X134)/(Y$3-Y$4)*5,1))))</f>
        <v>x</v>
      </c>
      <c r="Z134" s="248" t="str">
        <f t="shared" ref="Z134:Z156" si="62">IF(AND(Y134="x",W134="x"),"x",ROUND(AVERAGE(W134,Y134),1))</f>
        <v>x</v>
      </c>
      <c r="AA134" s="248">
        <f t="shared" ref="AA134:AA156" si="63">IF(AND(V134="x",Z134="x"),"x",IF(OR(V134="x",Z134="x"),AVERAGE(V134,Z134),ROUND((5-GEOMEAN(((5-V134)/5*4+1),((5-Z134)/5*4+1)))/4*5,1)))</f>
        <v>4.0999999999999996</v>
      </c>
      <c r="AB134" s="256">
        <f t="shared" ref="AB134:AB156" si="64">IF(AND(R134="x",AA134="x"),"x",IF(OR(R134="x",AA134="x"),AVERAGE(R134,AA134),ROUND((5-GEOMEAN(((5-R134)/5*4+1),((5-AA134)/5*4+1)))/4*5,1)))</f>
        <v>3.2</v>
      </c>
    </row>
    <row r="135" spans="1:28" x14ac:dyDescent="0.25">
      <c r="A135" s="150" t="str">
        <f>'Crisis Indicator Data'!A132</f>
        <v>Darfur refugees in Chad</v>
      </c>
      <c r="B135" s="151" t="str">
        <f>'Crisis Indicator Data'!B132</f>
        <v>International displacement</v>
      </c>
      <c r="C135" s="151" t="str">
        <f>'Crisis Indicator Data'!C132</f>
        <v>TCD005</v>
      </c>
      <c r="D135" s="151" t="str">
        <f>'Crisis Indicator Data'!D132</f>
        <v>Chad</v>
      </c>
      <c r="E135" s="152" t="str">
        <f>'Crisis Indicator Data'!E132</f>
        <v>TCD</v>
      </c>
      <c r="F135" s="254">
        <f>IF('Crisis Indicator Data'!F132="x","x",IF(LOG('Crisis Indicator Data'!F132)&lt;F$4,0,IF(LOG('Crisis Indicator Data'!F132)&gt;F$3,5,ROUND(5-(F$3-LOG('Crisis Indicator Data'!F132))/(F$3-F$4)*5,1))))</f>
        <v>3.9</v>
      </c>
      <c r="G135" s="145">
        <f>IF('Crisis Indicator Data'!F132="x","x",IF(B135="Regional crisis",('Crisis Indicator Data'!F132/VLOOKUP('Impact of the crisis'!$C135,'Regional Crises'!$B$1:$R$66,4,FALSE)),'Crisis Indicator Data'!F132/VLOOKUP('Impact of the crisis'!$E135,'Country Indicator Data'!$B$4:$P$300,15,FALSE)))</f>
        <v>0.16333465692503177</v>
      </c>
      <c r="H135" s="248">
        <f t="shared" si="52"/>
        <v>0.7</v>
      </c>
      <c r="I135" s="248">
        <f t="shared" si="53"/>
        <v>2.2999999999999998</v>
      </c>
      <c r="J135" s="248">
        <f>IF('Crisis Indicator Data'!G132="x","x",IF(LOG('Crisis Indicator Data'!G132)&lt;J$4,0,IF(LOG('Crisis Indicator Data'!G132)&gt;J$3,5,ROUND(5-(J$3-LOG('Crisis Indicator Data'!G132))/(J$3-J$4)*5,1))))</f>
        <v>1.4</v>
      </c>
      <c r="K135" s="145">
        <f>IF('Crisis Indicator Data'!G132="x","x",IF(B135="Regional crisis",('Crisis Indicator Data'!G132/VLOOKUP('Impact of the crisis'!$C135,'Regional Crises'!$B$1:$R$66,5,FALSE)),'Crisis Indicator Data'!G132/VLOOKUP('Impact of the crisis'!$E135,'Country Indicator Data'!$B$4:$P$300,14,FALSE)))</f>
        <v>0.15342025361671727</v>
      </c>
      <c r="L135" s="248">
        <f t="shared" si="54"/>
        <v>0.7</v>
      </c>
      <c r="M135" s="248">
        <f t="shared" si="55"/>
        <v>1.0499999999999998</v>
      </c>
      <c r="N135" s="248">
        <f t="shared" si="56"/>
        <v>1.7</v>
      </c>
      <c r="O135" s="248">
        <f>IF('Crisis Indicator Data'!H132="x","x",IF('Crisis Indicator Data'!H132=0,0,IF(LOG('Crisis Indicator Data'!H132)&lt;O$4,0,IF(LOG('Crisis Indicator Data'!H132)&gt;O$3,5,ROUND(5-(O$3-LOG('Crisis Indicator Data'!H132))/(O$3-O$4)*5,1)))))</f>
        <v>2.6</v>
      </c>
      <c r="P135" s="144">
        <f>IF('Crisis Indicator Data'!H132="x","x",'Crisis Indicator Data'!H132/'Crisis Indicator Data'!G132)</f>
        <v>0.43577803647652308</v>
      </c>
      <c r="Q135" s="248">
        <f t="shared" si="57"/>
        <v>2.2000000000000002</v>
      </c>
      <c r="R135" s="248">
        <f t="shared" si="58"/>
        <v>2.4000000000000004</v>
      </c>
      <c r="S135" s="248">
        <f>IF('Crisis Indicator Data'!I132="x","x",IF('Crisis Indicator Data'!I132=0,0,IF(LOG('Crisis Indicator Data'!I132)&lt;S$4,0,IF(LOG('Crisis Indicator Data'!I132)&gt;S$3,5,ROUND(5-(S$3-LOG('Crisis Indicator Data'!I132))/(S$3-S$4)*5,1)))))</f>
        <v>3.7</v>
      </c>
      <c r="T135" s="144">
        <f>IF('Crisis Indicator Data'!H132="x","x",IF('Crisis Indicator Data'!I132="x","x",'Crisis Indicator Data'!I132/'Crisis Indicator Data'!H132))</f>
        <v>0.33036509349955478</v>
      </c>
      <c r="U135" s="248">
        <f t="shared" si="59"/>
        <v>5</v>
      </c>
      <c r="V135" s="248">
        <f t="shared" si="60"/>
        <v>4.4000000000000004</v>
      </c>
      <c r="W135" s="248">
        <f>IF('Crisis Indicator Data'!L132="x","x",IF('Crisis Indicator Data'!L132=0,0,IF(LOG('Crisis Indicator Data'!L132)&lt;W$4,0,IF(LOG('Crisis Indicator Data'!L132)&gt;W$3,5,ROUND(5-(W$3-LOG('Crisis Indicator Data'!L132))/(W$3-W$4)*5,1)))))</f>
        <v>2</v>
      </c>
      <c r="X135" s="255">
        <f>IF(OR('Crisis Indicator Data'!L132="x",'Crisis Indicator Data'!H132="x"),"x",'Crisis Indicator Data'!L132/'Crisis Indicator Data'!H132)</f>
        <v>2.2261798753339271E-5</v>
      </c>
      <c r="Y135" s="248">
        <f t="shared" si="61"/>
        <v>1.1000000000000001</v>
      </c>
      <c r="Z135" s="248">
        <f t="shared" si="62"/>
        <v>1.6</v>
      </c>
      <c r="AA135" s="248">
        <f t="shared" si="63"/>
        <v>3.3</v>
      </c>
      <c r="AB135" s="256">
        <f t="shared" si="64"/>
        <v>2.9</v>
      </c>
    </row>
    <row r="136" spans="1:28" x14ac:dyDescent="0.25">
      <c r="A136" s="150" t="str">
        <f>'Crisis Indicator Data'!A133</f>
        <v>Tibesti Conflict in Chad</v>
      </c>
      <c r="B136" s="151" t="str">
        <f>'Crisis Indicator Data'!B133</f>
        <v>Conflict</v>
      </c>
      <c r="C136" s="151" t="str">
        <f>'Crisis Indicator Data'!C133</f>
        <v>TCD006</v>
      </c>
      <c r="D136" s="151" t="str">
        <f>'Crisis Indicator Data'!D133</f>
        <v>Chad</v>
      </c>
      <c r="E136" s="152" t="str">
        <f>'Crisis Indicator Data'!E133</f>
        <v>TCD</v>
      </c>
      <c r="F136" s="254">
        <f>IF('Crisis Indicator Data'!F133="x","x",IF(LOG('Crisis Indicator Data'!F133)&lt;F$4,0,IF(LOG('Crisis Indicator Data'!F133)&gt;F$3,5,ROUND(5-(F$3-LOG('Crisis Indicator Data'!F133))/(F$3-F$4)*5,1))))</f>
        <v>3.9</v>
      </c>
      <c r="G136" s="145">
        <f>IF('Crisis Indicator Data'!F133="x","x",IF(B136="Regional crisis",('Crisis Indicator Data'!F133/VLOOKUP('Impact of the crisis'!$C136,'Regional Crises'!$B$1:$R$66,4,FALSE)),'Crisis Indicator Data'!F133/VLOOKUP('Impact of the crisis'!$E136,'Country Indicator Data'!$B$4:$P$300,15,FALSE)))</f>
        <v>0.17471410419313851</v>
      </c>
      <c r="H136" s="248">
        <f t="shared" si="52"/>
        <v>0.8</v>
      </c>
      <c r="I136" s="248">
        <f t="shared" si="53"/>
        <v>2.35</v>
      </c>
      <c r="J136" s="248">
        <f>IF('Crisis Indicator Data'!G133="x","x",IF(LOG('Crisis Indicator Data'!G133)&lt;J$4,0,IF(LOG('Crisis Indicator Data'!G133)&gt;J$3,5,ROUND(5-(J$3-LOG('Crisis Indicator Data'!G133))/(J$3-J$4)*5,1))))</f>
        <v>0</v>
      </c>
      <c r="K136" s="145">
        <f>IF('Crisis Indicator Data'!G133="x","x",IF(B136="Regional crisis",('Crisis Indicator Data'!G133/VLOOKUP('Impact of the crisis'!$C136,'Regional Crises'!$B$1:$R$66,5,FALSE)),'Crisis Indicator Data'!G133/VLOOKUP('Impact of the crisis'!$E136,'Country Indicator Data'!$B$4:$P$300,14,FALSE)))</f>
        <v>2.2623087456093349E-3</v>
      </c>
      <c r="L136" s="248">
        <f t="shared" si="54"/>
        <v>0</v>
      </c>
      <c r="M136" s="248">
        <f t="shared" si="55"/>
        <v>0</v>
      </c>
      <c r="N136" s="248">
        <f t="shared" si="56"/>
        <v>1.3</v>
      </c>
      <c r="O136" s="248">
        <f>IF('Crisis Indicator Data'!H133="x","x",IF('Crisis Indicator Data'!H133=0,0,IF(LOG('Crisis Indicator Data'!H133)&lt;O$4,0,IF(LOG('Crisis Indicator Data'!H133)&gt;O$3,5,ROUND(5-(O$3-LOG('Crisis Indicator Data'!H133))/(O$3-O$4)*5,1)))))</f>
        <v>0.1</v>
      </c>
      <c r="P136" s="144">
        <f>IF('Crisis Indicator Data'!H133="x","x",'Crisis Indicator Data'!H133/'Crisis Indicator Data'!G133)</f>
        <v>1</v>
      </c>
      <c r="Q136" s="248">
        <f t="shared" si="57"/>
        <v>5</v>
      </c>
      <c r="R136" s="248">
        <f t="shared" si="58"/>
        <v>2.5499999999999998</v>
      </c>
      <c r="S136" s="248" t="str">
        <f>IF('Crisis Indicator Data'!I133="x","x",IF('Crisis Indicator Data'!I133=0,0,IF(LOG('Crisis Indicator Data'!I133)&lt;S$4,0,IF(LOG('Crisis Indicator Data'!I133)&gt;S$3,5,ROUND(5-(S$3-LOG('Crisis Indicator Data'!I133))/(S$3-S$4)*5,1)))))</f>
        <v>x</v>
      </c>
      <c r="T136" s="144" t="str">
        <f>IF('Crisis Indicator Data'!H133="x","x",IF('Crisis Indicator Data'!I133="x","x",'Crisis Indicator Data'!I133/'Crisis Indicator Data'!H133))</f>
        <v>x</v>
      </c>
      <c r="U136" s="248" t="str">
        <f t="shared" si="59"/>
        <v>x</v>
      </c>
      <c r="V136" s="248" t="str">
        <f t="shared" si="60"/>
        <v>x</v>
      </c>
      <c r="W136" s="248">
        <f>IF('Crisis Indicator Data'!L133="x","x",IF('Crisis Indicator Data'!L133=0,0,IF(LOG('Crisis Indicator Data'!L133)&lt;W$4,0,IF(LOG('Crisis Indicator Data'!L133)&gt;W$3,5,ROUND(5-(W$3-LOG('Crisis Indicator Data'!L133))/(W$3-W$4)*5,1)))))</f>
        <v>0.9</v>
      </c>
      <c r="X136" s="255">
        <f>IF(OR('Crisis Indicator Data'!L133="x",'Crisis Indicator Data'!H133="x"),"x",'Crisis Indicator Data'!L133/'Crisis Indicator Data'!H133)</f>
        <v>1.0526315789473685E-4</v>
      </c>
      <c r="Y136" s="248">
        <f t="shared" si="61"/>
        <v>5</v>
      </c>
      <c r="Z136" s="248">
        <f t="shared" si="62"/>
        <v>3</v>
      </c>
      <c r="AA136" s="248">
        <f t="shared" si="63"/>
        <v>3</v>
      </c>
      <c r="AB136" s="256">
        <f t="shared" si="64"/>
        <v>2.8</v>
      </c>
    </row>
    <row r="137" spans="1:28" x14ac:dyDescent="0.25">
      <c r="A137" s="150" t="str">
        <f>'Crisis Indicator Data'!A134</f>
        <v>Multiple situations in Thailand</v>
      </c>
      <c r="B137" s="151" t="str">
        <f>'Crisis Indicator Data'!B134</f>
        <v>Multiple crises country</v>
      </c>
      <c r="C137" s="151" t="str">
        <f>'Crisis Indicator Data'!C134</f>
        <v>THA001</v>
      </c>
      <c r="D137" s="151" t="str">
        <f>'Crisis Indicator Data'!D134</f>
        <v>Thailand</v>
      </c>
      <c r="E137" s="152" t="str">
        <f>'Crisis Indicator Data'!E134</f>
        <v>THA</v>
      </c>
      <c r="F137" s="254">
        <f>IF('Crisis Indicator Data'!F134="x","x",IF(LOG('Crisis Indicator Data'!F134)&lt;F$4,0,IF(LOG('Crisis Indicator Data'!F134)&gt;F$3,5,ROUND(5-(F$3-LOG('Crisis Indicator Data'!F134))/(F$3-F$4)*5,1))))</f>
        <v>2.5</v>
      </c>
      <c r="G137" s="145">
        <f>IF('Crisis Indicator Data'!F134="x","x",IF(B137="Regional crisis",('Crisis Indicator Data'!F134/VLOOKUP('Impact of the crisis'!$C137,'Regional Crises'!$B$1:$R$66,4,FALSE)),'Crisis Indicator Data'!F134/VLOOKUP('Impact of the crisis'!$E137,'Country Indicator Data'!$B$4:$P$300,15,FALSE)))</f>
        <v>5.9390475444811998E-2</v>
      </c>
      <c r="H137" s="248">
        <f t="shared" si="52"/>
        <v>0.2</v>
      </c>
      <c r="I137" s="248">
        <f t="shared" si="53"/>
        <v>1.35</v>
      </c>
      <c r="J137" s="248">
        <f>IF('Crisis Indicator Data'!G134="x","x",IF(LOG('Crisis Indicator Data'!G134)&lt;J$4,0,IF(LOG('Crisis Indicator Data'!G134)&gt;J$3,5,ROUND(5-(J$3-LOG('Crisis Indicator Data'!G134))/(J$3-J$4)*5,1))))</f>
        <v>1.8</v>
      </c>
      <c r="K137" s="145">
        <f>IF('Crisis Indicator Data'!G134="x","x",IF(B137="Regional crisis",('Crisis Indicator Data'!G134/VLOOKUP('Impact of the crisis'!$C137,'Regional Crises'!$B$1:$R$66,5,FALSE)),'Crisis Indicator Data'!G134/VLOOKUP('Impact of the crisis'!$E137,'Country Indicator Data'!$B$4:$P$300,14,FALSE)))</f>
        <v>5.3658094071755792E-2</v>
      </c>
      <c r="L137" s="248">
        <f t="shared" si="54"/>
        <v>0.2</v>
      </c>
      <c r="M137" s="248">
        <f t="shared" si="55"/>
        <v>1</v>
      </c>
      <c r="N137" s="248">
        <f t="shared" si="56"/>
        <v>1.2</v>
      </c>
      <c r="O137" s="248">
        <f>IF('Crisis Indicator Data'!H134="x","x",IF('Crisis Indicator Data'!H134=0,0,IF(LOG('Crisis Indicator Data'!H134)&lt;O$4,0,IF(LOG('Crisis Indicator Data'!H134)&gt;O$3,5,ROUND(5-(O$3-LOG('Crisis Indicator Data'!H134))/(O$3-O$4)*5,1)))))</f>
        <v>0.8</v>
      </c>
      <c r="P137" s="144">
        <f>IF('Crisis Indicator Data'!H134="x","x",'Crisis Indicator Data'!H134/'Crisis Indicator Data'!G134)</f>
        <v>2.564102564102564E-2</v>
      </c>
      <c r="Q137" s="248">
        <f t="shared" si="57"/>
        <v>0.1</v>
      </c>
      <c r="R137" s="248">
        <f t="shared" si="58"/>
        <v>0.45</v>
      </c>
      <c r="S137" s="248">
        <f>IF('Crisis Indicator Data'!I134="x","x",IF('Crisis Indicator Data'!I134=0,0,IF(LOG('Crisis Indicator Data'!I134)&lt;S$4,0,IF(LOG('Crisis Indicator Data'!I134)&gt;S$3,5,ROUND(5-(S$3-LOG('Crisis Indicator Data'!I134))/(S$3-S$4)*5,1)))))</f>
        <v>2.8</v>
      </c>
      <c r="T137" s="144">
        <f>IF('Crisis Indicator Data'!H134="x","x",IF('Crisis Indicator Data'!I134="x","x",'Crisis Indicator Data'!I134/'Crisis Indicator Data'!H134))</f>
        <v>1</v>
      </c>
      <c r="U137" s="248">
        <f t="shared" si="59"/>
        <v>5</v>
      </c>
      <c r="V137" s="248">
        <f t="shared" si="60"/>
        <v>3.9</v>
      </c>
      <c r="W137" s="248">
        <f>IF('Crisis Indicator Data'!L134="x","x",IF('Crisis Indicator Data'!L134=0,0,IF(LOG('Crisis Indicator Data'!L134)&lt;W$4,0,IF(LOG('Crisis Indicator Data'!L134)&gt;W$3,5,ROUND(5-(W$3-LOG('Crisis Indicator Data'!L134))/(W$3-W$4)*5,1)))))</f>
        <v>2</v>
      </c>
      <c r="X137" s="255">
        <f>IF(OR('Crisis Indicator Data'!L134="x",'Crisis Indicator Data'!H134="x"),"x",'Crisis Indicator Data'!L134/'Crisis Indicator Data'!H134)</f>
        <v>2.7472527472527473E-4</v>
      </c>
      <c r="Y137" s="248">
        <f t="shared" si="61"/>
        <v>5</v>
      </c>
      <c r="Z137" s="248">
        <f t="shared" si="62"/>
        <v>3.5</v>
      </c>
      <c r="AA137" s="248">
        <f t="shared" si="63"/>
        <v>3.7</v>
      </c>
      <c r="AB137" s="256">
        <f t="shared" si="64"/>
        <v>2.4</v>
      </c>
    </row>
    <row r="138" spans="1:28" x14ac:dyDescent="0.25">
      <c r="A138" s="150" t="str">
        <f>'Crisis Indicator Data'!A135</f>
        <v xml:space="preserve">Conflict in southern Thailand </v>
      </c>
      <c r="B138" s="151" t="str">
        <f>'Crisis Indicator Data'!B135</f>
        <v>Conflict</v>
      </c>
      <c r="C138" s="151" t="str">
        <f>'Crisis Indicator Data'!C135</f>
        <v>THA002</v>
      </c>
      <c r="D138" s="151" t="str">
        <f>'Crisis Indicator Data'!D135</f>
        <v>Thailand</v>
      </c>
      <c r="E138" s="152" t="str">
        <f>'Crisis Indicator Data'!E135</f>
        <v>THA</v>
      </c>
      <c r="F138" s="254">
        <f>IF('Crisis Indicator Data'!F135="x","x",IF(LOG('Crisis Indicator Data'!F135)&lt;F$4,0,IF(LOG('Crisis Indicator Data'!F135)&gt;F$3,5,ROUND(5-(F$3-LOG('Crisis Indicator Data'!F135))/(F$3-F$4)*5,1))))</f>
        <v>2.1</v>
      </c>
      <c r="G138" s="145">
        <f>IF('Crisis Indicator Data'!F135="x","x",IF(B138="Regional crisis",('Crisis Indicator Data'!F135/VLOOKUP('Impact of the crisis'!$C138,'Regional Crises'!$B$1:$R$66,4,FALSE)),'Crisis Indicator Data'!F135/VLOOKUP('Impact of the crisis'!$E138,'Country Indicator Data'!$B$4:$P$300,15,FALSE)))</f>
        <v>3.5878564857405704E-2</v>
      </c>
      <c r="H138" s="248">
        <f t="shared" si="52"/>
        <v>0.1</v>
      </c>
      <c r="I138" s="248">
        <f t="shared" si="53"/>
        <v>1.1000000000000001</v>
      </c>
      <c r="J138" s="248">
        <f>IF('Crisis Indicator Data'!G135="x","x",IF(LOG('Crisis Indicator Data'!G135)&lt;J$4,0,IF(LOG('Crisis Indicator Data'!G135)&gt;J$3,5,ROUND(5-(J$3-LOG('Crisis Indicator Data'!G135))/(J$3-J$4)*5,1))))</f>
        <v>1.8</v>
      </c>
      <c r="K138" s="145">
        <f>IF('Crisis Indicator Data'!G135="x","x",IF(B138="Regional crisis",('Crisis Indicator Data'!G135/VLOOKUP('Impact of the crisis'!$C138,'Regional Crises'!$B$1:$R$66,5,FALSE)),'Crisis Indicator Data'!G135/VLOOKUP('Impact of the crisis'!$E138,'Country Indicator Data'!$B$4:$P$300,14,FALSE)))</f>
        <v>5.2282245505813341E-2</v>
      </c>
      <c r="L138" s="248">
        <f t="shared" si="54"/>
        <v>0.2</v>
      </c>
      <c r="M138" s="248">
        <f t="shared" si="55"/>
        <v>1</v>
      </c>
      <c r="N138" s="248">
        <f t="shared" si="56"/>
        <v>1.1000000000000001</v>
      </c>
      <c r="O138" s="248" t="str">
        <f>IF('Crisis Indicator Data'!H135="x","x",IF('Crisis Indicator Data'!H135=0,0,IF(LOG('Crisis Indicator Data'!H135)&lt;O$4,0,IF(LOG('Crisis Indicator Data'!H135)&gt;O$3,5,ROUND(5-(O$3-LOG('Crisis Indicator Data'!H135))/(O$3-O$4)*5,1)))))</f>
        <v>x</v>
      </c>
      <c r="P138" s="144" t="str">
        <f>IF('Crisis Indicator Data'!H135="x","x",'Crisis Indicator Data'!H135/'Crisis Indicator Data'!G135)</f>
        <v>x</v>
      </c>
      <c r="Q138" s="248" t="str">
        <f t="shared" si="57"/>
        <v>x</v>
      </c>
      <c r="R138" s="248" t="str">
        <f t="shared" si="58"/>
        <v>x</v>
      </c>
      <c r="S138" s="248" t="str">
        <f>IF('Crisis Indicator Data'!I135="x","x",IF('Crisis Indicator Data'!I135=0,0,IF(LOG('Crisis Indicator Data'!I135)&lt;S$4,0,IF(LOG('Crisis Indicator Data'!I135)&gt;S$3,5,ROUND(5-(S$3-LOG('Crisis Indicator Data'!I135))/(S$3-S$4)*5,1)))))</f>
        <v>x</v>
      </c>
      <c r="T138" s="144" t="str">
        <f>IF('Crisis Indicator Data'!H135="x","x",IF('Crisis Indicator Data'!I135="x","x",'Crisis Indicator Data'!I135/'Crisis Indicator Data'!H135))</f>
        <v>x</v>
      </c>
      <c r="U138" s="248" t="str">
        <f t="shared" si="59"/>
        <v>x</v>
      </c>
      <c r="V138" s="248" t="str">
        <f t="shared" si="60"/>
        <v>x</v>
      </c>
      <c r="W138" s="248">
        <f>IF('Crisis Indicator Data'!L135="x","x",IF('Crisis Indicator Data'!L135=0,0,IF(LOG('Crisis Indicator Data'!L135)&lt;W$4,0,IF(LOG('Crisis Indicator Data'!L135)&gt;W$3,5,ROUND(5-(W$3-LOG('Crisis Indicator Data'!L135))/(W$3-W$4)*5,1)))))</f>
        <v>2</v>
      </c>
      <c r="X138" s="255" t="str">
        <f>IF(OR('Crisis Indicator Data'!L135="x",'Crisis Indicator Data'!H135="x"),"x",'Crisis Indicator Data'!L135/'Crisis Indicator Data'!H135)</f>
        <v>x</v>
      </c>
      <c r="Y138" s="248" t="str">
        <f t="shared" si="61"/>
        <v>x</v>
      </c>
      <c r="Z138" s="248">
        <f t="shared" si="62"/>
        <v>2</v>
      </c>
      <c r="AA138" s="248">
        <f t="shared" si="63"/>
        <v>2</v>
      </c>
      <c r="AB138" s="256">
        <f t="shared" si="64"/>
        <v>2</v>
      </c>
    </row>
    <row r="139" spans="1:28" x14ac:dyDescent="0.25">
      <c r="A139" s="150" t="str">
        <f>'Crisis Indicator Data'!A136</f>
        <v>Myanmar refugees in Thailand</v>
      </c>
      <c r="B139" s="151" t="str">
        <f>'Crisis Indicator Data'!B136</f>
        <v>International displacement</v>
      </c>
      <c r="C139" s="151" t="str">
        <f>'Crisis Indicator Data'!C136</f>
        <v>THA003</v>
      </c>
      <c r="D139" s="151" t="str">
        <f>'Crisis Indicator Data'!D136</f>
        <v>Thailand</v>
      </c>
      <c r="E139" s="152" t="str">
        <f>'Crisis Indicator Data'!E136</f>
        <v>THA</v>
      </c>
      <c r="F139" s="254">
        <f>IF('Crisis Indicator Data'!F136="x","x",IF(LOG('Crisis Indicator Data'!F136)&lt;F$4,0,IF(LOG('Crisis Indicator Data'!F136)&gt;F$3,5,ROUND(5-(F$3-LOG('Crisis Indicator Data'!F136))/(F$3-F$4)*5,1))))</f>
        <v>0</v>
      </c>
      <c r="G139" s="145">
        <f>IF('Crisis Indicator Data'!F136="x","x",IF(B139="Regional crisis",('Crisis Indicator Data'!F136/VLOOKUP('Impact of the crisis'!$C139,'Regional Crises'!$B$1:$R$66,4,FALSE)),'Crisis Indicator Data'!F136/VLOOKUP('Impact of the crisis'!$E139,'Country Indicator Data'!$B$4:$P$300,15,FALSE)))</f>
        <v>1.7616316623930788E-5</v>
      </c>
      <c r="H139" s="248">
        <f t="shared" si="52"/>
        <v>0</v>
      </c>
      <c r="I139" s="248">
        <f t="shared" si="53"/>
        <v>0</v>
      </c>
      <c r="J139" s="248">
        <f>IF('Crisis Indicator Data'!G136="x","x",IF(LOG('Crisis Indicator Data'!G136)&lt;J$4,0,IF(LOG('Crisis Indicator Data'!G136)&gt;J$3,5,ROUND(5-(J$3-LOG('Crisis Indicator Data'!G136))/(J$3-J$4)*5,1))))</f>
        <v>0</v>
      </c>
      <c r="K139" s="145">
        <f>IF('Crisis Indicator Data'!G136="x","x",IF(B139="Regional crisis",('Crisis Indicator Data'!G136/VLOOKUP('Impact of the crisis'!$C139,'Regional Crises'!$B$1:$R$66,5,FALSE)),'Crisis Indicator Data'!G136/VLOOKUP('Impact of the crisis'!$E139,'Country Indicator Data'!$B$4:$P$300,14,FALSE)))</f>
        <v>1.3758485659424564E-3</v>
      </c>
      <c r="L139" s="248">
        <f t="shared" si="54"/>
        <v>0</v>
      </c>
      <c r="M139" s="248">
        <f t="shared" si="55"/>
        <v>0</v>
      </c>
      <c r="N139" s="248">
        <f t="shared" si="56"/>
        <v>0</v>
      </c>
      <c r="O139" s="248">
        <f>IF('Crisis Indicator Data'!H136="x","x",IF('Crisis Indicator Data'!H136=0,0,IF(LOG('Crisis Indicator Data'!H136)&lt;O$4,0,IF(LOG('Crisis Indicator Data'!H136)&gt;O$3,5,ROUND(5-(O$3-LOG('Crisis Indicator Data'!H136))/(O$3-O$4)*5,1)))))</f>
        <v>0.8</v>
      </c>
      <c r="P139" s="144">
        <f>IF('Crisis Indicator Data'!H136="x","x",'Crisis Indicator Data'!H136/'Crisis Indicator Data'!G136)</f>
        <v>1</v>
      </c>
      <c r="Q139" s="248">
        <f t="shared" si="57"/>
        <v>5</v>
      </c>
      <c r="R139" s="248">
        <f t="shared" si="58"/>
        <v>2.9</v>
      </c>
      <c r="S139" s="248">
        <f>IF('Crisis Indicator Data'!I136="x","x",IF('Crisis Indicator Data'!I136=0,0,IF(LOG('Crisis Indicator Data'!I136)&lt;S$4,0,IF(LOG('Crisis Indicator Data'!I136)&gt;S$3,5,ROUND(5-(S$3-LOG('Crisis Indicator Data'!I136))/(S$3-S$4)*5,1)))))</f>
        <v>2.8</v>
      </c>
      <c r="T139" s="144">
        <f>IF('Crisis Indicator Data'!H136="x","x",IF('Crisis Indicator Data'!I136="x","x",'Crisis Indicator Data'!I136/'Crisis Indicator Data'!H136))</f>
        <v>1</v>
      </c>
      <c r="U139" s="248">
        <f t="shared" si="59"/>
        <v>5</v>
      </c>
      <c r="V139" s="248">
        <f t="shared" si="60"/>
        <v>3.9</v>
      </c>
      <c r="W139" s="248" t="str">
        <f>IF('Crisis Indicator Data'!L136="x","x",IF('Crisis Indicator Data'!L136=0,0,IF(LOG('Crisis Indicator Data'!L136)&lt;W$4,0,IF(LOG('Crisis Indicator Data'!L136)&gt;W$3,5,ROUND(5-(W$3-LOG('Crisis Indicator Data'!L136))/(W$3-W$4)*5,1)))))</f>
        <v>x</v>
      </c>
      <c r="X139" s="255" t="str">
        <f>IF(OR('Crisis Indicator Data'!L136="x",'Crisis Indicator Data'!H136="x"),"x",'Crisis Indicator Data'!L136/'Crisis Indicator Data'!H136)</f>
        <v>x</v>
      </c>
      <c r="Y139" s="248" t="str">
        <f t="shared" si="61"/>
        <v>x</v>
      </c>
      <c r="Z139" s="248" t="str">
        <f t="shared" si="62"/>
        <v>x</v>
      </c>
      <c r="AA139" s="248">
        <f t="shared" si="63"/>
        <v>3.9</v>
      </c>
      <c r="AB139" s="256">
        <f t="shared" si="64"/>
        <v>3.4</v>
      </c>
    </row>
    <row r="140" spans="1:28" x14ac:dyDescent="0.25">
      <c r="A140" s="150" t="str">
        <f>'Crisis Indicator Data'!A137</f>
        <v>Tonga Volcano Eruption</v>
      </c>
      <c r="B140" s="151" t="str">
        <f>'Crisis Indicator Data'!B137</f>
        <v>Volcano</v>
      </c>
      <c r="C140" s="151" t="str">
        <f>'Crisis Indicator Data'!C137</f>
        <v>TON002</v>
      </c>
      <c r="D140" s="151" t="str">
        <f>'Crisis Indicator Data'!D137</f>
        <v>Tonga</v>
      </c>
      <c r="E140" s="152" t="str">
        <f>'Crisis Indicator Data'!E137</f>
        <v>TON</v>
      </c>
      <c r="F140" s="254">
        <f>IF('Crisis Indicator Data'!F137="x","x",IF(LOG('Crisis Indicator Data'!F137)&lt;F$4,0,IF(LOG('Crisis Indicator Data'!F137)&gt;F$3,5,ROUND(5-(F$3-LOG('Crisis Indicator Data'!F137))/(F$3-F$4)*5,1))))</f>
        <v>0</v>
      </c>
      <c r="G140" s="145">
        <f>IF('Crisis Indicator Data'!F137="x","x",IF(B140="Regional crisis",('Crisis Indicator Data'!F137/VLOOKUP('Impact of the crisis'!$C140,'Regional Crises'!$B$1:$R$66,4,FALSE)),'Crisis Indicator Data'!F137/VLOOKUP('Impact of the crisis'!$E140,'Country Indicator Data'!$B$4:$P$300,15,FALSE)))</f>
        <v>1</v>
      </c>
      <c r="H140" s="248">
        <f t="shared" si="52"/>
        <v>5</v>
      </c>
      <c r="I140" s="248">
        <f t="shared" si="53"/>
        <v>2.5</v>
      </c>
      <c r="J140" s="248">
        <f>IF('Crisis Indicator Data'!G137="x","x",IF(LOG('Crisis Indicator Data'!G137)&lt;J$4,0,IF(LOG('Crisis Indicator Data'!G137)&gt;J$3,5,ROUND(5-(J$3-LOG('Crisis Indicator Data'!G137))/(J$3-J$4)*5,1))))</f>
        <v>0</v>
      </c>
      <c r="K140" s="145">
        <f>IF('Crisis Indicator Data'!G137="x","x",IF(B140="Regional crisis",('Crisis Indicator Data'!G137/VLOOKUP('Impact of the crisis'!$C140,'Regional Crises'!$B$1:$R$66,5,FALSE)),'Crisis Indicator Data'!G137/VLOOKUP('Impact of the crisis'!$E140,'Country Indicator Data'!$B$4:$P$300,14,FALSE)))</f>
        <v>1</v>
      </c>
      <c r="L140" s="248">
        <f t="shared" si="54"/>
        <v>5</v>
      </c>
      <c r="M140" s="248">
        <f t="shared" si="55"/>
        <v>2.5</v>
      </c>
      <c r="N140" s="248">
        <f t="shared" si="56"/>
        <v>2.5</v>
      </c>
      <c r="O140" s="248">
        <f>IF('Crisis Indicator Data'!H137="x","x",IF('Crisis Indicator Data'!H137=0,0,IF(LOG('Crisis Indicator Data'!H137)&lt;O$4,0,IF(LOG('Crisis Indicator Data'!H137)&gt;O$3,5,ROUND(5-(O$3-LOG('Crisis Indicator Data'!H137))/(O$3-O$4)*5,1)))))</f>
        <v>0.7</v>
      </c>
      <c r="P140" s="144">
        <f>IF('Crisis Indicator Data'!H137="x","x",'Crisis Indicator Data'!H137/'Crisis Indicator Data'!G137)</f>
        <v>0.80952380952380953</v>
      </c>
      <c r="Q140" s="248">
        <f t="shared" si="57"/>
        <v>4</v>
      </c>
      <c r="R140" s="248">
        <f t="shared" si="58"/>
        <v>2.35</v>
      </c>
      <c r="S140" s="248">
        <f>IF('Crisis Indicator Data'!I137="x","x",IF('Crisis Indicator Data'!I137=0,0,IF(LOG('Crisis Indicator Data'!I137)&lt;S$4,0,IF(LOG('Crisis Indicator Data'!I137)&gt;S$3,5,ROUND(5-(S$3-LOG('Crisis Indicator Data'!I137))/(S$3-S$4)*5,1)))))</f>
        <v>0.4</v>
      </c>
      <c r="T140" s="144">
        <f>IF('Crisis Indicator Data'!H137="x","x",IF('Crisis Indicator Data'!I137="x","x",'Crisis Indicator Data'!I137/'Crisis Indicator Data'!H137))</f>
        <v>2.3529411764705882E-2</v>
      </c>
      <c r="U140" s="248">
        <f t="shared" si="59"/>
        <v>0.8</v>
      </c>
      <c r="V140" s="248">
        <f t="shared" si="60"/>
        <v>0.6</v>
      </c>
      <c r="W140" s="248">
        <f>IF('Crisis Indicator Data'!L137="x","x",IF('Crisis Indicator Data'!L137=0,0,IF(LOG('Crisis Indicator Data'!L137)&lt;W$4,0,IF(LOG('Crisis Indicator Data'!L137)&gt;W$3,5,ROUND(5-(W$3-LOG('Crisis Indicator Data'!L137))/(W$3-W$4)*5,1)))))</f>
        <v>0.7</v>
      </c>
      <c r="X140" s="255">
        <f>IF(OR('Crisis Indicator Data'!L137="x",'Crisis Indicator Data'!H137="x"),"x",'Crisis Indicator Data'!L137/'Crisis Indicator Data'!H137)</f>
        <v>3.529411764705882E-5</v>
      </c>
      <c r="Y140" s="248">
        <f t="shared" si="61"/>
        <v>1.8</v>
      </c>
      <c r="Z140" s="248">
        <f t="shared" si="62"/>
        <v>1.3</v>
      </c>
      <c r="AA140" s="248">
        <f t="shared" si="63"/>
        <v>1</v>
      </c>
      <c r="AB140" s="256">
        <f t="shared" si="64"/>
        <v>1.7</v>
      </c>
    </row>
    <row r="141" spans="1:28" x14ac:dyDescent="0.25">
      <c r="A141" s="150" t="str">
        <f>'Crisis Indicator Data'!A138</f>
        <v>Venezuelan refugees in Trinidad and Tobago</v>
      </c>
      <c r="B141" s="151" t="str">
        <f>'Crisis Indicator Data'!B138</f>
        <v>International displacement</v>
      </c>
      <c r="C141" s="151" t="str">
        <f>'Crisis Indicator Data'!C138</f>
        <v>TTO002</v>
      </c>
      <c r="D141" s="151" t="str">
        <f>'Crisis Indicator Data'!D138</f>
        <v>Trinidad and Tobago</v>
      </c>
      <c r="E141" s="152" t="str">
        <f>'Crisis Indicator Data'!E138</f>
        <v>TTO</v>
      </c>
      <c r="F141" s="254">
        <f>IF('Crisis Indicator Data'!F138="x","x",IF(LOG('Crisis Indicator Data'!F138)&lt;F$4,0,IF(LOG('Crisis Indicator Data'!F138)&gt;F$3,5,ROUND(5-(F$3-LOG('Crisis Indicator Data'!F138))/(F$3-F$4)*5,1))))</f>
        <v>1.2</v>
      </c>
      <c r="G141" s="145">
        <f>IF('Crisis Indicator Data'!F138="x","x",IF(B141="Regional crisis",('Crisis Indicator Data'!F138/VLOOKUP('Impact of the crisis'!$C141,'Regional Crises'!$B$1:$R$66,4,FALSE)),'Crisis Indicator Data'!F138/VLOOKUP('Impact of the crisis'!$E141,'Country Indicator Data'!$B$4:$P$300,15,FALSE)))</f>
        <v>1</v>
      </c>
      <c r="H141" s="248">
        <f t="shared" si="52"/>
        <v>5</v>
      </c>
      <c r="I141" s="248">
        <f t="shared" si="53"/>
        <v>3.1</v>
      </c>
      <c r="J141" s="248">
        <f>IF('Crisis Indicator Data'!G138="x","x",IF(LOG('Crisis Indicator Data'!G138)&lt;J$4,0,IF(LOG('Crisis Indicator Data'!G138)&gt;J$3,5,ROUND(5-(J$3-LOG('Crisis Indicator Data'!G138))/(J$3-J$4)*5,1))))</f>
        <v>0.5</v>
      </c>
      <c r="K141" s="145">
        <f>IF('Crisis Indicator Data'!G138="x","x",IF(B141="Regional crisis",('Crisis Indicator Data'!G138/VLOOKUP('Impact of the crisis'!$C141,'Regional Crises'!$B$1:$R$66,5,FALSE)),'Crisis Indicator Data'!G138/VLOOKUP('Impact of the crisis'!$E141,'Country Indicator Data'!$B$4:$P$300,14,FALSE)))</f>
        <v>0.96701030927835052</v>
      </c>
      <c r="L141" s="248">
        <f t="shared" si="54"/>
        <v>4.8</v>
      </c>
      <c r="M141" s="248">
        <f t="shared" si="55"/>
        <v>2.65</v>
      </c>
      <c r="N141" s="248">
        <f t="shared" si="56"/>
        <v>2.9</v>
      </c>
      <c r="O141" s="248">
        <f>IF('Crisis Indicator Data'!H138="x","x",IF('Crisis Indicator Data'!H138=0,0,IF(LOG('Crisis Indicator Data'!H138)&lt;O$4,0,IF(LOG('Crisis Indicator Data'!H138)&gt;O$3,5,ROUND(5-(O$3-LOG('Crisis Indicator Data'!H138))/(O$3-O$4)*5,1)))))</f>
        <v>0.2</v>
      </c>
      <c r="P141" s="144">
        <f>IF('Crisis Indicator Data'!H138="x","x",'Crisis Indicator Data'!H138/'Crisis Indicator Data'!G138)</f>
        <v>2.7718550106609809E-2</v>
      </c>
      <c r="Q141" s="248">
        <f t="shared" si="57"/>
        <v>0.1</v>
      </c>
      <c r="R141" s="248">
        <f t="shared" si="58"/>
        <v>0.15000000000000002</v>
      </c>
      <c r="S141" s="248">
        <f>IF('Crisis Indicator Data'!I138="x","x",IF('Crisis Indicator Data'!I138=0,0,IF(LOG('Crisis Indicator Data'!I138)&lt;S$4,0,IF(LOG('Crisis Indicator Data'!I138)&gt;S$3,5,ROUND(5-(S$3-LOG('Crisis Indicator Data'!I138))/(S$3-S$4)*5,1)))))</f>
        <v>2.2000000000000002</v>
      </c>
      <c r="T141" s="144">
        <f>IF('Crisis Indicator Data'!H138="x","x",IF('Crisis Indicator Data'!I138="x","x",'Crisis Indicator Data'!I138/'Crisis Indicator Data'!H138))</f>
        <v>0.87179487179487181</v>
      </c>
      <c r="U141" s="248">
        <f t="shared" si="59"/>
        <v>5</v>
      </c>
      <c r="V141" s="248">
        <f t="shared" si="60"/>
        <v>3.6</v>
      </c>
      <c r="W141" s="248">
        <f>IF('Crisis Indicator Data'!L138="x","x",IF('Crisis Indicator Data'!L138=0,0,IF(LOG('Crisis Indicator Data'!L138)&lt;W$4,0,IF(LOG('Crisis Indicator Data'!L138)&gt;W$3,5,ROUND(5-(W$3-LOG('Crisis Indicator Data'!L138))/(W$3-W$4)*5,1)))))</f>
        <v>2.5</v>
      </c>
      <c r="X141" s="255">
        <f>IF(OR('Crisis Indicator Data'!L138="x",'Crisis Indicator Data'!H138="x"),"x",'Crisis Indicator Data'!L138/'Crisis Indicator Data'!H138)</f>
        <v>1.5384615384615385E-3</v>
      </c>
      <c r="Y141" s="248">
        <f t="shared" si="61"/>
        <v>5</v>
      </c>
      <c r="Z141" s="248">
        <f t="shared" si="62"/>
        <v>3.8</v>
      </c>
      <c r="AA141" s="248">
        <f t="shared" si="63"/>
        <v>3.7</v>
      </c>
      <c r="AB141" s="256">
        <f t="shared" si="64"/>
        <v>2.2999999999999998</v>
      </c>
    </row>
    <row r="142" spans="1:28" x14ac:dyDescent="0.25">
      <c r="A142" s="150" t="str">
        <f>'Crisis Indicator Data'!A139</f>
        <v>Mixed migration flows in Tunisia</v>
      </c>
      <c r="B142" s="151" t="str">
        <f>'Crisis Indicator Data'!B139</f>
        <v>International displacement</v>
      </c>
      <c r="C142" s="151" t="str">
        <f>'Crisis Indicator Data'!C139</f>
        <v>TUN002</v>
      </c>
      <c r="D142" s="151" t="str">
        <f>'Crisis Indicator Data'!D139</f>
        <v>Tunisia</v>
      </c>
      <c r="E142" s="152" t="str">
        <f>'Crisis Indicator Data'!E139</f>
        <v>TUN</v>
      </c>
      <c r="F142" s="254">
        <f>IF('Crisis Indicator Data'!F139="x","x",IF(LOG('Crisis Indicator Data'!F139)&lt;F$4,0,IF(LOG('Crisis Indicator Data'!F139)&gt;F$3,5,ROUND(5-(F$3-LOG('Crisis Indicator Data'!F139))/(F$3-F$4)*5,1))))</f>
        <v>3.7</v>
      </c>
      <c r="G142" s="145">
        <f>IF('Crisis Indicator Data'!F139="x","x",IF(B142="Regional crisis",('Crisis Indicator Data'!F139/VLOOKUP('Impact of the crisis'!$C142,'Regional Crises'!$B$1:$R$66,4,FALSE)),'Crisis Indicator Data'!F139/VLOOKUP('Impact of the crisis'!$E142,'Country Indicator Data'!$B$4:$P$300,15,FALSE)))</f>
        <v>1</v>
      </c>
      <c r="H142" s="248">
        <f t="shared" si="52"/>
        <v>5</v>
      </c>
      <c r="I142" s="248">
        <f t="shared" si="53"/>
        <v>4.3499999999999996</v>
      </c>
      <c r="J142" s="248">
        <f>IF('Crisis Indicator Data'!G139="x","x",IF(LOG('Crisis Indicator Data'!G139)&lt;J$4,0,IF(LOG('Crisis Indicator Data'!G139)&gt;J$3,5,ROUND(5-(J$3-LOG('Crisis Indicator Data'!G139))/(J$3-J$4)*5,1))))</f>
        <v>3.6</v>
      </c>
      <c r="K142" s="145">
        <f>IF('Crisis Indicator Data'!G139="x","x",IF(B142="Regional crisis",('Crisis Indicator Data'!G139/VLOOKUP('Impact of the crisis'!$C142,'Regional Crises'!$B$1:$R$66,5,FALSE)),'Crisis Indicator Data'!G139/VLOOKUP('Impact of the crisis'!$E142,'Country Indicator Data'!$B$4:$P$300,14,FALSE)))</f>
        <v>1</v>
      </c>
      <c r="L142" s="248">
        <f t="shared" si="54"/>
        <v>5</v>
      </c>
      <c r="M142" s="248">
        <f t="shared" si="55"/>
        <v>4.3</v>
      </c>
      <c r="N142" s="248">
        <f t="shared" si="56"/>
        <v>4.3</v>
      </c>
      <c r="O142" s="248" t="str">
        <f>IF('Crisis Indicator Data'!H139="x","x",IF('Crisis Indicator Data'!H139=0,0,IF(LOG('Crisis Indicator Data'!H139)&lt;O$4,0,IF(LOG('Crisis Indicator Data'!H139)&gt;O$3,5,ROUND(5-(O$3-LOG('Crisis Indicator Data'!H139))/(O$3-O$4)*5,1)))))</f>
        <v>x</v>
      </c>
      <c r="P142" s="144" t="str">
        <f>IF('Crisis Indicator Data'!H139="x","x",'Crisis Indicator Data'!H139/'Crisis Indicator Data'!G139)</f>
        <v>x</v>
      </c>
      <c r="Q142" s="248" t="str">
        <f t="shared" si="57"/>
        <v>x</v>
      </c>
      <c r="R142" s="248" t="str">
        <f t="shared" si="58"/>
        <v>x</v>
      </c>
      <c r="S142" s="248" t="str">
        <f>IF('Crisis Indicator Data'!I139="x","x",IF('Crisis Indicator Data'!I139=0,0,IF(LOG('Crisis Indicator Data'!I139)&lt;S$4,0,IF(LOG('Crisis Indicator Data'!I139)&gt;S$3,5,ROUND(5-(S$3-LOG('Crisis Indicator Data'!I139))/(S$3-S$4)*5,1)))))</f>
        <v>x</v>
      </c>
      <c r="T142" s="144" t="str">
        <f>IF('Crisis Indicator Data'!H139="x","x",IF('Crisis Indicator Data'!I139="x","x",'Crisis Indicator Data'!I139/'Crisis Indicator Data'!H139))</f>
        <v>x</v>
      </c>
      <c r="U142" s="248" t="str">
        <f t="shared" si="59"/>
        <v>x</v>
      </c>
      <c r="V142" s="248" t="str">
        <f t="shared" si="60"/>
        <v>x</v>
      </c>
      <c r="W142" s="248">
        <f>IF('Crisis Indicator Data'!L139="x","x",IF('Crisis Indicator Data'!L139=0,0,IF(LOG('Crisis Indicator Data'!L139)&lt;W$4,0,IF(LOG('Crisis Indicator Data'!L139)&gt;W$3,5,ROUND(5-(W$3-LOG('Crisis Indicator Data'!L139))/(W$3-W$4)*5,1)))))</f>
        <v>4.2</v>
      </c>
      <c r="X142" s="255" t="str">
        <f>IF(OR('Crisis Indicator Data'!L139="x",'Crisis Indicator Data'!H139="x"),"x",'Crisis Indicator Data'!L139/'Crisis Indicator Data'!H139)</f>
        <v>x</v>
      </c>
      <c r="Y142" s="248" t="str">
        <f t="shared" si="61"/>
        <v>x</v>
      </c>
      <c r="Z142" s="248">
        <f t="shared" si="62"/>
        <v>4.2</v>
      </c>
      <c r="AA142" s="248">
        <f t="shared" si="63"/>
        <v>4.2</v>
      </c>
      <c r="AB142" s="256">
        <f t="shared" si="64"/>
        <v>4.2</v>
      </c>
    </row>
    <row r="143" spans="1:28" x14ac:dyDescent="0.25">
      <c r="A143" s="150" t="str">
        <f>'Crisis Indicator Data'!A140</f>
        <v>Complex situation in Turkey</v>
      </c>
      <c r="B143" s="151" t="str">
        <f>'Crisis Indicator Data'!B140</f>
        <v>Multiple crises country</v>
      </c>
      <c r="C143" s="151" t="str">
        <f>'Crisis Indicator Data'!C140</f>
        <v>TUR001</v>
      </c>
      <c r="D143" s="151" t="str">
        <f>'Crisis Indicator Data'!D140</f>
        <v>Turkey</v>
      </c>
      <c r="E143" s="152" t="str">
        <f>'Crisis Indicator Data'!E140</f>
        <v>TUR</v>
      </c>
      <c r="F143" s="254">
        <f>IF('Crisis Indicator Data'!F140="x","x",IF(LOG('Crisis Indicator Data'!F140)&lt;F$4,0,IF(LOG('Crisis Indicator Data'!F140)&gt;F$3,5,ROUND(5-(F$3-LOG('Crisis Indicator Data'!F140))/(F$3-F$4)*5,1))))</f>
        <v>4.3</v>
      </c>
      <c r="G143" s="145">
        <f>IF('Crisis Indicator Data'!F140="x","x",IF(B143="Regional crisis",('Crisis Indicator Data'!F140/VLOOKUP('Impact of the crisis'!$C143,'Regional Crises'!$B$1:$R$66,4,FALSE)),'Crisis Indicator Data'!F140/VLOOKUP('Impact of the crisis'!$E143,'Country Indicator Data'!$B$4:$P$300,15,FALSE)))</f>
        <v>0.49234437327027275</v>
      </c>
      <c r="H143" s="248">
        <f t="shared" si="52"/>
        <v>2.4</v>
      </c>
      <c r="I143" s="248">
        <f t="shared" si="53"/>
        <v>3.3499999999999996</v>
      </c>
      <c r="J143" s="248">
        <f>IF('Crisis Indicator Data'!G140="x","x",IF(LOG('Crisis Indicator Data'!G140)&lt;J$4,0,IF(LOG('Crisis Indicator Data'!G140)&gt;J$3,5,ROUND(5-(J$3-LOG('Crisis Indicator Data'!G140))/(J$3-J$4)*5,1))))</f>
        <v>5</v>
      </c>
      <c r="K143" s="145">
        <f>IF('Crisis Indicator Data'!G140="x","x",IF(B143="Regional crisis",('Crisis Indicator Data'!G140/VLOOKUP('Impact of the crisis'!$C143,'Regional Crises'!$B$1:$R$66,5,FALSE)),'Crisis Indicator Data'!G140/VLOOKUP('Impact of the crisis'!$E143,'Country Indicator Data'!$B$4:$P$300,14,FALSE)))</f>
        <v>0.59995968650327847</v>
      </c>
      <c r="L143" s="248">
        <f t="shared" si="54"/>
        <v>3</v>
      </c>
      <c r="M143" s="248">
        <f t="shared" si="55"/>
        <v>4</v>
      </c>
      <c r="N143" s="248">
        <f t="shared" si="56"/>
        <v>3.7</v>
      </c>
      <c r="O143" s="248">
        <f>IF('Crisis Indicator Data'!H140="x","x",IF('Crisis Indicator Data'!H140=0,0,IF(LOG('Crisis Indicator Data'!H140)&lt;O$4,0,IF(LOG('Crisis Indicator Data'!H140)&gt;O$3,5,ROUND(5-(O$3-LOG('Crisis Indicator Data'!H140))/(O$3-O$4)*5,1)))))</f>
        <v>4.3</v>
      </c>
      <c r="P143" s="144">
        <f>IF('Crisis Indicator Data'!H140="x","x",'Crisis Indicator Data'!H140/'Crisis Indicator Data'!G140)</f>
        <v>0.24889328063241106</v>
      </c>
      <c r="Q143" s="248">
        <f t="shared" si="57"/>
        <v>1.2</v>
      </c>
      <c r="R143" s="248">
        <f t="shared" si="58"/>
        <v>2.75</v>
      </c>
      <c r="S143" s="248">
        <f>IF('Crisis Indicator Data'!I140="x","x",IF('Crisis Indicator Data'!I140=0,0,IF(LOG('Crisis Indicator Data'!I140)&lt;S$4,0,IF(LOG('Crisis Indicator Data'!I140)&gt;S$3,5,ROUND(5-(S$3-LOG('Crisis Indicator Data'!I140))/(S$3-S$4)*5,1)))))</f>
        <v>5</v>
      </c>
      <c r="T143" s="144">
        <f>IF('Crisis Indicator Data'!H140="x","x",IF('Crisis Indicator Data'!I140="x","x",'Crisis Indicator Data'!I140/'Crisis Indicator Data'!H140))</f>
        <v>0.32507543274575196</v>
      </c>
      <c r="U143" s="248">
        <f t="shared" si="59"/>
        <v>5</v>
      </c>
      <c r="V143" s="248">
        <f t="shared" si="60"/>
        <v>5</v>
      </c>
      <c r="W143" s="248">
        <f>IF('Crisis Indicator Data'!L140="x","x",IF('Crisis Indicator Data'!L140=0,0,IF(LOG('Crisis Indicator Data'!L140)&lt;W$4,0,IF(LOG('Crisis Indicator Data'!L140)&gt;W$3,5,ROUND(5-(W$3-LOG('Crisis Indicator Data'!L140))/(W$3-W$4)*5,1)))))</f>
        <v>2.8</v>
      </c>
      <c r="X143" s="255">
        <f>IF(OR('Crisis Indicator Data'!L140="x",'Crisis Indicator Data'!H140="x"),"x",'Crisis Indicator Data'!L140/'Crisis Indicator Data'!H140)</f>
        <v>6.9080514530728922E-6</v>
      </c>
      <c r="Y143" s="248">
        <f t="shared" si="61"/>
        <v>0.3</v>
      </c>
      <c r="Z143" s="248">
        <f t="shared" si="62"/>
        <v>1.6</v>
      </c>
      <c r="AA143" s="248">
        <f t="shared" si="63"/>
        <v>3.8</v>
      </c>
      <c r="AB143" s="256">
        <f t="shared" si="64"/>
        <v>3.3</v>
      </c>
    </row>
    <row r="144" spans="1:28" x14ac:dyDescent="0.25">
      <c r="A144" s="153" t="str">
        <f>'Crisis Indicator Data'!A141</f>
        <v>Syrian Refugees in Turkey</v>
      </c>
      <c r="B144" s="154" t="str">
        <f>'Crisis Indicator Data'!B141</f>
        <v>International displacement</v>
      </c>
      <c r="C144" s="154" t="str">
        <f>'Crisis Indicator Data'!C141</f>
        <v>TUR002</v>
      </c>
      <c r="D144" s="154" t="str">
        <f>'Crisis Indicator Data'!D141</f>
        <v>Turkey</v>
      </c>
      <c r="E144" s="155" t="str">
        <f>'Crisis Indicator Data'!E141</f>
        <v>TUR</v>
      </c>
      <c r="F144" s="254">
        <f>IF('Crisis Indicator Data'!F141="x","x",IF(LOG('Crisis Indicator Data'!F141)&lt;F$4,0,IF(LOG('Crisis Indicator Data'!F141)&gt;F$3,5,ROUND(5-(F$3-LOG('Crisis Indicator Data'!F141))/(F$3-F$4)*5,1))))</f>
        <v>3.5</v>
      </c>
      <c r="G144" s="146">
        <f>IF('Crisis Indicator Data'!F141="x","x",IF(B144="Regional crisis",('Crisis Indicator Data'!F141/VLOOKUP('Impact of the crisis'!$C144,'Regional Crises'!$B$1:$R$66,4,FALSE)),'Crisis Indicator Data'!F141/VLOOKUP('Impact of the crisis'!$E144,'Country Indicator Data'!$B$4:$P$300,15,FALSE)))</f>
        <v>0.1715473669165703</v>
      </c>
      <c r="H144" s="248">
        <f t="shared" si="52"/>
        <v>0.8</v>
      </c>
      <c r="I144" s="248">
        <f t="shared" si="53"/>
        <v>2.15</v>
      </c>
      <c r="J144" s="248">
        <f>IF('Crisis Indicator Data'!G141="x","x",IF(LOG('Crisis Indicator Data'!G141)&lt;J$4,0,IF(LOG('Crisis Indicator Data'!G141)&gt;J$3,5,ROUND(5-(J$3-LOG('Crisis Indicator Data'!G141))/(J$3-J$4)*5,1))))</f>
        <v>5</v>
      </c>
      <c r="K144" s="146">
        <f>IF('Crisis Indicator Data'!G141="x","x",IF(B144="Regional crisis",('Crisis Indicator Data'!G141/VLOOKUP('Impact of the crisis'!$C144,'Regional Crises'!$B$1:$R$66,5,FALSE)),'Crisis Indicator Data'!G141/VLOOKUP('Impact of the crisis'!$E144,'Country Indicator Data'!$B$4:$P$300,14,FALSE)))</f>
        <v>0.42872218072303442</v>
      </c>
      <c r="L144" s="248">
        <f t="shared" si="54"/>
        <v>2.1</v>
      </c>
      <c r="M144" s="248">
        <f t="shared" si="55"/>
        <v>3.55</v>
      </c>
      <c r="N144" s="248">
        <f t="shared" si="56"/>
        <v>2.9</v>
      </c>
      <c r="O144" s="248">
        <f>IF('Crisis Indicator Data'!H141="x","x",IF('Crisis Indicator Data'!H141=0,0,IF(LOG('Crisis Indicator Data'!H141)&lt;O$4,0,IF(LOG('Crisis Indicator Data'!H141)&gt;O$3,5,ROUND(5-(O$3-LOG('Crisis Indicator Data'!H141))/(O$3-O$4)*5,1)))))</f>
        <v>4.3</v>
      </c>
      <c r="P144" s="144">
        <f>IF('Crisis Indicator Data'!H141="x","x",'Crisis Indicator Data'!H141/'Crisis Indicator Data'!G141)</f>
        <v>0.33917805188340061</v>
      </c>
      <c r="Q144" s="248">
        <f t="shared" si="57"/>
        <v>1.7</v>
      </c>
      <c r="R144" s="248">
        <f t="shared" si="58"/>
        <v>3</v>
      </c>
      <c r="S144" s="248">
        <f>IF('Crisis Indicator Data'!I141="x","x",IF('Crisis Indicator Data'!I141=0,0,IF(LOG('Crisis Indicator Data'!I141)&lt;S$4,0,IF(LOG('Crisis Indicator Data'!I141)&gt;S$3,5,ROUND(5-(S$3-LOG('Crisis Indicator Data'!I141))/(S$3-S$4)*5,1)))))</f>
        <v>5</v>
      </c>
      <c r="T144" s="144">
        <f>IF('Crisis Indicator Data'!H141="x","x",IF('Crisis Indicator Data'!I141="x","x",'Crisis Indicator Data'!I141/'Crisis Indicator Data'!H141))</f>
        <v>0.30691454664057405</v>
      </c>
      <c r="U144" s="248">
        <f t="shared" si="59"/>
        <v>5</v>
      </c>
      <c r="V144" s="248">
        <f t="shared" si="60"/>
        <v>5</v>
      </c>
      <c r="W144" s="248" t="str">
        <f>IF('Crisis Indicator Data'!L141="x","x",IF('Crisis Indicator Data'!L141=0,0,IF(LOG('Crisis Indicator Data'!L141)&lt;W$4,0,IF(LOG('Crisis Indicator Data'!L141)&gt;W$3,5,ROUND(5-(W$3-LOG('Crisis Indicator Data'!L141))/(W$3-W$4)*5,1)))))</f>
        <v>x</v>
      </c>
      <c r="X144" s="255" t="str">
        <f>IF(OR('Crisis Indicator Data'!L141="x",'Crisis Indicator Data'!H141="x"),"x",'Crisis Indicator Data'!L141/'Crisis Indicator Data'!H141)</f>
        <v>x</v>
      </c>
      <c r="Y144" s="248" t="str">
        <f t="shared" si="61"/>
        <v>x</v>
      </c>
      <c r="Z144" s="248" t="str">
        <f t="shared" si="62"/>
        <v>x</v>
      </c>
      <c r="AA144" s="248">
        <f t="shared" si="63"/>
        <v>5</v>
      </c>
      <c r="AB144" s="256">
        <f t="shared" si="64"/>
        <v>4.2</v>
      </c>
    </row>
    <row r="145" spans="1:28" x14ac:dyDescent="0.25">
      <c r="A145" s="153" t="str">
        <f>'Crisis Indicator Data'!A142</f>
        <v>Mixed Migration Flows in Turkey</v>
      </c>
      <c r="B145" s="154" t="str">
        <f>'Crisis Indicator Data'!B142</f>
        <v>International displacement</v>
      </c>
      <c r="C145" s="154" t="str">
        <f>'Crisis Indicator Data'!C142</f>
        <v>TUR003</v>
      </c>
      <c r="D145" s="154" t="str">
        <f>'Crisis Indicator Data'!D142</f>
        <v>Turkey</v>
      </c>
      <c r="E145" s="155" t="str">
        <f>'Crisis Indicator Data'!E142</f>
        <v>TUR</v>
      </c>
      <c r="F145" s="254">
        <f>IF('Crisis Indicator Data'!F142="x","x",IF(LOG('Crisis Indicator Data'!F142)&lt;F$4,0,IF(LOG('Crisis Indicator Data'!F142)&gt;F$3,5,ROUND(5-(F$3-LOG('Crisis Indicator Data'!F142))/(F$3-F$4)*5,1))))</f>
        <v>3.7</v>
      </c>
      <c r="G145" s="146">
        <f>IF('Crisis Indicator Data'!F142="x","x",IF(B145="Regional crisis",('Crisis Indicator Data'!F142/VLOOKUP('Impact of the crisis'!$C145,'Regional Crises'!$B$1:$R$66,4,FALSE)),'Crisis Indicator Data'!F142/VLOOKUP('Impact of the crisis'!$E145,'Country Indicator Data'!$B$4:$P$300,15,FALSE)))</f>
        <v>0.23063550017540896</v>
      </c>
      <c r="H145" s="248">
        <f t="shared" si="52"/>
        <v>1.1000000000000001</v>
      </c>
      <c r="I145" s="248">
        <f t="shared" si="53"/>
        <v>2.4000000000000004</v>
      </c>
      <c r="J145" s="248">
        <f>IF('Crisis Indicator Data'!G142="x","x",IF(LOG('Crisis Indicator Data'!G142)&lt;J$4,0,IF(LOG('Crisis Indicator Data'!G142)&gt;J$3,5,ROUND(5-(J$3-LOG('Crisis Indicator Data'!G142))/(J$3-J$4)*5,1))))</f>
        <v>5</v>
      </c>
      <c r="K145" s="146">
        <f>IF('Crisis Indicator Data'!G142="x","x",IF(B145="Regional crisis",('Crisis Indicator Data'!G142/VLOOKUP('Impact of the crisis'!$C145,'Regional Crises'!$B$1:$R$66,5,FALSE)),'Crisis Indicator Data'!G142/VLOOKUP('Impact of the crisis'!$E145,'Country Indicator Data'!$B$4:$P$300,14,FALSE)))</f>
        <v>0.44612812577810979</v>
      </c>
      <c r="L145" s="248">
        <f t="shared" si="54"/>
        <v>2.2000000000000002</v>
      </c>
      <c r="M145" s="248">
        <f t="shared" si="55"/>
        <v>3.6</v>
      </c>
      <c r="N145" s="248">
        <f t="shared" si="56"/>
        <v>3.1</v>
      </c>
      <c r="O145" s="248">
        <f>IF('Crisis Indicator Data'!H142="x","x",IF('Crisis Indicator Data'!H142=0,0,IF(LOG('Crisis Indicator Data'!H142)&lt;O$4,0,IF(LOG('Crisis Indicator Data'!H142)&gt;O$3,5,ROUND(5-(O$3-LOG('Crisis Indicator Data'!H142))/(O$3-O$4)*5,1)))))</f>
        <v>4.3</v>
      </c>
      <c r="P145" s="144">
        <f>IF('Crisis Indicator Data'!H142="x","x",'Crisis Indicator Data'!H142/'Crisis Indicator Data'!G142)</f>
        <v>0.33471535640248762</v>
      </c>
      <c r="Q145" s="248">
        <f t="shared" si="57"/>
        <v>1.6</v>
      </c>
      <c r="R145" s="248">
        <f t="shared" si="58"/>
        <v>2.95</v>
      </c>
      <c r="S145" s="248">
        <f>IF('Crisis Indicator Data'!I142="x","x",IF('Crisis Indicator Data'!I142=0,0,IF(LOG('Crisis Indicator Data'!I142)&lt;S$4,0,IF(LOG('Crisis Indicator Data'!I142)&gt;S$3,5,ROUND(5-(S$3-LOG('Crisis Indicator Data'!I142))/(S$3-S$4)*5,1)))))</f>
        <v>5</v>
      </c>
      <c r="T145" s="144">
        <f>IF('Crisis Indicator Data'!H142="x","x",IF('Crisis Indicator Data'!I142="x","x",'Crisis Indicator Data'!I142/'Crisis Indicator Data'!H142))</f>
        <v>0.32507543274575196</v>
      </c>
      <c r="U145" s="248">
        <f t="shared" si="59"/>
        <v>5</v>
      </c>
      <c r="V145" s="248">
        <f t="shared" si="60"/>
        <v>5</v>
      </c>
      <c r="W145" s="248">
        <f>IF('Crisis Indicator Data'!L142="x","x",IF('Crisis Indicator Data'!L142=0,0,IF(LOG('Crisis Indicator Data'!L142)&lt;W$4,0,IF(LOG('Crisis Indicator Data'!L142)&gt;W$3,5,ROUND(5-(W$3-LOG('Crisis Indicator Data'!L142))/(W$3-W$4)*5,1)))))</f>
        <v>1.6</v>
      </c>
      <c r="X145" s="255">
        <f>IF(OR('Crisis Indicator Data'!L142="x",'Crisis Indicator Data'!H142="x"),"x",'Crisis Indicator Data'!L142/'Crisis Indicator Data'!H142)</f>
        <v>1.0322375734476735E-6</v>
      </c>
      <c r="Y145" s="248">
        <f t="shared" si="61"/>
        <v>0.1</v>
      </c>
      <c r="Z145" s="248">
        <f t="shared" si="62"/>
        <v>0.9</v>
      </c>
      <c r="AA145" s="248">
        <f t="shared" si="63"/>
        <v>3.7</v>
      </c>
      <c r="AB145" s="256">
        <f t="shared" si="64"/>
        <v>3.3</v>
      </c>
    </row>
    <row r="146" spans="1:28" x14ac:dyDescent="0.25">
      <c r="A146" s="153" t="str">
        <f>'Crisis Indicator Data'!A143</f>
        <v>Kurdish Conflict</v>
      </c>
      <c r="B146" s="154" t="str">
        <f>'Crisis Indicator Data'!B143</f>
        <v>Conflict</v>
      </c>
      <c r="C146" s="154" t="str">
        <f>'Crisis Indicator Data'!C143</f>
        <v>TUR004</v>
      </c>
      <c r="D146" s="154" t="str">
        <f>'Crisis Indicator Data'!D143</f>
        <v>Turkey</v>
      </c>
      <c r="E146" s="155" t="str">
        <f>'Crisis Indicator Data'!E143</f>
        <v>TUR</v>
      </c>
      <c r="F146" s="254">
        <f>IF('Crisis Indicator Data'!F143="x","x",IF(LOG('Crisis Indicator Data'!F143)&lt;F$4,0,IF(LOG('Crisis Indicator Data'!F143)&gt;F$3,5,ROUND(5-(F$3-LOG('Crisis Indicator Data'!F143))/(F$3-F$4)*5,1))))</f>
        <v>3.8</v>
      </c>
      <c r="G146" s="146">
        <f>IF('Crisis Indicator Data'!F143="x","x",IF(B146="Regional crisis",('Crisis Indicator Data'!F143/VLOOKUP('Impact of the crisis'!$C146,'Regional Crises'!$B$1:$R$66,4,FALSE)),'Crisis Indicator Data'!F143/VLOOKUP('Impact of the crisis'!$E146,'Country Indicator Data'!$B$4:$P$300,15,FALSE)))</f>
        <v>0.25413120590413574</v>
      </c>
      <c r="H146" s="248">
        <f t="shared" si="52"/>
        <v>1.2</v>
      </c>
      <c r="I146" s="248">
        <f t="shared" si="53"/>
        <v>2.5</v>
      </c>
      <c r="J146" s="248">
        <f>IF('Crisis Indicator Data'!G143="x","x",IF(LOG('Crisis Indicator Data'!G143)&lt;J$4,0,IF(LOG('Crisis Indicator Data'!G143)&gt;J$3,5,ROUND(5-(J$3-LOG('Crisis Indicator Data'!G143))/(J$3-J$4)*5,1))))</f>
        <v>3.7</v>
      </c>
      <c r="K146" s="146">
        <f>IF('Crisis Indicator Data'!G143="x","x",IF(B146="Regional crisis",('Crisis Indicator Data'!G143/VLOOKUP('Impact of the crisis'!$C146,'Regional Crises'!$B$1:$R$66,5,FALSE)),'Crisis Indicator Data'!G143/VLOOKUP('Impact of the crisis'!$E146,'Country Indicator Data'!$B$4:$P$300,14,FALSE)))</f>
        <v>0.15383156072516865</v>
      </c>
      <c r="L146" s="248">
        <f t="shared" si="54"/>
        <v>0.7</v>
      </c>
      <c r="M146" s="248">
        <f t="shared" si="55"/>
        <v>2.2000000000000002</v>
      </c>
      <c r="N146" s="248">
        <f t="shared" si="56"/>
        <v>2.4</v>
      </c>
      <c r="O146" s="248" t="str">
        <f>IF('Crisis Indicator Data'!H143="x","x",IF('Crisis Indicator Data'!H143=0,0,IF(LOG('Crisis Indicator Data'!H143)&lt;O$4,0,IF(LOG('Crisis Indicator Data'!H143)&gt;O$3,5,ROUND(5-(O$3-LOG('Crisis Indicator Data'!H143))/(O$3-O$4)*5,1)))))</f>
        <v>x</v>
      </c>
      <c r="P146" s="144" t="str">
        <f>IF('Crisis Indicator Data'!H143="x","x",'Crisis Indicator Data'!H143/'Crisis Indicator Data'!G143)</f>
        <v>x</v>
      </c>
      <c r="Q146" s="248" t="str">
        <f t="shared" si="57"/>
        <v>x</v>
      </c>
      <c r="R146" s="248" t="str">
        <f t="shared" si="58"/>
        <v>x</v>
      </c>
      <c r="S146" s="248" t="str">
        <f>IF('Crisis Indicator Data'!I143="x","x",IF('Crisis Indicator Data'!I143=0,0,IF(LOG('Crisis Indicator Data'!I143)&lt;S$4,0,IF(LOG('Crisis Indicator Data'!I143)&gt;S$3,5,ROUND(5-(S$3-LOG('Crisis Indicator Data'!I143))/(S$3-S$4)*5,1)))))</f>
        <v>x</v>
      </c>
      <c r="T146" s="144" t="str">
        <f>IF('Crisis Indicator Data'!H143="x","x",IF('Crisis Indicator Data'!I143="x","x",'Crisis Indicator Data'!I143/'Crisis Indicator Data'!H143))</f>
        <v>x</v>
      </c>
      <c r="U146" s="248" t="str">
        <f t="shared" si="59"/>
        <v>x</v>
      </c>
      <c r="V146" s="248" t="str">
        <f t="shared" si="60"/>
        <v>x</v>
      </c>
      <c r="W146" s="248">
        <f>IF('Crisis Indicator Data'!L143="x","x",IF('Crisis Indicator Data'!L143=0,0,IF(LOG('Crisis Indicator Data'!L143)&lt;W$4,0,IF(LOG('Crisis Indicator Data'!L143)&gt;W$3,5,ROUND(5-(W$3-LOG('Crisis Indicator Data'!L143))/(W$3-W$4)*5,1)))))</f>
        <v>2.7</v>
      </c>
      <c r="X146" s="255" t="str">
        <f>IF(OR('Crisis Indicator Data'!L143="x",'Crisis Indicator Data'!H143="x"),"x",'Crisis Indicator Data'!L143/'Crisis Indicator Data'!H143)</f>
        <v>x</v>
      </c>
      <c r="Y146" s="248" t="str">
        <f t="shared" si="61"/>
        <v>x</v>
      </c>
      <c r="Z146" s="248">
        <f t="shared" si="62"/>
        <v>2.7</v>
      </c>
      <c r="AA146" s="248">
        <f t="shared" si="63"/>
        <v>2.7</v>
      </c>
      <c r="AB146" s="256">
        <f t="shared" si="64"/>
        <v>2.7</v>
      </c>
    </row>
    <row r="147" spans="1:28" x14ac:dyDescent="0.25">
      <c r="A147" s="153" t="str">
        <f>'Crisis Indicator Data'!A144</f>
        <v>Multiple Crises in Tanzania</v>
      </c>
      <c r="B147" s="154" t="str">
        <f>'Crisis Indicator Data'!B144</f>
        <v>Multiple crises country</v>
      </c>
      <c r="C147" s="154" t="str">
        <f>'Crisis Indicator Data'!C144</f>
        <v>TZA001</v>
      </c>
      <c r="D147" s="154" t="str">
        <f>'Crisis Indicator Data'!D144</f>
        <v>Tanzania</v>
      </c>
      <c r="E147" s="155" t="str">
        <f>'Crisis Indicator Data'!E144</f>
        <v>TZA</v>
      </c>
      <c r="F147" s="254">
        <f>IF('Crisis Indicator Data'!F144="x","x",IF(LOG('Crisis Indicator Data'!F144)&lt;F$4,0,IF(LOG('Crisis Indicator Data'!F144)&gt;F$3,5,ROUND(5-(F$3-LOG('Crisis Indicator Data'!F144))/(F$3-F$4)*5,1))))</f>
        <v>3.6</v>
      </c>
      <c r="G147" s="146">
        <f>IF('Crisis Indicator Data'!F144="x","x",IF(B147="Regional crisis",('Crisis Indicator Data'!F144/VLOOKUP('Impact of the crisis'!$C147,'Regional Crises'!$B$1:$R$66,4,FALSE)),'Crisis Indicator Data'!F144/VLOOKUP('Impact of the crisis'!$E147,'Country Indicator Data'!$B$4:$P$300,15,FALSE)))</f>
        <v>0.16368932038834952</v>
      </c>
      <c r="H147" s="248">
        <f t="shared" si="52"/>
        <v>0.7</v>
      </c>
      <c r="I147" s="248">
        <f t="shared" si="53"/>
        <v>2.15</v>
      </c>
      <c r="J147" s="248">
        <f>IF('Crisis Indicator Data'!G144="x","x",IF(LOG('Crisis Indicator Data'!G144)&lt;J$4,0,IF(LOG('Crisis Indicator Data'!G144)&gt;J$3,5,ROUND(5-(J$3-LOG('Crisis Indicator Data'!G144))/(J$3-J$4)*5,1))))</f>
        <v>3.9</v>
      </c>
      <c r="K147" s="146">
        <f>IF('Crisis Indicator Data'!G144="x","x",IF(B147="Regional crisis",('Crisis Indicator Data'!G144/VLOOKUP('Impact of the crisis'!$C147,'Regional Crises'!$B$1:$R$66,5,FALSE)),'Crisis Indicator Data'!G144/VLOOKUP('Impact of the crisis'!$E147,'Country Indicator Data'!$B$4:$P$300,14,FALSE)))</f>
        <v>0.2560167482741319</v>
      </c>
      <c r="L147" s="248">
        <f t="shared" si="54"/>
        <v>1.2</v>
      </c>
      <c r="M147" s="248">
        <f t="shared" si="55"/>
        <v>2.5499999999999998</v>
      </c>
      <c r="N147" s="248">
        <f t="shared" si="56"/>
        <v>2.4</v>
      </c>
      <c r="O147" s="248">
        <f>IF('Crisis Indicator Data'!H144="x","x",IF('Crisis Indicator Data'!H144=0,0,IF(LOG('Crisis Indicator Data'!H144)&lt;O$4,0,IF(LOG('Crisis Indicator Data'!H144)&gt;O$3,5,ROUND(5-(O$3-LOG('Crisis Indicator Data'!H144))/(O$3-O$4)*5,1)))))</f>
        <v>4.3</v>
      </c>
      <c r="P147" s="144">
        <f>IF('Crisis Indicator Data'!H144="x","x",'Crisis Indicator Data'!H144/'Crisis Indicator Data'!G144)</f>
        <v>0.85253767655605861</v>
      </c>
      <c r="Q147" s="248">
        <f t="shared" si="57"/>
        <v>4.3</v>
      </c>
      <c r="R147" s="248">
        <f t="shared" si="58"/>
        <v>4.3</v>
      </c>
      <c r="S147" s="248">
        <f>IF('Crisis Indicator Data'!I144="x","x",IF('Crisis Indicator Data'!I144=0,0,IF(LOG('Crisis Indicator Data'!I144)&lt;S$4,0,IF(LOG('Crisis Indicator Data'!I144)&gt;S$3,5,ROUND(5-(S$3-LOG('Crisis Indicator Data'!I144))/(S$3-S$4)*5,1)))))</f>
        <v>3.4</v>
      </c>
      <c r="T147" s="144">
        <f>IF('Crisis Indicator Data'!H144="x","x",IF('Crisis Indicator Data'!I144="x","x",'Crisis Indicator Data'!I144/'Crisis Indicator Data'!H144))</f>
        <v>1.9659135949266746E-2</v>
      </c>
      <c r="U147" s="248">
        <f t="shared" si="59"/>
        <v>0.7</v>
      </c>
      <c r="V147" s="248">
        <f t="shared" si="60"/>
        <v>2.1</v>
      </c>
      <c r="W147" s="248">
        <f>IF('Crisis Indicator Data'!L144="x","x",IF('Crisis Indicator Data'!L144=0,0,IF(LOG('Crisis Indicator Data'!L144)&lt;W$4,0,IF(LOG('Crisis Indicator Data'!L144)&gt;W$3,5,ROUND(5-(W$3-LOG('Crisis Indicator Data'!L144))/(W$3-W$4)*5,1)))))</f>
        <v>0</v>
      </c>
      <c r="X147" s="255">
        <f>IF(OR('Crisis Indicator Data'!L144="x",'Crisis Indicator Data'!H144="x"),"x",'Crisis Indicator Data'!L144/'Crisis Indicator Data'!H144)</f>
        <v>7.9270709472849776E-8</v>
      </c>
      <c r="Y147" s="248">
        <f t="shared" si="61"/>
        <v>0</v>
      </c>
      <c r="Z147" s="248">
        <f t="shared" si="62"/>
        <v>0</v>
      </c>
      <c r="AA147" s="248">
        <f t="shared" si="63"/>
        <v>1.2</v>
      </c>
      <c r="AB147" s="256">
        <f t="shared" si="64"/>
        <v>3.1</v>
      </c>
    </row>
    <row r="148" spans="1:28" x14ac:dyDescent="0.25">
      <c r="A148" s="153" t="str">
        <f>'Crisis Indicator Data'!A145</f>
        <v>International Displacement in Tanzania</v>
      </c>
      <c r="B148" s="154" t="str">
        <f>'Crisis Indicator Data'!B145</f>
        <v>International displacement</v>
      </c>
      <c r="C148" s="154" t="str">
        <f>'Crisis Indicator Data'!C145</f>
        <v>TZA002</v>
      </c>
      <c r="D148" s="154" t="str">
        <f>'Crisis Indicator Data'!D145</f>
        <v>Tanzania</v>
      </c>
      <c r="E148" s="155" t="str">
        <f>'Crisis Indicator Data'!E145</f>
        <v>TZA</v>
      </c>
      <c r="F148" s="254">
        <f>IF('Crisis Indicator Data'!F145="x","x",IF(LOG('Crisis Indicator Data'!F145)&lt;F$4,0,IF(LOG('Crisis Indicator Data'!F145)&gt;F$3,5,ROUND(5-(F$3-LOG('Crisis Indicator Data'!F145))/(F$3-F$4)*5,1))))</f>
        <v>3.1</v>
      </c>
      <c r="G148" s="146">
        <f>IF('Crisis Indicator Data'!F145="x","x",IF(B148="Regional crisis",('Crisis Indicator Data'!F145/VLOOKUP('Impact of the crisis'!$C148,'Regional Crises'!$B$1:$R$66,4,FALSE)),'Crisis Indicator Data'!F145/VLOOKUP('Impact of the crisis'!$E148,'Country Indicator Data'!$B$4:$P$300,15,FALSE)))</f>
        <v>8.1546624520207722E-2</v>
      </c>
      <c r="H148" s="248">
        <f t="shared" si="52"/>
        <v>0.3</v>
      </c>
      <c r="I148" s="248">
        <f t="shared" si="53"/>
        <v>1.7</v>
      </c>
      <c r="J148" s="248">
        <f>IF('Crisis Indicator Data'!G145="x","x",IF(LOG('Crisis Indicator Data'!G145)&lt;J$4,0,IF(LOG('Crisis Indicator Data'!G145)&gt;J$3,5,ROUND(5-(J$3-LOG('Crisis Indicator Data'!G145))/(J$3-J$4)*5,1))))</f>
        <v>3.5</v>
      </c>
      <c r="K148" s="146">
        <f>IF('Crisis Indicator Data'!G145="x","x",IF(B148="Regional crisis",('Crisis Indicator Data'!G145/VLOOKUP('Impact of the crisis'!$C148,'Regional Crises'!$B$1:$R$66,5,FALSE)),'Crisis Indicator Data'!G145/VLOOKUP('Impact of the crisis'!$E148,'Country Indicator Data'!$B$4:$P$300,14,FALSE)))</f>
        <v>0.19712095783518177</v>
      </c>
      <c r="L148" s="248">
        <f t="shared" si="54"/>
        <v>0.9</v>
      </c>
      <c r="M148" s="248">
        <f t="shared" si="55"/>
        <v>2.2000000000000002</v>
      </c>
      <c r="N148" s="248">
        <f t="shared" si="56"/>
        <v>2</v>
      </c>
      <c r="O148" s="248">
        <f>IF('Crisis Indicator Data'!H145="x","x",IF('Crisis Indicator Data'!H145=0,0,IF(LOG('Crisis Indicator Data'!H145)&lt;O$4,0,IF(LOG('Crisis Indicator Data'!H145)&gt;O$3,5,ROUND(5-(O$3-LOG('Crisis Indicator Data'!H145))/(O$3-O$4)*5,1)))))</f>
        <v>4.3</v>
      </c>
      <c r="P148" s="144">
        <f>IF('Crisis Indicator Data'!H145="x","x",'Crisis Indicator Data'!H145/'Crisis Indicator Data'!G145)</f>
        <v>1</v>
      </c>
      <c r="Q148" s="248">
        <f t="shared" si="57"/>
        <v>5</v>
      </c>
      <c r="R148" s="248">
        <f t="shared" si="58"/>
        <v>4.6500000000000004</v>
      </c>
      <c r="S148" s="248">
        <f>IF('Crisis Indicator Data'!I145="x","x",IF('Crisis Indicator Data'!I145=0,0,IF(LOG('Crisis Indicator Data'!I145)&lt;S$4,0,IF(LOG('Crisis Indicator Data'!I145)&gt;S$3,5,ROUND(5-(S$3-LOG('Crisis Indicator Data'!I145))/(S$3-S$4)*5,1)))))</f>
        <v>3.4</v>
      </c>
      <c r="T148" s="144">
        <f>IF('Crisis Indicator Data'!H145="x","x",IF('Crisis Indicator Data'!I145="x","x",'Crisis Indicator Data'!I145/'Crisis Indicator Data'!H145))</f>
        <v>2.1767752128499955E-2</v>
      </c>
      <c r="U148" s="248">
        <f t="shared" si="59"/>
        <v>0.7</v>
      </c>
      <c r="V148" s="248">
        <f t="shared" si="60"/>
        <v>2.1</v>
      </c>
      <c r="W148" s="248">
        <f>IF('Crisis Indicator Data'!L145="x","x",IF('Crisis Indicator Data'!L145=0,0,IF(LOG('Crisis Indicator Data'!L145)&lt;W$4,0,IF(LOG('Crisis Indicator Data'!L145)&gt;W$3,5,ROUND(5-(W$3-LOG('Crisis Indicator Data'!L145))/(W$3-W$4)*5,1)))))</f>
        <v>0</v>
      </c>
      <c r="X148" s="255">
        <f>IF(OR('Crisis Indicator Data'!L145="x",'Crisis Indicator Data'!H145="x"),"x",'Crisis Indicator Data'!L145/'Crisis Indicator Data'!H145)</f>
        <v>8.7773194066532086E-8</v>
      </c>
      <c r="Y148" s="248">
        <f t="shared" si="61"/>
        <v>0</v>
      </c>
      <c r="Z148" s="248">
        <f t="shared" si="62"/>
        <v>0</v>
      </c>
      <c r="AA148" s="248">
        <f t="shared" si="63"/>
        <v>1.2</v>
      </c>
      <c r="AB148" s="256">
        <f t="shared" si="64"/>
        <v>3.4</v>
      </c>
    </row>
    <row r="149" spans="1:28" x14ac:dyDescent="0.25">
      <c r="A149" s="153" t="str">
        <f>'Crisis Indicator Data'!A146</f>
        <v>Food Security Crisis in North-East Tanzania</v>
      </c>
      <c r="B149" s="154" t="str">
        <f>'Crisis Indicator Data'!B146</f>
        <v>Food Security</v>
      </c>
      <c r="C149" s="154" t="str">
        <f>'Crisis Indicator Data'!C146</f>
        <v>TZA003</v>
      </c>
      <c r="D149" s="154" t="str">
        <f>'Crisis Indicator Data'!D146</f>
        <v>Tanzania</v>
      </c>
      <c r="E149" s="155" t="str">
        <f>'Crisis Indicator Data'!E146</f>
        <v>TZA</v>
      </c>
      <c r="F149" s="254">
        <f>IF('Crisis Indicator Data'!F146="x","x",IF(LOG('Crisis Indicator Data'!F146)&lt;F$4,0,IF(LOG('Crisis Indicator Data'!F146)&gt;F$3,5,ROUND(5-(F$3-LOG('Crisis Indicator Data'!F146))/(F$3-F$4)*5,1))))</f>
        <v>3.2</v>
      </c>
      <c r="G149" s="146">
        <f>IF('Crisis Indicator Data'!F146="x","x",IF(B149="Regional crisis",('Crisis Indicator Data'!F146/VLOOKUP('Impact of the crisis'!$C149,'Regional Crises'!$B$1:$R$66,4,FALSE)),'Crisis Indicator Data'!F146/VLOOKUP('Impact of the crisis'!$E149,'Country Indicator Data'!$B$4:$P$300,15,FALSE)))</f>
        <v>9.376608715285617E-2</v>
      </c>
      <c r="H149" s="248">
        <f t="shared" si="52"/>
        <v>0.4</v>
      </c>
      <c r="I149" s="248">
        <f t="shared" si="53"/>
        <v>1.8</v>
      </c>
      <c r="J149" s="248">
        <f>IF('Crisis Indicator Data'!G146="x","x",IF(LOG('Crisis Indicator Data'!G146)&lt;J$4,0,IF(LOG('Crisis Indicator Data'!G146)&gt;J$3,5,ROUND(5-(J$3-LOG('Crisis Indicator Data'!G146))/(J$3-J$4)*5,1))))</f>
        <v>1.8</v>
      </c>
      <c r="K149" s="146">
        <f>IF('Crisis Indicator Data'!G146="x","x",IF(B149="Regional crisis",('Crisis Indicator Data'!G146/VLOOKUP('Impact of the crisis'!$C149,'Regional Crises'!$B$1:$R$66,5,FALSE)),'Crisis Indicator Data'!G146/VLOOKUP('Impact of the crisis'!$E149,'Country Indicator Data'!$B$4:$P$300,14,FALSE)))</f>
        <v>5.8895790438950116E-2</v>
      </c>
      <c r="L149" s="248">
        <f t="shared" si="54"/>
        <v>0.2</v>
      </c>
      <c r="M149" s="248">
        <f t="shared" si="55"/>
        <v>1</v>
      </c>
      <c r="N149" s="248">
        <f t="shared" si="56"/>
        <v>1.4</v>
      </c>
      <c r="O149" s="248">
        <f>IF('Crisis Indicator Data'!H146="x","x",IF('Crisis Indicator Data'!H146=0,0,IF(LOG('Crisis Indicator Data'!H146)&lt;O$4,0,IF(LOG('Crisis Indicator Data'!H146)&gt;O$3,5,ROUND(5-(O$3-LOG('Crisis Indicator Data'!H146))/(O$3-O$4)*5,1)))))</f>
        <v>2.6</v>
      </c>
      <c r="P149" s="144">
        <f>IF('Crisis Indicator Data'!H146="x","x",'Crisis Indicator Data'!H146/'Crisis Indicator Data'!G146)</f>
        <v>0.35898942420681551</v>
      </c>
      <c r="Q149" s="248">
        <f t="shared" si="57"/>
        <v>1.8</v>
      </c>
      <c r="R149" s="248">
        <f t="shared" si="58"/>
        <v>2.2000000000000002</v>
      </c>
      <c r="S149" s="248" t="str">
        <f>IF('Crisis Indicator Data'!I146="x","x",IF('Crisis Indicator Data'!I146=0,0,IF(LOG('Crisis Indicator Data'!I146)&lt;S$4,0,IF(LOG('Crisis Indicator Data'!I146)&gt;S$3,5,ROUND(5-(S$3-LOG('Crisis Indicator Data'!I146))/(S$3-S$4)*5,1)))))</f>
        <v>x</v>
      </c>
      <c r="T149" s="144" t="str">
        <f>IF('Crisis Indicator Data'!H146="x","x",IF('Crisis Indicator Data'!I146="x","x",'Crisis Indicator Data'!I146/'Crisis Indicator Data'!H146))</f>
        <v>x</v>
      </c>
      <c r="U149" s="248" t="str">
        <f t="shared" si="59"/>
        <v>x</v>
      </c>
      <c r="V149" s="248" t="str">
        <f t="shared" si="60"/>
        <v>x</v>
      </c>
      <c r="W149" s="248">
        <f>IF('Crisis Indicator Data'!L146="x","x",IF('Crisis Indicator Data'!L146=0,0,IF(LOG('Crisis Indicator Data'!L146)&lt;W$4,0,IF(LOG('Crisis Indicator Data'!L146)&gt;W$3,5,ROUND(5-(W$3-LOG('Crisis Indicator Data'!L146))/(W$3-W$4)*5,1)))))</f>
        <v>0</v>
      </c>
      <c r="X149" s="255">
        <f>IF(OR('Crisis Indicator Data'!L146="x",'Crisis Indicator Data'!H146="x"),"x",'Crisis Indicator Data'!L146/'Crisis Indicator Data'!H146)</f>
        <v>0</v>
      </c>
      <c r="Y149" s="248">
        <f t="shared" si="61"/>
        <v>0</v>
      </c>
      <c r="Z149" s="248">
        <f t="shared" si="62"/>
        <v>0</v>
      </c>
      <c r="AA149" s="248">
        <f t="shared" si="63"/>
        <v>0</v>
      </c>
      <c r="AB149" s="256">
        <f t="shared" si="64"/>
        <v>1.2</v>
      </c>
    </row>
    <row r="150" spans="1:28" x14ac:dyDescent="0.25">
      <c r="A150" s="153" t="str">
        <f>'Crisis Indicator Data'!A147</f>
        <v>International Displacement in Uganda</v>
      </c>
      <c r="B150" s="154" t="str">
        <f>'Crisis Indicator Data'!B147</f>
        <v>International displacement</v>
      </c>
      <c r="C150" s="154" t="str">
        <f>'Crisis Indicator Data'!C147</f>
        <v>UGA005</v>
      </c>
      <c r="D150" s="154" t="str">
        <f>'Crisis Indicator Data'!D147</f>
        <v>Uganda</v>
      </c>
      <c r="E150" s="155" t="str">
        <f>'Crisis Indicator Data'!E147</f>
        <v>UGA</v>
      </c>
      <c r="F150" s="254">
        <f>IF('Crisis Indicator Data'!F147="x","x",IF(LOG('Crisis Indicator Data'!F147)&lt;F$4,0,IF(LOG('Crisis Indicator Data'!F147)&gt;F$3,5,ROUND(5-(F$3-LOG('Crisis Indicator Data'!F147))/(F$3-F$4)*5,1))))</f>
        <v>3</v>
      </c>
      <c r="G150" s="146">
        <f>IF('Crisis Indicator Data'!F147="x","x",IF(B150="Regional crisis",('Crisis Indicator Data'!F147/VLOOKUP('Impact of the crisis'!$C150,'Regional Crises'!$B$1:$R$66,4,FALSE)),'Crisis Indicator Data'!F147/VLOOKUP('Impact of the crisis'!$E150,'Country Indicator Data'!$B$4:$P$300,15,FALSE)))</f>
        <v>0.3324456413325354</v>
      </c>
      <c r="H150" s="248">
        <f t="shared" si="52"/>
        <v>1.6</v>
      </c>
      <c r="I150" s="248">
        <f t="shared" si="53"/>
        <v>2.2999999999999998</v>
      </c>
      <c r="J150" s="248">
        <f>IF('Crisis Indicator Data'!G147="x","x",IF(LOG('Crisis Indicator Data'!G147)&lt;J$4,0,IF(LOG('Crisis Indicator Data'!G147)&gt;J$3,5,ROUND(5-(J$3-LOG('Crisis Indicator Data'!G147))/(J$3-J$4)*5,1))))</f>
        <v>2.9</v>
      </c>
      <c r="K150" s="146">
        <f>IF('Crisis Indicator Data'!G147="x","x",IF(B150="Regional crisis",('Crisis Indicator Data'!G147/VLOOKUP('Impact of the crisis'!$C150,'Regional Crises'!$B$1:$R$66,5,FALSE)),'Crisis Indicator Data'!G147/VLOOKUP('Impact of the crisis'!$E150,'Country Indicator Data'!$B$4:$P$300,14,FALSE)))</f>
        <v>0.1619430627579638</v>
      </c>
      <c r="L150" s="248">
        <f t="shared" si="54"/>
        <v>0.8</v>
      </c>
      <c r="M150" s="248">
        <f t="shared" si="55"/>
        <v>1.85</v>
      </c>
      <c r="N150" s="248">
        <f t="shared" si="56"/>
        <v>2.1</v>
      </c>
      <c r="O150" s="248">
        <f>IF('Crisis Indicator Data'!H147="x","x",IF('Crisis Indicator Data'!H147=0,0,IF(LOG('Crisis Indicator Data'!H147)&lt;O$4,0,IF(LOG('Crisis Indicator Data'!H147)&gt;O$3,5,ROUND(5-(O$3-LOG('Crisis Indicator Data'!H147))/(O$3-O$4)*5,1)))))</f>
        <v>2.8</v>
      </c>
      <c r="P150" s="144">
        <f>IF('Crisis Indicator Data'!H147="x","x",'Crisis Indicator Data'!H147/'Crisis Indicator Data'!G147)</f>
        <v>0.20690105868513919</v>
      </c>
      <c r="Q150" s="248">
        <f t="shared" si="57"/>
        <v>1</v>
      </c>
      <c r="R150" s="248">
        <f t="shared" si="58"/>
        <v>1.9</v>
      </c>
      <c r="S150" s="248">
        <f>IF('Crisis Indicator Data'!I147="x","x",IF('Crisis Indicator Data'!I147=0,0,IF(LOG('Crisis Indicator Data'!I147)&lt;S$4,0,IF(LOG('Crisis Indicator Data'!I147)&gt;S$3,5,ROUND(5-(S$3-LOG('Crisis Indicator Data'!I147))/(S$3-S$4)*5,1)))))</f>
        <v>4.5999999999999996</v>
      </c>
      <c r="T150" s="144">
        <f>IF('Crisis Indicator Data'!H147="x","x",IF('Crisis Indicator Data'!I147="x","x",'Crisis Indicator Data'!I147/'Crisis Indicator Data'!H147))</f>
        <v>1</v>
      </c>
      <c r="U150" s="248">
        <f t="shared" si="59"/>
        <v>5</v>
      </c>
      <c r="V150" s="248">
        <f t="shared" si="60"/>
        <v>4.8</v>
      </c>
      <c r="W150" s="248" t="str">
        <f>IF('Crisis Indicator Data'!L147="x","x",IF('Crisis Indicator Data'!L147=0,0,IF(LOG('Crisis Indicator Data'!L147)&lt;W$4,0,IF(LOG('Crisis Indicator Data'!L147)&gt;W$3,5,ROUND(5-(W$3-LOG('Crisis Indicator Data'!L147))/(W$3-W$4)*5,1)))))</f>
        <v>x</v>
      </c>
      <c r="X150" s="255" t="str">
        <f>IF(OR('Crisis Indicator Data'!L147="x",'Crisis Indicator Data'!H147="x"),"x",'Crisis Indicator Data'!L147/'Crisis Indicator Data'!H147)</f>
        <v>x</v>
      </c>
      <c r="Y150" s="248" t="str">
        <f t="shared" si="61"/>
        <v>x</v>
      </c>
      <c r="Z150" s="248" t="str">
        <f t="shared" si="62"/>
        <v>x</v>
      </c>
      <c r="AA150" s="248">
        <f t="shared" si="63"/>
        <v>4.8</v>
      </c>
      <c r="AB150" s="256">
        <f t="shared" si="64"/>
        <v>3.7</v>
      </c>
    </row>
    <row r="151" spans="1:28" x14ac:dyDescent="0.25">
      <c r="A151" s="153" t="str">
        <f>'Crisis Indicator Data'!A148</f>
        <v>Conflict in Ukraine</v>
      </c>
      <c r="B151" s="154" t="str">
        <f>'Crisis Indicator Data'!B148</f>
        <v>Conflict</v>
      </c>
      <c r="C151" s="154" t="str">
        <f>'Crisis Indicator Data'!C148</f>
        <v>UKR002</v>
      </c>
      <c r="D151" s="154" t="str">
        <f>'Crisis Indicator Data'!D148</f>
        <v>Ukraine</v>
      </c>
      <c r="E151" s="155" t="str">
        <f>'Crisis Indicator Data'!E148</f>
        <v>UKR</v>
      </c>
      <c r="F151" s="254">
        <f>IF('Crisis Indicator Data'!F148="x","x",IF(LOG('Crisis Indicator Data'!F148)&lt;F$4,0,IF(LOG('Crisis Indicator Data'!F148)&gt;F$3,5,ROUND(5-(F$3-LOG('Crisis Indicator Data'!F148))/(F$3-F$4)*5,1))))</f>
        <v>4.5999999999999996</v>
      </c>
      <c r="G151" s="146">
        <f>IF('Crisis Indicator Data'!F148="x","x",IF(B151="Regional crisis",('Crisis Indicator Data'!F148/VLOOKUP('Impact of the crisis'!$C151,'Regional Crises'!$B$1:$R$66,4,FALSE)),'Crisis Indicator Data'!F148/VLOOKUP('Impact of the crisis'!$E151,'Country Indicator Data'!$B$4:$P$300,15,FALSE)))</f>
        <v>1.0420134992836059</v>
      </c>
      <c r="H151" s="248">
        <f t="shared" si="52"/>
        <v>5</v>
      </c>
      <c r="I151" s="248">
        <f t="shared" si="53"/>
        <v>4.8</v>
      </c>
      <c r="J151" s="248">
        <f>IF('Crisis Indicator Data'!G148="x","x",IF(LOG('Crisis Indicator Data'!G148)&lt;J$4,0,IF(LOG('Crisis Indicator Data'!G148)&gt;J$3,5,ROUND(5-(J$3-LOG('Crisis Indicator Data'!G148))/(J$3-J$4)*5,1))))</f>
        <v>5</v>
      </c>
      <c r="K151" s="146">
        <f>IF('Crisis Indicator Data'!G148="x","x",IF(B151="Regional crisis",('Crisis Indicator Data'!G148/VLOOKUP('Impact of the crisis'!$C151,'Regional Crises'!$B$1:$R$66,5,FALSE)),'Crisis Indicator Data'!G148/VLOOKUP('Impact of the crisis'!$E151,'Country Indicator Data'!$B$4:$P$300,14,FALSE)))</f>
        <v>1</v>
      </c>
      <c r="L151" s="248">
        <f t="shared" si="54"/>
        <v>5</v>
      </c>
      <c r="M151" s="248">
        <f t="shared" si="55"/>
        <v>5</v>
      </c>
      <c r="N151" s="248">
        <f t="shared" si="56"/>
        <v>4.9000000000000004</v>
      </c>
      <c r="O151" s="248">
        <f>IF('Crisis Indicator Data'!H148="x","x",IF('Crisis Indicator Data'!H148=0,0,IF(LOG('Crisis Indicator Data'!H148)&lt;O$4,0,IF(LOG('Crisis Indicator Data'!H148)&gt;O$3,5,ROUND(5-(O$3-LOG('Crisis Indicator Data'!H148))/(O$3-O$4)*5,1)))))</f>
        <v>4.5999999999999996</v>
      </c>
      <c r="P151" s="144">
        <f>IF('Crisis Indicator Data'!H148="x","x",'Crisis Indicator Data'!H148/'Crisis Indicator Data'!G148)</f>
        <v>0.49813200498132004</v>
      </c>
      <c r="Q151" s="248">
        <f t="shared" si="57"/>
        <v>2.5</v>
      </c>
      <c r="R151" s="248">
        <f t="shared" si="58"/>
        <v>3.55</v>
      </c>
      <c r="S151" s="248">
        <f>IF('Crisis Indicator Data'!I148="x","x",IF('Crisis Indicator Data'!I148=0,0,IF(LOG('Crisis Indicator Data'!I148)&lt;S$4,0,IF(LOG('Crisis Indicator Data'!I148)&gt;S$3,5,ROUND(5-(S$3-LOG('Crisis Indicator Data'!I148))/(S$3-S$4)*5,1)))))</f>
        <v>5</v>
      </c>
      <c r="T151" s="144">
        <f>IF('Crisis Indicator Data'!H148="x","x",IF('Crisis Indicator Data'!I148="x","x",'Crisis Indicator Data'!I148/'Crisis Indicator Data'!H148))</f>
        <v>0.78761111111111115</v>
      </c>
      <c r="U151" s="248">
        <f t="shared" si="59"/>
        <v>5</v>
      </c>
      <c r="V151" s="248">
        <f t="shared" si="60"/>
        <v>5</v>
      </c>
      <c r="W151" s="248">
        <f>IF('Crisis Indicator Data'!L148="x","x",IF('Crisis Indicator Data'!L148=0,0,IF(LOG('Crisis Indicator Data'!L148)&lt;W$4,0,IF(LOG('Crisis Indicator Data'!L148)&gt;W$3,5,ROUND(5-(W$3-LOG('Crisis Indicator Data'!L148))/(W$3-W$4)*5,1)))))</f>
        <v>4.9000000000000004</v>
      </c>
      <c r="X151" s="255">
        <f>IF(OR('Crisis Indicator Data'!L148="x",'Crisis Indicator Data'!H148="x"),"x",'Crisis Indicator Data'!L148/'Crisis Indicator Data'!H148)</f>
        <v>1.516111111111111E-4</v>
      </c>
      <c r="Y151" s="248">
        <f t="shared" si="61"/>
        <v>5</v>
      </c>
      <c r="Z151" s="248">
        <f t="shared" si="62"/>
        <v>5</v>
      </c>
      <c r="AA151" s="248">
        <f t="shared" si="63"/>
        <v>5</v>
      </c>
      <c r="AB151" s="256">
        <f t="shared" si="64"/>
        <v>4.4000000000000004</v>
      </c>
    </row>
    <row r="152" spans="1:28" x14ac:dyDescent="0.25">
      <c r="A152" s="153" t="str">
        <f>'Crisis Indicator Data'!A149</f>
        <v>Complex crisis in Venezuela</v>
      </c>
      <c r="B152" s="154" t="str">
        <f>'Crisis Indicator Data'!B149</f>
        <v>Complex crisis</v>
      </c>
      <c r="C152" s="154" t="str">
        <f>'Crisis Indicator Data'!C149</f>
        <v>VEN001</v>
      </c>
      <c r="D152" s="154" t="str">
        <f>'Crisis Indicator Data'!D149</f>
        <v>Venezuela</v>
      </c>
      <c r="E152" s="155" t="str">
        <f>'Crisis Indicator Data'!E149</f>
        <v>VEN</v>
      </c>
      <c r="F152" s="254">
        <f>IF('Crisis Indicator Data'!F149="x","x",IF(LOG('Crisis Indicator Data'!F149)&lt;F$4,0,IF(LOG('Crisis Indicator Data'!F149)&gt;F$3,5,ROUND(5-(F$3-LOG('Crisis Indicator Data'!F149))/(F$3-F$4)*5,1))))</f>
        <v>4.9000000000000004</v>
      </c>
      <c r="G152" s="146">
        <f>IF('Crisis Indicator Data'!F149="x","x",IF(B152="Regional crisis",('Crisis Indicator Data'!F149/VLOOKUP('Impact of the crisis'!$C152,'Regional Crises'!$B$1:$R$66,4,FALSE)),'Crisis Indicator Data'!F149/VLOOKUP('Impact of the crisis'!$E152,'Country Indicator Data'!$B$4:$P$300,15,FALSE)))</f>
        <v>1</v>
      </c>
      <c r="H152" s="248">
        <f t="shared" si="52"/>
        <v>5</v>
      </c>
      <c r="I152" s="248">
        <f t="shared" si="53"/>
        <v>4.95</v>
      </c>
      <c r="J152" s="248">
        <f>IF('Crisis Indicator Data'!G149="x","x",IF(LOG('Crisis Indicator Data'!G149)&lt;J$4,0,IF(LOG('Crisis Indicator Data'!G149)&gt;J$3,5,ROUND(5-(J$3-LOG('Crisis Indicator Data'!G149))/(J$3-J$4)*5,1))))</f>
        <v>4.8</v>
      </c>
      <c r="K152" s="146">
        <f>IF('Crisis Indicator Data'!G149="x","x",IF(B152="Regional crisis",('Crisis Indicator Data'!G149/VLOOKUP('Impact of the crisis'!$C152,'Regional Crises'!$B$1:$R$66,5,FALSE)),'Crisis Indicator Data'!G149/VLOOKUP('Impact of the crisis'!$E152,'Country Indicator Data'!$B$4:$P$300,14,FALSE)))</f>
        <v>1</v>
      </c>
      <c r="L152" s="248">
        <f t="shared" si="54"/>
        <v>5</v>
      </c>
      <c r="M152" s="248">
        <f t="shared" si="55"/>
        <v>4.9000000000000004</v>
      </c>
      <c r="N152" s="248">
        <f t="shared" si="56"/>
        <v>4.9000000000000004</v>
      </c>
      <c r="O152" s="248">
        <f>IF('Crisis Indicator Data'!H149="x","x",IF('Crisis Indicator Data'!H149=0,0,IF(LOG('Crisis Indicator Data'!H149)&lt;O$4,0,IF(LOG('Crisis Indicator Data'!H149)&gt;O$3,5,ROUND(5-(O$3-LOG('Crisis Indicator Data'!H149))/(O$3-O$4)*5,1)))))</f>
        <v>4.9000000000000004</v>
      </c>
      <c r="P152" s="144">
        <f>IF('Crisis Indicator Data'!H149="x","x",'Crisis Indicator Data'!H149/'Crisis Indicator Data'!G149)</f>
        <v>1</v>
      </c>
      <c r="Q152" s="248">
        <f t="shared" si="57"/>
        <v>5</v>
      </c>
      <c r="R152" s="248">
        <f t="shared" si="58"/>
        <v>4.95</v>
      </c>
      <c r="S152" s="248">
        <f>IF('Crisis Indicator Data'!I149="x","x",IF('Crisis Indicator Data'!I149=0,0,IF(LOG('Crisis Indicator Data'!I149)&lt;S$4,0,IF(LOG('Crisis Indicator Data'!I149)&gt;S$3,5,ROUND(5-(S$3-LOG('Crisis Indicator Data'!I149))/(S$3-S$4)*5,1)))))</f>
        <v>5</v>
      </c>
      <c r="T152" s="144">
        <f>IF('Crisis Indicator Data'!H149="x","x",IF('Crisis Indicator Data'!I149="x","x",'Crisis Indicator Data'!I149/'Crisis Indicator Data'!H149))</f>
        <v>0.1985626732817744</v>
      </c>
      <c r="U152" s="248">
        <f t="shared" si="59"/>
        <v>5</v>
      </c>
      <c r="V152" s="248">
        <f t="shared" si="60"/>
        <v>5</v>
      </c>
      <c r="W152" s="248">
        <f>IF('Crisis Indicator Data'!L149="x","x",IF('Crisis Indicator Data'!L149=0,0,IF(LOG('Crisis Indicator Data'!L149)&lt;W$4,0,IF(LOG('Crisis Indicator Data'!L149)&gt;W$3,5,ROUND(5-(W$3-LOG('Crisis Indicator Data'!L149))/(W$3-W$4)*5,1)))))</f>
        <v>5</v>
      </c>
      <c r="X152" s="255">
        <f>IF(OR('Crisis Indicator Data'!L149="x",'Crisis Indicator Data'!H149="x"),"x",'Crisis Indicator Data'!L149/'Crisis Indicator Data'!H149)</f>
        <v>3.0107252298263533E-4</v>
      </c>
      <c r="Y152" s="248">
        <f t="shared" si="61"/>
        <v>5</v>
      </c>
      <c r="Z152" s="248">
        <f t="shared" si="62"/>
        <v>5</v>
      </c>
      <c r="AA152" s="248">
        <f t="shared" si="63"/>
        <v>5</v>
      </c>
      <c r="AB152" s="256">
        <f t="shared" si="64"/>
        <v>5</v>
      </c>
    </row>
    <row r="153" spans="1:28" x14ac:dyDescent="0.25">
      <c r="A153" s="153" t="str">
        <f>'Crisis Indicator Data'!A150</f>
        <v>Conflict in Yemen</v>
      </c>
      <c r="B153" s="154" t="str">
        <f>'Crisis Indicator Data'!B150</f>
        <v>Complex crisis</v>
      </c>
      <c r="C153" s="154" t="str">
        <f>'Crisis Indicator Data'!C150</f>
        <v>YEM001</v>
      </c>
      <c r="D153" s="154" t="str">
        <f>'Crisis Indicator Data'!D150</f>
        <v>Yemen</v>
      </c>
      <c r="E153" s="155" t="str">
        <f>'Crisis Indicator Data'!E150</f>
        <v>YEM</v>
      </c>
      <c r="F153" s="254">
        <f>IF('Crisis Indicator Data'!F150="x","x",IF(LOG('Crisis Indicator Data'!F150)&lt;F$4,0,IF(LOG('Crisis Indicator Data'!F150)&gt;F$3,5,ROUND(5-(F$3-LOG('Crisis Indicator Data'!F150))/(F$3-F$4)*5,1))))</f>
        <v>4.5</v>
      </c>
      <c r="G153" s="146">
        <f>IF('Crisis Indicator Data'!F150="x","x",IF(B153="Regional crisis",('Crisis Indicator Data'!F150/VLOOKUP('Impact of the crisis'!$C153,'Regional Crises'!$B$1:$R$66,4,FALSE)),'Crisis Indicator Data'!F150/VLOOKUP('Impact of the crisis'!$E153,'Country Indicator Data'!$B$4:$P$300,15,FALSE)))</f>
        <v>1</v>
      </c>
      <c r="H153" s="248">
        <f t="shared" si="52"/>
        <v>5</v>
      </c>
      <c r="I153" s="248">
        <f t="shared" si="53"/>
        <v>4.75</v>
      </c>
      <c r="J153" s="248">
        <f>IF('Crisis Indicator Data'!G150="x","x",IF(LOG('Crisis Indicator Data'!G150)&lt;J$4,0,IF(LOG('Crisis Indicator Data'!G150)&gt;J$3,5,ROUND(5-(J$3-LOG('Crisis Indicator Data'!G150))/(J$3-J$4)*5,1))))</f>
        <v>5</v>
      </c>
      <c r="K153" s="146">
        <f>IF('Crisis Indicator Data'!G150="x","x",IF(B153="Regional crisis",('Crisis Indicator Data'!G150/VLOOKUP('Impact of the crisis'!$C153,'Regional Crises'!$B$1:$R$66,5,FALSE)),'Crisis Indicator Data'!G150/VLOOKUP('Impact of the crisis'!$E153,'Country Indicator Data'!$B$4:$P$300,14,FALSE)))</f>
        <v>0.99675324675324672</v>
      </c>
      <c r="L153" s="248">
        <f t="shared" si="54"/>
        <v>5</v>
      </c>
      <c r="M153" s="248">
        <f t="shared" si="55"/>
        <v>5</v>
      </c>
      <c r="N153" s="248">
        <f t="shared" si="56"/>
        <v>4.9000000000000004</v>
      </c>
      <c r="O153" s="248">
        <f>IF('Crisis Indicator Data'!H150="x","x",IF('Crisis Indicator Data'!H150=0,0,IF(LOG('Crisis Indicator Data'!H150)&lt;O$4,0,IF(LOG('Crisis Indicator Data'!H150)&gt;O$3,5,ROUND(5-(O$3-LOG('Crisis Indicator Data'!H150))/(O$3-O$4)*5,1)))))</f>
        <v>4.9000000000000004</v>
      </c>
      <c r="P153" s="144">
        <f>IF('Crisis Indicator Data'!H150="x","x",'Crisis Indicator Data'!H150/'Crisis Indicator Data'!G150)</f>
        <v>0.88273615635179148</v>
      </c>
      <c r="Q153" s="248">
        <f t="shared" si="57"/>
        <v>4.4000000000000004</v>
      </c>
      <c r="R153" s="248">
        <f t="shared" si="58"/>
        <v>4.6500000000000004</v>
      </c>
      <c r="S153" s="248">
        <f>IF('Crisis Indicator Data'!I150="x","x",IF('Crisis Indicator Data'!I150=0,0,IF(LOG('Crisis Indicator Data'!I150)&lt;S$4,0,IF(LOG('Crisis Indicator Data'!I150)&gt;S$3,5,ROUND(5-(S$3-LOG('Crisis Indicator Data'!I150))/(S$3-S$4)*5,1)))))</f>
        <v>5</v>
      </c>
      <c r="T153" s="144">
        <f>IF('Crisis Indicator Data'!H150="x","x",IF('Crisis Indicator Data'!I150="x","x",'Crisis Indicator Data'!I150/'Crisis Indicator Data'!H150))</f>
        <v>0.15498154981549817</v>
      </c>
      <c r="U153" s="248">
        <f t="shared" si="59"/>
        <v>5</v>
      </c>
      <c r="V153" s="248">
        <f t="shared" si="60"/>
        <v>5</v>
      </c>
      <c r="W153" s="248">
        <f>IF('Crisis Indicator Data'!L150="x","x",IF('Crisis Indicator Data'!L150=0,0,IF(LOG('Crisis Indicator Data'!L150)&lt;W$4,0,IF(LOG('Crisis Indicator Data'!L150)&gt;W$3,5,ROUND(5-(W$3-LOG('Crisis Indicator Data'!L150))/(W$3-W$4)*5,1)))))</f>
        <v>3.6</v>
      </c>
      <c r="X153" s="255">
        <f>IF(OR('Crisis Indicator Data'!L150="x",'Crisis Indicator Data'!H150="x"),"x",'Crisis Indicator Data'!L150/'Crisis Indicator Data'!H150)</f>
        <v>1.2287822878228782E-5</v>
      </c>
      <c r="Y153" s="248">
        <f t="shared" si="61"/>
        <v>0.6</v>
      </c>
      <c r="Z153" s="248">
        <f t="shared" si="62"/>
        <v>2.1</v>
      </c>
      <c r="AA153" s="248">
        <f t="shared" si="63"/>
        <v>4</v>
      </c>
      <c r="AB153" s="256">
        <f t="shared" si="64"/>
        <v>4.4000000000000004</v>
      </c>
    </row>
    <row r="154" spans="1:28" x14ac:dyDescent="0.25">
      <c r="A154" s="153" t="str">
        <f>'Crisis Indicator Data'!A151</f>
        <v>Mixed migration flows in Yemen</v>
      </c>
      <c r="B154" s="154" t="str">
        <f>'Crisis Indicator Data'!B151</f>
        <v>International displacement</v>
      </c>
      <c r="C154" s="154" t="str">
        <f>'Crisis Indicator Data'!C151</f>
        <v>YEM002</v>
      </c>
      <c r="D154" s="154" t="str">
        <f>'Crisis Indicator Data'!D151</f>
        <v>Yemen</v>
      </c>
      <c r="E154" s="155" t="str">
        <f>'Crisis Indicator Data'!E151</f>
        <v>YEM</v>
      </c>
      <c r="F154" s="254">
        <f>IF('Crisis Indicator Data'!F151="x","x",IF(LOG('Crisis Indicator Data'!F151)&lt;F$4,0,IF(LOG('Crisis Indicator Data'!F151)&gt;F$3,5,ROUND(5-(F$3-LOG('Crisis Indicator Data'!F151))/(F$3-F$4)*5,1))))</f>
        <v>4.5</v>
      </c>
      <c r="G154" s="146">
        <f>IF('Crisis Indicator Data'!F151="x","x",IF(B154="Regional crisis",('Crisis Indicator Data'!F151/VLOOKUP('Impact of the crisis'!$C154,'Regional Crises'!$B$1:$R$66,4,FALSE)),'Crisis Indicator Data'!F151/VLOOKUP('Impact of the crisis'!$E154,'Country Indicator Data'!$B$4:$P$300,15,FALSE)))</f>
        <v>1</v>
      </c>
      <c r="H154" s="248">
        <f t="shared" si="52"/>
        <v>5</v>
      </c>
      <c r="I154" s="248">
        <f t="shared" si="53"/>
        <v>4.75</v>
      </c>
      <c r="J154" s="248">
        <f>IF('Crisis Indicator Data'!G151="x","x",IF(LOG('Crisis Indicator Data'!G151)&lt;J$4,0,IF(LOG('Crisis Indicator Data'!G151)&gt;J$3,5,ROUND(5-(J$3-LOG('Crisis Indicator Data'!G151))/(J$3-J$4)*5,1))))</f>
        <v>5</v>
      </c>
      <c r="K154" s="146">
        <f>IF('Crisis Indicator Data'!G151="x","x",IF(B154="Regional crisis",('Crisis Indicator Data'!G151/VLOOKUP('Impact of the crisis'!$C154,'Regional Crises'!$B$1:$R$66,5,FALSE)),'Crisis Indicator Data'!G151/VLOOKUP('Impact of the crisis'!$E154,'Country Indicator Data'!$B$4:$P$300,14,FALSE)))</f>
        <v>0.99675324675324672</v>
      </c>
      <c r="L154" s="248">
        <f t="shared" si="54"/>
        <v>5</v>
      </c>
      <c r="M154" s="248">
        <f t="shared" si="55"/>
        <v>5</v>
      </c>
      <c r="N154" s="248">
        <f t="shared" si="56"/>
        <v>4.9000000000000004</v>
      </c>
      <c r="O154" s="248">
        <f>IF('Crisis Indicator Data'!H151="x","x",IF('Crisis Indicator Data'!H151=0,0,IF(LOG('Crisis Indicator Data'!H151)&lt;O$4,0,IF(LOG('Crisis Indicator Data'!H151)&gt;O$3,5,ROUND(5-(O$3-LOG('Crisis Indicator Data'!H151))/(O$3-O$4)*5,1)))))</f>
        <v>4.9000000000000004</v>
      </c>
      <c r="P154" s="144">
        <f>IF('Crisis Indicator Data'!H151="x","x",'Crisis Indicator Data'!H151/'Crisis Indicator Data'!G151)</f>
        <v>0.88273615635179148</v>
      </c>
      <c r="Q154" s="248">
        <f t="shared" si="57"/>
        <v>4.4000000000000004</v>
      </c>
      <c r="R154" s="248">
        <f t="shared" si="58"/>
        <v>4.6500000000000004</v>
      </c>
      <c r="S154" s="248">
        <f>IF('Crisis Indicator Data'!I151="x","x",IF('Crisis Indicator Data'!I151=0,0,IF(LOG('Crisis Indicator Data'!I151)&lt;S$4,0,IF(LOG('Crisis Indicator Data'!I151)&gt;S$3,5,ROUND(5-(S$3-LOG('Crisis Indicator Data'!I151))/(S$3-S$4)*5,1)))))</f>
        <v>5</v>
      </c>
      <c r="T154" s="144">
        <f>IF('Crisis Indicator Data'!H151="x","x",IF('Crisis Indicator Data'!I151="x","x",'Crisis Indicator Data'!I151/'Crisis Indicator Data'!H151))</f>
        <v>0.15498154981549817</v>
      </c>
      <c r="U154" s="248">
        <f t="shared" si="59"/>
        <v>5</v>
      </c>
      <c r="V154" s="248">
        <f t="shared" si="60"/>
        <v>5</v>
      </c>
      <c r="W154" s="248">
        <f>IF('Crisis Indicator Data'!L151="x","x",IF('Crisis Indicator Data'!L151=0,0,IF(LOG('Crisis Indicator Data'!L151)&lt;W$4,0,IF(LOG('Crisis Indicator Data'!L151)&gt;W$3,5,ROUND(5-(W$3-LOG('Crisis Indicator Data'!L151))/(W$3-W$4)*5,1)))))</f>
        <v>3.8</v>
      </c>
      <c r="X154" s="255">
        <f>IF(OR('Crisis Indicator Data'!L151="x",'Crisis Indicator Data'!H151="x"),"x",'Crisis Indicator Data'!L151/'Crisis Indicator Data'!H151)</f>
        <v>1.6531365313653136E-5</v>
      </c>
      <c r="Y154" s="248">
        <f t="shared" si="61"/>
        <v>0.8</v>
      </c>
      <c r="Z154" s="248">
        <f t="shared" si="62"/>
        <v>2.2999999999999998</v>
      </c>
      <c r="AA154" s="248">
        <f t="shared" si="63"/>
        <v>4</v>
      </c>
      <c r="AB154" s="256">
        <f t="shared" si="64"/>
        <v>4.4000000000000004</v>
      </c>
    </row>
    <row r="155" spans="1:28" x14ac:dyDescent="0.25">
      <c r="A155" s="153" t="str">
        <f>'Crisis Indicator Data'!A152</f>
        <v>Drought in Zambia</v>
      </c>
      <c r="B155" s="154" t="str">
        <f>'Crisis Indicator Data'!B152</f>
        <v>Drought</v>
      </c>
      <c r="C155" s="154" t="str">
        <f>'Crisis Indicator Data'!C152</f>
        <v>ZMB002</v>
      </c>
      <c r="D155" s="154" t="str">
        <f>'Crisis Indicator Data'!D152</f>
        <v>Zambia</v>
      </c>
      <c r="E155" s="155" t="str">
        <f>'Crisis Indicator Data'!E152</f>
        <v>ZMB</v>
      </c>
      <c r="F155" s="254">
        <f>IF('Crisis Indicator Data'!F152="x","x",IF(LOG('Crisis Indicator Data'!F152)&lt;F$4,0,IF(LOG('Crisis Indicator Data'!F152)&gt;F$3,5,ROUND(5-(F$3-LOG('Crisis Indicator Data'!F152))/(F$3-F$4)*5,1))))</f>
        <v>4.8</v>
      </c>
      <c r="G155" s="146">
        <f>IF('Crisis Indicator Data'!F152="x","x",IF(B155="Regional crisis",('Crisis Indicator Data'!F152/VLOOKUP('Impact of the crisis'!$C155,'Regional Crises'!$B$1:$R$66,4,FALSE)),'Crisis Indicator Data'!F152/VLOOKUP('Impact of the crisis'!$E155,'Country Indicator Data'!$B$4:$P$300,15,FALSE)))</f>
        <v>1.0124134034625163</v>
      </c>
      <c r="H155" s="248">
        <f t="shared" si="52"/>
        <v>5</v>
      </c>
      <c r="I155" s="248">
        <f t="shared" si="53"/>
        <v>4.9000000000000004</v>
      </c>
      <c r="J155" s="248">
        <f>IF('Crisis Indicator Data'!G152="x","x",IF(LOG('Crisis Indicator Data'!G152)&lt;J$4,0,IF(LOG('Crisis Indicator Data'!G152)&gt;J$3,5,ROUND(5-(J$3-LOG('Crisis Indicator Data'!G152))/(J$3-J$4)*5,1))))</f>
        <v>3.6</v>
      </c>
      <c r="K155" s="146">
        <f>IF('Crisis Indicator Data'!G152="x","x",IF(B155="Regional crisis",('Crisis Indicator Data'!G152/VLOOKUP('Impact of the crisis'!$C155,'Regional Crises'!$B$1:$R$66,5,FALSE)),'Crisis Indicator Data'!G152/VLOOKUP('Impact of the crisis'!$E155,'Country Indicator Data'!$B$4:$P$300,14,FALSE)))</f>
        <v>0.66201086956521737</v>
      </c>
      <c r="L155" s="248">
        <f t="shared" si="54"/>
        <v>3.3</v>
      </c>
      <c r="M155" s="248">
        <f t="shared" si="55"/>
        <v>3.45</v>
      </c>
      <c r="N155" s="248">
        <f t="shared" si="56"/>
        <v>4.3</v>
      </c>
      <c r="O155" s="248">
        <f>IF('Crisis Indicator Data'!H152="x","x",IF('Crisis Indicator Data'!H152=0,0,IF(LOG('Crisis Indicator Data'!H152)&lt;O$4,0,IF(LOG('Crisis Indicator Data'!H152)&gt;O$3,5,ROUND(5-(O$3-LOG('Crisis Indicator Data'!H152))/(O$3-O$4)*5,1)))))</f>
        <v>3.9</v>
      </c>
      <c r="P155" s="144">
        <f>IF('Crisis Indicator Data'!H152="x","x",'Crisis Indicator Data'!H152/'Crisis Indicator Data'!G152)</f>
        <v>0.55496264674493068</v>
      </c>
      <c r="Q155" s="248">
        <f t="shared" si="57"/>
        <v>2.8</v>
      </c>
      <c r="R155" s="248">
        <f t="shared" si="58"/>
        <v>3.3499999999999996</v>
      </c>
      <c r="S155" s="248">
        <f>IF('Crisis Indicator Data'!I152="x","x",IF('Crisis Indicator Data'!I152=0,0,IF(LOG('Crisis Indicator Data'!I152)&lt;S$4,0,IF(LOG('Crisis Indicator Data'!I152)&gt;S$3,5,ROUND(5-(S$3-LOG('Crisis Indicator Data'!I152))/(S$3-S$4)*5,1)))))</f>
        <v>0</v>
      </c>
      <c r="T155" s="144">
        <f>IF('Crisis Indicator Data'!H152="x","x",IF('Crisis Indicator Data'!I152="x","x",'Crisis Indicator Data'!I152/'Crisis Indicator Data'!H152))</f>
        <v>0</v>
      </c>
      <c r="U155" s="248">
        <f t="shared" si="59"/>
        <v>0</v>
      </c>
      <c r="V155" s="248">
        <f t="shared" si="60"/>
        <v>0</v>
      </c>
      <c r="W155" s="248">
        <f>IF('Crisis Indicator Data'!L152="x","x",IF('Crisis Indicator Data'!L152=0,0,IF(LOG('Crisis Indicator Data'!L152)&lt;W$4,0,IF(LOG('Crisis Indicator Data'!L152)&gt;W$3,5,ROUND(5-(W$3-LOG('Crisis Indicator Data'!L152))/(W$3-W$4)*5,1)))))</f>
        <v>0</v>
      </c>
      <c r="X155" s="255">
        <f>IF(OR('Crisis Indicator Data'!L152="x",'Crisis Indicator Data'!H152="x"),"x",'Crisis Indicator Data'!L152/'Crisis Indicator Data'!H152)</f>
        <v>0</v>
      </c>
      <c r="Y155" s="248">
        <f t="shared" si="61"/>
        <v>0</v>
      </c>
      <c r="Z155" s="248">
        <f t="shared" si="62"/>
        <v>0</v>
      </c>
      <c r="AA155" s="248">
        <f t="shared" si="63"/>
        <v>0</v>
      </c>
      <c r="AB155" s="256">
        <f t="shared" si="64"/>
        <v>2</v>
      </c>
    </row>
    <row r="156" spans="1:28" x14ac:dyDescent="0.25">
      <c r="A156" s="153" t="str">
        <f>'Crisis Indicator Data'!A153</f>
        <v>Complex crisis in Zimbabwe</v>
      </c>
      <c r="B156" s="154" t="str">
        <f>'Crisis Indicator Data'!B153</f>
        <v>Complex crisis</v>
      </c>
      <c r="C156" s="154" t="str">
        <f>'Crisis Indicator Data'!C153</f>
        <v>ZWE001</v>
      </c>
      <c r="D156" s="154" t="str">
        <f>'Crisis Indicator Data'!D153</f>
        <v>Zimbabwe</v>
      </c>
      <c r="E156" s="155" t="str">
        <f>'Crisis Indicator Data'!E153</f>
        <v>ZWE</v>
      </c>
      <c r="F156" s="254">
        <f>IF('Crisis Indicator Data'!F153="x","x",IF(LOG('Crisis Indicator Data'!F153)&lt;F$4,0,IF(LOG('Crisis Indicator Data'!F153)&gt;F$3,5,ROUND(5-(F$3-LOG('Crisis Indicator Data'!F153))/(F$3-F$4)*5,1))))</f>
        <v>4.3</v>
      </c>
      <c r="G156" s="146">
        <f>IF('Crisis Indicator Data'!F153="x","x",IF(B156="Regional crisis",('Crisis Indicator Data'!F153/VLOOKUP('Impact of the crisis'!$C156,'Regional Crises'!$B$1:$R$66,4,FALSE)),'Crisis Indicator Data'!F153/VLOOKUP('Impact of the crisis'!$E156,'Country Indicator Data'!$B$4:$P$300,15,FALSE)))</f>
        <v>1.0100995217784672</v>
      </c>
      <c r="H156" s="248">
        <f t="shared" si="52"/>
        <v>5</v>
      </c>
      <c r="I156" s="248">
        <f t="shared" si="53"/>
        <v>4.6500000000000004</v>
      </c>
      <c r="J156" s="248">
        <f>IF('Crisis Indicator Data'!G153="x","x",IF(LOG('Crisis Indicator Data'!G153)&lt;J$4,0,IF(LOG('Crisis Indicator Data'!G153)&gt;J$3,5,ROUND(5-(J$3-LOG('Crisis Indicator Data'!G153))/(J$3-J$4)*5,1))))</f>
        <v>4</v>
      </c>
      <c r="K156" s="146">
        <f>IF('Crisis Indicator Data'!G153="x","x",IF(B156="Regional crisis",('Crisis Indicator Data'!G153/VLOOKUP('Impact of the crisis'!$C156,'Regional Crises'!$B$1:$R$66,5,FALSE)),'Crisis Indicator Data'!G153/VLOOKUP('Impact of the crisis'!$E156,'Country Indicator Data'!$B$4:$P$300,14,FALSE)))</f>
        <v>1</v>
      </c>
      <c r="L156" s="248">
        <f t="shared" si="54"/>
        <v>5</v>
      </c>
      <c r="M156" s="248">
        <f t="shared" si="55"/>
        <v>4.5</v>
      </c>
      <c r="N156" s="248">
        <f t="shared" si="56"/>
        <v>4.5999999999999996</v>
      </c>
      <c r="O156" s="248">
        <f>IF('Crisis Indicator Data'!H153="x","x",IF('Crisis Indicator Data'!H153=0,0,IF(LOG('Crisis Indicator Data'!H153)&lt;O$4,0,IF(LOG('Crisis Indicator Data'!H153)&gt;O$3,5,ROUND(5-(O$3-LOG('Crisis Indicator Data'!H153))/(O$3-O$4)*5,1)))))</f>
        <v>4.0999999999999996</v>
      </c>
      <c r="P156" s="144">
        <f>IF('Crisis Indicator Data'!H153="x","x",'Crisis Indicator Data'!H153/'Crisis Indicator Data'!G153)</f>
        <v>0.6238992093591309</v>
      </c>
      <c r="Q156" s="248">
        <f t="shared" si="57"/>
        <v>3.1</v>
      </c>
      <c r="R156" s="248">
        <f t="shared" si="58"/>
        <v>3.5999999999999996</v>
      </c>
      <c r="S156" s="248">
        <f>IF('Crisis Indicator Data'!I153="x","x",IF('Crisis Indicator Data'!I153=0,0,IF(LOG('Crisis Indicator Data'!I153)&lt;S$4,0,IF(LOG('Crisis Indicator Data'!I153)&gt;S$3,5,ROUND(5-(S$3-LOG('Crisis Indicator Data'!I153))/(S$3-S$4)*5,1)))))</f>
        <v>2.2999999999999998</v>
      </c>
      <c r="T156" s="144">
        <f>IF('Crisis Indicator Data'!H153="x","x",IF('Crisis Indicator Data'!I153="x","x",'Crisis Indicator Data'!I153/'Crisis Indicator Data'!H153))</f>
        <v>4.3272202761178652E-3</v>
      </c>
      <c r="U156" s="248">
        <f t="shared" si="59"/>
        <v>0.1</v>
      </c>
      <c r="V156" s="248">
        <f t="shared" si="60"/>
        <v>1.2</v>
      </c>
      <c r="W156" s="248">
        <f>IF('Crisis Indicator Data'!L153="x","x",IF('Crisis Indicator Data'!L153=0,0,IF(LOG('Crisis Indicator Data'!L153)&lt;W$4,0,IF(LOG('Crisis Indicator Data'!L153)&gt;W$3,5,ROUND(5-(W$3-LOG('Crisis Indicator Data'!L153))/(W$3-W$4)*5,1)))))</f>
        <v>1.9</v>
      </c>
      <c r="X156" s="255">
        <f>IF(OR('Crisis Indicator Data'!L153="x",'Crisis Indicator Data'!H153="x"),"x",'Crisis Indicator Data'!L153/'Crisis Indicator Data'!H153)</f>
        <v>2.0605810838656502E-6</v>
      </c>
      <c r="Y156" s="248">
        <f t="shared" si="61"/>
        <v>0.1</v>
      </c>
      <c r="Z156" s="248">
        <f t="shared" si="62"/>
        <v>1</v>
      </c>
      <c r="AA156" s="248">
        <f t="shared" si="63"/>
        <v>1.1000000000000001</v>
      </c>
      <c r="AB156" s="256">
        <f t="shared" si="64"/>
        <v>2.6</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64" priority="92" stopIfTrue="1" operator="between">
      <formula>4</formula>
      <formula>5</formula>
    </cfRule>
    <cfRule type="cellIs" dxfId="463" priority="93" stopIfTrue="1" operator="between">
      <formula>3</formula>
      <formula>4</formula>
    </cfRule>
    <cfRule type="cellIs" dxfId="462" priority="94" stopIfTrue="1" operator="between">
      <formula>2</formula>
      <formula>3</formula>
    </cfRule>
    <cfRule type="cellIs" dxfId="461" priority="95" stopIfTrue="1" operator="between">
      <formula>1</formula>
      <formula>2</formula>
    </cfRule>
    <cfRule type="cellIs" dxfId="460" priority="96" stopIfTrue="1" operator="between">
      <formula>0</formula>
      <formula>1</formula>
    </cfRule>
  </conditionalFormatting>
  <conditionalFormatting sqref="H6:H250">
    <cfRule type="cellIs" dxfId="459" priority="87" stopIfTrue="1" operator="between">
      <formula>4</formula>
      <formula>5</formula>
    </cfRule>
    <cfRule type="cellIs" dxfId="458" priority="88" stopIfTrue="1" operator="between">
      <formula>3</formula>
      <formula>4</formula>
    </cfRule>
    <cfRule type="cellIs" dxfId="457" priority="89" stopIfTrue="1" operator="between">
      <formula>2</formula>
      <formula>3</formula>
    </cfRule>
    <cfRule type="cellIs" dxfId="456" priority="90" stopIfTrue="1" operator="between">
      <formula>1</formula>
      <formula>2</formula>
    </cfRule>
    <cfRule type="cellIs" dxfId="455" priority="91" stopIfTrue="1" operator="between">
      <formula>0</formula>
      <formula>1</formula>
    </cfRule>
  </conditionalFormatting>
  <conditionalFormatting sqref="I7:I250">
    <cfRule type="cellIs" dxfId="454" priority="82" stopIfTrue="1" operator="between">
      <formula>4</formula>
      <formula>5</formula>
    </cfRule>
    <cfRule type="cellIs" dxfId="453" priority="83" stopIfTrue="1" operator="between">
      <formula>3</formula>
      <formula>4</formula>
    </cfRule>
    <cfRule type="cellIs" dxfId="452" priority="84" stopIfTrue="1" operator="between">
      <formula>2</formula>
      <formula>3</formula>
    </cfRule>
    <cfRule type="cellIs" dxfId="451" priority="85" stopIfTrue="1" operator="between">
      <formula>1</formula>
      <formula>2</formula>
    </cfRule>
    <cfRule type="cellIs" dxfId="450" priority="86" stopIfTrue="1" operator="between">
      <formula>0</formula>
      <formula>1</formula>
    </cfRule>
  </conditionalFormatting>
  <conditionalFormatting sqref="J6:J250">
    <cfRule type="cellIs" dxfId="449" priority="77" stopIfTrue="1" operator="between">
      <formula>4</formula>
      <formula>5</formula>
    </cfRule>
    <cfRule type="cellIs" dxfId="448" priority="78" stopIfTrue="1" operator="between">
      <formula>3</formula>
      <formula>4</formula>
    </cfRule>
    <cfRule type="cellIs" dxfId="447" priority="79" stopIfTrue="1" operator="between">
      <formula>2</formula>
      <formula>3</formula>
    </cfRule>
    <cfRule type="cellIs" dxfId="446" priority="80" stopIfTrue="1" operator="between">
      <formula>1</formula>
      <formula>2</formula>
    </cfRule>
    <cfRule type="cellIs" dxfId="445" priority="81" stopIfTrue="1" operator="between">
      <formula>0</formula>
      <formula>1</formula>
    </cfRule>
  </conditionalFormatting>
  <conditionalFormatting sqref="I6">
    <cfRule type="cellIs" dxfId="444" priority="72" stopIfTrue="1" operator="between">
      <formula>4</formula>
      <formula>5</formula>
    </cfRule>
    <cfRule type="cellIs" dxfId="443" priority="73" stopIfTrue="1" operator="between">
      <formula>3</formula>
      <formula>4</formula>
    </cfRule>
    <cfRule type="cellIs" dxfId="442" priority="74" stopIfTrue="1" operator="between">
      <formula>2</formula>
      <formula>3</formula>
    </cfRule>
    <cfRule type="cellIs" dxfId="441" priority="75" stopIfTrue="1" operator="between">
      <formula>1</formula>
      <formula>2</formula>
    </cfRule>
    <cfRule type="cellIs" dxfId="440" priority="76" stopIfTrue="1" operator="between">
      <formula>0</formula>
      <formula>1</formula>
    </cfRule>
  </conditionalFormatting>
  <conditionalFormatting sqref="L6:L250">
    <cfRule type="cellIs" dxfId="439" priority="67" stopIfTrue="1" operator="between">
      <formula>4</formula>
      <formula>5</formula>
    </cfRule>
    <cfRule type="cellIs" dxfId="438" priority="68" stopIfTrue="1" operator="between">
      <formula>3</formula>
      <formula>4</formula>
    </cfRule>
    <cfRule type="cellIs" dxfId="437" priority="69" stopIfTrue="1" operator="between">
      <formula>2</formula>
      <formula>3</formula>
    </cfRule>
    <cfRule type="cellIs" dxfId="436" priority="70" stopIfTrue="1" operator="between">
      <formula>1</formula>
      <formula>2</formula>
    </cfRule>
    <cfRule type="cellIs" dxfId="435" priority="71" stopIfTrue="1" operator="between">
      <formula>0</formula>
      <formula>1</formula>
    </cfRule>
  </conditionalFormatting>
  <conditionalFormatting sqref="M6:M250">
    <cfRule type="cellIs" dxfId="434" priority="62" stopIfTrue="1" operator="between">
      <formula>4</formula>
      <formula>5</formula>
    </cfRule>
    <cfRule type="cellIs" dxfId="433" priority="63" stopIfTrue="1" operator="between">
      <formula>3</formula>
      <formula>4</formula>
    </cfRule>
    <cfRule type="cellIs" dxfId="432" priority="64" stopIfTrue="1" operator="between">
      <formula>2</formula>
      <formula>3</formula>
    </cfRule>
    <cfRule type="cellIs" dxfId="431" priority="65" stopIfTrue="1" operator="between">
      <formula>1</formula>
      <formula>2</formula>
    </cfRule>
    <cfRule type="cellIs" dxfId="430" priority="66" stopIfTrue="1" operator="between">
      <formula>0</formula>
      <formula>1</formula>
    </cfRule>
  </conditionalFormatting>
  <conditionalFormatting sqref="N6:N250">
    <cfRule type="cellIs" dxfId="429" priority="57" stopIfTrue="1" operator="between">
      <formula>4</formula>
      <formula>5</formula>
    </cfRule>
    <cfRule type="cellIs" dxfId="428" priority="58" stopIfTrue="1" operator="between">
      <formula>3</formula>
      <formula>4</formula>
    </cfRule>
    <cfRule type="cellIs" dxfId="427" priority="59" stopIfTrue="1" operator="between">
      <formula>2</formula>
      <formula>3</formula>
    </cfRule>
    <cfRule type="cellIs" dxfId="426" priority="60" stopIfTrue="1" operator="between">
      <formula>1</formula>
      <formula>2</formula>
    </cfRule>
    <cfRule type="cellIs" dxfId="425" priority="61" stopIfTrue="1" operator="between">
      <formula>0</formula>
      <formula>1</formula>
    </cfRule>
  </conditionalFormatting>
  <conditionalFormatting sqref="O6:O250">
    <cfRule type="cellIs" dxfId="424" priority="52" stopIfTrue="1" operator="between">
      <formula>4</formula>
      <formula>5</formula>
    </cfRule>
    <cfRule type="cellIs" dxfId="423" priority="53" stopIfTrue="1" operator="between">
      <formula>3</formula>
      <formula>4</formula>
    </cfRule>
    <cfRule type="cellIs" dxfId="422" priority="54" stopIfTrue="1" operator="between">
      <formula>2</formula>
      <formula>3</formula>
    </cfRule>
    <cfRule type="cellIs" dxfId="421" priority="55" stopIfTrue="1" operator="between">
      <formula>1</formula>
      <formula>2</formula>
    </cfRule>
    <cfRule type="cellIs" dxfId="420" priority="56" stopIfTrue="1" operator="between">
      <formula>0</formula>
      <formula>1</formula>
    </cfRule>
  </conditionalFormatting>
  <conditionalFormatting sqref="Q6:Q250">
    <cfRule type="cellIs" dxfId="419" priority="47" stopIfTrue="1" operator="between">
      <formula>4</formula>
      <formula>5</formula>
    </cfRule>
    <cfRule type="cellIs" dxfId="418" priority="48" stopIfTrue="1" operator="between">
      <formula>3</formula>
      <formula>4</formula>
    </cfRule>
    <cfRule type="cellIs" dxfId="417" priority="49" stopIfTrue="1" operator="between">
      <formula>2</formula>
      <formula>3</formula>
    </cfRule>
    <cfRule type="cellIs" dxfId="416" priority="50" stopIfTrue="1" operator="between">
      <formula>1</formula>
      <formula>2</formula>
    </cfRule>
    <cfRule type="cellIs" dxfId="415" priority="51" stopIfTrue="1" operator="between">
      <formula>0</formula>
      <formula>1</formula>
    </cfRule>
  </conditionalFormatting>
  <conditionalFormatting sqref="R6:R250">
    <cfRule type="cellIs" dxfId="414" priority="42" stopIfTrue="1" operator="between">
      <formula>4</formula>
      <formula>5</formula>
    </cfRule>
    <cfRule type="cellIs" dxfId="413" priority="43" stopIfTrue="1" operator="between">
      <formula>3</formula>
      <formula>4</formula>
    </cfRule>
    <cfRule type="cellIs" dxfId="412" priority="44" stopIfTrue="1" operator="between">
      <formula>2</formula>
      <formula>3</formula>
    </cfRule>
    <cfRule type="cellIs" dxfId="411" priority="45" stopIfTrue="1" operator="between">
      <formula>1</formula>
      <formula>2</formula>
    </cfRule>
    <cfRule type="cellIs" dxfId="410" priority="46" stopIfTrue="1" operator="between">
      <formula>0</formula>
      <formula>1</formula>
    </cfRule>
  </conditionalFormatting>
  <conditionalFormatting sqref="S6:S250">
    <cfRule type="cellIs" dxfId="409" priority="37" stopIfTrue="1" operator="between">
      <formula>4</formula>
      <formula>5</formula>
    </cfRule>
    <cfRule type="cellIs" dxfId="408" priority="38" stopIfTrue="1" operator="between">
      <formula>3</formula>
      <formula>4</formula>
    </cfRule>
    <cfRule type="cellIs" dxfId="407" priority="39" stopIfTrue="1" operator="between">
      <formula>2</formula>
      <formula>3</formula>
    </cfRule>
    <cfRule type="cellIs" dxfId="406" priority="40" stopIfTrue="1" operator="between">
      <formula>1</formula>
      <formula>2</formula>
    </cfRule>
    <cfRule type="cellIs" dxfId="405" priority="41" stopIfTrue="1" operator="between">
      <formula>0</formula>
      <formula>1</formula>
    </cfRule>
  </conditionalFormatting>
  <conditionalFormatting sqref="U6:U250">
    <cfRule type="cellIs" dxfId="404" priority="32" stopIfTrue="1" operator="between">
      <formula>4</formula>
      <formula>5</formula>
    </cfRule>
    <cfRule type="cellIs" dxfId="403" priority="33" stopIfTrue="1" operator="between">
      <formula>3</formula>
      <formula>4</formula>
    </cfRule>
    <cfRule type="cellIs" dxfId="402" priority="34" stopIfTrue="1" operator="between">
      <formula>2</formula>
      <formula>3</formula>
    </cfRule>
    <cfRule type="cellIs" dxfId="401" priority="35" stopIfTrue="1" operator="between">
      <formula>1</formula>
      <formula>2</formula>
    </cfRule>
    <cfRule type="cellIs" dxfId="400" priority="36" stopIfTrue="1" operator="between">
      <formula>0</formula>
      <formula>1</formula>
    </cfRule>
  </conditionalFormatting>
  <conditionalFormatting sqref="V6:V250">
    <cfRule type="cellIs" dxfId="399" priority="27" stopIfTrue="1" operator="between">
      <formula>4</formula>
      <formula>5</formula>
    </cfRule>
    <cfRule type="cellIs" dxfId="398" priority="28" stopIfTrue="1" operator="between">
      <formula>3</formula>
      <formula>4</formula>
    </cfRule>
    <cfRule type="cellIs" dxfId="397" priority="29" stopIfTrue="1" operator="between">
      <formula>2</formula>
      <formula>3</formula>
    </cfRule>
    <cfRule type="cellIs" dxfId="396" priority="30" stopIfTrue="1" operator="between">
      <formula>1</formula>
      <formula>2</formula>
    </cfRule>
    <cfRule type="cellIs" dxfId="395" priority="31" stopIfTrue="1" operator="between">
      <formula>0</formula>
      <formula>1</formula>
    </cfRule>
  </conditionalFormatting>
  <conditionalFormatting sqref="W6:W250">
    <cfRule type="cellIs" dxfId="394" priority="22" stopIfTrue="1" operator="between">
      <formula>4</formula>
      <formula>5</formula>
    </cfRule>
    <cfRule type="cellIs" dxfId="393" priority="23" stopIfTrue="1" operator="between">
      <formula>3</formula>
      <formula>4</formula>
    </cfRule>
    <cfRule type="cellIs" dxfId="392" priority="24" stopIfTrue="1" operator="between">
      <formula>2</formula>
      <formula>3</formula>
    </cfRule>
    <cfRule type="cellIs" dxfId="391" priority="25" stopIfTrue="1" operator="between">
      <formula>1</formula>
      <formula>2</formula>
    </cfRule>
    <cfRule type="cellIs" dxfId="390" priority="26" stopIfTrue="1" operator="between">
      <formula>0</formula>
      <formula>1</formula>
    </cfRule>
  </conditionalFormatting>
  <conditionalFormatting sqref="AB6:AB250">
    <cfRule type="cellIs" dxfId="389" priority="2" stopIfTrue="1" operator="between">
      <formula>4</formula>
      <formula>5</formula>
    </cfRule>
    <cfRule type="cellIs" dxfId="388" priority="3" stopIfTrue="1" operator="between">
      <formula>3</formula>
      <formula>4</formula>
    </cfRule>
    <cfRule type="cellIs" dxfId="387" priority="4" stopIfTrue="1" operator="between">
      <formula>2</formula>
      <formula>3</formula>
    </cfRule>
    <cfRule type="cellIs" dxfId="386" priority="5" stopIfTrue="1" operator="between">
      <formula>1</formula>
      <formula>2</formula>
    </cfRule>
    <cfRule type="cellIs" dxfId="385" priority="6" stopIfTrue="1" operator="between">
      <formula>0</formula>
      <formula>1</formula>
    </cfRule>
  </conditionalFormatting>
  <conditionalFormatting sqref="Y6:Y250">
    <cfRule type="cellIs" dxfId="384" priority="17" stopIfTrue="1" operator="between">
      <formula>4</formula>
      <formula>5</formula>
    </cfRule>
    <cfRule type="cellIs" dxfId="383" priority="18" stopIfTrue="1" operator="between">
      <formula>3</formula>
      <formula>4</formula>
    </cfRule>
    <cfRule type="cellIs" dxfId="382" priority="19" stopIfTrue="1" operator="between">
      <formula>2</formula>
      <formula>3</formula>
    </cfRule>
    <cfRule type="cellIs" dxfId="381" priority="20" stopIfTrue="1" operator="between">
      <formula>1</formula>
      <formula>2</formula>
    </cfRule>
    <cfRule type="cellIs" dxfId="380" priority="21" stopIfTrue="1" operator="between">
      <formula>0</formula>
      <formula>1</formula>
    </cfRule>
  </conditionalFormatting>
  <conditionalFormatting sqref="Z6:Z250">
    <cfRule type="cellIs" dxfId="379" priority="12" stopIfTrue="1" operator="between">
      <formula>4</formula>
      <formula>5</formula>
    </cfRule>
    <cfRule type="cellIs" dxfId="378" priority="13" stopIfTrue="1" operator="between">
      <formula>3</formula>
      <formula>4</formula>
    </cfRule>
    <cfRule type="cellIs" dxfId="377" priority="14" stopIfTrue="1" operator="between">
      <formula>2</formula>
      <formula>3</formula>
    </cfRule>
    <cfRule type="cellIs" dxfId="376" priority="15" stopIfTrue="1" operator="between">
      <formula>1</formula>
      <formula>2</formula>
    </cfRule>
    <cfRule type="cellIs" dxfId="375" priority="16" stopIfTrue="1" operator="between">
      <formula>0</formula>
      <formula>1</formula>
    </cfRule>
  </conditionalFormatting>
  <conditionalFormatting sqref="AA6:AA250">
    <cfRule type="cellIs" dxfId="374" priority="7" stopIfTrue="1" operator="between">
      <formula>4</formula>
      <formula>5</formula>
    </cfRule>
    <cfRule type="cellIs" dxfId="373" priority="8" stopIfTrue="1" operator="between">
      <formula>3</formula>
      <formula>4</formula>
    </cfRule>
    <cfRule type="cellIs" dxfId="372" priority="9" stopIfTrue="1" operator="between">
      <formula>2</formula>
      <formula>3</formula>
    </cfRule>
    <cfRule type="cellIs" dxfId="371" priority="10" stopIfTrue="1" operator="between">
      <formula>1</formula>
      <formula>2</formula>
    </cfRule>
    <cfRule type="cellIs" dxfId="370"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6"/>
  <sheetViews>
    <sheetView workbookViewId="0">
      <selection activeCell="D3" sqref="D3"/>
    </sheetView>
  </sheetViews>
  <sheetFormatPr defaultColWidth="9.42578125" defaultRowHeight="15" x14ac:dyDescent="0.25"/>
  <cols>
    <col min="1" max="1" width="36.42578125" style="217" customWidth="1"/>
    <col min="2" max="2" width="26" style="217" bestFit="1" customWidth="1"/>
    <col min="3" max="3" width="10.42578125" style="217" bestFit="1" customWidth="1"/>
    <col min="4" max="4" width="13.42578125" style="217" customWidth="1"/>
    <col min="5" max="5" width="11" style="217" customWidth="1"/>
    <col min="6" max="18" width="10" style="213" customWidth="1"/>
    <col min="19" max="19" width="9.42578125" style="217" customWidth="1"/>
    <col min="20" max="16384" width="9.42578125" style="217"/>
  </cols>
  <sheetData>
    <row r="1" spans="1:18" ht="15.6" customHeight="1" thickBot="1" x14ac:dyDescent="0.3">
      <c r="A1" s="298"/>
      <c r="B1" s="295"/>
      <c r="C1" s="295"/>
      <c r="D1" s="295"/>
      <c r="E1" s="295"/>
      <c r="F1" s="296"/>
      <c r="G1" s="296"/>
      <c r="H1" s="296"/>
      <c r="I1" s="296"/>
      <c r="J1" s="296"/>
      <c r="K1" s="296"/>
      <c r="L1" s="296"/>
      <c r="M1" s="296"/>
      <c r="N1" s="296"/>
      <c r="O1" s="296"/>
      <c r="P1" s="296"/>
      <c r="Q1" s="296"/>
      <c r="R1" s="296"/>
    </row>
    <row r="2" spans="1:18" s="212" customFormat="1" ht="110.85" customHeight="1" thickBot="1" x14ac:dyDescent="0.25">
      <c r="A2" s="2"/>
      <c r="B2" s="2"/>
      <c r="C2" s="56"/>
      <c r="D2" s="56"/>
      <c r="E2" s="56"/>
      <c r="F2" s="86" t="s">
        <v>7725</v>
      </c>
      <c r="G2" s="86" t="s">
        <v>7726</v>
      </c>
      <c r="H2" s="86" t="s">
        <v>7727</v>
      </c>
      <c r="I2" s="86" t="s">
        <v>7728</v>
      </c>
      <c r="J2" s="87" t="s">
        <v>7729</v>
      </c>
      <c r="K2" s="85" t="s">
        <v>719</v>
      </c>
      <c r="L2" s="88" t="s">
        <v>7730</v>
      </c>
      <c r="M2" s="88" t="s">
        <v>7731</v>
      </c>
      <c r="N2" s="88" t="s">
        <v>7732</v>
      </c>
      <c r="O2" s="88" t="s">
        <v>7733</v>
      </c>
      <c r="P2" s="88" t="s">
        <v>7734</v>
      </c>
      <c r="Q2" s="85" t="s">
        <v>7690</v>
      </c>
      <c r="R2" s="84" t="s">
        <v>7688</v>
      </c>
    </row>
    <row r="3" spans="1:18" x14ac:dyDescent="0.25">
      <c r="A3" s="52"/>
      <c r="B3" s="52"/>
      <c r="C3" s="56"/>
      <c r="D3" s="56"/>
      <c r="E3" s="7" t="s">
        <v>7722</v>
      </c>
      <c r="F3" s="67"/>
      <c r="G3" s="67"/>
      <c r="H3" s="67"/>
      <c r="I3" s="67"/>
      <c r="J3" s="67"/>
      <c r="K3" s="68">
        <v>7</v>
      </c>
      <c r="L3" s="29">
        <v>0.05</v>
      </c>
      <c r="M3" s="29">
        <v>0.05</v>
      </c>
      <c r="N3" s="29">
        <v>0.05</v>
      </c>
      <c r="O3" s="29">
        <v>0.05</v>
      </c>
      <c r="P3" s="29">
        <v>0.05</v>
      </c>
      <c r="Q3" s="67"/>
      <c r="R3" s="67"/>
    </row>
    <row r="4" spans="1:18" x14ac:dyDescent="0.25">
      <c r="A4" s="52"/>
      <c r="B4" s="52"/>
      <c r="C4" s="56"/>
      <c r="D4" s="56"/>
      <c r="E4" s="7" t="s">
        <v>7723</v>
      </c>
      <c r="F4" s="67"/>
      <c r="G4" s="67"/>
      <c r="H4" s="67"/>
      <c r="I4" s="67"/>
      <c r="J4" s="67"/>
      <c r="K4" s="68">
        <v>4</v>
      </c>
      <c r="L4" s="67"/>
      <c r="M4" s="67"/>
      <c r="N4" s="67"/>
      <c r="O4" s="67"/>
      <c r="P4" s="67"/>
      <c r="Q4" s="67"/>
      <c r="R4" s="67"/>
    </row>
    <row r="5" spans="1:18" x14ac:dyDescent="0.25">
      <c r="A5" s="23" t="s">
        <v>7676</v>
      </c>
      <c r="B5" s="23" t="s">
        <v>7681</v>
      </c>
      <c r="C5" s="23" t="s">
        <v>7678</v>
      </c>
      <c r="D5" s="23" t="s">
        <v>7679</v>
      </c>
      <c r="E5" s="24" t="s">
        <v>7724</v>
      </c>
      <c r="F5" s="25"/>
      <c r="G5" s="26"/>
      <c r="H5" s="25"/>
      <c r="I5" s="27"/>
      <c r="J5" s="25"/>
      <c r="K5" s="25"/>
      <c r="L5" s="25"/>
      <c r="M5" s="25"/>
      <c r="N5" s="25"/>
      <c r="O5" s="25"/>
      <c r="P5" s="25"/>
      <c r="Q5" s="25"/>
      <c r="R5" s="25"/>
    </row>
    <row r="6" spans="1:18" x14ac:dyDescent="0.25">
      <c r="A6" s="147" t="str">
        <f>'Crisis Indicator Data'!A3</f>
        <v>Complex crisis in Afghanistan</v>
      </c>
      <c r="B6" s="148" t="str">
        <f>'Crisis Indicator Data'!B3</f>
        <v>Complex crisis</v>
      </c>
      <c r="C6" s="148" t="str">
        <f>'Crisis Indicator Data'!C3</f>
        <v>AFG001</v>
      </c>
      <c r="D6" s="148" t="str">
        <f>'Crisis Indicator Data'!D3</f>
        <v>Afghanistan</v>
      </c>
      <c r="E6" s="148" t="str">
        <f>'Crisis Indicator Data'!E3</f>
        <v>AFG</v>
      </c>
      <c r="F6" s="159">
        <f>IF('Crisis Indicator Data'!Q3="x","x",('Crisis Indicator Data'!Q3/1000000))</f>
        <v>5.9</v>
      </c>
      <c r="G6" s="159">
        <f>IF('Crisis Indicator Data'!R3="x","x",('Crisis Indicator Data'!R3/1000000))</f>
        <v>11.5</v>
      </c>
      <c r="H6" s="159">
        <f>IF('Crisis Indicator Data'!S3="x","x",('Crisis Indicator Data'!S3/1000000))</f>
        <v>15.1</v>
      </c>
      <c r="I6" s="159">
        <f>IF('Crisis Indicator Data'!T3="x","x",('Crisis Indicator Data'!T3/1000000))</f>
        <v>9.3000000000000007</v>
      </c>
      <c r="J6" s="159">
        <f>IF('Crisis Indicator Data'!U3="x","x",('Crisis Indicator Data'!U3/1000000))</f>
        <v>0</v>
      </c>
      <c r="K6" s="254">
        <f t="shared" ref="K6:K37" si="0">IF(H6="x","x",IF(SUM(H6:J6)=0,0,IF(LOG(SUM(H6:J6)*1000000)&lt;$K$4,0,IF(LOG(SUM(H6:J6)*1000000)&gt;$K$3,5,ROUND(5-(K$3-LOG(SUM(H6:J6)*1000000))/(K$3-K$4)*5,1)))))</f>
        <v>5</v>
      </c>
      <c r="L6" s="144">
        <f>IF(F6="x","x",(F6*1000000/VLOOKUP($C6,'Crisis Indicator Data'!$C$3:$H$198,5,FALSE)))</f>
        <v>0.14114832535885166</v>
      </c>
      <c r="M6" s="144">
        <f>IF(G6="x","x",(G6*1000000/VLOOKUP($C6,'Crisis Indicator Data'!$C$3:$H$198,5,FALSE)))</f>
        <v>0.27511961722488038</v>
      </c>
      <c r="N6" s="144">
        <f>IF(H6="x","x",(H6*1000000/VLOOKUP($C6,'Crisis Indicator Data'!$C$3:$H$198,5,FALSE)))</f>
        <v>0.36124401913875598</v>
      </c>
      <c r="O6" s="144">
        <f>IF(I6="x","x",(I6*1000000/VLOOKUP($C6,'Crisis Indicator Data'!$C$3:$H$198,5,FALSE)))</f>
        <v>0.22248803827751196</v>
      </c>
      <c r="P6" s="144">
        <f>IF(J6="x","x",(J6*1000000/VLOOKUP($C6,'Crisis Indicator Data'!$C$3:$H$198,5,FALSE)))</f>
        <v>0</v>
      </c>
      <c r="Q6" s="248">
        <f t="shared" ref="Q6:Q37" si="1">IF(N6="x","x",IF(OR(L6&gt;=$L$3,M6&gt;=$M$3,N6&gt;=$N$3,O6&gt;=$O$3,P6&gt;=$P$3),(IF(P6&gt;=$P$3,5,IF((O6+P6)&gt;=$O$3,4,IF((O6+P6+N6)&gt;=$N$3,3,IF((O6+P6+N6+M6)&gt;=$M$3,2,1)))))))</f>
        <v>4</v>
      </c>
      <c r="R6" s="248">
        <f t="shared" ref="R6:R37" si="2">IF(Q6="x","x",(AVERAGE(K6,Q6)))</f>
        <v>4.5</v>
      </c>
    </row>
    <row r="7" spans="1:18" x14ac:dyDescent="0.25">
      <c r="A7" s="147" t="str">
        <f>'Crisis Indicator Data'!A4</f>
        <v>Drought in South-West Angola</v>
      </c>
      <c r="B7" s="148" t="str">
        <f>'Crisis Indicator Data'!B4</f>
        <v>Food Security</v>
      </c>
      <c r="C7" s="148" t="str">
        <f>'Crisis Indicator Data'!C4</f>
        <v>AGO002</v>
      </c>
      <c r="D7" s="148" t="str">
        <f>'Crisis Indicator Data'!D4</f>
        <v>Angola</v>
      </c>
      <c r="E7" s="148" t="str">
        <f>'Crisis Indicator Data'!E4</f>
        <v>AGO</v>
      </c>
      <c r="F7" s="159">
        <f>IF('Crisis Indicator Data'!Q4="x","x",('Crisis Indicator Data'!Q4/1000000))</f>
        <v>0.54</v>
      </c>
      <c r="G7" s="159">
        <f>IF('Crisis Indicator Data'!R4="x","x",('Crisis Indicator Data'!R4/1000000))</f>
        <v>0.83699999999999997</v>
      </c>
      <c r="H7" s="159">
        <f>IF('Crisis Indicator Data'!S4="x","x",('Crisis Indicator Data'!S4/1000000))</f>
        <v>1.026</v>
      </c>
      <c r="I7" s="159">
        <f>IF('Crisis Indicator Data'!T4="x","x",('Crisis Indicator Data'!T4/1000000))</f>
        <v>0.32400000000000001</v>
      </c>
      <c r="J7" s="159">
        <f>IF('Crisis Indicator Data'!U4="x","x",('Crisis Indicator Data'!U4/1000000))</f>
        <v>0</v>
      </c>
      <c r="K7" s="254">
        <f t="shared" si="0"/>
        <v>3.6</v>
      </c>
      <c r="L7" s="144">
        <f>IF(F7="x","x",(F7*1000000/VLOOKUP($C7,'Crisis Indicator Data'!$C$3:$H$198,5,FALSE)))</f>
        <v>0.19801980198019803</v>
      </c>
      <c r="M7" s="144">
        <f>IF(G7="x","x",(G7*1000000/VLOOKUP($C7,'Crisis Indicator Data'!$C$3:$H$198,5,FALSE)))</f>
        <v>0.30693069306930693</v>
      </c>
      <c r="N7" s="144">
        <f>IF(H7="x","x",(H7*1000000/VLOOKUP($C7,'Crisis Indicator Data'!$C$3:$H$198,5,FALSE)))</f>
        <v>0.37623762376237624</v>
      </c>
      <c r="O7" s="144">
        <f>IF(I7="x","x",(I7*1000000/VLOOKUP($C7,'Crisis Indicator Data'!$C$3:$H$198,5,FALSE)))</f>
        <v>0.11881188118811881</v>
      </c>
      <c r="P7" s="144">
        <f>IF(J7="x","x",(J7*1000000/VLOOKUP($C7,'Crisis Indicator Data'!$C$3:$H$198,5,FALSE)))</f>
        <v>0</v>
      </c>
      <c r="Q7" s="248">
        <f t="shared" si="1"/>
        <v>4</v>
      </c>
      <c r="R7" s="248">
        <f t="shared" si="2"/>
        <v>3.8</v>
      </c>
    </row>
    <row r="8" spans="1:18" x14ac:dyDescent="0.25">
      <c r="A8" s="147" t="str">
        <f>'Crisis Indicator Data'!A5</f>
        <v>Nagorno-Karabakh Conflict in Armenia</v>
      </c>
      <c r="B8" s="148" t="str">
        <f>'Crisis Indicator Data'!B5</f>
        <v>Conflict</v>
      </c>
      <c r="C8" s="148" t="str">
        <f>'Crisis Indicator Data'!C5</f>
        <v>ARM002</v>
      </c>
      <c r="D8" s="148" t="str">
        <f>'Crisis Indicator Data'!D5</f>
        <v>Armenia</v>
      </c>
      <c r="E8" s="148" t="str">
        <f>'Crisis Indicator Data'!E5</f>
        <v>ARM</v>
      </c>
      <c r="F8" s="159">
        <f>IF('Crisis Indicator Data'!Q5="x","x",('Crisis Indicator Data'!Q5/1000000))</f>
        <v>2.8740000000000001</v>
      </c>
      <c r="G8" s="159">
        <f>IF('Crisis Indicator Data'!R5="x","x",('Crisis Indicator Data'!R5/1000000))</f>
        <v>1.7999999999999999E-2</v>
      </c>
      <c r="H8" s="159">
        <f>IF('Crisis Indicator Data'!S5="x","x",('Crisis Indicator Data'!S5/1000000))</f>
        <v>6.6000000000000003E-2</v>
      </c>
      <c r="I8" s="159">
        <f>IF('Crisis Indicator Data'!T5="x","x",('Crisis Indicator Data'!T5/1000000))</f>
        <v>0</v>
      </c>
      <c r="J8" s="159">
        <f>IF('Crisis Indicator Data'!U5="x","x",('Crisis Indicator Data'!U5/1000000))</f>
        <v>0</v>
      </c>
      <c r="K8" s="254">
        <f t="shared" si="0"/>
        <v>1.4</v>
      </c>
      <c r="L8" s="144">
        <f>IF(F8="x","x",(F8*1000000/VLOOKUP($C8,'Crisis Indicator Data'!$C$3:$H$198,5,FALSE)))</f>
        <v>0.95039682539682535</v>
      </c>
      <c r="M8" s="144">
        <f>IF(G8="x","x",(G8*1000000/VLOOKUP($C8,'Crisis Indicator Data'!$C$3:$H$198,5,FALSE)))</f>
        <v>5.9523809523809521E-3</v>
      </c>
      <c r="N8" s="144">
        <f>IF(H8="x","x",(H8*1000000/VLOOKUP($C8,'Crisis Indicator Data'!$C$3:$H$198,5,FALSE)))</f>
        <v>2.1825396825396824E-2</v>
      </c>
      <c r="O8" s="144">
        <f>IF(I8="x","x",(I8*1000000/VLOOKUP($C8,'Crisis Indicator Data'!$C$3:$H$198,5,FALSE)))</f>
        <v>0</v>
      </c>
      <c r="P8" s="144">
        <f>IF(J8="x","x",(J8*1000000/VLOOKUP($C8,'Crisis Indicator Data'!$C$3:$H$198,5,FALSE)))</f>
        <v>0</v>
      </c>
      <c r="Q8" s="248">
        <f t="shared" si="1"/>
        <v>1</v>
      </c>
      <c r="R8" s="248">
        <f t="shared" si="2"/>
        <v>1.2</v>
      </c>
    </row>
    <row r="9" spans="1:18" x14ac:dyDescent="0.25">
      <c r="A9" s="147" t="str">
        <f>'Crisis Indicator Data'!A6</f>
        <v>Nagorno-Karabakh conflict in Azerbaijan</v>
      </c>
      <c r="B9" s="148" t="str">
        <f>'Crisis Indicator Data'!B6</f>
        <v>Conflict</v>
      </c>
      <c r="C9" s="148" t="str">
        <f>'Crisis Indicator Data'!C6</f>
        <v>AZE002</v>
      </c>
      <c r="D9" s="148" t="str">
        <f>'Crisis Indicator Data'!D6</f>
        <v>Azerbaijan</v>
      </c>
      <c r="E9" s="148" t="str">
        <f>'Crisis Indicator Data'!E6</f>
        <v>AZE</v>
      </c>
      <c r="F9" s="159" t="str">
        <f>IF('Crisis Indicator Data'!Q6="x","x",('Crisis Indicator Data'!Q6/1000000))</f>
        <v>x</v>
      </c>
      <c r="G9" s="159" t="str">
        <f>IF('Crisis Indicator Data'!R6="x","x",('Crisis Indicator Data'!R6/1000000))</f>
        <v>x</v>
      </c>
      <c r="H9" s="159" t="str">
        <f>IF('Crisis Indicator Data'!S6="x","x",('Crisis Indicator Data'!S6/1000000))</f>
        <v>x</v>
      </c>
      <c r="I9" s="159" t="str">
        <f>IF('Crisis Indicator Data'!T6="x","x",('Crisis Indicator Data'!T6/1000000))</f>
        <v>x</v>
      </c>
      <c r="J9" s="159" t="str">
        <f>IF('Crisis Indicator Data'!U6="x","x",('Crisis Indicator Data'!U6/1000000))</f>
        <v>x</v>
      </c>
      <c r="K9" s="254" t="str">
        <f t="shared" si="0"/>
        <v>x</v>
      </c>
      <c r="L9" s="144" t="str">
        <f>IF(F9="x","x",(F9*1000000/VLOOKUP($C9,'Crisis Indicator Data'!$C$3:$H$198,5,FALSE)))</f>
        <v>x</v>
      </c>
      <c r="M9" s="144" t="str">
        <f>IF(G9="x","x",(G9*1000000/VLOOKUP($C9,'Crisis Indicator Data'!$C$3:$H$198,5,FALSE)))</f>
        <v>x</v>
      </c>
      <c r="N9" s="144" t="str">
        <f>IF(H9="x","x",(H9*1000000/VLOOKUP($C9,'Crisis Indicator Data'!$C$3:$H$198,5,FALSE)))</f>
        <v>x</v>
      </c>
      <c r="O9" s="144" t="str">
        <f>IF(I9="x","x",(I9*1000000/VLOOKUP($C9,'Crisis Indicator Data'!$C$3:$H$198,5,FALSE)))</f>
        <v>x</v>
      </c>
      <c r="P9" s="144" t="str">
        <f>IF(J9="x","x",(J9*1000000/VLOOKUP($C9,'Crisis Indicator Data'!$C$3:$H$198,5,FALSE)))</f>
        <v>x</v>
      </c>
      <c r="Q9" s="248" t="str">
        <f t="shared" si="1"/>
        <v>x</v>
      </c>
      <c r="R9" s="248" t="str">
        <f t="shared" si="2"/>
        <v>x</v>
      </c>
    </row>
    <row r="10" spans="1:18" x14ac:dyDescent="0.25">
      <c r="A10" s="147" t="str">
        <f>'Crisis Indicator Data'!A7</f>
        <v>Complex in Burundi</v>
      </c>
      <c r="B10" s="148" t="str">
        <f>'Crisis Indicator Data'!B7</f>
        <v>Complex crisis</v>
      </c>
      <c r="C10" s="148" t="str">
        <f>'Crisis Indicator Data'!C7</f>
        <v>BDI001</v>
      </c>
      <c r="D10" s="148" t="str">
        <f>'Crisis Indicator Data'!D7</f>
        <v>Burundi</v>
      </c>
      <c r="E10" s="148" t="str">
        <f>'Crisis Indicator Data'!E7</f>
        <v>BDI</v>
      </c>
      <c r="F10" s="159">
        <f>IF('Crisis Indicator Data'!Q7="x","x",('Crisis Indicator Data'!Q7/1000000))</f>
        <v>0</v>
      </c>
      <c r="G10" s="159">
        <f>IF('Crisis Indicator Data'!R7="x","x",('Crisis Indicator Data'!R7/1000000))</f>
        <v>11.2</v>
      </c>
      <c r="H10" s="159">
        <f>IF('Crisis Indicator Data'!S7="x","x",('Crisis Indicator Data'!S7/1000000))</f>
        <v>1.6919999999999999</v>
      </c>
      <c r="I10" s="159">
        <f>IF('Crisis Indicator Data'!T7="x","x",('Crisis Indicator Data'!T7/1000000))</f>
        <v>0.108</v>
      </c>
      <c r="J10" s="159">
        <f>IF('Crisis Indicator Data'!U7="x","x",('Crisis Indicator Data'!U7/1000000))</f>
        <v>0</v>
      </c>
      <c r="K10" s="254">
        <f t="shared" si="0"/>
        <v>3.8</v>
      </c>
      <c r="L10" s="144">
        <f>IF(F10="x","x",(F10*1000000/VLOOKUP($C10,'Crisis Indicator Data'!$C$3:$H$198,5,FALSE)))</f>
        <v>0</v>
      </c>
      <c r="M10" s="144">
        <f>IF(G10="x","x",(G10*1000000/VLOOKUP($C10,'Crisis Indicator Data'!$C$3:$H$198,5,FALSE)))</f>
        <v>0.86153846153846159</v>
      </c>
      <c r="N10" s="144">
        <f>IF(H10="x","x",(H10*1000000/VLOOKUP($C10,'Crisis Indicator Data'!$C$3:$H$198,5,FALSE)))</f>
        <v>0.13015384615384615</v>
      </c>
      <c r="O10" s="144">
        <f>IF(I10="x","x",(I10*1000000/VLOOKUP($C10,'Crisis Indicator Data'!$C$3:$H$198,5,FALSE)))</f>
        <v>8.3076923076923076E-3</v>
      </c>
      <c r="P10" s="144">
        <f>IF(J10="x","x",(J10*1000000/VLOOKUP($C10,'Crisis Indicator Data'!$C$3:$H$198,5,FALSE)))</f>
        <v>0</v>
      </c>
      <c r="Q10" s="248">
        <f t="shared" si="1"/>
        <v>3</v>
      </c>
      <c r="R10" s="248">
        <f t="shared" si="2"/>
        <v>3.4</v>
      </c>
    </row>
    <row r="11" spans="1:18" x14ac:dyDescent="0.25">
      <c r="A11" s="147" t="str">
        <f>'Crisis Indicator Data'!A8</f>
        <v>Conflict in Burkina Faso</v>
      </c>
      <c r="B11" s="148" t="str">
        <f>'Crisis Indicator Data'!B8</f>
        <v>Conflict</v>
      </c>
      <c r="C11" s="148" t="str">
        <f>'Crisis Indicator Data'!C8</f>
        <v>BFA002</v>
      </c>
      <c r="D11" s="148" t="str">
        <f>'Crisis Indicator Data'!D8</f>
        <v>Burkina Faso</v>
      </c>
      <c r="E11" s="148" t="str">
        <f>'Crisis Indicator Data'!E8</f>
        <v>BFA</v>
      </c>
      <c r="F11" s="159">
        <f>IF('Crisis Indicator Data'!Q8="x","x",('Crisis Indicator Data'!Q8/1000000))</f>
        <v>8.1000000000000003E-2</v>
      </c>
      <c r="G11" s="159">
        <f>IF('Crisis Indicator Data'!R8="x","x",('Crisis Indicator Data'!R8/1000000))</f>
        <v>2</v>
      </c>
      <c r="H11" s="159">
        <f>IF('Crisis Indicator Data'!S8="x","x",('Crisis Indicator Data'!S8/1000000))</f>
        <v>0.98299999999999998</v>
      </c>
      <c r="I11" s="159">
        <f>IF('Crisis Indicator Data'!T8="x","x",('Crisis Indicator Data'!T8/1000000))</f>
        <v>0.17499999999999999</v>
      </c>
      <c r="J11" s="159">
        <f>IF('Crisis Indicator Data'!U8="x","x",('Crisis Indicator Data'!U8/1000000))</f>
        <v>0.28399999999999997</v>
      </c>
      <c r="K11" s="254">
        <f t="shared" si="0"/>
        <v>3.6</v>
      </c>
      <c r="L11" s="144">
        <f>IF(F11="x","x",(F11*1000000/VLOOKUP($C11,'Crisis Indicator Data'!$C$3:$H$198,5,FALSE)))</f>
        <v>2.2991768379222254E-2</v>
      </c>
      <c r="M11" s="144">
        <f>IF(G11="x","x",(G11*1000000/VLOOKUP($C11,'Crisis Indicator Data'!$C$3:$H$198,5,FALSE)))</f>
        <v>0.56769798467215438</v>
      </c>
      <c r="N11" s="144">
        <f>IF(H11="x","x",(H11*1000000/VLOOKUP($C11,'Crisis Indicator Data'!$C$3:$H$198,5,FALSE)))</f>
        <v>0.27902355946636387</v>
      </c>
      <c r="O11" s="144">
        <f>IF(I11="x","x",(I11*1000000/VLOOKUP($C11,'Crisis Indicator Data'!$C$3:$H$198,5,FALSE)))</f>
        <v>4.9673573658813509E-2</v>
      </c>
      <c r="P11" s="144">
        <f>IF(J11="x","x",(J11*1000000/VLOOKUP($C11,'Crisis Indicator Data'!$C$3:$H$198,5,FALSE)))</f>
        <v>8.0613113823445923E-2</v>
      </c>
      <c r="Q11" s="248">
        <f t="shared" si="1"/>
        <v>5</v>
      </c>
      <c r="R11" s="248">
        <f t="shared" si="2"/>
        <v>4.3</v>
      </c>
    </row>
    <row r="12" spans="1:18" x14ac:dyDescent="0.25">
      <c r="A12" s="147" t="str">
        <f>'Crisis Indicator Data'!A9</f>
        <v>Rohingya refugee crisis</v>
      </c>
      <c r="B12" s="148" t="str">
        <f>'Crisis Indicator Data'!B9</f>
        <v>International displacement</v>
      </c>
      <c r="C12" s="148" t="str">
        <f>'Crisis Indicator Data'!C9</f>
        <v>BGD002</v>
      </c>
      <c r="D12" s="148" t="str">
        <f>'Crisis Indicator Data'!D9</f>
        <v>Bangladesh</v>
      </c>
      <c r="E12" s="148" t="str">
        <f>'Crisis Indicator Data'!E9</f>
        <v>BGD</v>
      </c>
      <c r="F12" s="159">
        <f>IF('Crisis Indicator Data'!Q9="x","x",('Crisis Indicator Data'!Q9/1000000))</f>
        <v>0</v>
      </c>
      <c r="G12" s="159">
        <f>IF('Crisis Indicator Data'!R9="x","x",('Crisis Indicator Data'!R9/1000000))</f>
        <v>3.9E-2</v>
      </c>
      <c r="H12" s="159">
        <f>IF('Crisis Indicator Data'!S9="x","x",('Crisis Indicator Data'!S9/1000000))</f>
        <v>1.3560000000000001</v>
      </c>
      <c r="I12" s="159">
        <f>IF('Crisis Indicator Data'!T9="x","x",('Crisis Indicator Data'!T9/1000000))</f>
        <v>0</v>
      </c>
      <c r="J12" s="159">
        <f>IF('Crisis Indicator Data'!U9="x","x",('Crisis Indicator Data'!U9/1000000))</f>
        <v>0</v>
      </c>
      <c r="K12" s="254">
        <f t="shared" si="0"/>
        <v>3.6</v>
      </c>
      <c r="L12" s="144">
        <f>IF(F12="x","x",(F12*1000000/VLOOKUP($C12,'Crisis Indicator Data'!$C$3:$H$198,5,FALSE)))</f>
        <v>0</v>
      </c>
      <c r="M12" s="144">
        <f>IF(G12="x","x",(G12*1000000/VLOOKUP($C12,'Crisis Indicator Data'!$C$3:$H$198,5,FALSE)))</f>
        <v>2.7956989247311829E-2</v>
      </c>
      <c r="N12" s="144">
        <f>IF(H12="x","x",(H12*1000000/VLOOKUP($C12,'Crisis Indicator Data'!$C$3:$H$198,5,FALSE)))</f>
        <v>0.97204301075268817</v>
      </c>
      <c r="O12" s="144">
        <f>IF(I12="x","x",(I12*1000000/VLOOKUP($C12,'Crisis Indicator Data'!$C$3:$H$198,5,FALSE)))</f>
        <v>0</v>
      </c>
      <c r="P12" s="144">
        <f>IF(J12="x","x",(J12*1000000/VLOOKUP($C12,'Crisis Indicator Data'!$C$3:$H$198,5,FALSE)))</f>
        <v>0</v>
      </c>
      <c r="Q12" s="248">
        <f t="shared" si="1"/>
        <v>3</v>
      </c>
      <c r="R12" s="248">
        <f t="shared" si="2"/>
        <v>3.3</v>
      </c>
    </row>
    <row r="13" spans="1:18" x14ac:dyDescent="0.25">
      <c r="A13" s="147" t="str">
        <f>'Crisis Indicator Data'!A10</f>
        <v>Country level Brazil</v>
      </c>
      <c r="B13" s="148" t="str">
        <f>'Crisis Indicator Data'!B10</f>
        <v>Multiple crises country</v>
      </c>
      <c r="C13" s="148" t="str">
        <f>'Crisis Indicator Data'!C10</f>
        <v>BRA001</v>
      </c>
      <c r="D13" s="148" t="str">
        <f>'Crisis Indicator Data'!D10</f>
        <v>Brazil</v>
      </c>
      <c r="E13" s="148" t="str">
        <f>'Crisis Indicator Data'!E10</f>
        <v>BRA</v>
      </c>
      <c r="F13" s="159">
        <f>IF('Crisis Indicator Data'!Q10="x","x",('Crisis Indicator Data'!Q10/1000000))</f>
        <v>52.064999999999998</v>
      </c>
      <c r="G13" s="159">
        <f>IF('Crisis Indicator Data'!R10="x","x",('Crisis Indicator Data'!R10/1000000))</f>
        <v>0.879</v>
      </c>
      <c r="H13" s="159">
        <f>IF('Crisis Indicator Data'!S10="x","x",('Crisis Indicator Data'!S10/1000000))</f>
        <v>0.47799999999999998</v>
      </c>
      <c r="I13" s="159">
        <f>IF('Crisis Indicator Data'!T10="x","x",('Crisis Indicator Data'!T10/1000000))</f>
        <v>0</v>
      </c>
      <c r="J13" s="159">
        <f>IF('Crisis Indicator Data'!U10="x","x",('Crisis Indicator Data'!U10/1000000))</f>
        <v>0</v>
      </c>
      <c r="K13" s="254">
        <f t="shared" si="0"/>
        <v>2.8</v>
      </c>
      <c r="L13" s="144">
        <f>IF(F13="x","x",(F13*1000000/VLOOKUP($C13,'Crisis Indicator Data'!$C$3:$H$198,5,FALSE)))</f>
        <v>0.97459848002695515</v>
      </c>
      <c r="M13" s="144">
        <f>IF(G13="x","x",(G13*1000000/VLOOKUP($C13,'Crisis Indicator Data'!$C$3:$H$198,5,FALSE)))</f>
        <v>1.645389539889933E-2</v>
      </c>
      <c r="N13" s="144">
        <f>IF(H13="x","x",(H13*1000000/VLOOKUP($C13,'Crisis Indicator Data'!$C$3:$H$198,5,FALSE)))</f>
        <v>8.9476245741454824E-3</v>
      </c>
      <c r="O13" s="144">
        <f>IF(I13="x","x",(I13*1000000/VLOOKUP($C13,'Crisis Indicator Data'!$C$3:$H$198,5,FALSE)))</f>
        <v>0</v>
      </c>
      <c r="P13" s="144">
        <f>IF(J13="x","x",(J13*1000000/VLOOKUP($C13,'Crisis Indicator Data'!$C$3:$H$198,5,FALSE)))</f>
        <v>0</v>
      </c>
      <c r="Q13" s="248">
        <f t="shared" si="1"/>
        <v>1</v>
      </c>
      <c r="R13" s="248">
        <f t="shared" si="2"/>
        <v>1.9</v>
      </c>
    </row>
    <row r="14" spans="1:18" x14ac:dyDescent="0.25">
      <c r="A14" s="147" t="str">
        <f>'Crisis Indicator Data'!A11</f>
        <v>Venezuela displacement in Brazil</v>
      </c>
      <c r="B14" s="148" t="str">
        <f>'Crisis Indicator Data'!B11</f>
        <v>International displacement</v>
      </c>
      <c r="C14" s="148" t="str">
        <f>'Crisis Indicator Data'!C11</f>
        <v>BRA002</v>
      </c>
      <c r="D14" s="148" t="str">
        <f>'Crisis Indicator Data'!D11</f>
        <v>Brazil</v>
      </c>
      <c r="E14" s="148" t="str">
        <f>'Crisis Indicator Data'!E11</f>
        <v>BRA</v>
      </c>
      <c r="F14" s="159">
        <f>IF('Crisis Indicator Data'!Q11="x","x",('Crisis Indicator Data'!Q11/1000000))</f>
        <v>0.27200000000000002</v>
      </c>
      <c r="G14" s="159">
        <f>IF('Crisis Indicator Data'!R11="x","x",('Crisis Indicator Data'!R11/1000000))</f>
        <v>6.9000000000000006E-2</v>
      </c>
      <c r="H14" s="159">
        <f>IF('Crisis Indicator Data'!S11="x","x",('Crisis Indicator Data'!S11/1000000))</f>
        <v>0.312</v>
      </c>
      <c r="I14" s="159">
        <f>IF('Crisis Indicator Data'!T11="x","x",('Crisis Indicator Data'!T11/1000000))</f>
        <v>0</v>
      </c>
      <c r="J14" s="159">
        <f>IF('Crisis Indicator Data'!U11="x","x",('Crisis Indicator Data'!U11/1000000))</f>
        <v>0</v>
      </c>
      <c r="K14" s="254">
        <f t="shared" si="0"/>
        <v>2.5</v>
      </c>
      <c r="L14" s="144">
        <f>IF(F14="x","x",(F14*1000000/VLOOKUP($C14,'Crisis Indicator Data'!$C$3:$H$198,5,FALSE)))</f>
        <v>0.41653905053598778</v>
      </c>
      <c r="M14" s="144">
        <f>IF(G14="x","x",(G14*1000000/VLOOKUP($C14,'Crisis Indicator Data'!$C$3:$H$198,5,FALSE)))</f>
        <v>0.10566615620214395</v>
      </c>
      <c r="N14" s="144">
        <f>IF(H14="x","x",(H14*1000000/VLOOKUP($C14,'Crisis Indicator Data'!$C$3:$H$198,5,FALSE)))</f>
        <v>0.4777947932618683</v>
      </c>
      <c r="O14" s="144">
        <f>IF(I14="x","x",(I14*1000000/VLOOKUP($C14,'Crisis Indicator Data'!$C$3:$H$198,5,FALSE)))</f>
        <v>0</v>
      </c>
      <c r="P14" s="144">
        <f>IF(J14="x","x",(J14*1000000/VLOOKUP($C14,'Crisis Indicator Data'!$C$3:$H$198,5,FALSE)))</f>
        <v>0</v>
      </c>
      <c r="Q14" s="248">
        <f t="shared" si="1"/>
        <v>3</v>
      </c>
      <c r="R14" s="248">
        <f t="shared" si="2"/>
        <v>2.75</v>
      </c>
    </row>
    <row r="15" spans="1:18" x14ac:dyDescent="0.25">
      <c r="A15" s="147" t="str">
        <f>'Crisis Indicator Data'!A12</f>
        <v>Floods in rainy season 2022</v>
      </c>
      <c r="B15" s="148" t="str">
        <f>'Crisis Indicator Data'!B12</f>
        <v>Flood</v>
      </c>
      <c r="C15" s="148" t="str">
        <f>'Crisis Indicator Data'!C12</f>
        <v>BRA003</v>
      </c>
      <c r="D15" s="148" t="str">
        <f>'Crisis Indicator Data'!D12</f>
        <v>Brazil</v>
      </c>
      <c r="E15" s="148" t="str">
        <f>'Crisis Indicator Data'!E12</f>
        <v>BRA</v>
      </c>
      <c r="F15" s="159">
        <f>IF('Crisis Indicator Data'!Q12="x","x",('Crisis Indicator Data'!Q12/1000000))</f>
        <v>51.816000000000003</v>
      </c>
      <c r="G15" s="159">
        <f>IF('Crisis Indicator Data'!R12="x","x",('Crisis Indicator Data'!R12/1000000))</f>
        <v>0.85399999999999998</v>
      </c>
      <c r="H15" s="159">
        <f>IF('Crisis Indicator Data'!S12="x","x",('Crisis Indicator Data'!S12/1000000))</f>
        <v>9.9000000000000005E-2</v>
      </c>
      <c r="I15" s="159">
        <f>IF('Crisis Indicator Data'!T12="x","x",('Crisis Indicator Data'!T12/1000000))</f>
        <v>0</v>
      </c>
      <c r="J15" s="159">
        <f>IF('Crisis Indicator Data'!U12="x","x",('Crisis Indicator Data'!U12/1000000))</f>
        <v>0</v>
      </c>
      <c r="K15" s="254">
        <f t="shared" si="0"/>
        <v>1.7</v>
      </c>
      <c r="L15" s="144">
        <f>IF(F15="x","x",(F15*1000000/VLOOKUP($C15,'Crisis Indicator Data'!$C$3:$H$198,5,FALSE)))</f>
        <v>0.98192154633314388</v>
      </c>
      <c r="M15" s="144">
        <f>IF(G15="x","x",(G15*1000000/VLOOKUP($C15,'Crisis Indicator Data'!$C$3:$H$198,5,FALSE)))</f>
        <v>1.6183437559219253E-2</v>
      </c>
      <c r="N15" s="144">
        <f>IF(H15="x","x",(H15*1000000/VLOOKUP($C15,'Crisis Indicator Data'!$C$3:$H$198,5,FALSE)))</f>
        <v>1.8760659465605458E-3</v>
      </c>
      <c r="O15" s="144">
        <f>IF(I15="x","x",(I15*1000000/VLOOKUP($C15,'Crisis Indicator Data'!$C$3:$H$198,5,FALSE)))</f>
        <v>0</v>
      </c>
      <c r="P15" s="144">
        <f>IF(J15="x","x",(J15*1000000/VLOOKUP($C15,'Crisis Indicator Data'!$C$3:$H$198,5,FALSE)))</f>
        <v>0</v>
      </c>
      <c r="Q15" s="248">
        <f t="shared" si="1"/>
        <v>1</v>
      </c>
      <c r="R15" s="248">
        <f t="shared" si="2"/>
        <v>1.35</v>
      </c>
    </row>
    <row r="16" spans="1:18" x14ac:dyDescent="0.25">
      <c r="A16" s="147" t="str">
        <f>'Crisis Indicator Data'!A13</f>
        <v>Complex crisis in CAR</v>
      </c>
      <c r="B16" s="148" t="str">
        <f>'Crisis Indicator Data'!B13</f>
        <v>Complex crisis</v>
      </c>
      <c r="C16" s="148" t="str">
        <f>'Crisis Indicator Data'!C13</f>
        <v>CAF001</v>
      </c>
      <c r="D16" s="148" t="str">
        <f>'Crisis Indicator Data'!D13</f>
        <v>CAR</v>
      </c>
      <c r="E16" s="148" t="str">
        <f>'Crisis Indicator Data'!E13</f>
        <v>CAF</v>
      </c>
      <c r="F16" s="159">
        <f>IF('Crisis Indicator Data'!Q13="x","x",('Crisis Indicator Data'!Q13/1000000))</f>
        <v>0</v>
      </c>
      <c r="G16" s="159">
        <f>IF('Crisis Indicator Data'!R13="x","x",('Crisis Indicator Data'!R13/1000000))</f>
        <v>2.1</v>
      </c>
      <c r="H16" s="159">
        <f>IF('Crisis Indicator Data'!S13="x","x",('Crisis Indicator Data'!S13/1000000))</f>
        <v>0.9</v>
      </c>
      <c r="I16" s="159">
        <f>IF('Crisis Indicator Data'!T13="x","x",('Crisis Indicator Data'!T13/1000000))</f>
        <v>1.9</v>
      </c>
      <c r="J16" s="159">
        <f>IF('Crisis Indicator Data'!U13="x","x",('Crisis Indicator Data'!U13/1000000))</f>
        <v>0</v>
      </c>
      <c r="K16" s="254">
        <f t="shared" si="0"/>
        <v>4.0999999999999996</v>
      </c>
      <c r="L16" s="144">
        <f>IF(F16="x","x",(F16*1000000/VLOOKUP($C16,'Crisis Indicator Data'!$C$3:$H$198,5,FALSE)))</f>
        <v>0</v>
      </c>
      <c r="M16" s="144">
        <f>IF(G16="x","x",(G16*1000000/VLOOKUP($C16,'Crisis Indicator Data'!$C$3:$H$198,5,FALSE)))</f>
        <v>0.42857142857142855</v>
      </c>
      <c r="N16" s="144">
        <f>IF(H16="x","x",(H16*1000000/VLOOKUP($C16,'Crisis Indicator Data'!$C$3:$H$198,5,FALSE)))</f>
        <v>0.18367346938775511</v>
      </c>
      <c r="O16" s="144">
        <f>IF(I16="x","x",(I16*1000000/VLOOKUP($C16,'Crisis Indicator Data'!$C$3:$H$198,5,FALSE)))</f>
        <v>0.38775510204081631</v>
      </c>
      <c r="P16" s="144">
        <f>IF(J16="x","x",(J16*1000000/VLOOKUP($C16,'Crisis Indicator Data'!$C$3:$H$198,5,FALSE)))</f>
        <v>0</v>
      </c>
      <c r="Q16" s="248">
        <f t="shared" si="1"/>
        <v>4</v>
      </c>
      <c r="R16" s="248">
        <f t="shared" si="2"/>
        <v>4.05</v>
      </c>
    </row>
    <row r="17" spans="1:18" x14ac:dyDescent="0.25">
      <c r="A17" s="147" t="str">
        <f>'Crisis Indicator Data'!A14</f>
        <v>Venezuela displacement in Chile</v>
      </c>
      <c r="B17" s="148" t="str">
        <f>'Crisis Indicator Data'!B14</f>
        <v>International displacement</v>
      </c>
      <c r="C17" s="148" t="str">
        <f>'Crisis Indicator Data'!C14</f>
        <v>CHL002</v>
      </c>
      <c r="D17" s="148" t="str">
        <f>'Crisis Indicator Data'!D14</f>
        <v>Chile</v>
      </c>
      <c r="E17" s="148" t="str">
        <f>'Crisis Indicator Data'!E14</f>
        <v>CHL</v>
      </c>
      <c r="F17" s="159">
        <f>IF('Crisis Indicator Data'!Q14="x","x",('Crisis Indicator Data'!Q14/1000000))</f>
        <v>10.359</v>
      </c>
      <c r="G17" s="159">
        <f>IF('Crisis Indicator Data'!R14="x","x",('Crisis Indicator Data'!R14/1000000))</f>
        <v>0.13500000000000001</v>
      </c>
      <c r="H17" s="159">
        <f>IF('Crisis Indicator Data'!S14="x","x",('Crisis Indicator Data'!S14/1000000))</f>
        <v>0.48099999999999998</v>
      </c>
      <c r="I17" s="159">
        <f>IF('Crisis Indicator Data'!T14="x","x",('Crisis Indicator Data'!T14/1000000))</f>
        <v>0</v>
      </c>
      <c r="J17" s="159">
        <f>IF('Crisis Indicator Data'!U14="x","x",('Crisis Indicator Data'!U14/1000000))</f>
        <v>0</v>
      </c>
      <c r="K17" s="254">
        <f t="shared" si="0"/>
        <v>2.8</v>
      </c>
      <c r="L17" s="144">
        <f>IF(F17="x","x",(F17*1000000/VLOOKUP($C17,'Crisis Indicator Data'!$C$3:$H$198,5,FALSE)))</f>
        <v>0.94378644314868809</v>
      </c>
      <c r="M17" s="144">
        <f>IF(G17="x","x",(G17*1000000/VLOOKUP($C17,'Crisis Indicator Data'!$C$3:$H$198,5,FALSE)))</f>
        <v>1.2299562682215744E-2</v>
      </c>
      <c r="N17" s="144">
        <f>IF(H17="x","x",(H17*1000000/VLOOKUP($C17,'Crisis Indicator Data'!$C$3:$H$198,5,FALSE)))</f>
        <v>4.3822886297376094E-2</v>
      </c>
      <c r="O17" s="144">
        <f>IF(I17="x","x",(I17*1000000/VLOOKUP($C17,'Crisis Indicator Data'!$C$3:$H$198,5,FALSE)))</f>
        <v>0</v>
      </c>
      <c r="P17" s="144">
        <f>IF(J17="x","x",(J17*1000000/VLOOKUP($C17,'Crisis Indicator Data'!$C$3:$H$198,5,FALSE)))</f>
        <v>0</v>
      </c>
      <c r="Q17" s="248">
        <f t="shared" si="1"/>
        <v>2</v>
      </c>
      <c r="R17" s="248">
        <f t="shared" si="2"/>
        <v>2.4</v>
      </c>
    </row>
    <row r="18" spans="1:18" x14ac:dyDescent="0.25">
      <c r="A18" s="147" t="str">
        <f>'Crisis Indicator Data'!A15</f>
        <v>Multiple crises in Cameroon</v>
      </c>
      <c r="B18" s="148" t="str">
        <f>'Crisis Indicator Data'!B15</f>
        <v>Multiple crises country</v>
      </c>
      <c r="C18" s="148" t="str">
        <f>'Crisis Indicator Data'!C15</f>
        <v>CMR001</v>
      </c>
      <c r="D18" s="148" t="str">
        <f>'Crisis Indicator Data'!D15</f>
        <v>Cameroon</v>
      </c>
      <c r="E18" s="148" t="str">
        <f>'Crisis Indicator Data'!E15</f>
        <v>CMR</v>
      </c>
      <c r="F18" s="159">
        <f>IF('Crisis Indicator Data'!Q15="x","x",('Crisis Indicator Data'!Q15/1000000))</f>
        <v>21.533000000000001</v>
      </c>
      <c r="G18" s="159">
        <f>IF('Crisis Indicator Data'!R15="x","x",('Crisis Indicator Data'!R15/1000000))</f>
        <v>0.34300000000000003</v>
      </c>
      <c r="H18" s="159">
        <f>IF('Crisis Indicator Data'!S15="x","x",('Crisis Indicator Data'!S15/1000000))</f>
        <v>2</v>
      </c>
      <c r="I18" s="159">
        <f>IF('Crisis Indicator Data'!T15="x","x",('Crisis Indicator Data'!T15/1000000))</f>
        <v>2</v>
      </c>
      <c r="J18" s="159">
        <f>IF('Crisis Indicator Data'!U15="x","x",('Crisis Indicator Data'!U15/1000000))</f>
        <v>0</v>
      </c>
      <c r="K18" s="254">
        <f t="shared" si="0"/>
        <v>4.3</v>
      </c>
      <c r="L18" s="144">
        <f>IF(F18="x","x",(F18*1000000/VLOOKUP($C18,'Crisis Indicator Data'!$C$3:$H$198,5,FALSE)))</f>
        <v>0.8321610759004483</v>
      </c>
      <c r="M18" s="144">
        <f>IF(G18="x","x",(G18*1000000/VLOOKUP($C18,'Crisis Indicator Data'!$C$3:$H$198,5,FALSE)))</f>
        <v>1.3255526356469316E-2</v>
      </c>
      <c r="N18" s="144">
        <f>IF(H18="x","x",(H18*1000000/VLOOKUP($C18,'Crisis Indicator Data'!$C$3:$H$198,5,FALSE)))</f>
        <v>7.7291698871541192E-2</v>
      </c>
      <c r="O18" s="144">
        <f>IF(I18="x","x",(I18*1000000/VLOOKUP($C18,'Crisis Indicator Data'!$C$3:$H$198,5,FALSE)))</f>
        <v>7.7291698871541192E-2</v>
      </c>
      <c r="P18" s="144">
        <f>IF(J18="x","x",(J18*1000000/VLOOKUP($C18,'Crisis Indicator Data'!$C$3:$H$198,5,FALSE)))</f>
        <v>0</v>
      </c>
      <c r="Q18" s="248">
        <f t="shared" si="1"/>
        <v>4</v>
      </c>
      <c r="R18" s="248">
        <f t="shared" si="2"/>
        <v>4.1500000000000004</v>
      </c>
    </row>
    <row r="19" spans="1:18" x14ac:dyDescent="0.25">
      <c r="A19" s="147" t="str">
        <f>'Crisis Indicator Data'!A16</f>
        <v>Boko Haram in Cameroon</v>
      </c>
      <c r="B19" s="148" t="str">
        <f>'Crisis Indicator Data'!B16</f>
        <v>Conflict</v>
      </c>
      <c r="C19" s="148" t="str">
        <f>'Crisis Indicator Data'!C16</f>
        <v>CMR002</v>
      </c>
      <c r="D19" s="148" t="str">
        <f>'Crisis Indicator Data'!D16</f>
        <v>Cameroon</v>
      </c>
      <c r="E19" s="148" t="str">
        <f>'Crisis Indicator Data'!E16</f>
        <v>CMR</v>
      </c>
      <c r="F19" s="159">
        <f>IF('Crisis Indicator Data'!Q16="x","x",('Crisis Indicator Data'!Q16/1000000))</f>
        <v>1.9119999999999999</v>
      </c>
      <c r="G19" s="159">
        <f>IF('Crisis Indicator Data'!R16="x","x",('Crisis Indicator Data'!R16/1000000))</f>
        <v>0</v>
      </c>
      <c r="H19" s="159">
        <f>IF('Crisis Indicator Data'!S16="x","x",('Crisis Indicator Data'!S16/1000000))</f>
        <v>0.91700000000000004</v>
      </c>
      <c r="I19" s="159">
        <f>IF('Crisis Indicator Data'!T16="x","x",('Crisis Indicator Data'!T16/1000000))</f>
        <v>0.28399999999999997</v>
      </c>
      <c r="J19" s="159">
        <f>IF('Crisis Indicator Data'!U16="x","x",('Crisis Indicator Data'!U16/1000000))</f>
        <v>0</v>
      </c>
      <c r="K19" s="254">
        <f t="shared" si="0"/>
        <v>3.5</v>
      </c>
      <c r="L19" s="144">
        <f>IF(F19="x","x",(F19*1000000/VLOOKUP($C19,'Crisis Indicator Data'!$C$3:$H$198,5,FALSE)))</f>
        <v>0.61439588688946012</v>
      </c>
      <c r="M19" s="144">
        <f>IF(G19="x","x",(G19*1000000/VLOOKUP($C19,'Crisis Indicator Data'!$C$3:$H$198,5,FALSE)))</f>
        <v>0</v>
      </c>
      <c r="N19" s="144">
        <f>IF(H19="x","x",(H19*1000000/VLOOKUP($C19,'Crisis Indicator Data'!$C$3:$H$198,5,FALSE)))</f>
        <v>0.29466580976863754</v>
      </c>
      <c r="O19" s="144">
        <f>IF(I19="x","x",(I19*1000000/VLOOKUP($C19,'Crisis Indicator Data'!$C$3:$H$198,5,FALSE)))</f>
        <v>9.1259640102827763E-2</v>
      </c>
      <c r="P19" s="144">
        <f>IF(J19="x","x",(J19*1000000/VLOOKUP($C19,'Crisis Indicator Data'!$C$3:$H$198,5,FALSE)))</f>
        <v>0</v>
      </c>
      <c r="Q19" s="248">
        <f t="shared" si="1"/>
        <v>4</v>
      </c>
      <c r="R19" s="248">
        <f t="shared" si="2"/>
        <v>3.75</v>
      </c>
    </row>
    <row r="20" spans="1:18" x14ac:dyDescent="0.25">
      <c r="A20" s="147" t="str">
        <f>'Crisis Indicator Data'!A17</f>
        <v>Anglophone Crisis in Cameroon</v>
      </c>
      <c r="B20" s="148" t="str">
        <f>'Crisis Indicator Data'!B17</f>
        <v>Conflict</v>
      </c>
      <c r="C20" s="148" t="str">
        <f>'Crisis Indicator Data'!C17</f>
        <v>CMR003</v>
      </c>
      <c r="D20" s="148" t="str">
        <f>'Crisis Indicator Data'!D17</f>
        <v>Cameroon</v>
      </c>
      <c r="E20" s="148" t="str">
        <f>'Crisis Indicator Data'!E17</f>
        <v>CMR</v>
      </c>
      <c r="F20" s="159">
        <f>IF('Crisis Indicator Data'!Q17="x","x",('Crisis Indicator Data'!Q17/1000000))</f>
        <v>7.9020000000000001</v>
      </c>
      <c r="G20" s="159">
        <f>IF('Crisis Indicator Data'!R17="x","x",('Crisis Indicator Data'!R17/1000000))</f>
        <v>1.0999999999999999E-2</v>
      </c>
      <c r="H20" s="159">
        <f>IF('Crisis Indicator Data'!S17="x","x",('Crisis Indicator Data'!S17/1000000))</f>
        <v>1.048</v>
      </c>
      <c r="I20" s="159">
        <f>IF('Crisis Indicator Data'!T17="x","x",('Crisis Indicator Data'!T17/1000000))</f>
        <v>0.50900000000000001</v>
      </c>
      <c r="J20" s="159">
        <f>IF('Crisis Indicator Data'!U17="x","x",('Crisis Indicator Data'!U17/1000000))</f>
        <v>0</v>
      </c>
      <c r="K20" s="254">
        <f t="shared" si="0"/>
        <v>3.7</v>
      </c>
      <c r="L20" s="144">
        <f>IF(F20="x","x",(F20*1000000/VLOOKUP($C20,'Crisis Indicator Data'!$C$3:$H$198,5,FALSE)))</f>
        <v>0.83442449841605071</v>
      </c>
      <c r="M20" s="144">
        <f>IF(G20="x","x",(G20*1000000/VLOOKUP($C20,'Crisis Indicator Data'!$C$3:$H$198,5,FALSE)))</f>
        <v>1.1615628299894403E-3</v>
      </c>
      <c r="N20" s="144">
        <f>IF(H20="x","x",(H20*1000000/VLOOKUP($C20,'Crisis Indicator Data'!$C$3:$H$198,5,FALSE)))</f>
        <v>0.11066525871172123</v>
      </c>
      <c r="O20" s="144">
        <f>IF(I20="x","x",(I20*1000000/VLOOKUP($C20,'Crisis Indicator Data'!$C$3:$H$198,5,FALSE)))</f>
        <v>5.374868004223865E-2</v>
      </c>
      <c r="P20" s="144">
        <f>IF(J20="x","x",(J20*1000000/VLOOKUP($C20,'Crisis Indicator Data'!$C$3:$H$198,5,FALSE)))</f>
        <v>0</v>
      </c>
      <c r="Q20" s="248">
        <f t="shared" si="1"/>
        <v>4</v>
      </c>
      <c r="R20" s="248">
        <f t="shared" si="2"/>
        <v>3.85</v>
      </c>
    </row>
    <row r="21" spans="1:18" x14ac:dyDescent="0.25">
      <c r="A21" s="147" t="str">
        <f>'Crisis Indicator Data'!A18</f>
        <v>CAR refugees in Cameroon</v>
      </c>
      <c r="B21" s="148" t="str">
        <f>'Crisis Indicator Data'!B18</f>
        <v>International displacement</v>
      </c>
      <c r="C21" s="148" t="str">
        <f>'Crisis Indicator Data'!C18</f>
        <v>CMR004</v>
      </c>
      <c r="D21" s="148" t="str">
        <f>'Crisis Indicator Data'!D18</f>
        <v>Cameroon</v>
      </c>
      <c r="E21" s="148" t="str">
        <f>'Crisis Indicator Data'!E18</f>
        <v>CMR</v>
      </c>
      <c r="F21" s="159">
        <f>IF('Crisis Indicator Data'!Q18="x","x",('Crisis Indicator Data'!Q18/1000000))</f>
        <v>4.9000000000000004</v>
      </c>
      <c r="G21" s="159">
        <f>IF('Crisis Indicator Data'!R18="x","x",('Crisis Indicator Data'!R18/1000000))</f>
        <v>0.121</v>
      </c>
      <c r="H21" s="159">
        <f>IF('Crisis Indicator Data'!S18="x","x",('Crisis Indicator Data'!S18/1000000))</f>
        <v>0.63700000000000001</v>
      </c>
      <c r="I21" s="159">
        <f>IF('Crisis Indicator Data'!T18="x","x",('Crisis Indicator Data'!T18/1000000))</f>
        <v>0</v>
      </c>
      <c r="J21" s="159">
        <f>IF('Crisis Indicator Data'!U18="x","x",('Crisis Indicator Data'!U18/1000000))</f>
        <v>0</v>
      </c>
      <c r="K21" s="254">
        <f t="shared" si="0"/>
        <v>3</v>
      </c>
      <c r="L21" s="144">
        <f>IF(F21="x","x",(F21*1000000/VLOOKUP($C21,'Crisis Indicator Data'!$C$3:$H$198,5,FALSE)))</f>
        <v>0.86603039943442917</v>
      </c>
      <c r="M21" s="144">
        <f>IF(G21="x","x",(G21*1000000/VLOOKUP($C21,'Crisis Indicator Data'!$C$3:$H$198,5,FALSE)))</f>
        <v>2.1385648639095086E-2</v>
      </c>
      <c r="N21" s="144">
        <f>IF(H21="x","x",(H21*1000000/VLOOKUP($C21,'Crisis Indicator Data'!$C$3:$H$198,5,FALSE)))</f>
        <v>0.11258395192647579</v>
      </c>
      <c r="O21" s="144">
        <f>IF(I21="x","x",(I21*1000000/VLOOKUP($C21,'Crisis Indicator Data'!$C$3:$H$198,5,FALSE)))</f>
        <v>0</v>
      </c>
      <c r="P21" s="144">
        <f>IF(J21="x","x",(J21*1000000/VLOOKUP($C21,'Crisis Indicator Data'!$C$3:$H$198,5,FALSE)))</f>
        <v>0</v>
      </c>
      <c r="Q21" s="248">
        <f t="shared" si="1"/>
        <v>3</v>
      </c>
      <c r="R21" s="248">
        <f t="shared" si="2"/>
        <v>3</v>
      </c>
    </row>
    <row r="22" spans="1:18" x14ac:dyDescent="0.25">
      <c r="A22" s="147" t="str">
        <f>'Crisis Indicator Data'!A19</f>
        <v>Complex crisis in DRC</v>
      </c>
      <c r="B22" s="148" t="str">
        <f>'Crisis Indicator Data'!B19</f>
        <v>Complex crisis</v>
      </c>
      <c r="C22" s="148" t="str">
        <f>'Crisis Indicator Data'!C19</f>
        <v>COD001</v>
      </c>
      <c r="D22" s="148" t="str">
        <f>'Crisis Indicator Data'!D19</f>
        <v>DRC</v>
      </c>
      <c r="E22" s="148" t="str">
        <f>'Crisis Indicator Data'!E19</f>
        <v>COD</v>
      </c>
      <c r="F22" s="159">
        <f>IF('Crisis Indicator Data'!Q19="x","x",('Crisis Indicator Data'!Q19/1000000))</f>
        <v>1.5</v>
      </c>
      <c r="G22" s="159">
        <f>IF('Crisis Indicator Data'!R19="x","x",('Crisis Indicator Data'!R19/1000000))</f>
        <v>9.5</v>
      </c>
      <c r="H22" s="159">
        <f>IF('Crisis Indicator Data'!S19="x","x",('Crisis Indicator Data'!S19/1000000))</f>
        <v>12.5</v>
      </c>
      <c r="I22" s="159">
        <f>IF('Crisis Indicator Data'!T19="x","x",('Crisis Indicator Data'!T19/1000000))</f>
        <v>2.9</v>
      </c>
      <c r="J22" s="159">
        <f>IF('Crisis Indicator Data'!U19="x","x",('Crisis Indicator Data'!U19/1000000))</f>
        <v>0.6</v>
      </c>
      <c r="K22" s="254">
        <f t="shared" si="0"/>
        <v>5</v>
      </c>
      <c r="L22" s="144">
        <f>IF(F22="x","x",(F22*1000000/VLOOKUP($C22,'Crisis Indicator Data'!$C$3:$H$198,5,FALSE)))</f>
        <v>5.5555555555555552E-2</v>
      </c>
      <c r="M22" s="144">
        <f>IF(G22="x","x",(G22*1000000/VLOOKUP($C22,'Crisis Indicator Data'!$C$3:$H$198,5,FALSE)))</f>
        <v>0.35185185185185186</v>
      </c>
      <c r="N22" s="144">
        <f>IF(H22="x","x",(H22*1000000/VLOOKUP($C22,'Crisis Indicator Data'!$C$3:$H$198,5,FALSE)))</f>
        <v>0.46296296296296297</v>
      </c>
      <c r="O22" s="144">
        <f>IF(I22="x","x",(I22*1000000/VLOOKUP($C22,'Crisis Indicator Data'!$C$3:$H$198,5,FALSE)))</f>
        <v>0.10740740740740741</v>
      </c>
      <c r="P22" s="144">
        <f>IF(J22="x","x",(J22*1000000/VLOOKUP($C22,'Crisis Indicator Data'!$C$3:$H$198,5,FALSE)))</f>
        <v>2.2222222222222223E-2</v>
      </c>
      <c r="Q22" s="248">
        <f t="shared" si="1"/>
        <v>4</v>
      </c>
      <c r="R22" s="248">
        <f t="shared" si="2"/>
        <v>4.5</v>
      </c>
    </row>
    <row r="23" spans="1:18" x14ac:dyDescent="0.25">
      <c r="A23" s="147" t="str">
        <f>'Crisis Indicator Data'!A20</f>
        <v>Complex crisis in Congo</v>
      </c>
      <c r="B23" s="148" t="str">
        <f>'Crisis Indicator Data'!B20</f>
        <v>Complex crisis</v>
      </c>
      <c r="C23" s="148" t="str">
        <f>'Crisis Indicator Data'!C20</f>
        <v>COG001</v>
      </c>
      <c r="D23" s="148" t="str">
        <f>'Crisis Indicator Data'!D20</f>
        <v>Congo</v>
      </c>
      <c r="E23" s="148" t="str">
        <f>'Crisis Indicator Data'!E20</f>
        <v>COG</v>
      </c>
      <c r="F23" s="159">
        <f>IF('Crisis Indicator Data'!Q20="x","x",('Crisis Indicator Data'!Q20/1000000))</f>
        <v>4.399</v>
      </c>
      <c r="G23" s="159">
        <f>IF('Crisis Indicator Data'!R20="x","x",('Crisis Indicator Data'!R20/1000000))</f>
        <v>0</v>
      </c>
      <c r="H23" s="159">
        <f>IF('Crisis Indicator Data'!S20="x","x",('Crisis Indicator Data'!S20/1000000))</f>
        <v>1.2</v>
      </c>
      <c r="I23" s="159">
        <f>IF('Crisis Indicator Data'!T20="x","x",('Crisis Indicator Data'!T20/1000000))</f>
        <v>0</v>
      </c>
      <c r="J23" s="159">
        <f>IF('Crisis Indicator Data'!U20="x","x",('Crisis Indicator Data'!U20/1000000))</f>
        <v>0</v>
      </c>
      <c r="K23" s="254">
        <f t="shared" si="0"/>
        <v>3.5</v>
      </c>
      <c r="L23" s="144">
        <f>IF(F23="x","x",(F23*1000000/VLOOKUP($C23,'Crisis Indicator Data'!$C$3:$H$198,5,FALSE)))</f>
        <v>0.78567601357385253</v>
      </c>
      <c r="M23" s="144">
        <f>IF(G23="x","x",(G23*1000000/VLOOKUP($C23,'Crisis Indicator Data'!$C$3:$H$198,5,FALSE)))</f>
        <v>0</v>
      </c>
      <c r="N23" s="144">
        <f>IF(H23="x","x",(H23*1000000/VLOOKUP($C23,'Crisis Indicator Data'!$C$3:$H$198,5,FALSE)))</f>
        <v>0.21432398642614753</v>
      </c>
      <c r="O23" s="144">
        <f>IF(I23="x","x",(I23*1000000/VLOOKUP($C23,'Crisis Indicator Data'!$C$3:$H$198,5,FALSE)))</f>
        <v>0</v>
      </c>
      <c r="P23" s="144">
        <f>IF(J23="x","x",(J23*1000000/VLOOKUP($C23,'Crisis Indicator Data'!$C$3:$H$198,5,FALSE)))</f>
        <v>0</v>
      </c>
      <c r="Q23" s="248">
        <f t="shared" si="1"/>
        <v>3</v>
      </c>
      <c r="R23" s="248">
        <f t="shared" si="2"/>
        <v>3.25</v>
      </c>
    </row>
    <row r="24" spans="1:18" x14ac:dyDescent="0.25">
      <c r="A24" s="147" t="str">
        <f>'Crisis Indicator Data'!A21</f>
        <v>Complex crisis in Colombia</v>
      </c>
      <c r="B24" s="148" t="str">
        <f>'Crisis Indicator Data'!B21</f>
        <v>Complex crisis</v>
      </c>
      <c r="C24" s="148" t="str">
        <f>'Crisis Indicator Data'!C21</f>
        <v>COL001</v>
      </c>
      <c r="D24" s="148" t="str">
        <f>'Crisis Indicator Data'!D21</f>
        <v>Colombia</v>
      </c>
      <c r="E24" s="148" t="str">
        <f>'Crisis Indicator Data'!E21</f>
        <v>COL</v>
      </c>
      <c r="F24" s="159">
        <f>IF('Crisis Indicator Data'!Q21="x","x",('Crisis Indicator Data'!Q21/1000000))</f>
        <v>39.9</v>
      </c>
      <c r="G24" s="159">
        <f>IF('Crisis Indicator Data'!R21="x","x",('Crisis Indicator Data'!R21/1000000))</f>
        <v>3.4</v>
      </c>
      <c r="H24" s="159">
        <f>IF('Crisis Indicator Data'!S21="x","x",('Crisis Indicator Data'!S21/1000000))</f>
        <v>4.5069999999999997</v>
      </c>
      <c r="I24" s="159">
        <f>IF('Crisis Indicator Data'!T21="x","x",('Crisis Indicator Data'!T21/1000000))</f>
        <v>2.9</v>
      </c>
      <c r="J24" s="159">
        <f>IF('Crisis Indicator Data'!U21="x","x",('Crisis Indicator Data'!U21/1000000))</f>
        <v>0.29299999999999998</v>
      </c>
      <c r="K24" s="254">
        <f t="shared" si="0"/>
        <v>4.8</v>
      </c>
      <c r="L24" s="144">
        <f>IF(F24="x","x",(F24*1000000/VLOOKUP($C24,'Crisis Indicator Data'!$C$3:$H$198,5,FALSE)))</f>
        <v>0.78235294117647058</v>
      </c>
      <c r="M24" s="144">
        <f>IF(G24="x","x",(G24*1000000/VLOOKUP($C24,'Crisis Indicator Data'!$C$3:$H$198,5,FALSE)))</f>
        <v>6.6666666666666666E-2</v>
      </c>
      <c r="N24" s="144">
        <f>IF(H24="x","x",(H24*1000000/VLOOKUP($C24,'Crisis Indicator Data'!$C$3:$H$198,5,FALSE)))</f>
        <v>8.8372549019607838E-2</v>
      </c>
      <c r="O24" s="144">
        <f>IF(I24="x","x",(I24*1000000/VLOOKUP($C24,'Crisis Indicator Data'!$C$3:$H$198,5,FALSE)))</f>
        <v>5.6862745098039215E-2</v>
      </c>
      <c r="P24" s="144">
        <f>IF(J24="x","x",(J24*1000000/VLOOKUP($C24,'Crisis Indicator Data'!$C$3:$H$198,5,FALSE)))</f>
        <v>5.745098039215686E-3</v>
      </c>
      <c r="Q24" s="248">
        <f t="shared" si="1"/>
        <v>4</v>
      </c>
      <c r="R24" s="248">
        <f t="shared" si="2"/>
        <v>4.4000000000000004</v>
      </c>
    </row>
    <row r="25" spans="1:18" x14ac:dyDescent="0.2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8" t="str">
        <f>'Crisis Indicator Data'!E22</f>
        <v>COL</v>
      </c>
      <c r="F25" s="159">
        <f>IF('Crisis Indicator Data'!Q22="x","x",('Crisis Indicator Data'!Q22/1000000))</f>
        <v>17.452999999999999</v>
      </c>
      <c r="G25" s="159">
        <f>IF('Crisis Indicator Data'!R22="x","x",('Crisis Indicator Data'!R22/1000000))</f>
        <v>0.67900000000000005</v>
      </c>
      <c r="H25" s="159">
        <f>IF('Crisis Indicator Data'!S22="x","x",('Crisis Indicator Data'!S22/1000000))</f>
        <v>4.8310000000000004</v>
      </c>
      <c r="I25" s="159">
        <f>IF('Crisis Indicator Data'!T22="x","x",('Crisis Indicator Data'!T22/1000000))</f>
        <v>0</v>
      </c>
      <c r="J25" s="159">
        <f>IF('Crisis Indicator Data'!U22="x","x",('Crisis Indicator Data'!U22/1000000))</f>
        <v>0</v>
      </c>
      <c r="K25" s="254">
        <f t="shared" si="0"/>
        <v>4.5</v>
      </c>
      <c r="L25" s="144">
        <f>IF(F25="x","x",(F25*1000000/VLOOKUP($C25,'Crisis Indicator Data'!$C$3:$H$198,5,FALSE)))</f>
        <v>0.76004877411488048</v>
      </c>
      <c r="M25" s="144">
        <f>IF(G25="x","x",(G25*1000000/VLOOKUP($C25,'Crisis Indicator Data'!$C$3:$H$198,5,FALSE)))</f>
        <v>2.9569307146278798E-2</v>
      </c>
      <c r="N25" s="144">
        <f>IF(H25="x","x",(H25*1000000/VLOOKUP($C25,'Crisis Indicator Data'!$C$3:$H$198,5,FALSE)))</f>
        <v>0.21038191873884074</v>
      </c>
      <c r="O25" s="144">
        <f>IF(I25="x","x",(I25*1000000/VLOOKUP($C25,'Crisis Indicator Data'!$C$3:$H$198,5,FALSE)))</f>
        <v>0</v>
      </c>
      <c r="P25" s="144">
        <f>IF(J25="x","x",(J25*1000000/VLOOKUP($C25,'Crisis Indicator Data'!$C$3:$H$198,5,FALSE)))</f>
        <v>0</v>
      </c>
      <c r="Q25" s="248">
        <f t="shared" si="1"/>
        <v>3</v>
      </c>
      <c r="R25" s="248">
        <f t="shared" si="2"/>
        <v>3.75</v>
      </c>
    </row>
    <row r="26" spans="1:18" x14ac:dyDescent="0.2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8" t="str">
        <f>'Crisis Indicator Data'!E23</f>
        <v>CRI</v>
      </c>
      <c r="F26" s="159">
        <f>IF('Crisis Indicator Data'!Q23="x","x",('Crisis Indicator Data'!Q23/1000000))</f>
        <v>1.6439999999999999</v>
      </c>
      <c r="G26" s="159">
        <f>IF('Crisis Indicator Data'!R23="x","x",('Crisis Indicator Data'!R23/1000000))</f>
        <v>4.2999999999999997E-2</v>
      </c>
      <c r="H26" s="159">
        <f>IF('Crisis Indicator Data'!S23="x","x",('Crisis Indicator Data'!S23/1000000))</f>
        <v>4.2999999999999997E-2</v>
      </c>
      <c r="I26" s="159">
        <f>IF('Crisis Indicator Data'!T23="x","x",('Crisis Indicator Data'!T23/1000000))</f>
        <v>0</v>
      </c>
      <c r="J26" s="159">
        <f>IF('Crisis Indicator Data'!U23="x","x",('Crisis Indicator Data'!U23/1000000))</f>
        <v>0</v>
      </c>
      <c r="K26" s="254">
        <f t="shared" si="0"/>
        <v>1.1000000000000001</v>
      </c>
      <c r="L26" s="144">
        <f>IF(F26="x","x",(F26*1000000/VLOOKUP($C26,'Crisis Indicator Data'!$C$3:$H$198,5,FALSE)))</f>
        <v>0.95028901734104043</v>
      </c>
      <c r="M26" s="144">
        <f>IF(G26="x","x",(G26*1000000/VLOOKUP($C26,'Crisis Indicator Data'!$C$3:$H$198,5,FALSE)))</f>
        <v>2.485549132947977E-2</v>
      </c>
      <c r="N26" s="144">
        <f>IF(H26="x","x",(H26*1000000/VLOOKUP($C26,'Crisis Indicator Data'!$C$3:$H$198,5,FALSE)))</f>
        <v>2.485549132947977E-2</v>
      </c>
      <c r="O26" s="144">
        <f>IF(I26="x","x",(I26*1000000/VLOOKUP($C26,'Crisis Indicator Data'!$C$3:$H$198,5,FALSE)))</f>
        <v>0</v>
      </c>
      <c r="P26" s="144">
        <f>IF(J26="x","x",(J26*1000000/VLOOKUP($C26,'Crisis Indicator Data'!$C$3:$H$198,5,FALSE)))</f>
        <v>0</v>
      </c>
      <c r="Q26" s="248">
        <f t="shared" si="1"/>
        <v>1</v>
      </c>
      <c r="R26" s="248">
        <f t="shared" si="2"/>
        <v>1.05</v>
      </c>
    </row>
    <row r="27" spans="1:18" x14ac:dyDescent="0.25">
      <c r="A27" s="147" t="str">
        <f>'Crisis Indicator Data'!A24</f>
        <v>Multiple crises in Djibouti</v>
      </c>
      <c r="B27" s="148" t="str">
        <f>'Crisis Indicator Data'!B24</f>
        <v>Multiple crises country</v>
      </c>
      <c r="C27" s="148" t="str">
        <f>'Crisis Indicator Data'!C24</f>
        <v>DJI001</v>
      </c>
      <c r="D27" s="148" t="str">
        <f>'Crisis Indicator Data'!D24</f>
        <v>Djibouti</v>
      </c>
      <c r="E27" s="148" t="str">
        <f>'Crisis Indicator Data'!E24</f>
        <v>DJI</v>
      </c>
      <c r="F27" s="159">
        <f>IF('Crisis Indicator Data'!Q24="x","x",('Crisis Indicator Data'!Q24/1000000))</f>
        <v>0.40500000000000003</v>
      </c>
      <c r="G27" s="159">
        <f>IF('Crisis Indicator Data'!R24="x","x",('Crisis Indicator Data'!R24/1000000))</f>
        <v>0.38900000000000001</v>
      </c>
      <c r="H27" s="159">
        <f>IF('Crisis Indicator Data'!S24="x","x",('Crisis Indicator Data'!S24/1000000))</f>
        <v>0.20200000000000001</v>
      </c>
      <c r="I27" s="159">
        <f>IF('Crisis Indicator Data'!T24="x","x",('Crisis Indicator Data'!T24/1000000))</f>
        <v>2.7E-2</v>
      </c>
      <c r="J27" s="159">
        <f>IF('Crisis Indicator Data'!U24="x","x",('Crisis Indicator Data'!U24/1000000))</f>
        <v>0</v>
      </c>
      <c r="K27" s="254">
        <f t="shared" si="0"/>
        <v>2.2999999999999998</v>
      </c>
      <c r="L27" s="144">
        <f>IF(F27="x","x",(F27*1000000/VLOOKUP($C27,'Crisis Indicator Data'!$C$3:$H$198,5,FALSE)))</f>
        <v>0.39589442815249265</v>
      </c>
      <c r="M27" s="144">
        <f>IF(G27="x","x",(G27*1000000/VLOOKUP($C27,'Crisis Indicator Data'!$C$3:$H$198,5,FALSE)))</f>
        <v>0.38025415444770283</v>
      </c>
      <c r="N27" s="144">
        <f>IF(H27="x","x",(H27*1000000/VLOOKUP($C27,'Crisis Indicator Data'!$C$3:$H$198,5,FALSE)))</f>
        <v>0.19745845552297164</v>
      </c>
      <c r="O27" s="144">
        <f>IF(I27="x","x",(I27*1000000/VLOOKUP($C27,'Crisis Indicator Data'!$C$3:$H$198,5,FALSE)))</f>
        <v>2.6392961876832845E-2</v>
      </c>
      <c r="P27" s="144">
        <f>IF(J27="x","x",(J27*1000000/VLOOKUP($C27,'Crisis Indicator Data'!$C$3:$H$198,5,FALSE)))</f>
        <v>0</v>
      </c>
      <c r="Q27" s="248">
        <f t="shared" si="1"/>
        <v>3</v>
      </c>
      <c r="R27" s="248">
        <f t="shared" si="2"/>
        <v>2.65</v>
      </c>
    </row>
    <row r="28" spans="1:18" x14ac:dyDescent="0.25">
      <c r="A28" s="147" t="str">
        <f>'Crisis Indicator Data'!A25</f>
        <v>Mixed migration in Djibouti</v>
      </c>
      <c r="B28" s="148" t="str">
        <f>'Crisis Indicator Data'!B25</f>
        <v>International displacement</v>
      </c>
      <c r="C28" s="148" t="str">
        <f>'Crisis Indicator Data'!C25</f>
        <v>DJI002</v>
      </c>
      <c r="D28" s="148" t="str">
        <f>'Crisis Indicator Data'!D25</f>
        <v>Djibouti</v>
      </c>
      <c r="E28" s="148" t="str">
        <f>'Crisis Indicator Data'!E25</f>
        <v>DJI</v>
      </c>
      <c r="F28" s="159">
        <f>IF('Crisis Indicator Data'!Q25="x","x",('Crisis Indicator Data'!Q25/1000000))</f>
        <v>0.98799999999999999</v>
      </c>
      <c r="G28" s="159">
        <f>IF('Crisis Indicator Data'!R25="x","x",('Crisis Indicator Data'!R25/1000000))</f>
        <v>0</v>
      </c>
      <c r="H28" s="159">
        <f>IF('Crisis Indicator Data'!S25="x","x",('Crisis Indicator Data'!S25/1000000))</f>
        <v>3.5999999999999997E-2</v>
      </c>
      <c r="I28" s="159">
        <f>IF('Crisis Indicator Data'!T25="x","x",('Crisis Indicator Data'!T25/1000000))</f>
        <v>0</v>
      </c>
      <c r="J28" s="159">
        <f>IF('Crisis Indicator Data'!U25="x","x",('Crisis Indicator Data'!U25/1000000))</f>
        <v>0</v>
      </c>
      <c r="K28" s="254">
        <f t="shared" si="0"/>
        <v>0.9</v>
      </c>
      <c r="L28" s="144">
        <f>IF(F28="x","x",(F28*1000000/VLOOKUP($C28,'Crisis Indicator Data'!$C$3:$H$198,5,FALSE)))</f>
        <v>0.96578690127077227</v>
      </c>
      <c r="M28" s="144">
        <f>IF(G28="x","x",(G28*1000000/VLOOKUP($C28,'Crisis Indicator Data'!$C$3:$H$198,5,FALSE)))</f>
        <v>0</v>
      </c>
      <c r="N28" s="144">
        <f>IF(H28="x","x",(H28*1000000/VLOOKUP($C28,'Crisis Indicator Data'!$C$3:$H$198,5,FALSE)))</f>
        <v>3.519061583577713E-2</v>
      </c>
      <c r="O28" s="144">
        <f>IF(I28="x","x",(I28*1000000/VLOOKUP($C28,'Crisis Indicator Data'!$C$3:$H$198,5,FALSE)))</f>
        <v>0</v>
      </c>
      <c r="P28" s="144">
        <f>IF(J28="x","x",(J28*1000000/VLOOKUP($C28,'Crisis Indicator Data'!$C$3:$H$198,5,FALSE)))</f>
        <v>0</v>
      </c>
      <c r="Q28" s="248">
        <f t="shared" si="1"/>
        <v>1</v>
      </c>
      <c r="R28" s="248">
        <f t="shared" si="2"/>
        <v>0.95</v>
      </c>
    </row>
    <row r="29" spans="1:18" x14ac:dyDescent="0.25">
      <c r="A29" s="147" t="str">
        <f>'Crisis Indicator Data'!A26</f>
        <v>Drought in Djibouti</v>
      </c>
      <c r="B29" s="148" t="str">
        <f>'Crisis Indicator Data'!B26</f>
        <v>Drought</v>
      </c>
      <c r="C29" s="148" t="str">
        <f>'Crisis Indicator Data'!C26</f>
        <v>DJI003</v>
      </c>
      <c r="D29" s="148" t="str">
        <f>'Crisis Indicator Data'!D26</f>
        <v>Djibouti</v>
      </c>
      <c r="E29" s="148" t="str">
        <f>'Crisis Indicator Data'!E26</f>
        <v>DJI</v>
      </c>
      <c r="F29" s="159">
        <f>IF('Crisis Indicator Data'!Q26="x","x",('Crisis Indicator Data'!Q26/1000000))</f>
        <v>0.44</v>
      </c>
      <c r="G29" s="159">
        <f>IF('Crisis Indicator Data'!R26="x","x",('Crisis Indicator Data'!R26/1000000))</f>
        <v>0.38900000000000001</v>
      </c>
      <c r="H29" s="159">
        <f>IF('Crisis Indicator Data'!S26="x","x",('Crisis Indicator Data'!S26/1000000))</f>
        <v>0.16700000000000001</v>
      </c>
      <c r="I29" s="159">
        <f>IF('Crisis Indicator Data'!T26="x","x",('Crisis Indicator Data'!T26/1000000))</f>
        <v>2.7E-2</v>
      </c>
      <c r="J29" s="159">
        <f>IF('Crisis Indicator Data'!U26="x","x",('Crisis Indicator Data'!U26/1000000))</f>
        <v>0</v>
      </c>
      <c r="K29" s="254">
        <f t="shared" si="0"/>
        <v>2.1</v>
      </c>
      <c r="L29" s="144">
        <f>IF(F29="x","x",(F29*1000000/VLOOKUP($C29,'Crisis Indicator Data'!$C$3:$H$198,5,FALSE)))</f>
        <v>0.43010752688172044</v>
      </c>
      <c r="M29" s="144">
        <f>IF(G29="x","x",(G29*1000000/VLOOKUP($C29,'Crisis Indicator Data'!$C$3:$H$198,5,FALSE)))</f>
        <v>0.38025415444770283</v>
      </c>
      <c r="N29" s="144">
        <f>IF(H29="x","x",(H29*1000000/VLOOKUP($C29,'Crisis Indicator Data'!$C$3:$H$198,5,FALSE)))</f>
        <v>0.16324535679374388</v>
      </c>
      <c r="O29" s="144">
        <f>IF(I29="x","x",(I29*1000000/VLOOKUP($C29,'Crisis Indicator Data'!$C$3:$H$198,5,FALSE)))</f>
        <v>2.6392961876832845E-2</v>
      </c>
      <c r="P29" s="144">
        <f>IF(J29="x","x",(J29*1000000/VLOOKUP($C29,'Crisis Indicator Data'!$C$3:$H$198,5,FALSE)))</f>
        <v>0</v>
      </c>
      <c r="Q29" s="248">
        <f t="shared" si="1"/>
        <v>3</v>
      </c>
      <c r="R29" s="248">
        <f t="shared" si="2"/>
        <v>2.5499999999999998</v>
      </c>
    </row>
    <row r="30" spans="1:18" x14ac:dyDescent="0.2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8" t="str">
        <f>'Crisis Indicator Data'!E27</f>
        <v>DOM</v>
      </c>
      <c r="F30" s="159">
        <f>IF('Crisis Indicator Data'!Q27="x","x",('Crisis Indicator Data'!Q27/1000000))</f>
        <v>10.669</v>
      </c>
      <c r="G30" s="159">
        <f>IF('Crisis Indicator Data'!R27="x","x",('Crisis Indicator Data'!R27/1000000))</f>
        <v>3.1E-2</v>
      </c>
      <c r="H30" s="159">
        <f>IF('Crisis Indicator Data'!S27="x","x",('Crisis Indicator Data'!S27/1000000))</f>
        <v>9.9000000000000005E-2</v>
      </c>
      <c r="I30" s="159">
        <f>IF('Crisis Indicator Data'!T27="x","x",('Crisis Indicator Data'!T27/1000000))</f>
        <v>0</v>
      </c>
      <c r="J30" s="159">
        <f>IF('Crisis Indicator Data'!U27="x","x",('Crisis Indicator Data'!U27/1000000))</f>
        <v>0</v>
      </c>
      <c r="K30" s="254">
        <f t="shared" si="0"/>
        <v>1.7</v>
      </c>
      <c r="L30" s="144">
        <f>IF(F30="x","x",(F30*1000000/VLOOKUP($C30,'Crisis Indicator Data'!$C$3:$H$198,5,FALSE)))</f>
        <v>0.9878703703703704</v>
      </c>
      <c r="M30" s="144">
        <f>IF(G30="x","x",(G30*1000000/VLOOKUP($C30,'Crisis Indicator Data'!$C$3:$H$198,5,FALSE)))</f>
        <v>2.8703703703703703E-3</v>
      </c>
      <c r="N30" s="144">
        <f>IF(H30="x","x",(H30*1000000/VLOOKUP($C30,'Crisis Indicator Data'!$C$3:$H$198,5,FALSE)))</f>
        <v>9.1666666666666667E-3</v>
      </c>
      <c r="O30" s="144">
        <f>IF(I30="x","x",(I30*1000000/VLOOKUP($C30,'Crisis Indicator Data'!$C$3:$H$198,5,FALSE)))</f>
        <v>0</v>
      </c>
      <c r="P30" s="144">
        <f>IF(J30="x","x",(J30*1000000/VLOOKUP($C30,'Crisis Indicator Data'!$C$3:$H$198,5,FALSE)))</f>
        <v>0</v>
      </c>
      <c r="Q30" s="248">
        <f t="shared" si="1"/>
        <v>1</v>
      </c>
      <c r="R30" s="248">
        <f t="shared" si="2"/>
        <v>1.35</v>
      </c>
    </row>
    <row r="31" spans="1:18" x14ac:dyDescent="0.25">
      <c r="A31" s="147" t="str">
        <f>'Crisis Indicator Data'!A28</f>
        <v>Mixed migration flows in Algeria</v>
      </c>
      <c r="B31" s="148" t="str">
        <f>'Crisis Indicator Data'!B28</f>
        <v>International displacement</v>
      </c>
      <c r="C31" s="148" t="str">
        <f>'Crisis Indicator Data'!C28</f>
        <v>DZA002</v>
      </c>
      <c r="D31" s="148" t="str">
        <f>'Crisis Indicator Data'!D28</f>
        <v>Algeria</v>
      </c>
      <c r="E31" s="148" t="str">
        <f>'Crisis Indicator Data'!E28</f>
        <v>DZA</v>
      </c>
      <c r="F31" s="159" t="str">
        <f>IF('Crisis Indicator Data'!Q28="x","x",('Crisis Indicator Data'!Q28/1000000))</f>
        <v>x</v>
      </c>
      <c r="G31" s="159" t="str">
        <f>IF('Crisis Indicator Data'!R28="x","x",('Crisis Indicator Data'!R28/1000000))</f>
        <v>x</v>
      </c>
      <c r="H31" s="159" t="str">
        <f>IF('Crisis Indicator Data'!S28="x","x",('Crisis Indicator Data'!S28/1000000))</f>
        <v>x</v>
      </c>
      <c r="I31" s="159" t="str">
        <f>IF('Crisis Indicator Data'!T28="x","x",('Crisis Indicator Data'!T28/1000000))</f>
        <v>x</v>
      </c>
      <c r="J31" s="159" t="str">
        <f>IF('Crisis Indicator Data'!U28="x","x",('Crisis Indicator Data'!U28/1000000))</f>
        <v>x</v>
      </c>
      <c r="K31" s="254" t="str">
        <f t="shared" si="0"/>
        <v>x</v>
      </c>
      <c r="L31" s="144" t="str">
        <f>IF(F31="x","x",(F31*1000000/VLOOKUP($C31,'Crisis Indicator Data'!$C$3:$H$198,5,FALSE)))</f>
        <v>x</v>
      </c>
      <c r="M31" s="144" t="str">
        <f>IF(G31="x","x",(G31*1000000/VLOOKUP($C31,'Crisis Indicator Data'!$C$3:$H$198,5,FALSE)))</f>
        <v>x</v>
      </c>
      <c r="N31" s="144" t="str">
        <f>IF(H31="x","x",(H31*1000000/VLOOKUP($C31,'Crisis Indicator Data'!$C$3:$H$198,5,FALSE)))</f>
        <v>x</v>
      </c>
      <c r="O31" s="144" t="str">
        <f>IF(I31="x","x",(I31*1000000/VLOOKUP($C31,'Crisis Indicator Data'!$C$3:$H$198,5,FALSE)))</f>
        <v>x</v>
      </c>
      <c r="P31" s="144" t="str">
        <f>IF(J31="x","x",(J31*1000000/VLOOKUP($C31,'Crisis Indicator Data'!$C$3:$H$198,5,FALSE)))</f>
        <v>x</v>
      </c>
      <c r="Q31" s="248" t="str">
        <f t="shared" si="1"/>
        <v>x</v>
      </c>
      <c r="R31" s="248" t="str">
        <f t="shared" si="2"/>
        <v>x</v>
      </c>
    </row>
    <row r="32" spans="1:18" x14ac:dyDescent="0.25">
      <c r="A32" s="147" t="str">
        <f>'Crisis Indicator Data'!A29</f>
        <v>Sahrawi refugees in Algeria</v>
      </c>
      <c r="B32" s="148" t="str">
        <f>'Crisis Indicator Data'!B29</f>
        <v>International displacement</v>
      </c>
      <c r="C32" s="148" t="str">
        <f>'Crisis Indicator Data'!C29</f>
        <v>DZA003</v>
      </c>
      <c r="D32" s="148" t="str">
        <f>'Crisis Indicator Data'!D29</f>
        <v>Algeria</v>
      </c>
      <c r="E32" s="148" t="str">
        <f>'Crisis Indicator Data'!E29</f>
        <v>DZA</v>
      </c>
      <c r="F32" s="159">
        <f>IF('Crisis Indicator Data'!Q29="x","x",('Crisis Indicator Data'!Q29/1000000))</f>
        <v>4.9000000000000002E-2</v>
      </c>
      <c r="G32" s="159">
        <f>IF('Crisis Indicator Data'!R29="x","x",('Crisis Indicator Data'!R29/1000000))</f>
        <v>8.4000000000000005E-2</v>
      </c>
      <c r="H32" s="159">
        <f>IF('Crisis Indicator Data'!S29="x","x",('Crisis Indicator Data'!S29/1000000))</f>
        <v>0.09</v>
      </c>
      <c r="I32" s="159">
        <f>IF('Crisis Indicator Data'!T29="x","x",('Crisis Indicator Data'!T29/1000000))</f>
        <v>0</v>
      </c>
      <c r="J32" s="159">
        <f>IF('Crisis Indicator Data'!U29="x","x",('Crisis Indicator Data'!U29/1000000))</f>
        <v>0</v>
      </c>
      <c r="K32" s="254">
        <f t="shared" si="0"/>
        <v>1.6</v>
      </c>
      <c r="L32" s="144">
        <f>IF(F32="x","x",(F32*1000000/VLOOKUP($C32,'Crisis Indicator Data'!$C$3:$H$198,5,FALSE)))</f>
        <v>0.21973094170403587</v>
      </c>
      <c r="M32" s="144">
        <f>IF(G32="x","x",(G32*1000000/VLOOKUP($C32,'Crisis Indicator Data'!$C$3:$H$198,5,FALSE)))</f>
        <v>0.37668161434977576</v>
      </c>
      <c r="N32" s="144">
        <f>IF(H32="x","x",(H32*1000000/VLOOKUP($C32,'Crisis Indicator Data'!$C$3:$H$198,5,FALSE)))</f>
        <v>0.40358744394618834</v>
      </c>
      <c r="O32" s="144">
        <f>IF(I32="x","x",(I32*1000000/VLOOKUP($C32,'Crisis Indicator Data'!$C$3:$H$198,5,FALSE)))</f>
        <v>0</v>
      </c>
      <c r="P32" s="144">
        <f>IF(J32="x","x",(J32*1000000/VLOOKUP($C32,'Crisis Indicator Data'!$C$3:$H$198,5,FALSE)))</f>
        <v>0</v>
      </c>
      <c r="Q32" s="248">
        <f t="shared" si="1"/>
        <v>3</v>
      </c>
      <c r="R32" s="248">
        <f t="shared" si="2"/>
        <v>2.2999999999999998</v>
      </c>
    </row>
    <row r="33" spans="1:18" x14ac:dyDescent="0.25">
      <c r="A33" s="147" t="str">
        <f>'Crisis Indicator Data'!A30</f>
        <v>Multiple crises in Algeria</v>
      </c>
      <c r="B33" s="148" t="str">
        <f>'Crisis Indicator Data'!B30</f>
        <v>Multiple crises country</v>
      </c>
      <c r="C33" s="148" t="str">
        <f>'Crisis Indicator Data'!C30</f>
        <v>DZA004</v>
      </c>
      <c r="D33" s="148" t="str">
        <f>'Crisis Indicator Data'!D30</f>
        <v>Algeria</v>
      </c>
      <c r="E33" s="148" t="str">
        <f>'Crisis Indicator Data'!E30</f>
        <v>DZA</v>
      </c>
      <c r="F33" s="159" t="str">
        <f>IF('Crisis Indicator Data'!Q30="x","x",('Crisis Indicator Data'!Q30/1000000))</f>
        <v>x</v>
      </c>
      <c r="G33" s="159" t="str">
        <f>IF('Crisis Indicator Data'!R30="x","x",('Crisis Indicator Data'!R30/1000000))</f>
        <v>x</v>
      </c>
      <c r="H33" s="159" t="str">
        <f>IF('Crisis Indicator Data'!S30="x","x",('Crisis Indicator Data'!S30/1000000))</f>
        <v>x</v>
      </c>
      <c r="I33" s="159" t="str">
        <f>IF('Crisis Indicator Data'!T30="x","x",('Crisis Indicator Data'!T30/1000000))</f>
        <v>x</v>
      </c>
      <c r="J33" s="159" t="str">
        <f>IF('Crisis Indicator Data'!U30="x","x",('Crisis Indicator Data'!U30/1000000))</f>
        <v>x</v>
      </c>
      <c r="K33" s="254" t="str">
        <f t="shared" si="0"/>
        <v>x</v>
      </c>
      <c r="L33" s="144" t="str">
        <f>IF(F33="x","x",(F33*1000000/VLOOKUP($C33,'Crisis Indicator Data'!$C$3:$H$198,5,FALSE)))</f>
        <v>x</v>
      </c>
      <c r="M33" s="144" t="str">
        <f>IF(G33="x","x",(G33*1000000/VLOOKUP($C33,'Crisis Indicator Data'!$C$3:$H$198,5,FALSE)))</f>
        <v>x</v>
      </c>
      <c r="N33" s="144" t="str">
        <f>IF(H33="x","x",(H33*1000000/VLOOKUP($C33,'Crisis Indicator Data'!$C$3:$H$198,5,FALSE)))</f>
        <v>x</v>
      </c>
      <c r="O33" s="144" t="str">
        <f>IF(I33="x","x",(I33*1000000/VLOOKUP($C33,'Crisis Indicator Data'!$C$3:$H$198,5,FALSE)))</f>
        <v>x</v>
      </c>
      <c r="P33" s="144" t="str">
        <f>IF(J33="x","x",(J33*1000000/VLOOKUP($C33,'Crisis Indicator Data'!$C$3:$H$198,5,FALSE)))</f>
        <v>x</v>
      </c>
      <c r="Q33" s="248" t="str">
        <f t="shared" si="1"/>
        <v>x</v>
      </c>
      <c r="R33" s="248" t="str">
        <f t="shared" si="2"/>
        <v>x</v>
      </c>
    </row>
    <row r="34" spans="1:18" x14ac:dyDescent="0.2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8" t="str">
        <f>'Crisis Indicator Data'!E31</f>
        <v>ECU</v>
      </c>
      <c r="F34" s="159">
        <f>IF('Crisis Indicator Data'!Q31="x","x",('Crisis Indicator Data'!Q31/1000000))</f>
        <v>6.5789999999999997</v>
      </c>
      <c r="G34" s="159">
        <f>IF('Crisis Indicator Data'!R31="x","x",('Crisis Indicator Data'!R31/1000000))</f>
        <v>0.14000000000000001</v>
      </c>
      <c r="H34" s="159">
        <f>IF('Crisis Indicator Data'!S31="x","x",('Crisis Indicator Data'!S31/1000000))</f>
        <v>0.873</v>
      </c>
      <c r="I34" s="159">
        <f>IF('Crisis Indicator Data'!T31="x","x",('Crisis Indicator Data'!T31/1000000))</f>
        <v>0</v>
      </c>
      <c r="J34" s="159">
        <f>IF('Crisis Indicator Data'!U31="x","x",('Crisis Indicator Data'!U31/1000000))</f>
        <v>0</v>
      </c>
      <c r="K34" s="254">
        <f t="shared" si="0"/>
        <v>3.2</v>
      </c>
      <c r="L34" s="144">
        <f>IF(F34="x","x",(F34*1000000/VLOOKUP($C34,'Crisis Indicator Data'!$C$3:$H$198,5,FALSE)))</f>
        <v>0.86657007376185458</v>
      </c>
      <c r="M34" s="144">
        <f>IF(G34="x","x",(G34*1000000/VLOOKUP($C34,'Crisis Indicator Data'!$C$3:$H$198,5,FALSE)))</f>
        <v>1.8440463645943098E-2</v>
      </c>
      <c r="N34" s="144">
        <f>IF(H34="x","x",(H34*1000000/VLOOKUP($C34,'Crisis Indicator Data'!$C$3:$H$198,5,FALSE)))</f>
        <v>0.11498946259220232</v>
      </c>
      <c r="O34" s="144">
        <f>IF(I34="x","x",(I34*1000000/VLOOKUP($C34,'Crisis Indicator Data'!$C$3:$H$198,5,FALSE)))</f>
        <v>0</v>
      </c>
      <c r="P34" s="144">
        <f>IF(J34="x","x",(J34*1000000/VLOOKUP($C34,'Crisis Indicator Data'!$C$3:$H$198,5,FALSE)))</f>
        <v>0</v>
      </c>
      <c r="Q34" s="248">
        <f t="shared" si="1"/>
        <v>3</v>
      </c>
      <c r="R34" s="248">
        <f t="shared" si="2"/>
        <v>3.1</v>
      </c>
    </row>
    <row r="35" spans="1:18" x14ac:dyDescent="0.25">
      <c r="A35" s="147" t="str">
        <f>'Crisis Indicator Data'!A32</f>
        <v>Syrian Refugee Crisis in Egypt</v>
      </c>
      <c r="B35" s="148" t="str">
        <f>'Crisis Indicator Data'!B32</f>
        <v>International displacement</v>
      </c>
      <c r="C35" s="148" t="str">
        <f>'Crisis Indicator Data'!C32</f>
        <v>EGY002</v>
      </c>
      <c r="D35" s="148" t="str">
        <f>'Crisis Indicator Data'!D32</f>
        <v>Egypt</v>
      </c>
      <c r="E35" s="148" t="str">
        <f>'Crisis Indicator Data'!E32</f>
        <v>EGY</v>
      </c>
      <c r="F35" s="160">
        <f>IF('Crisis Indicator Data'!Q32="x","x",('Crisis Indicator Data'!Q32/1000000))</f>
        <v>21.861000000000001</v>
      </c>
      <c r="G35" s="160">
        <f>IF('Crisis Indicator Data'!R32="x","x",('Crisis Indicator Data'!R32/1000000))</f>
        <v>0.93600000000000005</v>
      </c>
      <c r="H35" s="160">
        <f>IF('Crisis Indicator Data'!S32="x","x",('Crisis Indicator Data'!S32/1000000))</f>
        <v>0.16500000000000001</v>
      </c>
      <c r="I35" s="160">
        <f>IF('Crisis Indicator Data'!T32="x","x",('Crisis Indicator Data'!T32/1000000))</f>
        <v>0.33800000000000002</v>
      </c>
      <c r="J35" s="160">
        <f>IF('Crisis Indicator Data'!U32="x","x",('Crisis Indicator Data'!U32/1000000))</f>
        <v>0</v>
      </c>
      <c r="K35" s="254">
        <f t="shared" si="0"/>
        <v>2.8</v>
      </c>
      <c r="L35" s="144">
        <f>IF(F35="x","x",(F35*1000000/VLOOKUP($C35,'Crisis Indicator Data'!$C$3:$H$198,5,FALSE)))</f>
        <v>0.9382403433476395</v>
      </c>
      <c r="M35" s="144">
        <f>IF(G35="x","x",(G35*1000000/VLOOKUP($C35,'Crisis Indicator Data'!$C$3:$H$198,5,FALSE)))</f>
        <v>4.0171673819742487E-2</v>
      </c>
      <c r="N35" s="144">
        <f>IF(H35="x","x",(H35*1000000/VLOOKUP($C35,'Crisis Indicator Data'!$C$3:$H$198,5,FALSE)))</f>
        <v>7.0815450643776827E-3</v>
      </c>
      <c r="O35" s="144">
        <f>IF(I35="x","x",(I35*1000000/VLOOKUP($C35,'Crisis Indicator Data'!$C$3:$H$198,5,FALSE)))</f>
        <v>1.4506437768240343E-2</v>
      </c>
      <c r="P35" s="144">
        <f>IF(J35="x","x",(J35*1000000/VLOOKUP($C35,'Crisis Indicator Data'!$C$3:$H$198,5,FALSE)))</f>
        <v>0</v>
      </c>
      <c r="Q35" s="248">
        <f t="shared" si="1"/>
        <v>2</v>
      </c>
      <c r="R35" s="248">
        <f t="shared" si="2"/>
        <v>2.4</v>
      </c>
    </row>
    <row r="36" spans="1:18" x14ac:dyDescent="0.25">
      <c r="A36" s="147" t="str">
        <f>'Crisis Indicator Data'!A33</f>
        <v>Complex crisis in Eritrea</v>
      </c>
      <c r="B36" s="148" t="str">
        <f>'Crisis Indicator Data'!B33</f>
        <v>Complex crisis</v>
      </c>
      <c r="C36" s="148" t="str">
        <f>'Crisis Indicator Data'!C33</f>
        <v>ERI001</v>
      </c>
      <c r="D36" s="148" t="str">
        <f>'Crisis Indicator Data'!D33</f>
        <v>Eritrea</v>
      </c>
      <c r="E36" s="148" t="str">
        <f>'Crisis Indicator Data'!E33</f>
        <v>ERI</v>
      </c>
      <c r="F36" s="160">
        <f>IF('Crisis Indicator Data'!Q33="x","x",('Crisis Indicator Data'!Q33/1000000))</f>
        <v>0.64500000000000002</v>
      </c>
      <c r="G36" s="160">
        <f>IF('Crisis Indicator Data'!R33="x","x",('Crisis Indicator Data'!R33/1000000))</f>
        <v>0</v>
      </c>
      <c r="H36" s="160">
        <f>IF('Crisis Indicator Data'!S33="x","x",('Crisis Indicator Data'!S33/1000000))</f>
        <v>2.5819999999999999</v>
      </c>
      <c r="I36" s="160">
        <f>IF('Crisis Indicator Data'!T33="x","x",('Crisis Indicator Data'!T33/1000000))</f>
        <v>0</v>
      </c>
      <c r="J36" s="160">
        <f>IF('Crisis Indicator Data'!U33="x","x",('Crisis Indicator Data'!U33/1000000))</f>
        <v>0</v>
      </c>
      <c r="K36" s="254">
        <f t="shared" si="0"/>
        <v>4</v>
      </c>
      <c r="L36" s="144">
        <f>IF(F36="x","x",(F36*1000000/VLOOKUP($C36,'Crisis Indicator Data'!$C$3:$H$198,5,FALSE)))</f>
        <v>0.19987604586303068</v>
      </c>
      <c r="M36" s="144">
        <f>IF(G36="x","x",(G36*1000000/VLOOKUP($C36,'Crisis Indicator Data'!$C$3:$H$198,5,FALSE)))</f>
        <v>0</v>
      </c>
      <c r="N36" s="144">
        <f>IF(H36="x","x",(H36*1000000/VLOOKUP($C36,'Crisis Indicator Data'!$C$3:$H$198,5,FALSE)))</f>
        <v>0.80012395413696935</v>
      </c>
      <c r="O36" s="144">
        <f>IF(I36="x","x",(I36*1000000/VLOOKUP($C36,'Crisis Indicator Data'!$C$3:$H$198,5,FALSE)))</f>
        <v>0</v>
      </c>
      <c r="P36" s="144">
        <f>IF(J36="x","x",(J36*1000000/VLOOKUP($C36,'Crisis Indicator Data'!$C$3:$H$198,5,FALSE)))</f>
        <v>0</v>
      </c>
      <c r="Q36" s="248">
        <f t="shared" si="1"/>
        <v>3</v>
      </c>
      <c r="R36" s="248">
        <f t="shared" si="2"/>
        <v>3.5</v>
      </c>
    </row>
    <row r="37" spans="1:18" x14ac:dyDescent="0.25">
      <c r="A37" s="147" t="str">
        <f>'Crisis Indicator Data'!A34</f>
        <v>Mixed migration flows in spain</v>
      </c>
      <c r="B37" s="148" t="str">
        <f>'Crisis Indicator Data'!B34</f>
        <v>International displacement</v>
      </c>
      <c r="C37" s="148" t="str">
        <f>'Crisis Indicator Data'!C34</f>
        <v>ESP002</v>
      </c>
      <c r="D37" s="148" t="str">
        <f>'Crisis Indicator Data'!D34</f>
        <v>Spain</v>
      </c>
      <c r="E37" s="148" t="str">
        <f>'Crisis Indicator Data'!E34</f>
        <v>ESP</v>
      </c>
      <c r="F37" s="160">
        <f>IF('Crisis Indicator Data'!Q34="x","x",('Crisis Indicator Data'!Q34/1000000))</f>
        <v>11.868</v>
      </c>
      <c r="G37" s="160">
        <f>IF('Crisis Indicator Data'!R34="x","x",('Crisis Indicator Data'!R34/1000000))</f>
        <v>0</v>
      </c>
      <c r="H37" s="160">
        <f>IF('Crisis Indicator Data'!S34="x","x",('Crisis Indicator Data'!S34/1000000))</f>
        <v>0.115</v>
      </c>
      <c r="I37" s="160">
        <f>IF('Crisis Indicator Data'!T34="x","x",('Crisis Indicator Data'!T34/1000000))</f>
        <v>0</v>
      </c>
      <c r="J37" s="160">
        <f>IF('Crisis Indicator Data'!U34="x","x",('Crisis Indicator Data'!U34/1000000))</f>
        <v>0</v>
      </c>
      <c r="K37" s="254">
        <f t="shared" si="0"/>
        <v>1.8</v>
      </c>
      <c r="L37" s="144">
        <f>IF(F37="x","x",(F37*1000000/VLOOKUP($C37,'Crisis Indicator Data'!$C$3:$H$198,5,FALSE)))</f>
        <v>0.99040307101727443</v>
      </c>
      <c r="M37" s="144">
        <f>IF(G37="x","x",(G37*1000000/VLOOKUP($C37,'Crisis Indicator Data'!$C$3:$H$198,5,FALSE)))</f>
        <v>0</v>
      </c>
      <c r="N37" s="144">
        <f>IF(H37="x","x",(H37*1000000/VLOOKUP($C37,'Crisis Indicator Data'!$C$3:$H$198,5,FALSE)))</f>
        <v>9.5969289827255271E-3</v>
      </c>
      <c r="O37" s="144">
        <f>IF(I37="x","x",(I37*1000000/VLOOKUP($C37,'Crisis Indicator Data'!$C$3:$H$198,5,FALSE)))</f>
        <v>0</v>
      </c>
      <c r="P37" s="144">
        <f>IF(J37="x","x",(J37*1000000/VLOOKUP($C37,'Crisis Indicator Data'!$C$3:$H$198,5,FALSE)))</f>
        <v>0</v>
      </c>
      <c r="Q37" s="248">
        <f t="shared" si="1"/>
        <v>1</v>
      </c>
      <c r="R37" s="248">
        <f t="shared" si="2"/>
        <v>1.4</v>
      </c>
    </row>
    <row r="38" spans="1:18" x14ac:dyDescent="0.25">
      <c r="A38" s="147" t="str">
        <f>'Crisis Indicator Data'!A35</f>
        <v>Complex crisis in Ethiopia</v>
      </c>
      <c r="B38" s="148" t="str">
        <f>'Crisis Indicator Data'!B35</f>
        <v>Complex crisis</v>
      </c>
      <c r="C38" s="148" t="str">
        <f>'Crisis Indicator Data'!C35</f>
        <v>ETH001</v>
      </c>
      <c r="D38" s="148" t="str">
        <f>'Crisis Indicator Data'!D35</f>
        <v>Ethiopia</v>
      </c>
      <c r="E38" s="148" t="str">
        <f>'Crisis Indicator Data'!E35</f>
        <v>ETH</v>
      </c>
      <c r="F38" s="160">
        <f>IF('Crisis Indicator Data'!Q35="x","x",('Crisis Indicator Data'!Q35/1000000))</f>
        <v>0</v>
      </c>
      <c r="G38" s="160">
        <f>IF('Crisis Indicator Data'!R35="x","x",('Crisis Indicator Data'!R35/1000000))</f>
        <v>80.2</v>
      </c>
      <c r="H38" s="160">
        <f>IF('Crisis Indicator Data'!S35="x","x",('Crisis Indicator Data'!S35/1000000))</f>
        <v>0.92500000000000004</v>
      </c>
      <c r="I38" s="160">
        <f>IF('Crisis Indicator Data'!T35="x","x",('Crisis Indicator Data'!T35/1000000))</f>
        <v>17.149999999999999</v>
      </c>
      <c r="J38" s="160">
        <f>IF('Crisis Indicator Data'!U35="x","x",('Crisis Indicator Data'!U35/1000000))</f>
        <v>5.4249999999999998</v>
      </c>
      <c r="K38" s="254">
        <f t="shared" ref="K38:K69" si="3">IF(H38="x","x",IF(SUM(H38:J38)=0,0,IF(LOG(SUM(H38:J38)*1000000)&lt;$K$4,0,IF(LOG(SUM(H38:J38)*1000000)&gt;$K$3,5,ROUND(5-(K$3-LOG(SUM(H38:J38)*1000000))/(K$3-K$4)*5,1)))))</f>
        <v>5</v>
      </c>
      <c r="L38" s="144">
        <f>IF(F38="x","x",(F38*1000000/VLOOKUP($C38,'Crisis Indicator Data'!$C$3:$H$198,5,FALSE)))</f>
        <v>0</v>
      </c>
      <c r="M38" s="144">
        <f>IF(G38="x","x",(G38*1000000/VLOOKUP($C38,'Crisis Indicator Data'!$C$3:$H$198,5,FALSE)))</f>
        <v>0.77338476374156218</v>
      </c>
      <c r="N38" s="144">
        <f>IF(H38="x","x",(H38*1000000/VLOOKUP($C38,'Crisis Indicator Data'!$C$3:$H$198,5,FALSE)))</f>
        <v>8.9199614271938277E-3</v>
      </c>
      <c r="O38" s="144">
        <f>IF(I38="x","x",(I38*1000000/VLOOKUP($C38,'Crisis Indicator Data'!$C$3:$H$198,5,FALSE)))</f>
        <v>0.16538090646094503</v>
      </c>
      <c r="P38" s="144">
        <f>IF(J38="x","x",(J38*1000000/VLOOKUP($C38,'Crisis Indicator Data'!$C$3:$H$198,5,FALSE)))</f>
        <v>5.2314368370298937E-2</v>
      </c>
      <c r="Q38" s="248">
        <f t="shared" ref="Q38:Q69" si="4">IF(N38="x","x",IF(OR(L38&gt;=$L$3,M38&gt;=$M$3,N38&gt;=$N$3,O38&gt;=$O$3,P38&gt;=$P$3),(IF(P38&gt;=$P$3,5,IF((O38+P38)&gt;=$O$3,4,IF((O38+P38+N38)&gt;=$N$3,3,IF((O38+P38+N38+M38)&gt;=$M$3,2,1)))))))</f>
        <v>5</v>
      </c>
      <c r="R38" s="248">
        <f t="shared" ref="R38:R69" si="5">IF(Q38="x","x",(AVERAGE(K38,Q38)))</f>
        <v>5</v>
      </c>
    </row>
    <row r="39" spans="1:18" x14ac:dyDescent="0.25">
      <c r="A39" s="147" t="str">
        <f>'Crisis Indicator Data'!A36</f>
        <v>International Displacement</v>
      </c>
      <c r="B39" s="148" t="str">
        <f>'Crisis Indicator Data'!B36</f>
        <v>International displacement</v>
      </c>
      <c r="C39" s="148" t="str">
        <f>'Crisis Indicator Data'!C36</f>
        <v>ETH003</v>
      </c>
      <c r="D39" s="148" t="str">
        <f>'Crisis Indicator Data'!D36</f>
        <v>Ethiopia</v>
      </c>
      <c r="E39" s="148" t="str">
        <f>'Crisis Indicator Data'!E36</f>
        <v>ETH</v>
      </c>
      <c r="F39" s="160">
        <f>IF('Crisis Indicator Data'!Q36="x","x",('Crisis Indicator Data'!Q36/1000000))</f>
        <v>86</v>
      </c>
      <c r="G39" s="160">
        <f>IF('Crisis Indicator Data'!R36="x","x",('Crisis Indicator Data'!R36/1000000))</f>
        <v>16.856000000000002</v>
      </c>
      <c r="H39" s="160">
        <f>IF('Crisis Indicator Data'!S36="x","x",('Crisis Indicator Data'!S36/1000000))</f>
        <v>0.84399999999999997</v>
      </c>
      <c r="I39" s="160">
        <f>IF('Crisis Indicator Data'!T36="x","x",('Crisis Indicator Data'!T36/1000000))</f>
        <v>0</v>
      </c>
      <c r="J39" s="160">
        <f>IF('Crisis Indicator Data'!U36="x","x",('Crisis Indicator Data'!U36/1000000))</f>
        <v>0</v>
      </c>
      <c r="K39" s="254">
        <f t="shared" si="3"/>
        <v>3.2</v>
      </c>
      <c r="L39" s="144">
        <f>IF(F39="x","x",(F39*1000000/VLOOKUP($C39,'Crisis Indicator Data'!$C$3:$H$198,5,FALSE)))</f>
        <v>0.82931533269045321</v>
      </c>
      <c r="M39" s="144">
        <f>IF(G39="x","x",(G39*1000000/VLOOKUP($C39,'Crisis Indicator Data'!$C$3:$H$198,5,FALSE)))</f>
        <v>0.16254580520732884</v>
      </c>
      <c r="N39" s="144">
        <f>IF(H39="x","x",(H39*1000000/VLOOKUP($C39,'Crisis Indicator Data'!$C$3:$H$198,5,FALSE)))</f>
        <v>8.1388621022179357E-3</v>
      </c>
      <c r="O39" s="144">
        <f>IF(I39="x","x",(I39*1000000/VLOOKUP($C39,'Crisis Indicator Data'!$C$3:$H$198,5,FALSE)))</f>
        <v>0</v>
      </c>
      <c r="P39" s="144">
        <f>IF(J39="x","x",(J39*1000000/VLOOKUP($C39,'Crisis Indicator Data'!$C$3:$H$198,5,FALSE)))</f>
        <v>0</v>
      </c>
      <c r="Q39" s="248">
        <f t="shared" si="4"/>
        <v>2</v>
      </c>
      <c r="R39" s="248">
        <f t="shared" si="5"/>
        <v>2.6</v>
      </c>
    </row>
    <row r="40" spans="1:18" x14ac:dyDescent="0.25">
      <c r="A40" s="147" t="str">
        <f>'Crisis Indicator Data'!A37</f>
        <v>Northern Ethiopia Conflict</v>
      </c>
      <c r="B40" s="148" t="str">
        <f>'Crisis Indicator Data'!B37</f>
        <v>Conflict</v>
      </c>
      <c r="C40" s="148" t="str">
        <f>'Crisis Indicator Data'!C37</f>
        <v>ETH004</v>
      </c>
      <c r="D40" s="148" t="str">
        <f>'Crisis Indicator Data'!D37</f>
        <v>Ethiopia</v>
      </c>
      <c r="E40" s="148" t="str">
        <f>'Crisis Indicator Data'!E37</f>
        <v>ETH</v>
      </c>
      <c r="F40" s="160">
        <f>IF('Crisis Indicator Data'!Q37="x","x",('Crisis Indicator Data'!Q37/1000000))</f>
        <v>0</v>
      </c>
      <c r="G40" s="160">
        <f>IF('Crisis Indicator Data'!R37="x","x",('Crisis Indicator Data'!R37/1000000))</f>
        <v>21.1</v>
      </c>
      <c r="H40" s="160">
        <f>IF('Crisis Indicator Data'!S37="x","x",('Crisis Indicator Data'!S37/1000000))</f>
        <v>6.899</v>
      </c>
      <c r="I40" s="160">
        <f>IF('Crisis Indicator Data'!T37="x","x",('Crisis Indicator Data'!T37/1000000))</f>
        <v>2.1</v>
      </c>
      <c r="J40" s="160">
        <f>IF('Crisis Indicator Data'!U37="x","x",('Crisis Indicator Data'!U37/1000000))</f>
        <v>0.40100000000000002</v>
      </c>
      <c r="K40" s="254">
        <f t="shared" si="3"/>
        <v>5</v>
      </c>
      <c r="L40" s="144">
        <f>IF(F40="x","x",(F40*1000000/VLOOKUP($C40,'Crisis Indicator Data'!$C$3:$H$198,5,FALSE)))</f>
        <v>0</v>
      </c>
      <c r="M40" s="144">
        <f>IF(G40="x","x",(G40*1000000/VLOOKUP($C40,'Crisis Indicator Data'!$C$3:$H$198,5,FALSE)))</f>
        <v>0.69180327868852454</v>
      </c>
      <c r="N40" s="144">
        <f>IF(H40="x","x",(H40*1000000/VLOOKUP($C40,'Crisis Indicator Data'!$C$3:$H$198,5,FALSE)))</f>
        <v>0.22619672131147542</v>
      </c>
      <c r="O40" s="144">
        <f>IF(I40="x","x",(I40*1000000/VLOOKUP($C40,'Crisis Indicator Data'!$C$3:$H$198,5,FALSE)))</f>
        <v>6.8852459016393447E-2</v>
      </c>
      <c r="P40" s="144">
        <f>IF(J40="x","x",(J40*1000000/VLOOKUP($C40,'Crisis Indicator Data'!$C$3:$H$198,5,FALSE)))</f>
        <v>1.3147540983606557E-2</v>
      </c>
      <c r="Q40" s="248">
        <f t="shared" si="4"/>
        <v>4</v>
      </c>
      <c r="R40" s="248">
        <f t="shared" si="5"/>
        <v>4.5</v>
      </c>
    </row>
    <row r="41" spans="1:18" x14ac:dyDescent="0.25">
      <c r="A41" s="147" t="str">
        <f>'Crisis Indicator Data'!A38</f>
        <v>Drought in Ethiopia</v>
      </c>
      <c r="B41" s="148" t="str">
        <f>'Crisis Indicator Data'!B38</f>
        <v>Drought</v>
      </c>
      <c r="C41" s="148" t="str">
        <f>'Crisis Indicator Data'!C38</f>
        <v>ETH005</v>
      </c>
      <c r="D41" s="148" t="str">
        <f>'Crisis Indicator Data'!D38</f>
        <v>Ethiopia</v>
      </c>
      <c r="E41" s="148" t="str">
        <f>'Crisis Indicator Data'!E38</f>
        <v>ETH</v>
      </c>
      <c r="F41" s="160">
        <f>IF('Crisis Indicator Data'!Q38="x","x",('Crisis Indicator Data'!Q38/1000000))</f>
        <v>54.5</v>
      </c>
      <c r="G41" s="160">
        <f>IF('Crisis Indicator Data'!R38="x","x",('Crisis Indicator Data'!R38/1000000))</f>
        <v>7.5869999999999997</v>
      </c>
      <c r="H41" s="160">
        <f>IF('Crisis Indicator Data'!S38="x","x",('Crisis Indicator Data'!S38/1000000))</f>
        <v>0.41299999999999998</v>
      </c>
      <c r="I41" s="160">
        <f>IF('Crisis Indicator Data'!T38="x","x",('Crisis Indicator Data'!T38/1000000))</f>
        <v>0</v>
      </c>
      <c r="J41" s="160">
        <f>IF('Crisis Indicator Data'!U38="x","x",('Crisis Indicator Data'!U38/1000000))</f>
        <v>0</v>
      </c>
      <c r="K41" s="254">
        <f t="shared" si="3"/>
        <v>2.7</v>
      </c>
      <c r="L41" s="144">
        <f>IF(F41="x","x",(F41*1000000/VLOOKUP($C41,'Crisis Indicator Data'!$C$3:$H$198,5,FALSE)))</f>
        <v>0.872</v>
      </c>
      <c r="M41" s="144">
        <f>IF(G41="x","x",(G41*1000000/VLOOKUP($C41,'Crisis Indicator Data'!$C$3:$H$198,5,FALSE)))</f>
        <v>0.121392</v>
      </c>
      <c r="N41" s="144">
        <f>IF(H41="x","x",(H41*1000000/VLOOKUP($C41,'Crisis Indicator Data'!$C$3:$H$198,5,FALSE)))</f>
        <v>6.6080000000000002E-3</v>
      </c>
      <c r="O41" s="144">
        <f>IF(I41="x","x",(I41*1000000/VLOOKUP($C41,'Crisis Indicator Data'!$C$3:$H$198,5,FALSE)))</f>
        <v>0</v>
      </c>
      <c r="P41" s="144">
        <f>IF(J41="x","x",(J41*1000000/VLOOKUP($C41,'Crisis Indicator Data'!$C$3:$H$198,5,FALSE)))</f>
        <v>0</v>
      </c>
      <c r="Q41" s="248">
        <f t="shared" si="4"/>
        <v>2</v>
      </c>
      <c r="R41" s="248">
        <f t="shared" si="5"/>
        <v>2.35</v>
      </c>
    </row>
    <row r="42" spans="1:18" x14ac:dyDescent="0.25">
      <c r="A42" s="147" t="str">
        <f>'Crisis Indicator Data'!A39</f>
        <v>Mixed migration flows in Greece</v>
      </c>
      <c r="B42" s="148" t="str">
        <f>'Crisis Indicator Data'!B39</f>
        <v>International displacement</v>
      </c>
      <c r="C42" s="148" t="str">
        <f>'Crisis Indicator Data'!C39</f>
        <v>GRC002</v>
      </c>
      <c r="D42" s="148" t="str">
        <f>'Crisis Indicator Data'!D39</f>
        <v>Greece</v>
      </c>
      <c r="E42" s="148" t="str">
        <f>'Crisis Indicator Data'!E39</f>
        <v>GRC</v>
      </c>
      <c r="F42" s="160">
        <f>IF('Crisis Indicator Data'!Q39="x","x",('Crisis Indicator Data'!Q39/1000000))</f>
        <v>0.245</v>
      </c>
      <c r="G42" s="160">
        <f>IF('Crisis Indicator Data'!R39="x","x",('Crisis Indicator Data'!R39/1000000))</f>
        <v>0.14699999999999999</v>
      </c>
      <c r="H42" s="160">
        <f>IF('Crisis Indicator Data'!S39="x","x",('Crisis Indicator Data'!S39/1000000))</f>
        <v>1.9E-2</v>
      </c>
      <c r="I42" s="160">
        <f>IF('Crisis Indicator Data'!T39="x","x",('Crisis Indicator Data'!T39/1000000))</f>
        <v>0</v>
      </c>
      <c r="J42" s="160">
        <f>IF('Crisis Indicator Data'!U39="x","x",('Crisis Indicator Data'!U39/1000000))</f>
        <v>0</v>
      </c>
      <c r="K42" s="254">
        <f t="shared" si="3"/>
        <v>0.5</v>
      </c>
      <c r="L42" s="144">
        <f>IF(F42="x","x",(F42*1000000/VLOOKUP($C42,'Crisis Indicator Data'!$C$3:$H$198,5,FALSE)))</f>
        <v>0.59610705596107061</v>
      </c>
      <c r="M42" s="144">
        <f>IF(G42="x","x",(G42*1000000/VLOOKUP($C42,'Crisis Indicator Data'!$C$3:$H$198,5,FALSE)))</f>
        <v>0.35766423357664234</v>
      </c>
      <c r="N42" s="144">
        <f>IF(H42="x","x",(H42*1000000/VLOOKUP($C42,'Crisis Indicator Data'!$C$3:$H$198,5,FALSE)))</f>
        <v>4.6228710462287104E-2</v>
      </c>
      <c r="O42" s="144">
        <f>IF(I42="x","x",(I42*1000000/VLOOKUP($C42,'Crisis Indicator Data'!$C$3:$H$198,5,FALSE)))</f>
        <v>0</v>
      </c>
      <c r="P42" s="144">
        <f>IF(J42="x","x",(J42*1000000/VLOOKUP($C42,'Crisis Indicator Data'!$C$3:$H$198,5,FALSE)))</f>
        <v>0</v>
      </c>
      <c r="Q42" s="248">
        <f t="shared" si="4"/>
        <v>2</v>
      </c>
      <c r="R42" s="248">
        <f t="shared" si="5"/>
        <v>1.25</v>
      </c>
    </row>
    <row r="43" spans="1:18" x14ac:dyDescent="0.25">
      <c r="A43" s="147" t="str">
        <f>'Crisis Indicator Data'!A40</f>
        <v>Complex crisis in Guatemala</v>
      </c>
      <c r="B43" s="148" t="str">
        <f>'Crisis Indicator Data'!B40</f>
        <v>Complex crisis</v>
      </c>
      <c r="C43" s="148" t="str">
        <f>'Crisis Indicator Data'!C40</f>
        <v>GTM001</v>
      </c>
      <c r="D43" s="148" t="str">
        <f>'Crisis Indicator Data'!D40</f>
        <v>Guatemala</v>
      </c>
      <c r="E43" s="148" t="str">
        <f>'Crisis Indicator Data'!E40</f>
        <v>GTM</v>
      </c>
      <c r="F43" s="160">
        <f>IF('Crisis Indicator Data'!Q40="x","x",('Crisis Indicator Data'!Q40/1000000))</f>
        <v>11.4</v>
      </c>
      <c r="G43" s="160">
        <f>IF('Crisis Indicator Data'!R40="x","x",('Crisis Indicator Data'!R40/1000000))</f>
        <v>1.9</v>
      </c>
      <c r="H43" s="160">
        <f>IF('Crisis Indicator Data'!S40="x","x",('Crisis Indicator Data'!S40/1000000))</f>
        <v>3.3</v>
      </c>
      <c r="I43" s="160">
        <f>IF('Crisis Indicator Data'!T40="x","x",('Crisis Indicator Data'!T40/1000000))</f>
        <v>0.17399999999999999</v>
      </c>
      <c r="J43" s="160">
        <f>IF('Crisis Indicator Data'!U40="x","x",('Crisis Indicator Data'!U40/1000000))</f>
        <v>0.32600000000000001</v>
      </c>
      <c r="K43" s="254">
        <f t="shared" si="3"/>
        <v>4.3</v>
      </c>
      <c r="L43" s="144">
        <f>IF(F43="x","x",(F43*1000000/VLOOKUP($C43,'Crisis Indicator Data'!$C$3:$H$198,5,FALSE)))</f>
        <v>0.66666666666666663</v>
      </c>
      <c r="M43" s="144">
        <f>IF(G43="x","x",(G43*1000000/VLOOKUP($C43,'Crisis Indicator Data'!$C$3:$H$198,5,FALSE)))</f>
        <v>0.1111111111111111</v>
      </c>
      <c r="N43" s="144">
        <f>IF(H43="x","x",(H43*1000000/VLOOKUP($C43,'Crisis Indicator Data'!$C$3:$H$198,5,FALSE)))</f>
        <v>0.19298245614035087</v>
      </c>
      <c r="O43" s="144">
        <f>IF(I43="x","x",(I43*1000000/VLOOKUP($C43,'Crisis Indicator Data'!$C$3:$H$198,5,FALSE)))</f>
        <v>1.0175438596491228E-2</v>
      </c>
      <c r="P43" s="144">
        <f>IF(J43="x","x",(J43*1000000/VLOOKUP($C43,'Crisis Indicator Data'!$C$3:$H$198,5,FALSE)))</f>
        <v>1.9064327485380117E-2</v>
      </c>
      <c r="Q43" s="248">
        <f t="shared" si="4"/>
        <v>3</v>
      </c>
      <c r="R43" s="248">
        <f t="shared" si="5"/>
        <v>3.65</v>
      </c>
    </row>
    <row r="44" spans="1:18" x14ac:dyDescent="0.25">
      <c r="A44" s="147" t="str">
        <f>'Crisis Indicator Data'!A41</f>
        <v>Complex crisis in Honduras</v>
      </c>
      <c r="B44" s="148" t="str">
        <f>'Crisis Indicator Data'!B41</f>
        <v>Complex crisis</v>
      </c>
      <c r="C44" s="148" t="str">
        <f>'Crisis Indicator Data'!C41</f>
        <v>HND001</v>
      </c>
      <c r="D44" s="148" t="str">
        <f>'Crisis Indicator Data'!D41</f>
        <v>Honduras</v>
      </c>
      <c r="E44" s="148" t="str">
        <f>'Crisis Indicator Data'!E41</f>
        <v>HND</v>
      </c>
      <c r="F44" s="160">
        <f>IF('Crisis Indicator Data'!Q41="x","x",('Crisis Indicator Data'!Q41/1000000))</f>
        <v>5.4</v>
      </c>
      <c r="G44" s="160">
        <f>IF('Crisis Indicator Data'!R41="x","x",('Crisis Indicator Data'!R41/1000000))</f>
        <v>0.70599999999999996</v>
      </c>
      <c r="H44" s="160">
        <f>IF('Crisis Indicator Data'!S41="x","x",('Crisis Indicator Data'!S41/1000000))</f>
        <v>2.6789999999999998</v>
      </c>
      <c r="I44" s="160">
        <f>IF('Crisis Indicator Data'!T41="x","x",('Crisis Indicator Data'!T41/1000000))</f>
        <v>0.61499999999999999</v>
      </c>
      <c r="J44" s="160">
        <f>IF('Crisis Indicator Data'!U41="x","x",('Crisis Indicator Data'!U41/1000000))</f>
        <v>0</v>
      </c>
      <c r="K44" s="254">
        <f t="shared" si="3"/>
        <v>4.2</v>
      </c>
      <c r="L44" s="144">
        <f>IF(F44="x","x",(F44*1000000/VLOOKUP($C44,'Crisis Indicator Data'!$C$3:$H$198,5,FALSE)))</f>
        <v>0.57446808510638303</v>
      </c>
      <c r="M44" s="144">
        <f>IF(G44="x","x",(G44*1000000/VLOOKUP($C44,'Crisis Indicator Data'!$C$3:$H$198,5,FALSE)))</f>
        <v>7.5106382978723407E-2</v>
      </c>
      <c r="N44" s="144">
        <f>IF(H44="x","x",(H44*1000000/VLOOKUP($C44,'Crisis Indicator Data'!$C$3:$H$198,5,FALSE)))</f>
        <v>0.28499999999999998</v>
      </c>
      <c r="O44" s="144">
        <f>IF(I44="x","x",(I44*1000000/VLOOKUP($C44,'Crisis Indicator Data'!$C$3:$H$198,5,FALSE)))</f>
        <v>6.5425531914893614E-2</v>
      </c>
      <c r="P44" s="144">
        <f>IF(J44="x","x",(J44*1000000/VLOOKUP($C44,'Crisis Indicator Data'!$C$3:$H$198,5,FALSE)))</f>
        <v>0</v>
      </c>
      <c r="Q44" s="248">
        <f t="shared" si="4"/>
        <v>4</v>
      </c>
      <c r="R44" s="248">
        <f t="shared" si="5"/>
        <v>4.0999999999999996</v>
      </c>
    </row>
    <row r="45" spans="1:18" x14ac:dyDescent="0.25">
      <c r="A45" s="147" t="str">
        <f>'Crisis Indicator Data'!A42</f>
        <v>Complex crisis in Haiti</v>
      </c>
      <c r="B45" s="148" t="str">
        <f>'Crisis Indicator Data'!B42</f>
        <v>Complex crisis</v>
      </c>
      <c r="C45" s="148" t="str">
        <f>'Crisis Indicator Data'!C42</f>
        <v>HTI001</v>
      </c>
      <c r="D45" s="148" t="str">
        <f>'Crisis Indicator Data'!D42</f>
        <v>Haiti</v>
      </c>
      <c r="E45" s="148" t="str">
        <f>'Crisis Indicator Data'!E42</f>
        <v>HTI</v>
      </c>
      <c r="F45" s="160">
        <f>IF('Crisis Indicator Data'!Q42="x","x",('Crisis Indicator Data'!Q42/1000000))</f>
        <v>3.948</v>
      </c>
      <c r="G45" s="160">
        <f>IF('Crisis Indicator Data'!R42="x","x",('Crisis Indicator Data'!R42/1000000))</f>
        <v>1.9</v>
      </c>
      <c r="H45" s="160">
        <f>IF('Crisis Indicator Data'!S42="x","x",('Crisis Indicator Data'!S42/1000000))</f>
        <v>2.5499999999999998</v>
      </c>
      <c r="I45" s="160">
        <f>IF('Crisis Indicator Data'!T42="x","x",('Crisis Indicator Data'!T42/1000000))</f>
        <v>1.5</v>
      </c>
      <c r="J45" s="160">
        <f>IF('Crisis Indicator Data'!U42="x","x",('Crisis Indicator Data'!U42/1000000))</f>
        <v>1</v>
      </c>
      <c r="K45" s="254">
        <f t="shared" si="3"/>
        <v>4.5</v>
      </c>
      <c r="L45" s="144">
        <f>IF(F45="x","x",(F45*1000000/VLOOKUP($C45,'Crisis Indicator Data'!$C$3:$H$198,5,FALSE)))</f>
        <v>0.36226830611121308</v>
      </c>
      <c r="M45" s="144">
        <f>IF(G45="x","x",(G45*1000000/VLOOKUP($C45,'Crisis Indicator Data'!$C$3:$H$198,5,FALSE)))</f>
        <v>0.17434391631492016</v>
      </c>
      <c r="N45" s="144">
        <f>IF(H45="x","x",(H45*1000000/VLOOKUP($C45,'Crisis Indicator Data'!$C$3:$H$198,5,FALSE)))</f>
        <v>0.23398788768581391</v>
      </c>
      <c r="O45" s="144">
        <f>IF(I45="x","x",(I45*1000000/VLOOKUP($C45,'Crisis Indicator Data'!$C$3:$H$198,5,FALSE)))</f>
        <v>0.13763993393283172</v>
      </c>
      <c r="P45" s="144">
        <f>IF(J45="x","x",(J45*1000000/VLOOKUP($C45,'Crisis Indicator Data'!$C$3:$H$198,5,FALSE)))</f>
        <v>9.1759955955221142E-2</v>
      </c>
      <c r="Q45" s="248">
        <f t="shared" si="4"/>
        <v>5</v>
      </c>
      <c r="R45" s="248">
        <f t="shared" si="5"/>
        <v>4.75</v>
      </c>
    </row>
    <row r="46" spans="1:18" x14ac:dyDescent="0.25">
      <c r="A46" s="147" t="str">
        <f>'Crisis Indicator Data'!A43</f>
        <v xml:space="preserve">Nippes Earthquake </v>
      </c>
      <c r="B46" s="148" t="str">
        <f>'Crisis Indicator Data'!B43</f>
        <v>Earthquake</v>
      </c>
      <c r="C46" s="148" t="str">
        <f>'Crisis Indicator Data'!C43</f>
        <v>HTI002</v>
      </c>
      <c r="D46" s="148" t="str">
        <f>'Crisis Indicator Data'!D43</f>
        <v>Haiti</v>
      </c>
      <c r="E46" s="148" t="str">
        <f>'Crisis Indicator Data'!E43</f>
        <v>HTI</v>
      </c>
      <c r="F46" s="160">
        <f>IF('Crisis Indicator Data'!Q43="x","x",('Crisis Indicator Data'!Q43/1000000))</f>
        <v>5.6289999999999996</v>
      </c>
      <c r="G46" s="160">
        <f>IF('Crisis Indicator Data'!R43="x","x",('Crisis Indicator Data'!R43/1000000))</f>
        <v>0.15</v>
      </c>
      <c r="H46" s="160">
        <f>IF('Crisis Indicator Data'!S43="x","x",('Crisis Indicator Data'!S43/1000000))</f>
        <v>0.65</v>
      </c>
      <c r="I46" s="160">
        <f>IF('Crisis Indicator Data'!T43="x","x",('Crisis Indicator Data'!T43/1000000))</f>
        <v>0</v>
      </c>
      <c r="J46" s="160">
        <f>IF('Crisis Indicator Data'!U43="x","x",('Crisis Indicator Data'!U43/1000000))</f>
        <v>0</v>
      </c>
      <c r="K46" s="254">
        <f t="shared" si="3"/>
        <v>3</v>
      </c>
      <c r="L46" s="144">
        <f>IF(F46="x","x",(F46*1000000/VLOOKUP($C46,'Crisis Indicator Data'!$C$3:$H$198,5,FALSE)))</f>
        <v>0.87556385129880232</v>
      </c>
      <c r="M46" s="144">
        <f>IF(G46="x","x",(G46*1000000/VLOOKUP($C46,'Crisis Indicator Data'!$C$3:$H$198,5,FALSE)))</f>
        <v>2.3331777881474568E-2</v>
      </c>
      <c r="N46" s="144">
        <f>IF(H46="x","x",(H46*1000000/VLOOKUP($C46,'Crisis Indicator Data'!$C$3:$H$198,5,FALSE)))</f>
        <v>0.10110437081972314</v>
      </c>
      <c r="O46" s="144">
        <f>IF(I46="x","x",(I46*1000000/VLOOKUP($C46,'Crisis Indicator Data'!$C$3:$H$198,5,FALSE)))</f>
        <v>0</v>
      </c>
      <c r="P46" s="144">
        <f>IF(J46="x","x",(J46*1000000/VLOOKUP($C46,'Crisis Indicator Data'!$C$3:$H$198,5,FALSE)))</f>
        <v>0</v>
      </c>
      <c r="Q46" s="248">
        <f t="shared" si="4"/>
        <v>3</v>
      </c>
      <c r="R46" s="248">
        <f t="shared" si="5"/>
        <v>3</v>
      </c>
    </row>
    <row r="47" spans="1:18" x14ac:dyDescent="0.2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8" t="str">
        <f>'Crisis Indicator Data'!E44</f>
        <v>HUN</v>
      </c>
      <c r="F47" s="160">
        <f>IF('Crisis Indicator Data'!Q44="x","x",('Crisis Indicator Data'!Q44/1000000))</f>
        <v>0.11600000000000001</v>
      </c>
      <c r="G47" s="160">
        <f>IF('Crisis Indicator Data'!R44="x","x",('Crisis Indicator Data'!R44/1000000))</f>
        <v>0.40400000000000003</v>
      </c>
      <c r="H47" s="160">
        <f>IF('Crisis Indicator Data'!S44="x","x",('Crisis Indicator Data'!S44/1000000))</f>
        <v>0</v>
      </c>
      <c r="I47" s="160">
        <f>IF('Crisis Indicator Data'!T44="x","x",('Crisis Indicator Data'!T44/1000000))</f>
        <v>0</v>
      </c>
      <c r="J47" s="160">
        <f>IF('Crisis Indicator Data'!U44="x","x",('Crisis Indicator Data'!U44/1000000))</f>
        <v>0</v>
      </c>
      <c r="K47" s="254">
        <f t="shared" si="3"/>
        <v>0</v>
      </c>
      <c r="L47" s="144">
        <f>IF(F47="x","x",(F47*1000000/VLOOKUP($C47,'Crisis Indicator Data'!$C$3:$H$198,5,FALSE)))</f>
        <v>0.22307692307692309</v>
      </c>
      <c r="M47" s="144">
        <f>IF(G47="x","x",(G47*1000000/VLOOKUP($C47,'Crisis Indicator Data'!$C$3:$H$198,5,FALSE)))</f>
        <v>0.77692307692307694</v>
      </c>
      <c r="N47" s="144">
        <f>IF(H47="x","x",(H47*1000000/VLOOKUP($C47,'Crisis Indicator Data'!$C$3:$H$198,5,FALSE)))</f>
        <v>0</v>
      </c>
      <c r="O47" s="144">
        <f>IF(I47="x","x",(I47*1000000/VLOOKUP($C47,'Crisis Indicator Data'!$C$3:$H$198,5,FALSE)))</f>
        <v>0</v>
      </c>
      <c r="P47" s="144">
        <f>IF(J47="x","x",(J47*1000000/VLOOKUP($C47,'Crisis Indicator Data'!$C$3:$H$198,5,FALSE)))</f>
        <v>0</v>
      </c>
      <c r="Q47" s="248">
        <f t="shared" si="4"/>
        <v>2</v>
      </c>
      <c r="R47" s="248">
        <f t="shared" si="5"/>
        <v>1</v>
      </c>
    </row>
    <row r="48" spans="1:18" x14ac:dyDescent="0.25">
      <c r="A48" s="147" t="str">
        <f>'Crisis Indicator Data'!A45</f>
        <v>Papua Conflict</v>
      </c>
      <c r="B48" s="148" t="str">
        <f>'Crisis Indicator Data'!B45</f>
        <v>Conflict</v>
      </c>
      <c r="C48" s="148" t="str">
        <f>'Crisis Indicator Data'!C45</f>
        <v>IDN002</v>
      </c>
      <c r="D48" s="148" t="str">
        <f>'Crisis Indicator Data'!D45</f>
        <v>Indonesia</v>
      </c>
      <c r="E48" s="148" t="str">
        <f>'Crisis Indicator Data'!E45</f>
        <v>IDN</v>
      </c>
      <c r="F48" s="160">
        <f>IF('Crisis Indicator Data'!Q45="x","x",('Crisis Indicator Data'!Q45/1000000))</f>
        <v>3.4940000000000002</v>
      </c>
      <c r="G48" s="160">
        <f>IF('Crisis Indicator Data'!R45="x","x",('Crisis Indicator Data'!R45/1000000))</f>
        <v>0</v>
      </c>
      <c r="H48" s="160">
        <f>IF('Crisis Indicator Data'!S45="x","x",('Crisis Indicator Data'!S45/1000000))</f>
        <v>0.1</v>
      </c>
      <c r="I48" s="160">
        <f>IF('Crisis Indicator Data'!T45="x","x",('Crisis Indicator Data'!T45/1000000))</f>
        <v>0</v>
      </c>
      <c r="J48" s="160">
        <f>IF('Crisis Indicator Data'!U45="x","x",('Crisis Indicator Data'!U45/1000000))</f>
        <v>0</v>
      </c>
      <c r="K48" s="254">
        <f t="shared" si="3"/>
        <v>1.7</v>
      </c>
      <c r="L48" s="144">
        <f>IF(F48="x","x",(F48*1000000/VLOOKUP($C48,'Crisis Indicator Data'!$C$3:$H$198,5,FALSE)))</f>
        <v>0.97217584863661655</v>
      </c>
      <c r="M48" s="144">
        <f>IF(G48="x","x",(G48*1000000/VLOOKUP($C48,'Crisis Indicator Data'!$C$3:$H$198,5,FALSE)))</f>
        <v>0</v>
      </c>
      <c r="N48" s="144">
        <f>IF(H48="x","x",(H48*1000000/VLOOKUP($C48,'Crisis Indicator Data'!$C$3:$H$198,5,FALSE)))</f>
        <v>2.7824151363383415E-2</v>
      </c>
      <c r="O48" s="144">
        <f>IF(I48="x","x",(I48*1000000/VLOOKUP($C48,'Crisis Indicator Data'!$C$3:$H$198,5,FALSE)))</f>
        <v>0</v>
      </c>
      <c r="P48" s="144">
        <f>IF(J48="x","x",(J48*1000000/VLOOKUP($C48,'Crisis Indicator Data'!$C$3:$H$198,5,FALSE)))</f>
        <v>0</v>
      </c>
      <c r="Q48" s="248">
        <f t="shared" si="4"/>
        <v>1</v>
      </c>
      <c r="R48" s="248">
        <f t="shared" si="5"/>
        <v>1.35</v>
      </c>
    </row>
    <row r="49" spans="1:18" x14ac:dyDescent="0.25">
      <c r="A49" s="147" t="str">
        <f>'Crisis Indicator Data'!A46</f>
        <v>Conflict in Jammu and Kashmir</v>
      </c>
      <c r="B49" s="148" t="str">
        <f>'Crisis Indicator Data'!B46</f>
        <v>Conflict</v>
      </c>
      <c r="C49" s="148" t="str">
        <f>'Crisis Indicator Data'!C46</f>
        <v>IND002</v>
      </c>
      <c r="D49" s="148" t="str">
        <f>'Crisis Indicator Data'!D46</f>
        <v>India</v>
      </c>
      <c r="E49" s="148" t="str">
        <f>'Crisis Indicator Data'!E46</f>
        <v>IND</v>
      </c>
      <c r="F49" s="160">
        <f>IF('Crisis Indicator Data'!Q46="x","x",('Crisis Indicator Data'!Q46/1000000))</f>
        <v>12.541</v>
      </c>
      <c r="G49" s="160" t="str">
        <f>IF('Crisis Indicator Data'!R46="x","x",('Crisis Indicator Data'!R46/1000000))</f>
        <v>x</v>
      </c>
      <c r="H49" s="160" t="str">
        <f>IF('Crisis Indicator Data'!S46="x","x",('Crisis Indicator Data'!S46/1000000))</f>
        <v>x</v>
      </c>
      <c r="I49" s="160" t="str">
        <f>IF('Crisis Indicator Data'!T46="x","x",('Crisis Indicator Data'!T46/1000000))</f>
        <v>x</v>
      </c>
      <c r="J49" s="160" t="str">
        <f>IF('Crisis Indicator Data'!U46="x","x",('Crisis Indicator Data'!U46/1000000))</f>
        <v>x</v>
      </c>
      <c r="K49" s="254" t="str">
        <f t="shared" si="3"/>
        <v>x</v>
      </c>
      <c r="L49" s="144">
        <f>IF(F49="x","x",(F49*1000000/VLOOKUP($C49,'Crisis Indicator Data'!$C$3:$H$198,5,FALSE)))</f>
        <v>1</v>
      </c>
      <c r="M49" s="144" t="str">
        <f>IF(G49="x","x",(G49*1000000/VLOOKUP($C49,'Crisis Indicator Data'!$C$3:$H$198,5,FALSE)))</f>
        <v>x</v>
      </c>
      <c r="N49" s="144" t="str">
        <f>IF(H49="x","x",(H49*1000000/VLOOKUP($C49,'Crisis Indicator Data'!$C$3:$H$198,5,FALSE)))</f>
        <v>x</v>
      </c>
      <c r="O49" s="144" t="str">
        <f>IF(I49="x","x",(I49*1000000/VLOOKUP($C49,'Crisis Indicator Data'!$C$3:$H$198,5,FALSE)))</f>
        <v>x</v>
      </c>
      <c r="P49" s="144" t="str">
        <f>IF(J49="x","x",(J49*1000000/VLOOKUP($C49,'Crisis Indicator Data'!$C$3:$H$198,5,FALSE)))</f>
        <v>x</v>
      </c>
      <c r="Q49" s="248" t="str">
        <f t="shared" si="4"/>
        <v>x</v>
      </c>
      <c r="R49" s="248" t="str">
        <f t="shared" si="5"/>
        <v>x</v>
      </c>
    </row>
    <row r="50" spans="1:18" x14ac:dyDescent="0.25">
      <c r="A50" s="147" t="str">
        <f>'Crisis Indicator Data'!A47</f>
        <v>Afghan Refugees in Iran</v>
      </c>
      <c r="B50" s="148" t="str">
        <f>'Crisis Indicator Data'!B47</f>
        <v>International displacement</v>
      </c>
      <c r="C50" s="148" t="str">
        <f>'Crisis Indicator Data'!C47</f>
        <v>IRN004</v>
      </c>
      <c r="D50" s="148" t="str">
        <f>'Crisis Indicator Data'!D47</f>
        <v>Iran</v>
      </c>
      <c r="E50" s="148" t="str">
        <f>'Crisis Indicator Data'!E47</f>
        <v>IRN</v>
      </c>
      <c r="F50" s="160">
        <f>IF('Crisis Indicator Data'!Q47="x","x",('Crisis Indicator Data'!Q47/1000000))</f>
        <v>21.422999999999998</v>
      </c>
      <c r="G50" s="160">
        <f>IF('Crisis Indicator Data'!R47="x","x",('Crisis Indicator Data'!R47/1000000))</f>
        <v>0</v>
      </c>
      <c r="H50" s="160">
        <f>IF('Crisis Indicator Data'!S47="x","x",('Crisis Indicator Data'!S47/1000000))</f>
        <v>0.8</v>
      </c>
      <c r="I50" s="160">
        <f>IF('Crisis Indicator Data'!T47="x","x",('Crisis Indicator Data'!T47/1000000))</f>
        <v>2.6</v>
      </c>
      <c r="J50" s="160">
        <f>IF('Crisis Indicator Data'!U47="x","x",('Crisis Indicator Data'!U47/1000000))</f>
        <v>0</v>
      </c>
      <c r="K50" s="254">
        <f t="shared" si="3"/>
        <v>4.2</v>
      </c>
      <c r="L50" s="144">
        <f>IF(F50="x","x",(F50*1000000/VLOOKUP($C50,'Crisis Indicator Data'!$C$3:$H$198,5,FALSE)))</f>
        <v>0.86303025419973411</v>
      </c>
      <c r="M50" s="144">
        <f>IF(G50="x","x",(G50*1000000/VLOOKUP($C50,'Crisis Indicator Data'!$C$3:$H$198,5,FALSE)))</f>
        <v>0</v>
      </c>
      <c r="N50" s="144">
        <f>IF(H50="x","x",(H50*1000000/VLOOKUP($C50,'Crisis Indicator Data'!$C$3:$H$198,5,FALSE)))</f>
        <v>3.2228175482415501E-2</v>
      </c>
      <c r="O50" s="144">
        <f>IF(I50="x","x",(I50*1000000/VLOOKUP($C50,'Crisis Indicator Data'!$C$3:$H$198,5,FALSE)))</f>
        <v>0.10474157031785038</v>
      </c>
      <c r="P50" s="144">
        <f>IF(J50="x","x",(J50*1000000/VLOOKUP($C50,'Crisis Indicator Data'!$C$3:$H$198,5,FALSE)))</f>
        <v>0</v>
      </c>
      <c r="Q50" s="248">
        <f t="shared" si="4"/>
        <v>4</v>
      </c>
      <c r="R50" s="248">
        <f t="shared" si="5"/>
        <v>4.0999999999999996</v>
      </c>
    </row>
    <row r="51" spans="1:18" x14ac:dyDescent="0.25">
      <c r="A51" s="147" t="str">
        <f>'Crisis Indicator Data'!A48</f>
        <v>Multiple crises in Iraq</v>
      </c>
      <c r="B51" s="148" t="str">
        <f>'Crisis Indicator Data'!B48</f>
        <v>Multiple crises country</v>
      </c>
      <c r="C51" s="148" t="str">
        <f>'Crisis Indicator Data'!C48</f>
        <v>IRQ001</v>
      </c>
      <c r="D51" s="148" t="str">
        <f>'Crisis Indicator Data'!D48</f>
        <v>Iraq</v>
      </c>
      <c r="E51" s="148" t="str">
        <f>'Crisis Indicator Data'!E48</f>
        <v>IRQ</v>
      </c>
      <c r="F51" s="160">
        <f>IF('Crisis Indicator Data'!Q48="x","x",('Crisis Indicator Data'!Q48/1000000))</f>
        <v>34.985999999999997</v>
      </c>
      <c r="G51" s="160">
        <f>IF('Crisis Indicator Data'!R48="x","x",('Crisis Indicator Data'!R48/1000000))</f>
        <v>2.8330000000000002</v>
      </c>
      <c r="H51" s="160">
        <f>IF('Crisis Indicator Data'!S48="x","x",('Crisis Indicator Data'!S48/1000000))</f>
        <v>2.2320000000000002</v>
      </c>
      <c r="I51" s="160">
        <f>IF('Crisis Indicator Data'!T48="x","x",('Crisis Indicator Data'!T48/1000000))</f>
        <v>0.379</v>
      </c>
      <c r="J51" s="160">
        <f>IF('Crisis Indicator Data'!U48="x","x",('Crisis Indicator Data'!U48/1000000))</f>
        <v>0.14599999999999999</v>
      </c>
      <c r="K51" s="254">
        <f t="shared" si="3"/>
        <v>4.0999999999999996</v>
      </c>
      <c r="L51" s="144">
        <f>IF(F51="x","x",(F51*1000000/VLOOKUP($C51,'Crisis Indicator Data'!$C$3:$H$198,5,FALSE)))</f>
        <v>0.86223383280757093</v>
      </c>
      <c r="M51" s="144">
        <f>IF(G51="x","x",(G51*1000000/VLOOKUP($C51,'Crisis Indicator Data'!$C$3:$H$198,5,FALSE)))</f>
        <v>6.981959779179811E-2</v>
      </c>
      <c r="N51" s="144">
        <f>IF(H51="x","x",(H51*1000000/VLOOKUP($C51,'Crisis Indicator Data'!$C$3:$H$198,5,FALSE)))</f>
        <v>5.5007886435331228E-2</v>
      </c>
      <c r="O51" s="144">
        <f>IF(I51="x","x",(I51*1000000/VLOOKUP($C51,'Crisis Indicator Data'!$C$3:$H$198,5,FALSE)))</f>
        <v>9.3404968454258667E-3</v>
      </c>
      <c r="P51" s="144">
        <f>IF(J51="x","x",(J51*1000000/VLOOKUP($C51,'Crisis Indicator Data'!$C$3:$H$198,5,FALSE)))</f>
        <v>3.5981861198738172E-3</v>
      </c>
      <c r="Q51" s="248">
        <f t="shared" si="4"/>
        <v>3</v>
      </c>
      <c r="R51" s="248">
        <f t="shared" si="5"/>
        <v>3.55</v>
      </c>
    </row>
    <row r="52" spans="1:18" x14ac:dyDescent="0.25">
      <c r="A52" s="147" t="str">
        <f>'Crisis Indicator Data'!A49</f>
        <v>Conflict  in Iraq</v>
      </c>
      <c r="B52" s="148" t="str">
        <f>'Crisis Indicator Data'!B49</f>
        <v>Conflict</v>
      </c>
      <c r="C52" s="148" t="str">
        <f>'Crisis Indicator Data'!C49</f>
        <v>IRQ002</v>
      </c>
      <c r="D52" s="148" t="str">
        <f>'Crisis Indicator Data'!D49</f>
        <v>Iraq</v>
      </c>
      <c r="E52" s="148" t="str">
        <f>'Crisis Indicator Data'!E49</f>
        <v>IRQ</v>
      </c>
      <c r="F52" s="160">
        <f>IF('Crisis Indicator Data'!Q49="x","x",('Crisis Indicator Data'!Q49/1000000))</f>
        <v>35.276000000000003</v>
      </c>
      <c r="G52" s="160">
        <f>IF('Crisis Indicator Data'!R49="x","x",('Crisis Indicator Data'!R49/1000000))</f>
        <v>2.8</v>
      </c>
      <c r="H52" s="160">
        <f>IF('Crisis Indicator Data'!S49="x","x",('Crisis Indicator Data'!S49/1000000))</f>
        <v>2.15</v>
      </c>
      <c r="I52" s="160">
        <f>IF('Crisis Indicator Data'!T49="x","x",('Crisis Indicator Data'!T49/1000000))</f>
        <v>0.22500000000000001</v>
      </c>
      <c r="J52" s="160">
        <f>IF('Crisis Indicator Data'!U49="x","x",('Crisis Indicator Data'!U49/1000000))</f>
        <v>0.125</v>
      </c>
      <c r="K52" s="254">
        <f t="shared" si="3"/>
        <v>4</v>
      </c>
      <c r="L52" s="144">
        <f>IF(F52="x","x",(F52*1000000/VLOOKUP($C52,'Crisis Indicator Data'!$C$3:$H$198,5,FALSE)))</f>
        <v>0.86938091482649837</v>
      </c>
      <c r="M52" s="144">
        <f>IF(G52="x","x",(G52*1000000/VLOOKUP($C52,'Crisis Indicator Data'!$C$3:$H$198,5,FALSE)))</f>
        <v>6.9006309148264985E-2</v>
      </c>
      <c r="N52" s="144">
        <f>IF(H52="x","x",(H52*1000000/VLOOKUP($C52,'Crisis Indicator Data'!$C$3:$H$198,5,FALSE)))</f>
        <v>5.2986987381703467E-2</v>
      </c>
      <c r="O52" s="144">
        <f>IF(I52="x","x",(I52*1000000/VLOOKUP($C52,'Crisis Indicator Data'!$C$3:$H$198,5,FALSE)))</f>
        <v>5.5451498422712936E-3</v>
      </c>
      <c r="P52" s="144">
        <f>IF(J52="x","x",(J52*1000000/VLOOKUP($C52,'Crisis Indicator Data'!$C$3:$H$198,5,FALSE)))</f>
        <v>3.0806388012618296E-3</v>
      </c>
      <c r="Q52" s="248">
        <f t="shared" si="4"/>
        <v>3</v>
      </c>
      <c r="R52" s="248">
        <f t="shared" si="5"/>
        <v>3.5</v>
      </c>
    </row>
    <row r="53" spans="1:18" x14ac:dyDescent="0.2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8" t="str">
        <f>'Crisis Indicator Data'!E50</f>
        <v>IRQ</v>
      </c>
      <c r="F53" s="160">
        <f>IF('Crisis Indicator Data'!Q50="x","x",('Crisis Indicator Data'!Q50/1000000))</f>
        <v>4.6280000000000001</v>
      </c>
      <c r="G53" s="160">
        <f>IF('Crisis Indicator Data'!R50="x","x",('Crisis Indicator Data'!R50/1000000))</f>
        <v>3.3000000000000002E-2</v>
      </c>
      <c r="H53" s="160">
        <f>IF('Crisis Indicator Data'!S50="x","x",('Crisis Indicator Data'!S50/1000000))</f>
        <v>0.314</v>
      </c>
      <c r="I53" s="160">
        <f>IF('Crisis Indicator Data'!T50="x","x",('Crisis Indicator Data'!T50/1000000))</f>
        <v>0.154</v>
      </c>
      <c r="J53" s="160">
        <f>IF('Crisis Indicator Data'!U50="x","x",('Crisis Indicator Data'!U50/1000000))</f>
        <v>2.1000000000000001E-2</v>
      </c>
      <c r="K53" s="254">
        <f t="shared" si="3"/>
        <v>2.8</v>
      </c>
      <c r="L53" s="144">
        <f>IF(F53="x","x",(F53*1000000/VLOOKUP($C53,'Crisis Indicator Data'!$C$3:$H$198,5,FALSE)))</f>
        <v>0.89864077669902909</v>
      </c>
      <c r="M53" s="144">
        <f>IF(G53="x","x",(G53*1000000/VLOOKUP($C53,'Crisis Indicator Data'!$C$3:$H$198,5,FALSE)))</f>
        <v>6.4077669902912618E-3</v>
      </c>
      <c r="N53" s="144">
        <f>IF(H53="x","x",(H53*1000000/VLOOKUP($C53,'Crisis Indicator Data'!$C$3:$H$198,5,FALSE)))</f>
        <v>6.0970873786407767E-2</v>
      </c>
      <c r="O53" s="144">
        <f>IF(I53="x","x",(I53*1000000/VLOOKUP($C53,'Crisis Indicator Data'!$C$3:$H$198,5,FALSE)))</f>
        <v>2.9902912621359225E-2</v>
      </c>
      <c r="P53" s="144">
        <f>IF(J53="x","x",(J53*1000000/VLOOKUP($C53,'Crisis Indicator Data'!$C$3:$H$198,5,FALSE)))</f>
        <v>4.0776699029126213E-3</v>
      </c>
      <c r="Q53" s="248">
        <f t="shared" si="4"/>
        <v>3</v>
      </c>
      <c r="R53" s="248">
        <f t="shared" si="5"/>
        <v>2.9</v>
      </c>
    </row>
    <row r="54" spans="1:18" x14ac:dyDescent="0.25">
      <c r="A54" s="150" t="str">
        <f>'Crisis Indicator Data'!A51</f>
        <v>Mixed migration flows in Italy</v>
      </c>
      <c r="B54" s="151" t="str">
        <f>'Crisis Indicator Data'!B51</f>
        <v>International displacement</v>
      </c>
      <c r="C54" s="151" t="str">
        <f>'Crisis Indicator Data'!C51</f>
        <v>ITA002</v>
      </c>
      <c r="D54" s="151" t="str">
        <f>'Crisis Indicator Data'!D51</f>
        <v>Italy</v>
      </c>
      <c r="E54" s="151" t="str">
        <f>'Crisis Indicator Data'!E51</f>
        <v>ITA</v>
      </c>
      <c r="F54" s="160">
        <f>IF('Crisis Indicator Data'!Q51="x","x",('Crisis Indicator Data'!Q51/1000000))</f>
        <v>6.8040000000000003</v>
      </c>
      <c r="G54" s="160">
        <f>IF('Crisis Indicator Data'!R51="x","x",('Crisis Indicator Data'!R51/1000000))</f>
        <v>0</v>
      </c>
      <c r="H54" s="160">
        <f>IF('Crisis Indicator Data'!S51="x","x",('Crisis Indicator Data'!S51/1000000))</f>
        <v>0.20799999999999999</v>
      </c>
      <c r="I54" s="160">
        <f>IF('Crisis Indicator Data'!T51="x","x",('Crisis Indicator Data'!T51/1000000))</f>
        <v>0</v>
      </c>
      <c r="J54" s="160">
        <f>IF('Crisis Indicator Data'!U51="x","x",('Crisis Indicator Data'!U51/1000000))</f>
        <v>0</v>
      </c>
      <c r="K54" s="254">
        <f t="shared" si="3"/>
        <v>2.2000000000000002</v>
      </c>
      <c r="L54" s="144">
        <f>IF(F54="x","x",(F54*1000000/VLOOKUP($C54,'Crisis Indicator Data'!$C$3:$H$198,5,FALSE)))</f>
        <v>0.97033656588705075</v>
      </c>
      <c r="M54" s="144">
        <f>IF(G54="x","x",(G54*1000000/VLOOKUP($C54,'Crisis Indicator Data'!$C$3:$H$198,5,FALSE)))</f>
        <v>0</v>
      </c>
      <c r="N54" s="144">
        <f>IF(H54="x","x",(H54*1000000/VLOOKUP($C54,'Crisis Indicator Data'!$C$3:$H$198,5,FALSE)))</f>
        <v>2.9663434112949229E-2</v>
      </c>
      <c r="O54" s="144">
        <f>IF(I54="x","x",(I54*1000000/VLOOKUP($C54,'Crisis Indicator Data'!$C$3:$H$198,5,FALSE)))</f>
        <v>0</v>
      </c>
      <c r="P54" s="144">
        <f>IF(J54="x","x",(J54*1000000/VLOOKUP($C54,'Crisis Indicator Data'!$C$3:$H$198,5,FALSE)))</f>
        <v>0</v>
      </c>
      <c r="Q54" s="248">
        <f t="shared" si="4"/>
        <v>1</v>
      </c>
      <c r="R54" s="248">
        <f t="shared" si="5"/>
        <v>1.6</v>
      </c>
    </row>
    <row r="55" spans="1:18" x14ac:dyDescent="0.25">
      <c r="A55" s="150" t="str">
        <f>'Crisis Indicator Data'!A52</f>
        <v>Syrian refugees in Jordan</v>
      </c>
      <c r="B55" s="151" t="str">
        <f>'Crisis Indicator Data'!B52</f>
        <v>International displacement</v>
      </c>
      <c r="C55" s="151" t="str">
        <f>'Crisis Indicator Data'!C52</f>
        <v>JOR002</v>
      </c>
      <c r="D55" s="151" t="str">
        <f>'Crisis Indicator Data'!D52</f>
        <v>Jordan</v>
      </c>
      <c r="E55" s="151" t="str">
        <f>'Crisis Indicator Data'!E52</f>
        <v>JOR</v>
      </c>
      <c r="F55" s="160">
        <f>IF('Crisis Indicator Data'!Q52="x","x",('Crisis Indicator Data'!Q52/1000000))</f>
        <v>6.8689999999999998</v>
      </c>
      <c r="G55" s="160">
        <f>IF('Crisis Indicator Data'!R52="x","x",('Crisis Indicator Data'!R52/1000000))</f>
        <v>1.0620000000000001</v>
      </c>
      <c r="H55" s="160">
        <f>IF('Crisis Indicator Data'!S52="x","x",('Crisis Indicator Data'!S52/1000000))</f>
        <v>0.622</v>
      </c>
      <c r="I55" s="160">
        <f>IF('Crisis Indicator Data'!T52="x","x",('Crisis Indicator Data'!T52/1000000))</f>
        <v>0.155</v>
      </c>
      <c r="J55" s="160">
        <f>IF('Crisis Indicator Data'!U52="x","x",('Crisis Indicator Data'!U52/1000000))</f>
        <v>0</v>
      </c>
      <c r="K55" s="254">
        <f t="shared" si="3"/>
        <v>3.2</v>
      </c>
      <c r="L55" s="144">
        <f>IF(F55="x","x",(F55*1000000/VLOOKUP($C55,'Crisis Indicator Data'!$C$3:$H$198,5,FALSE)))</f>
        <v>0.78881488286632984</v>
      </c>
      <c r="M55" s="144">
        <f>IF(G55="x","x",(G55*1000000/VLOOKUP($C55,'Crisis Indicator Data'!$C$3:$H$198,5,FALSE)))</f>
        <v>0.1219568213137345</v>
      </c>
      <c r="N55" s="144">
        <f>IF(H55="x","x",(H55*1000000/VLOOKUP($C55,'Crisis Indicator Data'!$C$3:$H$198,5,FALSE)))</f>
        <v>7.1428571428571425E-2</v>
      </c>
      <c r="O55" s="144">
        <f>IF(I55="x","x",(I55*1000000/VLOOKUP($C55,'Crisis Indicator Data'!$C$3:$H$198,5,FALSE)))</f>
        <v>1.7799724391364263E-2</v>
      </c>
      <c r="P55" s="144">
        <f>IF(J55="x","x",(J55*1000000/VLOOKUP($C55,'Crisis Indicator Data'!$C$3:$H$198,5,FALSE)))</f>
        <v>0</v>
      </c>
      <c r="Q55" s="248">
        <f t="shared" si="4"/>
        <v>3</v>
      </c>
      <c r="R55" s="248">
        <f t="shared" si="5"/>
        <v>3.1</v>
      </c>
    </row>
    <row r="56" spans="1:18" x14ac:dyDescent="0.2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1" t="str">
        <f>'Crisis Indicator Data'!E53</f>
        <v>KEN</v>
      </c>
      <c r="F56" s="160">
        <f>IF('Crisis Indicator Data'!Q53="x","x",('Crisis Indicator Data'!Q53/1000000))</f>
        <v>1.073</v>
      </c>
      <c r="G56" s="160">
        <f>IF('Crisis Indicator Data'!R53="x","x",('Crisis Indicator Data'!R53/1000000))</f>
        <v>12.109</v>
      </c>
      <c r="H56" s="160">
        <f>IF('Crisis Indicator Data'!S53="x","x",('Crisis Indicator Data'!S53/1000000))</f>
        <v>3.1440000000000001</v>
      </c>
      <c r="I56" s="160">
        <f>IF('Crisis Indicator Data'!T53="x","x",('Crisis Indicator Data'!T53/1000000))</f>
        <v>0.5</v>
      </c>
      <c r="J56" s="160">
        <f>IF('Crisis Indicator Data'!U53="x","x",('Crisis Indicator Data'!U53/1000000))</f>
        <v>0</v>
      </c>
      <c r="K56" s="254">
        <f t="shared" si="3"/>
        <v>4.3</v>
      </c>
      <c r="L56" s="144">
        <f>IF(F56="x","x",(F56*1000000/VLOOKUP($C56,'Crisis Indicator Data'!$C$3:$H$198,5,FALSE)))</f>
        <v>6.3770355402353499E-2</v>
      </c>
      <c r="M56" s="144">
        <f>IF(G56="x","x",(G56*1000000/VLOOKUP($C56,'Crisis Indicator Data'!$C$3:$H$198,5,FALSE)))</f>
        <v>0.71966004992273858</v>
      </c>
      <c r="N56" s="144">
        <f>IF(H56="x","x",(H56*1000000/VLOOKUP($C56,'Crisis Indicator Data'!$C$3:$H$198,5,FALSE)))</f>
        <v>0.18685367883038156</v>
      </c>
      <c r="O56" s="144">
        <f>IF(I56="x","x",(I56*1000000/VLOOKUP($C56,'Crisis Indicator Data'!$C$3:$H$198,5,FALSE)))</f>
        <v>2.971591584452633E-2</v>
      </c>
      <c r="P56" s="144">
        <f>IF(J56="x","x",(J56*1000000/VLOOKUP($C56,'Crisis Indicator Data'!$C$3:$H$198,5,FALSE)))</f>
        <v>0</v>
      </c>
      <c r="Q56" s="248">
        <f t="shared" si="4"/>
        <v>3</v>
      </c>
      <c r="R56" s="248">
        <f t="shared" si="5"/>
        <v>3.65</v>
      </c>
    </row>
    <row r="57" spans="1:18" x14ac:dyDescent="0.25">
      <c r="A57" s="150" t="str">
        <f>'Crisis Indicator Data'!A54</f>
        <v>Refugee situation in Kenya</v>
      </c>
      <c r="B57" s="151" t="str">
        <f>'Crisis Indicator Data'!B54</f>
        <v>International displacement</v>
      </c>
      <c r="C57" s="151" t="str">
        <f>'Crisis Indicator Data'!C54</f>
        <v>KEN002</v>
      </c>
      <c r="D57" s="151" t="str">
        <f>'Crisis Indicator Data'!D54</f>
        <v>Kenya</v>
      </c>
      <c r="E57" s="151" t="str">
        <f>'Crisis Indicator Data'!E54</f>
        <v>KEN</v>
      </c>
      <c r="F57" s="160">
        <f>IF('Crisis Indicator Data'!Q54="x","x",('Crisis Indicator Data'!Q54/1000000))</f>
        <v>0.55900000000000005</v>
      </c>
      <c r="G57" s="160">
        <f>IF('Crisis Indicator Data'!R54="x","x",('Crisis Indicator Data'!R54/1000000))</f>
        <v>0</v>
      </c>
      <c r="H57" s="160">
        <f>IF('Crisis Indicator Data'!S54="x","x",('Crisis Indicator Data'!S54/1000000))</f>
        <v>0.54400000000000004</v>
      </c>
      <c r="I57" s="160">
        <f>IF('Crisis Indicator Data'!T54="x","x",('Crisis Indicator Data'!T54/1000000))</f>
        <v>0</v>
      </c>
      <c r="J57" s="160">
        <f>IF('Crisis Indicator Data'!U54="x","x",('Crisis Indicator Data'!U54/1000000))</f>
        <v>0</v>
      </c>
      <c r="K57" s="254">
        <f t="shared" si="3"/>
        <v>2.9</v>
      </c>
      <c r="L57" s="144">
        <f>IF(F57="x","x",(F57*1000000/VLOOKUP($C57,'Crisis Indicator Data'!$C$3:$H$198,5,FALSE)))</f>
        <v>0.50679963735267453</v>
      </c>
      <c r="M57" s="144">
        <f>IF(G57="x","x",(G57*1000000/VLOOKUP($C57,'Crisis Indicator Data'!$C$3:$H$198,5,FALSE)))</f>
        <v>0</v>
      </c>
      <c r="N57" s="144">
        <f>IF(H57="x","x",(H57*1000000/VLOOKUP($C57,'Crisis Indicator Data'!$C$3:$H$198,5,FALSE)))</f>
        <v>0.49320036264732547</v>
      </c>
      <c r="O57" s="144">
        <f>IF(I57="x","x",(I57*1000000/VLOOKUP($C57,'Crisis Indicator Data'!$C$3:$H$198,5,FALSE)))</f>
        <v>0</v>
      </c>
      <c r="P57" s="144">
        <f>IF(J57="x","x",(J57*1000000/VLOOKUP($C57,'Crisis Indicator Data'!$C$3:$H$198,5,FALSE)))</f>
        <v>0</v>
      </c>
      <c r="Q57" s="248">
        <f t="shared" si="4"/>
        <v>3</v>
      </c>
      <c r="R57" s="248">
        <f t="shared" si="5"/>
        <v>2.95</v>
      </c>
    </row>
    <row r="58" spans="1:18" x14ac:dyDescent="0.25">
      <c r="A58" s="150" t="str">
        <f>'Crisis Indicator Data'!A55</f>
        <v>Drought in Kenya</v>
      </c>
      <c r="B58" s="151" t="str">
        <f>'Crisis Indicator Data'!B55</f>
        <v>Drought</v>
      </c>
      <c r="C58" s="151" t="str">
        <f>'Crisis Indicator Data'!C55</f>
        <v>KEN003</v>
      </c>
      <c r="D58" s="151" t="str">
        <f>'Crisis Indicator Data'!D55</f>
        <v>Kenya</v>
      </c>
      <c r="E58" s="151" t="str">
        <f>'Crisis Indicator Data'!E55</f>
        <v>KEN</v>
      </c>
      <c r="F58" s="160">
        <f>IF('Crisis Indicator Data'!Q55="x","x",('Crisis Indicator Data'!Q55/1000000))</f>
        <v>1.1579999999999999</v>
      </c>
      <c r="G58" s="160">
        <f>IF('Crisis Indicator Data'!R55="x","x",('Crisis Indicator Data'!R55/1000000))</f>
        <v>12.568</v>
      </c>
      <c r="H58" s="160">
        <f>IF('Crisis Indicator Data'!S55="x","x",('Crisis Indicator Data'!S55/1000000))</f>
        <v>2.6</v>
      </c>
      <c r="I58" s="160">
        <f>IF('Crisis Indicator Data'!T55="x","x",('Crisis Indicator Data'!T55/1000000))</f>
        <v>0.5</v>
      </c>
      <c r="J58" s="160">
        <f>IF('Crisis Indicator Data'!U55="x","x",('Crisis Indicator Data'!U55/1000000))</f>
        <v>0</v>
      </c>
      <c r="K58" s="254">
        <f t="shared" si="3"/>
        <v>4.2</v>
      </c>
      <c r="L58" s="144">
        <f>IF(F58="x","x",(F58*1000000/VLOOKUP($C58,'Crisis Indicator Data'!$C$3:$H$198,5,FALSE)))</f>
        <v>6.8822061095922982E-2</v>
      </c>
      <c r="M58" s="144">
        <f>IF(G58="x","x",(G58*1000000/VLOOKUP($C58,'Crisis Indicator Data'!$C$3:$H$198,5,FALSE)))</f>
        <v>0.74693926066801375</v>
      </c>
      <c r="N58" s="144">
        <f>IF(H58="x","x",(H58*1000000/VLOOKUP($C58,'Crisis Indicator Data'!$C$3:$H$198,5,FALSE)))</f>
        <v>0.15452276239153689</v>
      </c>
      <c r="O58" s="144">
        <f>IF(I58="x","x",(I58*1000000/VLOOKUP($C58,'Crisis Indicator Data'!$C$3:$H$198,5,FALSE)))</f>
        <v>2.971591584452633E-2</v>
      </c>
      <c r="P58" s="144">
        <f>IF(J58="x","x",(J58*1000000/VLOOKUP($C58,'Crisis Indicator Data'!$C$3:$H$198,5,FALSE)))</f>
        <v>0</v>
      </c>
      <c r="Q58" s="248">
        <f t="shared" si="4"/>
        <v>3</v>
      </c>
      <c r="R58" s="248">
        <f t="shared" si="5"/>
        <v>3.6</v>
      </c>
    </row>
    <row r="59" spans="1:18" x14ac:dyDescent="0.25">
      <c r="A59" s="150" t="str">
        <f>'Crisis Indicator Data'!A56</f>
        <v>Syrian refugees in Lebanon</v>
      </c>
      <c r="B59" s="151" t="str">
        <f>'Crisis Indicator Data'!B56</f>
        <v>International displacement</v>
      </c>
      <c r="C59" s="151" t="str">
        <f>'Crisis Indicator Data'!C56</f>
        <v>LBN002</v>
      </c>
      <c r="D59" s="151" t="str">
        <f>'Crisis Indicator Data'!D56</f>
        <v>Lebanon</v>
      </c>
      <c r="E59" s="151" t="str">
        <f>'Crisis Indicator Data'!E56</f>
        <v>LBN</v>
      </c>
      <c r="F59" s="160">
        <f>IF('Crisis Indicator Data'!Q56="x","x",('Crisis Indicator Data'!Q56/1000000))</f>
        <v>0.54300000000000004</v>
      </c>
      <c r="G59" s="160">
        <f>IF('Crisis Indicator Data'!R56="x","x",('Crisis Indicator Data'!R56/1000000))</f>
        <v>4.7530000000000001</v>
      </c>
      <c r="H59" s="160">
        <f>IF('Crisis Indicator Data'!S56="x","x",('Crisis Indicator Data'!S56/1000000))</f>
        <v>0.78</v>
      </c>
      <c r="I59" s="160">
        <f>IF('Crisis Indicator Data'!T56="x","x",('Crisis Indicator Data'!T56/1000000))</f>
        <v>0.70299999999999996</v>
      </c>
      <c r="J59" s="160">
        <f>IF('Crisis Indicator Data'!U56="x","x",('Crisis Indicator Data'!U56/1000000))</f>
        <v>4.5999999999999999E-2</v>
      </c>
      <c r="K59" s="254">
        <f t="shared" si="3"/>
        <v>3.6</v>
      </c>
      <c r="L59" s="144">
        <f>IF(F59="x","x",(F59*1000000/VLOOKUP($C59,'Crisis Indicator Data'!$C$3:$H$198,5,FALSE)))</f>
        <v>7.9560439560439566E-2</v>
      </c>
      <c r="M59" s="144">
        <f>IF(G59="x","x",(G59*1000000/VLOOKUP($C59,'Crisis Indicator Data'!$C$3:$H$198,5,FALSE)))</f>
        <v>0.69641025641025645</v>
      </c>
      <c r="N59" s="144">
        <f>IF(H59="x","x",(H59*1000000/VLOOKUP($C59,'Crisis Indicator Data'!$C$3:$H$198,5,FALSE)))</f>
        <v>0.11428571428571428</v>
      </c>
      <c r="O59" s="144">
        <f>IF(I59="x","x",(I59*1000000/VLOOKUP($C59,'Crisis Indicator Data'!$C$3:$H$198,5,FALSE)))</f>
        <v>0.10300366300366301</v>
      </c>
      <c r="P59" s="144">
        <f>IF(J59="x","x",(J59*1000000/VLOOKUP($C59,'Crisis Indicator Data'!$C$3:$H$198,5,FALSE)))</f>
        <v>6.7399267399267399E-3</v>
      </c>
      <c r="Q59" s="248">
        <f t="shared" si="4"/>
        <v>4</v>
      </c>
      <c r="R59" s="248">
        <f t="shared" si="5"/>
        <v>3.8</v>
      </c>
    </row>
    <row r="60" spans="1:18" x14ac:dyDescent="0.2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1" t="str">
        <f>'Crisis Indicator Data'!E57</f>
        <v>LBN</v>
      </c>
      <c r="F60" s="160">
        <f>IF('Crisis Indicator Data'!Q57="x","x",('Crisis Indicator Data'!Q57/1000000))</f>
        <v>0.54300000000000004</v>
      </c>
      <c r="G60" s="160">
        <f>IF('Crisis Indicator Data'!R57="x","x",('Crisis Indicator Data'!R57/1000000))</f>
        <v>3.073</v>
      </c>
      <c r="H60" s="160">
        <f>IF('Crisis Indicator Data'!S57="x","x",('Crisis Indicator Data'!S57/1000000))</f>
        <v>1.889</v>
      </c>
      <c r="I60" s="160">
        <f>IF('Crisis Indicator Data'!T57="x","x",('Crisis Indicator Data'!T57/1000000))</f>
        <v>1.2749999999999999</v>
      </c>
      <c r="J60" s="160">
        <f>IF('Crisis Indicator Data'!U57="x","x",('Crisis Indicator Data'!U57/1000000))</f>
        <v>4.5999999999999999E-2</v>
      </c>
      <c r="K60" s="254">
        <f t="shared" si="3"/>
        <v>4.2</v>
      </c>
      <c r="L60" s="144">
        <f>IF(F60="x","x",(F60*1000000/VLOOKUP($C60,'Crisis Indicator Data'!$C$3:$H$198,5,FALSE)))</f>
        <v>7.9560439560439566E-2</v>
      </c>
      <c r="M60" s="144">
        <f>IF(G60="x","x",(G60*1000000/VLOOKUP($C60,'Crisis Indicator Data'!$C$3:$H$198,5,FALSE)))</f>
        <v>0.45025641025641028</v>
      </c>
      <c r="N60" s="144">
        <f>IF(H60="x","x",(H60*1000000/VLOOKUP($C60,'Crisis Indicator Data'!$C$3:$H$198,5,FALSE)))</f>
        <v>0.27677655677655677</v>
      </c>
      <c r="O60" s="144">
        <f>IF(I60="x","x",(I60*1000000/VLOOKUP($C60,'Crisis Indicator Data'!$C$3:$H$198,5,FALSE)))</f>
        <v>0.18681318681318682</v>
      </c>
      <c r="P60" s="144">
        <f>IF(J60="x","x",(J60*1000000/VLOOKUP($C60,'Crisis Indicator Data'!$C$3:$H$198,5,FALSE)))</f>
        <v>6.7399267399267399E-3</v>
      </c>
      <c r="Q60" s="248">
        <f t="shared" si="4"/>
        <v>4</v>
      </c>
      <c r="R60" s="248">
        <f t="shared" si="5"/>
        <v>4.0999999999999996</v>
      </c>
    </row>
    <row r="61" spans="1:18" x14ac:dyDescent="0.25">
      <c r="A61" s="150" t="str">
        <f>'Crisis Indicator Data'!A58</f>
        <v>Complex crisis in Libya</v>
      </c>
      <c r="B61" s="151" t="str">
        <f>'Crisis Indicator Data'!B58</f>
        <v>Multiple crises country</v>
      </c>
      <c r="C61" s="151" t="str">
        <f>'Crisis Indicator Data'!C58</f>
        <v>LBY001</v>
      </c>
      <c r="D61" s="151" t="str">
        <f>'Crisis Indicator Data'!D58</f>
        <v>Libya</v>
      </c>
      <c r="E61" s="151" t="str">
        <f>'Crisis Indicator Data'!E58</f>
        <v>LBY</v>
      </c>
      <c r="F61" s="160">
        <f>IF('Crisis Indicator Data'!Q58="x","x",('Crisis Indicator Data'!Q58/1000000))</f>
        <v>6.7</v>
      </c>
      <c r="G61" s="160">
        <f>IF('Crisis Indicator Data'!R58="x","x",('Crisis Indicator Data'!R58/1000000))</f>
        <v>0.7</v>
      </c>
      <c r="H61" s="160">
        <f>IF('Crisis Indicator Data'!S58="x","x",('Crisis Indicator Data'!S58/1000000))</f>
        <v>0.79200000000000004</v>
      </c>
      <c r="I61" s="160">
        <f>IF('Crisis Indicator Data'!T58="x","x",('Crisis Indicator Data'!T58/1000000))</f>
        <v>8.0000000000000002E-3</v>
      </c>
      <c r="J61" s="160">
        <f>IF('Crisis Indicator Data'!U58="x","x",('Crisis Indicator Data'!U58/1000000))</f>
        <v>0</v>
      </c>
      <c r="K61" s="254">
        <f t="shared" si="3"/>
        <v>3.2</v>
      </c>
      <c r="L61" s="144">
        <f>IF(F61="x","x",(F61*1000000/VLOOKUP($C61,'Crisis Indicator Data'!$C$3:$H$198,5,FALSE)))</f>
        <v>0.81707317073170727</v>
      </c>
      <c r="M61" s="144">
        <f>IF(G61="x","x",(G61*1000000/VLOOKUP($C61,'Crisis Indicator Data'!$C$3:$H$198,5,FALSE)))</f>
        <v>8.5365853658536592E-2</v>
      </c>
      <c r="N61" s="144">
        <f>IF(H61="x","x",(H61*1000000/VLOOKUP($C61,'Crisis Indicator Data'!$C$3:$H$198,5,FALSE)))</f>
        <v>9.6585365853658539E-2</v>
      </c>
      <c r="O61" s="144">
        <f>IF(I61="x","x",(I61*1000000/VLOOKUP($C61,'Crisis Indicator Data'!$C$3:$H$198,5,FALSE)))</f>
        <v>9.7560975609756097E-4</v>
      </c>
      <c r="P61" s="144">
        <f>IF(J61="x","x",(J61*1000000/VLOOKUP($C61,'Crisis Indicator Data'!$C$3:$H$198,5,FALSE)))</f>
        <v>0</v>
      </c>
      <c r="Q61" s="248">
        <f t="shared" si="4"/>
        <v>3</v>
      </c>
      <c r="R61" s="248">
        <f t="shared" si="5"/>
        <v>3.1</v>
      </c>
    </row>
    <row r="62" spans="1:18" x14ac:dyDescent="0.25">
      <c r="A62" s="150" t="str">
        <f>'Crisis Indicator Data'!A59</f>
        <v>Mixed migration flows in Libya</v>
      </c>
      <c r="B62" s="151" t="str">
        <f>'Crisis Indicator Data'!B59</f>
        <v>International displacement</v>
      </c>
      <c r="C62" s="151" t="str">
        <f>'Crisis Indicator Data'!C59</f>
        <v>LBY002</v>
      </c>
      <c r="D62" s="151" t="str">
        <f>'Crisis Indicator Data'!D59</f>
        <v>Libya</v>
      </c>
      <c r="E62" s="151" t="str">
        <f>'Crisis Indicator Data'!E59</f>
        <v>LBY</v>
      </c>
      <c r="F62" s="160">
        <f>IF('Crisis Indicator Data'!Q59="x","x",('Crisis Indicator Data'!Q59/1000000))</f>
        <v>7.0209999999999999</v>
      </c>
      <c r="G62" s="160">
        <f>IF('Crisis Indicator Data'!R59="x","x",('Crisis Indicator Data'!R59/1000000))</f>
        <v>0.24099999999999999</v>
      </c>
      <c r="H62" s="160">
        <f>IF('Crisis Indicator Data'!S59="x","x",('Crisis Indicator Data'!S59/1000000))</f>
        <v>0.27100000000000002</v>
      </c>
      <c r="I62" s="160">
        <f>IF('Crisis Indicator Data'!T59="x","x",('Crisis Indicator Data'!T59/1000000))</f>
        <v>4.0000000000000001E-3</v>
      </c>
      <c r="J62" s="160">
        <f>IF('Crisis Indicator Data'!U59="x","x",('Crisis Indicator Data'!U59/1000000))</f>
        <v>0</v>
      </c>
      <c r="K62" s="254">
        <f t="shared" si="3"/>
        <v>2.4</v>
      </c>
      <c r="L62" s="144">
        <f>IF(F62="x","x",(F62*1000000/VLOOKUP($C62,'Crisis Indicator Data'!$C$3:$H$198,5,FALSE)))</f>
        <v>0.85621951219512193</v>
      </c>
      <c r="M62" s="144">
        <f>IF(G62="x","x",(G62*1000000/VLOOKUP($C62,'Crisis Indicator Data'!$C$3:$H$198,5,FALSE)))</f>
        <v>2.9390243902439023E-2</v>
      </c>
      <c r="N62" s="144">
        <f>IF(H62="x","x",(H62*1000000/VLOOKUP($C62,'Crisis Indicator Data'!$C$3:$H$198,5,FALSE)))</f>
        <v>3.304878048780488E-2</v>
      </c>
      <c r="O62" s="144">
        <f>IF(I62="x","x",(I62*1000000/VLOOKUP($C62,'Crisis Indicator Data'!$C$3:$H$198,5,FALSE)))</f>
        <v>4.8780487804878049E-4</v>
      </c>
      <c r="P62" s="144">
        <f>IF(J62="x","x",(J62*1000000/VLOOKUP($C62,'Crisis Indicator Data'!$C$3:$H$198,5,FALSE)))</f>
        <v>0</v>
      </c>
      <c r="Q62" s="248">
        <f t="shared" si="4"/>
        <v>2</v>
      </c>
      <c r="R62" s="248">
        <f t="shared" si="5"/>
        <v>2.2000000000000002</v>
      </c>
    </row>
    <row r="63" spans="1:18" x14ac:dyDescent="0.25">
      <c r="A63" s="150" t="str">
        <f>'Crisis Indicator Data'!A60</f>
        <v>Drought in Lesotho</v>
      </c>
      <c r="B63" s="151" t="str">
        <f>'Crisis Indicator Data'!B60</f>
        <v>Drought</v>
      </c>
      <c r="C63" s="151" t="str">
        <f>'Crisis Indicator Data'!C60</f>
        <v>LSO002</v>
      </c>
      <c r="D63" s="151" t="str">
        <f>'Crisis Indicator Data'!D60</f>
        <v>Lesotho</v>
      </c>
      <c r="E63" s="151" t="str">
        <f>'Crisis Indicator Data'!E60</f>
        <v>LSO</v>
      </c>
      <c r="F63" s="160">
        <f>IF('Crisis Indicator Data'!Q60="x","x",('Crisis Indicator Data'!Q60/1000000))</f>
        <v>0.61</v>
      </c>
      <c r="G63" s="160">
        <f>IF('Crisis Indicator Data'!R60="x","x",('Crisis Indicator Data'!R60/1000000))</f>
        <v>0.52800000000000002</v>
      </c>
      <c r="H63" s="160">
        <f>IF('Crisis Indicator Data'!S60="x","x",('Crisis Indicator Data'!S60/1000000))</f>
        <v>0.312</v>
      </c>
      <c r="I63" s="160">
        <f>IF('Crisis Indicator Data'!T60="x","x",('Crisis Indicator Data'!T60/1000000))</f>
        <v>2.5999999999999999E-2</v>
      </c>
      <c r="J63" s="160">
        <f>IF('Crisis Indicator Data'!U60="x","x",('Crisis Indicator Data'!U60/1000000))</f>
        <v>0</v>
      </c>
      <c r="K63" s="254">
        <f t="shared" si="3"/>
        <v>2.5</v>
      </c>
      <c r="L63" s="144">
        <f>IF(F63="x","x",(F63*1000000/VLOOKUP($C63,'Crisis Indicator Data'!$C$3:$H$198,5,FALSE)))</f>
        <v>0.41327913279132789</v>
      </c>
      <c r="M63" s="144">
        <f>IF(G63="x","x",(G63*1000000/VLOOKUP($C63,'Crisis Indicator Data'!$C$3:$H$198,5,FALSE)))</f>
        <v>0.35772357723577236</v>
      </c>
      <c r="N63" s="144">
        <f>IF(H63="x","x",(H63*1000000/VLOOKUP($C63,'Crisis Indicator Data'!$C$3:$H$198,5,FALSE)))</f>
        <v>0.21138211382113822</v>
      </c>
      <c r="O63" s="144">
        <f>IF(I63="x","x",(I63*1000000/VLOOKUP($C63,'Crisis Indicator Data'!$C$3:$H$198,5,FALSE)))</f>
        <v>1.7615176151761516E-2</v>
      </c>
      <c r="P63" s="144">
        <f>IF(J63="x","x",(J63*1000000/VLOOKUP($C63,'Crisis Indicator Data'!$C$3:$H$198,5,FALSE)))</f>
        <v>0</v>
      </c>
      <c r="Q63" s="248">
        <f t="shared" si="4"/>
        <v>3</v>
      </c>
      <c r="R63" s="248">
        <f t="shared" si="5"/>
        <v>2.75</v>
      </c>
    </row>
    <row r="64" spans="1:18" x14ac:dyDescent="0.25">
      <c r="A64" s="150" t="str">
        <f>'Crisis Indicator Data'!A61</f>
        <v>Mixed migration flows in Morocco</v>
      </c>
      <c r="B64" s="151" t="str">
        <f>'Crisis Indicator Data'!B61</f>
        <v>International displacement</v>
      </c>
      <c r="C64" s="151" t="str">
        <f>'Crisis Indicator Data'!C61</f>
        <v>MAR002</v>
      </c>
      <c r="D64" s="151" t="str">
        <f>'Crisis Indicator Data'!D61</f>
        <v>Morocco</v>
      </c>
      <c r="E64" s="151" t="str">
        <f>'Crisis Indicator Data'!E61</f>
        <v>MAR</v>
      </c>
      <c r="F64" s="160" t="str">
        <f>IF('Crisis Indicator Data'!Q61="x","x",('Crisis Indicator Data'!Q61/1000000))</f>
        <v>x</v>
      </c>
      <c r="G64" s="160" t="str">
        <f>IF('Crisis Indicator Data'!R61="x","x",('Crisis Indicator Data'!R61/1000000))</f>
        <v>x</v>
      </c>
      <c r="H64" s="160" t="str">
        <f>IF('Crisis Indicator Data'!S61="x","x",('Crisis Indicator Data'!S61/1000000))</f>
        <v>x</v>
      </c>
      <c r="I64" s="160" t="str">
        <f>IF('Crisis Indicator Data'!T61="x","x",('Crisis Indicator Data'!T61/1000000))</f>
        <v>x</v>
      </c>
      <c r="J64" s="160" t="str">
        <f>IF('Crisis Indicator Data'!U61="x","x",('Crisis Indicator Data'!U61/1000000))</f>
        <v>x</v>
      </c>
      <c r="K64" s="254" t="str">
        <f t="shared" si="3"/>
        <v>x</v>
      </c>
      <c r="L64" s="144" t="str">
        <f>IF(F64="x","x",(F64*1000000/VLOOKUP($C64,'Crisis Indicator Data'!$C$3:$H$198,5,FALSE)))</f>
        <v>x</v>
      </c>
      <c r="M64" s="144" t="str">
        <f>IF(G64="x","x",(G64*1000000/VLOOKUP($C64,'Crisis Indicator Data'!$C$3:$H$198,5,FALSE)))</f>
        <v>x</v>
      </c>
      <c r="N64" s="144" t="str">
        <f>IF(H64="x","x",(H64*1000000/VLOOKUP($C64,'Crisis Indicator Data'!$C$3:$H$198,5,FALSE)))</f>
        <v>x</v>
      </c>
      <c r="O64" s="144" t="str">
        <f>IF(I64="x","x",(I64*1000000/VLOOKUP($C64,'Crisis Indicator Data'!$C$3:$H$198,5,FALSE)))</f>
        <v>x</v>
      </c>
      <c r="P64" s="144" t="str">
        <f>IF(J64="x","x",(J64*1000000/VLOOKUP($C64,'Crisis Indicator Data'!$C$3:$H$198,5,FALSE)))</f>
        <v>x</v>
      </c>
      <c r="Q64" s="248" t="str">
        <f t="shared" si="4"/>
        <v>x</v>
      </c>
      <c r="R64" s="248" t="str">
        <f t="shared" si="5"/>
        <v>x</v>
      </c>
    </row>
    <row r="65" spans="1:18" x14ac:dyDescent="0.2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1" t="str">
        <f>'Crisis Indicator Data'!E62</f>
        <v>MDA</v>
      </c>
      <c r="F65" s="160">
        <f>IF('Crisis Indicator Data'!Q62="x","x",('Crisis Indicator Data'!Q62/1000000))</f>
        <v>0.109</v>
      </c>
      <c r="G65" s="160">
        <f>IF('Crisis Indicator Data'!R62="x","x",('Crisis Indicator Data'!R62/1000000))</f>
        <v>0.38900000000000001</v>
      </c>
      <c r="H65" s="160">
        <f>IF('Crisis Indicator Data'!S62="x","x",('Crisis Indicator Data'!S62/1000000))</f>
        <v>0</v>
      </c>
      <c r="I65" s="160">
        <f>IF('Crisis Indicator Data'!T62="x","x",('Crisis Indicator Data'!T62/1000000))</f>
        <v>0</v>
      </c>
      <c r="J65" s="160">
        <f>IF('Crisis Indicator Data'!U62="x","x",('Crisis Indicator Data'!U62/1000000))</f>
        <v>0</v>
      </c>
      <c r="K65" s="254">
        <f t="shared" si="3"/>
        <v>0</v>
      </c>
      <c r="L65" s="144">
        <f>IF(F65="x","x",(F65*1000000/VLOOKUP($C65,'Crisis Indicator Data'!$C$3:$H$198,5,FALSE)))</f>
        <v>0.21887550200803213</v>
      </c>
      <c r="M65" s="144">
        <f>IF(G65="x","x",(G65*1000000/VLOOKUP($C65,'Crisis Indicator Data'!$C$3:$H$198,5,FALSE)))</f>
        <v>0.78112449799196793</v>
      </c>
      <c r="N65" s="144">
        <f>IF(H65="x","x",(H65*1000000/VLOOKUP($C65,'Crisis Indicator Data'!$C$3:$H$198,5,FALSE)))</f>
        <v>0</v>
      </c>
      <c r="O65" s="144">
        <f>IF(I65="x","x",(I65*1000000/VLOOKUP($C65,'Crisis Indicator Data'!$C$3:$H$198,5,FALSE)))</f>
        <v>0</v>
      </c>
      <c r="P65" s="144">
        <f>IF(J65="x","x",(J65*1000000/VLOOKUP($C65,'Crisis Indicator Data'!$C$3:$H$198,5,FALSE)))</f>
        <v>0</v>
      </c>
      <c r="Q65" s="248">
        <f t="shared" si="4"/>
        <v>2</v>
      </c>
      <c r="R65" s="248">
        <f t="shared" si="5"/>
        <v>1</v>
      </c>
    </row>
    <row r="66" spans="1:18" x14ac:dyDescent="0.25">
      <c r="A66" s="150" t="str">
        <f>'Crisis Indicator Data'!A63</f>
        <v>Multiple crisis in Madagascar</v>
      </c>
      <c r="B66" s="151" t="str">
        <f>'Crisis Indicator Data'!B63</f>
        <v>Multiple crises country</v>
      </c>
      <c r="C66" s="151" t="str">
        <f>'Crisis Indicator Data'!C63</f>
        <v>MDG001</v>
      </c>
      <c r="D66" s="151" t="str">
        <f>'Crisis Indicator Data'!D63</f>
        <v>Madagascar</v>
      </c>
      <c r="E66" s="151" t="str">
        <f>'Crisis Indicator Data'!E63</f>
        <v>MDG</v>
      </c>
      <c r="F66" s="160">
        <f>IF('Crisis Indicator Data'!Q63="x","x",('Crisis Indicator Data'!Q63/1000000))</f>
        <v>22.491</v>
      </c>
      <c r="G66" s="160">
        <f>IF('Crisis Indicator Data'!R63="x","x",('Crisis Indicator Data'!R63/1000000))</f>
        <v>2.85</v>
      </c>
      <c r="H66" s="160">
        <f>IF('Crisis Indicator Data'!S63="x","x",('Crisis Indicator Data'!S63/1000000))</f>
        <v>1.325</v>
      </c>
      <c r="I66" s="160">
        <f>IF('Crisis Indicator Data'!T63="x","x",('Crisis Indicator Data'!T63/1000000))</f>
        <v>0.33400000000000002</v>
      </c>
      <c r="J66" s="160">
        <f>IF('Crisis Indicator Data'!U63="x","x",('Crisis Indicator Data'!U63/1000000))</f>
        <v>0</v>
      </c>
      <c r="K66" s="254">
        <f t="shared" si="3"/>
        <v>3.7</v>
      </c>
      <c r="L66" s="144">
        <f>IF(F66="x","x",(F66*1000000/VLOOKUP($C66,'Crisis Indicator Data'!$C$3:$H$198,5,FALSE)))</f>
        <v>0.83299999999999996</v>
      </c>
      <c r="M66" s="144">
        <f>IF(G66="x","x",(G66*1000000/VLOOKUP($C66,'Crisis Indicator Data'!$C$3:$H$198,5,FALSE)))</f>
        <v>0.10555555555555556</v>
      </c>
      <c r="N66" s="144">
        <f>IF(H66="x","x",(H66*1000000/VLOOKUP($C66,'Crisis Indicator Data'!$C$3:$H$198,5,FALSE)))</f>
        <v>4.9074074074074076E-2</v>
      </c>
      <c r="O66" s="144">
        <f>IF(I66="x","x",(I66*1000000/VLOOKUP($C66,'Crisis Indicator Data'!$C$3:$H$198,5,FALSE)))</f>
        <v>1.237037037037037E-2</v>
      </c>
      <c r="P66" s="144">
        <f>IF(J66="x","x",(J66*1000000/VLOOKUP($C66,'Crisis Indicator Data'!$C$3:$H$198,5,FALSE)))</f>
        <v>0</v>
      </c>
      <c r="Q66" s="248">
        <f t="shared" si="4"/>
        <v>3</v>
      </c>
      <c r="R66" s="248">
        <f t="shared" si="5"/>
        <v>3.35</v>
      </c>
    </row>
    <row r="67" spans="1:18" x14ac:dyDescent="0.25">
      <c r="A67" s="150" t="str">
        <f>'Crisis Indicator Data'!A64</f>
        <v>Drought in Madagascar</v>
      </c>
      <c r="B67" s="151" t="str">
        <f>'Crisis Indicator Data'!B64</f>
        <v>Drought</v>
      </c>
      <c r="C67" s="151" t="str">
        <f>'Crisis Indicator Data'!C64</f>
        <v>MDG002</v>
      </c>
      <c r="D67" s="151" t="str">
        <f>'Crisis Indicator Data'!D64</f>
        <v>Madagascar</v>
      </c>
      <c r="E67" s="151" t="str">
        <f>'Crisis Indicator Data'!E64</f>
        <v>MDG</v>
      </c>
      <c r="F67" s="160">
        <f>IF('Crisis Indicator Data'!Q64="x","x",('Crisis Indicator Data'!Q64/1000000))</f>
        <v>2.7989999999999999</v>
      </c>
      <c r="G67" s="160">
        <f>IF('Crisis Indicator Data'!R64="x","x",('Crisis Indicator Data'!R64/1000000))</f>
        <v>1.9119999999999999</v>
      </c>
      <c r="H67" s="160">
        <f>IF('Crisis Indicator Data'!S64="x","x",('Crisis Indicator Data'!S64/1000000))</f>
        <v>1.3029999999999999</v>
      </c>
      <c r="I67" s="160">
        <f>IF('Crisis Indicator Data'!T64="x","x",('Crisis Indicator Data'!T64/1000000))</f>
        <v>0.33400000000000002</v>
      </c>
      <c r="J67" s="160">
        <f>IF('Crisis Indicator Data'!U64="x","x",('Crisis Indicator Data'!U64/1000000))</f>
        <v>0</v>
      </c>
      <c r="K67" s="254">
        <f t="shared" si="3"/>
        <v>3.7</v>
      </c>
      <c r="L67" s="144">
        <f>IF(F67="x","x",(F67*1000000/VLOOKUP($C67,'Crisis Indicator Data'!$C$3:$H$198,5,FALSE)))</f>
        <v>0.44092627599243855</v>
      </c>
      <c r="M67" s="144">
        <f>IF(G67="x","x",(G67*1000000/VLOOKUP($C67,'Crisis Indicator Data'!$C$3:$H$198,5,FALSE)))</f>
        <v>0.30119722747321992</v>
      </c>
      <c r="N67" s="144">
        <f>IF(H67="x","x",(H67*1000000/VLOOKUP($C67,'Crisis Indicator Data'!$C$3:$H$198,5,FALSE)))</f>
        <v>0.20526149968494015</v>
      </c>
      <c r="O67" s="144">
        <f>IF(I67="x","x",(I67*1000000/VLOOKUP($C67,'Crisis Indicator Data'!$C$3:$H$198,5,FALSE)))</f>
        <v>5.2614996849401387E-2</v>
      </c>
      <c r="P67" s="144">
        <f>IF(J67="x","x",(J67*1000000/VLOOKUP($C67,'Crisis Indicator Data'!$C$3:$H$198,5,FALSE)))</f>
        <v>0</v>
      </c>
      <c r="Q67" s="248">
        <f t="shared" si="4"/>
        <v>4</v>
      </c>
      <c r="R67" s="248">
        <f t="shared" si="5"/>
        <v>3.85</v>
      </c>
    </row>
    <row r="68" spans="1:18" x14ac:dyDescent="0.2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1" t="str">
        <f>'Crisis Indicator Data'!E65</f>
        <v>MDG</v>
      </c>
      <c r="F68" s="160">
        <f>IF('Crisis Indicator Data'!Q65="x","x",('Crisis Indicator Data'!Q65/1000000))</f>
        <v>26.04</v>
      </c>
      <c r="G68" s="160">
        <f>IF('Crisis Indicator Data'!R65="x","x",('Crisis Indicator Data'!R65/1000000))</f>
        <v>0.93799999999999994</v>
      </c>
      <c r="H68" s="160">
        <f>IF('Crisis Indicator Data'!S65="x","x",('Crisis Indicator Data'!S65/1000000))</f>
        <v>2.1999999999999999E-2</v>
      </c>
      <c r="I68" s="160">
        <f>IF('Crisis Indicator Data'!T65="x","x",('Crisis Indicator Data'!T65/1000000))</f>
        <v>0</v>
      </c>
      <c r="J68" s="160">
        <f>IF('Crisis Indicator Data'!U65="x","x",('Crisis Indicator Data'!U65/1000000))</f>
        <v>0</v>
      </c>
      <c r="K68" s="254">
        <f t="shared" si="3"/>
        <v>0.6</v>
      </c>
      <c r="L68" s="144">
        <f>IF(F68="x","x",(F68*1000000/VLOOKUP($C68,'Crisis Indicator Data'!$C$3:$H$198,5,FALSE)))</f>
        <v>0.96444444444444444</v>
      </c>
      <c r="M68" s="144">
        <f>IF(G68="x","x",(G68*1000000/VLOOKUP($C68,'Crisis Indicator Data'!$C$3:$H$198,5,FALSE)))</f>
        <v>3.4740740740740739E-2</v>
      </c>
      <c r="N68" s="144">
        <f>IF(H68="x","x",(H68*1000000/VLOOKUP($C68,'Crisis Indicator Data'!$C$3:$H$198,5,FALSE)))</f>
        <v>8.1481481481481476E-4</v>
      </c>
      <c r="O68" s="144">
        <f>IF(I68="x","x",(I68*1000000/VLOOKUP($C68,'Crisis Indicator Data'!$C$3:$H$198,5,FALSE)))</f>
        <v>0</v>
      </c>
      <c r="P68" s="144">
        <f>IF(J68="x","x",(J68*1000000/VLOOKUP($C68,'Crisis Indicator Data'!$C$3:$H$198,5,FALSE)))</f>
        <v>0</v>
      </c>
      <c r="Q68" s="248">
        <f t="shared" si="4"/>
        <v>1</v>
      </c>
      <c r="R68" s="248">
        <f t="shared" si="5"/>
        <v>0.8</v>
      </c>
    </row>
    <row r="69" spans="1:18" x14ac:dyDescent="0.25">
      <c r="A69" s="150" t="str">
        <f>'Crisis Indicator Data'!A66</f>
        <v>Multiple crisis in Mexico</v>
      </c>
      <c r="B69" s="151" t="str">
        <f>'Crisis Indicator Data'!B66</f>
        <v>Multiple crises country</v>
      </c>
      <c r="C69" s="151" t="str">
        <f>'Crisis Indicator Data'!C66</f>
        <v>MEX001</v>
      </c>
      <c r="D69" s="151" t="str">
        <f>'Crisis Indicator Data'!D66</f>
        <v>Mexico</v>
      </c>
      <c r="E69" s="151" t="str">
        <f>'Crisis Indicator Data'!E66</f>
        <v>MEX</v>
      </c>
      <c r="F69" s="160">
        <f>IF('Crisis Indicator Data'!Q66="x","x",('Crisis Indicator Data'!Q66/1000000))</f>
        <v>123.90600000000001</v>
      </c>
      <c r="G69" s="160">
        <f>IF('Crisis Indicator Data'!R66="x","x",('Crisis Indicator Data'!R66/1000000))</f>
        <v>0.32100000000000001</v>
      </c>
      <c r="H69" s="160" t="str">
        <f>IF('Crisis Indicator Data'!S66="x","x",('Crisis Indicator Data'!S66/1000000))</f>
        <v>x</v>
      </c>
      <c r="I69" s="160" t="str">
        <f>IF('Crisis Indicator Data'!T66="x","x",('Crisis Indicator Data'!T66/1000000))</f>
        <v>x</v>
      </c>
      <c r="J69" s="160" t="str">
        <f>IF('Crisis Indicator Data'!U66="x","x",('Crisis Indicator Data'!U66/1000000))</f>
        <v>x</v>
      </c>
      <c r="K69" s="254" t="str">
        <f t="shared" si="3"/>
        <v>x</v>
      </c>
      <c r="L69" s="144">
        <f>IF(F69="x","x",(F69*1000000/VLOOKUP($C69,'Crisis Indicator Data'!$C$3:$H$198,5,FALSE)))</f>
        <v>0.99741602067183466</v>
      </c>
      <c r="M69" s="144">
        <f>IF(G69="x","x",(G69*1000000/VLOOKUP($C69,'Crisis Indicator Data'!$C$3:$H$198,5,FALSE)))</f>
        <v>2.5839793281653748E-3</v>
      </c>
      <c r="N69" s="144" t="str">
        <f>IF(H69="x","x",(H69*1000000/VLOOKUP($C69,'Crisis Indicator Data'!$C$3:$H$198,5,FALSE)))</f>
        <v>x</v>
      </c>
      <c r="O69" s="144" t="str">
        <f>IF(I69="x","x",(I69*1000000/VLOOKUP($C69,'Crisis Indicator Data'!$C$3:$H$198,5,FALSE)))</f>
        <v>x</v>
      </c>
      <c r="P69" s="144" t="str">
        <f>IF(J69="x","x",(J69*1000000/VLOOKUP($C69,'Crisis Indicator Data'!$C$3:$H$198,5,FALSE)))</f>
        <v>x</v>
      </c>
      <c r="Q69" s="248" t="str">
        <f t="shared" si="4"/>
        <v>x</v>
      </c>
      <c r="R69" s="248" t="str">
        <f t="shared" si="5"/>
        <v>x</v>
      </c>
    </row>
    <row r="70" spans="1:18" x14ac:dyDescent="0.25">
      <c r="A70" s="150" t="str">
        <f>'Crisis Indicator Data'!A67</f>
        <v>Criminal Violence in Mexico</v>
      </c>
      <c r="B70" s="151" t="str">
        <f>'Crisis Indicator Data'!B67</f>
        <v>Other type of violence</v>
      </c>
      <c r="C70" s="151" t="str">
        <f>'Crisis Indicator Data'!C67</f>
        <v>MEX002</v>
      </c>
      <c r="D70" s="151" t="str">
        <f>'Crisis Indicator Data'!D67</f>
        <v>Mexico</v>
      </c>
      <c r="E70" s="151" t="str">
        <f>'Crisis Indicator Data'!E67</f>
        <v>MEX</v>
      </c>
      <c r="F70" s="160">
        <f>IF('Crisis Indicator Data'!Q67="x","x",('Crisis Indicator Data'!Q67/1000000))</f>
        <v>128.61500000000001</v>
      </c>
      <c r="G70" s="160">
        <f>IF('Crisis Indicator Data'!R67="x","x",('Crisis Indicator Data'!R67/1000000))</f>
        <v>0.35699999999999998</v>
      </c>
      <c r="H70" s="160" t="str">
        <f>IF('Crisis Indicator Data'!S67="x","x",('Crisis Indicator Data'!S67/1000000))</f>
        <v>x</v>
      </c>
      <c r="I70" s="160" t="str">
        <f>IF('Crisis Indicator Data'!T67="x","x",('Crisis Indicator Data'!T67/1000000))</f>
        <v>x</v>
      </c>
      <c r="J70" s="160" t="str">
        <f>IF('Crisis Indicator Data'!U67="x","x",('Crisis Indicator Data'!U67/1000000))</f>
        <v>x</v>
      </c>
      <c r="K70" s="254" t="str">
        <f t="shared" ref="K70:K101" si="6">IF(H70="x","x",IF(SUM(H70:J70)=0,0,IF(LOG(SUM(H70:J70)*1000000)&lt;$K$4,0,IF(LOG(SUM(H70:J70)*1000000)&gt;$K$3,5,ROUND(5-(K$3-LOG(SUM(H70:J70)*1000000))/(K$3-K$4)*5,1)))))</f>
        <v>x</v>
      </c>
      <c r="L70" s="144">
        <f>IF(F70="x","x",(F70*1000000/VLOOKUP($C70,'Crisis Indicator Data'!$C$3:$H$198,5,FALSE)))</f>
        <v>0.99723195732407044</v>
      </c>
      <c r="M70" s="144">
        <f>IF(G70="x","x",(G70*1000000/VLOOKUP($C70,'Crisis Indicator Data'!$C$3:$H$198,5,FALSE)))</f>
        <v>2.7680426759296591E-3</v>
      </c>
      <c r="N70" s="144" t="str">
        <f>IF(H70="x","x",(H70*1000000/VLOOKUP($C70,'Crisis Indicator Data'!$C$3:$H$198,5,FALSE)))</f>
        <v>x</v>
      </c>
      <c r="O70" s="144" t="str">
        <f>IF(I70="x","x",(I70*1000000/VLOOKUP($C70,'Crisis Indicator Data'!$C$3:$H$198,5,FALSE)))</f>
        <v>x</v>
      </c>
      <c r="P70" s="144" t="str">
        <f>IF(J70="x","x",(J70*1000000/VLOOKUP($C70,'Crisis Indicator Data'!$C$3:$H$198,5,FALSE)))</f>
        <v>x</v>
      </c>
      <c r="Q70" s="248" t="str">
        <f t="shared" ref="Q70:Q101" si="7">IF(N70="x","x",IF(OR(L70&gt;=$L$3,M70&gt;=$M$3,N70&gt;=$N$3,O70&gt;=$O$3,P70&gt;=$P$3),(IF(P70&gt;=$P$3,5,IF((O70+P70)&gt;=$O$3,4,IF((O70+P70+N70)&gt;=$N$3,3,IF((O70+P70+N70+M70)&gt;=$M$3,2,1)))))))</f>
        <v>x</v>
      </c>
      <c r="R70" s="248" t="str">
        <f t="shared" ref="R70:R101" si="8">IF(Q70="x","x",(AVERAGE(K70,Q70)))</f>
        <v>x</v>
      </c>
    </row>
    <row r="71" spans="1:18" x14ac:dyDescent="0.25">
      <c r="A71" s="150" t="str">
        <f>'Crisis Indicator Data'!A68</f>
        <v>Mixed Migration in Mexico</v>
      </c>
      <c r="B71" s="151" t="str">
        <f>'Crisis Indicator Data'!B68</f>
        <v>International displacement</v>
      </c>
      <c r="C71" s="151" t="str">
        <f>'Crisis Indicator Data'!C68</f>
        <v>MEX003</v>
      </c>
      <c r="D71" s="151" t="str">
        <f>'Crisis Indicator Data'!D68</f>
        <v>Mexico</v>
      </c>
      <c r="E71" s="151" t="str">
        <f>'Crisis Indicator Data'!E68</f>
        <v>MEX</v>
      </c>
      <c r="F71" s="160">
        <f>IF('Crisis Indicator Data'!Q68="x","x",('Crisis Indicator Data'!Q68/1000000))</f>
        <v>128.87799999999999</v>
      </c>
      <c r="G71" s="160">
        <f>IF('Crisis Indicator Data'!R68="x","x",('Crisis Indicator Data'!R68/1000000))</f>
        <v>0.73899999999999999</v>
      </c>
      <c r="H71" s="160">
        <f>IF('Crisis Indicator Data'!S68="x","x",('Crisis Indicator Data'!S68/1000000))</f>
        <v>5.6000000000000001E-2</v>
      </c>
      <c r="I71" s="160">
        <f>IF('Crisis Indicator Data'!T68="x","x",('Crisis Indicator Data'!T68/1000000))</f>
        <v>0</v>
      </c>
      <c r="J71" s="160">
        <f>IF('Crisis Indicator Data'!U68="x","x",('Crisis Indicator Data'!U68/1000000))</f>
        <v>0</v>
      </c>
      <c r="K71" s="254">
        <f t="shared" si="6"/>
        <v>1.2</v>
      </c>
      <c r="L71" s="144">
        <f>IF(F71="x","x",(F71*1000000/VLOOKUP($C71,'Crisis Indicator Data'!$C$3:$H$198,5,FALSE)))</f>
        <v>0.9938691940496478</v>
      </c>
      <c r="M71" s="144">
        <f>IF(G71="x","x",(G71*1000000/VLOOKUP($C71,'Crisis Indicator Data'!$C$3:$H$198,5,FALSE)))</f>
        <v>5.6989504368681219E-3</v>
      </c>
      <c r="N71" s="144">
        <f>IF(H71="x","x",(H71*1000000/VLOOKUP($C71,'Crisis Indicator Data'!$C$3:$H$198,5,FALSE)))</f>
        <v>4.3185551348391726E-4</v>
      </c>
      <c r="O71" s="144">
        <f>IF(I71="x","x",(I71*1000000/VLOOKUP($C71,'Crisis Indicator Data'!$C$3:$H$198,5,FALSE)))</f>
        <v>0</v>
      </c>
      <c r="P71" s="144">
        <f>IF(J71="x","x",(J71*1000000/VLOOKUP($C71,'Crisis Indicator Data'!$C$3:$H$198,5,FALSE)))</f>
        <v>0</v>
      </c>
      <c r="Q71" s="248">
        <f t="shared" si="7"/>
        <v>1</v>
      </c>
      <c r="R71" s="248">
        <f t="shared" si="8"/>
        <v>1.1000000000000001</v>
      </c>
    </row>
    <row r="72" spans="1:18" x14ac:dyDescent="0.25">
      <c r="A72" s="150" t="str">
        <f>'Crisis Indicator Data'!A69</f>
        <v>Complex crisis in Mali</v>
      </c>
      <c r="B72" s="151" t="str">
        <f>'Crisis Indicator Data'!B69</f>
        <v>Complex crisis</v>
      </c>
      <c r="C72" s="151" t="str">
        <f>'Crisis Indicator Data'!C69</f>
        <v>MLI001</v>
      </c>
      <c r="D72" s="151" t="str">
        <f>'Crisis Indicator Data'!D69</f>
        <v>Mali</v>
      </c>
      <c r="E72" s="151" t="str">
        <f>'Crisis Indicator Data'!E69</f>
        <v>MLI</v>
      </c>
      <c r="F72" s="160">
        <f>IF('Crisis Indicator Data'!Q69="x","x",('Crisis Indicator Data'!Q69/1000000))</f>
        <v>8.6910000000000007</v>
      </c>
      <c r="G72" s="160">
        <f>IF('Crisis Indicator Data'!R69="x","x",('Crisis Indicator Data'!R69/1000000))</f>
        <v>5.8120000000000003</v>
      </c>
      <c r="H72" s="160">
        <f>IF('Crisis Indicator Data'!S69="x","x",('Crisis Indicator Data'!S69/1000000))</f>
        <v>3.7</v>
      </c>
      <c r="I72" s="160">
        <f>IF('Crisis Indicator Data'!T69="x","x",('Crisis Indicator Data'!T69/1000000))</f>
        <v>2.2000000000000002</v>
      </c>
      <c r="J72" s="160">
        <f>IF('Crisis Indicator Data'!U69="x","x",('Crisis Indicator Data'!U69/1000000))</f>
        <v>0</v>
      </c>
      <c r="K72" s="254">
        <f t="shared" si="6"/>
        <v>4.5999999999999996</v>
      </c>
      <c r="L72" s="144">
        <f>IF(F72="x","x",(F72*1000000/VLOOKUP($C72,'Crisis Indicator Data'!$C$3:$H$198,5,FALSE)))</f>
        <v>0.42598764826977747</v>
      </c>
      <c r="M72" s="144">
        <f>IF(G72="x","x",(G72*1000000/VLOOKUP($C72,'Crisis Indicator Data'!$C$3:$H$198,5,FALSE)))</f>
        <v>0.28487403195765121</v>
      </c>
      <c r="N72" s="144">
        <f>IF(H72="x","x",(H72*1000000/VLOOKUP($C72,'Crisis Indicator Data'!$C$3:$H$198,5,FALSE)))</f>
        <v>0.18135476914028037</v>
      </c>
      <c r="O72" s="144">
        <f>IF(I72="x","x",(I72*1000000/VLOOKUP($C72,'Crisis Indicator Data'!$C$3:$H$198,5,FALSE)))</f>
        <v>0.1078325654347613</v>
      </c>
      <c r="P72" s="144">
        <f>IF(J72="x","x",(J72*1000000/VLOOKUP($C72,'Crisis Indicator Data'!$C$3:$H$198,5,FALSE)))</f>
        <v>0</v>
      </c>
      <c r="Q72" s="248">
        <f t="shared" si="7"/>
        <v>4</v>
      </c>
      <c r="R72" s="248">
        <f t="shared" si="8"/>
        <v>4.3</v>
      </c>
    </row>
    <row r="73" spans="1:18" x14ac:dyDescent="0.25">
      <c r="A73" s="150" t="str">
        <f>'Crisis Indicator Data'!A70</f>
        <v>Multiple crises in Myanmar</v>
      </c>
      <c r="B73" s="151" t="str">
        <f>'Crisis Indicator Data'!B70</f>
        <v>Multiple crises country</v>
      </c>
      <c r="C73" s="151" t="str">
        <f>'Crisis Indicator Data'!C70</f>
        <v>MMR001</v>
      </c>
      <c r="D73" s="151" t="str">
        <f>'Crisis Indicator Data'!D70</f>
        <v>Myanmar</v>
      </c>
      <c r="E73" s="151" t="str">
        <f>'Crisis Indicator Data'!E70</f>
        <v>MMR</v>
      </c>
      <c r="F73" s="160">
        <f>IF('Crisis Indicator Data'!Q70="x","x",('Crisis Indicator Data'!Q70/1000000))</f>
        <v>39.567999999999998</v>
      </c>
      <c r="G73" s="160">
        <f>IF('Crisis Indicator Data'!R70="x","x",('Crisis Indicator Data'!R70/1000000))</f>
        <v>1.012</v>
      </c>
      <c r="H73" s="160">
        <f>IF('Crisis Indicator Data'!S70="x","x",('Crisis Indicator Data'!S70/1000000))</f>
        <v>7.2889999999999997</v>
      </c>
      <c r="I73" s="160">
        <f>IF('Crisis Indicator Data'!T70="x","x",('Crisis Indicator Data'!T70/1000000))</f>
        <v>6.96</v>
      </c>
      <c r="J73" s="160">
        <f>IF('Crisis Indicator Data'!U70="x","x",('Crisis Indicator Data'!U70/1000000))</f>
        <v>0.151</v>
      </c>
      <c r="K73" s="254">
        <f t="shared" si="6"/>
        <v>5</v>
      </c>
      <c r="L73" s="144">
        <f>IF(F73="x","x",(F73*1000000/VLOOKUP($C73,'Crisis Indicator Data'!$C$3:$H$198,5,FALSE)))</f>
        <v>0.71967988359403423</v>
      </c>
      <c r="M73" s="144">
        <f>IF(G73="x","x",(G73*1000000/VLOOKUP($C73,'Crisis Indicator Data'!$C$3:$H$198,5,FALSE)))</f>
        <v>1.8406693343033829E-2</v>
      </c>
      <c r="N73" s="144">
        <f>IF(H73="x","x",(H73*1000000/VLOOKUP($C73,'Crisis Indicator Data'!$C$3:$H$198,5,FALSE)))</f>
        <v>0.13257548199345218</v>
      </c>
      <c r="O73" s="144">
        <f>IF(I73="x","x",(I73*1000000/VLOOKUP($C73,'Crisis Indicator Data'!$C$3:$H$198,5,FALSE)))</f>
        <v>0.12659148781375046</v>
      </c>
      <c r="P73" s="144">
        <f>IF(J73="x","x",(J73*1000000/VLOOKUP($C73,'Crisis Indicator Data'!$C$3:$H$198,5,FALSE)))</f>
        <v>2.7464532557293559E-3</v>
      </c>
      <c r="Q73" s="248">
        <f t="shared" si="7"/>
        <v>4</v>
      </c>
      <c r="R73" s="248">
        <f t="shared" si="8"/>
        <v>4.5</v>
      </c>
    </row>
    <row r="74" spans="1:18" x14ac:dyDescent="0.25">
      <c r="A74" s="150" t="str">
        <f>'Crisis Indicator Data'!A71</f>
        <v>Rakhine Conflict</v>
      </c>
      <c r="B74" s="151" t="str">
        <f>'Crisis Indicator Data'!B71</f>
        <v>Conflict</v>
      </c>
      <c r="C74" s="151" t="str">
        <f>'Crisis Indicator Data'!C71</f>
        <v>MMR002</v>
      </c>
      <c r="D74" s="151" t="str">
        <f>'Crisis Indicator Data'!D71</f>
        <v>Myanmar</v>
      </c>
      <c r="E74" s="151" t="str">
        <f>'Crisis Indicator Data'!E71</f>
        <v>MMR</v>
      </c>
      <c r="F74" s="160">
        <f>IF('Crisis Indicator Data'!Q71="x","x",('Crisis Indicator Data'!Q71/1000000))</f>
        <v>1.1000000000000001</v>
      </c>
      <c r="G74" s="160">
        <f>IF('Crisis Indicator Data'!R71="x","x",('Crisis Indicator Data'!R71/1000000))</f>
        <v>1.012</v>
      </c>
      <c r="H74" s="160">
        <f>IF('Crisis Indicator Data'!S71="x","x",('Crisis Indicator Data'!S71/1000000))</f>
        <v>0</v>
      </c>
      <c r="I74" s="160">
        <f>IF('Crisis Indicator Data'!T71="x","x",('Crisis Indicator Data'!T71/1000000))</f>
        <v>1.5469999999999999</v>
      </c>
      <c r="J74" s="160">
        <f>IF('Crisis Indicator Data'!U71="x","x",('Crisis Indicator Data'!U71/1000000))</f>
        <v>0</v>
      </c>
      <c r="K74" s="254">
        <f t="shared" si="6"/>
        <v>3.6</v>
      </c>
      <c r="L74" s="144">
        <f>IF(F74="x","x",(F74*1000000/VLOOKUP($C74,'Crisis Indicator Data'!$C$3:$H$198,5,FALSE)))</f>
        <v>0.30062858704564088</v>
      </c>
      <c r="M74" s="144">
        <f>IF(G74="x","x",(G74*1000000/VLOOKUP($C74,'Crisis Indicator Data'!$C$3:$H$198,5,FALSE)))</f>
        <v>0.27657830008198964</v>
      </c>
      <c r="N74" s="144">
        <f>IF(H74="x","x",(H74*1000000/VLOOKUP($C74,'Crisis Indicator Data'!$C$3:$H$198,5,FALSE)))</f>
        <v>0</v>
      </c>
      <c r="O74" s="144">
        <f>IF(I74="x","x",(I74*1000000/VLOOKUP($C74,'Crisis Indicator Data'!$C$3:$H$198,5,FALSE)))</f>
        <v>0.42279311287236948</v>
      </c>
      <c r="P74" s="144">
        <f>IF(J74="x","x",(J74*1000000/VLOOKUP($C74,'Crisis Indicator Data'!$C$3:$H$198,5,FALSE)))</f>
        <v>0</v>
      </c>
      <c r="Q74" s="248">
        <f t="shared" si="7"/>
        <v>4</v>
      </c>
      <c r="R74" s="248">
        <f t="shared" si="8"/>
        <v>3.8</v>
      </c>
    </row>
    <row r="75" spans="1:18" x14ac:dyDescent="0.25">
      <c r="A75" s="150" t="str">
        <f>'Crisis Indicator Data'!A72</f>
        <v>Kachin and Shan Conflict</v>
      </c>
      <c r="B75" s="151" t="str">
        <f>'Crisis Indicator Data'!B72</f>
        <v>Conflict</v>
      </c>
      <c r="C75" s="151" t="str">
        <f>'Crisis Indicator Data'!C72</f>
        <v>MMR003</v>
      </c>
      <c r="D75" s="151" t="str">
        <f>'Crisis Indicator Data'!D72</f>
        <v>Myanmar</v>
      </c>
      <c r="E75" s="151" t="str">
        <f>'Crisis Indicator Data'!E72</f>
        <v>MMR</v>
      </c>
      <c r="F75" s="160">
        <f>IF('Crisis Indicator Data'!Q72="x","x",('Crisis Indicator Data'!Q72/1000000))</f>
        <v>5.4</v>
      </c>
      <c r="G75" s="160">
        <f>IF('Crisis Indicator Data'!R72="x","x",('Crisis Indicator Data'!R72/1000000))</f>
        <v>0</v>
      </c>
      <c r="H75" s="160">
        <f>IF('Crisis Indicator Data'!S72="x","x",('Crisis Indicator Data'!S72/1000000))</f>
        <v>0.77700000000000002</v>
      </c>
      <c r="I75" s="160">
        <f>IF('Crisis Indicator Data'!T72="x","x",('Crisis Indicator Data'!T72/1000000))</f>
        <v>2.0649999999999999</v>
      </c>
      <c r="J75" s="160">
        <f>IF('Crisis Indicator Data'!U72="x","x",('Crisis Indicator Data'!U72/1000000))</f>
        <v>0.151</v>
      </c>
      <c r="K75" s="254">
        <f t="shared" si="6"/>
        <v>4.0999999999999996</v>
      </c>
      <c r="L75" s="144">
        <f>IF(F75="x","x",(F75*1000000/VLOOKUP($C75,'Crisis Indicator Data'!$C$3:$H$198,5,FALSE)))</f>
        <v>0.64339330394376271</v>
      </c>
      <c r="M75" s="144">
        <f>IF(G75="x","x",(G75*1000000/VLOOKUP($C75,'Crisis Indicator Data'!$C$3:$H$198,5,FALSE)))</f>
        <v>0</v>
      </c>
      <c r="N75" s="144">
        <f>IF(H75="x","x",(H75*1000000/VLOOKUP($C75,'Crisis Indicator Data'!$C$3:$H$198,5,FALSE)))</f>
        <v>9.2577147623019176E-2</v>
      </c>
      <c r="O75" s="144">
        <f>IF(I75="x","x",(I75*1000000/VLOOKUP($C75,'Crisis Indicator Data'!$C$3:$H$198,5,FALSE)))</f>
        <v>0.24603836530442036</v>
      </c>
      <c r="P75" s="144">
        <f>IF(J75="x","x",(J75*1000000/VLOOKUP($C75,'Crisis Indicator Data'!$C$3:$H$198,5,FALSE)))</f>
        <v>1.7991183128797807E-2</v>
      </c>
      <c r="Q75" s="248">
        <f t="shared" si="7"/>
        <v>4</v>
      </c>
      <c r="R75" s="248">
        <f t="shared" si="8"/>
        <v>4.05</v>
      </c>
    </row>
    <row r="76" spans="1:18" x14ac:dyDescent="0.25">
      <c r="A76" s="150" t="str">
        <f>'Crisis Indicator Data'!A73</f>
        <v>Post-coup conflict in Myanmar</v>
      </c>
      <c r="B76" s="151" t="str">
        <f>'Crisis Indicator Data'!B73</f>
        <v>Conflict</v>
      </c>
      <c r="C76" s="151" t="str">
        <f>'Crisis Indicator Data'!C73</f>
        <v>MMR004</v>
      </c>
      <c r="D76" s="151" t="str">
        <f>'Crisis Indicator Data'!D73</f>
        <v>Myanmar</v>
      </c>
      <c r="E76" s="151" t="str">
        <f>'Crisis Indicator Data'!E73</f>
        <v>MMR</v>
      </c>
      <c r="F76" s="160">
        <f>IF('Crisis Indicator Data'!Q73="x","x",('Crisis Indicator Data'!Q73/1000000))</f>
        <v>33.067999999999998</v>
      </c>
      <c r="G76" s="160">
        <f>IF('Crisis Indicator Data'!R73="x","x",('Crisis Indicator Data'!R73/1000000))</f>
        <v>0</v>
      </c>
      <c r="H76" s="160">
        <f>IF('Crisis Indicator Data'!S73="x","x",('Crisis Indicator Data'!S73/1000000))</f>
        <v>6.5119999999999996</v>
      </c>
      <c r="I76" s="160">
        <f>IF('Crisis Indicator Data'!T73="x","x",('Crisis Indicator Data'!T73/1000000))</f>
        <v>3.3479999999999999</v>
      </c>
      <c r="J76" s="160">
        <f>IF('Crisis Indicator Data'!U73="x","x",('Crisis Indicator Data'!U73/1000000))</f>
        <v>0</v>
      </c>
      <c r="K76" s="254">
        <f t="shared" si="6"/>
        <v>5</v>
      </c>
      <c r="L76" s="144">
        <f>IF(F76="x","x",(F76*1000000/VLOOKUP($C76,'Crisis Indicator Data'!$C$3:$H$198,5,FALSE)))</f>
        <v>0.77031308237048068</v>
      </c>
      <c r="M76" s="144">
        <f>IF(G76="x","x",(G76*1000000/VLOOKUP($C76,'Crisis Indicator Data'!$C$3:$H$198,5,FALSE)))</f>
        <v>0</v>
      </c>
      <c r="N76" s="144">
        <f>IF(H76="x","x",(H76*1000000/VLOOKUP($C76,'Crisis Indicator Data'!$C$3:$H$198,5,FALSE)))</f>
        <v>0.15169586284010436</v>
      </c>
      <c r="O76" s="144">
        <f>IF(I76="x","x",(I76*1000000/VLOOKUP($C76,'Crisis Indicator Data'!$C$3:$H$198,5,FALSE)))</f>
        <v>7.7991054789414829E-2</v>
      </c>
      <c r="P76" s="144">
        <f>IF(J76="x","x",(J76*1000000/VLOOKUP($C76,'Crisis Indicator Data'!$C$3:$H$198,5,FALSE)))</f>
        <v>0</v>
      </c>
      <c r="Q76" s="248">
        <f t="shared" si="7"/>
        <v>4</v>
      </c>
      <c r="R76" s="248">
        <f t="shared" si="8"/>
        <v>4.5</v>
      </c>
    </row>
    <row r="77" spans="1:18" x14ac:dyDescent="0.25">
      <c r="A77" s="150" t="str">
        <f>'Crisis Indicator Data'!A74</f>
        <v>Multiple Crises in Mozambique</v>
      </c>
      <c r="B77" s="151" t="str">
        <f>'Crisis Indicator Data'!B74</f>
        <v>Multiple crises country</v>
      </c>
      <c r="C77" s="151" t="str">
        <f>'Crisis Indicator Data'!C74</f>
        <v>MOZ001</v>
      </c>
      <c r="D77" s="151" t="str">
        <f>'Crisis Indicator Data'!D74</f>
        <v>Mozambique</v>
      </c>
      <c r="E77" s="151" t="str">
        <f>'Crisis Indicator Data'!E74</f>
        <v>MOZ</v>
      </c>
      <c r="F77" s="160">
        <f>IF('Crisis Indicator Data'!Q74="x","x",('Crisis Indicator Data'!Q74/1000000))</f>
        <v>9.5139999999999993</v>
      </c>
      <c r="G77" s="160">
        <f>IF('Crisis Indicator Data'!R74="x","x",('Crisis Indicator Data'!R74/1000000))</f>
        <v>8.3949999999999996</v>
      </c>
      <c r="H77" s="160">
        <f>IF('Crisis Indicator Data'!S74="x","x",('Crisis Indicator Data'!S74/1000000))</f>
        <v>2.4660000000000002</v>
      </c>
      <c r="I77" s="160">
        <f>IF('Crisis Indicator Data'!T74="x","x",('Crisis Indicator Data'!T74/1000000))</f>
        <v>2.4E-2</v>
      </c>
      <c r="J77" s="160">
        <f>IF('Crisis Indicator Data'!U74="x","x",('Crisis Indicator Data'!U74/1000000))</f>
        <v>0</v>
      </c>
      <c r="K77" s="254">
        <f t="shared" si="6"/>
        <v>4</v>
      </c>
      <c r="L77" s="144">
        <f>IF(F77="x","x",(F77*1000000/VLOOKUP($C77,'Crisis Indicator Data'!$C$3:$H$198,5,FALSE)))</f>
        <v>0.46639541153978137</v>
      </c>
      <c r="M77" s="144">
        <f>IF(G77="x","x",(G77*1000000/VLOOKUP($C77,'Crisis Indicator Data'!$C$3:$H$198,5,FALSE)))</f>
        <v>0.41153978136183145</v>
      </c>
      <c r="N77" s="144">
        <f>IF(H77="x","x",(H77*1000000/VLOOKUP($C77,'Crisis Indicator Data'!$C$3:$H$198,5,FALSE)))</f>
        <v>0.1208882788371979</v>
      </c>
      <c r="O77" s="144">
        <f>IF(I77="x","x",(I77*1000000/VLOOKUP($C77,'Crisis Indicator Data'!$C$3:$H$198,5,FALSE)))</f>
        <v>1.176528261189274E-3</v>
      </c>
      <c r="P77" s="144">
        <f>IF(J77="x","x",(J77*1000000/VLOOKUP($C77,'Crisis Indicator Data'!$C$3:$H$198,5,FALSE)))</f>
        <v>0</v>
      </c>
      <c r="Q77" s="248">
        <f t="shared" si="7"/>
        <v>3</v>
      </c>
      <c r="R77" s="248">
        <f t="shared" si="8"/>
        <v>3.5</v>
      </c>
    </row>
    <row r="78" spans="1:18" x14ac:dyDescent="0.25">
      <c r="A78" s="150" t="str">
        <f>'Crisis Indicator Data'!A75</f>
        <v>Cabo Delgado Islamist Insurgency</v>
      </c>
      <c r="B78" s="151" t="str">
        <f>'Crisis Indicator Data'!B75</f>
        <v>Other type of violence</v>
      </c>
      <c r="C78" s="151" t="str">
        <f>'Crisis Indicator Data'!C75</f>
        <v>MOZ004</v>
      </c>
      <c r="D78" s="151" t="str">
        <f>'Crisis Indicator Data'!D75</f>
        <v>Mozambique</v>
      </c>
      <c r="E78" s="151" t="str">
        <f>'Crisis Indicator Data'!E75</f>
        <v>MOZ</v>
      </c>
      <c r="F78" s="160">
        <f>IF('Crisis Indicator Data'!Q75="x","x",('Crisis Indicator Data'!Q75/1000000))</f>
        <v>0</v>
      </c>
      <c r="G78" s="160">
        <f>IF('Crisis Indicator Data'!R75="x","x",('Crisis Indicator Data'!R75/1000000))</f>
        <v>8.7639999999999993</v>
      </c>
      <c r="H78" s="160">
        <f>IF('Crisis Indicator Data'!S75="x","x",('Crisis Indicator Data'!S75/1000000))</f>
        <v>1.514</v>
      </c>
      <c r="I78" s="160">
        <f>IF('Crisis Indicator Data'!T75="x","x",('Crisis Indicator Data'!T75/1000000))</f>
        <v>2.4E-2</v>
      </c>
      <c r="J78" s="160">
        <f>IF('Crisis Indicator Data'!U75="x","x",('Crisis Indicator Data'!U75/1000000))</f>
        <v>0</v>
      </c>
      <c r="K78" s="254">
        <f t="shared" si="6"/>
        <v>3.6</v>
      </c>
      <c r="L78" s="144">
        <f>IF(F78="x","x",(F78*1000000/VLOOKUP($C78,'Crisis Indicator Data'!$C$3:$H$198,5,FALSE)))</f>
        <v>0</v>
      </c>
      <c r="M78" s="144">
        <f>IF(G78="x","x",(G78*1000000/VLOOKUP($C78,'Crisis Indicator Data'!$C$3:$H$198,5,FALSE)))</f>
        <v>0.85070860027179185</v>
      </c>
      <c r="N78" s="144">
        <f>IF(H78="x","x",(H78*1000000/VLOOKUP($C78,'Crisis Indicator Data'!$C$3:$H$198,5,FALSE)))</f>
        <v>0.1469617549990293</v>
      </c>
      <c r="O78" s="144">
        <f>IF(I78="x","x",(I78*1000000/VLOOKUP($C78,'Crisis Indicator Data'!$C$3:$H$198,5,FALSE)))</f>
        <v>2.3296447291788003E-3</v>
      </c>
      <c r="P78" s="144">
        <f>IF(J78="x","x",(J78*1000000/VLOOKUP($C78,'Crisis Indicator Data'!$C$3:$H$198,5,FALSE)))</f>
        <v>0</v>
      </c>
      <c r="Q78" s="248">
        <f t="shared" si="7"/>
        <v>3</v>
      </c>
      <c r="R78" s="248">
        <f t="shared" si="8"/>
        <v>3.3</v>
      </c>
    </row>
    <row r="79" spans="1:18" x14ac:dyDescent="0.2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1" t="str">
        <f>'Crisis Indicator Data'!E76</f>
        <v>MOZ</v>
      </c>
      <c r="F79" s="160">
        <f>IF('Crisis Indicator Data'!Q76="x","x",('Crisis Indicator Data'!Q76/1000000))</f>
        <v>17.045000000000002</v>
      </c>
      <c r="G79" s="160">
        <f>IF('Crisis Indicator Data'!R76="x","x",('Crisis Indicator Data'!R76/1000000))</f>
        <v>0</v>
      </c>
      <c r="H79" s="160">
        <f>IF('Crisis Indicator Data'!S76="x","x",('Crisis Indicator Data'!S76/1000000))</f>
        <v>1.0209999999999999</v>
      </c>
      <c r="I79" s="160">
        <f>IF('Crisis Indicator Data'!T76="x","x",('Crisis Indicator Data'!T76/1000000))</f>
        <v>0</v>
      </c>
      <c r="J79" s="160">
        <f>IF('Crisis Indicator Data'!U76="x","x",('Crisis Indicator Data'!U76/1000000))</f>
        <v>0</v>
      </c>
      <c r="K79" s="254">
        <f t="shared" si="6"/>
        <v>3.3</v>
      </c>
      <c r="L79" s="144">
        <f>IF(F79="x","x",(F79*1000000/VLOOKUP($C79,'Crisis Indicator Data'!$C$3:$H$198,5,FALSE)))</f>
        <v>0.94348499944647402</v>
      </c>
      <c r="M79" s="144">
        <f>IF(G79="x","x",(G79*1000000/VLOOKUP($C79,'Crisis Indicator Data'!$C$3:$H$198,5,FALSE)))</f>
        <v>0</v>
      </c>
      <c r="N79" s="144">
        <f>IF(H79="x","x",(H79*1000000/VLOOKUP($C79,'Crisis Indicator Data'!$C$3:$H$198,5,FALSE)))</f>
        <v>5.6515000553525957E-2</v>
      </c>
      <c r="O79" s="144">
        <f>IF(I79="x","x",(I79*1000000/VLOOKUP($C79,'Crisis Indicator Data'!$C$3:$H$198,5,FALSE)))</f>
        <v>0</v>
      </c>
      <c r="P79" s="144">
        <f>IF(J79="x","x",(J79*1000000/VLOOKUP($C79,'Crisis Indicator Data'!$C$3:$H$198,5,FALSE)))</f>
        <v>0</v>
      </c>
      <c r="Q79" s="248">
        <f t="shared" si="7"/>
        <v>3</v>
      </c>
      <c r="R79" s="248">
        <f t="shared" si="8"/>
        <v>3.15</v>
      </c>
    </row>
    <row r="80" spans="1:18" x14ac:dyDescent="0.2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1" t="str">
        <f>'Crisis Indicator Data'!E77</f>
        <v>MRT</v>
      </c>
      <c r="F80" s="160">
        <f>IF('Crisis Indicator Data'!Q77="x","x",('Crisis Indicator Data'!Q77/1000000))</f>
        <v>1.0999999999999999E-2</v>
      </c>
      <c r="G80" s="160">
        <f>IF('Crisis Indicator Data'!R77="x","x",('Crisis Indicator Data'!R77/1000000))</f>
        <v>0</v>
      </c>
      <c r="H80" s="160">
        <f>IF('Crisis Indicator Data'!S77="x","x",('Crisis Indicator Data'!S77/1000000))</f>
        <v>8.5000000000000006E-2</v>
      </c>
      <c r="I80" s="160">
        <f>IF('Crisis Indicator Data'!T77="x","x",('Crisis Indicator Data'!T77/1000000))</f>
        <v>0</v>
      </c>
      <c r="J80" s="160">
        <f>IF('Crisis Indicator Data'!U77="x","x",('Crisis Indicator Data'!U77/1000000))</f>
        <v>0</v>
      </c>
      <c r="K80" s="254">
        <f t="shared" si="6"/>
        <v>1.5</v>
      </c>
      <c r="L80" s="144">
        <f>IF(F80="x","x",(F80*1000000/VLOOKUP($C80,'Crisis Indicator Data'!$C$3:$H$198,5,FALSE)))</f>
        <v>0.11578947368421053</v>
      </c>
      <c r="M80" s="144">
        <f>IF(G80="x","x",(G80*1000000/VLOOKUP($C80,'Crisis Indicator Data'!$C$3:$H$198,5,FALSE)))</f>
        <v>0</v>
      </c>
      <c r="N80" s="144">
        <f>IF(H80="x","x",(H80*1000000/VLOOKUP($C80,'Crisis Indicator Data'!$C$3:$H$198,5,FALSE)))</f>
        <v>0.89473684210526316</v>
      </c>
      <c r="O80" s="144">
        <f>IF(I80="x","x",(I80*1000000/VLOOKUP($C80,'Crisis Indicator Data'!$C$3:$H$198,5,FALSE)))</f>
        <v>0</v>
      </c>
      <c r="P80" s="144">
        <f>IF(J80="x","x",(J80*1000000/VLOOKUP($C80,'Crisis Indicator Data'!$C$3:$H$198,5,FALSE)))</f>
        <v>0</v>
      </c>
      <c r="Q80" s="248">
        <f t="shared" si="7"/>
        <v>3</v>
      </c>
      <c r="R80" s="248">
        <f t="shared" si="8"/>
        <v>2.25</v>
      </c>
    </row>
    <row r="81" spans="1:18" x14ac:dyDescent="0.25">
      <c r="A81" s="150" t="str">
        <f>'Crisis Indicator Data'!A78</f>
        <v>Food Security in Mauritania</v>
      </c>
      <c r="B81" s="151" t="str">
        <f>'Crisis Indicator Data'!B78</f>
        <v>Drought</v>
      </c>
      <c r="C81" s="151" t="str">
        <f>'Crisis Indicator Data'!C78</f>
        <v>MRT003</v>
      </c>
      <c r="D81" s="151" t="str">
        <f>'Crisis Indicator Data'!D78</f>
        <v>Mauritania</v>
      </c>
      <c r="E81" s="151" t="str">
        <f>'Crisis Indicator Data'!E78</f>
        <v>MRT</v>
      </c>
      <c r="F81" s="160">
        <f>IF('Crisis Indicator Data'!Q78="x","x",('Crisis Indicator Data'!Q78/1000000))</f>
        <v>2.6320000000000001</v>
      </c>
      <c r="G81" s="160">
        <f>IF('Crisis Indicator Data'!R78="x","x",('Crisis Indicator Data'!R78/1000000))</f>
        <v>1.036</v>
      </c>
      <c r="H81" s="160">
        <f>IF('Crisis Indicator Data'!S78="x","x",('Crisis Indicator Data'!S78/1000000))</f>
        <v>0.47599999999999998</v>
      </c>
      <c r="I81" s="160">
        <f>IF('Crisis Indicator Data'!T78="x","x",('Crisis Indicator Data'!T78/1000000))</f>
        <v>0</v>
      </c>
      <c r="J81" s="160">
        <f>IF('Crisis Indicator Data'!U78="x","x",('Crisis Indicator Data'!U78/1000000))</f>
        <v>0</v>
      </c>
      <c r="K81" s="254">
        <f t="shared" si="6"/>
        <v>2.8</v>
      </c>
      <c r="L81" s="144">
        <f>IF(F81="x","x",(F81*1000000/VLOOKUP($C81,'Crisis Indicator Data'!$C$3:$H$198,5,FALSE)))</f>
        <v>0.63208453410182519</v>
      </c>
      <c r="M81" s="144">
        <f>IF(G81="x","x",(G81*1000000/VLOOKUP($C81,'Crisis Indicator Data'!$C$3:$H$198,5,FALSE)))</f>
        <v>0.24879923150816521</v>
      </c>
      <c r="N81" s="144">
        <f>IF(H81="x","x",(H81*1000000/VLOOKUP($C81,'Crisis Indicator Data'!$C$3:$H$198,5,FALSE)))</f>
        <v>0.11431316042267051</v>
      </c>
      <c r="O81" s="144">
        <f>IF(I81="x","x",(I81*1000000/VLOOKUP($C81,'Crisis Indicator Data'!$C$3:$H$198,5,FALSE)))</f>
        <v>0</v>
      </c>
      <c r="P81" s="144">
        <f>IF(J81="x","x",(J81*1000000/VLOOKUP($C81,'Crisis Indicator Data'!$C$3:$H$198,5,FALSE)))</f>
        <v>0</v>
      </c>
      <c r="Q81" s="248">
        <f t="shared" si="7"/>
        <v>3</v>
      </c>
      <c r="R81" s="248">
        <f t="shared" si="8"/>
        <v>2.9</v>
      </c>
    </row>
    <row r="82" spans="1:18" x14ac:dyDescent="0.25">
      <c r="A82" s="150" t="str">
        <f>'Crisis Indicator Data'!A79</f>
        <v>Complex crisis in Malawi</v>
      </c>
      <c r="B82" s="151" t="str">
        <f>'Crisis Indicator Data'!B79</f>
        <v>Complex crisis</v>
      </c>
      <c r="C82" s="151" t="str">
        <f>'Crisis Indicator Data'!C79</f>
        <v>MWI002</v>
      </c>
      <c r="D82" s="151" t="str">
        <f>'Crisis Indicator Data'!D79</f>
        <v>Malawi</v>
      </c>
      <c r="E82" s="151" t="str">
        <f>'Crisis Indicator Data'!E79</f>
        <v>MWI</v>
      </c>
      <c r="F82" s="160">
        <f>IF('Crisis Indicator Data'!Q79="x","x",('Crisis Indicator Data'!Q79/1000000))</f>
        <v>16.010000000000002</v>
      </c>
      <c r="G82" s="160">
        <f>IF('Crisis Indicator Data'!R79="x","x",('Crisis Indicator Data'!R79/1000000))</f>
        <v>0.8</v>
      </c>
      <c r="H82" s="160">
        <f>IF('Crisis Indicator Data'!S79="x","x",('Crisis Indicator Data'!S79/1000000))</f>
        <v>0.19</v>
      </c>
      <c r="I82" s="160">
        <f>IF('Crisis Indicator Data'!T79="x","x",('Crisis Indicator Data'!T79/1000000))</f>
        <v>0</v>
      </c>
      <c r="J82" s="160">
        <f>IF('Crisis Indicator Data'!U79="x","x",('Crisis Indicator Data'!U79/1000000))</f>
        <v>0</v>
      </c>
      <c r="K82" s="254">
        <f t="shared" si="6"/>
        <v>2.1</v>
      </c>
      <c r="L82" s="144">
        <f>IF(F82="x","x",(F82*1000000/VLOOKUP($C82,'Crisis Indicator Data'!$C$3:$H$198,5,FALSE)))</f>
        <v>0.83694913482147537</v>
      </c>
      <c r="M82" s="144">
        <f>IF(G82="x","x",(G82*1000000/VLOOKUP($C82,'Crisis Indicator Data'!$C$3:$H$198,5,FALSE)))</f>
        <v>4.1821318417063096E-2</v>
      </c>
      <c r="N82" s="144">
        <f>IF(H82="x","x",(H82*1000000/VLOOKUP($C82,'Crisis Indicator Data'!$C$3:$H$198,5,FALSE)))</f>
        <v>9.9325631240524855E-3</v>
      </c>
      <c r="O82" s="144">
        <f>IF(I82="x","x",(I82*1000000/VLOOKUP($C82,'Crisis Indicator Data'!$C$3:$H$198,5,FALSE)))</f>
        <v>0</v>
      </c>
      <c r="P82" s="144">
        <f>IF(J82="x","x",(J82*1000000/VLOOKUP($C82,'Crisis Indicator Data'!$C$3:$H$198,5,FALSE)))</f>
        <v>0</v>
      </c>
      <c r="Q82" s="248">
        <f t="shared" si="7"/>
        <v>2</v>
      </c>
      <c r="R82" s="248">
        <f t="shared" si="8"/>
        <v>2.0499999999999998</v>
      </c>
    </row>
    <row r="83" spans="1:18" x14ac:dyDescent="0.25">
      <c r="A83" s="150" t="str">
        <f>'Crisis Indicator Data'!A80</f>
        <v>Tropical Cyclone Ana in Malawi</v>
      </c>
      <c r="B83" s="151" t="str">
        <f>'Crisis Indicator Data'!B80</f>
        <v>Tropical cyclone</v>
      </c>
      <c r="C83" s="151" t="str">
        <f>'Crisis Indicator Data'!C80</f>
        <v>MWI004</v>
      </c>
      <c r="D83" s="151" t="str">
        <f>'Crisis Indicator Data'!D80</f>
        <v>Malawi</v>
      </c>
      <c r="E83" s="151" t="str">
        <f>'Crisis Indicator Data'!E80</f>
        <v>MWI</v>
      </c>
      <c r="F83" s="160">
        <f>IF('Crisis Indicator Data'!Q80="x","x",('Crisis Indicator Data'!Q80/1000000))</f>
        <v>16.585999999999999</v>
      </c>
      <c r="G83" s="160">
        <f>IF('Crisis Indicator Data'!R80="x","x",('Crisis Indicator Data'!R80/1000000))</f>
        <v>0.33600000000000002</v>
      </c>
      <c r="H83" s="160">
        <f>IF('Crisis Indicator Data'!S80="x","x",('Crisis Indicator Data'!S80/1000000))</f>
        <v>7.8E-2</v>
      </c>
      <c r="I83" s="160">
        <f>IF('Crisis Indicator Data'!T80="x","x",('Crisis Indicator Data'!T80/1000000))</f>
        <v>0</v>
      </c>
      <c r="J83" s="160">
        <f>IF('Crisis Indicator Data'!U80="x","x",('Crisis Indicator Data'!U80/1000000))</f>
        <v>0</v>
      </c>
      <c r="K83" s="254">
        <f t="shared" si="6"/>
        <v>1.5</v>
      </c>
      <c r="L83" s="144">
        <f>IF(F83="x","x",(F83*1000000/VLOOKUP($C83,'Crisis Indicator Data'!$C$3:$H$198,5,FALSE)))</f>
        <v>0.97564705882352931</v>
      </c>
      <c r="M83" s="144">
        <f>IF(G83="x","x",(G83*1000000/VLOOKUP($C83,'Crisis Indicator Data'!$C$3:$H$198,5,FALSE)))</f>
        <v>1.9764705882352941E-2</v>
      </c>
      <c r="N83" s="144">
        <f>IF(H83="x","x",(H83*1000000/VLOOKUP($C83,'Crisis Indicator Data'!$C$3:$H$198,5,FALSE)))</f>
        <v>4.5882352941176473E-3</v>
      </c>
      <c r="O83" s="144">
        <f>IF(I83="x","x",(I83*1000000/VLOOKUP($C83,'Crisis Indicator Data'!$C$3:$H$198,5,FALSE)))</f>
        <v>0</v>
      </c>
      <c r="P83" s="144">
        <f>IF(J83="x","x",(J83*1000000/VLOOKUP($C83,'Crisis Indicator Data'!$C$3:$H$198,5,FALSE)))</f>
        <v>0</v>
      </c>
      <c r="Q83" s="248">
        <f t="shared" si="7"/>
        <v>1</v>
      </c>
      <c r="R83" s="248">
        <f t="shared" si="8"/>
        <v>1.25</v>
      </c>
    </row>
    <row r="84" spans="1:18" x14ac:dyDescent="0.2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1" t="str">
        <f>'Crisis Indicator Data'!E81</f>
        <v>MYS</v>
      </c>
      <c r="F84" s="160">
        <f>IF('Crisis Indicator Data'!Q81="x","x",('Crisis Indicator Data'!Q81/1000000))</f>
        <v>0</v>
      </c>
      <c r="G84" s="160">
        <f>IF('Crisis Indicator Data'!R81="x","x",('Crisis Indicator Data'!R81/1000000))</f>
        <v>9.8940000000000001</v>
      </c>
      <c r="H84" s="160">
        <f>IF('Crisis Indicator Data'!S81="x","x",('Crisis Indicator Data'!S81/1000000))</f>
        <v>0.182</v>
      </c>
      <c r="I84" s="160">
        <f>IF('Crisis Indicator Data'!T81="x","x",('Crisis Indicator Data'!T81/1000000))</f>
        <v>0</v>
      </c>
      <c r="J84" s="160">
        <f>IF('Crisis Indicator Data'!U81="x","x",('Crisis Indicator Data'!U81/1000000))</f>
        <v>0</v>
      </c>
      <c r="K84" s="254">
        <f t="shared" si="6"/>
        <v>2.1</v>
      </c>
      <c r="L84" s="144">
        <f>IF(F84="x","x",(F84*1000000/VLOOKUP($C84,'Crisis Indicator Data'!$C$3:$H$198,5,FALSE)))</f>
        <v>0</v>
      </c>
      <c r="M84" s="144">
        <f>IF(G84="x","x",(G84*1000000/VLOOKUP($C84,'Crisis Indicator Data'!$C$3:$H$198,5,FALSE)))</f>
        <v>0.98193727669710207</v>
      </c>
      <c r="N84" s="144">
        <f>IF(H84="x","x",(H84*1000000/VLOOKUP($C84,'Crisis Indicator Data'!$C$3:$H$198,5,FALSE)))</f>
        <v>1.8062723302897977E-2</v>
      </c>
      <c r="O84" s="144">
        <f>IF(I84="x","x",(I84*1000000/VLOOKUP($C84,'Crisis Indicator Data'!$C$3:$H$198,5,FALSE)))</f>
        <v>0</v>
      </c>
      <c r="P84" s="144">
        <f>IF(J84="x","x",(J84*1000000/VLOOKUP($C84,'Crisis Indicator Data'!$C$3:$H$198,5,FALSE)))</f>
        <v>0</v>
      </c>
      <c r="Q84" s="248">
        <f t="shared" si="7"/>
        <v>2</v>
      </c>
      <c r="R84" s="248">
        <f t="shared" si="8"/>
        <v>2.0499999999999998</v>
      </c>
    </row>
    <row r="85" spans="1:18" x14ac:dyDescent="0.25">
      <c r="A85" s="150" t="str">
        <f>'Crisis Indicator Data'!A82</f>
        <v>Food Security Crisis in Namibia</v>
      </c>
      <c r="B85" s="151" t="str">
        <f>'Crisis Indicator Data'!B82</f>
        <v>Food Security</v>
      </c>
      <c r="C85" s="151" t="str">
        <f>'Crisis Indicator Data'!C82</f>
        <v>NAM002</v>
      </c>
      <c r="D85" s="151" t="str">
        <f>'Crisis Indicator Data'!D82</f>
        <v>Namibia</v>
      </c>
      <c r="E85" s="151" t="str">
        <f>'Crisis Indicator Data'!E82</f>
        <v>NAM</v>
      </c>
      <c r="F85" s="160">
        <f>IF('Crisis Indicator Data'!Q82="x","x",('Crisis Indicator Data'!Q82/1000000))</f>
        <v>0.96399999999999997</v>
      </c>
      <c r="G85" s="160">
        <f>IF('Crisis Indicator Data'!R82="x","x",('Crisis Indicator Data'!R82/1000000))</f>
        <v>0.83599999999999997</v>
      </c>
      <c r="H85" s="160">
        <f>IF('Crisis Indicator Data'!S82="x","x",('Crisis Indicator Data'!S82/1000000))</f>
        <v>0.63200000000000001</v>
      </c>
      <c r="I85" s="160">
        <f>IF('Crisis Indicator Data'!T82="x","x",('Crisis Indicator Data'!T82/1000000))</f>
        <v>0.11899999999999999</v>
      </c>
      <c r="J85" s="160">
        <f>IF('Crisis Indicator Data'!U82="x","x",('Crisis Indicator Data'!U82/1000000))</f>
        <v>0</v>
      </c>
      <c r="K85" s="254">
        <f t="shared" si="6"/>
        <v>3.1</v>
      </c>
      <c r="L85" s="144">
        <f>IF(F85="x","x",(F85*1000000/VLOOKUP($C85,'Crisis Indicator Data'!$C$3:$H$198,5,FALSE)))</f>
        <v>0.37789102312818501</v>
      </c>
      <c r="M85" s="144">
        <f>IF(G85="x","x",(G85*1000000/VLOOKUP($C85,'Crisis Indicator Data'!$C$3:$H$198,5,FALSE)))</f>
        <v>0.32771462171697374</v>
      </c>
      <c r="N85" s="144">
        <f>IF(H85="x","x",(H85*1000000/VLOOKUP($C85,'Crisis Indicator Data'!$C$3:$H$198,5,FALSE)))</f>
        <v>0.24774598196785574</v>
      </c>
      <c r="O85" s="144">
        <f>IF(I85="x","x",(I85*1000000/VLOOKUP($C85,'Crisis Indicator Data'!$C$3:$H$198,5,FALSE)))</f>
        <v>4.6648373186985496E-2</v>
      </c>
      <c r="P85" s="144">
        <f>IF(J85="x","x",(J85*1000000/VLOOKUP($C85,'Crisis Indicator Data'!$C$3:$H$198,5,FALSE)))</f>
        <v>0</v>
      </c>
      <c r="Q85" s="248">
        <f t="shared" si="7"/>
        <v>3</v>
      </c>
      <c r="R85" s="248">
        <f t="shared" si="8"/>
        <v>3.05</v>
      </c>
    </row>
    <row r="86" spans="1:18" x14ac:dyDescent="0.25">
      <c r="A86" s="150" t="str">
        <f>'Crisis Indicator Data'!A83</f>
        <v>Multiple crises in Niger</v>
      </c>
      <c r="B86" s="151" t="str">
        <f>'Crisis Indicator Data'!B83</f>
        <v>Multiple crises country</v>
      </c>
      <c r="C86" s="151" t="str">
        <f>'Crisis Indicator Data'!C83</f>
        <v>NER001</v>
      </c>
      <c r="D86" s="151" t="str">
        <f>'Crisis Indicator Data'!D83</f>
        <v>Niger</v>
      </c>
      <c r="E86" s="151" t="str">
        <f>'Crisis Indicator Data'!E83</f>
        <v>NER</v>
      </c>
      <c r="F86" s="160">
        <f>IF('Crisis Indicator Data'!Q83="x","x",('Crisis Indicator Data'!Q83/1000000))</f>
        <v>19.917999999999999</v>
      </c>
      <c r="G86" s="160">
        <f>IF('Crisis Indicator Data'!R83="x","x",('Crisis Indicator Data'!R83/1000000))</f>
        <v>0.06</v>
      </c>
      <c r="H86" s="160">
        <f>IF('Crisis Indicator Data'!S83="x","x",('Crisis Indicator Data'!S83/1000000))</f>
        <v>3.6480000000000001</v>
      </c>
      <c r="I86" s="160">
        <f>IF('Crisis Indicator Data'!T83="x","x",('Crisis Indicator Data'!T83/1000000))</f>
        <v>0.17299999999999999</v>
      </c>
      <c r="J86" s="160">
        <f>IF('Crisis Indicator Data'!U83="x","x",('Crisis Indicator Data'!U83/1000000))</f>
        <v>0</v>
      </c>
      <c r="K86" s="254">
        <f t="shared" si="6"/>
        <v>4.3</v>
      </c>
      <c r="L86" s="144">
        <f>IF(F86="x","x",(F86*1000000/VLOOKUP($C86,'Crisis Indicator Data'!$C$3:$H$198,5,FALSE)))</f>
        <v>0.83689075630252097</v>
      </c>
      <c r="M86" s="144">
        <f>IF(G86="x","x",(G86*1000000/VLOOKUP($C86,'Crisis Indicator Data'!$C$3:$H$198,5,FALSE)))</f>
        <v>2.5210084033613447E-3</v>
      </c>
      <c r="N86" s="144">
        <f>IF(H86="x","x",(H86*1000000/VLOOKUP($C86,'Crisis Indicator Data'!$C$3:$H$198,5,FALSE)))</f>
        <v>0.15327731092436975</v>
      </c>
      <c r="O86" s="144">
        <f>IF(I86="x","x",(I86*1000000/VLOOKUP($C86,'Crisis Indicator Data'!$C$3:$H$198,5,FALSE)))</f>
        <v>7.2689075630252105E-3</v>
      </c>
      <c r="P86" s="144">
        <f>IF(J86="x","x",(J86*1000000/VLOOKUP($C86,'Crisis Indicator Data'!$C$3:$H$198,5,FALSE)))</f>
        <v>0</v>
      </c>
      <c r="Q86" s="248">
        <f t="shared" si="7"/>
        <v>3</v>
      </c>
      <c r="R86" s="248">
        <f t="shared" si="8"/>
        <v>3.65</v>
      </c>
    </row>
    <row r="87" spans="1:18" x14ac:dyDescent="0.25">
      <c r="A87" s="150" t="str">
        <f>'Crisis Indicator Data'!A84</f>
        <v>Boko Haram in Niger</v>
      </c>
      <c r="B87" s="151" t="str">
        <f>'Crisis Indicator Data'!B84</f>
        <v>Conflict</v>
      </c>
      <c r="C87" s="151" t="str">
        <f>'Crisis Indicator Data'!C84</f>
        <v>NER002</v>
      </c>
      <c r="D87" s="151" t="str">
        <f>'Crisis Indicator Data'!D84</f>
        <v>Niger</v>
      </c>
      <c r="E87" s="151" t="str">
        <f>'Crisis Indicator Data'!E84</f>
        <v>NER</v>
      </c>
      <c r="F87" s="160">
        <f>IF('Crisis Indicator Data'!Q84="x","x",('Crisis Indicator Data'!Q84/1000000))</f>
        <v>0.65600000000000003</v>
      </c>
      <c r="G87" s="160">
        <f>IF('Crisis Indicator Data'!R84="x","x",('Crisis Indicator Data'!R84/1000000))</f>
        <v>1E-3</v>
      </c>
      <c r="H87" s="160">
        <f>IF('Crisis Indicator Data'!S84="x","x",('Crisis Indicator Data'!S84/1000000))</f>
        <v>0.27200000000000002</v>
      </c>
      <c r="I87" s="160">
        <f>IF('Crisis Indicator Data'!T84="x","x",('Crisis Indicator Data'!T84/1000000))</f>
        <v>0.02</v>
      </c>
      <c r="J87" s="160">
        <f>IF('Crisis Indicator Data'!U84="x","x",('Crisis Indicator Data'!U84/1000000))</f>
        <v>0</v>
      </c>
      <c r="K87" s="254">
        <f t="shared" si="6"/>
        <v>2.4</v>
      </c>
      <c r="L87" s="144">
        <f>IF(F87="x","x",(F87*1000000/VLOOKUP($C87,'Crisis Indicator Data'!$C$3:$H$198,5,FALSE)))</f>
        <v>0.69125395152792413</v>
      </c>
      <c r="M87" s="144">
        <f>IF(G87="x","x",(G87*1000000/VLOOKUP($C87,'Crisis Indicator Data'!$C$3:$H$198,5,FALSE)))</f>
        <v>1.053740779768177E-3</v>
      </c>
      <c r="N87" s="144">
        <f>IF(H87="x","x",(H87*1000000/VLOOKUP($C87,'Crisis Indicator Data'!$C$3:$H$198,5,FALSE)))</f>
        <v>0.28661749209694415</v>
      </c>
      <c r="O87" s="144">
        <f>IF(I87="x","x",(I87*1000000/VLOOKUP($C87,'Crisis Indicator Data'!$C$3:$H$198,5,FALSE)))</f>
        <v>2.107481559536354E-2</v>
      </c>
      <c r="P87" s="144">
        <f>IF(J87="x","x",(J87*1000000/VLOOKUP($C87,'Crisis Indicator Data'!$C$3:$H$198,5,FALSE)))</f>
        <v>0</v>
      </c>
      <c r="Q87" s="248">
        <f t="shared" si="7"/>
        <v>3</v>
      </c>
      <c r="R87" s="248">
        <f t="shared" si="8"/>
        <v>2.7</v>
      </c>
    </row>
    <row r="88" spans="1:18" x14ac:dyDescent="0.25">
      <c r="A88" s="150" t="str">
        <f>'Crisis Indicator Data'!A85</f>
        <v>Mali/Burkina Faso conflict</v>
      </c>
      <c r="B88" s="151" t="str">
        <f>'Crisis Indicator Data'!B85</f>
        <v>Conflict</v>
      </c>
      <c r="C88" s="151" t="str">
        <f>'Crisis Indicator Data'!C85</f>
        <v>NER003</v>
      </c>
      <c r="D88" s="151" t="str">
        <f>'Crisis Indicator Data'!D85</f>
        <v>Niger</v>
      </c>
      <c r="E88" s="151" t="str">
        <f>'Crisis Indicator Data'!E85</f>
        <v>NER</v>
      </c>
      <c r="F88" s="160">
        <f>IF('Crisis Indicator Data'!Q85="x","x",('Crisis Indicator Data'!Q85/1000000))</f>
        <v>7.0439999999999996</v>
      </c>
      <c r="G88" s="160">
        <f>IF('Crisis Indicator Data'!R85="x","x",('Crisis Indicator Data'!R85/1000000))</f>
        <v>8.9999999999999993E-3</v>
      </c>
      <c r="H88" s="160">
        <f>IF('Crisis Indicator Data'!S85="x","x",('Crisis Indicator Data'!S85/1000000))</f>
        <v>1.31</v>
      </c>
      <c r="I88" s="160">
        <f>IF('Crisis Indicator Data'!T85="x","x",('Crisis Indicator Data'!T85/1000000))</f>
        <v>3.5999999999999997E-2</v>
      </c>
      <c r="J88" s="160">
        <f>IF('Crisis Indicator Data'!U85="x","x",('Crisis Indicator Data'!U85/1000000))</f>
        <v>0</v>
      </c>
      <c r="K88" s="254">
        <f t="shared" si="6"/>
        <v>3.5</v>
      </c>
      <c r="L88" s="144">
        <f>IF(F88="x","x",(F88*1000000/VLOOKUP($C88,'Crisis Indicator Data'!$C$3:$H$198,5,FALSE)))</f>
        <v>0.83857142857142852</v>
      </c>
      <c r="M88" s="144">
        <f>IF(G88="x","x",(G88*1000000/VLOOKUP($C88,'Crisis Indicator Data'!$C$3:$H$198,5,FALSE)))</f>
        <v>1.0714285714285715E-3</v>
      </c>
      <c r="N88" s="144">
        <f>IF(H88="x","x",(H88*1000000/VLOOKUP($C88,'Crisis Indicator Data'!$C$3:$H$198,5,FALSE)))</f>
        <v>0.15595238095238095</v>
      </c>
      <c r="O88" s="144">
        <f>IF(I88="x","x",(I88*1000000/VLOOKUP($C88,'Crisis Indicator Data'!$C$3:$H$198,5,FALSE)))</f>
        <v>4.2857142857142859E-3</v>
      </c>
      <c r="P88" s="144">
        <f>IF(J88="x","x",(J88*1000000/VLOOKUP($C88,'Crisis Indicator Data'!$C$3:$H$198,5,FALSE)))</f>
        <v>0</v>
      </c>
      <c r="Q88" s="248">
        <f t="shared" si="7"/>
        <v>3</v>
      </c>
      <c r="R88" s="248">
        <f t="shared" si="8"/>
        <v>3.25</v>
      </c>
    </row>
    <row r="89" spans="1:18" x14ac:dyDescent="0.25">
      <c r="A89" s="150" t="str">
        <f>'Crisis Indicator Data'!A86</f>
        <v>Nigerian Refugees</v>
      </c>
      <c r="B89" s="151" t="str">
        <f>'Crisis Indicator Data'!B86</f>
        <v>International displacement</v>
      </c>
      <c r="C89" s="151" t="str">
        <f>'Crisis Indicator Data'!C86</f>
        <v>NER004</v>
      </c>
      <c r="D89" s="151" t="str">
        <f>'Crisis Indicator Data'!D86</f>
        <v>Niger</v>
      </c>
      <c r="E89" s="151" t="str">
        <f>'Crisis Indicator Data'!E86</f>
        <v>NER</v>
      </c>
      <c r="F89" s="160">
        <f>IF('Crisis Indicator Data'!Q86="x","x",('Crisis Indicator Data'!Q86/1000000))</f>
        <v>0.624</v>
      </c>
      <c r="G89" s="160">
        <f>IF('Crisis Indicator Data'!R86="x","x",('Crisis Indicator Data'!R86/1000000))</f>
        <v>0</v>
      </c>
      <c r="H89" s="160">
        <f>IF('Crisis Indicator Data'!S86="x","x",('Crisis Indicator Data'!S86/1000000))</f>
        <v>0.66200000000000003</v>
      </c>
      <c r="I89" s="160">
        <f>IF('Crisis Indicator Data'!T86="x","x",('Crisis Indicator Data'!T86/1000000))</f>
        <v>4.2000000000000003E-2</v>
      </c>
      <c r="J89" s="160">
        <f>IF('Crisis Indicator Data'!U86="x","x",('Crisis Indicator Data'!U86/1000000))</f>
        <v>0</v>
      </c>
      <c r="K89" s="254">
        <f t="shared" si="6"/>
        <v>3.1</v>
      </c>
      <c r="L89" s="144">
        <f>IF(F89="x","x",(F89*1000000/VLOOKUP($C89,'Crisis Indicator Data'!$C$3:$H$198,5,FALSE)))</f>
        <v>0.46987951807228917</v>
      </c>
      <c r="M89" s="144">
        <f>IF(G89="x","x",(G89*1000000/VLOOKUP($C89,'Crisis Indicator Data'!$C$3:$H$198,5,FALSE)))</f>
        <v>0</v>
      </c>
      <c r="N89" s="144">
        <f>IF(H89="x","x",(H89*1000000/VLOOKUP($C89,'Crisis Indicator Data'!$C$3:$H$198,5,FALSE)))</f>
        <v>0.49849397590361444</v>
      </c>
      <c r="O89" s="144">
        <f>IF(I89="x","x",(I89*1000000/VLOOKUP($C89,'Crisis Indicator Data'!$C$3:$H$198,5,FALSE)))</f>
        <v>3.1626506024096383E-2</v>
      </c>
      <c r="P89" s="144">
        <f>IF(J89="x","x",(J89*1000000/VLOOKUP($C89,'Crisis Indicator Data'!$C$3:$H$198,5,FALSE)))</f>
        <v>0</v>
      </c>
      <c r="Q89" s="248">
        <f t="shared" si="7"/>
        <v>3</v>
      </c>
      <c r="R89" s="248">
        <f t="shared" si="8"/>
        <v>3.05</v>
      </c>
    </row>
    <row r="90" spans="1:18" x14ac:dyDescent="0.25">
      <c r="A90" s="150" t="str">
        <f>'Crisis Indicator Data'!A87</f>
        <v>Complex crisis in Nigeria</v>
      </c>
      <c r="B90" s="151" t="str">
        <f>'Crisis Indicator Data'!B87</f>
        <v>Complex crisis</v>
      </c>
      <c r="C90" s="151" t="str">
        <f>'Crisis Indicator Data'!C87</f>
        <v>NGA001</v>
      </c>
      <c r="D90" s="151" t="str">
        <f>'Crisis Indicator Data'!D87</f>
        <v>Nigeria</v>
      </c>
      <c r="E90" s="151" t="str">
        <f>'Crisis Indicator Data'!E87</f>
        <v>NGA</v>
      </c>
      <c r="F90" s="160">
        <f>IF('Crisis Indicator Data'!Q87="x","x",('Crisis Indicator Data'!Q87/1000000))</f>
        <v>186.79400000000001</v>
      </c>
      <c r="G90" s="160">
        <f>IF('Crisis Indicator Data'!R87="x","x",('Crisis Indicator Data'!R87/1000000))</f>
        <v>6.2110000000000003</v>
      </c>
      <c r="H90" s="160">
        <f>IF('Crisis Indicator Data'!S87="x","x",('Crisis Indicator Data'!S87/1000000))</f>
        <v>10.699</v>
      </c>
      <c r="I90" s="160">
        <f>IF('Crisis Indicator Data'!T87="x","x",('Crisis Indicator Data'!T87/1000000))</f>
        <v>2.3519999999999999</v>
      </c>
      <c r="J90" s="160">
        <f>IF('Crisis Indicator Data'!U87="x","x",('Crisis Indicator Data'!U87/1000000))</f>
        <v>8.4000000000000005E-2</v>
      </c>
      <c r="K90" s="254">
        <f t="shared" si="6"/>
        <v>5</v>
      </c>
      <c r="L90" s="144">
        <f>IF(F90="x","x",(F90*1000000/VLOOKUP($C90,'Crisis Indicator Data'!$C$3:$H$198,5,FALSE)))</f>
        <v>0.90615115940622881</v>
      </c>
      <c r="M90" s="144">
        <f>IF(G90="x","x",(G90*1000000/VLOOKUP($C90,'Crisis Indicator Data'!$C$3:$H$198,5,FALSE)))</f>
        <v>3.0130008731929756E-2</v>
      </c>
      <c r="N90" s="144">
        <f>IF(H90="x","x",(H90*1000000/VLOOKUP($C90,'Crisis Indicator Data'!$C$3:$H$198,5,FALSE)))</f>
        <v>5.1901620258077034E-2</v>
      </c>
      <c r="O90" s="144">
        <f>IF(I90="x","x",(I90*1000000/VLOOKUP($C90,'Crisis Indicator Data'!$C$3:$H$198,5,FALSE)))</f>
        <v>1.1409721548462211E-2</v>
      </c>
      <c r="P90" s="144">
        <f>IF(J90="x","x",(J90*1000000/VLOOKUP($C90,'Crisis Indicator Data'!$C$3:$H$198,5,FALSE)))</f>
        <v>4.0749005530222178E-4</v>
      </c>
      <c r="Q90" s="248">
        <f t="shared" si="7"/>
        <v>3</v>
      </c>
      <c r="R90" s="248">
        <f t="shared" si="8"/>
        <v>4</v>
      </c>
    </row>
    <row r="91" spans="1:18" x14ac:dyDescent="0.25">
      <c r="A91" s="150" t="str">
        <f>'Crisis Indicator Data'!A88</f>
        <v>Middle belt conflict</v>
      </c>
      <c r="B91" s="151" t="str">
        <f>'Crisis Indicator Data'!B88</f>
        <v>Conflict</v>
      </c>
      <c r="C91" s="151" t="str">
        <f>'Crisis Indicator Data'!C88</f>
        <v>NGA003</v>
      </c>
      <c r="D91" s="151" t="str">
        <f>'Crisis Indicator Data'!D88</f>
        <v>Nigeria</v>
      </c>
      <c r="E91" s="151" t="str">
        <f>'Crisis Indicator Data'!E88</f>
        <v>NGA</v>
      </c>
      <c r="F91" s="160">
        <f>IF('Crisis Indicator Data'!Q88="x","x",('Crisis Indicator Data'!Q88/1000000))</f>
        <v>14.55</v>
      </c>
      <c r="G91" s="160">
        <f>IF('Crisis Indicator Data'!R88="x","x",('Crisis Indicator Data'!R88/1000000))</f>
        <v>0</v>
      </c>
      <c r="H91" s="160">
        <f>IF('Crisis Indicator Data'!S88="x","x",('Crisis Indicator Data'!S88/1000000))</f>
        <v>0.98199999999999998</v>
      </c>
      <c r="I91" s="160">
        <f>IF('Crisis Indicator Data'!T88="x","x",('Crisis Indicator Data'!T88/1000000))</f>
        <v>0</v>
      </c>
      <c r="J91" s="160">
        <f>IF('Crisis Indicator Data'!U88="x","x",('Crisis Indicator Data'!U88/1000000))</f>
        <v>0</v>
      </c>
      <c r="K91" s="254">
        <f t="shared" si="6"/>
        <v>3.3</v>
      </c>
      <c r="L91" s="144">
        <f>IF(F91="x","x",(F91*1000000/VLOOKUP($C91,'Crisis Indicator Data'!$C$3:$H$198,5,FALSE)))</f>
        <v>0.9367756889003348</v>
      </c>
      <c r="M91" s="144">
        <f>IF(G91="x","x",(G91*1000000/VLOOKUP($C91,'Crisis Indicator Data'!$C$3:$H$198,5,FALSE)))</f>
        <v>0</v>
      </c>
      <c r="N91" s="144">
        <f>IF(H91="x","x",(H91*1000000/VLOOKUP($C91,'Crisis Indicator Data'!$C$3:$H$198,5,FALSE)))</f>
        <v>6.3224311099665212E-2</v>
      </c>
      <c r="O91" s="144">
        <f>IF(I91="x","x",(I91*1000000/VLOOKUP($C91,'Crisis Indicator Data'!$C$3:$H$198,5,FALSE)))</f>
        <v>0</v>
      </c>
      <c r="P91" s="144">
        <f>IF(J91="x","x",(J91*1000000/VLOOKUP($C91,'Crisis Indicator Data'!$C$3:$H$198,5,FALSE)))</f>
        <v>0</v>
      </c>
      <c r="Q91" s="248">
        <f t="shared" si="7"/>
        <v>3</v>
      </c>
      <c r="R91" s="248">
        <f t="shared" si="8"/>
        <v>3.15</v>
      </c>
    </row>
    <row r="92" spans="1:18" x14ac:dyDescent="0.25">
      <c r="A92" s="150" t="str">
        <f>'Crisis Indicator Data'!A89</f>
        <v>Boko Haram crisis in Nigeria</v>
      </c>
      <c r="B92" s="151" t="str">
        <f>'Crisis Indicator Data'!B89</f>
        <v>Conflict</v>
      </c>
      <c r="C92" s="151" t="str">
        <f>'Crisis Indicator Data'!C89</f>
        <v>NGA004</v>
      </c>
      <c r="D92" s="151" t="str">
        <f>'Crisis Indicator Data'!D89</f>
        <v>Nigeria</v>
      </c>
      <c r="E92" s="151" t="str">
        <f>'Crisis Indicator Data'!E89</f>
        <v>NGA</v>
      </c>
      <c r="F92" s="160">
        <f>IF('Crisis Indicator Data'!Q89="x","x",('Crisis Indicator Data'!Q89/1000000))</f>
        <v>0</v>
      </c>
      <c r="G92" s="160">
        <f>IF('Crisis Indicator Data'!R89="x","x",('Crisis Indicator Data'!R89/1000000))</f>
        <v>6.2110000000000003</v>
      </c>
      <c r="H92" s="160">
        <f>IF('Crisis Indicator Data'!S89="x","x",('Crisis Indicator Data'!S89/1000000))</f>
        <v>5.9640000000000004</v>
      </c>
      <c r="I92" s="160">
        <f>IF('Crisis Indicator Data'!T89="x","x",('Crisis Indicator Data'!T89/1000000))</f>
        <v>2.3519999999999999</v>
      </c>
      <c r="J92" s="160">
        <f>IF('Crisis Indicator Data'!U89="x","x",('Crisis Indicator Data'!U89/1000000))</f>
        <v>8.4000000000000005E-2</v>
      </c>
      <c r="K92" s="254">
        <f t="shared" si="6"/>
        <v>4.9000000000000004</v>
      </c>
      <c r="L92" s="144">
        <f>IF(F92="x","x",(F92*1000000/VLOOKUP($C92,'Crisis Indicator Data'!$C$3:$H$198,5,FALSE)))</f>
        <v>0</v>
      </c>
      <c r="M92" s="144">
        <f>IF(G92="x","x",(G92*1000000/VLOOKUP($C92,'Crisis Indicator Data'!$C$3:$H$198,5,FALSE)))</f>
        <v>0.42509068510026693</v>
      </c>
      <c r="N92" s="144">
        <f>IF(H92="x","x",(H92*1000000/VLOOKUP($C92,'Crisis Indicator Data'!$C$3:$H$198,5,FALSE)))</f>
        <v>0.4081856135788105</v>
      </c>
      <c r="O92" s="144">
        <f>IF(I92="x","x",(I92*1000000/VLOOKUP($C92,'Crisis Indicator Data'!$C$3:$H$198,5,FALSE)))</f>
        <v>0.16097460817192527</v>
      </c>
      <c r="P92" s="144">
        <f>IF(J92="x","x",(J92*1000000/VLOOKUP($C92,'Crisis Indicator Data'!$C$3:$H$198,5,FALSE)))</f>
        <v>5.7490931489973304E-3</v>
      </c>
      <c r="Q92" s="248">
        <f t="shared" si="7"/>
        <v>4</v>
      </c>
      <c r="R92" s="248">
        <f t="shared" si="8"/>
        <v>4.45</v>
      </c>
    </row>
    <row r="93" spans="1:18" x14ac:dyDescent="0.25">
      <c r="A93" s="150" t="str">
        <f>'Crisis Indicator Data'!A90</f>
        <v>Northwest Banditry</v>
      </c>
      <c r="B93" s="151" t="str">
        <f>'Crisis Indicator Data'!B90</f>
        <v>Other type of violence</v>
      </c>
      <c r="C93" s="151" t="str">
        <f>'Crisis Indicator Data'!C90</f>
        <v>NGA007</v>
      </c>
      <c r="D93" s="151" t="str">
        <f>'Crisis Indicator Data'!D90</f>
        <v>Nigeria</v>
      </c>
      <c r="E93" s="151" t="str">
        <f>'Crisis Indicator Data'!E90</f>
        <v>NGA</v>
      </c>
      <c r="F93" s="160">
        <f>IF('Crisis Indicator Data'!Q90="x","x",('Crisis Indicator Data'!Q90/1000000))</f>
        <v>31.914000000000001</v>
      </c>
      <c r="G93" s="160">
        <f>IF('Crisis Indicator Data'!R90="x","x",('Crisis Indicator Data'!R90/1000000))</f>
        <v>0</v>
      </c>
      <c r="H93" s="160">
        <f>IF('Crisis Indicator Data'!S90="x","x",('Crisis Indicator Data'!S90/1000000))</f>
        <v>3.6789999999999998</v>
      </c>
      <c r="I93" s="160">
        <f>IF('Crisis Indicator Data'!T90="x","x",('Crisis Indicator Data'!T90/1000000))</f>
        <v>0</v>
      </c>
      <c r="J93" s="160">
        <f>IF('Crisis Indicator Data'!U90="x","x",('Crisis Indicator Data'!U90/1000000))</f>
        <v>0</v>
      </c>
      <c r="K93" s="254">
        <f t="shared" si="6"/>
        <v>4.3</v>
      </c>
      <c r="L93" s="144">
        <f>IF(F93="x","x",(F93*1000000/VLOOKUP($C93,'Crisis Indicator Data'!$C$3:$H$198,5,FALSE)))</f>
        <v>0.8966369791812997</v>
      </c>
      <c r="M93" s="144">
        <f>IF(G93="x","x",(G93*1000000/VLOOKUP($C93,'Crisis Indicator Data'!$C$3:$H$198,5,FALSE)))</f>
        <v>0</v>
      </c>
      <c r="N93" s="144">
        <f>IF(H93="x","x",(H93*1000000/VLOOKUP($C93,'Crisis Indicator Data'!$C$3:$H$198,5,FALSE)))</f>
        <v>0.1033630208187003</v>
      </c>
      <c r="O93" s="144">
        <f>IF(I93="x","x",(I93*1000000/VLOOKUP($C93,'Crisis Indicator Data'!$C$3:$H$198,5,FALSE)))</f>
        <v>0</v>
      </c>
      <c r="P93" s="144">
        <f>IF(J93="x","x",(J93*1000000/VLOOKUP($C93,'Crisis Indicator Data'!$C$3:$H$198,5,FALSE)))</f>
        <v>0</v>
      </c>
      <c r="Q93" s="248">
        <f t="shared" si="7"/>
        <v>3</v>
      </c>
      <c r="R93" s="248">
        <f t="shared" si="8"/>
        <v>3.65</v>
      </c>
    </row>
    <row r="94" spans="1:18" x14ac:dyDescent="0.25">
      <c r="A94" s="150" t="str">
        <f>'Crisis Indicator Data'!A91</f>
        <v>Cameroonian Refugees in Nigeria</v>
      </c>
      <c r="B94" s="151" t="str">
        <f>'Crisis Indicator Data'!B91</f>
        <v>International displacement</v>
      </c>
      <c r="C94" s="151" t="str">
        <f>'Crisis Indicator Data'!C91</f>
        <v>NGA008</v>
      </c>
      <c r="D94" s="151" t="str">
        <f>'Crisis Indicator Data'!D91</f>
        <v>Nigeria</v>
      </c>
      <c r="E94" s="151" t="str">
        <f>'Crisis Indicator Data'!E91</f>
        <v>NGA</v>
      </c>
      <c r="F94" s="160">
        <f>IF('Crisis Indicator Data'!Q91="x","x",('Crisis Indicator Data'!Q91/1000000))</f>
        <v>12.606</v>
      </c>
      <c r="G94" s="160">
        <f>IF('Crisis Indicator Data'!R91="x","x",('Crisis Indicator Data'!R91/1000000))</f>
        <v>0</v>
      </c>
      <c r="H94" s="160">
        <f>IF('Crisis Indicator Data'!S91="x","x",('Crisis Indicator Data'!S91/1000000))</f>
        <v>6.9000000000000006E-2</v>
      </c>
      <c r="I94" s="160">
        <f>IF('Crisis Indicator Data'!T91="x","x",('Crisis Indicator Data'!T91/1000000))</f>
        <v>0</v>
      </c>
      <c r="J94" s="160">
        <f>IF('Crisis Indicator Data'!U91="x","x",('Crisis Indicator Data'!U91/1000000))</f>
        <v>0</v>
      </c>
      <c r="K94" s="254">
        <f t="shared" si="6"/>
        <v>1.4</v>
      </c>
      <c r="L94" s="144">
        <f>IF(F94="x","x",(F94*1000000/VLOOKUP($C94,'Crisis Indicator Data'!$C$3:$H$198,5,FALSE)))</f>
        <v>0.99455621301775143</v>
      </c>
      <c r="M94" s="144">
        <f>IF(G94="x","x",(G94*1000000/VLOOKUP($C94,'Crisis Indicator Data'!$C$3:$H$198,5,FALSE)))</f>
        <v>0</v>
      </c>
      <c r="N94" s="144">
        <f>IF(H94="x","x",(H94*1000000/VLOOKUP($C94,'Crisis Indicator Data'!$C$3:$H$198,5,FALSE)))</f>
        <v>5.4437869822485203E-3</v>
      </c>
      <c r="O94" s="144">
        <f>IF(I94="x","x",(I94*1000000/VLOOKUP($C94,'Crisis Indicator Data'!$C$3:$H$198,5,FALSE)))</f>
        <v>0</v>
      </c>
      <c r="P94" s="144">
        <f>IF(J94="x","x",(J94*1000000/VLOOKUP($C94,'Crisis Indicator Data'!$C$3:$H$198,5,FALSE)))</f>
        <v>0</v>
      </c>
      <c r="Q94" s="248">
        <f t="shared" si="7"/>
        <v>1</v>
      </c>
      <c r="R94" s="248">
        <f t="shared" si="8"/>
        <v>1.2</v>
      </c>
    </row>
    <row r="95" spans="1:18" x14ac:dyDescent="0.2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1" t="str">
        <f>'Crisis Indicator Data'!E92</f>
        <v>NIC</v>
      </c>
      <c r="F95" s="160">
        <f>IF('Crisis Indicator Data'!Q92="x","x",('Crisis Indicator Data'!Q92/1000000))</f>
        <v>6.2910000000000004</v>
      </c>
      <c r="G95" s="160">
        <f>IF('Crisis Indicator Data'!R92="x","x",('Crisis Indicator Data'!R92/1000000))</f>
        <v>0.159</v>
      </c>
      <c r="H95" s="160" t="str">
        <f>IF('Crisis Indicator Data'!S92="x","x",('Crisis Indicator Data'!S92/1000000))</f>
        <v>x</v>
      </c>
      <c r="I95" s="160" t="str">
        <f>IF('Crisis Indicator Data'!T92="x","x",('Crisis Indicator Data'!T92/1000000))</f>
        <v>x</v>
      </c>
      <c r="J95" s="160" t="str">
        <f>IF('Crisis Indicator Data'!U92="x","x",('Crisis Indicator Data'!U92/1000000))</f>
        <v>x</v>
      </c>
      <c r="K95" s="254" t="str">
        <f t="shared" si="6"/>
        <v>x</v>
      </c>
      <c r="L95" s="144">
        <f>IF(F95="x","x",(F95*1000000/VLOOKUP($C95,'Crisis Indicator Data'!$C$3:$H$198,5,FALSE)))</f>
        <v>0.97534883720930232</v>
      </c>
      <c r="M95" s="144">
        <f>IF(G95="x","x",(G95*1000000/VLOOKUP($C95,'Crisis Indicator Data'!$C$3:$H$198,5,FALSE)))</f>
        <v>2.4651162790697675E-2</v>
      </c>
      <c r="N95" s="144" t="str">
        <f>IF(H95="x","x",(H95*1000000/VLOOKUP($C95,'Crisis Indicator Data'!$C$3:$H$198,5,FALSE)))</f>
        <v>x</v>
      </c>
      <c r="O95" s="144" t="str">
        <f>IF(I95="x","x",(I95*1000000/VLOOKUP($C95,'Crisis Indicator Data'!$C$3:$H$198,5,FALSE)))</f>
        <v>x</v>
      </c>
      <c r="P95" s="144" t="str">
        <f>IF(J95="x","x",(J95*1000000/VLOOKUP($C95,'Crisis Indicator Data'!$C$3:$H$198,5,FALSE)))</f>
        <v>x</v>
      </c>
      <c r="Q95" s="248" t="str">
        <f t="shared" si="7"/>
        <v>x</v>
      </c>
      <c r="R95" s="248" t="str">
        <f t="shared" si="8"/>
        <v>x</v>
      </c>
    </row>
    <row r="96" spans="1:18" x14ac:dyDescent="0.25">
      <c r="A96" s="150" t="str">
        <f>'Crisis Indicator Data'!A93</f>
        <v>Complex crisis in Pakistan</v>
      </c>
      <c r="B96" s="151" t="str">
        <f>'Crisis Indicator Data'!B93</f>
        <v>Complex crisis</v>
      </c>
      <c r="C96" s="151" t="str">
        <f>'Crisis Indicator Data'!C93</f>
        <v>PAK001</v>
      </c>
      <c r="D96" s="151" t="str">
        <f>'Crisis Indicator Data'!D93</f>
        <v>Pakistan</v>
      </c>
      <c r="E96" s="151" t="str">
        <f>'Crisis Indicator Data'!E93</f>
        <v>PAK</v>
      </c>
      <c r="F96" s="160">
        <f>IF('Crisis Indicator Data'!Q93="x","x",('Crisis Indicator Data'!Q93/1000000))</f>
        <v>160.64599999999999</v>
      </c>
      <c r="G96" s="160">
        <f>IF('Crisis Indicator Data'!R93="x","x",('Crisis Indicator Data'!R93/1000000))</f>
        <v>57.843000000000004</v>
      </c>
      <c r="H96" s="160">
        <f>IF('Crisis Indicator Data'!S93="x","x",('Crisis Indicator Data'!S93/1000000))</f>
        <v>9.9090000000000007</v>
      </c>
      <c r="I96" s="160">
        <f>IF('Crisis Indicator Data'!T93="x","x",('Crisis Indicator Data'!T93/1000000))</f>
        <v>1.0920000000000001</v>
      </c>
      <c r="J96" s="160">
        <f>IF('Crisis Indicator Data'!U93="x","x",('Crisis Indicator Data'!U93/1000000))</f>
        <v>0</v>
      </c>
      <c r="K96" s="254">
        <f t="shared" si="6"/>
        <v>5</v>
      </c>
      <c r="L96" s="144">
        <f>IF(F96="x","x",(F96*1000000/VLOOKUP($C96,'Crisis Indicator Data'!$C$3:$H$198,5,FALSE)))</f>
        <v>0.70001612277712655</v>
      </c>
      <c r="M96" s="144">
        <f>IF(G96="x","x",(G96*1000000/VLOOKUP($C96,'Crisis Indicator Data'!$C$3:$H$198,5,FALSE)))</f>
        <v>0.25205129657630648</v>
      </c>
      <c r="N96" s="144">
        <f>IF(H96="x","x",(H96*1000000/VLOOKUP($C96,'Crisis Indicator Data'!$C$3:$H$198,5,FALSE)))</f>
        <v>4.3178540147893796E-2</v>
      </c>
      <c r="O96" s="144">
        <f>IF(I96="x","x",(I96*1000000/VLOOKUP($C96,'Crisis Indicator Data'!$C$3:$H$198,5,FALSE)))</f>
        <v>4.7583980060046452E-3</v>
      </c>
      <c r="P96" s="144">
        <f>IF(J96="x","x",(J96*1000000/VLOOKUP($C96,'Crisis Indicator Data'!$C$3:$H$198,5,FALSE)))</f>
        <v>0</v>
      </c>
      <c r="Q96" s="248">
        <f t="shared" si="7"/>
        <v>2</v>
      </c>
      <c r="R96" s="248">
        <f t="shared" si="8"/>
        <v>3.5</v>
      </c>
    </row>
    <row r="97" spans="1:18" x14ac:dyDescent="0.25">
      <c r="A97" s="150" t="str">
        <f>'Crisis Indicator Data'!A94</f>
        <v>Kashmir conflict in Pakistan</v>
      </c>
      <c r="B97" s="151" t="str">
        <f>'Crisis Indicator Data'!B94</f>
        <v>Conflict</v>
      </c>
      <c r="C97" s="151" t="str">
        <f>'Crisis Indicator Data'!C94</f>
        <v>PAK004</v>
      </c>
      <c r="D97" s="151" t="str">
        <f>'Crisis Indicator Data'!D94</f>
        <v>Pakistan</v>
      </c>
      <c r="E97" s="151" t="str">
        <f>'Crisis Indicator Data'!E94</f>
        <v>PAK</v>
      </c>
      <c r="F97" s="160" t="str">
        <f>IF('Crisis Indicator Data'!Q94="x","x",('Crisis Indicator Data'!Q94/1000000))</f>
        <v>x</v>
      </c>
      <c r="G97" s="160" t="str">
        <f>IF('Crisis Indicator Data'!R94="x","x",('Crisis Indicator Data'!R94/1000000))</f>
        <v>x</v>
      </c>
      <c r="H97" s="160" t="str">
        <f>IF('Crisis Indicator Data'!S94="x","x",('Crisis Indicator Data'!S94/1000000))</f>
        <v>x</v>
      </c>
      <c r="I97" s="160" t="str">
        <f>IF('Crisis Indicator Data'!T94="x","x",('Crisis Indicator Data'!T94/1000000))</f>
        <v>x</v>
      </c>
      <c r="J97" s="160" t="str">
        <f>IF('Crisis Indicator Data'!U94="x","x",('Crisis Indicator Data'!U94/1000000))</f>
        <v>x</v>
      </c>
      <c r="K97" s="254" t="str">
        <f t="shared" si="6"/>
        <v>x</v>
      </c>
      <c r="L97" s="144" t="str">
        <f>IF(F97="x","x",(F97*1000000/VLOOKUP($C97,'Crisis Indicator Data'!$C$3:$H$198,5,FALSE)))</f>
        <v>x</v>
      </c>
      <c r="M97" s="144" t="str">
        <f>IF(G97="x","x",(G97*1000000/VLOOKUP($C97,'Crisis Indicator Data'!$C$3:$H$198,5,FALSE)))</f>
        <v>x</v>
      </c>
      <c r="N97" s="144" t="str">
        <f>IF(H97="x","x",(H97*1000000/VLOOKUP($C97,'Crisis Indicator Data'!$C$3:$H$198,5,FALSE)))</f>
        <v>x</v>
      </c>
      <c r="O97" s="144" t="str">
        <f>IF(I97="x","x",(I97*1000000/VLOOKUP($C97,'Crisis Indicator Data'!$C$3:$H$198,5,FALSE)))</f>
        <v>x</v>
      </c>
      <c r="P97" s="144" t="str">
        <f>IF(J97="x","x",(J97*1000000/VLOOKUP($C97,'Crisis Indicator Data'!$C$3:$H$198,5,FALSE)))</f>
        <v>x</v>
      </c>
      <c r="Q97" s="248" t="str">
        <f t="shared" si="7"/>
        <v>x</v>
      </c>
      <c r="R97" s="248" t="str">
        <f t="shared" si="8"/>
        <v>x</v>
      </c>
    </row>
    <row r="98" spans="1:18" x14ac:dyDescent="0.25">
      <c r="A98" s="150" t="str">
        <f>'Crisis Indicator Data'!A95</f>
        <v>Venezuela displacement in Panama</v>
      </c>
      <c r="B98" s="151" t="str">
        <f>'Crisis Indicator Data'!B95</f>
        <v>International displacement</v>
      </c>
      <c r="C98" s="151" t="str">
        <f>'Crisis Indicator Data'!C95</f>
        <v>PAN002</v>
      </c>
      <c r="D98" s="151" t="str">
        <f>'Crisis Indicator Data'!D95</f>
        <v>Panama</v>
      </c>
      <c r="E98" s="151" t="str">
        <f>'Crisis Indicator Data'!E95</f>
        <v>PAN</v>
      </c>
      <c r="F98" s="160">
        <f>IF('Crisis Indicator Data'!Q95="x","x",('Crisis Indicator Data'!Q95/1000000))</f>
        <v>2.5999999999999999E-2</v>
      </c>
      <c r="G98" s="160">
        <f>IF('Crisis Indicator Data'!R95="x","x",('Crisis Indicator Data'!R95/1000000))</f>
        <v>2E-3</v>
      </c>
      <c r="H98" s="160">
        <f>IF('Crisis Indicator Data'!S95="x","x",('Crisis Indicator Data'!S95/1000000))</f>
        <v>9.4E-2</v>
      </c>
      <c r="I98" s="160">
        <f>IF('Crisis Indicator Data'!T95="x","x",('Crisis Indicator Data'!T95/1000000))</f>
        <v>0</v>
      </c>
      <c r="J98" s="160">
        <f>IF('Crisis Indicator Data'!U95="x","x",('Crisis Indicator Data'!U95/1000000))</f>
        <v>0</v>
      </c>
      <c r="K98" s="254">
        <f t="shared" si="6"/>
        <v>1.6</v>
      </c>
      <c r="L98" s="144">
        <f>IF(F98="x","x",(F98*1000000/VLOOKUP($C98,'Crisis Indicator Data'!$C$3:$H$198,5,FALSE)))</f>
        <v>0.21311475409836064</v>
      </c>
      <c r="M98" s="144">
        <f>IF(G98="x","x",(G98*1000000/VLOOKUP($C98,'Crisis Indicator Data'!$C$3:$H$198,5,FALSE)))</f>
        <v>1.6393442622950821E-2</v>
      </c>
      <c r="N98" s="144">
        <f>IF(H98="x","x",(H98*1000000/VLOOKUP($C98,'Crisis Indicator Data'!$C$3:$H$198,5,FALSE)))</f>
        <v>0.77049180327868849</v>
      </c>
      <c r="O98" s="144">
        <f>IF(I98="x","x",(I98*1000000/VLOOKUP($C98,'Crisis Indicator Data'!$C$3:$H$198,5,FALSE)))</f>
        <v>0</v>
      </c>
      <c r="P98" s="144">
        <f>IF(J98="x","x",(J98*1000000/VLOOKUP($C98,'Crisis Indicator Data'!$C$3:$H$198,5,FALSE)))</f>
        <v>0</v>
      </c>
      <c r="Q98" s="248">
        <f t="shared" si="7"/>
        <v>3</v>
      </c>
      <c r="R98" s="248">
        <f t="shared" si="8"/>
        <v>2.2999999999999998</v>
      </c>
    </row>
    <row r="99" spans="1:18" x14ac:dyDescent="0.25">
      <c r="A99" s="150" t="str">
        <f>'Crisis Indicator Data'!A96</f>
        <v>Venezuela displacement in Peru</v>
      </c>
      <c r="B99" s="151" t="str">
        <f>'Crisis Indicator Data'!B96</f>
        <v>International displacement</v>
      </c>
      <c r="C99" s="151" t="str">
        <f>'Crisis Indicator Data'!C96</f>
        <v>PER002</v>
      </c>
      <c r="D99" s="151" t="str">
        <f>'Crisis Indicator Data'!D96</f>
        <v>Peru</v>
      </c>
      <c r="E99" s="151" t="str">
        <f>'Crisis Indicator Data'!E96</f>
        <v>PER</v>
      </c>
      <c r="F99" s="160">
        <f>IF('Crisis Indicator Data'!Q96="x","x",('Crisis Indicator Data'!Q96/1000000))</f>
        <v>8.6059999999999999</v>
      </c>
      <c r="G99" s="160">
        <f>IF('Crisis Indicator Data'!R96="x","x",('Crisis Indicator Data'!R96/1000000))</f>
        <v>0.36799999999999999</v>
      </c>
      <c r="H99" s="160">
        <f>IF('Crisis Indicator Data'!S96="x","x",('Crisis Indicator Data'!S96/1000000))</f>
        <v>1.6950000000000001</v>
      </c>
      <c r="I99" s="160">
        <f>IF('Crisis Indicator Data'!T96="x","x",('Crisis Indicator Data'!T96/1000000))</f>
        <v>0</v>
      </c>
      <c r="J99" s="160">
        <f>IF('Crisis Indicator Data'!U96="x","x",('Crisis Indicator Data'!U96/1000000))</f>
        <v>0</v>
      </c>
      <c r="K99" s="254">
        <f t="shared" si="6"/>
        <v>3.7</v>
      </c>
      <c r="L99" s="144">
        <f>IF(F99="x","x",(F99*1000000/VLOOKUP($C99,'Crisis Indicator Data'!$C$3:$H$198,5,FALSE)))</f>
        <v>0.80663604836442027</v>
      </c>
      <c r="M99" s="144">
        <f>IF(G99="x","x",(G99*1000000/VLOOKUP($C99,'Crisis Indicator Data'!$C$3:$H$198,5,FALSE)))</f>
        <v>3.4492454775517857E-2</v>
      </c>
      <c r="N99" s="144">
        <f>IF(H99="x","x",(H99*1000000/VLOOKUP($C99,'Crisis Indicator Data'!$C$3:$H$198,5,FALSE)))</f>
        <v>0.15887149686006186</v>
      </c>
      <c r="O99" s="144">
        <f>IF(I99="x","x",(I99*1000000/VLOOKUP($C99,'Crisis Indicator Data'!$C$3:$H$198,5,FALSE)))</f>
        <v>0</v>
      </c>
      <c r="P99" s="144">
        <f>IF(J99="x","x",(J99*1000000/VLOOKUP($C99,'Crisis Indicator Data'!$C$3:$H$198,5,FALSE)))</f>
        <v>0</v>
      </c>
      <c r="Q99" s="248">
        <f t="shared" si="7"/>
        <v>3</v>
      </c>
      <c r="R99" s="248">
        <f t="shared" si="8"/>
        <v>3.35</v>
      </c>
    </row>
    <row r="100" spans="1:18" x14ac:dyDescent="0.2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1" t="str">
        <f>'Crisis Indicator Data'!E97</f>
        <v>PHL</v>
      </c>
      <c r="F100" s="160">
        <f>IF('Crisis Indicator Data'!Q97="x","x",('Crisis Indicator Data'!Q97/1000000))</f>
        <v>32.808999999999997</v>
      </c>
      <c r="G100" s="160">
        <f>IF('Crisis Indicator Data'!R97="x","x",('Crisis Indicator Data'!R97/1000000))</f>
        <v>9.4380000000000006</v>
      </c>
      <c r="H100" s="160">
        <f>IF('Crisis Indicator Data'!S97="x","x",('Crisis Indicator Data'!S97/1000000))</f>
        <v>2.6669999999999998</v>
      </c>
      <c r="I100" s="160">
        <f>IF('Crisis Indicator Data'!T97="x","x",('Crisis Indicator Data'!T97/1000000))</f>
        <v>0</v>
      </c>
      <c r="J100" s="160">
        <f>IF('Crisis Indicator Data'!U97="x","x",('Crisis Indicator Data'!U97/1000000))</f>
        <v>0</v>
      </c>
      <c r="K100" s="254">
        <f t="shared" si="6"/>
        <v>4</v>
      </c>
      <c r="L100" s="144">
        <f>IF(F100="x","x",(F100*1000000/VLOOKUP($C100,'Crisis Indicator Data'!$C$3:$H$198,5,FALSE)))</f>
        <v>0.730468663030168</v>
      </c>
      <c r="M100" s="144">
        <f>IF(G100="x","x",(G100*1000000/VLOOKUP($C100,'Crisis Indicator Data'!$C$3:$H$198,5,FALSE)))</f>
        <v>0.21013024602026048</v>
      </c>
      <c r="N100" s="144">
        <f>IF(H100="x","x",(H100*1000000/VLOOKUP($C100,'Crisis Indicator Data'!$C$3:$H$198,5,FALSE)))</f>
        <v>5.9378826672603809E-2</v>
      </c>
      <c r="O100" s="144">
        <f>IF(I100="x","x",(I100*1000000/VLOOKUP($C100,'Crisis Indicator Data'!$C$3:$H$198,5,FALSE)))</f>
        <v>0</v>
      </c>
      <c r="P100" s="144">
        <f>IF(J100="x","x",(J100*1000000/VLOOKUP($C100,'Crisis Indicator Data'!$C$3:$H$198,5,FALSE)))</f>
        <v>0</v>
      </c>
      <c r="Q100" s="248">
        <f t="shared" si="7"/>
        <v>3</v>
      </c>
      <c r="R100" s="248">
        <f t="shared" si="8"/>
        <v>3.5</v>
      </c>
    </row>
    <row r="101" spans="1:18" x14ac:dyDescent="0.25">
      <c r="A101" s="150" t="str">
        <f>'Crisis Indicator Data'!A98</f>
        <v>Mindanao conflict</v>
      </c>
      <c r="B101" s="151" t="str">
        <f>'Crisis Indicator Data'!B98</f>
        <v>Conflict</v>
      </c>
      <c r="C101" s="151" t="str">
        <f>'Crisis Indicator Data'!C98</f>
        <v>PHL003</v>
      </c>
      <c r="D101" s="151" t="str">
        <f>'Crisis Indicator Data'!D98</f>
        <v>Philippines</v>
      </c>
      <c r="E101" s="151" t="str">
        <f>'Crisis Indicator Data'!E98</f>
        <v>PHL</v>
      </c>
      <c r="F101" s="160">
        <f>IF('Crisis Indicator Data'!Q98="x","x",('Crisis Indicator Data'!Q98/1000000))</f>
        <v>25.984999999999999</v>
      </c>
      <c r="G101" s="160">
        <f>IF('Crisis Indicator Data'!R98="x","x",('Crisis Indicator Data'!R98/1000000))</f>
        <v>0</v>
      </c>
      <c r="H101" s="160">
        <f>IF('Crisis Indicator Data'!S98="x","x",('Crisis Indicator Data'!S98/1000000))</f>
        <v>0.26700000000000002</v>
      </c>
      <c r="I101" s="160">
        <f>IF('Crisis Indicator Data'!T98="x","x",('Crisis Indicator Data'!T98/1000000))</f>
        <v>0</v>
      </c>
      <c r="J101" s="160">
        <f>IF('Crisis Indicator Data'!U98="x","x",('Crisis Indicator Data'!U98/1000000))</f>
        <v>0</v>
      </c>
      <c r="K101" s="254">
        <f t="shared" si="6"/>
        <v>2.4</v>
      </c>
      <c r="L101" s="144">
        <f>IF(F101="x","x",(F101*1000000/VLOOKUP($C101,'Crisis Indicator Data'!$C$3:$H$198,5,FALSE)))</f>
        <v>0.98982934633551733</v>
      </c>
      <c r="M101" s="144">
        <f>IF(G101="x","x",(G101*1000000/VLOOKUP($C101,'Crisis Indicator Data'!$C$3:$H$198,5,FALSE)))</f>
        <v>0</v>
      </c>
      <c r="N101" s="144">
        <f>IF(H101="x","x",(H101*1000000/VLOOKUP($C101,'Crisis Indicator Data'!$C$3:$H$198,5,FALSE)))</f>
        <v>1.0170653664482707E-2</v>
      </c>
      <c r="O101" s="144">
        <f>IF(I101="x","x",(I101*1000000/VLOOKUP($C101,'Crisis Indicator Data'!$C$3:$H$198,5,FALSE)))</f>
        <v>0</v>
      </c>
      <c r="P101" s="144">
        <f>IF(J101="x","x",(J101*1000000/VLOOKUP($C101,'Crisis Indicator Data'!$C$3:$H$198,5,FALSE)))</f>
        <v>0</v>
      </c>
      <c r="Q101" s="248">
        <f t="shared" si="7"/>
        <v>1</v>
      </c>
      <c r="R101" s="248">
        <f t="shared" si="8"/>
        <v>1.7</v>
      </c>
    </row>
    <row r="102" spans="1:18" x14ac:dyDescent="0.25">
      <c r="A102" s="150" t="str">
        <f>'Crisis Indicator Data'!A99</f>
        <v>Typhoon RAI</v>
      </c>
      <c r="B102" s="151" t="str">
        <f>'Crisis Indicator Data'!B99</f>
        <v>Tropical cyclone</v>
      </c>
      <c r="C102" s="151" t="str">
        <f>'Crisis Indicator Data'!C99</f>
        <v>PHL010</v>
      </c>
      <c r="D102" s="151" t="str">
        <f>'Crisis Indicator Data'!D99</f>
        <v>Philippines</v>
      </c>
      <c r="E102" s="151" t="str">
        <f>'Crisis Indicator Data'!E99</f>
        <v>PHL</v>
      </c>
      <c r="F102" s="160">
        <f>IF('Crisis Indicator Data'!Q99="x","x",('Crisis Indicator Data'!Q99/1000000))</f>
        <v>6.8239999999999998</v>
      </c>
      <c r="G102" s="160">
        <f>IF('Crisis Indicator Data'!R99="x","x",('Crisis Indicator Data'!R99/1000000))</f>
        <v>9.4380000000000006</v>
      </c>
      <c r="H102" s="160">
        <f>IF('Crisis Indicator Data'!S99="x","x",('Crisis Indicator Data'!S99/1000000))</f>
        <v>2.4</v>
      </c>
      <c r="I102" s="160">
        <f>IF('Crisis Indicator Data'!T99="x","x",('Crisis Indicator Data'!T99/1000000))</f>
        <v>0</v>
      </c>
      <c r="J102" s="160">
        <f>IF('Crisis Indicator Data'!U99="x","x",('Crisis Indicator Data'!U99/1000000))</f>
        <v>0</v>
      </c>
      <c r="K102" s="254">
        <f t="shared" ref="K102:K133" si="9">IF(H102="x","x",IF(SUM(H102:J102)=0,0,IF(LOG(SUM(H102:J102)*1000000)&lt;$K$4,0,IF(LOG(SUM(H102:J102)*1000000)&gt;$K$3,5,ROUND(5-(K$3-LOG(SUM(H102:J102)*1000000))/(K$3-K$4)*5,1)))))</f>
        <v>4</v>
      </c>
      <c r="L102" s="144">
        <f>IF(F102="x","x",(F102*1000000/VLOOKUP($C102,'Crisis Indicator Data'!$C$3:$H$198,5,FALSE)))</f>
        <v>0.36566284428249918</v>
      </c>
      <c r="M102" s="144">
        <f>IF(G102="x","x",(G102*1000000/VLOOKUP($C102,'Crisis Indicator Data'!$C$3:$H$198,5,FALSE)))</f>
        <v>0.50573357625120563</v>
      </c>
      <c r="N102" s="144">
        <f>IF(H102="x","x",(H102*1000000/VLOOKUP($C102,'Crisis Indicator Data'!$C$3:$H$198,5,FALSE)))</f>
        <v>0.12860357946629514</v>
      </c>
      <c r="O102" s="144">
        <f>IF(I102="x","x",(I102*1000000/VLOOKUP($C102,'Crisis Indicator Data'!$C$3:$H$198,5,FALSE)))</f>
        <v>0</v>
      </c>
      <c r="P102" s="144">
        <f>IF(J102="x","x",(J102*1000000/VLOOKUP($C102,'Crisis Indicator Data'!$C$3:$H$198,5,FALSE)))</f>
        <v>0</v>
      </c>
      <c r="Q102" s="248">
        <f t="shared" ref="Q102:Q133" si="10">IF(N102="x","x",IF(OR(L102&gt;=$L$3,M102&gt;=$M$3,N102&gt;=$N$3,O102&gt;=$O$3,P102&gt;=$P$3),(IF(P102&gt;=$P$3,5,IF((O102+P102)&gt;=$O$3,4,IF((O102+P102+N102)&gt;=$N$3,3,IF((O102+P102+N102+M102)&gt;=$M$3,2,1)))))))</f>
        <v>3</v>
      </c>
      <c r="R102" s="248">
        <f t="shared" ref="R102:R133" si="11">IF(Q102="x","x",(AVERAGE(K102,Q102)))</f>
        <v>3.5</v>
      </c>
    </row>
    <row r="103" spans="1:18" x14ac:dyDescent="0.2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1" t="str">
        <f>'Crisis Indicator Data'!E100</f>
        <v>POL</v>
      </c>
      <c r="F103" s="160">
        <f>IF('Crisis Indicator Data'!Q100="x","x",('Crisis Indicator Data'!Q100/1000000))</f>
        <v>0.33200000000000002</v>
      </c>
      <c r="G103" s="160">
        <f>IF('Crisis Indicator Data'!R100="x","x",('Crisis Indicator Data'!R100/1000000))</f>
        <v>2.3620000000000001</v>
      </c>
      <c r="H103" s="160">
        <f>IF('Crisis Indicator Data'!S100="x","x",('Crisis Indicator Data'!S100/1000000))</f>
        <v>0</v>
      </c>
      <c r="I103" s="160">
        <f>IF('Crisis Indicator Data'!T100="x","x",('Crisis Indicator Data'!T100/1000000))</f>
        <v>0</v>
      </c>
      <c r="J103" s="160">
        <f>IF('Crisis Indicator Data'!U100="x","x",('Crisis Indicator Data'!U100/1000000))</f>
        <v>0</v>
      </c>
      <c r="K103" s="254">
        <f t="shared" si="9"/>
        <v>0</v>
      </c>
      <c r="L103" s="144">
        <f>IF(F103="x","x",(F103*1000000/VLOOKUP($C103,'Crisis Indicator Data'!$C$3:$H$198,5,FALSE)))</f>
        <v>0.12323682256867112</v>
      </c>
      <c r="M103" s="144">
        <f>IF(G103="x","x",(G103*1000000/VLOOKUP($C103,'Crisis Indicator Data'!$C$3:$H$198,5,FALSE)))</f>
        <v>0.87676317743132892</v>
      </c>
      <c r="N103" s="144">
        <f>IF(H103="x","x",(H103*1000000/VLOOKUP($C103,'Crisis Indicator Data'!$C$3:$H$198,5,FALSE)))</f>
        <v>0</v>
      </c>
      <c r="O103" s="144">
        <f>IF(I103="x","x",(I103*1000000/VLOOKUP($C103,'Crisis Indicator Data'!$C$3:$H$198,5,FALSE)))</f>
        <v>0</v>
      </c>
      <c r="P103" s="144">
        <f>IF(J103="x","x",(J103*1000000/VLOOKUP($C103,'Crisis Indicator Data'!$C$3:$H$198,5,FALSE)))</f>
        <v>0</v>
      </c>
      <c r="Q103" s="248">
        <f t="shared" si="10"/>
        <v>2</v>
      </c>
      <c r="R103" s="248">
        <f t="shared" si="11"/>
        <v>1</v>
      </c>
    </row>
    <row r="104" spans="1:18" x14ac:dyDescent="0.25">
      <c r="A104" s="150" t="str">
        <f>'Crisis Indicator Data'!A101</f>
        <v>Complex crisis in DPRK</v>
      </c>
      <c r="B104" s="151" t="str">
        <f>'Crisis Indicator Data'!B101</f>
        <v>Complex crisis</v>
      </c>
      <c r="C104" s="151" t="str">
        <f>'Crisis Indicator Data'!C101</f>
        <v>PRK001</v>
      </c>
      <c r="D104" s="151" t="str">
        <f>'Crisis Indicator Data'!D101</f>
        <v>DPRK</v>
      </c>
      <c r="E104" s="151" t="str">
        <f>'Crisis Indicator Data'!E101</f>
        <v>PRK</v>
      </c>
      <c r="F104" s="160">
        <f>IF('Crisis Indicator Data'!Q101="x","x",('Crisis Indicator Data'!Q101/1000000))</f>
        <v>0</v>
      </c>
      <c r="G104" s="160">
        <f>IF('Crisis Indicator Data'!R101="x","x",('Crisis Indicator Data'!R101/1000000))</f>
        <v>15.12</v>
      </c>
      <c r="H104" s="160">
        <f>IF('Crisis Indicator Data'!S101="x","x",('Crisis Indicator Data'!S101/1000000))</f>
        <v>4.97</v>
      </c>
      <c r="I104" s="160">
        <f>IF('Crisis Indicator Data'!T101="x","x",('Crisis Indicator Data'!T101/1000000))</f>
        <v>5.4589999999999996</v>
      </c>
      <c r="J104" s="160">
        <f>IF('Crisis Indicator Data'!U101="x","x",('Crisis Indicator Data'!U101/1000000))</f>
        <v>0</v>
      </c>
      <c r="K104" s="254">
        <f t="shared" si="9"/>
        <v>5</v>
      </c>
      <c r="L104" s="144">
        <f>IF(F104="x","x",(F104*1000000/VLOOKUP($C104,'Crisis Indicator Data'!$C$3:$H$198,5,FALSE)))</f>
        <v>0</v>
      </c>
      <c r="M104" s="144">
        <f>IF(G104="x","x",(G104*1000000/VLOOKUP($C104,'Crisis Indicator Data'!$C$3:$H$198,5,FALSE)))</f>
        <v>0.58910621055092338</v>
      </c>
      <c r="N104" s="144">
        <f>IF(H104="x","x",(H104*1000000/VLOOKUP($C104,'Crisis Indicator Data'!$C$3:$H$198,5,FALSE)))</f>
        <v>0.19364139328294241</v>
      </c>
      <c r="O104" s="144">
        <f>IF(I104="x","x",(I104*1000000/VLOOKUP($C104,'Crisis Indicator Data'!$C$3:$H$198,5,FALSE)))</f>
        <v>0.21269383620353777</v>
      </c>
      <c r="P104" s="144">
        <f>IF(J104="x","x",(J104*1000000/VLOOKUP($C104,'Crisis Indicator Data'!$C$3:$H$198,5,FALSE)))</f>
        <v>0</v>
      </c>
      <c r="Q104" s="248">
        <f t="shared" si="10"/>
        <v>4</v>
      </c>
      <c r="R104" s="248">
        <f t="shared" si="11"/>
        <v>4.5</v>
      </c>
    </row>
    <row r="105" spans="1:18" x14ac:dyDescent="0.25">
      <c r="A105" s="150" t="str">
        <f>'Crisis Indicator Data'!A102</f>
        <v>Conflict in Palestine</v>
      </c>
      <c r="B105" s="151" t="str">
        <f>'Crisis Indicator Data'!B102</f>
        <v>Conflict</v>
      </c>
      <c r="C105" s="151" t="str">
        <f>'Crisis Indicator Data'!C102</f>
        <v>PSE002</v>
      </c>
      <c r="D105" s="151" t="str">
        <f>'Crisis Indicator Data'!D102</f>
        <v>Palestine</v>
      </c>
      <c r="E105" s="151" t="str">
        <f>'Crisis Indicator Data'!E102</f>
        <v>PSE</v>
      </c>
      <c r="F105" s="160">
        <f>IF('Crisis Indicator Data'!Q102="x","x",('Crisis Indicator Data'!Q102/1000000))</f>
        <v>0.64300000000000002</v>
      </c>
      <c r="G105" s="160">
        <f>IF('Crisis Indicator Data'!R102="x","x",('Crisis Indicator Data'!R102/1000000))</f>
        <v>2.3559999999999999</v>
      </c>
      <c r="H105" s="160">
        <f>IF('Crisis Indicator Data'!S102="x","x",('Crisis Indicator Data'!S102/1000000))</f>
        <v>2.0350000000000001</v>
      </c>
      <c r="I105" s="160">
        <f>IF('Crisis Indicator Data'!T102="x","x",('Crisis Indicator Data'!T102/1000000))</f>
        <v>0.32100000000000001</v>
      </c>
      <c r="J105" s="160">
        <f>IF('Crisis Indicator Data'!U102="x","x",('Crisis Indicator Data'!U102/1000000))</f>
        <v>0</v>
      </c>
      <c r="K105" s="254">
        <f t="shared" si="9"/>
        <v>4</v>
      </c>
      <c r="L105" s="144">
        <f>IF(F105="x","x",(F105*1000000/VLOOKUP($C105,'Crisis Indicator Data'!$C$3:$H$198,5,FALSE)))</f>
        <v>0.12007469654528478</v>
      </c>
      <c r="M105" s="144">
        <f>IF(G105="x","x",(G105*1000000/VLOOKUP($C105,'Crisis Indicator Data'!$C$3:$H$198,5,FALSE)))</f>
        <v>0.4399626517273576</v>
      </c>
      <c r="N105" s="144">
        <f>IF(H105="x","x",(H105*1000000/VLOOKUP($C105,'Crisis Indicator Data'!$C$3:$H$198,5,FALSE)))</f>
        <v>0.38001867413632123</v>
      </c>
      <c r="O105" s="144">
        <f>IF(I105="x","x",(I105*1000000/VLOOKUP($C105,'Crisis Indicator Data'!$C$3:$H$198,5,FALSE)))</f>
        <v>5.9943977591036417E-2</v>
      </c>
      <c r="P105" s="144">
        <f>IF(J105="x","x",(J105*1000000/VLOOKUP($C105,'Crisis Indicator Data'!$C$3:$H$198,5,FALSE)))</f>
        <v>0</v>
      </c>
      <c r="Q105" s="248">
        <f t="shared" si="10"/>
        <v>4</v>
      </c>
      <c r="R105" s="248">
        <f t="shared" si="11"/>
        <v>4</v>
      </c>
    </row>
    <row r="106" spans="1:18" x14ac:dyDescent="0.2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1" t="str">
        <f>'Crisis Indicator Data'!E103</f>
        <v>NGA,NER,TCD,CMR</v>
      </c>
      <c r="F106" s="160">
        <f>IF('Crisis Indicator Data'!Q103="x","x",('Crisis Indicator Data'!Q103/1000000))</f>
        <v>6.0350000000000001</v>
      </c>
      <c r="G106" s="160">
        <f>IF('Crisis Indicator Data'!R103="x","x",('Crisis Indicator Data'!R103/1000000))</f>
        <v>4.2229999999999999</v>
      </c>
      <c r="H106" s="160">
        <f>IF('Crisis Indicator Data'!S103="x","x",('Crisis Indicator Data'!S103/1000000))</f>
        <v>4.6360000000000001</v>
      </c>
      <c r="I106" s="160">
        <f>IF('Crisis Indicator Data'!T103="x","x",('Crisis Indicator Data'!T103/1000000))</f>
        <v>4.2009999999999996</v>
      </c>
      <c r="J106" s="160">
        <f>IF('Crisis Indicator Data'!U103="x","x",('Crisis Indicator Data'!U103/1000000))</f>
        <v>0.122</v>
      </c>
      <c r="K106" s="254">
        <f t="shared" si="9"/>
        <v>4.9000000000000004</v>
      </c>
      <c r="L106" s="144">
        <f>IF(F106="x","x",(F106*1000000/VLOOKUP($C106,'Crisis Indicator Data'!$C$3:$H$198,5,FALSE)))</f>
        <v>0.31404485611697974</v>
      </c>
      <c r="M106" s="144">
        <f>IF(G106="x","x",(G106*1000000/VLOOKUP($C106,'Crisis Indicator Data'!$C$3:$H$198,5,FALSE)))</f>
        <v>0.21975334339387001</v>
      </c>
      <c r="N106" s="144">
        <f>IF(H106="x","x",(H106*1000000/VLOOKUP($C106,'Crisis Indicator Data'!$C$3:$H$198,5,FALSE)))</f>
        <v>0.24124473122755893</v>
      </c>
      <c r="O106" s="144">
        <f>IF(I106="x","x",(I106*1000000/VLOOKUP($C106,'Crisis Indicator Data'!$C$3:$H$198,5,FALSE)))</f>
        <v>0.21860852370297132</v>
      </c>
      <c r="P106" s="144">
        <f>IF(J106="x","x",(J106*1000000/VLOOKUP($C106,'Crisis Indicator Data'!$C$3:$H$198,5,FALSE)))</f>
        <v>6.348545558619972E-3</v>
      </c>
      <c r="Q106" s="248">
        <f t="shared" si="10"/>
        <v>4</v>
      </c>
      <c r="R106" s="248">
        <f t="shared" si="11"/>
        <v>4.45</v>
      </c>
    </row>
    <row r="107" spans="1:18" x14ac:dyDescent="0.2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1" t="str">
        <f>'Crisis Indicator Data'!E104</f>
        <v>VEN,BRA,COL,ECU,PER,TTO,CHL,DOM,PAN</v>
      </c>
      <c r="F107" s="160">
        <f>IF('Crisis Indicator Data'!Q104="x","x",('Crisis Indicator Data'!Q104/1000000))</f>
        <v>54.055999999999997</v>
      </c>
      <c r="G107" s="160">
        <f>IF('Crisis Indicator Data'!R104="x","x",('Crisis Indicator Data'!R104/1000000))</f>
        <v>15.092000000000001</v>
      </c>
      <c r="H107" s="160">
        <f>IF('Crisis Indicator Data'!S104="x","x",('Crisis Indicator Data'!S104/1000000))</f>
        <v>22.492999999999999</v>
      </c>
      <c r="I107" s="160">
        <f>IF('Crisis Indicator Data'!T104="x","x",('Crisis Indicator Data'!T104/1000000))</f>
        <v>0</v>
      </c>
      <c r="J107" s="160">
        <f>IF('Crisis Indicator Data'!U104="x","x",('Crisis Indicator Data'!U104/1000000))</f>
        <v>0</v>
      </c>
      <c r="K107" s="254">
        <f t="shared" si="9"/>
        <v>5</v>
      </c>
      <c r="L107" s="144">
        <f>IF(F107="x","x",(F107*1000000/VLOOKUP($C107,'Crisis Indicator Data'!$C$3:$H$198,5,FALSE)))</f>
        <v>0.58986698093648038</v>
      </c>
      <c r="M107" s="144">
        <f>IF(G107="x","x",(G107*1000000/VLOOKUP($C107,'Crisis Indicator Data'!$C$3:$H$198,5,FALSE)))</f>
        <v>0.1646861121113912</v>
      </c>
      <c r="N107" s="144">
        <f>IF(H107="x","x",(H107*1000000/VLOOKUP($C107,'Crisis Indicator Data'!$C$3:$H$198,5,FALSE)))</f>
        <v>0.24544690695212842</v>
      </c>
      <c r="O107" s="144">
        <f>IF(I107="x","x",(I107*1000000/VLOOKUP($C107,'Crisis Indicator Data'!$C$3:$H$198,5,FALSE)))</f>
        <v>0</v>
      </c>
      <c r="P107" s="144">
        <f>IF(J107="x","x",(J107*1000000/VLOOKUP($C107,'Crisis Indicator Data'!$C$3:$H$198,5,FALSE)))</f>
        <v>0</v>
      </c>
      <c r="Q107" s="248">
        <f t="shared" si="10"/>
        <v>3</v>
      </c>
      <c r="R107" s="248">
        <f t="shared" si="11"/>
        <v>4</v>
      </c>
    </row>
    <row r="108" spans="1:18" x14ac:dyDescent="0.25">
      <c r="A108" s="150" t="str">
        <f>'Crisis Indicator Data'!A105</f>
        <v>Regional Kashmir conflict</v>
      </c>
      <c r="B108" s="151" t="str">
        <f>'Crisis Indicator Data'!B105</f>
        <v>Regional crisis</v>
      </c>
      <c r="C108" s="151" t="str">
        <f>'Crisis Indicator Data'!C105</f>
        <v>REG003</v>
      </c>
      <c r="D108" s="151" t="str">
        <f>'Crisis Indicator Data'!D105</f>
        <v>India,Pakistan</v>
      </c>
      <c r="E108" s="151" t="str">
        <f>'Crisis Indicator Data'!E105</f>
        <v>IND,PAK</v>
      </c>
      <c r="F108" s="160" t="str">
        <f>IF('Crisis Indicator Data'!Q105="x","x",('Crisis Indicator Data'!Q105/1000000))</f>
        <v>x</v>
      </c>
      <c r="G108" s="160" t="str">
        <f>IF('Crisis Indicator Data'!R105="x","x",('Crisis Indicator Data'!R105/1000000))</f>
        <v>x</v>
      </c>
      <c r="H108" s="160" t="str">
        <f>IF('Crisis Indicator Data'!S105="x","x",('Crisis Indicator Data'!S105/1000000))</f>
        <v>x</v>
      </c>
      <c r="I108" s="160" t="str">
        <f>IF('Crisis Indicator Data'!T105="x","x",('Crisis Indicator Data'!T105/1000000))</f>
        <v>x</v>
      </c>
      <c r="J108" s="160" t="str">
        <f>IF('Crisis Indicator Data'!U105="x","x",('Crisis Indicator Data'!U105/1000000))</f>
        <v>x</v>
      </c>
      <c r="K108" s="254" t="str">
        <f t="shared" si="9"/>
        <v>x</v>
      </c>
      <c r="L108" s="144" t="str">
        <f>IF(F108="x","x",(F108*1000000/VLOOKUP($C108,'Crisis Indicator Data'!$C$3:$H$198,5,FALSE)))</f>
        <v>x</v>
      </c>
      <c r="M108" s="144" t="str">
        <f>IF(G108="x","x",(G108*1000000/VLOOKUP($C108,'Crisis Indicator Data'!$C$3:$H$198,5,FALSE)))</f>
        <v>x</v>
      </c>
      <c r="N108" s="144" t="str">
        <f>IF(H108="x","x",(H108*1000000/VLOOKUP($C108,'Crisis Indicator Data'!$C$3:$H$198,5,FALSE)))</f>
        <v>x</v>
      </c>
      <c r="O108" s="144" t="str">
        <f>IF(I108="x","x",(I108*1000000/VLOOKUP($C108,'Crisis Indicator Data'!$C$3:$H$198,5,FALSE)))</f>
        <v>x</v>
      </c>
      <c r="P108" s="144" t="str">
        <f>IF(J108="x","x",(J108*1000000/VLOOKUP($C108,'Crisis Indicator Data'!$C$3:$H$198,5,FALSE)))</f>
        <v>x</v>
      </c>
      <c r="Q108" s="248" t="str">
        <f t="shared" si="10"/>
        <v>x</v>
      </c>
      <c r="R108" s="248" t="str">
        <f t="shared" si="11"/>
        <v>x</v>
      </c>
    </row>
    <row r="109" spans="1:18" x14ac:dyDescent="0.2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1" t="str">
        <f>'Crisis Indicator Data'!E106</f>
        <v>SYR,TUR,IRQ,EGY,JOR,LBN</v>
      </c>
      <c r="F109" s="160">
        <f>IF('Crisis Indicator Data'!Q106="x","x",('Crisis Indicator Data'!Q106/1000000))</f>
        <v>57.795000000000002</v>
      </c>
      <c r="G109" s="160">
        <f>IF('Crisis Indicator Data'!R106="x","x",('Crisis Indicator Data'!R106/1000000))</f>
        <v>24.08</v>
      </c>
      <c r="H109" s="160">
        <f>IF('Crisis Indicator Data'!S106="x","x",('Crisis Indicator Data'!S106/1000000))</f>
        <v>13.173999999999999</v>
      </c>
      <c r="I109" s="160">
        <f>IF('Crisis Indicator Data'!T106="x","x",('Crisis Indicator Data'!T106/1000000))</f>
        <v>6.665</v>
      </c>
      <c r="J109" s="160">
        <f>IF('Crisis Indicator Data'!U106="x","x",('Crisis Indicator Data'!U106/1000000))</f>
        <v>0.126</v>
      </c>
      <c r="K109" s="254">
        <f t="shared" si="9"/>
        <v>5</v>
      </c>
      <c r="L109" s="144">
        <f>IF(F109="x","x",(F109*1000000/VLOOKUP($C109,'Crisis Indicator Data'!$C$3:$H$198,5,FALSE)))</f>
        <v>0.56750785545954441</v>
      </c>
      <c r="M109" s="144">
        <f>IF(G109="x","x",(G109*1000000/VLOOKUP($C109,'Crisis Indicator Data'!$C$3:$H$198,5,FALSE)))</f>
        <v>0.23644933228593873</v>
      </c>
      <c r="N109" s="144">
        <f>IF(H109="x","x",(H109*1000000/VLOOKUP($C109,'Crisis Indicator Data'!$C$3:$H$198,5,FALSE)))</f>
        <v>0.12935978004713275</v>
      </c>
      <c r="O109" s="144">
        <f>IF(I109="x","x",(I109*1000000/VLOOKUP($C109,'Crisis Indicator Data'!$C$3:$H$198,5,FALSE)))</f>
        <v>6.5445797329143754E-2</v>
      </c>
      <c r="P109" s="144">
        <f>IF(J109="x","x",(J109*1000000/VLOOKUP($C109,'Crisis Indicator Data'!$C$3:$H$198,5,FALSE)))</f>
        <v>1.2372348782403772E-3</v>
      </c>
      <c r="Q109" s="248">
        <f t="shared" si="10"/>
        <v>4</v>
      </c>
      <c r="R109" s="248">
        <f t="shared" si="11"/>
        <v>4.5</v>
      </c>
    </row>
    <row r="110" spans="1:18" x14ac:dyDescent="0.2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1" t="str">
        <f>'Crisis Indicator Data'!E107</f>
        <v>TUR,GRC</v>
      </c>
      <c r="F110" s="160">
        <f>IF('Crisis Indicator Data'!Q107="x","x",('Crisis Indicator Data'!Q107/1000000))</f>
        <v>25.277000000000001</v>
      </c>
      <c r="G110" s="160">
        <f>IF('Crisis Indicator Data'!R107="x","x",('Crisis Indicator Data'!R107/1000000))</f>
        <v>10.303000000000001</v>
      </c>
      <c r="H110" s="160">
        <f>IF('Crisis Indicator Data'!S107="x","x",('Crisis Indicator Data'!S107/1000000))</f>
        <v>1.7130000000000001</v>
      </c>
      <c r="I110" s="160">
        <f>IF('Crisis Indicator Data'!T107="x","x",('Crisis Indicator Data'!T107/1000000))</f>
        <v>0.74399999999999999</v>
      </c>
      <c r="J110" s="160">
        <f>IF('Crisis Indicator Data'!U107="x","x",('Crisis Indicator Data'!U107/1000000))</f>
        <v>0</v>
      </c>
      <c r="K110" s="254">
        <f t="shared" si="9"/>
        <v>4</v>
      </c>
      <c r="L110" s="144">
        <f>IF(F110="x","x",(F110*1000000/VLOOKUP($C110,'Crisis Indicator Data'!$C$3:$H$198,5,FALSE)))</f>
        <v>0.66453716118516182</v>
      </c>
      <c r="M110" s="144">
        <f>IF(G110="x","x",(G110*1000000/VLOOKUP($C110,'Crisis Indicator Data'!$C$3:$H$198,5,FALSE)))</f>
        <v>0.27086783920919105</v>
      </c>
      <c r="N110" s="144">
        <f>IF(H110="x","x",(H110*1000000/VLOOKUP($C110,'Crisis Indicator Data'!$C$3:$H$198,5,FALSE)))</f>
        <v>4.5035097405158132E-2</v>
      </c>
      <c r="O110" s="144">
        <f>IF(I110="x","x",(I110*1000000/VLOOKUP($C110,'Crisis Indicator Data'!$C$3:$H$198,5,FALSE)))</f>
        <v>1.9559902200488997E-2</v>
      </c>
      <c r="P110" s="144">
        <f>IF(J110="x","x",(J110*1000000/VLOOKUP($C110,'Crisis Indicator Data'!$C$3:$H$198,5,FALSE)))</f>
        <v>0</v>
      </c>
      <c r="Q110" s="248">
        <f t="shared" si="10"/>
        <v>3</v>
      </c>
      <c r="R110" s="248">
        <f t="shared" si="11"/>
        <v>3.5</v>
      </c>
    </row>
    <row r="111" spans="1:18" x14ac:dyDescent="0.2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1" t="str">
        <f>'Crisis Indicator Data'!E108</f>
        <v>DZA,TUN,LBY,ITA</v>
      </c>
      <c r="F111" s="160" t="str">
        <f>IF('Crisis Indicator Data'!Q108="x","x",('Crisis Indicator Data'!Q108/1000000))</f>
        <v>x</v>
      </c>
      <c r="G111" s="160" t="str">
        <f>IF('Crisis Indicator Data'!R108="x","x",('Crisis Indicator Data'!R108/1000000))</f>
        <v>x</v>
      </c>
      <c r="H111" s="160" t="str">
        <f>IF('Crisis Indicator Data'!S108="x","x",('Crisis Indicator Data'!S108/1000000))</f>
        <v>x</v>
      </c>
      <c r="I111" s="160" t="str">
        <f>IF('Crisis Indicator Data'!T108="x","x",('Crisis Indicator Data'!T108/1000000))</f>
        <v>x</v>
      </c>
      <c r="J111" s="160" t="str">
        <f>IF('Crisis Indicator Data'!U108="x","x",('Crisis Indicator Data'!U108/1000000))</f>
        <v>x</v>
      </c>
      <c r="K111" s="254" t="str">
        <f t="shared" si="9"/>
        <v>x</v>
      </c>
      <c r="L111" s="144" t="str">
        <f>IF(F111="x","x",(F111*1000000/VLOOKUP($C111,'Crisis Indicator Data'!$C$3:$H$198,5,FALSE)))</f>
        <v>x</v>
      </c>
      <c r="M111" s="144" t="str">
        <f>IF(G111="x","x",(G111*1000000/VLOOKUP($C111,'Crisis Indicator Data'!$C$3:$H$198,5,FALSE)))</f>
        <v>x</v>
      </c>
      <c r="N111" s="144" t="str">
        <f>IF(H111="x","x",(H111*1000000/VLOOKUP($C111,'Crisis Indicator Data'!$C$3:$H$198,5,FALSE)))</f>
        <v>x</v>
      </c>
      <c r="O111" s="144" t="str">
        <f>IF(I111="x","x",(I111*1000000/VLOOKUP($C111,'Crisis Indicator Data'!$C$3:$H$198,5,FALSE)))</f>
        <v>x</v>
      </c>
      <c r="P111" s="144" t="str">
        <f>IF(J111="x","x",(J111*1000000/VLOOKUP($C111,'Crisis Indicator Data'!$C$3:$H$198,5,FALSE)))</f>
        <v>x</v>
      </c>
      <c r="Q111" s="248" t="str">
        <f t="shared" si="10"/>
        <v>x</v>
      </c>
      <c r="R111" s="248" t="str">
        <f t="shared" si="11"/>
        <v>x</v>
      </c>
    </row>
    <row r="112" spans="1:18" x14ac:dyDescent="0.2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1" t="str">
        <f>'Crisis Indicator Data'!E109</f>
        <v>DZA,MAR,ESP</v>
      </c>
      <c r="F112" s="160" t="str">
        <f>IF('Crisis Indicator Data'!Q109="x","x",('Crisis Indicator Data'!Q109/1000000))</f>
        <v>x</v>
      </c>
      <c r="G112" s="160" t="str">
        <f>IF('Crisis Indicator Data'!R109="x","x",('Crisis Indicator Data'!R109/1000000))</f>
        <v>x</v>
      </c>
      <c r="H112" s="160" t="str">
        <f>IF('Crisis Indicator Data'!S109="x","x",('Crisis Indicator Data'!S109/1000000))</f>
        <v>x</v>
      </c>
      <c r="I112" s="160" t="str">
        <f>IF('Crisis Indicator Data'!T109="x","x",('Crisis Indicator Data'!T109/1000000))</f>
        <v>x</v>
      </c>
      <c r="J112" s="160" t="str">
        <f>IF('Crisis Indicator Data'!U109="x","x",('Crisis Indicator Data'!U109/1000000))</f>
        <v>x</v>
      </c>
      <c r="K112" s="254" t="str">
        <f t="shared" si="9"/>
        <v>x</v>
      </c>
      <c r="L112" s="144" t="str">
        <f>IF(F112="x","x",(F112*1000000/VLOOKUP($C112,'Crisis Indicator Data'!$C$3:$H$198,5,FALSE)))</f>
        <v>x</v>
      </c>
      <c r="M112" s="144" t="str">
        <f>IF(G112="x","x",(G112*1000000/VLOOKUP($C112,'Crisis Indicator Data'!$C$3:$H$198,5,FALSE)))</f>
        <v>x</v>
      </c>
      <c r="N112" s="144" t="str">
        <f>IF(H112="x","x",(H112*1000000/VLOOKUP($C112,'Crisis Indicator Data'!$C$3:$H$198,5,FALSE)))</f>
        <v>x</v>
      </c>
      <c r="O112" s="144" t="str">
        <f>IF(I112="x","x",(I112*1000000/VLOOKUP($C112,'Crisis Indicator Data'!$C$3:$H$198,5,FALSE)))</f>
        <v>x</v>
      </c>
      <c r="P112" s="144" t="str">
        <f>IF(J112="x","x",(J112*1000000/VLOOKUP($C112,'Crisis Indicator Data'!$C$3:$H$198,5,FALSE)))</f>
        <v>x</v>
      </c>
      <c r="Q112" s="248" t="str">
        <f t="shared" si="10"/>
        <v>x</v>
      </c>
      <c r="R112" s="248" t="str">
        <f t="shared" si="11"/>
        <v>x</v>
      </c>
    </row>
    <row r="113" spans="1:18" x14ac:dyDescent="0.25">
      <c r="A113" s="150" t="str">
        <f>'Crisis Indicator Data'!A110</f>
        <v>Rohingya Regional Crisis</v>
      </c>
      <c r="B113" s="151" t="str">
        <f>'Crisis Indicator Data'!B110</f>
        <v>Regional crisis</v>
      </c>
      <c r="C113" s="151" t="str">
        <f>'Crisis Indicator Data'!C110</f>
        <v>REG011</v>
      </c>
      <c r="D113" s="151" t="str">
        <f>'Crisis Indicator Data'!D110</f>
        <v>Bangladesh,Myanmar</v>
      </c>
      <c r="E113" s="151" t="str">
        <f>'Crisis Indicator Data'!E110</f>
        <v>BGD,MMR</v>
      </c>
      <c r="F113" s="160">
        <f>IF('Crisis Indicator Data'!Q110="x","x",('Crisis Indicator Data'!Q110/1000000))</f>
        <v>1.1000000000000001</v>
      </c>
      <c r="G113" s="160">
        <f>IF('Crisis Indicator Data'!R110="x","x",('Crisis Indicator Data'!R110/1000000))</f>
        <v>1.0469999999999999</v>
      </c>
      <c r="H113" s="160">
        <f>IF('Crisis Indicator Data'!S110="x","x",('Crisis Indicator Data'!S110/1000000))</f>
        <v>0</v>
      </c>
      <c r="I113" s="160">
        <f>IF('Crisis Indicator Data'!T110="x","x",('Crisis Indicator Data'!T110/1000000))</f>
        <v>2.903</v>
      </c>
      <c r="J113" s="160">
        <f>IF('Crisis Indicator Data'!U110="x","x",('Crisis Indicator Data'!U110/1000000))</f>
        <v>0</v>
      </c>
      <c r="K113" s="254">
        <f t="shared" si="9"/>
        <v>4.0999999999999996</v>
      </c>
      <c r="L113" s="144">
        <f>IF(F113="x","x",(F113*1000000/VLOOKUP($C113,'Crisis Indicator Data'!$C$3:$H$198,5,FALSE)))</f>
        <v>0.21782178217821782</v>
      </c>
      <c r="M113" s="144">
        <f>IF(G113="x","x",(G113*1000000/VLOOKUP($C113,'Crisis Indicator Data'!$C$3:$H$198,5,FALSE)))</f>
        <v>0.20732673267326732</v>
      </c>
      <c r="N113" s="144">
        <f>IF(H113="x","x",(H113*1000000/VLOOKUP($C113,'Crisis Indicator Data'!$C$3:$H$198,5,FALSE)))</f>
        <v>0</v>
      </c>
      <c r="O113" s="144">
        <f>IF(I113="x","x",(I113*1000000/VLOOKUP($C113,'Crisis Indicator Data'!$C$3:$H$198,5,FALSE)))</f>
        <v>0.57485148514851481</v>
      </c>
      <c r="P113" s="144">
        <f>IF(J113="x","x",(J113*1000000/VLOOKUP($C113,'Crisis Indicator Data'!$C$3:$H$198,5,FALSE)))</f>
        <v>0</v>
      </c>
      <c r="Q113" s="248">
        <f t="shared" si="10"/>
        <v>4</v>
      </c>
      <c r="R113" s="248">
        <f t="shared" si="11"/>
        <v>4.05</v>
      </c>
    </row>
    <row r="114" spans="1:18" x14ac:dyDescent="0.2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1" t="str">
        <f>'Crisis Indicator Data'!E111</f>
        <v>LSO,MDG,MWI,NAM,SWZ,ZMB,ZWE,TZA</v>
      </c>
      <c r="F114" s="160">
        <f>IF('Crisis Indicator Data'!Q111="x","x",('Crisis Indicator Data'!Q111/1000000))</f>
        <v>31.423999999999999</v>
      </c>
      <c r="G114" s="160">
        <f>IF('Crisis Indicator Data'!R111="x","x",('Crisis Indicator Data'!R111/1000000))</f>
        <v>16.486000000000001</v>
      </c>
      <c r="H114" s="160">
        <f>IF('Crisis Indicator Data'!S111="x","x",('Crisis Indicator Data'!S111/1000000))</f>
        <v>12.407</v>
      </c>
      <c r="I114" s="160">
        <f>IF('Crisis Indicator Data'!T111="x","x",('Crisis Indicator Data'!T111/1000000))</f>
        <v>1.5009999999999999</v>
      </c>
      <c r="J114" s="160">
        <f>IF('Crisis Indicator Data'!U111="x","x",('Crisis Indicator Data'!U111/1000000))</f>
        <v>0</v>
      </c>
      <c r="K114" s="254">
        <f t="shared" si="9"/>
        <v>5</v>
      </c>
      <c r="L114" s="144">
        <f>IF(F114="x","x",(F114*1000000/VLOOKUP($C114,'Crisis Indicator Data'!$C$3:$H$198,5,FALSE)))</f>
        <v>0.50833090685560844</v>
      </c>
      <c r="M114" s="144">
        <f>IF(G114="x","x",(G114*1000000/VLOOKUP($C114,'Crisis Indicator Data'!$C$3:$H$198,5,FALSE)))</f>
        <v>0.26668607848846615</v>
      </c>
      <c r="N114" s="144">
        <f>IF(H114="x","x",(H114*1000000/VLOOKUP($C114,'Crisis Indicator Data'!$C$3:$H$198,5,FALSE)))</f>
        <v>0.20070206088841439</v>
      </c>
      <c r="O114" s="144">
        <f>IF(I114="x","x",(I114*1000000/VLOOKUP($C114,'Crisis Indicator Data'!$C$3:$H$198,5,FALSE)))</f>
        <v>2.428095376751108E-2</v>
      </c>
      <c r="P114" s="144">
        <f>IF(J114="x","x",(J114*1000000/VLOOKUP($C114,'Crisis Indicator Data'!$C$3:$H$198,5,FALSE)))</f>
        <v>0</v>
      </c>
      <c r="Q114" s="248">
        <f t="shared" si="10"/>
        <v>3</v>
      </c>
      <c r="R114" s="248">
        <f t="shared" si="11"/>
        <v>4</v>
      </c>
    </row>
    <row r="115" spans="1:18" x14ac:dyDescent="0.25">
      <c r="A115" s="150" t="str">
        <f>'Crisis Indicator Data'!A112</f>
        <v>Nagorno-Karabakh Conflict</v>
      </c>
      <c r="B115" s="151" t="str">
        <f>'Crisis Indicator Data'!B112</f>
        <v>Regional crisis</v>
      </c>
      <c r="C115" s="151" t="str">
        <f>'Crisis Indicator Data'!C112</f>
        <v>REG013</v>
      </c>
      <c r="D115" s="151" t="str">
        <f>'Crisis Indicator Data'!D112</f>
        <v>Armenia,Azerbaijan</v>
      </c>
      <c r="E115" s="151" t="str">
        <f>'Crisis Indicator Data'!E112</f>
        <v>ARM,AZE</v>
      </c>
      <c r="F115" s="160" t="str">
        <f>IF('Crisis Indicator Data'!Q112="x","x",('Crisis Indicator Data'!Q112/1000000))</f>
        <v>x</v>
      </c>
      <c r="G115" s="160" t="str">
        <f>IF('Crisis Indicator Data'!R112="x","x",('Crisis Indicator Data'!R112/1000000))</f>
        <v>x</v>
      </c>
      <c r="H115" s="160" t="str">
        <f>IF('Crisis Indicator Data'!S112="x","x",('Crisis Indicator Data'!S112/1000000))</f>
        <v>x</v>
      </c>
      <c r="I115" s="160" t="str">
        <f>IF('Crisis Indicator Data'!T112="x","x",('Crisis Indicator Data'!T112/1000000))</f>
        <v>x</v>
      </c>
      <c r="J115" s="160" t="str">
        <f>IF('Crisis Indicator Data'!U112="x","x",('Crisis Indicator Data'!U112/1000000))</f>
        <v>x</v>
      </c>
      <c r="K115" s="254" t="str">
        <f t="shared" si="9"/>
        <v>x</v>
      </c>
      <c r="L115" s="144" t="str">
        <f>IF(F115="x","x",(F115*1000000/VLOOKUP($C115,'Crisis Indicator Data'!$C$3:$H$198,5,FALSE)))</f>
        <v>x</v>
      </c>
      <c r="M115" s="144" t="str">
        <f>IF(G115="x","x",(G115*1000000/VLOOKUP($C115,'Crisis Indicator Data'!$C$3:$H$198,5,FALSE)))</f>
        <v>x</v>
      </c>
      <c r="N115" s="144" t="str">
        <f>IF(H115="x","x",(H115*1000000/VLOOKUP($C115,'Crisis Indicator Data'!$C$3:$H$198,5,FALSE)))</f>
        <v>x</v>
      </c>
      <c r="O115" s="144" t="str">
        <f>IF(I115="x","x",(I115*1000000/VLOOKUP($C115,'Crisis Indicator Data'!$C$3:$H$198,5,FALSE)))</f>
        <v>x</v>
      </c>
      <c r="P115" s="144" t="str">
        <f>IF(J115="x","x",(J115*1000000/VLOOKUP($C115,'Crisis Indicator Data'!$C$3:$H$198,5,FALSE)))</f>
        <v>x</v>
      </c>
      <c r="Q115" s="248" t="str">
        <f t="shared" si="10"/>
        <v>x</v>
      </c>
      <c r="R115" s="248" t="str">
        <f t="shared" si="11"/>
        <v>x</v>
      </c>
    </row>
    <row r="116" spans="1:18" x14ac:dyDescent="0.2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1" t="str">
        <f>'Crisis Indicator Data'!E113</f>
        <v>ETH,SOM,KEN</v>
      </c>
      <c r="F116" s="160">
        <f>IF('Crisis Indicator Data'!Q113="x","x",('Crisis Indicator Data'!Q113/1000000))</f>
        <v>57.258000000000003</v>
      </c>
      <c r="G116" s="160">
        <f>IF('Crisis Indicator Data'!R113="x","x",('Crisis Indicator Data'!R113/1000000))</f>
        <v>30.047999999999998</v>
      </c>
      <c r="H116" s="160">
        <f>IF('Crisis Indicator Data'!S113="x","x",('Crisis Indicator Data'!S113/1000000))</f>
        <v>6.5910000000000002</v>
      </c>
      <c r="I116" s="160">
        <f>IF('Crisis Indicator Data'!T113="x","x",('Crisis Indicator Data'!T113/1000000))</f>
        <v>1.1839999999999999</v>
      </c>
      <c r="J116" s="160">
        <f>IF('Crisis Indicator Data'!U113="x","x",('Crisis Indicator Data'!U113/1000000))</f>
        <v>0</v>
      </c>
      <c r="K116" s="254">
        <f t="shared" si="9"/>
        <v>4.8</v>
      </c>
      <c r="L116" s="144">
        <f>IF(F116="x","x",(F116*1000000/VLOOKUP($C116,'Crisis Indicator Data'!$C$3:$H$198,5,FALSE)))</f>
        <v>0.60220233274786761</v>
      </c>
      <c r="M116" s="144">
        <f>IF(G116="x","x",(G116*1000000/VLOOKUP($C116,'Crisis Indicator Data'!$C$3:$H$198,5,FALSE)))</f>
        <v>0.31602528370547217</v>
      </c>
      <c r="N116" s="144">
        <f>IF(H116="x","x",(H116*1000000/VLOOKUP($C116,'Crisis Indicator Data'!$C$3:$H$198,5,FALSE)))</f>
        <v>6.9319843081162374E-2</v>
      </c>
      <c r="O116" s="144">
        <f>IF(I116="x","x",(I116*1000000/VLOOKUP($C116,'Crisis Indicator Data'!$C$3:$H$198,5,FALSE)))</f>
        <v>1.2452540465497838E-2</v>
      </c>
      <c r="P116" s="144">
        <f>IF(J116="x","x",(J116*1000000/VLOOKUP($C116,'Crisis Indicator Data'!$C$3:$H$198,5,FALSE)))</f>
        <v>0</v>
      </c>
      <c r="Q116" s="248">
        <f t="shared" si="10"/>
        <v>3</v>
      </c>
      <c r="R116" s="248">
        <f t="shared" si="11"/>
        <v>3.9</v>
      </c>
    </row>
    <row r="117" spans="1:18" x14ac:dyDescent="0.2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1" t="str">
        <f>'Crisis Indicator Data'!E114</f>
        <v>ROU</v>
      </c>
      <c r="F117" s="160">
        <f>IF('Crisis Indicator Data'!Q114="x","x",('Crisis Indicator Data'!Q114/1000000))</f>
        <v>5.0490000000000004</v>
      </c>
      <c r="G117" s="160">
        <f>IF('Crisis Indicator Data'!R114="x","x",('Crisis Indicator Data'!R114/1000000))</f>
        <v>8.5000000000000006E-2</v>
      </c>
      <c r="H117" s="160">
        <f>IF('Crisis Indicator Data'!S114="x","x",('Crisis Indicator Data'!S114/1000000))</f>
        <v>0</v>
      </c>
      <c r="I117" s="160">
        <f>IF('Crisis Indicator Data'!T114="x","x",('Crisis Indicator Data'!T114/1000000))</f>
        <v>0</v>
      </c>
      <c r="J117" s="160">
        <f>IF('Crisis Indicator Data'!U114="x","x",('Crisis Indicator Data'!U114/1000000))</f>
        <v>0</v>
      </c>
      <c r="K117" s="254">
        <f t="shared" si="9"/>
        <v>0</v>
      </c>
      <c r="L117" s="144">
        <f>IF(F117="x","x",(F117*1000000/VLOOKUP($C117,'Crisis Indicator Data'!$C$3:$H$198,5,FALSE)))</f>
        <v>0.98325219084712756</v>
      </c>
      <c r="M117" s="144">
        <f>IF(G117="x","x",(G117*1000000/VLOOKUP($C117,'Crisis Indicator Data'!$C$3:$H$198,5,FALSE)))</f>
        <v>1.6553067185978577E-2</v>
      </c>
      <c r="N117" s="144">
        <f>IF(H117="x","x",(H117*1000000/VLOOKUP($C117,'Crisis Indicator Data'!$C$3:$H$198,5,FALSE)))</f>
        <v>0</v>
      </c>
      <c r="O117" s="144">
        <f>IF(I117="x","x",(I117*1000000/VLOOKUP($C117,'Crisis Indicator Data'!$C$3:$H$198,5,FALSE)))</f>
        <v>0</v>
      </c>
      <c r="P117" s="144">
        <f>IF(J117="x","x",(J117*1000000/VLOOKUP($C117,'Crisis Indicator Data'!$C$3:$H$198,5,FALSE)))</f>
        <v>0</v>
      </c>
      <c r="Q117" s="248">
        <f t="shared" si="10"/>
        <v>1</v>
      </c>
      <c r="R117" s="248">
        <f t="shared" si="11"/>
        <v>0.5</v>
      </c>
    </row>
    <row r="118" spans="1:18" x14ac:dyDescent="0.2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1" t="str">
        <f>'Crisis Indicator Data'!E115</f>
        <v>RWA</v>
      </c>
      <c r="F118" s="160">
        <f>IF('Crisis Indicator Data'!Q115="x","x",('Crisis Indicator Data'!Q115/1000000))</f>
        <v>2.242</v>
      </c>
      <c r="G118" s="160">
        <f>IF('Crisis Indicator Data'!R115="x","x",('Crisis Indicator Data'!R115/1000000))</f>
        <v>0</v>
      </c>
      <c r="H118" s="160">
        <f>IF('Crisis Indicator Data'!S115="x","x",('Crisis Indicator Data'!S115/1000000))</f>
        <v>0.127</v>
      </c>
      <c r="I118" s="160">
        <f>IF('Crisis Indicator Data'!T115="x","x",('Crisis Indicator Data'!T115/1000000))</f>
        <v>0</v>
      </c>
      <c r="J118" s="160">
        <f>IF('Crisis Indicator Data'!U115="x","x",('Crisis Indicator Data'!U115/1000000))</f>
        <v>0</v>
      </c>
      <c r="K118" s="254">
        <f t="shared" si="9"/>
        <v>1.8</v>
      </c>
      <c r="L118" s="144">
        <f>IF(F118="x","x",(F118*1000000/VLOOKUP($C118,'Crisis Indicator Data'!$C$3:$H$198,5,FALSE)))</f>
        <v>0.94639088222878853</v>
      </c>
      <c r="M118" s="144">
        <f>IF(G118="x","x",(G118*1000000/VLOOKUP($C118,'Crisis Indicator Data'!$C$3:$H$198,5,FALSE)))</f>
        <v>0</v>
      </c>
      <c r="N118" s="144">
        <f>IF(H118="x","x",(H118*1000000/VLOOKUP($C118,'Crisis Indicator Data'!$C$3:$H$198,5,FALSE)))</f>
        <v>5.3609117771211481E-2</v>
      </c>
      <c r="O118" s="144">
        <f>IF(I118="x","x",(I118*1000000/VLOOKUP($C118,'Crisis Indicator Data'!$C$3:$H$198,5,FALSE)))</f>
        <v>0</v>
      </c>
      <c r="P118" s="144">
        <f>IF(J118="x","x",(J118*1000000/VLOOKUP($C118,'Crisis Indicator Data'!$C$3:$H$198,5,FALSE)))</f>
        <v>0</v>
      </c>
      <c r="Q118" s="248">
        <f t="shared" si="10"/>
        <v>3</v>
      </c>
      <c r="R118" s="248">
        <f t="shared" si="11"/>
        <v>2.4</v>
      </c>
    </row>
    <row r="119" spans="1:18" x14ac:dyDescent="0.25">
      <c r="A119" s="150" t="str">
        <f>'Crisis Indicator Data'!A116</f>
        <v>Complex crisis in Sudan</v>
      </c>
      <c r="B119" s="151" t="str">
        <f>'Crisis Indicator Data'!B116</f>
        <v>Multiple crises country</v>
      </c>
      <c r="C119" s="151" t="str">
        <f>'Crisis Indicator Data'!C116</f>
        <v>SDN001</v>
      </c>
      <c r="D119" s="151" t="str">
        <f>'Crisis Indicator Data'!D116</f>
        <v>Sudan</v>
      </c>
      <c r="E119" s="151" t="str">
        <f>'Crisis Indicator Data'!E116</f>
        <v>SDN</v>
      </c>
      <c r="F119" s="160">
        <f>IF('Crisis Indicator Data'!Q116="x","x",('Crisis Indicator Data'!Q116/1000000))</f>
        <v>17.899999999999999</v>
      </c>
      <c r="G119" s="160">
        <f>IF('Crisis Indicator Data'!R116="x","x",('Crisis Indicator Data'!R116/1000000))</f>
        <v>15.8</v>
      </c>
      <c r="H119" s="160">
        <f>IF('Crisis Indicator Data'!S116="x","x",('Crisis Indicator Data'!S116/1000000))</f>
        <v>6.2</v>
      </c>
      <c r="I119" s="160">
        <f>IF('Crisis Indicator Data'!T116="x","x",('Crisis Indicator Data'!T116/1000000))</f>
        <v>6.2</v>
      </c>
      <c r="J119" s="160">
        <f>IF('Crisis Indicator Data'!U116="x","x",('Crisis Indicator Data'!U116/1000000))</f>
        <v>1.9</v>
      </c>
      <c r="K119" s="254">
        <f t="shared" si="9"/>
        <v>5</v>
      </c>
      <c r="L119" s="144">
        <f>IF(F119="x","x",(F119*1000000/VLOOKUP($C119,'Crisis Indicator Data'!$C$3:$H$198,5,FALSE)))</f>
        <v>0.37291666666666667</v>
      </c>
      <c r="M119" s="144">
        <f>IF(G119="x","x",(G119*1000000/VLOOKUP($C119,'Crisis Indicator Data'!$C$3:$H$198,5,FALSE)))</f>
        <v>0.32916666666666666</v>
      </c>
      <c r="N119" s="144">
        <f>IF(H119="x","x",(H119*1000000/VLOOKUP($C119,'Crisis Indicator Data'!$C$3:$H$198,5,FALSE)))</f>
        <v>0.12916666666666668</v>
      </c>
      <c r="O119" s="144">
        <f>IF(I119="x","x",(I119*1000000/VLOOKUP($C119,'Crisis Indicator Data'!$C$3:$H$198,5,FALSE)))</f>
        <v>0.12916666666666668</v>
      </c>
      <c r="P119" s="144">
        <f>IF(J119="x","x",(J119*1000000/VLOOKUP($C119,'Crisis Indicator Data'!$C$3:$H$198,5,FALSE)))</f>
        <v>3.9583333333333331E-2</v>
      </c>
      <c r="Q119" s="248">
        <f t="shared" si="10"/>
        <v>4</v>
      </c>
      <c r="R119" s="248">
        <f t="shared" si="11"/>
        <v>4.5</v>
      </c>
    </row>
    <row r="120" spans="1:18" x14ac:dyDescent="0.25">
      <c r="A120" s="150" t="str">
        <f>'Crisis Indicator Data'!A117</f>
        <v>Refugees in Sudan</v>
      </c>
      <c r="B120" s="151" t="str">
        <f>'Crisis Indicator Data'!B117</f>
        <v>International displacement</v>
      </c>
      <c r="C120" s="151" t="str">
        <f>'Crisis Indicator Data'!C117</f>
        <v>SDN005</v>
      </c>
      <c r="D120" s="151" t="str">
        <f>'Crisis Indicator Data'!D117</f>
        <v>Sudan</v>
      </c>
      <c r="E120" s="151" t="str">
        <f>'Crisis Indicator Data'!E117</f>
        <v>SDN</v>
      </c>
      <c r="F120" s="160">
        <f>IF('Crisis Indicator Data'!Q117="x","x",('Crisis Indicator Data'!Q117/1000000))</f>
        <v>0</v>
      </c>
      <c r="G120" s="160">
        <f>IF('Crisis Indicator Data'!R117="x","x",('Crisis Indicator Data'!R117/1000000))</f>
        <v>11.949</v>
      </c>
      <c r="H120" s="160">
        <f>IF('Crisis Indicator Data'!S117="x","x",('Crisis Indicator Data'!S117/1000000))</f>
        <v>1.0580000000000001</v>
      </c>
      <c r="I120" s="160">
        <f>IF('Crisis Indicator Data'!T117="x","x",('Crisis Indicator Data'!T117/1000000))</f>
        <v>0</v>
      </c>
      <c r="J120" s="160">
        <f>IF('Crisis Indicator Data'!U117="x","x",('Crisis Indicator Data'!U117/1000000))</f>
        <v>0</v>
      </c>
      <c r="K120" s="254">
        <f t="shared" si="9"/>
        <v>3.4</v>
      </c>
      <c r="L120" s="144">
        <f>IF(F120="x","x",(F120*1000000/VLOOKUP($C120,'Crisis Indicator Data'!$C$3:$H$198,5,FALSE)))</f>
        <v>0</v>
      </c>
      <c r="M120" s="144">
        <f>IF(G120="x","x",(G120*1000000/VLOOKUP($C120,'Crisis Indicator Data'!$C$3:$H$198,5,FALSE)))</f>
        <v>0.91865918351656806</v>
      </c>
      <c r="N120" s="144">
        <f>IF(H120="x","x",(H120*1000000/VLOOKUP($C120,'Crisis Indicator Data'!$C$3:$H$198,5,FALSE)))</f>
        <v>8.1340816483431999E-2</v>
      </c>
      <c r="O120" s="144">
        <f>IF(I120="x","x",(I120*1000000/VLOOKUP($C120,'Crisis Indicator Data'!$C$3:$H$198,5,FALSE)))</f>
        <v>0</v>
      </c>
      <c r="P120" s="144">
        <f>IF(J120="x","x",(J120*1000000/VLOOKUP($C120,'Crisis Indicator Data'!$C$3:$H$198,5,FALSE)))</f>
        <v>0</v>
      </c>
      <c r="Q120" s="248">
        <f t="shared" si="10"/>
        <v>3</v>
      </c>
      <c r="R120" s="248">
        <f t="shared" si="11"/>
        <v>3.2</v>
      </c>
    </row>
    <row r="121" spans="1:18" x14ac:dyDescent="0.25">
      <c r="A121" s="150" t="str">
        <f>'Crisis Indicator Data'!A118</f>
        <v>Refugees from Ethiopia</v>
      </c>
      <c r="B121" s="151" t="str">
        <f>'Crisis Indicator Data'!B118</f>
        <v>International displacement</v>
      </c>
      <c r="C121" s="151" t="str">
        <f>'Crisis Indicator Data'!C118</f>
        <v>SDN007</v>
      </c>
      <c r="D121" s="151" t="str">
        <f>'Crisis Indicator Data'!D118</f>
        <v>Sudan</v>
      </c>
      <c r="E121" s="151" t="str">
        <f>'Crisis Indicator Data'!E118</f>
        <v>SDN</v>
      </c>
      <c r="F121" s="160">
        <f>IF('Crisis Indicator Data'!Q118="x","x",('Crisis Indicator Data'!Q118/1000000))</f>
        <v>0</v>
      </c>
      <c r="G121" s="160">
        <f>IF('Crisis Indicator Data'!R118="x","x",('Crisis Indicator Data'!R118/1000000))</f>
        <v>13.757999999999999</v>
      </c>
      <c r="H121" s="160">
        <f>IF('Crisis Indicator Data'!S118="x","x",('Crisis Indicator Data'!S118/1000000))</f>
        <v>7.1999999999999995E-2</v>
      </c>
      <c r="I121" s="160">
        <f>IF('Crisis Indicator Data'!T118="x","x",('Crisis Indicator Data'!T118/1000000))</f>
        <v>0</v>
      </c>
      <c r="J121" s="160">
        <f>IF('Crisis Indicator Data'!U118="x","x",('Crisis Indicator Data'!U118/1000000))</f>
        <v>0</v>
      </c>
      <c r="K121" s="254">
        <f t="shared" si="9"/>
        <v>1.4</v>
      </c>
      <c r="L121" s="144">
        <f>IF(F121="x","x",(F121*1000000/VLOOKUP($C121,'Crisis Indicator Data'!$C$3:$H$198,5,FALSE)))</f>
        <v>0</v>
      </c>
      <c r="M121" s="144">
        <f>IF(G121="x","x",(G121*1000000/VLOOKUP($C121,'Crisis Indicator Data'!$C$3:$H$198,5,FALSE)))</f>
        <v>0.99479392624728846</v>
      </c>
      <c r="N121" s="144">
        <f>IF(H121="x","x",(H121*1000000/VLOOKUP($C121,'Crisis Indicator Data'!$C$3:$H$198,5,FALSE)))</f>
        <v>5.2060737527114967E-3</v>
      </c>
      <c r="O121" s="144">
        <f>IF(I121="x","x",(I121*1000000/VLOOKUP($C121,'Crisis Indicator Data'!$C$3:$H$198,5,FALSE)))</f>
        <v>0</v>
      </c>
      <c r="P121" s="144">
        <f>IF(J121="x","x",(J121*1000000/VLOOKUP($C121,'Crisis Indicator Data'!$C$3:$H$198,5,FALSE)))</f>
        <v>0</v>
      </c>
      <c r="Q121" s="248">
        <f t="shared" si="10"/>
        <v>2</v>
      </c>
      <c r="R121" s="248">
        <f t="shared" si="11"/>
        <v>1.7</v>
      </c>
    </row>
    <row r="122" spans="1:18" x14ac:dyDescent="0.25">
      <c r="A122" s="150" t="str">
        <f>'Crisis Indicator Data'!A119</f>
        <v>Violence West-Darfur</v>
      </c>
      <c r="B122" s="151" t="str">
        <f>'Crisis Indicator Data'!B119</f>
        <v>Other type of violence</v>
      </c>
      <c r="C122" s="151" t="str">
        <f>'Crisis Indicator Data'!C119</f>
        <v>SDN008</v>
      </c>
      <c r="D122" s="151" t="str">
        <f>'Crisis Indicator Data'!D119</f>
        <v>Sudan</v>
      </c>
      <c r="E122" s="151" t="str">
        <f>'Crisis Indicator Data'!E119</f>
        <v>SDN</v>
      </c>
      <c r="F122" s="160">
        <f>IF('Crisis Indicator Data'!Q119="x","x",('Crisis Indicator Data'!Q119/1000000))</f>
        <v>0</v>
      </c>
      <c r="G122" s="160">
        <f>IF('Crisis Indicator Data'!R119="x","x",('Crisis Indicator Data'!R119/1000000))</f>
        <v>0.96199999999999997</v>
      </c>
      <c r="H122" s="160">
        <f>IF('Crisis Indicator Data'!S119="x","x",('Crisis Indicator Data'!S119/1000000))</f>
        <v>0.13</v>
      </c>
      <c r="I122" s="160">
        <f>IF('Crisis Indicator Data'!T119="x","x",('Crisis Indicator Data'!T119/1000000))</f>
        <v>0.72</v>
      </c>
      <c r="J122" s="160">
        <f>IF('Crisis Indicator Data'!U119="x","x",('Crisis Indicator Data'!U119/1000000))</f>
        <v>0.08</v>
      </c>
      <c r="K122" s="254">
        <f t="shared" si="9"/>
        <v>3.3</v>
      </c>
      <c r="L122" s="144">
        <f>IF(F122="x","x",(F122*1000000/VLOOKUP($C122,'Crisis Indicator Data'!$C$3:$H$198,5,FALSE)))</f>
        <v>0</v>
      </c>
      <c r="M122" s="144">
        <f>IF(G122="x","x",(G122*1000000/VLOOKUP($C122,'Crisis Indicator Data'!$C$3:$H$198,5,FALSE)))</f>
        <v>0.5084566596194503</v>
      </c>
      <c r="N122" s="144">
        <f>IF(H122="x","x",(H122*1000000/VLOOKUP($C122,'Crisis Indicator Data'!$C$3:$H$198,5,FALSE)))</f>
        <v>6.8710359408033828E-2</v>
      </c>
      <c r="O122" s="144">
        <f>IF(I122="x","x",(I122*1000000/VLOOKUP($C122,'Crisis Indicator Data'!$C$3:$H$198,5,FALSE)))</f>
        <v>0.38054968287526425</v>
      </c>
      <c r="P122" s="144">
        <f>IF(J122="x","x",(J122*1000000/VLOOKUP($C122,'Crisis Indicator Data'!$C$3:$H$198,5,FALSE)))</f>
        <v>4.2283298097251586E-2</v>
      </c>
      <c r="Q122" s="248">
        <f t="shared" si="10"/>
        <v>4</v>
      </c>
      <c r="R122" s="248">
        <f t="shared" si="11"/>
        <v>3.65</v>
      </c>
    </row>
    <row r="123" spans="1:18" x14ac:dyDescent="0.25">
      <c r="A123" s="150" t="str">
        <f>'Crisis Indicator Data'!A120</f>
        <v>Drought in Senegal</v>
      </c>
      <c r="B123" s="151" t="str">
        <f>'Crisis Indicator Data'!B120</f>
        <v>Drought</v>
      </c>
      <c r="C123" s="151" t="str">
        <f>'Crisis Indicator Data'!C120</f>
        <v>SEN002</v>
      </c>
      <c r="D123" s="151" t="str">
        <f>'Crisis Indicator Data'!D120</f>
        <v>Senegal</v>
      </c>
      <c r="E123" s="151" t="str">
        <f>'Crisis Indicator Data'!E120</f>
        <v>SEN</v>
      </c>
      <c r="F123" s="160">
        <f>IF('Crisis Indicator Data'!Q120="x","x",('Crisis Indicator Data'!Q120/1000000))</f>
        <v>13.521000000000001</v>
      </c>
      <c r="G123" s="160">
        <f>IF('Crisis Indicator Data'!R120="x","x",('Crisis Indicator Data'!R120/1000000))</f>
        <v>2.6760000000000002</v>
      </c>
      <c r="H123" s="160">
        <f>IF('Crisis Indicator Data'!S120="x","x",('Crisis Indicator Data'!S120/1000000))</f>
        <v>0.498</v>
      </c>
      <c r="I123" s="160">
        <f>IF('Crisis Indicator Data'!T120="x","x",('Crisis Indicator Data'!T120/1000000))</f>
        <v>1.2999999999999999E-2</v>
      </c>
      <c r="J123" s="160">
        <f>IF('Crisis Indicator Data'!U120="x","x",('Crisis Indicator Data'!U120/1000000))</f>
        <v>0</v>
      </c>
      <c r="K123" s="254">
        <f t="shared" si="9"/>
        <v>2.8</v>
      </c>
      <c r="L123" s="144">
        <f>IF(F123="x","x",(F123*1000000/VLOOKUP($C123,'Crisis Indicator Data'!$C$3:$H$198,5,FALSE)))</f>
        <v>0.80920462026452811</v>
      </c>
      <c r="M123" s="144">
        <f>IF(G123="x","x",(G123*1000000/VLOOKUP($C123,'Crisis Indicator Data'!$C$3:$H$198,5,FALSE)))</f>
        <v>0.16015321084445508</v>
      </c>
      <c r="N123" s="144">
        <f>IF(H123="x","x",(H123*1000000/VLOOKUP($C123,'Crisis Indicator Data'!$C$3:$H$198,5,FALSE)))</f>
        <v>2.9804297085403077E-2</v>
      </c>
      <c r="O123" s="144">
        <f>IF(I123="x","x",(I123*1000000/VLOOKUP($C123,'Crisis Indicator Data'!$C$3:$H$198,5,FALSE)))</f>
        <v>7.7802381949847383E-4</v>
      </c>
      <c r="P123" s="144">
        <f>IF(J123="x","x",(J123*1000000/VLOOKUP($C123,'Crisis Indicator Data'!$C$3:$H$198,5,FALSE)))</f>
        <v>0</v>
      </c>
      <c r="Q123" s="248">
        <f t="shared" si="10"/>
        <v>2</v>
      </c>
      <c r="R123" s="248">
        <f t="shared" si="11"/>
        <v>2.4</v>
      </c>
    </row>
    <row r="124" spans="1:18" x14ac:dyDescent="0.25">
      <c r="A124" s="150" t="str">
        <f>'Crisis Indicator Data'!A121</f>
        <v>Complex crisis in El Salvador</v>
      </c>
      <c r="B124" s="151" t="str">
        <f>'Crisis Indicator Data'!B121</f>
        <v>Complex crisis</v>
      </c>
      <c r="C124" s="151" t="str">
        <f>'Crisis Indicator Data'!C121</f>
        <v>SLV001</v>
      </c>
      <c r="D124" s="151" t="str">
        <f>'Crisis Indicator Data'!D121</f>
        <v>El Salvador</v>
      </c>
      <c r="E124" s="151" t="str">
        <f>'Crisis Indicator Data'!E121</f>
        <v>SLV</v>
      </c>
      <c r="F124" s="160">
        <f>IF('Crisis Indicator Data'!Q121="x","x",('Crisis Indicator Data'!Q121/1000000))</f>
        <v>3.5</v>
      </c>
      <c r="G124" s="160">
        <f>IF('Crisis Indicator Data'!R121="x","x",('Crisis Indicator Data'!R121/1000000))</f>
        <v>1.5</v>
      </c>
      <c r="H124" s="160">
        <f>IF('Crisis Indicator Data'!S121="x","x",('Crisis Indicator Data'!S121/1000000))</f>
        <v>1.4</v>
      </c>
      <c r="I124" s="160">
        <f>IF('Crisis Indicator Data'!T121="x","x",('Crisis Indicator Data'!T121/1000000))</f>
        <v>0.3</v>
      </c>
      <c r="J124" s="160">
        <f>IF('Crisis Indicator Data'!U121="x","x",('Crisis Indicator Data'!U121/1000000))</f>
        <v>0</v>
      </c>
      <c r="K124" s="254">
        <f t="shared" si="9"/>
        <v>3.7</v>
      </c>
      <c r="L124" s="144">
        <f>IF(F124="x","x",(F124*1000000/VLOOKUP($C124,'Crisis Indicator Data'!$C$3:$H$198,5,FALSE)))</f>
        <v>0.52238805970149249</v>
      </c>
      <c r="M124" s="144">
        <f>IF(G124="x","x",(G124*1000000/VLOOKUP($C124,'Crisis Indicator Data'!$C$3:$H$198,5,FALSE)))</f>
        <v>0.22388059701492538</v>
      </c>
      <c r="N124" s="144">
        <f>IF(H124="x","x",(H124*1000000/VLOOKUP($C124,'Crisis Indicator Data'!$C$3:$H$198,5,FALSE)))</f>
        <v>0.20895522388059701</v>
      </c>
      <c r="O124" s="144">
        <f>IF(I124="x","x",(I124*1000000/VLOOKUP($C124,'Crisis Indicator Data'!$C$3:$H$198,5,FALSE)))</f>
        <v>4.4776119402985072E-2</v>
      </c>
      <c r="P124" s="144">
        <f>IF(J124="x","x",(J124*1000000/VLOOKUP($C124,'Crisis Indicator Data'!$C$3:$H$198,5,FALSE)))</f>
        <v>0</v>
      </c>
      <c r="Q124" s="248">
        <f t="shared" si="10"/>
        <v>3</v>
      </c>
      <c r="R124" s="248">
        <f t="shared" si="11"/>
        <v>3.35</v>
      </c>
    </row>
    <row r="125" spans="1:18" x14ac:dyDescent="0.25">
      <c r="A125" s="150" t="str">
        <f>'Crisis Indicator Data'!A122</f>
        <v>Complex crisis in Somalia</v>
      </c>
      <c r="B125" s="151" t="str">
        <f>'Crisis Indicator Data'!B122</f>
        <v>Complex crisis</v>
      </c>
      <c r="C125" s="151" t="str">
        <f>'Crisis Indicator Data'!C122</f>
        <v>SOM001</v>
      </c>
      <c r="D125" s="151" t="str">
        <f>'Crisis Indicator Data'!D122</f>
        <v>Somalia</v>
      </c>
      <c r="E125" s="151" t="str">
        <f>'Crisis Indicator Data'!E122</f>
        <v>SOM</v>
      </c>
      <c r="F125" s="160">
        <f>IF('Crisis Indicator Data'!Q122="x","x",('Crisis Indicator Data'!Q122/1000000))</f>
        <v>1.9E-2</v>
      </c>
      <c r="G125" s="160">
        <f>IF('Crisis Indicator Data'!R122="x","x",('Crisis Indicator Data'!R122/1000000))</f>
        <v>8</v>
      </c>
      <c r="H125" s="160">
        <f>IF('Crisis Indicator Data'!S122="x","x",('Crisis Indicator Data'!S122/1000000))</f>
        <v>7.7</v>
      </c>
      <c r="I125" s="160">
        <f>IF('Crisis Indicator Data'!T122="x","x",('Crisis Indicator Data'!T122/1000000))</f>
        <v>3.5999999999999997E-2</v>
      </c>
      <c r="J125" s="160">
        <f>IF('Crisis Indicator Data'!U122="x","x",('Crisis Indicator Data'!U122/1000000))</f>
        <v>0</v>
      </c>
      <c r="K125" s="254">
        <f t="shared" si="9"/>
        <v>4.8</v>
      </c>
      <c r="L125" s="144">
        <f>IF(F125="x","x",(F125*1000000/VLOOKUP($C125,'Crisis Indicator Data'!$C$3:$H$198,5,FALSE)))</f>
        <v>1.2059663598857505E-3</v>
      </c>
      <c r="M125" s="144">
        <f>IF(G125="x","x",(G125*1000000/VLOOKUP($C125,'Crisis Indicator Data'!$C$3:$H$198,5,FALSE)))</f>
        <v>0.50777530942557914</v>
      </c>
      <c r="N125" s="144">
        <f>IF(H125="x","x",(H125*1000000/VLOOKUP($C125,'Crisis Indicator Data'!$C$3:$H$198,5,FALSE)))</f>
        <v>0.48873373532211994</v>
      </c>
      <c r="O125" s="144">
        <f>IF(I125="x","x",(I125*1000000/VLOOKUP($C125,'Crisis Indicator Data'!$C$3:$H$198,5,FALSE)))</f>
        <v>2.2849888924151062E-3</v>
      </c>
      <c r="P125" s="144">
        <f>IF(J125="x","x",(J125*1000000/VLOOKUP($C125,'Crisis Indicator Data'!$C$3:$H$198,5,FALSE)))</f>
        <v>0</v>
      </c>
      <c r="Q125" s="248">
        <f t="shared" si="10"/>
        <v>3</v>
      </c>
      <c r="R125" s="248">
        <f t="shared" si="11"/>
        <v>3.9</v>
      </c>
    </row>
    <row r="126" spans="1:18" x14ac:dyDescent="0.2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1" t="str">
        <f>'Crisis Indicator Data'!E123</f>
        <v>SOM</v>
      </c>
      <c r="F126" s="160">
        <f>IF('Crisis Indicator Data'!Q123="x","x",('Crisis Indicator Data'!Q123/1000000))</f>
        <v>1.296</v>
      </c>
      <c r="G126" s="160">
        <f>IF('Crisis Indicator Data'!R123="x","x",('Crisis Indicator Data'!R123/1000000))</f>
        <v>0</v>
      </c>
      <c r="H126" s="160">
        <f>IF('Crisis Indicator Data'!S123="x","x",('Crisis Indicator Data'!S123/1000000))</f>
        <v>0</v>
      </c>
      <c r="I126" s="160">
        <f>IF('Crisis Indicator Data'!T123="x","x",('Crisis Indicator Data'!T123/1000000))</f>
        <v>2.5000000000000001E-2</v>
      </c>
      <c r="J126" s="160">
        <f>IF('Crisis Indicator Data'!U123="x","x",('Crisis Indicator Data'!U123/1000000))</f>
        <v>0</v>
      </c>
      <c r="K126" s="254">
        <f t="shared" si="9"/>
        <v>0.7</v>
      </c>
      <c r="L126" s="144">
        <f>IF(F126="x","x",(F126*1000000/VLOOKUP($C126,'Crisis Indicator Data'!$C$3:$H$198,5,FALSE)))</f>
        <v>0.98033282904689867</v>
      </c>
      <c r="M126" s="144">
        <f>IF(G126="x","x",(G126*1000000/VLOOKUP($C126,'Crisis Indicator Data'!$C$3:$H$198,5,FALSE)))</f>
        <v>0</v>
      </c>
      <c r="N126" s="144">
        <f>IF(H126="x","x",(H126*1000000/VLOOKUP($C126,'Crisis Indicator Data'!$C$3:$H$198,5,FALSE)))</f>
        <v>0</v>
      </c>
      <c r="O126" s="144">
        <f>IF(I126="x","x",(I126*1000000/VLOOKUP($C126,'Crisis Indicator Data'!$C$3:$H$198,5,FALSE)))</f>
        <v>1.8910741301059002E-2</v>
      </c>
      <c r="P126" s="144">
        <f>IF(J126="x","x",(J126*1000000/VLOOKUP($C126,'Crisis Indicator Data'!$C$3:$H$198,5,FALSE)))</f>
        <v>0</v>
      </c>
      <c r="Q126" s="248">
        <f t="shared" si="10"/>
        <v>1</v>
      </c>
      <c r="R126" s="248">
        <f t="shared" si="11"/>
        <v>0.85</v>
      </c>
    </row>
    <row r="127" spans="1:18" x14ac:dyDescent="0.25">
      <c r="A127" s="150" t="str">
        <f>'Crisis Indicator Data'!A124</f>
        <v>Drought in Somalia</v>
      </c>
      <c r="B127" s="151" t="str">
        <f>'Crisis Indicator Data'!B124</f>
        <v>Drought</v>
      </c>
      <c r="C127" s="151" t="str">
        <f>'Crisis Indicator Data'!C124</f>
        <v>SOM005</v>
      </c>
      <c r="D127" s="151" t="str">
        <f>'Crisis Indicator Data'!D124</f>
        <v>Somalia</v>
      </c>
      <c r="E127" s="151" t="str">
        <f>'Crisis Indicator Data'!E124</f>
        <v>SOM</v>
      </c>
      <c r="F127" s="160">
        <f>IF('Crisis Indicator Data'!Q124="x","x",('Crisis Indicator Data'!Q124/1000000))</f>
        <v>0</v>
      </c>
      <c r="G127" s="160">
        <f>IF('Crisis Indicator Data'!R124="x","x",('Crisis Indicator Data'!R124/1000000))</f>
        <v>9.7550000000000008</v>
      </c>
      <c r="H127" s="160">
        <f>IF('Crisis Indicator Data'!S124="x","x",('Crisis Indicator Data'!S124/1000000))</f>
        <v>4.2190000000000003</v>
      </c>
      <c r="I127" s="160">
        <f>IF('Crisis Indicator Data'!T124="x","x",('Crisis Indicator Data'!T124/1000000))</f>
        <v>1.7</v>
      </c>
      <c r="J127" s="160">
        <f>IF('Crisis Indicator Data'!U124="x","x",('Crisis Indicator Data'!U124/1000000))</f>
        <v>8.1000000000000003E-2</v>
      </c>
      <c r="K127" s="254">
        <f t="shared" si="9"/>
        <v>4.5999999999999996</v>
      </c>
      <c r="L127" s="144">
        <f>IF(F127="x","x",(F127*1000000/VLOOKUP($C127,'Crisis Indicator Data'!$C$3:$H$198,5,FALSE)))</f>
        <v>0</v>
      </c>
      <c r="M127" s="144">
        <f>IF(G127="x","x",(G127*1000000/VLOOKUP($C127,'Crisis Indicator Data'!$C$3:$H$198,5,FALSE)))</f>
        <v>0.61916851793081562</v>
      </c>
      <c r="N127" s="144">
        <f>IF(H127="x","x",(H127*1000000/VLOOKUP($C127,'Crisis Indicator Data'!$C$3:$H$198,5,FALSE)))</f>
        <v>0.2677880038083148</v>
      </c>
      <c r="O127" s="144">
        <f>IF(I127="x","x",(I127*1000000/VLOOKUP($C127,'Crisis Indicator Data'!$C$3:$H$198,5,FALSE)))</f>
        <v>0.10790225325293558</v>
      </c>
      <c r="P127" s="144">
        <f>IF(J127="x","x",(J127*1000000/VLOOKUP($C127,'Crisis Indicator Data'!$C$3:$H$198,5,FALSE)))</f>
        <v>5.1412250079339895E-3</v>
      </c>
      <c r="Q127" s="248">
        <f t="shared" si="10"/>
        <v>4</v>
      </c>
      <c r="R127" s="248">
        <f t="shared" si="11"/>
        <v>4.3</v>
      </c>
    </row>
    <row r="128" spans="1:18" x14ac:dyDescent="0.25">
      <c r="A128" s="150" t="str">
        <f>'Crisis Indicator Data'!A125</f>
        <v>Complex crisis in South Sudan</v>
      </c>
      <c r="B128" s="151" t="str">
        <f>'Crisis Indicator Data'!B125</f>
        <v>Complex crisis</v>
      </c>
      <c r="C128" s="151" t="str">
        <f>'Crisis Indicator Data'!C125</f>
        <v>SSD001</v>
      </c>
      <c r="D128" s="151" t="str">
        <f>'Crisis Indicator Data'!D125</f>
        <v>South Sudan</v>
      </c>
      <c r="E128" s="151" t="str">
        <f>'Crisis Indicator Data'!E125</f>
        <v>SSD</v>
      </c>
      <c r="F128" s="160">
        <f>IF('Crisis Indicator Data'!Q125="x","x",('Crisis Indicator Data'!Q125/1000000))</f>
        <v>0</v>
      </c>
      <c r="G128" s="160">
        <f>IF('Crisis Indicator Data'!R125="x","x",('Crisis Indicator Data'!R125/1000000))</f>
        <v>3.5</v>
      </c>
      <c r="H128" s="160">
        <f>IF('Crisis Indicator Data'!S125="x","x",('Crisis Indicator Data'!S125/1000000))</f>
        <v>6.4969999999999999</v>
      </c>
      <c r="I128" s="160">
        <f>IF('Crisis Indicator Data'!T125="x","x",('Crisis Indicator Data'!T125/1000000))</f>
        <v>1.4239999999999999</v>
      </c>
      <c r="J128" s="160">
        <f>IF('Crisis Indicator Data'!U125="x","x",('Crisis Indicator Data'!U125/1000000))</f>
        <v>0.97899999999999998</v>
      </c>
      <c r="K128" s="254">
        <f t="shared" si="9"/>
        <v>4.9000000000000004</v>
      </c>
      <c r="L128" s="144">
        <f>IF(F128="x","x",(F128*1000000/VLOOKUP($C128,'Crisis Indicator Data'!$C$3:$H$198,5,FALSE)))</f>
        <v>0</v>
      </c>
      <c r="M128" s="144">
        <f>IF(G128="x","x",(G128*1000000/VLOOKUP($C128,'Crisis Indicator Data'!$C$3:$H$198,5,FALSE)))</f>
        <v>0.28225806451612906</v>
      </c>
      <c r="N128" s="144">
        <f>IF(H128="x","x",(H128*1000000/VLOOKUP($C128,'Crisis Indicator Data'!$C$3:$H$198,5,FALSE)))</f>
        <v>0.52395161290322578</v>
      </c>
      <c r="O128" s="144">
        <f>IF(I128="x","x",(I128*1000000/VLOOKUP($C128,'Crisis Indicator Data'!$C$3:$H$198,5,FALSE)))</f>
        <v>0.11483870967741935</v>
      </c>
      <c r="P128" s="144">
        <f>IF(J128="x","x",(J128*1000000/VLOOKUP($C128,'Crisis Indicator Data'!$C$3:$H$198,5,FALSE)))</f>
        <v>7.8951612903225804E-2</v>
      </c>
      <c r="Q128" s="248">
        <f t="shared" si="10"/>
        <v>5</v>
      </c>
      <c r="R128" s="248">
        <f t="shared" si="11"/>
        <v>4.95</v>
      </c>
    </row>
    <row r="129" spans="1:18" x14ac:dyDescent="0.25">
      <c r="A129" s="150" t="str">
        <f>'Crisis Indicator Data'!A126</f>
        <v>Displacement from Ukraine conflict in Slovakia</v>
      </c>
      <c r="B129" s="151" t="str">
        <f>'Crisis Indicator Data'!B126</f>
        <v>International displacement</v>
      </c>
      <c r="C129" s="151" t="str">
        <f>'Crisis Indicator Data'!C126</f>
        <v>SVK002</v>
      </c>
      <c r="D129" s="151" t="str">
        <f>'Crisis Indicator Data'!D126</f>
        <v>Slovakia</v>
      </c>
      <c r="E129" s="151" t="str">
        <f>'Crisis Indicator Data'!E126</f>
        <v>SVK</v>
      </c>
      <c r="F129" s="160">
        <f>IF('Crisis Indicator Data'!Q126="x","x",('Crisis Indicator Data'!Q126/1000000))</f>
        <v>1.544</v>
      </c>
      <c r="G129" s="160">
        <f>IF('Crisis Indicator Data'!R126="x","x",('Crisis Indicator Data'!R126/1000000))</f>
        <v>0.26500000000000001</v>
      </c>
      <c r="H129" s="160">
        <f>IF('Crisis Indicator Data'!S126="x","x",('Crisis Indicator Data'!S126/1000000))</f>
        <v>0</v>
      </c>
      <c r="I129" s="160">
        <f>IF('Crisis Indicator Data'!T126="x","x",('Crisis Indicator Data'!T126/1000000))</f>
        <v>0</v>
      </c>
      <c r="J129" s="160">
        <f>IF('Crisis Indicator Data'!U126="x","x",('Crisis Indicator Data'!U126/1000000))</f>
        <v>0</v>
      </c>
      <c r="K129" s="254">
        <f t="shared" si="9"/>
        <v>0</v>
      </c>
      <c r="L129" s="144">
        <f>IF(F129="x","x",(F129*1000000/VLOOKUP($C129,'Crisis Indicator Data'!$C$3:$H$198,5,FALSE)))</f>
        <v>0.84095860566448799</v>
      </c>
      <c r="M129" s="144">
        <f>IF(G129="x","x",(G129*1000000/VLOOKUP($C129,'Crisis Indicator Data'!$C$3:$H$198,5,FALSE)))</f>
        <v>0.1443355119825708</v>
      </c>
      <c r="N129" s="144">
        <f>IF(H129="x","x",(H129*1000000/VLOOKUP($C129,'Crisis Indicator Data'!$C$3:$H$198,5,FALSE)))</f>
        <v>0</v>
      </c>
      <c r="O129" s="144">
        <f>IF(I129="x","x",(I129*1000000/VLOOKUP($C129,'Crisis Indicator Data'!$C$3:$H$198,5,FALSE)))</f>
        <v>0</v>
      </c>
      <c r="P129" s="144">
        <f>IF(J129="x","x",(J129*1000000/VLOOKUP($C129,'Crisis Indicator Data'!$C$3:$H$198,5,FALSE)))</f>
        <v>0</v>
      </c>
      <c r="Q129" s="248">
        <f t="shared" si="10"/>
        <v>2</v>
      </c>
      <c r="R129" s="248">
        <f t="shared" si="11"/>
        <v>1</v>
      </c>
    </row>
    <row r="130" spans="1:18" x14ac:dyDescent="0.25">
      <c r="A130" s="150" t="str">
        <f>'Crisis Indicator Data'!A127</f>
        <v>Food Security Crisis in Eswatini</v>
      </c>
      <c r="B130" s="151" t="str">
        <f>'Crisis Indicator Data'!B127</f>
        <v>Food Security</v>
      </c>
      <c r="C130" s="151" t="str">
        <f>'Crisis Indicator Data'!C127</f>
        <v>SWZ001</v>
      </c>
      <c r="D130" s="151" t="str">
        <f>'Crisis Indicator Data'!D127</f>
        <v>Eswatini</v>
      </c>
      <c r="E130" s="151" t="str">
        <f>'Crisis Indicator Data'!E127</f>
        <v>SWZ</v>
      </c>
      <c r="F130" s="160">
        <f>IF('Crisis Indicator Data'!Q127="x","x",('Crisis Indicator Data'!Q127/1000000))</f>
        <v>0.46</v>
      </c>
      <c r="G130" s="160">
        <f>IF('Crisis Indicator Data'!R127="x","x",('Crisis Indicator Data'!R127/1000000))</f>
        <v>0.376</v>
      </c>
      <c r="H130" s="160">
        <f>IF('Crisis Indicator Data'!S127="x","x",('Crisis Indicator Data'!S127/1000000))</f>
        <v>0.28599999999999998</v>
      </c>
      <c r="I130" s="160">
        <f>IF('Crisis Indicator Data'!T127="x","x",('Crisis Indicator Data'!T127/1000000))</f>
        <v>0.05</v>
      </c>
      <c r="J130" s="160">
        <f>IF('Crisis Indicator Data'!U127="x","x",('Crisis Indicator Data'!U127/1000000))</f>
        <v>0</v>
      </c>
      <c r="K130" s="254">
        <f t="shared" si="9"/>
        <v>2.5</v>
      </c>
      <c r="L130" s="144">
        <f>IF(F130="x","x",(F130*1000000/VLOOKUP($C130,'Crisis Indicator Data'!$C$3:$H$198,5,FALSE)))</f>
        <v>0.39249146757679182</v>
      </c>
      <c r="M130" s="144">
        <f>IF(G130="x","x",(G130*1000000/VLOOKUP($C130,'Crisis Indicator Data'!$C$3:$H$198,5,FALSE)))</f>
        <v>0.32081911262798635</v>
      </c>
      <c r="N130" s="144">
        <f>IF(H130="x","x",(H130*1000000/VLOOKUP($C130,'Crisis Indicator Data'!$C$3:$H$198,5,FALSE)))</f>
        <v>0.24402730375426621</v>
      </c>
      <c r="O130" s="144">
        <f>IF(I130="x","x",(I130*1000000/VLOOKUP($C130,'Crisis Indicator Data'!$C$3:$H$198,5,FALSE)))</f>
        <v>4.2662116040955635E-2</v>
      </c>
      <c r="P130" s="144">
        <f>IF(J130="x","x",(J130*1000000/VLOOKUP($C130,'Crisis Indicator Data'!$C$3:$H$198,5,FALSE)))</f>
        <v>0</v>
      </c>
      <c r="Q130" s="248">
        <f t="shared" si="10"/>
        <v>3</v>
      </c>
      <c r="R130" s="248">
        <f t="shared" si="11"/>
        <v>2.75</v>
      </c>
    </row>
    <row r="131" spans="1:18" x14ac:dyDescent="0.25">
      <c r="A131" s="150" t="str">
        <f>'Crisis Indicator Data'!A128</f>
        <v>Syrian conflict</v>
      </c>
      <c r="B131" s="151" t="str">
        <f>'Crisis Indicator Data'!B128</f>
        <v>Complex crisis</v>
      </c>
      <c r="C131" s="151" t="str">
        <f>'Crisis Indicator Data'!C128</f>
        <v>SYR001</v>
      </c>
      <c r="D131" s="151" t="str">
        <f>'Crisis Indicator Data'!D128</f>
        <v>Syria</v>
      </c>
      <c r="E131" s="151" t="str">
        <f>'Crisis Indicator Data'!E128</f>
        <v>SYR</v>
      </c>
      <c r="F131" s="160">
        <f>IF('Crisis Indicator Data'!Q128="x","x",('Crisis Indicator Data'!Q128/1000000))</f>
        <v>0</v>
      </c>
      <c r="G131" s="160">
        <f>IF('Crisis Indicator Data'!R128="x","x",('Crisis Indicator Data'!R128/1000000))</f>
        <v>7.14</v>
      </c>
      <c r="H131" s="160">
        <f>IF('Crisis Indicator Data'!S128="x","x",('Crisis Indicator Data'!S128/1000000))</f>
        <v>9.6</v>
      </c>
      <c r="I131" s="160">
        <f>IF('Crisis Indicator Data'!T128="x","x",('Crisis Indicator Data'!T128/1000000))</f>
        <v>4.9000000000000004</v>
      </c>
      <c r="J131" s="160">
        <f>IF('Crisis Indicator Data'!U128="x","x",('Crisis Indicator Data'!U128/1000000))</f>
        <v>0.06</v>
      </c>
      <c r="K131" s="254">
        <f t="shared" si="9"/>
        <v>5</v>
      </c>
      <c r="L131" s="144">
        <f>IF(F131="x","x",(F131*1000000/VLOOKUP($C131,'Crisis Indicator Data'!$C$3:$H$198,5,FALSE)))</f>
        <v>0</v>
      </c>
      <c r="M131" s="144">
        <f>IF(G131="x","x",(G131*1000000/VLOOKUP($C131,'Crisis Indicator Data'!$C$3:$H$198,5,FALSE)))</f>
        <v>0.32903225806451614</v>
      </c>
      <c r="N131" s="144">
        <f>IF(H131="x","x",(H131*1000000/VLOOKUP($C131,'Crisis Indicator Data'!$C$3:$H$198,5,FALSE)))</f>
        <v>0.44239631336405533</v>
      </c>
      <c r="O131" s="144">
        <f>IF(I131="x","x",(I131*1000000/VLOOKUP($C131,'Crisis Indicator Data'!$C$3:$H$198,5,FALSE)))</f>
        <v>0.22580645161290322</v>
      </c>
      <c r="P131" s="144">
        <f>IF(J131="x","x",(J131*1000000/VLOOKUP($C131,'Crisis Indicator Data'!$C$3:$H$198,5,FALSE)))</f>
        <v>2.7649769585253456E-3</v>
      </c>
      <c r="Q131" s="248">
        <f t="shared" si="10"/>
        <v>4</v>
      </c>
      <c r="R131" s="248">
        <f t="shared" si="11"/>
        <v>4.5</v>
      </c>
    </row>
    <row r="132" spans="1:18" x14ac:dyDescent="0.25">
      <c r="A132" s="150" t="str">
        <f>'Crisis Indicator Data'!A129</f>
        <v>Complex crisis in Chad</v>
      </c>
      <c r="B132" s="151" t="str">
        <f>'Crisis Indicator Data'!B129</f>
        <v>Multiple crises country</v>
      </c>
      <c r="C132" s="151" t="str">
        <f>'Crisis Indicator Data'!C129</f>
        <v>TCD001</v>
      </c>
      <c r="D132" s="151" t="str">
        <f>'Crisis Indicator Data'!D129</f>
        <v>Chad</v>
      </c>
      <c r="E132" s="151" t="str">
        <f>'Crisis Indicator Data'!E129</f>
        <v>TCD</v>
      </c>
      <c r="F132" s="160">
        <f>IF('Crisis Indicator Data'!Q129="x","x",('Crisis Indicator Data'!Q129/1000000))</f>
        <v>9.1750000000000007</v>
      </c>
      <c r="G132" s="160">
        <f>IF('Crisis Indicator Data'!R129="x","x",('Crisis Indicator Data'!R129/1000000))</f>
        <v>1.2070000000000001</v>
      </c>
      <c r="H132" s="160">
        <f>IF('Crisis Indicator Data'!S129="x","x",('Crisis Indicator Data'!S129/1000000))</f>
        <v>4.7359999999999998</v>
      </c>
      <c r="I132" s="160">
        <f>IF('Crisis Indicator Data'!T129="x","x",('Crisis Indicator Data'!T129/1000000))</f>
        <v>1.472</v>
      </c>
      <c r="J132" s="160">
        <f>IF('Crisis Indicator Data'!U129="x","x",('Crisis Indicator Data'!U129/1000000))</f>
        <v>0.192</v>
      </c>
      <c r="K132" s="254">
        <f t="shared" si="9"/>
        <v>4.7</v>
      </c>
      <c r="L132" s="144">
        <f>IF(F132="x","x",(F132*1000000/VLOOKUP($C132,'Crisis Indicator Data'!$C$3:$H$198,5,FALSE)))</f>
        <v>0.54622849318330657</v>
      </c>
      <c r="M132" s="144">
        <f>IF(G132="x","x",(G132*1000000/VLOOKUP($C132,'Crisis Indicator Data'!$C$3:$H$198,5,FALSE)))</f>
        <v>7.1858069893433352E-2</v>
      </c>
      <c r="N132" s="144">
        <f>IF(H132="x","x",(H132*1000000/VLOOKUP($C132,'Crisis Indicator Data'!$C$3:$H$198,5,FALSE)))</f>
        <v>0.28195511103173188</v>
      </c>
      <c r="O132" s="144">
        <f>IF(I132="x","x",(I132*1000000/VLOOKUP($C132,'Crisis Indicator Data'!$C$3:$H$198,5,FALSE)))</f>
        <v>8.7634696672024767E-2</v>
      </c>
      <c r="P132" s="144">
        <f>IF(J132="x","x",(J132*1000000/VLOOKUP($C132,'Crisis Indicator Data'!$C$3:$H$198,5,FALSE)))</f>
        <v>1.1430612609394535E-2</v>
      </c>
      <c r="Q132" s="248">
        <f t="shared" si="10"/>
        <v>4</v>
      </c>
      <c r="R132" s="248">
        <f t="shared" si="11"/>
        <v>4.3499999999999996</v>
      </c>
    </row>
    <row r="133" spans="1:18" x14ac:dyDescent="0.25">
      <c r="A133" s="150" t="str">
        <f>'Crisis Indicator Data'!A130</f>
        <v>Boko Haram in Chad</v>
      </c>
      <c r="B133" s="151" t="str">
        <f>'Crisis Indicator Data'!B130</f>
        <v>Conflict</v>
      </c>
      <c r="C133" s="151" t="str">
        <f>'Crisis Indicator Data'!C130</f>
        <v>TCD003</v>
      </c>
      <c r="D133" s="151" t="str">
        <f>'Crisis Indicator Data'!D130</f>
        <v>Chad</v>
      </c>
      <c r="E133" s="151" t="str">
        <f>'Crisis Indicator Data'!E130</f>
        <v>TCD</v>
      </c>
      <c r="F133" s="160">
        <f>IF('Crisis Indicator Data'!Q130="x","x",('Crisis Indicator Data'!Q130/1000000))</f>
        <v>0</v>
      </c>
      <c r="G133" s="160">
        <f>IF('Crisis Indicator Data'!R130="x","x",('Crisis Indicator Data'!R130/1000000))</f>
        <v>0.318</v>
      </c>
      <c r="H133" s="160">
        <f>IF('Crisis Indicator Data'!S130="x","x",('Crisis Indicator Data'!S130/1000000))</f>
        <v>9.8000000000000004E-2</v>
      </c>
      <c r="I133" s="160">
        <f>IF('Crisis Indicator Data'!T130="x","x",('Crisis Indicator Data'!T130/1000000))</f>
        <v>0.14699999999999999</v>
      </c>
      <c r="J133" s="160">
        <f>IF('Crisis Indicator Data'!U130="x","x",('Crisis Indicator Data'!U130/1000000))</f>
        <v>0.122</v>
      </c>
      <c r="K133" s="254">
        <f t="shared" si="9"/>
        <v>2.6</v>
      </c>
      <c r="L133" s="144">
        <f>IF(F133="x","x",(F133*1000000/VLOOKUP($C133,'Crisis Indicator Data'!$C$3:$H$198,5,FALSE)))</f>
        <v>0</v>
      </c>
      <c r="M133" s="144">
        <f>IF(G133="x","x",(G133*1000000/VLOOKUP($C133,'Crisis Indicator Data'!$C$3:$H$198,5,FALSE)))</f>
        <v>0.46355685131195334</v>
      </c>
      <c r="N133" s="144">
        <f>IF(H133="x","x",(H133*1000000/VLOOKUP($C133,'Crisis Indicator Data'!$C$3:$H$198,5,FALSE)))</f>
        <v>0.14285714285714285</v>
      </c>
      <c r="O133" s="144">
        <f>IF(I133="x","x",(I133*1000000/VLOOKUP($C133,'Crisis Indicator Data'!$C$3:$H$198,5,FALSE)))</f>
        <v>0.21428571428571427</v>
      </c>
      <c r="P133" s="144">
        <f>IF(J133="x","x",(J133*1000000/VLOOKUP($C133,'Crisis Indicator Data'!$C$3:$H$198,5,FALSE)))</f>
        <v>0.17784256559766765</v>
      </c>
      <c r="Q133" s="248">
        <f t="shared" si="10"/>
        <v>5</v>
      </c>
      <c r="R133" s="248">
        <f t="shared" si="11"/>
        <v>3.8</v>
      </c>
    </row>
    <row r="134" spans="1:18" x14ac:dyDescent="0.25">
      <c r="A134" s="150" t="str">
        <f>'Crisis Indicator Data'!A131</f>
        <v>CAR refugees in Chad</v>
      </c>
      <c r="B134" s="151" t="str">
        <f>'Crisis Indicator Data'!B131</f>
        <v>International displacement</v>
      </c>
      <c r="C134" s="151" t="str">
        <f>'Crisis Indicator Data'!C131</f>
        <v>TCD004</v>
      </c>
      <c r="D134" s="151" t="str">
        <f>'Crisis Indicator Data'!D131</f>
        <v>Chad</v>
      </c>
      <c r="E134" s="151" t="str">
        <f>'Crisis Indicator Data'!E131</f>
        <v>TCD</v>
      </c>
      <c r="F134" s="160">
        <f>IF('Crisis Indicator Data'!Q131="x","x",('Crisis Indicator Data'!Q131/1000000))</f>
        <v>3.452</v>
      </c>
      <c r="G134" s="160">
        <f>IF('Crisis Indicator Data'!R131="x","x",('Crisis Indicator Data'!R131/1000000))</f>
        <v>0</v>
      </c>
      <c r="H134" s="160">
        <f>IF('Crisis Indicator Data'!S131="x","x",('Crisis Indicator Data'!S131/1000000))</f>
        <v>0.74299999999999999</v>
      </c>
      <c r="I134" s="160">
        <f>IF('Crisis Indicator Data'!T131="x","x",('Crisis Indicator Data'!T131/1000000))</f>
        <v>0.26100000000000001</v>
      </c>
      <c r="J134" s="160">
        <f>IF('Crisis Indicator Data'!U131="x","x",('Crisis Indicator Data'!U131/1000000))</f>
        <v>0</v>
      </c>
      <c r="K134" s="254">
        <f t="shared" ref="K134:K156" si="12">IF(H134="x","x",IF(SUM(H134:J134)=0,0,IF(LOG(SUM(H134:J134)*1000000)&lt;$K$4,0,IF(LOG(SUM(H134:J134)*1000000)&gt;$K$3,5,ROUND(5-(K$3-LOG(SUM(H134:J134)*1000000))/(K$3-K$4)*5,1)))))</f>
        <v>3.3</v>
      </c>
      <c r="L134" s="144">
        <f>IF(F134="x","x",(F134*1000000/VLOOKUP($C134,'Crisis Indicator Data'!$C$3:$H$198,5,FALSE)))</f>
        <v>0.77468581687612204</v>
      </c>
      <c r="M134" s="144">
        <f>IF(G134="x","x",(G134*1000000/VLOOKUP($C134,'Crisis Indicator Data'!$C$3:$H$198,5,FALSE)))</f>
        <v>0</v>
      </c>
      <c r="N134" s="144">
        <f>IF(H134="x","x",(H134*1000000/VLOOKUP($C134,'Crisis Indicator Data'!$C$3:$H$198,5,FALSE)))</f>
        <v>0.16674147217235188</v>
      </c>
      <c r="O134" s="144">
        <f>IF(I134="x","x",(I134*1000000/VLOOKUP($C134,'Crisis Indicator Data'!$C$3:$H$198,5,FALSE)))</f>
        <v>5.8572710951526032E-2</v>
      </c>
      <c r="P134" s="144">
        <f>IF(J134="x","x",(J134*1000000/VLOOKUP($C134,'Crisis Indicator Data'!$C$3:$H$198,5,FALSE)))</f>
        <v>0</v>
      </c>
      <c r="Q134" s="248">
        <f t="shared" ref="Q134:Q156" si="13">IF(N134="x","x",IF(OR(L134&gt;=$L$3,M134&gt;=$M$3,N134&gt;=$N$3,O134&gt;=$O$3,P134&gt;=$P$3),(IF(P134&gt;=$P$3,5,IF((O134+P134)&gt;=$O$3,4,IF((O134+P134+N134)&gt;=$N$3,3,IF((O134+P134+N134+M134)&gt;=$M$3,2,1)))))))</f>
        <v>4</v>
      </c>
      <c r="R134" s="248">
        <f t="shared" ref="R134:R156" si="14">IF(Q134="x","x",(AVERAGE(K134,Q134)))</f>
        <v>3.65</v>
      </c>
    </row>
    <row r="135" spans="1:18" x14ac:dyDescent="0.25">
      <c r="A135" s="150" t="str">
        <f>'Crisis Indicator Data'!A132</f>
        <v>Darfur refugees in Chad</v>
      </c>
      <c r="B135" s="151" t="str">
        <f>'Crisis Indicator Data'!B132</f>
        <v>International displacement</v>
      </c>
      <c r="C135" s="151" t="str">
        <f>'Crisis Indicator Data'!C132</f>
        <v>TCD005</v>
      </c>
      <c r="D135" s="151" t="str">
        <f>'Crisis Indicator Data'!D132</f>
        <v>Chad</v>
      </c>
      <c r="E135" s="151" t="str">
        <f>'Crisis Indicator Data'!E132</f>
        <v>TCD</v>
      </c>
      <c r="F135" s="160">
        <f>IF('Crisis Indicator Data'!Q132="x","x",('Crisis Indicator Data'!Q132/1000000))</f>
        <v>1.454</v>
      </c>
      <c r="G135" s="160">
        <f>IF('Crisis Indicator Data'!R132="x","x",('Crisis Indicator Data'!R132/1000000))</f>
        <v>0</v>
      </c>
      <c r="H135" s="160">
        <f>IF('Crisis Indicator Data'!S132="x","x",('Crisis Indicator Data'!S132/1000000))</f>
        <v>0.69399999999999995</v>
      </c>
      <c r="I135" s="160">
        <f>IF('Crisis Indicator Data'!T132="x","x",('Crisis Indicator Data'!T132/1000000))</f>
        <v>0.42899999999999999</v>
      </c>
      <c r="J135" s="160">
        <f>IF('Crisis Indicator Data'!U132="x","x",('Crisis Indicator Data'!U132/1000000))</f>
        <v>0</v>
      </c>
      <c r="K135" s="254">
        <f t="shared" si="12"/>
        <v>3.4</v>
      </c>
      <c r="L135" s="144">
        <f>IF(F135="x","x",(F135*1000000/VLOOKUP($C135,'Crisis Indicator Data'!$C$3:$H$198,5,FALSE)))</f>
        <v>0.56422196352347687</v>
      </c>
      <c r="M135" s="144">
        <f>IF(G135="x","x",(G135*1000000/VLOOKUP($C135,'Crisis Indicator Data'!$C$3:$H$198,5,FALSE)))</f>
        <v>0</v>
      </c>
      <c r="N135" s="144">
        <f>IF(H135="x","x",(H135*1000000/VLOOKUP($C135,'Crisis Indicator Data'!$C$3:$H$198,5,FALSE)))</f>
        <v>0.26930539386883973</v>
      </c>
      <c r="O135" s="144">
        <f>IF(I135="x","x",(I135*1000000/VLOOKUP($C135,'Crisis Indicator Data'!$C$3:$H$198,5,FALSE)))</f>
        <v>0.16647264260768335</v>
      </c>
      <c r="P135" s="144">
        <f>IF(J135="x","x",(J135*1000000/VLOOKUP($C135,'Crisis Indicator Data'!$C$3:$H$198,5,FALSE)))</f>
        <v>0</v>
      </c>
      <c r="Q135" s="248">
        <f t="shared" si="13"/>
        <v>4</v>
      </c>
      <c r="R135" s="248">
        <f t="shared" si="14"/>
        <v>3.7</v>
      </c>
    </row>
    <row r="136" spans="1:18" x14ac:dyDescent="0.25">
      <c r="A136" s="150" t="str">
        <f>'Crisis Indicator Data'!A133</f>
        <v>Tibesti Conflict in Chad</v>
      </c>
      <c r="B136" s="151" t="str">
        <f>'Crisis Indicator Data'!B133</f>
        <v>Conflict</v>
      </c>
      <c r="C136" s="151" t="str">
        <f>'Crisis Indicator Data'!C133</f>
        <v>TCD006</v>
      </c>
      <c r="D136" s="151" t="str">
        <f>'Crisis Indicator Data'!D133</f>
        <v>Chad</v>
      </c>
      <c r="E136" s="151" t="str">
        <f>'Crisis Indicator Data'!E133</f>
        <v>TCD</v>
      </c>
      <c r="F136" s="160">
        <f>IF('Crisis Indicator Data'!Q133="x","x",('Crisis Indicator Data'!Q133/1000000))</f>
        <v>0</v>
      </c>
      <c r="G136" s="160">
        <f>IF('Crisis Indicator Data'!R133="x","x",('Crisis Indicator Data'!R133/1000000))</f>
        <v>0.02</v>
      </c>
      <c r="H136" s="160">
        <f>IF('Crisis Indicator Data'!S133="x","x",('Crisis Indicator Data'!S133/1000000))</f>
        <v>1.0999999999999999E-2</v>
      </c>
      <c r="I136" s="160">
        <f>IF('Crisis Indicator Data'!T133="x","x",('Crisis Indicator Data'!T133/1000000))</f>
        <v>6.0000000000000001E-3</v>
      </c>
      <c r="J136" s="160">
        <f>IF('Crisis Indicator Data'!U133="x","x",('Crisis Indicator Data'!U133/1000000))</f>
        <v>1E-3</v>
      </c>
      <c r="K136" s="254">
        <f t="shared" si="12"/>
        <v>0.4</v>
      </c>
      <c r="L136" s="144">
        <f>IF(F136="x","x",(F136*1000000/VLOOKUP($C136,'Crisis Indicator Data'!$C$3:$H$198,5,FALSE)))</f>
        <v>0</v>
      </c>
      <c r="M136" s="144">
        <f>IF(G136="x","x",(G136*1000000/VLOOKUP($C136,'Crisis Indicator Data'!$C$3:$H$198,5,FALSE)))</f>
        <v>0.52631578947368418</v>
      </c>
      <c r="N136" s="144">
        <f>IF(H136="x","x",(H136*1000000/VLOOKUP($C136,'Crisis Indicator Data'!$C$3:$H$198,5,FALSE)))</f>
        <v>0.28947368421052633</v>
      </c>
      <c r="O136" s="144">
        <f>IF(I136="x","x",(I136*1000000/VLOOKUP($C136,'Crisis Indicator Data'!$C$3:$H$198,5,FALSE)))</f>
        <v>0.15789473684210525</v>
      </c>
      <c r="P136" s="144">
        <f>IF(J136="x","x",(J136*1000000/VLOOKUP($C136,'Crisis Indicator Data'!$C$3:$H$198,5,FALSE)))</f>
        <v>2.6315789473684209E-2</v>
      </c>
      <c r="Q136" s="248">
        <f t="shared" si="13"/>
        <v>4</v>
      </c>
      <c r="R136" s="248">
        <f t="shared" si="14"/>
        <v>2.2000000000000002</v>
      </c>
    </row>
    <row r="137" spans="1:18" x14ac:dyDescent="0.25">
      <c r="A137" s="150" t="str">
        <f>'Crisis Indicator Data'!A134</f>
        <v>Multiple situations in Thailand</v>
      </c>
      <c r="B137" s="151" t="str">
        <f>'Crisis Indicator Data'!B134</f>
        <v>Multiple crises country</v>
      </c>
      <c r="C137" s="151" t="str">
        <f>'Crisis Indicator Data'!C134</f>
        <v>THA001</v>
      </c>
      <c r="D137" s="151" t="str">
        <f>'Crisis Indicator Data'!D134</f>
        <v>Thailand</v>
      </c>
      <c r="E137" s="151" t="str">
        <f>'Crisis Indicator Data'!E134</f>
        <v>THA</v>
      </c>
      <c r="F137" s="160">
        <f>IF('Crisis Indicator Data'!Q134="x","x",('Crisis Indicator Data'!Q134/1000000))</f>
        <v>3.4580000000000002</v>
      </c>
      <c r="G137" s="160">
        <f>IF('Crisis Indicator Data'!R134="x","x",('Crisis Indicator Data'!R134/1000000))</f>
        <v>0</v>
      </c>
      <c r="H137" s="160">
        <f>IF('Crisis Indicator Data'!S134="x","x",('Crisis Indicator Data'!S134/1000000))</f>
        <v>9.0999999999999998E-2</v>
      </c>
      <c r="I137" s="160">
        <f>IF('Crisis Indicator Data'!T134="x","x",('Crisis Indicator Data'!T134/1000000))</f>
        <v>0</v>
      </c>
      <c r="J137" s="160">
        <f>IF('Crisis Indicator Data'!U134="x","x",('Crisis Indicator Data'!U134/1000000))</f>
        <v>0</v>
      </c>
      <c r="K137" s="254">
        <f t="shared" si="12"/>
        <v>1.6</v>
      </c>
      <c r="L137" s="144">
        <f>IF(F137="x","x",(F137*1000000/VLOOKUP($C137,'Crisis Indicator Data'!$C$3:$H$198,5,FALSE)))</f>
        <v>0.97435897435897434</v>
      </c>
      <c r="M137" s="144">
        <f>IF(G137="x","x",(G137*1000000/VLOOKUP($C137,'Crisis Indicator Data'!$C$3:$H$198,5,FALSE)))</f>
        <v>0</v>
      </c>
      <c r="N137" s="144">
        <f>IF(H137="x","x",(H137*1000000/VLOOKUP($C137,'Crisis Indicator Data'!$C$3:$H$198,5,FALSE)))</f>
        <v>2.564102564102564E-2</v>
      </c>
      <c r="O137" s="144">
        <f>IF(I137="x","x",(I137*1000000/VLOOKUP($C137,'Crisis Indicator Data'!$C$3:$H$198,5,FALSE)))</f>
        <v>0</v>
      </c>
      <c r="P137" s="144">
        <f>IF(J137="x","x",(J137*1000000/VLOOKUP($C137,'Crisis Indicator Data'!$C$3:$H$198,5,FALSE)))</f>
        <v>0</v>
      </c>
      <c r="Q137" s="248">
        <f t="shared" si="13"/>
        <v>1</v>
      </c>
      <c r="R137" s="248">
        <f t="shared" si="14"/>
        <v>1.3</v>
      </c>
    </row>
    <row r="138" spans="1:18" x14ac:dyDescent="0.25">
      <c r="A138" s="150" t="str">
        <f>'Crisis Indicator Data'!A135</f>
        <v xml:space="preserve">Conflict in southern Thailand </v>
      </c>
      <c r="B138" s="151" t="str">
        <f>'Crisis Indicator Data'!B135</f>
        <v>Conflict</v>
      </c>
      <c r="C138" s="151" t="str">
        <f>'Crisis Indicator Data'!C135</f>
        <v>THA002</v>
      </c>
      <c r="D138" s="151" t="str">
        <f>'Crisis Indicator Data'!D135</f>
        <v>Thailand</v>
      </c>
      <c r="E138" s="151" t="str">
        <f>'Crisis Indicator Data'!E135</f>
        <v>THA</v>
      </c>
      <c r="F138" s="160" t="str">
        <f>IF('Crisis Indicator Data'!Q135="x","x",('Crisis Indicator Data'!Q135/1000000))</f>
        <v>x</v>
      </c>
      <c r="G138" s="160" t="str">
        <f>IF('Crisis Indicator Data'!R135="x","x",('Crisis Indicator Data'!R135/1000000))</f>
        <v>x</v>
      </c>
      <c r="H138" s="160" t="str">
        <f>IF('Crisis Indicator Data'!S135="x","x",('Crisis Indicator Data'!S135/1000000))</f>
        <v>x</v>
      </c>
      <c r="I138" s="160" t="str">
        <f>IF('Crisis Indicator Data'!T135="x","x",('Crisis Indicator Data'!T135/1000000))</f>
        <v>x</v>
      </c>
      <c r="J138" s="160" t="str">
        <f>IF('Crisis Indicator Data'!U135="x","x",('Crisis Indicator Data'!U135/1000000))</f>
        <v>x</v>
      </c>
      <c r="K138" s="254" t="str">
        <f t="shared" si="12"/>
        <v>x</v>
      </c>
      <c r="L138" s="144" t="str">
        <f>IF(F138="x","x",(F138*1000000/VLOOKUP($C138,'Crisis Indicator Data'!$C$3:$H$198,5,FALSE)))</f>
        <v>x</v>
      </c>
      <c r="M138" s="144" t="str">
        <f>IF(G138="x","x",(G138*1000000/VLOOKUP($C138,'Crisis Indicator Data'!$C$3:$H$198,5,FALSE)))</f>
        <v>x</v>
      </c>
      <c r="N138" s="144" t="str">
        <f>IF(H138="x","x",(H138*1000000/VLOOKUP($C138,'Crisis Indicator Data'!$C$3:$H$198,5,FALSE)))</f>
        <v>x</v>
      </c>
      <c r="O138" s="144" t="str">
        <f>IF(I138="x","x",(I138*1000000/VLOOKUP($C138,'Crisis Indicator Data'!$C$3:$H$198,5,FALSE)))</f>
        <v>x</v>
      </c>
      <c r="P138" s="144" t="str">
        <f>IF(J138="x","x",(J138*1000000/VLOOKUP($C138,'Crisis Indicator Data'!$C$3:$H$198,5,FALSE)))</f>
        <v>x</v>
      </c>
      <c r="Q138" s="248" t="str">
        <f t="shared" si="13"/>
        <v>x</v>
      </c>
      <c r="R138" s="248" t="str">
        <f t="shared" si="14"/>
        <v>x</v>
      </c>
    </row>
    <row r="139" spans="1:18" x14ac:dyDescent="0.25">
      <c r="A139" s="150" t="str">
        <f>'Crisis Indicator Data'!A136</f>
        <v>Myanmar refugees in Thailand</v>
      </c>
      <c r="B139" s="151" t="str">
        <f>'Crisis Indicator Data'!B136</f>
        <v>International displacement</v>
      </c>
      <c r="C139" s="151" t="str">
        <f>'Crisis Indicator Data'!C136</f>
        <v>THA003</v>
      </c>
      <c r="D139" s="151" t="str">
        <f>'Crisis Indicator Data'!D136</f>
        <v>Thailand</v>
      </c>
      <c r="E139" s="151" t="str">
        <f>'Crisis Indicator Data'!E136</f>
        <v>THA</v>
      </c>
      <c r="F139" s="160">
        <f>IF('Crisis Indicator Data'!Q136="x","x",('Crisis Indicator Data'!Q136/1000000))</f>
        <v>0</v>
      </c>
      <c r="G139" s="160">
        <f>IF('Crisis Indicator Data'!R136="x","x",('Crisis Indicator Data'!R136/1000000))</f>
        <v>0</v>
      </c>
      <c r="H139" s="160">
        <f>IF('Crisis Indicator Data'!S136="x","x",('Crisis Indicator Data'!S136/1000000))</f>
        <v>9.0999999999999998E-2</v>
      </c>
      <c r="I139" s="160">
        <f>IF('Crisis Indicator Data'!T136="x","x",('Crisis Indicator Data'!T136/1000000))</f>
        <v>0</v>
      </c>
      <c r="J139" s="160">
        <f>IF('Crisis Indicator Data'!U136="x","x",('Crisis Indicator Data'!U136/1000000))</f>
        <v>0</v>
      </c>
      <c r="K139" s="254">
        <f t="shared" si="12"/>
        <v>1.6</v>
      </c>
      <c r="L139" s="144">
        <f>IF(F139="x","x",(F139*1000000/VLOOKUP($C139,'Crisis Indicator Data'!$C$3:$H$198,5,FALSE)))</f>
        <v>0</v>
      </c>
      <c r="M139" s="144">
        <f>IF(G139="x","x",(G139*1000000/VLOOKUP($C139,'Crisis Indicator Data'!$C$3:$H$198,5,FALSE)))</f>
        <v>0</v>
      </c>
      <c r="N139" s="144">
        <f>IF(H139="x","x",(H139*1000000/VLOOKUP($C139,'Crisis Indicator Data'!$C$3:$H$198,5,FALSE)))</f>
        <v>1</v>
      </c>
      <c r="O139" s="144">
        <f>IF(I139="x","x",(I139*1000000/VLOOKUP($C139,'Crisis Indicator Data'!$C$3:$H$198,5,FALSE)))</f>
        <v>0</v>
      </c>
      <c r="P139" s="144">
        <f>IF(J139="x","x",(J139*1000000/VLOOKUP($C139,'Crisis Indicator Data'!$C$3:$H$198,5,FALSE)))</f>
        <v>0</v>
      </c>
      <c r="Q139" s="248">
        <f t="shared" si="13"/>
        <v>3</v>
      </c>
      <c r="R139" s="248">
        <f t="shared" si="14"/>
        <v>2.2999999999999998</v>
      </c>
    </row>
    <row r="140" spans="1:18" x14ac:dyDescent="0.25">
      <c r="A140" s="150" t="str">
        <f>'Crisis Indicator Data'!A137</f>
        <v>Tonga Volcano Eruption</v>
      </c>
      <c r="B140" s="151" t="str">
        <f>'Crisis Indicator Data'!B137</f>
        <v>Volcano</v>
      </c>
      <c r="C140" s="151" t="str">
        <f>'Crisis Indicator Data'!C137</f>
        <v>TON002</v>
      </c>
      <c r="D140" s="151" t="str">
        <f>'Crisis Indicator Data'!D137</f>
        <v>Tonga</v>
      </c>
      <c r="E140" s="151" t="str">
        <f>'Crisis Indicator Data'!E137</f>
        <v>TON</v>
      </c>
      <c r="F140" s="160">
        <f>IF('Crisis Indicator Data'!Q137="x","x",('Crisis Indicator Data'!Q137/1000000))</f>
        <v>0.02</v>
      </c>
      <c r="G140" s="160">
        <f>IF('Crisis Indicator Data'!R137="x","x",('Crisis Indicator Data'!R137/1000000))</f>
        <v>8.2000000000000003E-2</v>
      </c>
      <c r="H140" s="160">
        <f>IF('Crisis Indicator Data'!S137="x","x",('Crisis Indicator Data'!S137/1000000))</f>
        <v>2E-3</v>
      </c>
      <c r="I140" s="160">
        <f>IF('Crisis Indicator Data'!T137="x","x",('Crisis Indicator Data'!T137/1000000))</f>
        <v>0</v>
      </c>
      <c r="J140" s="160">
        <f>IF('Crisis Indicator Data'!U137="x","x",('Crisis Indicator Data'!U137/1000000))</f>
        <v>0</v>
      </c>
      <c r="K140" s="254">
        <f t="shared" si="12"/>
        <v>0</v>
      </c>
      <c r="L140" s="144">
        <f>IF(F140="x","x",(F140*1000000/VLOOKUP($C140,'Crisis Indicator Data'!$C$3:$H$198,5,FALSE)))</f>
        <v>0.19047619047619047</v>
      </c>
      <c r="M140" s="144">
        <f>IF(G140="x","x",(G140*1000000/VLOOKUP($C140,'Crisis Indicator Data'!$C$3:$H$198,5,FALSE)))</f>
        <v>0.78095238095238095</v>
      </c>
      <c r="N140" s="144">
        <f>IF(H140="x","x",(H140*1000000/VLOOKUP($C140,'Crisis Indicator Data'!$C$3:$H$198,5,FALSE)))</f>
        <v>1.9047619047619049E-2</v>
      </c>
      <c r="O140" s="144">
        <f>IF(I140="x","x",(I140*1000000/VLOOKUP($C140,'Crisis Indicator Data'!$C$3:$H$198,5,FALSE)))</f>
        <v>0</v>
      </c>
      <c r="P140" s="144">
        <f>IF(J140="x","x",(J140*1000000/VLOOKUP($C140,'Crisis Indicator Data'!$C$3:$H$198,5,FALSE)))</f>
        <v>0</v>
      </c>
      <c r="Q140" s="248">
        <f t="shared" si="13"/>
        <v>2</v>
      </c>
      <c r="R140" s="248">
        <f t="shared" si="14"/>
        <v>1</v>
      </c>
    </row>
    <row r="141" spans="1:18" x14ac:dyDescent="0.25">
      <c r="A141" s="150" t="str">
        <f>'Crisis Indicator Data'!A138</f>
        <v>Venezuelan refugees in Trinidad and Tobago</v>
      </c>
      <c r="B141" s="151" t="str">
        <f>'Crisis Indicator Data'!B138</f>
        <v>International displacement</v>
      </c>
      <c r="C141" s="151" t="str">
        <f>'Crisis Indicator Data'!C138</f>
        <v>TTO002</v>
      </c>
      <c r="D141" s="151" t="str">
        <f>'Crisis Indicator Data'!D138</f>
        <v>Trinidad and Tobago</v>
      </c>
      <c r="E141" s="151" t="str">
        <f>'Crisis Indicator Data'!E138</f>
        <v>TTO</v>
      </c>
      <c r="F141" s="160">
        <f>IF('Crisis Indicator Data'!Q138="x","x",('Crisis Indicator Data'!Q138/1000000))</f>
        <v>1.3680000000000001</v>
      </c>
      <c r="G141" s="160">
        <f>IF('Crisis Indicator Data'!R138="x","x",('Crisis Indicator Data'!R138/1000000))</f>
        <v>3.0000000000000001E-3</v>
      </c>
      <c r="H141" s="160">
        <f>IF('Crisis Indicator Data'!S138="x","x",('Crisis Indicator Data'!S138/1000000))</f>
        <v>3.5000000000000003E-2</v>
      </c>
      <c r="I141" s="160">
        <f>IF('Crisis Indicator Data'!T138="x","x",('Crisis Indicator Data'!T138/1000000))</f>
        <v>0</v>
      </c>
      <c r="J141" s="160">
        <f>IF('Crisis Indicator Data'!U138="x","x",('Crisis Indicator Data'!U138/1000000))</f>
        <v>0</v>
      </c>
      <c r="K141" s="254">
        <f t="shared" si="12"/>
        <v>0.9</v>
      </c>
      <c r="L141" s="144">
        <f>IF(F141="x","x",(F141*1000000/VLOOKUP($C141,'Crisis Indicator Data'!$C$3:$H$198,5,FALSE)))</f>
        <v>0.97228144989339016</v>
      </c>
      <c r="M141" s="144">
        <f>IF(G141="x","x",(G141*1000000/VLOOKUP($C141,'Crisis Indicator Data'!$C$3:$H$198,5,FALSE)))</f>
        <v>2.1321961620469083E-3</v>
      </c>
      <c r="N141" s="144">
        <f>IF(H141="x","x",(H141*1000000/VLOOKUP($C141,'Crisis Indicator Data'!$C$3:$H$198,5,FALSE)))</f>
        <v>2.4875621890547265E-2</v>
      </c>
      <c r="O141" s="144">
        <f>IF(I141="x","x",(I141*1000000/VLOOKUP($C141,'Crisis Indicator Data'!$C$3:$H$198,5,FALSE)))</f>
        <v>0</v>
      </c>
      <c r="P141" s="144">
        <f>IF(J141="x","x",(J141*1000000/VLOOKUP($C141,'Crisis Indicator Data'!$C$3:$H$198,5,FALSE)))</f>
        <v>0</v>
      </c>
      <c r="Q141" s="248">
        <f t="shared" si="13"/>
        <v>1</v>
      </c>
      <c r="R141" s="248">
        <f t="shared" si="14"/>
        <v>0.95</v>
      </c>
    </row>
    <row r="142" spans="1:18" x14ac:dyDescent="0.25">
      <c r="A142" s="150" t="str">
        <f>'Crisis Indicator Data'!A139</f>
        <v>Mixed migration flows in Tunisia</v>
      </c>
      <c r="B142" s="151" t="str">
        <f>'Crisis Indicator Data'!B139</f>
        <v>International displacement</v>
      </c>
      <c r="C142" s="151" t="str">
        <f>'Crisis Indicator Data'!C139</f>
        <v>TUN002</v>
      </c>
      <c r="D142" s="151" t="str">
        <f>'Crisis Indicator Data'!D139</f>
        <v>Tunisia</v>
      </c>
      <c r="E142" s="151" t="str">
        <f>'Crisis Indicator Data'!E139</f>
        <v>TUN</v>
      </c>
      <c r="F142" s="160" t="str">
        <f>IF('Crisis Indicator Data'!Q139="x","x",('Crisis Indicator Data'!Q139/1000000))</f>
        <v>x</v>
      </c>
      <c r="G142" s="160" t="str">
        <f>IF('Crisis Indicator Data'!R139="x","x",('Crisis Indicator Data'!R139/1000000))</f>
        <v>x</v>
      </c>
      <c r="H142" s="160" t="str">
        <f>IF('Crisis Indicator Data'!S139="x","x",('Crisis Indicator Data'!S139/1000000))</f>
        <v>x</v>
      </c>
      <c r="I142" s="160" t="str">
        <f>IF('Crisis Indicator Data'!T139="x","x",('Crisis Indicator Data'!T139/1000000))</f>
        <v>x</v>
      </c>
      <c r="J142" s="160" t="str">
        <f>IF('Crisis Indicator Data'!U139="x","x",('Crisis Indicator Data'!U139/1000000))</f>
        <v>x</v>
      </c>
      <c r="K142" s="254" t="str">
        <f t="shared" si="12"/>
        <v>x</v>
      </c>
      <c r="L142" s="144" t="str">
        <f>IF(F142="x","x",(F142*1000000/VLOOKUP($C142,'Crisis Indicator Data'!$C$3:$H$198,5,FALSE)))</f>
        <v>x</v>
      </c>
      <c r="M142" s="144" t="str">
        <f>IF(G142="x","x",(G142*1000000/VLOOKUP($C142,'Crisis Indicator Data'!$C$3:$H$198,5,FALSE)))</f>
        <v>x</v>
      </c>
      <c r="N142" s="144" t="str">
        <f>IF(H142="x","x",(H142*1000000/VLOOKUP($C142,'Crisis Indicator Data'!$C$3:$H$198,5,FALSE)))</f>
        <v>x</v>
      </c>
      <c r="O142" s="144" t="str">
        <f>IF(I142="x","x",(I142*1000000/VLOOKUP($C142,'Crisis Indicator Data'!$C$3:$H$198,5,FALSE)))</f>
        <v>x</v>
      </c>
      <c r="P142" s="144" t="str">
        <f>IF(J142="x","x",(J142*1000000/VLOOKUP($C142,'Crisis Indicator Data'!$C$3:$H$198,5,FALSE)))</f>
        <v>x</v>
      </c>
      <c r="Q142" s="248" t="str">
        <f t="shared" si="13"/>
        <v>x</v>
      </c>
      <c r="R142" s="248" t="str">
        <f t="shared" si="14"/>
        <v>x</v>
      </c>
    </row>
    <row r="143" spans="1:18" x14ac:dyDescent="0.25">
      <c r="A143" s="150" t="str">
        <f>'Crisis Indicator Data'!A140</f>
        <v>Complex situation in Turkey</v>
      </c>
      <c r="B143" s="151" t="str">
        <f>'Crisis Indicator Data'!B140</f>
        <v>Multiple crises country</v>
      </c>
      <c r="C143" s="151" t="str">
        <f>'Crisis Indicator Data'!C140</f>
        <v>TUR001</v>
      </c>
      <c r="D143" s="151" t="str">
        <f>'Crisis Indicator Data'!D140</f>
        <v>Turkey</v>
      </c>
      <c r="E143" s="151" t="str">
        <f>'Crisis Indicator Data'!E140</f>
        <v>TUR</v>
      </c>
      <c r="F143" s="161">
        <f>IF('Crisis Indicator Data'!Q140="x","x",('Crisis Indicator Data'!Q140/1000000))</f>
        <v>46.506</v>
      </c>
      <c r="G143" s="161">
        <f>IF('Crisis Indicator Data'!R140="x","x",('Crisis Indicator Data'!R140/1000000))</f>
        <v>1.6559999999999999</v>
      </c>
      <c r="H143" s="161">
        <f>IF('Crisis Indicator Data'!S140="x","x",('Crisis Indicator Data'!S140/1000000))</f>
        <v>1.694</v>
      </c>
      <c r="I143" s="161">
        <f>IF('Crisis Indicator Data'!T140="x","x",('Crisis Indicator Data'!T140/1000000))</f>
        <v>0.74399999999999999</v>
      </c>
      <c r="J143" s="161">
        <f>IF('Crisis Indicator Data'!U140="x","x",('Crisis Indicator Data'!U140/1000000))</f>
        <v>0</v>
      </c>
      <c r="K143" s="254">
        <f t="shared" si="12"/>
        <v>4</v>
      </c>
      <c r="L143" s="144">
        <f>IF(F143="x","x",(F143*1000000/VLOOKUP($C143,'Crisis Indicator Data'!$C$3:$H$198,5,FALSE)))</f>
        <v>0.91909090909090907</v>
      </c>
      <c r="M143" s="144">
        <f>IF(G143="x","x",(G143*1000000/VLOOKUP($C143,'Crisis Indicator Data'!$C$3:$H$198,5,FALSE)))</f>
        <v>3.272727272727273E-2</v>
      </c>
      <c r="N143" s="144">
        <f>IF(H143="x","x",(H143*1000000/VLOOKUP($C143,'Crisis Indicator Data'!$C$3:$H$198,5,FALSE)))</f>
        <v>3.3478260869565214E-2</v>
      </c>
      <c r="O143" s="144">
        <f>IF(I143="x","x",(I143*1000000/VLOOKUP($C143,'Crisis Indicator Data'!$C$3:$H$198,5,FALSE)))</f>
        <v>1.4703557312252964E-2</v>
      </c>
      <c r="P143" s="144">
        <f>IF(J143="x","x",(J143*1000000/VLOOKUP($C143,'Crisis Indicator Data'!$C$3:$H$198,5,FALSE)))</f>
        <v>0</v>
      </c>
      <c r="Q143" s="248">
        <f t="shared" si="13"/>
        <v>2</v>
      </c>
      <c r="R143" s="248">
        <f t="shared" si="14"/>
        <v>3</v>
      </c>
    </row>
    <row r="144" spans="1:18" x14ac:dyDescent="0.25">
      <c r="A144" s="153" t="str">
        <f>'Crisis Indicator Data'!A141</f>
        <v>Syrian Refugees in Turkey</v>
      </c>
      <c r="B144" s="154" t="str">
        <f>'Crisis Indicator Data'!B141</f>
        <v>International displacement</v>
      </c>
      <c r="C144" s="154" t="str">
        <f>'Crisis Indicator Data'!C141</f>
        <v>TUR002</v>
      </c>
      <c r="D144" s="154" t="str">
        <f>'Crisis Indicator Data'!D141</f>
        <v>Turkey</v>
      </c>
      <c r="E144" s="154" t="str">
        <f>'Crisis Indicator Data'!E141</f>
        <v>TUR</v>
      </c>
      <c r="F144" s="161">
        <f>IF('Crisis Indicator Data'!Q141="x","x",('Crisis Indicator Data'!Q141/1000000))</f>
        <v>23.893999999999998</v>
      </c>
      <c r="G144" s="161">
        <f>IF('Crisis Indicator Data'!R141="x","x",('Crisis Indicator Data'!R141/1000000))</f>
        <v>10.156000000000001</v>
      </c>
      <c r="H144" s="161">
        <f>IF('Crisis Indicator Data'!S141="x","x",('Crisis Indicator Data'!S141/1000000))</f>
        <v>1.694</v>
      </c>
      <c r="I144" s="161">
        <f>IF('Crisis Indicator Data'!T141="x","x",('Crisis Indicator Data'!T141/1000000))</f>
        <v>0.41399999999999998</v>
      </c>
      <c r="J144" s="161">
        <f>IF('Crisis Indicator Data'!U141="x","x",('Crisis Indicator Data'!U141/1000000))</f>
        <v>0</v>
      </c>
      <c r="K144" s="254">
        <f t="shared" si="12"/>
        <v>3.9</v>
      </c>
      <c r="L144" s="144">
        <f>IF(F144="x","x",(F144*1000000/VLOOKUP($C144,'Crisis Indicator Data'!$C$3:$H$198,5,FALSE)))</f>
        <v>0.66082194811659933</v>
      </c>
      <c r="M144" s="144">
        <f>IF(G144="x","x",(G144*1000000/VLOOKUP($C144,'Crisis Indicator Data'!$C$3:$H$198,5,FALSE)))</f>
        <v>0.28087836716632558</v>
      </c>
      <c r="N144" s="144">
        <f>IF(H144="x","x",(H144*1000000/VLOOKUP($C144,'Crisis Indicator Data'!$C$3:$H$198,5,FALSE)))</f>
        <v>4.6849936390287075E-2</v>
      </c>
      <c r="O144" s="144">
        <f>IF(I144="x","x",(I144*1000000/VLOOKUP($C144,'Crisis Indicator Data'!$C$3:$H$198,5,FALSE)))</f>
        <v>1.1449748326787986E-2</v>
      </c>
      <c r="P144" s="144">
        <f>IF(J144="x","x",(J144*1000000/VLOOKUP($C144,'Crisis Indicator Data'!$C$3:$H$198,5,FALSE)))</f>
        <v>0</v>
      </c>
      <c r="Q144" s="248">
        <f t="shared" si="13"/>
        <v>3</v>
      </c>
      <c r="R144" s="248">
        <f t="shared" si="14"/>
        <v>3.45</v>
      </c>
    </row>
    <row r="145" spans="1:18" x14ac:dyDescent="0.25">
      <c r="A145" s="153" t="str">
        <f>'Crisis Indicator Data'!A142</f>
        <v>Mixed Migration Flows in Turkey</v>
      </c>
      <c r="B145" s="154" t="str">
        <f>'Crisis Indicator Data'!B142</f>
        <v>International displacement</v>
      </c>
      <c r="C145" s="154" t="str">
        <f>'Crisis Indicator Data'!C142</f>
        <v>TUR003</v>
      </c>
      <c r="D145" s="154" t="str">
        <f>'Crisis Indicator Data'!D142</f>
        <v>Turkey</v>
      </c>
      <c r="E145" s="154" t="str">
        <f>'Crisis Indicator Data'!E142</f>
        <v>TUR</v>
      </c>
      <c r="F145" s="161">
        <f>IF('Crisis Indicator Data'!Q142="x","x",('Crisis Indicator Data'!Q142/1000000))</f>
        <v>25.032</v>
      </c>
      <c r="G145" s="161">
        <f>IF('Crisis Indicator Data'!R142="x","x",('Crisis Indicator Data'!R142/1000000))</f>
        <v>10.156000000000001</v>
      </c>
      <c r="H145" s="161">
        <f>IF('Crisis Indicator Data'!S142="x","x",('Crisis Indicator Data'!S142/1000000))</f>
        <v>1.694</v>
      </c>
      <c r="I145" s="161">
        <f>IF('Crisis Indicator Data'!T142="x","x",('Crisis Indicator Data'!T142/1000000))</f>
        <v>0.74399999999999999</v>
      </c>
      <c r="J145" s="161">
        <f>IF('Crisis Indicator Data'!U142="x","x",('Crisis Indicator Data'!U142/1000000))</f>
        <v>0</v>
      </c>
      <c r="K145" s="254">
        <f t="shared" si="12"/>
        <v>4</v>
      </c>
      <c r="L145" s="144">
        <f>IF(F145="x","x",(F145*1000000/VLOOKUP($C145,'Crisis Indicator Data'!$C$3:$H$198,5,FALSE)))</f>
        <v>0.66528464359751238</v>
      </c>
      <c r="M145" s="144">
        <f>IF(G145="x","x",(G145*1000000/VLOOKUP($C145,'Crisis Indicator Data'!$C$3:$H$198,5,FALSE)))</f>
        <v>0.2699197363525222</v>
      </c>
      <c r="N145" s="144">
        <f>IF(H145="x","x",(H145*1000000/VLOOKUP($C145,'Crisis Indicator Data'!$C$3:$H$198,5,FALSE)))</f>
        <v>4.5022059214373043E-2</v>
      </c>
      <c r="O145" s="144">
        <f>IF(I145="x","x",(I145*1000000/VLOOKUP($C145,'Crisis Indicator Data'!$C$3:$H$198,5,FALSE)))</f>
        <v>1.977356083559241E-2</v>
      </c>
      <c r="P145" s="144">
        <f>IF(J145="x","x",(J145*1000000/VLOOKUP($C145,'Crisis Indicator Data'!$C$3:$H$198,5,FALSE)))</f>
        <v>0</v>
      </c>
      <c r="Q145" s="248">
        <f t="shared" si="13"/>
        <v>3</v>
      </c>
      <c r="R145" s="248">
        <f t="shared" si="14"/>
        <v>3.5</v>
      </c>
    </row>
    <row r="146" spans="1:18" x14ac:dyDescent="0.25">
      <c r="A146" s="153" t="str">
        <f>'Crisis Indicator Data'!A143</f>
        <v>Kurdish Conflict</v>
      </c>
      <c r="B146" s="154" t="str">
        <f>'Crisis Indicator Data'!B143</f>
        <v>Conflict</v>
      </c>
      <c r="C146" s="154" t="str">
        <f>'Crisis Indicator Data'!C143</f>
        <v>TUR004</v>
      </c>
      <c r="D146" s="154" t="str">
        <f>'Crisis Indicator Data'!D143</f>
        <v>Turkey</v>
      </c>
      <c r="E146" s="154" t="str">
        <f>'Crisis Indicator Data'!E143</f>
        <v>TUR</v>
      </c>
      <c r="F146" s="161" t="str">
        <f>IF('Crisis Indicator Data'!Q143="x","x",('Crisis Indicator Data'!Q143/1000000))</f>
        <v>x</v>
      </c>
      <c r="G146" s="161" t="str">
        <f>IF('Crisis Indicator Data'!R143="x","x",('Crisis Indicator Data'!R143/1000000))</f>
        <v>x</v>
      </c>
      <c r="H146" s="161" t="str">
        <f>IF('Crisis Indicator Data'!S143="x","x",('Crisis Indicator Data'!S143/1000000))</f>
        <v>x</v>
      </c>
      <c r="I146" s="161" t="str">
        <f>IF('Crisis Indicator Data'!T143="x","x",('Crisis Indicator Data'!T143/1000000))</f>
        <v>x</v>
      </c>
      <c r="J146" s="161" t="str">
        <f>IF('Crisis Indicator Data'!U143="x","x",('Crisis Indicator Data'!U143/1000000))</f>
        <v>x</v>
      </c>
      <c r="K146" s="254" t="str">
        <f t="shared" si="12"/>
        <v>x</v>
      </c>
      <c r="L146" s="144" t="str">
        <f>IF(F146="x","x",(F146*1000000/VLOOKUP($C146,'Crisis Indicator Data'!$C$3:$H$198,5,FALSE)))</f>
        <v>x</v>
      </c>
      <c r="M146" s="144" t="str">
        <f>IF(G146="x","x",(G146*1000000/VLOOKUP($C146,'Crisis Indicator Data'!$C$3:$H$198,5,FALSE)))</f>
        <v>x</v>
      </c>
      <c r="N146" s="144" t="str">
        <f>IF(H146="x","x",(H146*1000000/VLOOKUP($C146,'Crisis Indicator Data'!$C$3:$H$198,5,FALSE)))</f>
        <v>x</v>
      </c>
      <c r="O146" s="144" t="str">
        <f>IF(I146="x","x",(I146*1000000/VLOOKUP($C146,'Crisis Indicator Data'!$C$3:$H$198,5,FALSE)))</f>
        <v>x</v>
      </c>
      <c r="P146" s="144" t="str">
        <f>IF(J146="x","x",(J146*1000000/VLOOKUP($C146,'Crisis Indicator Data'!$C$3:$H$198,5,FALSE)))</f>
        <v>x</v>
      </c>
      <c r="Q146" s="248" t="str">
        <f t="shared" si="13"/>
        <v>x</v>
      </c>
      <c r="R146" s="248" t="str">
        <f t="shared" si="14"/>
        <v>x</v>
      </c>
    </row>
    <row r="147" spans="1:18" x14ac:dyDescent="0.25">
      <c r="A147" s="153" t="str">
        <f>'Crisis Indicator Data'!A144</f>
        <v>Multiple Crises in Tanzania</v>
      </c>
      <c r="B147" s="154" t="str">
        <f>'Crisis Indicator Data'!B144</f>
        <v>Multiple crises country</v>
      </c>
      <c r="C147" s="154" t="str">
        <f>'Crisis Indicator Data'!C144</f>
        <v>TZA001</v>
      </c>
      <c r="D147" s="154" t="str">
        <f>'Crisis Indicator Data'!D144</f>
        <v>Tanzania</v>
      </c>
      <c r="E147" s="154" t="str">
        <f>'Crisis Indicator Data'!E144</f>
        <v>TZA</v>
      </c>
      <c r="F147" s="161">
        <f>IF('Crisis Indicator Data'!Q144="x","x",('Crisis Indicator Data'!Q144/1000000))</f>
        <v>2.1819999999999999</v>
      </c>
      <c r="G147" s="161">
        <f>IF('Crisis Indicator Data'!R144="x","x",('Crisis Indicator Data'!R144/1000000))</f>
        <v>11.93</v>
      </c>
      <c r="H147" s="161">
        <f>IF('Crisis Indicator Data'!S144="x","x",('Crisis Indicator Data'!S144/1000000))</f>
        <v>0.66300000000000003</v>
      </c>
      <c r="I147" s="161">
        <f>IF('Crisis Indicator Data'!T144="x","x",('Crisis Indicator Data'!T144/1000000))</f>
        <v>2.1999999999999999E-2</v>
      </c>
      <c r="J147" s="161">
        <f>IF('Crisis Indicator Data'!U144="x","x",('Crisis Indicator Data'!U144/1000000))</f>
        <v>0</v>
      </c>
      <c r="K147" s="254">
        <f t="shared" si="12"/>
        <v>3.1</v>
      </c>
      <c r="L147" s="144">
        <f>IF(F147="x","x",(F147*1000000/VLOOKUP($C147,'Crisis Indicator Data'!$C$3:$H$198,5,FALSE)))</f>
        <v>0.14746232344394133</v>
      </c>
      <c r="M147" s="144">
        <f>IF(G147="x","x",(G147*1000000/VLOOKUP($C147,'Crisis Indicator Data'!$C$3:$H$198,5,FALSE)))</f>
        <v>0.8062445090220991</v>
      </c>
      <c r="N147" s="144">
        <f>IF(H147="x","x",(H147*1000000/VLOOKUP($C147,'Crisis Indicator Data'!$C$3:$H$198,5,FALSE)))</f>
        <v>4.4806379671555048E-2</v>
      </c>
      <c r="O147" s="144">
        <f>IF(I147="x","x",(I147*1000000/VLOOKUP($C147,'Crisis Indicator Data'!$C$3:$H$198,5,FALSE)))</f>
        <v>1.4867878624045415E-3</v>
      </c>
      <c r="P147" s="144">
        <f>IF(J147="x","x",(J147*1000000/VLOOKUP($C147,'Crisis Indicator Data'!$C$3:$H$198,5,FALSE)))</f>
        <v>0</v>
      </c>
      <c r="Q147" s="248">
        <f t="shared" si="13"/>
        <v>2</v>
      </c>
      <c r="R147" s="248">
        <f t="shared" si="14"/>
        <v>2.5499999999999998</v>
      </c>
    </row>
    <row r="148" spans="1:18" x14ac:dyDescent="0.25">
      <c r="A148" s="153" t="str">
        <f>'Crisis Indicator Data'!A145</f>
        <v>International Displacement in Tanzania</v>
      </c>
      <c r="B148" s="154" t="str">
        <f>'Crisis Indicator Data'!B145</f>
        <v>International displacement</v>
      </c>
      <c r="C148" s="154" t="str">
        <f>'Crisis Indicator Data'!C145</f>
        <v>TZA002</v>
      </c>
      <c r="D148" s="154" t="str">
        <f>'Crisis Indicator Data'!D145</f>
        <v>Tanzania</v>
      </c>
      <c r="E148" s="154" t="str">
        <f>'Crisis Indicator Data'!E145</f>
        <v>TZA</v>
      </c>
      <c r="F148" s="161">
        <f>IF('Crisis Indicator Data'!Q145="x","x",('Crisis Indicator Data'!Q145/1000000))</f>
        <v>0</v>
      </c>
      <c r="G148" s="161">
        <f>IF('Crisis Indicator Data'!R145="x","x",('Crisis Indicator Data'!R145/1000000))</f>
        <v>11.145</v>
      </c>
      <c r="H148" s="161">
        <f>IF('Crisis Indicator Data'!S145="x","x",('Crisis Indicator Data'!S145/1000000))</f>
        <v>0.248</v>
      </c>
      <c r="I148" s="161">
        <f>IF('Crisis Indicator Data'!T145="x","x",('Crisis Indicator Data'!T145/1000000))</f>
        <v>0</v>
      </c>
      <c r="J148" s="161">
        <f>IF('Crisis Indicator Data'!U145="x","x",('Crisis Indicator Data'!U145/1000000))</f>
        <v>0</v>
      </c>
      <c r="K148" s="254">
        <f t="shared" si="12"/>
        <v>2.2999999999999998</v>
      </c>
      <c r="L148" s="144">
        <f>IF(F148="x","x",(F148*1000000/VLOOKUP($C148,'Crisis Indicator Data'!$C$3:$H$198,5,FALSE)))</f>
        <v>0</v>
      </c>
      <c r="M148" s="144">
        <f>IF(G148="x","x",(G148*1000000/VLOOKUP($C148,'Crisis Indicator Data'!$C$3:$H$198,5,FALSE)))</f>
        <v>0.97823224787150009</v>
      </c>
      <c r="N148" s="144">
        <f>IF(H148="x","x",(H148*1000000/VLOOKUP($C148,'Crisis Indicator Data'!$C$3:$H$198,5,FALSE)))</f>
        <v>2.1767752128499955E-2</v>
      </c>
      <c r="O148" s="144">
        <f>IF(I148="x","x",(I148*1000000/VLOOKUP($C148,'Crisis Indicator Data'!$C$3:$H$198,5,FALSE)))</f>
        <v>0</v>
      </c>
      <c r="P148" s="144">
        <f>IF(J148="x","x",(J148*1000000/VLOOKUP($C148,'Crisis Indicator Data'!$C$3:$H$198,5,FALSE)))</f>
        <v>0</v>
      </c>
      <c r="Q148" s="248">
        <f t="shared" si="13"/>
        <v>2</v>
      </c>
      <c r="R148" s="248">
        <f t="shared" si="14"/>
        <v>2.15</v>
      </c>
    </row>
    <row r="149" spans="1:18" x14ac:dyDescent="0.25">
      <c r="A149" s="153" t="str">
        <f>'Crisis Indicator Data'!A146</f>
        <v>Food Security Crisis in North-East Tanzania</v>
      </c>
      <c r="B149" s="154" t="str">
        <f>'Crisis Indicator Data'!B146</f>
        <v>Food Security</v>
      </c>
      <c r="C149" s="154" t="str">
        <f>'Crisis Indicator Data'!C146</f>
        <v>TZA003</v>
      </c>
      <c r="D149" s="154" t="str">
        <f>'Crisis Indicator Data'!D146</f>
        <v>Tanzania</v>
      </c>
      <c r="E149" s="154" t="str">
        <f>'Crisis Indicator Data'!E146</f>
        <v>TZA</v>
      </c>
      <c r="F149" s="161">
        <f>IF('Crisis Indicator Data'!Q146="x","x",('Crisis Indicator Data'!Q146/1000000))</f>
        <v>2.1819999999999999</v>
      </c>
      <c r="G149" s="161">
        <f>IF('Crisis Indicator Data'!R146="x","x",('Crisis Indicator Data'!R146/1000000))</f>
        <v>0.78500000000000003</v>
      </c>
      <c r="H149" s="161">
        <f>IF('Crisis Indicator Data'!S146="x","x",('Crisis Indicator Data'!S146/1000000))</f>
        <v>0.41499999999999998</v>
      </c>
      <c r="I149" s="161">
        <f>IF('Crisis Indicator Data'!T146="x","x",('Crisis Indicator Data'!T146/1000000))</f>
        <v>2.1999999999999999E-2</v>
      </c>
      <c r="J149" s="161">
        <f>IF('Crisis Indicator Data'!U146="x","x",('Crisis Indicator Data'!U146/1000000))</f>
        <v>0</v>
      </c>
      <c r="K149" s="254">
        <f t="shared" si="12"/>
        <v>2.7</v>
      </c>
      <c r="L149" s="144">
        <f>IF(F149="x","x",(F149*1000000/VLOOKUP($C149,'Crisis Indicator Data'!$C$3:$H$198,5,FALSE)))</f>
        <v>0.64101057579318443</v>
      </c>
      <c r="M149" s="144">
        <f>IF(G149="x","x",(G149*1000000/VLOOKUP($C149,'Crisis Indicator Data'!$C$3:$H$198,5,FALSE)))</f>
        <v>0.23061104582843714</v>
      </c>
      <c r="N149" s="144">
        <f>IF(H149="x","x",(H149*1000000/VLOOKUP($C149,'Crisis Indicator Data'!$C$3:$H$198,5,FALSE)))</f>
        <v>0.12191539365452408</v>
      </c>
      <c r="O149" s="144">
        <f>IF(I149="x","x",(I149*1000000/VLOOKUP($C149,'Crisis Indicator Data'!$C$3:$H$198,5,FALSE)))</f>
        <v>6.4629847238542888E-3</v>
      </c>
      <c r="P149" s="144">
        <f>IF(J149="x","x",(J149*1000000/VLOOKUP($C149,'Crisis Indicator Data'!$C$3:$H$198,5,FALSE)))</f>
        <v>0</v>
      </c>
      <c r="Q149" s="248">
        <f t="shared" si="13"/>
        <v>3</v>
      </c>
      <c r="R149" s="248">
        <f t="shared" si="14"/>
        <v>2.85</v>
      </c>
    </row>
    <row r="150" spans="1:18" x14ac:dyDescent="0.25">
      <c r="A150" s="153" t="str">
        <f>'Crisis Indicator Data'!A147</f>
        <v>International Displacement in Uganda</v>
      </c>
      <c r="B150" s="154" t="str">
        <f>'Crisis Indicator Data'!B147</f>
        <v>International displacement</v>
      </c>
      <c r="C150" s="154" t="str">
        <f>'Crisis Indicator Data'!C147</f>
        <v>UGA005</v>
      </c>
      <c r="D150" s="154" t="str">
        <f>'Crisis Indicator Data'!D147</f>
        <v>Uganda</v>
      </c>
      <c r="E150" s="154" t="str">
        <f>'Crisis Indicator Data'!E147</f>
        <v>UGA</v>
      </c>
      <c r="F150" s="161">
        <f>IF('Crisis Indicator Data'!Q147="x","x",('Crisis Indicator Data'!Q147/1000000))</f>
        <v>6.1470000000000002</v>
      </c>
      <c r="G150" s="161">
        <f>IF('Crisis Indicator Data'!R147="x","x",('Crisis Indicator Data'!R147/1000000))</f>
        <v>0</v>
      </c>
      <c r="H150" s="161">
        <f>IF('Crisis Indicator Data'!S147="x","x",('Crisis Indicator Data'!S147/1000000))</f>
        <v>1.583</v>
      </c>
      <c r="I150" s="161">
        <f>IF('Crisis Indicator Data'!T147="x","x",('Crisis Indicator Data'!T147/1000000))</f>
        <v>0</v>
      </c>
      <c r="J150" s="161">
        <f>IF('Crisis Indicator Data'!U147="x","x",('Crisis Indicator Data'!U147/1000000))</f>
        <v>0</v>
      </c>
      <c r="K150" s="254">
        <f t="shared" si="12"/>
        <v>3.7</v>
      </c>
      <c r="L150" s="144">
        <f>IF(F150="x","x",(F150*1000000/VLOOKUP($C150,'Crisis Indicator Data'!$C$3:$H$198,5,FALSE)))</f>
        <v>0.80342438896876223</v>
      </c>
      <c r="M150" s="144">
        <f>IF(G150="x","x",(G150*1000000/VLOOKUP($C150,'Crisis Indicator Data'!$C$3:$H$198,5,FALSE)))</f>
        <v>0</v>
      </c>
      <c r="N150" s="144">
        <f>IF(H150="x","x",(H150*1000000/VLOOKUP($C150,'Crisis Indicator Data'!$C$3:$H$198,5,FALSE)))</f>
        <v>0.20690105868513919</v>
      </c>
      <c r="O150" s="144">
        <f>IF(I150="x","x",(I150*1000000/VLOOKUP($C150,'Crisis Indicator Data'!$C$3:$H$198,5,FALSE)))</f>
        <v>0</v>
      </c>
      <c r="P150" s="144">
        <f>IF(J150="x","x",(J150*1000000/VLOOKUP($C150,'Crisis Indicator Data'!$C$3:$H$198,5,FALSE)))</f>
        <v>0</v>
      </c>
      <c r="Q150" s="248">
        <f t="shared" si="13"/>
        <v>3</v>
      </c>
      <c r="R150" s="248">
        <f t="shared" si="14"/>
        <v>3.35</v>
      </c>
    </row>
    <row r="151" spans="1:18" x14ac:dyDescent="0.25">
      <c r="A151" s="153" t="str">
        <f>'Crisis Indicator Data'!A148</f>
        <v>Conflict in Ukraine</v>
      </c>
      <c r="B151" s="154" t="str">
        <f>'Crisis Indicator Data'!B148</f>
        <v>Conflict</v>
      </c>
      <c r="C151" s="154" t="str">
        <f>'Crisis Indicator Data'!C148</f>
        <v>UKR002</v>
      </c>
      <c r="D151" s="154" t="str">
        <f>'Crisis Indicator Data'!D148</f>
        <v>Ukraine</v>
      </c>
      <c r="E151" s="154" t="str">
        <f>'Crisis Indicator Data'!E148</f>
        <v>UKR</v>
      </c>
      <c r="F151" s="161">
        <f>IF('Crisis Indicator Data'!Q148="x","x",('Crisis Indicator Data'!Q148/1000000))</f>
        <v>18.135000000000002</v>
      </c>
      <c r="G151" s="161">
        <f>IF('Crisis Indicator Data'!R148="x","x",('Crisis Indicator Data'!R148/1000000))</f>
        <v>6</v>
      </c>
      <c r="H151" s="161">
        <f>IF('Crisis Indicator Data'!S148="x","x",('Crisis Indicator Data'!S148/1000000))</f>
        <v>9.8000000000000007</v>
      </c>
      <c r="I151" s="161">
        <f>IF('Crisis Indicator Data'!T148="x","x",('Crisis Indicator Data'!T148/1000000))</f>
        <v>0.2</v>
      </c>
      <c r="J151" s="161">
        <f>IF('Crisis Indicator Data'!U148="x","x",('Crisis Indicator Data'!U148/1000000))</f>
        <v>2</v>
      </c>
      <c r="K151" s="254">
        <f t="shared" si="12"/>
        <v>5</v>
      </c>
      <c r="L151" s="144">
        <f>IF(F151="x","x",(F151*1000000/VLOOKUP($C151,'Crisis Indicator Data'!$C$3:$H$198,5,FALSE)))</f>
        <v>0.50186799501867996</v>
      </c>
      <c r="M151" s="144">
        <f>IF(G151="x","x",(G151*1000000/VLOOKUP($C151,'Crisis Indicator Data'!$C$3:$H$198,5,FALSE)))</f>
        <v>0.16604400166044</v>
      </c>
      <c r="N151" s="144">
        <f>IF(H151="x","x",(H151*1000000/VLOOKUP($C151,'Crisis Indicator Data'!$C$3:$H$198,5,FALSE)))</f>
        <v>0.27120520271205201</v>
      </c>
      <c r="O151" s="144">
        <f>IF(I151="x","x",(I151*1000000/VLOOKUP($C151,'Crisis Indicator Data'!$C$3:$H$198,5,FALSE)))</f>
        <v>5.5348000553480008E-3</v>
      </c>
      <c r="P151" s="144">
        <f>IF(J151="x","x",(J151*1000000/VLOOKUP($C151,'Crisis Indicator Data'!$C$3:$H$198,5,FALSE)))</f>
        <v>5.5348000553480006E-2</v>
      </c>
      <c r="Q151" s="248">
        <f t="shared" si="13"/>
        <v>5</v>
      </c>
      <c r="R151" s="248">
        <f t="shared" si="14"/>
        <v>5</v>
      </c>
    </row>
    <row r="152" spans="1:18" x14ac:dyDescent="0.25">
      <c r="A152" s="153" t="str">
        <f>'Crisis Indicator Data'!A149</f>
        <v>Complex crisis in Venezuela</v>
      </c>
      <c r="B152" s="154" t="str">
        <f>'Crisis Indicator Data'!B149</f>
        <v>Complex crisis</v>
      </c>
      <c r="C152" s="154" t="str">
        <f>'Crisis Indicator Data'!C149</f>
        <v>VEN001</v>
      </c>
      <c r="D152" s="154" t="str">
        <f>'Crisis Indicator Data'!D149</f>
        <v>Venezuela</v>
      </c>
      <c r="E152" s="154" t="str">
        <f>'Crisis Indicator Data'!E149</f>
        <v>VEN</v>
      </c>
      <c r="F152" s="161">
        <f>IF('Crisis Indicator Data'!Q149="x","x",('Crisis Indicator Data'!Q149/1000000))</f>
        <v>0</v>
      </c>
      <c r="G152" s="161">
        <f>IF('Crisis Indicator Data'!R149="x","x",('Crisis Indicator Data'!R149/1000000))</f>
        <v>12.61</v>
      </c>
      <c r="H152" s="161">
        <f>IF('Crisis Indicator Data'!S149="x","x",('Crisis Indicator Data'!S149/1000000))</f>
        <v>14.803000000000001</v>
      </c>
      <c r="I152" s="161">
        <f>IF('Crisis Indicator Data'!T149="x","x",('Crisis Indicator Data'!T149/1000000))</f>
        <v>0</v>
      </c>
      <c r="J152" s="161">
        <f>IF('Crisis Indicator Data'!U149="x","x",('Crisis Indicator Data'!U149/1000000))</f>
        <v>0</v>
      </c>
      <c r="K152" s="254">
        <f t="shared" si="12"/>
        <v>5</v>
      </c>
      <c r="L152" s="144">
        <f>IF(F152="x","x",(F152*1000000/VLOOKUP($C152,'Crisis Indicator Data'!$C$3:$H$198,5,FALSE)))</f>
        <v>0</v>
      </c>
      <c r="M152" s="144">
        <f>IF(G152="x","x",(G152*1000000/VLOOKUP($C152,'Crisis Indicator Data'!$C$3:$H$198,5,FALSE)))</f>
        <v>0.46001751057930834</v>
      </c>
      <c r="N152" s="144">
        <f>IF(H152="x","x",(H152*1000000/VLOOKUP($C152,'Crisis Indicator Data'!$C$3:$H$198,5,FALSE)))</f>
        <v>0.54001896979425068</v>
      </c>
      <c r="O152" s="144">
        <f>IF(I152="x","x",(I152*1000000/VLOOKUP($C152,'Crisis Indicator Data'!$C$3:$H$198,5,FALSE)))</f>
        <v>0</v>
      </c>
      <c r="P152" s="144">
        <f>IF(J152="x","x",(J152*1000000/VLOOKUP($C152,'Crisis Indicator Data'!$C$3:$H$198,5,FALSE)))</f>
        <v>0</v>
      </c>
      <c r="Q152" s="248">
        <f t="shared" si="13"/>
        <v>3</v>
      </c>
      <c r="R152" s="248">
        <f t="shared" si="14"/>
        <v>4</v>
      </c>
    </row>
    <row r="153" spans="1:18" x14ac:dyDescent="0.25">
      <c r="A153" s="153" t="str">
        <f>'Crisis Indicator Data'!A150</f>
        <v>Conflict in Yemen</v>
      </c>
      <c r="B153" s="154" t="str">
        <f>'Crisis Indicator Data'!B150</f>
        <v>Complex crisis</v>
      </c>
      <c r="C153" s="154" t="str">
        <f>'Crisis Indicator Data'!C150</f>
        <v>YEM001</v>
      </c>
      <c r="D153" s="154" t="str">
        <f>'Crisis Indicator Data'!D150</f>
        <v>Yemen</v>
      </c>
      <c r="E153" s="154" t="str">
        <f>'Crisis Indicator Data'!E150</f>
        <v>YEM</v>
      </c>
      <c r="F153" s="161">
        <f>IF('Crisis Indicator Data'!Q150="x","x",('Crisis Indicator Data'!Q150/1000000))</f>
        <v>3.6</v>
      </c>
      <c r="G153" s="161">
        <f>IF('Crisis Indicator Data'!R150="x","x",('Crisis Indicator Data'!R150/1000000))</f>
        <v>6.4</v>
      </c>
      <c r="H153" s="161">
        <f>IF('Crisis Indicator Data'!S150="x","x",('Crisis Indicator Data'!S150/1000000))</f>
        <v>8.4</v>
      </c>
      <c r="I153" s="161">
        <f>IF('Crisis Indicator Data'!T150="x","x",('Crisis Indicator Data'!T150/1000000))</f>
        <v>8.9</v>
      </c>
      <c r="J153" s="161">
        <f>IF('Crisis Indicator Data'!U150="x","x",('Crisis Indicator Data'!U150/1000000))</f>
        <v>3.4</v>
      </c>
      <c r="K153" s="254">
        <f t="shared" si="12"/>
        <v>5</v>
      </c>
      <c r="L153" s="144">
        <f>IF(F153="x","x",(F153*1000000/VLOOKUP($C153,'Crisis Indicator Data'!$C$3:$H$198,5,FALSE)))</f>
        <v>0.11726384364820847</v>
      </c>
      <c r="M153" s="144">
        <f>IF(G153="x","x",(G153*1000000/VLOOKUP($C153,'Crisis Indicator Data'!$C$3:$H$198,5,FALSE)))</f>
        <v>0.20846905537459284</v>
      </c>
      <c r="N153" s="144">
        <f>IF(H153="x","x",(H153*1000000/VLOOKUP($C153,'Crisis Indicator Data'!$C$3:$H$198,5,FALSE)))</f>
        <v>0.2736156351791531</v>
      </c>
      <c r="O153" s="144">
        <f>IF(I153="x","x",(I153*1000000/VLOOKUP($C153,'Crisis Indicator Data'!$C$3:$H$198,5,FALSE)))</f>
        <v>0.28990228013029318</v>
      </c>
      <c r="P153" s="144">
        <f>IF(J153="x","x",(J153*1000000/VLOOKUP($C153,'Crisis Indicator Data'!$C$3:$H$198,5,FALSE)))</f>
        <v>0.11074918566775244</v>
      </c>
      <c r="Q153" s="248">
        <f t="shared" si="13"/>
        <v>5</v>
      </c>
      <c r="R153" s="248">
        <f t="shared" si="14"/>
        <v>5</v>
      </c>
    </row>
    <row r="154" spans="1:18" x14ac:dyDescent="0.25">
      <c r="A154" s="153" t="str">
        <f>'Crisis Indicator Data'!A151</f>
        <v>Mixed migration flows in Yemen</v>
      </c>
      <c r="B154" s="154" t="str">
        <f>'Crisis Indicator Data'!B151</f>
        <v>International displacement</v>
      </c>
      <c r="C154" s="154" t="str">
        <f>'Crisis Indicator Data'!C151</f>
        <v>YEM002</v>
      </c>
      <c r="D154" s="154" t="str">
        <f>'Crisis Indicator Data'!D151</f>
        <v>Yemen</v>
      </c>
      <c r="E154" s="154" t="str">
        <f>'Crisis Indicator Data'!E151</f>
        <v>YEM</v>
      </c>
      <c r="F154" s="161">
        <f>IF('Crisis Indicator Data'!Q151="x","x",('Crisis Indicator Data'!Q151/1000000))</f>
        <v>3.6</v>
      </c>
      <c r="G154" s="161">
        <f>IF('Crisis Indicator Data'!R151="x","x",('Crisis Indicator Data'!R151/1000000))</f>
        <v>6.4</v>
      </c>
      <c r="H154" s="161">
        <f>IF('Crisis Indicator Data'!S151="x","x",('Crisis Indicator Data'!S151/1000000))</f>
        <v>8.4</v>
      </c>
      <c r="I154" s="161">
        <f>IF('Crisis Indicator Data'!T151="x","x",('Crisis Indicator Data'!T151/1000000))</f>
        <v>8.9</v>
      </c>
      <c r="J154" s="161">
        <f>IF('Crisis Indicator Data'!U151="x","x",('Crisis Indicator Data'!U151/1000000))</f>
        <v>3.4</v>
      </c>
      <c r="K154" s="254">
        <f t="shared" si="12"/>
        <v>5</v>
      </c>
      <c r="L154" s="144">
        <f>IF(F154="x","x",(F154*1000000/VLOOKUP($C154,'Crisis Indicator Data'!$C$3:$H$198,5,FALSE)))</f>
        <v>0.11726384364820847</v>
      </c>
      <c r="M154" s="144">
        <f>IF(G154="x","x",(G154*1000000/VLOOKUP($C154,'Crisis Indicator Data'!$C$3:$H$198,5,FALSE)))</f>
        <v>0.20846905537459284</v>
      </c>
      <c r="N154" s="144">
        <f>IF(H154="x","x",(H154*1000000/VLOOKUP($C154,'Crisis Indicator Data'!$C$3:$H$198,5,FALSE)))</f>
        <v>0.2736156351791531</v>
      </c>
      <c r="O154" s="144">
        <f>IF(I154="x","x",(I154*1000000/VLOOKUP($C154,'Crisis Indicator Data'!$C$3:$H$198,5,FALSE)))</f>
        <v>0.28990228013029318</v>
      </c>
      <c r="P154" s="144">
        <f>IF(J154="x","x",(J154*1000000/VLOOKUP($C154,'Crisis Indicator Data'!$C$3:$H$198,5,FALSE)))</f>
        <v>0.11074918566775244</v>
      </c>
      <c r="Q154" s="248">
        <f t="shared" si="13"/>
        <v>5</v>
      </c>
      <c r="R154" s="248">
        <f t="shared" si="14"/>
        <v>5</v>
      </c>
    </row>
    <row r="155" spans="1:18" x14ac:dyDescent="0.25">
      <c r="A155" s="153" t="str">
        <f>'Crisis Indicator Data'!A152</f>
        <v>Drought in Zambia</v>
      </c>
      <c r="B155" s="154" t="str">
        <f>'Crisis Indicator Data'!B152</f>
        <v>Drought</v>
      </c>
      <c r="C155" s="154" t="str">
        <f>'Crisis Indicator Data'!C152</f>
        <v>ZMB002</v>
      </c>
      <c r="D155" s="154" t="str">
        <f>'Crisis Indicator Data'!D152</f>
        <v>Zambia</v>
      </c>
      <c r="E155" s="154" t="str">
        <f>'Crisis Indicator Data'!E152</f>
        <v>ZMB</v>
      </c>
      <c r="F155" s="161">
        <f>IF('Crisis Indicator Data'!Q152="x","x",('Crisis Indicator Data'!Q152/1000000))</f>
        <v>5.4210000000000003</v>
      </c>
      <c r="G155" s="161">
        <f>IF('Crisis Indicator Data'!R152="x","x",('Crisis Indicator Data'!R152/1000000))</f>
        <v>5.1849999999999996</v>
      </c>
      <c r="H155" s="161">
        <f>IF('Crisis Indicator Data'!S152="x","x",('Crisis Indicator Data'!S152/1000000))</f>
        <v>1.575</v>
      </c>
      <c r="I155" s="161">
        <f>IF('Crisis Indicator Data'!T152="x","x",('Crisis Indicator Data'!T152/1000000))</f>
        <v>0</v>
      </c>
      <c r="J155" s="161">
        <f>IF('Crisis Indicator Data'!U152="x","x",('Crisis Indicator Data'!U152/1000000))</f>
        <v>0</v>
      </c>
      <c r="K155" s="254">
        <f t="shared" si="12"/>
        <v>3.7</v>
      </c>
      <c r="L155" s="144">
        <f>IF(F155="x","x",(F155*1000000/VLOOKUP($C155,'Crisis Indicator Data'!$C$3:$H$198,5,FALSE)))</f>
        <v>0.44503735325506938</v>
      </c>
      <c r="M155" s="144">
        <f>IF(G155="x","x",(G155*1000000/VLOOKUP($C155,'Crisis Indicator Data'!$C$3:$H$198,5,FALSE)))</f>
        <v>0.42566291765864872</v>
      </c>
      <c r="N155" s="144">
        <f>IF(H155="x","x",(H155*1000000/VLOOKUP($C155,'Crisis Indicator Data'!$C$3:$H$198,5,FALSE)))</f>
        <v>0.12929972908628193</v>
      </c>
      <c r="O155" s="144">
        <f>IF(I155="x","x",(I155*1000000/VLOOKUP($C155,'Crisis Indicator Data'!$C$3:$H$198,5,FALSE)))</f>
        <v>0</v>
      </c>
      <c r="P155" s="144">
        <f>IF(J155="x","x",(J155*1000000/VLOOKUP($C155,'Crisis Indicator Data'!$C$3:$H$198,5,FALSE)))</f>
        <v>0</v>
      </c>
      <c r="Q155" s="248">
        <f t="shared" si="13"/>
        <v>3</v>
      </c>
      <c r="R155" s="248">
        <f t="shared" si="14"/>
        <v>3.35</v>
      </c>
    </row>
    <row r="156" spans="1:18" x14ac:dyDescent="0.25">
      <c r="A156" s="153" t="str">
        <f>'Crisis Indicator Data'!A153</f>
        <v>Complex crisis in Zimbabwe</v>
      </c>
      <c r="B156" s="154" t="str">
        <f>'Crisis Indicator Data'!B153</f>
        <v>Complex crisis</v>
      </c>
      <c r="C156" s="154" t="str">
        <f>'Crisis Indicator Data'!C153</f>
        <v>ZWE001</v>
      </c>
      <c r="D156" s="154" t="str">
        <f>'Crisis Indicator Data'!D153</f>
        <v>Zimbabwe</v>
      </c>
      <c r="E156" s="154" t="str">
        <f>'Crisis Indicator Data'!E153</f>
        <v>ZWE</v>
      </c>
      <c r="F156" s="161">
        <f>IF('Crisis Indicator Data'!Q153="x","x",('Crisis Indicator Data'!Q153/1000000))</f>
        <v>5.851</v>
      </c>
      <c r="G156" s="161">
        <f>IF('Crisis Indicator Data'!R153="x","x",('Crisis Indicator Data'!R153/1000000))</f>
        <v>2.706</v>
      </c>
      <c r="H156" s="161">
        <f>IF('Crisis Indicator Data'!S153="x","x",('Crisis Indicator Data'!S153/1000000))</f>
        <v>6.05</v>
      </c>
      <c r="I156" s="161">
        <f>IF('Crisis Indicator Data'!T153="x","x",('Crisis Indicator Data'!T153/1000000))</f>
        <v>0.95</v>
      </c>
      <c r="J156" s="161">
        <f>IF('Crisis Indicator Data'!U153="x","x",('Crisis Indicator Data'!U153/1000000))</f>
        <v>0</v>
      </c>
      <c r="K156" s="254">
        <f t="shared" si="12"/>
        <v>4.7</v>
      </c>
      <c r="L156" s="144">
        <f>IF(F156="x","x",(F156*1000000/VLOOKUP($C156,'Crisis Indicator Data'!$C$3:$H$198,5,FALSE)))</f>
        <v>0.37610079064086904</v>
      </c>
      <c r="M156" s="144">
        <f>IF(G156="x","x",(G156*1000000/VLOOKUP($C156,'Crisis Indicator Data'!$C$3:$H$198,5,FALSE)))</f>
        <v>0.17394099119367487</v>
      </c>
      <c r="N156" s="144">
        <f>IF(H156="x","x",(H156*1000000/VLOOKUP($C156,'Crisis Indicator Data'!$C$3:$H$198,5,FALSE)))</f>
        <v>0.38889245998585847</v>
      </c>
      <c r="O156" s="144">
        <f>IF(I156="x","x",(I156*1000000/VLOOKUP($C156,'Crisis Indicator Data'!$C$3:$H$198,5,FALSE)))</f>
        <v>6.1065758179597605E-2</v>
      </c>
      <c r="P156" s="144">
        <f>IF(J156="x","x",(J156*1000000/VLOOKUP($C156,'Crisis Indicator Data'!$C$3:$H$198,5,FALSE)))</f>
        <v>0</v>
      </c>
      <c r="Q156" s="248">
        <f t="shared" si="13"/>
        <v>4</v>
      </c>
      <c r="R156" s="248">
        <f t="shared" si="14"/>
        <v>4.3499999999999996</v>
      </c>
    </row>
  </sheetData>
  <mergeCells count="1">
    <mergeCell ref="A1:R1"/>
  </mergeCells>
  <conditionalFormatting sqref="K6:K250">
    <cfRule type="cellIs" dxfId="369" priority="22" stopIfTrue="1" operator="between">
      <formula>7.1</formula>
      <formula>10</formula>
    </cfRule>
    <cfRule type="cellIs" dxfId="368" priority="23" stopIfTrue="1" operator="between">
      <formula>5.4</formula>
      <formula>7</formula>
    </cfRule>
    <cfRule type="cellIs" dxfId="367" priority="24" stopIfTrue="1" operator="between">
      <formula>3.5</formula>
      <formula>5.3</formula>
    </cfRule>
    <cfRule type="cellIs" dxfId="366" priority="25" stopIfTrue="1" operator="between">
      <formula>1.8</formula>
      <formula>3.4</formula>
    </cfRule>
    <cfRule type="cellIs" dxfId="365" priority="26" stopIfTrue="1" operator="between">
      <formula>0</formula>
      <formula>1.7</formula>
    </cfRule>
  </conditionalFormatting>
  <conditionalFormatting sqref="Q6:Q250">
    <cfRule type="cellIs" dxfId="364" priority="17" stopIfTrue="1" operator="between">
      <formula>7.1</formula>
      <formula>10</formula>
    </cfRule>
    <cfRule type="cellIs" dxfId="363" priority="18" stopIfTrue="1" operator="between">
      <formula>5.4</formula>
      <formula>7</formula>
    </cfRule>
    <cfRule type="cellIs" dxfId="362" priority="19" stopIfTrue="1" operator="between">
      <formula>3.5</formula>
      <formula>5.3</formula>
    </cfRule>
    <cfRule type="cellIs" dxfId="361" priority="20" stopIfTrue="1" operator="between">
      <formula>1.8</formula>
      <formula>3.4</formula>
    </cfRule>
    <cfRule type="cellIs" dxfId="360" priority="21" stopIfTrue="1" operator="between">
      <formula>0</formula>
      <formula>1.7</formula>
    </cfRule>
  </conditionalFormatting>
  <conditionalFormatting sqref="R6:R250">
    <cfRule type="cellIs" dxfId="359" priority="7" stopIfTrue="1" operator="between">
      <formula>5</formula>
      <formula>5.9</formula>
    </cfRule>
    <cfRule type="cellIs" dxfId="358" priority="8" stopIfTrue="1" operator="between">
      <formula>4</formula>
      <formula>4.9</formula>
    </cfRule>
    <cfRule type="cellIs" dxfId="357" priority="9" stopIfTrue="1" operator="between">
      <formula>3</formula>
      <formula>3.9</formula>
    </cfRule>
    <cfRule type="cellIs" dxfId="356" priority="10" stopIfTrue="1" operator="between">
      <formula>2</formula>
      <formula>2.9</formula>
    </cfRule>
    <cfRule type="cellIs" dxfId="355" priority="11" stopIfTrue="1" operator="between">
      <formula>0</formula>
      <formula>1.9</formula>
    </cfRule>
  </conditionalFormatting>
  <conditionalFormatting sqref="L6:P143">
    <cfRule type="cellIs" priority="5" stopIfTrue="1" operator="equal">
      <formula>"x"</formula>
    </cfRule>
    <cfRule type="cellIs" dxfId="354" priority="6" operator="greaterThan">
      <formula>1.05</formula>
    </cfRule>
  </conditionalFormatting>
  <conditionalFormatting sqref="L144:P250">
    <cfRule type="cellIs" priority="3" stopIfTrue="1" operator="equal">
      <formula>"x"</formula>
    </cfRule>
    <cfRule type="cellIs" dxfId="353"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6"/>
  <sheetViews>
    <sheetView workbookViewId="0">
      <selection activeCell="C3" sqref="C3"/>
    </sheetView>
  </sheetViews>
  <sheetFormatPr defaultColWidth="9.42578125" defaultRowHeight="15" x14ac:dyDescent="0.25"/>
  <cols>
    <col min="1" max="1" width="40.42578125" style="217" bestFit="1" customWidth="1"/>
    <col min="2" max="2" width="25.5703125" style="217" bestFit="1" customWidth="1"/>
    <col min="3" max="3" width="11.42578125" style="217" bestFit="1" customWidth="1"/>
    <col min="4" max="4" width="11.42578125" style="217" customWidth="1"/>
    <col min="5" max="5" width="8.42578125" style="214" customWidth="1"/>
    <col min="6" max="14" width="8.5703125" style="217" customWidth="1"/>
    <col min="15" max="15" width="8.5703125" style="215" customWidth="1"/>
    <col min="16" max="17" width="8.5703125" style="217" customWidth="1"/>
    <col min="18" max="18" width="8.5703125" style="215" customWidth="1"/>
    <col min="19" max="22" width="8.5703125" style="217" customWidth="1"/>
    <col min="23" max="24" width="8.5703125" style="215" customWidth="1"/>
    <col min="25" max="25" width="8.5703125" style="217" customWidth="1"/>
    <col min="26" max="26" width="8.5703125" style="215" customWidth="1"/>
    <col min="27" max="30" width="13" style="217" hidden="1" customWidth="1"/>
    <col min="31" max="31" width="8.5703125" style="217" hidden="1" customWidth="1"/>
    <col min="32" max="38" width="13" style="217" hidden="1" customWidth="1"/>
    <col min="39" max="40" width="8.5703125" style="215" customWidth="1"/>
    <col min="41" max="41" width="9.42578125" style="217" customWidth="1"/>
    <col min="42" max="16384" width="9.42578125" style="217"/>
  </cols>
  <sheetData>
    <row r="1" spans="1:40" x14ac:dyDescent="0.2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3">
      <c r="A2" s="52"/>
      <c r="B2" s="52"/>
      <c r="C2" s="56"/>
      <c r="D2" s="56"/>
      <c r="E2" s="8"/>
      <c r="F2" s="83" t="s">
        <v>7735</v>
      </c>
      <c r="G2" s="83" t="s">
        <v>7736</v>
      </c>
      <c r="H2" s="82" t="s">
        <v>7737</v>
      </c>
      <c r="I2" s="83" t="s">
        <v>7738</v>
      </c>
      <c r="J2" s="83" t="s">
        <v>7739</v>
      </c>
      <c r="K2" s="82" t="s">
        <v>7740</v>
      </c>
      <c r="L2" s="83" t="s">
        <v>7741</v>
      </c>
      <c r="M2" s="83" t="s">
        <v>7742</v>
      </c>
      <c r="N2" s="82" t="s">
        <v>7743</v>
      </c>
      <c r="O2" s="81" t="s">
        <v>7744</v>
      </c>
      <c r="P2" s="83" t="s">
        <v>7745</v>
      </c>
      <c r="Q2" s="83" t="s">
        <v>7746</v>
      </c>
      <c r="R2" s="81" t="s">
        <v>7747</v>
      </c>
      <c r="S2" s="83" t="s">
        <v>7748</v>
      </c>
      <c r="T2" s="83" t="s">
        <v>7749</v>
      </c>
      <c r="U2" s="83" t="s">
        <v>7750</v>
      </c>
      <c r="V2" s="83" t="s">
        <v>7751</v>
      </c>
      <c r="W2" s="81" t="s">
        <v>7752</v>
      </c>
      <c r="X2" s="80" t="s">
        <v>7692</v>
      </c>
      <c r="Y2" s="83" t="s">
        <v>7753</v>
      </c>
      <c r="Z2" s="81" t="s">
        <v>7754</v>
      </c>
      <c r="AA2" s="83" t="s">
        <v>3373</v>
      </c>
      <c r="AB2" s="83" t="s">
        <v>3383</v>
      </c>
      <c r="AC2" s="83" t="s">
        <v>3375</v>
      </c>
      <c r="AD2" s="83" t="s">
        <v>2715</v>
      </c>
      <c r="AE2" s="82" t="s">
        <v>7755</v>
      </c>
      <c r="AF2" s="83" t="s">
        <v>3371</v>
      </c>
      <c r="AG2" s="83" t="s">
        <v>3381</v>
      </c>
      <c r="AH2" s="82" t="s">
        <v>7756</v>
      </c>
      <c r="AI2" s="83" t="s">
        <v>3377</v>
      </c>
      <c r="AJ2" s="83" t="s">
        <v>7757</v>
      </c>
      <c r="AK2" s="83" t="s">
        <v>3379</v>
      </c>
      <c r="AL2" s="82" t="s">
        <v>7758</v>
      </c>
      <c r="AM2" s="81" t="s">
        <v>7759</v>
      </c>
      <c r="AN2" s="80" t="s">
        <v>7693</v>
      </c>
    </row>
    <row r="3" spans="1:40" x14ac:dyDescent="0.25">
      <c r="A3" s="52"/>
      <c r="B3" s="52"/>
      <c r="C3" s="56"/>
      <c r="D3" s="56"/>
      <c r="E3" s="7" t="s">
        <v>7722</v>
      </c>
      <c r="F3" s="257">
        <v>14</v>
      </c>
      <c r="G3" s="257">
        <v>10</v>
      </c>
      <c r="H3" s="257"/>
      <c r="I3" s="257">
        <v>1</v>
      </c>
      <c r="J3" s="257">
        <v>0.5</v>
      </c>
      <c r="K3" s="257"/>
      <c r="L3" s="257">
        <v>0.75</v>
      </c>
      <c r="M3" s="257">
        <v>65</v>
      </c>
      <c r="N3" s="257"/>
      <c r="O3" s="257"/>
      <c r="P3" s="257"/>
      <c r="Q3" s="70">
        <v>3000</v>
      </c>
      <c r="R3" s="257"/>
      <c r="S3" s="257">
        <v>100</v>
      </c>
      <c r="T3" s="257">
        <v>2.5</v>
      </c>
      <c r="U3" s="257">
        <v>10</v>
      </c>
      <c r="V3" s="257">
        <v>100</v>
      </c>
      <c r="W3" s="257"/>
      <c r="X3" s="257"/>
      <c r="Y3" s="257"/>
      <c r="Z3" s="257"/>
      <c r="AA3" s="257"/>
      <c r="AB3" s="257"/>
      <c r="AC3" s="257"/>
      <c r="AD3" s="257"/>
      <c r="AE3" s="257"/>
      <c r="AF3" s="257"/>
      <c r="AG3" s="257"/>
      <c r="AH3" s="257"/>
      <c r="AI3" s="257"/>
      <c r="AJ3" s="257"/>
      <c r="AK3" s="257"/>
      <c r="AL3" s="257"/>
      <c r="AM3" s="257"/>
      <c r="AN3" s="257"/>
    </row>
    <row r="4" spans="1:40" x14ac:dyDescent="0.25">
      <c r="A4" s="52"/>
      <c r="B4" s="52"/>
      <c r="C4" s="56"/>
      <c r="D4" s="56"/>
      <c r="E4" s="7" t="s">
        <v>7723</v>
      </c>
      <c r="F4" s="257">
        <v>0</v>
      </c>
      <c r="G4" s="257">
        <v>0</v>
      </c>
      <c r="H4" s="257"/>
      <c r="I4" s="257">
        <v>0</v>
      </c>
      <c r="J4" s="257">
        <v>0</v>
      </c>
      <c r="K4" s="257"/>
      <c r="L4" s="257">
        <v>0</v>
      </c>
      <c r="M4" s="257">
        <v>25</v>
      </c>
      <c r="N4" s="257"/>
      <c r="O4" s="257"/>
      <c r="P4" s="257"/>
      <c r="Q4" s="257">
        <v>1</v>
      </c>
      <c r="R4" s="257"/>
      <c r="S4" s="257">
        <v>0</v>
      </c>
      <c r="T4" s="257">
        <v>-2.5</v>
      </c>
      <c r="U4" s="257">
        <v>0</v>
      </c>
      <c r="V4" s="257">
        <v>0</v>
      </c>
      <c r="W4" s="257"/>
      <c r="X4" s="257"/>
      <c r="Y4" s="257"/>
      <c r="Z4" s="257"/>
      <c r="AA4" s="257"/>
      <c r="AB4" s="257"/>
      <c r="AC4" s="257"/>
      <c r="AD4" s="257"/>
      <c r="AE4" s="257"/>
      <c r="AF4" s="257"/>
      <c r="AG4" s="257"/>
      <c r="AH4" s="257"/>
      <c r="AI4" s="257"/>
      <c r="AJ4" s="257"/>
      <c r="AK4" s="257"/>
      <c r="AL4" s="257"/>
      <c r="AM4" s="257"/>
      <c r="AN4" s="257"/>
    </row>
    <row r="5" spans="1:40" x14ac:dyDescent="0.25">
      <c r="A5" s="23" t="s">
        <v>7676</v>
      </c>
      <c r="B5" s="23" t="s">
        <v>7760</v>
      </c>
      <c r="C5" s="23" t="s">
        <v>7678</v>
      </c>
      <c r="D5" s="23" t="s">
        <v>7679</v>
      </c>
      <c r="E5" s="24" t="s">
        <v>7724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7" t="str">
        <f>'Crisis Indicator Data'!A3</f>
        <v>Complex crisis in Afghanistan</v>
      </c>
      <c r="B6" s="148" t="str">
        <f>'Crisis Indicator Data'!B3</f>
        <v>Complex crisis</v>
      </c>
      <c r="C6" s="148" t="str">
        <f>'Crisis Indicator Data'!C3</f>
        <v>AFG001</v>
      </c>
      <c r="D6" s="148" t="str">
        <f>'Crisis Indicator Data'!D3</f>
        <v>Afghanistan</v>
      </c>
      <c r="E6" s="149" t="str">
        <f>'Crisis Indicator Data'!E3</f>
        <v>AFG</v>
      </c>
      <c r="F6" s="251">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51">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51">
        <f t="shared" ref="H6:H37" si="0">IF(AND(F6="x",G6="x"),"x",AVERAGE(F6,G6))</f>
        <v>3.5</v>
      </c>
      <c r="I6" s="251">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51">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51">
        <f t="shared" ref="K6:K37" si="1">IF(AND(I6="x",J6="x"),"x",AVERAGE(I6,J6))</f>
        <v>1.85</v>
      </c>
      <c r="L6" s="251">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51"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51">
        <f t="shared" ref="N6:N37" si="2">IF(AND(L6="x",M6="x"),"x",AVERAGE(L6,M6))</f>
        <v>3.8</v>
      </c>
      <c r="O6" s="251">
        <f t="shared" ref="O6:O37" si="3">AVERAGE(H6,K6,N6)</f>
        <v>3.0499999999999994</v>
      </c>
      <c r="P6" s="251">
        <f>IF(B6="Regional crisis",VLOOKUP(C6,'Regional Crises'!$B$1:$R$69,12,FALSE),VLOOKUP(E6,'Country Indicator Data'!$B$4:$I$300,8,FALSE))</f>
        <v>5</v>
      </c>
      <c r="Q6" s="251">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4.5999999999999996</v>
      </c>
      <c r="R6" s="251">
        <f t="shared" ref="R6:R37" si="4">AVERAGE(P6:Q6)</f>
        <v>4.8</v>
      </c>
      <c r="S6" s="251">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51">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51">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51">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51">
        <f t="shared" ref="W6:W37" si="5">IF(AND(S6="x",V6="x"),"x",ROUND(AVERAGE(S6,V6,T6,U6),1))</f>
        <v>3.9</v>
      </c>
      <c r="X6" s="251">
        <f t="shared" ref="X6:X37" si="6">ROUND(AVERAGE(O6,W6,R6),1)</f>
        <v>3.9</v>
      </c>
      <c r="Y6" s="258">
        <f>IF('Core Indicators'!FC3="x","x",IF('Core Indicators'!FC3&gt;=5,5,IF('Core Indicators'!FC3&gt;=4,4,IF('Core Indicators'!FC3&gt;=3,3,IF('Core Indicators'!FC3&gt;=2,2,IF('Core Indicators'!FC3&gt;=1,1,0))))))</f>
        <v>5</v>
      </c>
      <c r="Z6" s="251">
        <f t="shared" ref="Z6:Z37" si="7">Y6</f>
        <v>5</v>
      </c>
      <c r="AA6" s="258">
        <f>'Crisis Indicator Data'!Y3</f>
        <v>1</v>
      </c>
      <c r="AB6" s="258">
        <f>'Crisis Indicator Data'!Z3</f>
        <v>2</v>
      </c>
      <c r="AC6" s="258">
        <f>'Crisis Indicator Data'!AA3</f>
        <v>2</v>
      </c>
      <c r="AD6" s="258">
        <f>'Crisis Indicator Data'!AB3</f>
        <v>3</v>
      </c>
      <c r="AE6" s="258">
        <f t="shared" ref="AE6:AE37" si="8">IF(SUM(AA6:AD6)=0,0,IF(SUM(AA6,AB6,AC6,AD6)&lt;2,1,IF(SUM(AA6:AD6)&lt;6,2,IF(SUM(AA6:AD6)&lt;8,3,IF(SUM(AA6:AD6)&lt;10,4,5)))))</f>
        <v>4</v>
      </c>
      <c r="AF6" s="258">
        <f>'Crisis Indicator Data'!AC3</f>
        <v>2</v>
      </c>
      <c r="AG6" s="258">
        <f>'Crisis Indicator Data'!AD3</f>
        <v>3</v>
      </c>
      <c r="AH6" s="258">
        <f t="shared" ref="AH6:AH37" si="9">IF(SUM(AF6:AG6)=0,0,IF(SUM(AF6,AG6)=1,1,IF(SUM(AF6:AG6)&lt;3,2,IF(SUM(AF6:AG6)&lt;4,3,IF(SUM(AF6:AG6)&lt;5,4,5)))))</f>
        <v>5</v>
      </c>
      <c r="AI6" s="258">
        <f>'Crisis Indicator Data'!AE3</f>
        <v>3</v>
      </c>
      <c r="AJ6" s="258">
        <f>'Crisis Indicator Data'!AF3</f>
        <v>3</v>
      </c>
      <c r="AK6" s="258">
        <f>'Crisis Indicator Data'!AG3</f>
        <v>3</v>
      </c>
      <c r="AL6" s="258">
        <f t="shared" ref="AL6:AL37" si="10">IF(SUM(AI6:AK6)=0,0,IF(SUM(AI6:AK6)=1,1,IF(SUM(AI6:AK6)&lt;3,2,IF(SUM(AI6:AK6)&lt;5,3,IF(SUM(AI6:AK6)&lt;7,4,5)))))</f>
        <v>5</v>
      </c>
      <c r="AM6" s="251">
        <f t="shared" ref="AM6:AM37" si="11">IF(AA6=3,5,ROUND(AVERAGE(AE6,AH6,AL6),0))</f>
        <v>5</v>
      </c>
      <c r="AN6" s="251">
        <f t="shared" ref="AN6:AN37" si="12">IF(AND(Z6="x",AM6="x"),"x",ROUND(AVERAGE(Z6,AM6),1))</f>
        <v>5</v>
      </c>
    </row>
    <row r="7" spans="1:40" ht="13.5" customHeight="1" x14ac:dyDescent="0.25">
      <c r="A7" s="147" t="str">
        <f>'Crisis Indicator Data'!A4</f>
        <v>Drought in South-West Angola</v>
      </c>
      <c r="B7" s="148" t="str">
        <f>'Crisis Indicator Data'!B4</f>
        <v>Food Security</v>
      </c>
      <c r="C7" s="148" t="str">
        <f>'Crisis Indicator Data'!C4</f>
        <v>AGO002</v>
      </c>
      <c r="D7" s="148" t="str">
        <f>'Crisis Indicator Data'!D4</f>
        <v>Angola</v>
      </c>
      <c r="E7" s="149" t="str">
        <f>'Crisis Indicator Data'!E4</f>
        <v>AGO</v>
      </c>
      <c r="F7" s="251">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51">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251">
        <f t="shared" si="0"/>
        <v>3.1500000000000004</v>
      </c>
      <c r="I7" s="251">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251">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251">
        <f t="shared" si="1"/>
        <v>4.4000000000000004</v>
      </c>
      <c r="L7" s="251">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251">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251">
        <f t="shared" si="2"/>
        <v>3.5999999999999996</v>
      </c>
      <c r="O7" s="251">
        <f t="shared" si="3"/>
        <v>3.7166666666666668</v>
      </c>
      <c r="P7" s="251">
        <f>IF(B7="Regional crisis",VLOOKUP(C7,'Regional Crises'!$B$1:$R$69,12,FALSE),VLOOKUP(E7,'Country Indicator Data'!$B$4:$I$300,8,FALSE))</f>
        <v>3</v>
      </c>
      <c r="Q7" s="251">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251">
        <f t="shared" si="4"/>
        <v>1.95</v>
      </c>
      <c r="S7" s="251">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251">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251">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251">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251">
        <f t="shared" si="5"/>
        <v>3.5</v>
      </c>
      <c r="X7" s="251">
        <f t="shared" si="6"/>
        <v>3.1</v>
      </c>
      <c r="Y7" s="258">
        <f>IF('Core Indicators'!FC4="x","x",IF('Core Indicators'!FC4&gt;=5,5,IF('Core Indicators'!FC4&gt;=4,4,IF('Core Indicators'!FC4&gt;=3,3,IF('Core Indicators'!FC4&gt;=2,2,IF('Core Indicators'!FC4&gt;=1,1,0))))))</f>
        <v>3</v>
      </c>
      <c r="Z7" s="251">
        <f t="shared" si="7"/>
        <v>3</v>
      </c>
      <c r="AA7" s="258">
        <f>'Crisis Indicator Data'!Y4</f>
        <v>1</v>
      </c>
      <c r="AB7" s="258">
        <f>'Crisis Indicator Data'!Z4</f>
        <v>0</v>
      </c>
      <c r="AC7" s="258">
        <f>'Crisis Indicator Data'!AA4</f>
        <v>0</v>
      </c>
      <c r="AD7" s="258">
        <f>'Crisis Indicator Data'!AB4</f>
        <v>0</v>
      </c>
      <c r="AE7" s="258">
        <f t="shared" si="8"/>
        <v>1</v>
      </c>
      <c r="AF7" s="258">
        <f>'Crisis Indicator Data'!AC4</f>
        <v>0</v>
      </c>
      <c r="AG7" s="258">
        <f>'Crisis Indicator Data'!AD4</f>
        <v>0</v>
      </c>
      <c r="AH7" s="258">
        <f t="shared" si="9"/>
        <v>0</v>
      </c>
      <c r="AI7" s="258">
        <f>'Crisis Indicator Data'!AE4</f>
        <v>0</v>
      </c>
      <c r="AJ7" s="258">
        <f>'Crisis Indicator Data'!AF4</f>
        <v>2</v>
      </c>
      <c r="AK7" s="258">
        <f>'Crisis Indicator Data'!AG4</f>
        <v>0</v>
      </c>
      <c r="AL7" s="258">
        <f t="shared" si="10"/>
        <v>2</v>
      </c>
      <c r="AM7" s="251">
        <f t="shared" si="11"/>
        <v>1</v>
      </c>
      <c r="AN7" s="251">
        <f t="shared" si="12"/>
        <v>2</v>
      </c>
    </row>
    <row r="8" spans="1:40" ht="13.5" customHeight="1" x14ac:dyDescent="0.25">
      <c r="A8" s="147" t="str">
        <f>'Crisis Indicator Data'!A5</f>
        <v>Nagorno-Karabakh Conflict in Armenia</v>
      </c>
      <c r="B8" s="148" t="str">
        <f>'Crisis Indicator Data'!B5</f>
        <v>Conflict</v>
      </c>
      <c r="C8" s="148" t="str">
        <f>'Crisis Indicator Data'!C5</f>
        <v>ARM002</v>
      </c>
      <c r="D8" s="148" t="str">
        <f>'Crisis Indicator Data'!D5</f>
        <v>Armenia</v>
      </c>
      <c r="E8" s="149" t="str">
        <f>'Crisis Indicator Data'!E5</f>
        <v>ARM</v>
      </c>
      <c r="F8" s="251">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251">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251">
        <f t="shared" si="0"/>
        <v>2.2000000000000002</v>
      </c>
      <c r="I8" s="251">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251">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251">
        <f t="shared" si="1"/>
        <v>0.2</v>
      </c>
      <c r="L8" s="251">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251">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251">
        <f t="shared" si="2"/>
        <v>1.1499999999999999</v>
      </c>
      <c r="O8" s="251">
        <f t="shared" si="3"/>
        <v>1.1833333333333333</v>
      </c>
      <c r="P8" s="251">
        <f>IF(B8="Regional crisis",VLOOKUP(C8,'Regional Crises'!$B$1:$R$69,12,FALSE),VLOOKUP(E8,'Country Indicator Data'!$B$4:$I$300,8,FALSE))</f>
        <v>3</v>
      </c>
      <c r="Q8" s="251">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251">
        <f t="shared" si="4"/>
        <v>1.5</v>
      </c>
      <c r="S8" s="251">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251">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251">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251">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251">
        <f t="shared" si="5"/>
        <v>2.5</v>
      </c>
      <c r="X8" s="251">
        <f t="shared" si="6"/>
        <v>1.7</v>
      </c>
      <c r="Y8" s="258">
        <f>IF('Core Indicators'!FC5="x","x",IF('Core Indicators'!FC5&gt;=5,5,IF('Core Indicators'!FC5&gt;=4,4,IF('Core Indicators'!FC5&gt;=3,3,IF('Core Indicators'!FC5&gt;=2,2,IF('Core Indicators'!FC5&gt;=1,1,0))))))</f>
        <v>2</v>
      </c>
      <c r="Z8" s="251">
        <f t="shared" si="7"/>
        <v>2</v>
      </c>
      <c r="AA8" s="258">
        <f>'Crisis Indicator Data'!Y5</f>
        <v>0</v>
      </c>
      <c r="AB8" s="258">
        <f>'Crisis Indicator Data'!Z5</f>
        <v>0</v>
      </c>
      <c r="AC8" s="258">
        <f>'Crisis Indicator Data'!AA5</f>
        <v>0</v>
      </c>
      <c r="AD8" s="258">
        <f>'Crisis Indicator Data'!AB5</f>
        <v>0</v>
      </c>
      <c r="AE8" s="258">
        <f t="shared" si="8"/>
        <v>0</v>
      </c>
      <c r="AF8" s="258">
        <f>'Crisis Indicator Data'!AC5</f>
        <v>0</v>
      </c>
      <c r="AG8" s="258">
        <f>'Crisis Indicator Data'!AD5</f>
        <v>0</v>
      </c>
      <c r="AH8" s="258">
        <f t="shared" si="9"/>
        <v>0</v>
      </c>
      <c r="AI8" s="258">
        <f>'Crisis Indicator Data'!AE5</f>
        <v>0</v>
      </c>
      <c r="AJ8" s="258">
        <f>'Crisis Indicator Data'!AF5</f>
        <v>1</v>
      </c>
      <c r="AK8" s="258">
        <f>'Crisis Indicator Data'!AG5</f>
        <v>0</v>
      </c>
      <c r="AL8" s="258">
        <f t="shared" si="10"/>
        <v>1</v>
      </c>
      <c r="AM8" s="251">
        <f t="shared" si="11"/>
        <v>0</v>
      </c>
      <c r="AN8" s="251">
        <f t="shared" si="12"/>
        <v>1</v>
      </c>
    </row>
    <row r="9" spans="1:40" ht="13.5" customHeight="1" x14ac:dyDescent="0.25">
      <c r="A9" s="147" t="str">
        <f>'Crisis Indicator Data'!A6</f>
        <v>Nagorno-Karabakh conflict in Azerbaijan</v>
      </c>
      <c r="B9" s="148" t="str">
        <f>'Crisis Indicator Data'!B6</f>
        <v>Conflict</v>
      </c>
      <c r="C9" s="148" t="str">
        <f>'Crisis Indicator Data'!C6</f>
        <v>AZE002</v>
      </c>
      <c r="D9" s="148" t="str">
        <f>'Crisis Indicator Data'!D6</f>
        <v>Azerbaijan</v>
      </c>
      <c r="E9" s="149" t="str">
        <f>'Crisis Indicator Data'!E6</f>
        <v>AZE</v>
      </c>
      <c r="F9" s="251">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251">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251">
        <f t="shared" si="0"/>
        <v>3.45</v>
      </c>
      <c r="I9" s="251">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251">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251">
        <f t="shared" si="1"/>
        <v>0.7</v>
      </c>
      <c r="L9" s="251">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251">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251">
        <f t="shared" si="2"/>
        <v>1.1500000000000001</v>
      </c>
      <c r="O9" s="251">
        <f t="shared" si="3"/>
        <v>1.7666666666666668</v>
      </c>
      <c r="P9" s="251">
        <f>IF(B9="Regional crisis",VLOOKUP(C9,'Regional Crises'!$B$1:$R$69,12,FALSE),VLOOKUP(E9,'Country Indicator Data'!$B$4:$I$300,8,FALSE))</f>
        <v>3</v>
      </c>
      <c r="Q9" s="251">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2.8</v>
      </c>
      <c r="R9" s="251">
        <f t="shared" si="4"/>
        <v>2.9</v>
      </c>
      <c r="S9" s="251">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251">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251">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251">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251">
        <f t="shared" si="5"/>
        <v>3.7</v>
      </c>
      <c r="X9" s="251">
        <f t="shared" si="6"/>
        <v>2.8</v>
      </c>
      <c r="Y9" s="258">
        <f>IF('Core Indicators'!FC6="x","x",IF('Core Indicators'!FC6&gt;=5,5,IF('Core Indicators'!FC6&gt;=4,4,IF('Core Indicators'!FC6&gt;=3,3,IF('Core Indicators'!FC6&gt;=2,2,IF('Core Indicators'!FC6&gt;=1,1,0))))))</f>
        <v>3</v>
      </c>
      <c r="Z9" s="251">
        <f t="shared" si="7"/>
        <v>3</v>
      </c>
      <c r="AA9" s="258">
        <f>'Crisis Indicator Data'!Y6</f>
        <v>1</v>
      </c>
      <c r="AB9" s="258">
        <f>'Crisis Indicator Data'!Z6</f>
        <v>0</v>
      </c>
      <c r="AC9" s="258">
        <f>'Crisis Indicator Data'!AA6</f>
        <v>1</v>
      </c>
      <c r="AD9" s="258">
        <f>'Crisis Indicator Data'!AB6</f>
        <v>0</v>
      </c>
      <c r="AE9" s="258">
        <f t="shared" si="8"/>
        <v>2</v>
      </c>
      <c r="AF9" s="258">
        <f>'Crisis Indicator Data'!AC6</f>
        <v>0</v>
      </c>
      <c r="AG9" s="258">
        <f>'Crisis Indicator Data'!AD6</f>
        <v>0</v>
      </c>
      <c r="AH9" s="258">
        <f t="shared" si="9"/>
        <v>0</v>
      </c>
      <c r="AI9" s="258">
        <f>'Crisis Indicator Data'!AE6</f>
        <v>1</v>
      </c>
      <c r="AJ9" s="258">
        <f>'Crisis Indicator Data'!AF6</f>
        <v>2</v>
      </c>
      <c r="AK9" s="258">
        <f>'Crisis Indicator Data'!AG6</f>
        <v>1</v>
      </c>
      <c r="AL9" s="258">
        <f t="shared" si="10"/>
        <v>3</v>
      </c>
      <c r="AM9" s="251">
        <f t="shared" si="11"/>
        <v>2</v>
      </c>
      <c r="AN9" s="251">
        <f t="shared" si="12"/>
        <v>2.5</v>
      </c>
    </row>
    <row r="10" spans="1:40" ht="13.5" customHeight="1" x14ac:dyDescent="0.25">
      <c r="A10" s="147" t="str">
        <f>'Crisis Indicator Data'!A7</f>
        <v>Complex in Burundi</v>
      </c>
      <c r="B10" s="148" t="str">
        <f>'Crisis Indicator Data'!B7</f>
        <v>Complex crisis</v>
      </c>
      <c r="C10" s="148" t="str">
        <f>'Crisis Indicator Data'!C7</f>
        <v>BDI001</v>
      </c>
      <c r="D10" s="148" t="str">
        <f>'Crisis Indicator Data'!D7</f>
        <v>Burundi</v>
      </c>
      <c r="E10" s="149" t="str">
        <f>'Crisis Indicator Data'!E7</f>
        <v>BDI</v>
      </c>
      <c r="F10" s="251">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251">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251">
        <f t="shared" si="0"/>
        <v>2.6500000000000004</v>
      </c>
      <c r="I10" s="251">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251">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51">
        <f t="shared" si="1"/>
        <v>0.65</v>
      </c>
      <c r="L10" s="251">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251">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251">
        <f t="shared" si="2"/>
        <v>2.6</v>
      </c>
      <c r="O10" s="251">
        <f t="shared" si="3"/>
        <v>1.9666666666666668</v>
      </c>
      <c r="P10" s="251">
        <f>IF(B10="Regional crisis",VLOOKUP(C10,'Regional Crises'!$B$1:$R$69,12,FALSE),VLOOKUP(E10,'Country Indicator Data'!$B$4:$I$300,8,FALSE))</f>
        <v>3</v>
      </c>
      <c r="Q10" s="251">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3.4</v>
      </c>
      <c r="R10" s="251">
        <f t="shared" si="4"/>
        <v>3.2</v>
      </c>
      <c r="S10" s="251">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251">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251">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251">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251">
        <f t="shared" si="5"/>
        <v>4.0999999999999996</v>
      </c>
      <c r="X10" s="251">
        <f t="shared" si="6"/>
        <v>3.1</v>
      </c>
      <c r="Y10" s="258">
        <f>IF('Core Indicators'!FC7="x","x",IF('Core Indicators'!FC7&gt;=5,5,IF('Core Indicators'!FC7&gt;=4,4,IF('Core Indicators'!FC7&gt;=3,3,IF('Core Indicators'!FC7&gt;=2,2,IF('Core Indicators'!FC7&gt;=1,1,0))))))</f>
        <v>5</v>
      </c>
      <c r="Z10" s="251">
        <f t="shared" si="7"/>
        <v>5</v>
      </c>
      <c r="AA10" s="258">
        <f>'Crisis Indicator Data'!Y7</f>
        <v>0</v>
      </c>
      <c r="AB10" s="258">
        <f>'Crisis Indicator Data'!Z7</f>
        <v>1</v>
      </c>
      <c r="AC10" s="258">
        <f>'Crisis Indicator Data'!AA7</f>
        <v>2</v>
      </c>
      <c r="AD10" s="258">
        <f>'Crisis Indicator Data'!AB7</f>
        <v>0</v>
      </c>
      <c r="AE10" s="258">
        <f t="shared" si="8"/>
        <v>2</v>
      </c>
      <c r="AF10" s="258">
        <f>'Crisis Indicator Data'!AC7</f>
        <v>2</v>
      </c>
      <c r="AG10" s="258">
        <f>'Crisis Indicator Data'!AD7</f>
        <v>1</v>
      </c>
      <c r="AH10" s="258">
        <f t="shared" si="9"/>
        <v>3</v>
      </c>
      <c r="AI10" s="258">
        <f>'Crisis Indicator Data'!AE7</f>
        <v>0</v>
      </c>
      <c r="AJ10" s="258">
        <f>'Crisis Indicator Data'!AF7</f>
        <v>0</v>
      </c>
      <c r="AK10" s="258">
        <f>'Crisis Indicator Data'!AG7</f>
        <v>2</v>
      </c>
      <c r="AL10" s="258">
        <f t="shared" si="10"/>
        <v>2</v>
      </c>
      <c r="AM10" s="251">
        <f t="shared" si="11"/>
        <v>2</v>
      </c>
      <c r="AN10" s="251">
        <f t="shared" si="12"/>
        <v>3.5</v>
      </c>
    </row>
    <row r="11" spans="1:40" ht="13.5" customHeight="1" x14ac:dyDescent="0.25">
      <c r="A11" s="147" t="str">
        <f>'Crisis Indicator Data'!A8</f>
        <v>Conflict in Burkina Faso</v>
      </c>
      <c r="B11" s="148" t="str">
        <f>'Crisis Indicator Data'!B8</f>
        <v>Conflict</v>
      </c>
      <c r="C11" s="148" t="str">
        <f>'Crisis Indicator Data'!C8</f>
        <v>BFA002</v>
      </c>
      <c r="D11" s="148" t="str">
        <f>'Crisis Indicator Data'!D8</f>
        <v>Burkina Faso</v>
      </c>
      <c r="E11" s="149" t="str">
        <f>'Crisis Indicator Data'!E8</f>
        <v>BFA</v>
      </c>
      <c r="F11" s="251">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251">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251">
        <f t="shared" si="0"/>
        <v>1.5</v>
      </c>
      <c r="I11" s="251">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251">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51">
        <f t="shared" si="1"/>
        <v>1.4</v>
      </c>
      <c r="L11" s="251">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251">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251">
        <f t="shared" si="2"/>
        <v>2.6999999999999997</v>
      </c>
      <c r="O11" s="251">
        <f t="shared" si="3"/>
        <v>1.8666666666666665</v>
      </c>
      <c r="P11" s="251">
        <f>IF(B11="Regional crisis",VLOOKUP(C11,'Regional Crises'!$B$1:$R$69,12,FALSE),VLOOKUP(E11,'Country Indicator Data'!$B$4:$I$300,8,FALSE))</f>
        <v>5</v>
      </c>
      <c r="Q11" s="251">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v>
      </c>
      <c r="R11" s="251">
        <f t="shared" si="4"/>
        <v>4.5</v>
      </c>
      <c r="S11" s="251">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251">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251">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251">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251">
        <f t="shared" si="5"/>
        <v>2.8</v>
      </c>
      <c r="X11" s="251">
        <f t="shared" si="6"/>
        <v>3.1</v>
      </c>
      <c r="Y11" s="258">
        <f>IF('Core Indicators'!FC8="x","x",IF('Core Indicators'!FC8&gt;=5,5,IF('Core Indicators'!FC8&gt;=4,4,IF('Core Indicators'!FC8&gt;=3,3,IF('Core Indicators'!FC8&gt;=2,2,IF('Core Indicators'!FC8&gt;=1,1,0))))))</f>
        <v>4</v>
      </c>
      <c r="Z11" s="251">
        <f t="shared" si="7"/>
        <v>4</v>
      </c>
      <c r="AA11" s="258">
        <f>'Crisis Indicator Data'!Y8</f>
        <v>1</v>
      </c>
      <c r="AB11" s="258">
        <f>'Crisis Indicator Data'!Z8</f>
        <v>3</v>
      </c>
      <c r="AC11" s="258">
        <f>'Crisis Indicator Data'!AA8</f>
        <v>3</v>
      </c>
      <c r="AD11" s="258">
        <f>'Crisis Indicator Data'!AB8</f>
        <v>0</v>
      </c>
      <c r="AE11" s="258">
        <f t="shared" si="8"/>
        <v>3</v>
      </c>
      <c r="AF11" s="258">
        <f>'Crisis Indicator Data'!AC8</f>
        <v>0</v>
      </c>
      <c r="AG11" s="258">
        <f>'Crisis Indicator Data'!AD8</f>
        <v>3</v>
      </c>
      <c r="AH11" s="258">
        <f t="shared" si="9"/>
        <v>3</v>
      </c>
      <c r="AI11" s="258">
        <f>'Crisis Indicator Data'!AE8</f>
        <v>2</v>
      </c>
      <c r="AJ11" s="258">
        <f>'Crisis Indicator Data'!AF8</f>
        <v>1</v>
      </c>
      <c r="AK11" s="258">
        <f>'Crisis Indicator Data'!AG8</f>
        <v>3</v>
      </c>
      <c r="AL11" s="258">
        <f t="shared" si="10"/>
        <v>4</v>
      </c>
      <c r="AM11" s="251">
        <f t="shared" si="11"/>
        <v>3</v>
      </c>
      <c r="AN11" s="251">
        <f t="shared" si="12"/>
        <v>3.5</v>
      </c>
    </row>
    <row r="12" spans="1:40" ht="13.5" customHeight="1" x14ac:dyDescent="0.25">
      <c r="A12" s="147" t="str">
        <f>'Crisis Indicator Data'!A9</f>
        <v>Rohingya refugee crisis</v>
      </c>
      <c r="B12" s="148" t="str">
        <f>'Crisis Indicator Data'!B9</f>
        <v>International displacement</v>
      </c>
      <c r="C12" s="148" t="str">
        <f>'Crisis Indicator Data'!C9</f>
        <v>BGD002</v>
      </c>
      <c r="D12" s="148" t="str">
        <f>'Crisis Indicator Data'!D9</f>
        <v>Bangladesh</v>
      </c>
      <c r="E12" s="149" t="str">
        <f>'Crisis Indicator Data'!E9</f>
        <v>BGD</v>
      </c>
      <c r="F12" s="251">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251">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251">
        <f t="shared" si="0"/>
        <v>2.65</v>
      </c>
      <c r="I12" s="251">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251">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251">
        <f t="shared" si="1"/>
        <v>1.05</v>
      </c>
      <c r="L12" s="251">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251">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251">
        <f t="shared" si="2"/>
        <v>2.25</v>
      </c>
      <c r="O12" s="251">
        <f t="shared" si="3"/>
        <v>1.9833333333333334</v>
      </c>
      <c r="P12" s="251">
        <f>IF(B12="Regional crisis",VLOOKUP(C12,'Regional Crises'!$B$1:$R$69,12,FALSE),VLOOKUP(E12,'Country Indicator Data'!$B$4:$I$300,8,FALSE))</f>
        <v>3</v>
      </c>
      <c r="Q12" s="251">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3.3</v>
      </c>
      <c r="R12" s="251">
        <f t="shared" si="4"/>
        <v>3.15</v>
      </c>
      <c r="S12" s="251">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251">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251">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251">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251">
        <f t="shared" si="5"/>
        <v>3.3</v>
      </c>
      <c r="X12" s="251">
        <f t="shared" si="6"/>
        <v>2.8</v>
      </c>
      <c r="Y12" s="258">
        <f>IF('Core Indicators'!FC9="x","x",IF('Core Indicators'!FC9&gt;=5,5,IF('Core Indicators'!FC9&gt;=4,4,IF('Core Indicators'!FC9&gt;=3,3,IF('Core Indicators'!FC9&gt;=2,2,IF('Core Indicators'!FC9&gt;=1,1,0))))))</f>
        <v>3</v>
      </c>
      <c r="Z12" s="251">
        <f t="shared" si="7"/>
        <v>3</v>
      </c>
      <c r="AA12" s="258">
        <f>'Crisis Indicator Data'!Y9</f>
        <v>2</v>
      </c>
      <c r="AB12" s="258">
        <f>'Crisis Indicator Data'!Z9</f>
        <v>1</v>
      </c>
      <c r="AC12" s="258">
        <f>'Crisis Indicator Data'!AA9</f>
        <v>2</v>
      </c>
      <c r="AD12" s="258">
        <f>'Crisis Indicator Data'!AB9</f>
        <v>0</v>
      </c>
      <c r="AE12" s="258">
        <f t="shared" si="8"/>
        <v>2</v>
      </c>
      <c r="AF12" s="258">
        <f>'Crisis Indicator Data'!AC9</f>
        <v>1</v>
      </c>
      <c r="AG12" s="258">
        <f>'Crisis Indicator Data'!AD9</f>
        <v>2</v>
      </c>
      <c r="AH12" s="258">
        <f t="shared" si="9"/>
        <v>3</v>
      </c>
      <c r="AI12" s="258">
        <f>'Crisis Indicator Data'!AE9</f>
        <v>1</v>
      </c>
      <c r="AJ12" s="258">
        <f>'Crisis Indicator Data'!AF9</f>
        <v>0</v>
      </c>
      <c r="AK12" s="258">
        <f>'Crisis Indicator Data'!AG9</f>
        <v>3</v>
      </c>
      <c r="AL12" s="258">
        <f t="shared" si="10"/>
        <v>3</v>
      </c>
      <c r="AM12" s="251">
        <f t="shared" si="11"/>
        <v>3</v>
      </c>
      <c r="AN12" s="251">
        <f t="shared" si="12"/>
        <v>3</v>
      </c>
    </row>
    <row r="13" spans="1:40" ht="13.5" customHeight="1" x14ac:dyDescent="0.25">
      <c r="A13" s="147" t="str">
        <f>'Crisis Indicator Data'!A10</f>
        <v>Country level Brazil</v>
      </c>
      <c r="B13" s="148" t="str">
        <f>'Crisis Indicator Data'!B10</f>
        <v>Multiple crises country</v>
      </c>
      <c r="C13" s="148" t="str">
        <f>'Crisis Indicator Data'!C10</f>
        <v>BRA001</v>
      </c>
      <c r="D13" s="148" t="str">
        <f>'Crisis Indicator Data'!D10</f>
        <v>Brazil</v>
      </c>
      <c r="E13" s="149" t="str">
        <f>'Crisis Indicator Data'!E10</f>
        <v>BRA</v>
      </c>
      <c r="F13" s="251">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251">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251">
        <f t="shared" si="0"/>
        <v>1</v>
      </c>
      <c r="I13" s="251">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251">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251">
        <f t="shared" si="1"/>
        <v>1.65</v>
      </c>
      <c r="L13" s="251">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251">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251">
        <f t="shared" si="2"/>
        <v>3.1</v>
      </c>
      <c r="O13" s="251">
        <f t="shared" si="3"/>
        <v>1.9166666666666667</v>
      </c>
      <c r="P13" s="251">
        <f>IF(B13="Regional crisis",VLOOKUP(C13,'Regional Crises'!$B$1:$R$69,12,FALSE),VLOOKUP(E13,'Country Indicator Data'!$B$4:$I$300,8,FALSE))</f>
        <v>4</v>
      </c>
      <c r="Q13" s="251">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3.3</v>
      </c>
      <c r="R13" s="251">
        <f t="shared" si="4"/>
        <v>3.65</v>
      </c>
      <c r="S13" s="251">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251">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251">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251">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251">
        <f t="shared" si="5"/>
        <v>2.2000000000000002</v>
      </c>
      <c r="X13" s="251">
        <f t="shared" si="6"/>
        <v>2.6</v>
      </c>
      <c r="Y13" s="258">
        <f>IF('Core Indicators'!FC10="x","x",IF('Core Indicators'!FC10&gt;=5,5,IF('Core Indicators'!FC10&gt;=4,4,IF('Core Indicators'!FC10&gt;=3,3,IF('Core Indicators'!FC10&gt;=2,2,IF('Core Indicators'!FC10&gt;=1,1,0))))))</f>
        <v>2</v>
      </c>
      <c r="Z13" s="251">
        <f t="shared" si="7"/>
        <v>2</v>
      </c>
      <c r="AA13" s="258">
        <f>'Crisis Indicator Data'!Y10</f>
        <v>0</v>
      </c>
      <c r="AB13" s="258">
        <f>'Crisis Indicator Data'!Z10</f>
        <v>2</v>
      </c>
      <c r="AC13" s="258">
        <f>'Crisis Indicator Data'!AA10</f>
        <v>1</v>
      </c>
      <c r="AD13" s="258">
        <f>'Crisis Indicator Data'!AB10</f>
        <v>0</v>
      </c>
      <c r="AE13" s="258">
        <f t="shared" si="8"/>
        <v>2</v>
      </c>
      <c r="AF13" s="258">
        <f>'Crisis Indicator Data'!AC10</f>
        <v>0</v>
      </c>
      <c r="AG13" s="258">
        <f>'Crisis Indicator Data'!AD10</f>
        <v>1</v>
      </c>
      <c r="AH13" s="258">
        <f t="shared" si="9"/>
        <v>1</v>
      </c>
      <c r="AI13" s="258">
        <f>'Crisis Indicator Data'!AE10</f>
        <v>0</v>
      </c>
      <c r="AJ13" s="258">
        <f>'Crisis Indicator Data'!AF10</f>
        <v>0</v>
      </c>
      <c r="AK13" s="258">
        <f>'Crisis Indicator Data'!AG10</f>
        <v>3</v>
      </c>
      <c r="AL13" s="258">
        <f t="shared" si="10"/>
        <v>3</v>
      </c>
      <c r="AM13" s="251">
        <f t="shared" si="11"/>
        <v>2</v>
      </c>
      <c r="AN13" s="251">
        <f t="shared" si="12"/>
        <v>2</v>
      </c>
    </row>
    <row r="14" spans="1:40" ht="13.5" customHeight="1" x14ac:dyDescent="0.25">
      <c r="A14" s="147" t="str">
        <f>'Crisis Indicator Data'!A11</f>
        <v>Venezuela displacement in Brazil</v>
      </c>
      <c r="B14" s="148" t="str">
        <f>'Crisis Indicator Data'!B11</f>
        <v>International displacement</v>
      </c>
      <c r="C14" s="148" t="str">
        <f>'Crisis Indicator Data'!C11</f>
        <v>BRA002</v>
      </c>
      <c r="D14" s="148" t="str">
        <f>'Crisis Indicator Data'!D11</f>
        <v>Brazil</v>
      </c>
      <c r="E14" s="149" t="str">
        <f>'Crisis Indicator Data'!E11</f>
        <v>BRA</v>
      </c>
      <c r="F14" s="251">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51">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51">
        <f t="shared" si="0"/>
        <v>1</v>
      </c>
      <c r="I14" s="251">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51">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51">
        <f t="shared" si="1"/>
        <v>1.65</v>
      </c>
      <c r="L14" s="251">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51">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51">
        <f t="shared" si="2"/>
        <v>3.1</v>
      </c>
      <c r="O14" s="251">
        <f t="shared" si="3"/>
        <v>1.9166666666666667</v>
      </c>
      <c r="P14" s="251">
        <f>IF(B14="Regional crisis",VLOOKUP(C14,'Regional Crises'!$B$1:$R$69,12,FALSE),VLOOKUP(E14,'Country Indicator Data'!$B$4:$I$300,8,FALSE))</f>
        <v>4</v>
      </c>
      <c r="Q14" s="251">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3.3</v>
      </c>
      <c r="R14" s="251">
        <f t="shared" si="4"/>
        <v>3.65</v>
      </c>
      <c r="S14" s="251">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51">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51">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51">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51">
        <f t="shared" si="5"/>
        <v>2.2000000000000002</v>
      </c>
      <c r="X14" s="251">
        <f t="shared" si="6"/>
        <v>2.6</v>
      </c>
      <c r="Y14" s="258">
        <f>IF('Core Indicators'!FC11="x","x",IF('Core Indicators'!FC11&gt;=5,5,IF('Core Indicators'!FC11&gt;=4,4,IF('Core Indicators'!FC11&gt;=3,3,IF('Core Indicators'!FC11&gt;=2,2,IF('Core Indicators'!FC11&gt;=1,1,0))))))</f>
        <v>2</v>
      </c>
      <c r="Z14" s="251">
        <f t="shared" si="7"/>
        <v>2</v>
      </c>
      <c r="AA14" s="258">
        <f>'Crisis Indicator Data'!Y11</f>
        <v>0</v>
      </c>
      <c r="AB14" s="258">
        <f>'Crisis Indicator Data'!Z11</f>
        <v>1</v>
      </c>
      <c r="AC14" s="258">
        <f>'Crisis Indicator Data'!AA11</f>
        <v>1</v>
      </c>
      <c r="AD14" s="258">
        <f>'Crisis Indicator Data'!AB11</f>
        <v>0</v>
      </c>
      <c r="AE14" s="258">
        <f t="shared" si="8"/>
        <v>2</v>
      </c>
      <c r="AF14" s="258">
        <f>'Crisis Indicator Data'!AC11</f>
        <v>0</v>
      </c>
      <c r="AG14" s="258">
        <f>'Crisis Indicator Data'!AD11</f>
        <v>1</v>
      </c>
      <c r="AH14" s="258">
        <f t="shared" si="9"/>
        <v>1</v>
      </c>
      <c r="AI14" s="258">
        <f>'Crisis Indicator Data'!AE11</f>
        <v>0</v>
      </c>
      <c r="AJ14" s="258">
        <f>'Crisis Indicator Data'!AF11</f>
        <v>0</v>
      </c>
      <c r="AK14" s="258">
        <f>'Crisis Indicator Data'!AG11</f>
        <v>0</v>
      </c>
      <c r="AL14" s="258">
        <f t="shared" si="10"/>
        <v>0</v>
      </c>
      <c r="AM14" s="251">
        <f t="shared" si="11"/>
        <v>1</v>
      </c>
      <c r="AN14" s="251">
        <f t="shared" si="12"/>
        <v>1.5</v>
      </c>
    </row>
    <row r="15" spans="1:40" ht="13.5" customHeight="1" x14ac:dyDescent="0.25">
      <c r="A15" s="147" t="str">
        <f>'Crisis Indicator Data'!A12</f>
        <v>Floods in rainy season 2022</v>
      </c>
      <c r="B15" s="148" t="str">
        <f>'Crisis Indicator Data'!B12</f>
        <v>Flood</v>
      </c>
      <c r="C15" s="148" t="str">
        <f>'Crisis Indicator Data'!C12</f>
        <v>BRA003</v>
      </c>
      <c r="D15" s="148" t="str">
        <f>'Crisis Indicator Data'!D12</f>
        <v>Brazil</v>
      </c>
      <c r="E15" s="149" t="str">
        <f>'Crisis Indicator Data'!E12</f>
        <v>BRA</v>
      </c>
      <c r="F15" s="251">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51">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51">
        <f t="shared" si="0"/>
        <v>1</v>
      </c>
      <c r="I15" s="251">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51">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51">
        <f t="shared" si="1"/>
        <v>1.65</v>
      </c>
      <c r="L15" s="251">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51">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51">
        <f t="shared" si="2"/>
        <v>3.1</v>
      </c>
      <c r="O15" s="251">
        <f t="shared" si="3"/>
        <v>1.9166666666666667</v>
      </c>
      <c r="P15" s="251">
        <f>IF(B15="Regional crisis",VLOOKUP(C15,'Regional Crises'!$B$1:$R$69,12,FALSE),VLOOKUP(E15,'Country Indicator Data'!$B$4:$I$300,8,FALSE))</f>
        <v>4</v>
      </c>
      <c r="Q15" s="251">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3.3</v>
      </c>
      <c r="R15" s="251">
        <f t="shared" si="4"/>
        <v>3.65</v>
      </c>
      <c r="S15" s="251">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51">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51">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51">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51">
        <f t="shared" si="5"/>
        <v>2.2000000000000002</v>
      </c>
      <c r="X15" s="251">
        <f t="shared" si="6"/>
        <v>2.6</v>
      </c>
      <c r="Y15" s="258">
        <f>IF('Core Indicators'!FC12="x","x",IF('Core Indicators'!FC12&gt;=5,5,IF('Core Indicators'!FC12&gt;=4,4,IF('Core Indicators'!FC12&gt;=3,3,IF('Core Indicators'!FC12&gt;=2,2,IF('Core Indicators'!FC12&gt;=1,1,0))))))</f>
        <v>2</v>
      </c>
      <c r="Z15" s="251">
        <f t="shared" si="7"/>
        <v>2</v>
      </c>
      <c r="AA15" s="258">
        <f>'Crisis Indicator Data'!Y12</f>
        <v>0</v>
      </c>
      <c r="AB15" s="258">
        <f>'Crisis Indicator Data'!Z12</f>
        <v>2</v>
      </c>
      <c r="AC15" s="258">
        <f>'Crisis Indicator Data'!AA12</f>
        <v>0</v>
      </c>
      <c r="AD15" s="258">
        <f>'Crisis Indicator Data'!AB12</f>
        <v>0</v>
      </c>
      <c r="AE15" s="258">
        <f t="shared" si="8"/>
        <v>2</v>
      </c>
      <c r="AF15" s="258">
        <f>'Crisis Indicator Data'!AC12</f>
        <v>0</v>
      </c>
      <c r="AG15" s="258">
        <f>'Crisis Indicator Data'!AD12</f>
        <v>2</v>
      </c>
      <c r="AH15" s="258">
        <f t="shared" si="9"/>
        <v>2</v>
      </c>
      <c r="AI15" s="258">
        <f>'Crisis Indicator Data'!AE12</f>
        <v>0</v>
      </c>
      <c r="AJ15" s="258">
        <f>'Crisis Indicator Data'!AF12</f>
        <v>0</v>
      </c>
      <c r="AK15" s="258">
        <f>'Crisis Indicator Data'!AG12</f>
        <v>3</v>
      </c>
      <c r="AL15" s="258">
        <f t="shared" si="10"/>
        <v>3</v>
      </c>
      <c r="AM15" s="251">
        <f t="shared" si="11"/>
        <v>2</v>
      </c>
      <c r="AN15" s="251">
        <f t="shared" si="12"/>
        <v>2</v>
      </c>
    </row>
    <row r="16" spans="1:40" ht="13.5" customHeight="1" x14ac:dyDescent="0.25">
      <c r="A16" s="147" t="str">
        <f>'Crisis Indicator Data'!A13</f>
        <v>Complex crisis in CAR</v>
      </c>
      <c r="B16" s="148" t="str">
        <f>'Crisis Indicator Data'!B13</f>
        <v>Complex crisis</v>
      </c>
      <c r="C16" s="148" t="str">
        <f>'Crisis Indicator Data'!C13</f>
        <v>CAF001</v>
      </c>
      <c r="D16" s="148" t="str">
        <f>'Crisis Indicator Data'!D13</f>
        <v>CAR</v>
      </c>
      <c r="E16" s="149" t="str">
        <f>'Crisis Indicator Data'!E13</f>
        <v>CAF</v>
      </c>
      <c r="F16" s="251">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251">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51">
        <f t="shared" si="0"/>
        <v>3.4000000000000004</v>
      </c>
      <c r="I16" s="251">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251">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251">
        <f t="shared" si="1"/>
        <v>3.1</v>
      </c>
      <c r="L16" s="251">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251">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251">
        <f t="shared" si="2"/>
        <v>4.2</v>
      </c>
      <c r="O16" s="251">
        <f t="shared" si="3"/>
        <v>3.5666666666666664</v>
      </c>
      <c r="P16" s="251">
        <f>IF(B16="Regional crisis",VLOOKUP(C16,'Regional Crises'!$B$1:$R$69,12,FALSE),VLOOKUP(E16,'Country Indicator Data'!$B$4:$I$300,8,FALSE))</f>
        <v>5</v>
      </c>
      <c r="Q16" s="251">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3.6</v>
      </c>
      <c r="R16" s="251">
        <f t="shared" si="4"/>
        <v>4.3</v>
      </c>
      <c r="S16" s="251">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51">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251">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51">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251">
        <f t="shared" si="5"/>
        <v>4</v>
      </c>
      <c r="X16" s="251">
        <f t="shared" si="6"/>
        <v>4</v>
      </c>
      <c r="Y16" s="258">
        <f>IF('Core Indicators'!FC13="x","x",IF('Core Indicators'!FC13&gt;=5,5,IF('Core Indicators'!FC13&gt;=4,4,IF('Core Indicators'!FC13&gt;=3,3,IF('Core Indicators'!FC13&gt;=2,2,IF('Core Indicators'!FC13&gt;=1,1,0))))))</f>
        <v>5</v>
      </c>
      <c r="Z16" s="251">
        <f t="shared" si="7"/>
        <v>5</v>
      </c>
      <c r="AA16" s="258">
        <f>'Crisis Indicator Data'!Y13</f>
        <v>1</v>
      </c>
      <c r="AB16" s="258">
        <f>'Crisis Indicator Data'!Z13</f>
        <v>3</v>
      </c>
      <c r="AC16" s="258">
        <f>'Crisis Indicator Data'!AA13</f>
        <v>2</v>
      </c>
      <c r="AD16" s="258">
        <f>'Crisis Indicator Data'!AB13</f>
        <v>3</v>
      </c>
      <c r="AE16" s="258">
        <f t="shared" si="8"/>
        <v>4</v>
      </c>
      <c r="AF16" s="258">
        <f>'Crisis Indicator Data'!AC13</f>
        <v>0</v>
      </c>
      <c r="AG16" s="258">
        <f>'Crisis Indicator Data'!AD13</f>
        <v>3</v>
      </c>
      <c r="AH16" s="258">
        <f t="shared" si="9"/>
        <v>3</v>
      </c>
      <c r="AI16" s="258">
        <f>'Crisis Indicator Data'!AE13</f>
        <v>3</v>
      </c>
      <c r="AJ16" s="258">
        <f>'Crisis Indicator Data'!AF13</f>
        <v>0</v>
      </c>
      <c r="AK16" s="258">
        <f>'Crisis Indicator Data'!AG13</f>
        <v>3</v>
      </c>
      <c r="AL16" s="258">
        <f t="shared" si="10"/>
        <v>4</v>
      </c>
      <c r="AM16" s="251">
        <f t="shared" si="11"/>
        <v>4</v>
      </c>
      <c r="AN16" s="251">
        <f t="shared" si="12"/>
        <v>4.5</v>
      </c>
    </row>
    <row r="17" spans="1:40" ht="13.5" customHeight="1" x14ac:dyDescent="0.25">
      <c r="A17" s="147" t="str">
        <f>'Crisis Indicator Data'!A14</f>
        <v>Venezuela displacement in Chile</v>
      </c>
      <c r="B17" s="148" t="str">
        <f>'Crisis Indicator Data'!B14</f>
        <v>International displacement</v>
      </c>
      <c r="C17" s="148" t="str">
        <f>'Crisis Indicator Data'!C14</f>
        <v>CHL002</v>
      </c>
      <c r="D17" s="148" t="str">
        <f>'Crisis Indicator Data'!D14</f>
        <v>Chile</v>
      </c>
      <c r="E17" s="149" t="str">
        <f>'Crisis Indicator Data'!E14</f>
        <v>CHL</v>
      </c>
      <c r="F17" s="251">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51">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251">
        <f t="shared" si="0"/>
        <v>0.55000000000000004</v>
      </c>
      <c r="I17" s="251">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251">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251">
        <f t="shared" si="1"/>
        <v>0.60000000000000009</v>
      </c>
      <c r="L17" s="251">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251">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251">
        <f t="shared" si="2"/>
        <v>2.15</v>
      </c>
      <c r="O17" s="251">
        <f t="shared" si="3"/>
        <v>1.0999999999999999</v>
      </c>
      <c r="P17" s="251">
        <f>IF(B17="Regional crisis",VLOOKUP(C17,'Regional Crises'!$B$1:$R$69,12,FALSE),VLOOKUP(E17,'Country Indicator Data'!$B$4:$I$300,8,FALSE))</f>
        <v>3</v>
      </c>
      <c r="Q17" s="251">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1.6</v>
      </c>
      <c r="R17" s="251">
        <f t="shared" si="4"/>
        <v>2.2999999999999998</v>
      </c>
      <c r="S17" s="251">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251">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251">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251">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251">
        <f t="shared" si="5"/>
        <v>1</v>
      </c>
      <c r="X17" s="251">
        <f t="shared" si="6"/>
        <v>1.5</v>
      </c>
      <c r="Y17" s="258">
        <f>IF('Core Indicators'!FC14="x","x",IF('Core Indicators'!FC14&gt;=5,5,IF('Core Indicators'!FC14&gt;=4,4,IF('Core Indicators'!FC14&gt;=3,3,IF('Core Indicators'!FC14&gt;=2,2,IF('Core Indicators'!FC14&gt;=1,1,0))))))</f>
        <v>2</v>
      </c>
      <c r="Z17" s="251">
        <f t="shared" si="7"/>
        <v>2</v>
      </c>
      <c r="AA17" s="258">
        <f>'Crisis Indicator Data'!Y14</f>
        <v>0</v>
      </c>
      <c r="AB17" s="258">
        <f>'Crisis Indicator Data'!Z14</f>
        <v>0</v>
      </c>
      <c r="AC17" s="258">
        <f>'Crisis Indicator Data'!AA14</f>
        <v>0</v>
      </c>
      <c r="AD17" s="258">
        <f>'Crisis Indicator Data'!AB14</f>
        <v>0</v>
      </c>
      <c r="AE17" s="258">
        <f t="shared" si="8"/>
        <v>0</v>
      </c>
      <c r="AF17" s="258">
        <f>'Crisis Indicator Data'!AC14</f>
        <v>0</v>
      </c>
      <c r="AG17" s="258">
        <f>'Crisis Indicator Data'!AD14</f>
        <v>2</v>
      </c>
      <c r="AH17" s="258">
        <f t="shared" si="9"/>
        <v>2</v>
      </c>
      <c r="AI17" s="258">
        <f>'Crisis Indicator Data'!AE14</f>
        <v>0</v>
      </c>
      <c r="AJ17" s="258">
        <f>'Crisis Indicator Data'!AF14</f>
        <v>0</v>
      </c>
      <c r="AK17" s="258">
        <f>'Crisis Indicator Data'!AG14</f>
        <v>1</v>
      </c>
      <c r="AL17" s="258">
        <f t="shared" si="10"/>
        <v>1</v>
      </c>
      <c r="AM17" s="251">
        <f t="shared" si="11"/>
        <v>1</v>
      </c>
      <c r="AN17" s="251">
        <f t="shared" si="12"/>
        <v>1.5</v>
      </c>
    </row>
    <row r="18" spans="1:40" ht="13.5" customHeight="1" x14ac:dyDescent="0.25">
      <c r="A18" s="147" t="str">
        <f>'Crisis Indicator Data'!A15</f>
        <v>Multiple crises in Cameroon</v>
      </c>
      <c r="B18" s="148" t="str">
        <f>'Crisis Indicator Data'!B15</f>
        <v>Multiple crises country</v>
      </c>
      <c r="C18" s="148" t="str">
        <f>'Crisis Indicator Data'!C15</f>
        <v>CMR001</v>
      </c>
      <c r="D18" s="148" t="str">
        <f>'Crisis Indicator Data'!D15</f>
        <v>Cameroon</v>
      </c>
      <c r="E18" s="149" t="str">
        <f>'Crisis Indicator Data'!E15</f>
        <v>CMR</v>
      </c>
      <c r="F18" s="251">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51">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51">
        <f t="shared" si="0"/>
        <v>3.2</v>
      </c>
      <c r="I18" s="251">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51">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51">
        <f t="shared" si="1"/>
        <v>2.15</v>
      </c>
      <c r="L18" s="251">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51">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51">
        <f t="shared" si="2"/>
        <v>3.25</v>
      </c>
      <c r="O18" s="251">
        <f t="shared" si="3"/>
        <v>2.8666666666666667</v>
      </c>
      <c r="P18" s="251">
        <f>IF(B18="Regional crisis",VLOOKUP(C18,'Regional Crises'!$B$1:$R$69,12,FALSE),VLOOKUP(E18,'Country Indicator Data'!$B$4:$I$300,8,FALSE))</f>
        <v>5</v>
      </c>
      <c r="Q18" s="251">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51">
        <f t="shared" si="4"/>
        <v>4.45</v>
      </c>
      <c r="S18" s="251">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51">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51">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51">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51">
        <f t="shared" si="5"/>
        <v>3.7</v>
      </c>
      <c r="X18" s="251">
        <f t="shared" si="6"/>
        <v>3.7</v>
      </c>
      <c r="Y18" s="258">
        <f>IF('Core Indicators'!FC15="x","x",IF('Core Indicators'!FC15&gt;=5,5,IF('Core Indicators'!FC15&gt;=4,4,IF('Core Indicators'!FC15&gt;=3,3,IF('Core Indicators'!FC15&gt;=2,2,IF('Core Indicators'!FC15&gt;=1,1,0))))))</f>
        <v>5</v>
      </c>
      <c r="Z18" s="251">
        <f t="shared" si="7"/>
        <v>5</v>
      </c>
      <c r="AA18" s="258">
        <f>'Crisis Indicator Data'!Y15</f>
        <v>1</v>
      </c>
      <c r="AB18" s="258">
        <f>'Crisis Indicator Data'!Z15</f>
        <v>3</v>
      </c>
      <c r="AC18" s="258">
        <f>'Crisis Indicator Data'!AA15</f>
        <v>3</v>
      </c>
      <c r="AD18" s="258">
        <f>'Crisis Indicator Data'!AB15</f>
        <v>2</v>
      </c>
      <c r="AE18" s="258">
        <f t="shared" si="8"/>
        <v>4</v>
      </c>
      <c r="AF18" s="258">
        <f>'Crisis Indicator Data'!AC15</f>
        <v>2</v>
      </c>
      <c r="AG18" s="258">
        <f>'Crisis Indicator Data'!AD15</f>
        <v>3</v>
      </c>
      <c r="AH18" s="258">
        <f t="shared" si="9"/>
        <v>5</v>
      </c>
      <c r="AI18" s="258">
        <f>'Crisis Indicator Data'!AE15</f>
        <v>3</v>
      </c>
      <c r="AJ18" s="258">
        <f>'Crisis Indicator Data'!AF15</f>
        <v>1</v>
      </c>
      <c r="AK18" s="258">
        <f>'Crisis Indicator Data'!AG15</f>
        <v>3</v>
      </c>
      <c r="AL18" s="258">
        <f t="shared" si="10"/>
        <v>5</v>
      </c>
      <c r="AM18" s="251">
        <f t="shared" si="11"/>
        <v>5</v>
      </c>
      <c r="AN18" s="251">
        <f t="shared" si="12"/>
        <v>5</v>
      </c>
    </row>
    <row r="19" spans="1:40" ht="13.5" customHeight="1" x14ac:dyDescent="0.25">
      <c r="A19" s="147" t="str">
        <f>'Crisis Indicator Data'!A16</f>
        <v>Boko Haram in Cameroon</v>
      </c>
      <c r="B19" s="148" t="str">
        <f>'Crisis Indicator Data'!B16</f>
        <v>Conflict</v>
      </c>
      <c r="C19" s="148" t="str">
        <f>'Crisis Indicator Data'!C16</f>
        <v>CMR002</v>
      </c>
      <c r="D19" s="148" t="str">
        <f>'Crisis Indicator Data'!D16</f>
        <v>Cameroon</v>
      </c>
      <c r="E19" s="149" t="str">
        <f>'Crisis Indicator Data'!E16</f>
        <v>CMR</v>
      </c>
      <c r="F19" s="251">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51">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51">
        <f t="shared" si="0"/>
        <v>3.2</v>
      </c>
      <c r="I19" s="251">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51">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51">
        <f t="shared" si="1"/>
        <v>2.15</v>
      </c>
      <c r="L19" s="251">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51">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51">
        <f t="shared" si="2"/>
        <v>3.25</v>
      </c>
      <c r="O19" s="251">
        <f t="shared" si="3"/>
        <v>2.8666666666666667</v>
      </c>
      <c r="P19" s="251">
        <f>IF(B19="Regional crisis",VLOOKUP(C19,'Regional Crises'!$B$1:$R$69,12,FALSE),VLOOKUP(E19,'Country Indicator Data'!$B$4:$I$300,8,FALSE))</f>
        <v>5</v>
      </c>
      <c r="Q19" s="251">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3.9</v>
      </c>
      <c r="R19" s="251">
        <f t="shared" si="4"/>
        <v>4.45</v>
      </c>
      <c r="S19" s="251">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51">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51">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51">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51">
        <f t="shared" si="5"/>
        <v>3.7</v>
      </c>
      <c r="X19" s="251">
        <f t="shared" si="6"/>
        <v>3.7</v>
      </c>
      <c r="Y19" s="258">
        <f>IF('Core Indicators'!FC16="x","x",IF('Core Indicators'!FC16&gt;=5,5,IF('Core Indicators'!FC16&gt;=4,4,IF('Core Indicators'!FC16&gt;=3,3,IF('Core Indicators'!FC16&gt;=2,2,IF('Core Indicators'!FC16&gt;=1,1,0))))))</f>
        <v>5</v>
      </c>
      <c r="Z19" s="251">
        <f t="shared" si="7"/>
        <v>5</v>
      </c>
      <c r="AA19" s="258">
        <f>'Crisis Indicator Data'!Y16</f>
        <v>1</v>
      </c>
      <c r="AB19" s="258">
        <f>'Crisis Indicator Data'!Z16</f>
        <v>2</v>
      </c>
      <c r="AC19" s="258">
        <f>'Crisis Indicator Data'!AA16</f>
        <v>1</v>
      </c>
      <c r="AD19" s="258">
        <f>'Crisis Indicator Data'!AB16</f>
        <v>0</v>
      </c>
      <c r="AE19" s="258">
        <f t="shared" si="8"/>
        <v>2</v>
      </c>
      <c r="AF19" s="258">
        <f>'Crisis Indicator Data'!AC16</f>
        <v>0</v>
      </c>
      <c r="AG19" s="258">
        <f>'Crisis Indicator Data'!AD16</f>
        <v>3</v>
      </c>
      <c r="AH19" s="258">
        <f t="shared" si="9"/>
        <v>3</v>
      </c>
      <c r="AI19" s="258">
        <f>'Crisis Indicator Data'!AE16</f>
        <v>2</v>
      </c>
      <c r="AJ19" s="258">
        <f>'Crisis Indicator Data'!AF16</f>
        <v>1</v>
      </c>
      <c r="AK19" s="258">
        <f>'Crisis Indicator Data'!AG16</f>
        <v>3</v>
      </c>
      <c r="AL19" s="258">
        <f t="shared" si="10"/>
        <v>4</v>
      </c>
      <c r="AM19" s="251">
        <f t="shared" si="11"/>
        <v>3</v>
      </c>
      <c r="AN19" s="251">
        <f t="shared" si="12"/>
        <v>4</v>
      </c>
    </row>
    <row r="20" spans="1:40" ht="13.5" customHeight="1" x14ac:dyDescent="0.25">
      <c r="A20" s="147" t="str">
        <f>'Crisis Indicator Data'!A17</f>
        <v>Anglophone Crisis in Cameroon</v>
      </c>
      <c r="B20" s="148" t="str">
        <f>'Crisis Indicator Data'!B17</f>
        <v>Conflict</v>
      </c>
      <c r="C20" s="148" t="str">
        <f>'Crisis Indicator Data'!C17</f>
        <v>CMR003</v>
      </c>
      <c r="D20" s="148" t="str">
        <f>'Crisis Indicator Data'!D17</f>
        <v>Cameroon</v>
      </c>
      <c r="E20" s="149" t="str">
        <f>'Crisis Indicator Data'!E17</f>
        <v>CMR</v>
      </c>
      <c r="F20" s="251">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51">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51">
        <f t="shared" si="0"/>
        <v>3.2</v>
      </c>
      <c r="I20" s="251">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51">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51">
        <f t="shared" si="1"/>
        <v>2.15</v>
      </c>
      <c r="L20" s="251">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51">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51">
        <f t="shared" si="2"/>
        <v>3.25</v>
      </c>
      <c r="O20" s="251">
        <f t="shared" si="3"/>
        <v>2.8666666666666667</v>
      </c>
      <c r="P20" s="251">
        <f>IF(B20="Regional crisis",VLOOKUP(C20,'Regional Crises'!$B$1:$R$69,12,FALSE),VLOOKUP(E20,'Country Indicator Data'!$B$4:$I$300,8,FALSE))</f>
        <v>5</v>
      </c>
      <c r="Q20" s="251">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3.9</v>
      </c>
      <c r="R20" s="251">
        <f t="shared" si="4"/>
        <v>4.45</v>
      </c>
      <c r="S20" s="251">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51">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51">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51">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51">
        <f t="shared" si="5"/>
        <v>3.7</v>
      </c>
      <c r="X20" s="251">
        <f t="shared" si="6"/>
        <v>3.7</v>
      </c>
      <c r="Y20" s="258">
        <f>IF('Core Indicators'!FC17="x","x",IF('Core Indicators'!FC17&gt;=5,5,IF('Core Indicators'!FC17&gt;=4,4,IF('Core Indicators'!FC17&gt;=3,3,IF('Core Indicators'!FC17&gt;=2,2,IF('Core Indicators'!FC17&gt;=1,1,0))))))</f>
        <v>4</v>
      </c>
      <c r="Z20" s="251">
        <f t="shared" si="7"/>
        <v>4</v>
      </c>
      <c r="AA20" s="258">
        <f>'Crisis Indicator Data'!Y17</f>
        <v>1</v>
      </c>
      <c r="AB20" s="258">
        <f>'Crisis Indicator Data'!Z17</f>
        <v>3</v>
      </c>
      <c r="AC20" s="258">
        <f>'Crisis Indicator Data'!AA17</f>
        <v>3</v>
      </c>
      <c r="AD20" s="258">
        <f>'Crisis Indicator Data'!AB17</f>
        <v>2</v>
      </c>
      <c r="AE20" s="258">
        <f t="shared" si="8"/>
        <v>4</v>
      </c>
      <c r="AF20" s="258">
        <f>'Crisis Indicator Data'!AC17</f>
        <v>2</v>
      </c>
      <c r="AG20" s="258">
        <f>'Crisis Indicator Data'!AD17</f>
        <v>3</v>
      </c>
      <c r="AH20" s="258">
        <f t="shared" si="9"/>
        <v>5</v>
      </c>
      <c r="AI20" s="258">
        <f>'Crisis Indicator Data'!AE17</f>
        <v>3</v>
      </c>
      <c r="AJ20" s="258">
        <f>'Crisis Indicator Data'!AF17</f>
        <v>1</v>
      </c>
      <c r="AK20" s="258">
        <f>'Crisis Indicator Data'!AG17</f>
        <v>3</v>
      </c>
      <c r="AL20" s="258">
        <f t="shared" si="10"/>
        <v>5</v>
      </c>
      <c r="AM20" s="251">
        <f t="shared" si="11"/>
        <v>5</v>
      </c>
      <c r="AN20" s="251">
        <f t="shared" si="12"/>
        <v>4.5</v>
      </c>
    </row>
    <row r="21" spans="1:40" ht="13.5" customHeight="1" x14ac:dyDescent="0.25">
      <c r="A21" s="147" t="str">
        <f>'Crisis Indicator Data'!A18</f>
        <v>CAR refugees in Cameroon</v>
      </c>
      <c r="B21" s="148" t="str">
        <f>'Crisis Indicator Data'!B18</f>
        <v>International displacement</v>
      </c>
      <c r="C21" s="148" t="str">
        <f>'Crisis Indicator Data'!C18</f>
        <v>CMR004</v>
      </c>
      <c r="D21" s="148" t="str">
        <f>'Crisis Indicator Data'!D18</f>
        <v>Cameroon</v>
      </c>
      <c r="E21" s="149" t="str">
        <f>'Crisis Indicator Data'!E18</f>
        <v>CMR</v>
      </c>
      <c r="F21" s="251">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51">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51">
        <f t="shared" si="0"/>
        <v>3.2</v>
      </c>
      <c r="I21" s="251">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51">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51">
        <f t="shared" si="1"/>
        <v>2.15</v>
      </c>
      <c r="L21" s="251">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51">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51">
        <f t="shared" si="2"/>
        <v>3.25</v>
      </c>
      <c r="O21" s="251">
        <f t="shared" si="3"/>
        <v>2.8666666666666667</v>
      </c>
      <c r="P21" s="251">
        <f>IF(B21="Regional crisis",VLOOKUP(C21,'Regional Crises'!$B$1:$R$69,12,FALSE),VLOOKUP(E21,'Country Indicator Data'!$B$4:$I$300,8,FALSE))</f>
        <v>5</v>
      </c>
      <c r="Q21" s="251">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51">
        <f t="shared" si="4"/>
        <v>4.45</v>
      </c>
      <c r="S21" s="251">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51">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51">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51">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51">
        <f t="shared" si="5"/>
        <v>3.7</v>
      </c>
      <c r="X21" s="251">
        <f t="shared" si="6"/>
        <v>3.7</v>
      </c>
      <c r="Y21" s="258">
        <f>IF('Core Indicators'!FC18="x","x",IF('Core Indicators'!FC18&gt;=5,5,IF('Core Indicators'!FC18&gt;=4,4,IF('Core Indicators'!FC18&gt;=3,3,IF('Core Indicators'!FC18&gt;=2,2,IF('Core Indicators'!FC18&gt;=1,1,0))))))</f>
        <v>3</v>
      </c>
      <c r="Z21" s="251">
        <f t="shared" si="7"/>
        <v>3</v>
      </c>
      <c r="AA21" s="258">
        <f>'Crisis Indicator Data'!Y18</f>
        <v>1</v>
      </c>
      <c r="AB21" s="258">
        <f>'Crisis Indicator Data'!Z18</f>
        <v>2</v>
      </c>
      <c r="AC21" s="258">
        <f>'Crisis Indicator Data'!AA18</f>
        <v>0</v>
      </c>
      <c r="AD21" s="258">
        <f>'Crisis Indicator Data'!AB18</f>
        <v>0</v>
      </c>
      <c r="AE21" s="258">
        <f t="shared" si="8"/>
        <v>2</v>
      </c>
      <c r="AF21" s="258">
        <f>'Crisis Indicator Data'!AC18</f>
        <v>0</v>
      </c>
      <c r="AG21" s="258">
        <f>'Crisis Indicator Data'!AD18</f>
        <v>2</v>
      </c>
      <c r="AH21" s="258">
        <f t="shared" si="9"/>
        <v>2</v>
      </c>
      <c r="AI21" s="258">
        <f>'Crisis Indicator Data'!AE18</f>
        <v>0</v>
      </c>
      <c r="AJ21" s="258">
        <f>'Crisis Indicator Data'!AF18</f>
        <v>1</v>
      </c>
      <c r="AK21" s="258">
        <f>'Crisis Indicator Data'!AG18</f>
        <v>2</v>
      </c>
      <c r="AL21" s="258">
        <f t="shared" si="10"/>
        <v>3</v>
      </c>
      <c r="AM21" s="251">
        <f t="shared" si="11"/>
        <v>2</v>
      </c>
      <c r="AN21" s="251">
        <f t="shared" si="12"/>
        <v>2.5</v>
      </c>
    </row>
    <row r="22" spans="1:40" ht="13.5" customHeight="1" x14ac:dyDescent="0.25">
      <c r="A22" s="147" t="str">
        <f>'Crisis Indicator Data'!A19</f>
        <v>Complex crisis in DRC</v>
      </c>
      <c r="B22" s="148" t="str">
        <f>'Crisis Indicator Data'!B19</f>
        <v>Complex crisis</v>
      </c>
      <c r="C22" s="148" t="str">
        <f>'Crisis Indicator Data'!C19</f>
        <v>COD001</v>
      </c>
      <c r="D22" s="148" t="str">
        <f>'Crisis Indicator Data'!D19</f>
        <v>DRC</v>
      </c>
      <c r="E22" s="149" t="str">
        <f>'Crisis Indicator Data'!E19</f>
        <v>COD</v>
      </c>
      <c r="F22" s="251">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251">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51">
        <f t="shared" si="0"/>
        <v>3.55</v>
      </c>
      <c r="I22" s="251">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251">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251">
        <f t="shared" si="1"/>
        <v>4.8499999999999996</v>
      </c>
      <c r="L22" s="251">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251">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251">
        <f t="shared" si="2"/>
        <v>3.25</v>
      </c>
      <c r="O22" s="251">
        <f t="shared" si="3"/>
        <v>3.8833333333333329</v>
      </c>
      <c r="P22" s="251">
        <f>IF(B22="Regional crisis",VLOOKUP(C22,'Regional Crises'!$B$1:$R$69,12,FALSE),VLOOKUP(E22,'Country Indicator Data'!$B$4:$I$300,8,FALSE))</f>
        <v>5</v>
      </c>
      <c r="Q22" s="251">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4.9000000000000004</v>
      </c>
      <c r="R22" s="251">
        <f t="shared" si="4"/>
        <v>4.95</v>
      </c>
      <c r="S22" s="251">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251">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251">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251">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51">
        <f t="shared" si="5"/>
        <v>4</v>
      </c>
      <c r="X22" s="251">
        <f t="shared" si="6"/>
        <v>4.3</v>
      </c>
      <c r="Y22" s="258">
        <f>IF('Core Indicators'!FC19="x","x",IF('Core Indicators'!FC19&gt;=5,5,IF('Core Indicators'!FC19&gt;=4,4,IF('Core Indicators'!FC19&gt;=3,3,IF('Core Indicators'!FC19&gt;=2,2,IF('Core Indicators'!FC19&gt;=1,1,0))))))</f>
        <v>5</v>
      </c>
      <c r="Z22" s="251">
        <f t="shared" si="7"/>
        <v>5</v>
      </c>
      <c r="AA22" s="258">
        <f>'Crisis Indicator Data'!Y19</f>
        <v>1</v>
      </c>
      <c r="AB22" s="258">
        <f>'Crisis Indicator Data'!Z19</f>
        <v>3</v>
      </c>
      <c r="AC22" s="258">
        <f>'Crisis Indicator Data'!AA19</f>
        <v>2</v>
      </c>
      <c r="AD22" s="258">
        <f>'Crisis Indicator Data'!AB19</f>
        <v>3</v>
      </c>
      <c r="AE22" s="258">
        <f t="shared" si="8"/>
        <v>4</v>
      </c>
      <c r="AF22" s="258">
        <f>'Crisis Indicator Data'!AC19</f>
        <v>0</v>
      </c>
      <c r="AG22" s="258">
        <f>'Crisis Indicator Data'!AD19</f>
        <v>2</v>
      </c>
      <c r="AH22" s="258">
        <f t="shared" si="9"/>
        <v>2</v>
      </c>
      <c r="AI22" s="258">
        <f>'Crisis Indicator Data'!AE19</f>
        <v>3</v>
      </c>
      <c r="AJ22" s="258">
        <f>'Crisis Indicator Data'!AF19</f>
        <v>1</v>
      </c>
      <c r="AK22" s="258">
        <f>'Crisis Indicator Data'!AG19</f>
        <v>3</v>
      </c>
      <c r="AL22" s="258">
        <f t="shared" si="10"/>
        <v>5</v>
      </c>
      <c r="AM22" s="251">
        <f t="shared" si="11"/>
        <v>4</v>
      </c>
      <c r="AN22" s="251">
        <f t="shared" si="12"/>
        <v>4.5</v>
      </c>
    </row>
    <row r="23" spans="1:40" ht="13.5" customHeight="1" x14ac:dyDescent="0.25">
      <c r="A23" s="147" t="str">
        <f>'Crisis Indicator Data'!A20</f>
        <v>Complex crisis in Congo</v>
      </c>
      <c r="B23" s="148" t="str">
        <f>'Crisis Indicator Data'!B20</f>
        <v>Complex crisis</v>
      </c>
      <c r="C23" s="148" t="str">
        <f>'Crisis Indicator Data'!C20</f>
        <v>COG001</v>
      </c>
      <c r="D23" s="148" t="str">
        <f>'Crisis Indicator Data'!D20</f>
        <v>Congo</v>
      </c>
      <c r="E23" s="149" t="str">
        <f>'Crisis Indicator Data'!E20</f>
        <v>COG</v>
      </c>
      <c r="F23" s="251">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251">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251">
        <f t="shared" si="0"/>
        <v>2.4</v>
      </c>
      <c r="I23" s="251">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251">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251">
        <f t="shared" si="1"/>
        <v>4.7</v>
      </c>
      <c r="L23" s="251">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251">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251">
        <f t="shared" si="2"/>
        <v>3.45</v>
      </c>
      <c r="O23" s="251">
        <f t="shared" si="3"/>
        <v>3.5166666666666671</v>
      </c>
      <c r="P23" s="251">
        <f>IF(B23="Regional crisis",VLOOKUP(C23,'Regional Crises'!$B$1:$R$69,12,FALSE),VLOOKUP(E23,'Country Indicator Data'!$B$4:$I$300,8,FALSE))</f>
        <v>1</v>
      </c>
      <c r="Q23" s="251" t="str">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x</v>
      </c>
      <c r="R23" s="251">
        <f t="shared" si="4"/>
        <v>1</v>
      </c>
      <c r="S23" s="251">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251">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51">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251">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251">
        <f t="shared" si="5"/>
        <v>3.9</v>
      </c>
      <c r="X23" s="251">
        <f t="shared" si="6"/>
        <v>2.8</v>
      </c>
      <c r="Y23" s="258">
        <f>IF('Core Indicators'!FC20="x","x",IF('Core Indicators'!FC20&gt;=5,5,IF('Core Indicators'!FC20&gt;=4,4,IF('Core Indicators'!FC20&gt;=3,3,IF('Core Indicators'!FC20&gt;=2,2,IF('Core Indicators'!FC20&gt;=1,1,0))))))</f>
        <v>5</v>
      </c>
      <c r="Z23" s="251">
        <f t="shared" si="7"/>
        <v>5</v>
      </c>
      <c r="AA23" s="258">
        <f>'Crisis Indicator Data'!Y20</f>
        <v>1</v>
      </c>
      <c r="AB23" s="258">
        <f>'Crisis Indicator Data'!Z20</f>
        <v>0</v>
      </c>
      <c r="AC23" s="258">
        <f>'Crisis Indicator Data'!AA20</f>
        <v>0</v>
      </c>
      <c r="AD23" s="258">
        <f>'Crisis Indicator Data'!AB20</f>
        <v>0</v>
      </c>
      <c r="AE23" s="258">
        <f t="shared" si="8"/>
        <v>1</v>
      </c>
      <c r="AF23" s="258">
        <f>'Crisis Indicator Data'!AC20</f>
        <v>0</v>
      </c>
      <c r="AG23" s="258">
        <f>'Crisis Indicator Data'!AD20</f>
        <v>2</v>
      </c>
      <c r="AH23" s="258">
        <f t="shared" si="9"/>
        <v>2</v>
      </c>
      <c r="AI23" s="258">
        <f>'Crisis Indicator Data'!AE20</f>
        <v>0</v>
      </c>
      <c r="AJ23" s="258">
        <f>'Crisis Indicator Data'!AF20</f>
        <v>0</v>
      </c>
      <c r="AK23" s="258">
        <f>'Crisis Indicator Data'!AG20</f>
        <v>3</v>
      </c>
      <c r="AL23" s="258">
        <f t="shared" si="10"/>
        <v>3</v>
      </c>
      <c r="AM23" s="251">
        <f t="shared" si="11"/>
        <v>2</v>
      </c>
      <c r="AN23" s="251">
        <f t="shared" si="12"/>
        <v>3.5</v>
      </c>
    </row>
    <row r="24" spans="1:40" ht="13.5" customHeight="1" x14ac:dyDescent="0.25">
      <c r="A24" s="147" t="str">
        <f>'Crisis Indicator Data'!A21</f>
        <v>Complex crisis in Colombia</v>
      </c>
      <c r="B24" s="148" t="str">
        <f>'Crisis Indicator Data'!B21</f>
        <v>Complex crisis</v>
      </c>
      <c r="C24" s="148" t="str">
        <f>'Crisis Indicator Data'!C21</f>
        <v>COL001</v>
      </c>
      <c r="D24" s="148" t="str">
        <f>'Crisis Indicator Data'!D21</f>
        <v>Colombia</v>
      </c>
      <c r="E24" s="149" t="str">
        <f>'Crisis Indicator Data'!E21</f>
        <v>COL</v>
      </c>
      <c r="F24" s="251">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51">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251">
        <f t="shared" si="0"/>
        <v>1.5499999999999998</v>
      </c>
      <c r="I24" s="251">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251">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251">
        <f t="shared" si="1"/>
        <v>2.2999999999999998</v>
      </c>
      <c r="L24" s="251">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251">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251">
        <f t="shared" si="2"/>
        <v>3</v>
      </c>
      <c r="O24" s="251">
        <f t="shared" si="3"/>
        <v>2.2833333333333332</v>
      </c>
      <c r="P24" s="251">
        <f>IF(B24="Regional crisis",VLOOKUP(C24,'Regional Crises'!$B$1:$R$69,12,FALSE),VLOOKUP(E24,'Country Indicator Data'!$B$4:$I$300,8,FALSE))</f>
        <v>4</v>
      </c>
      <c r="Q24" s="251">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4.2</v>
      </c>
      <c r="R24" s="251">
        <f t="shared" si="4"/>
        <v>4.0999999999999996</v>
      </c>
      <c r="S24" s="251">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251">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251">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251">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251">
        <f t="shared" si="5"/>
        <v>2.4</v>
      </c>
      <c r="X24" s="251">
        <f t="shared" si="6"/>
        <v>2.9</v>
      </c>
      <c r="Y24" s="258">
        <f>IF('Core Indicators'!FC21="x","x",IF('Core Indicators'!FC21&gt;=5,5,IF('Core Indicators'!FC21&gt;=4,4,IF('Core Indicators'!FC21&gt;=3,3,IF('Core Indicators'!FC21&gt;=2,2,IF('Core Indicators'!FC21&gt;=1,1,0))))))</f>
        <v>3</v>
      </c>
      <c r="Z24" s="251">
        <f t="shared" si="7"/>
        <v>3</v>
      </c>
      <c r="AA24" s="258">
        <f>'Crisis Indicator Data'!Y21</f>
        <v>0</v>
      </c>
      <c r="AB24" s="258">
        <f>'Crisis Indicator Data'!Z21</f>
        <v>3</v>
      </c>
      <c r="AC24" s="258">
        <f>'Crisis Indicator Data'!AA21</f>
        <v>1</v>
      </c>
      <c r="AD24" s="258">
        <f>'Crisis Indicator Data'!AB21</f>
        <v>0</v>
      </c>
      <c r="AE24" s="258">
        <f t="shared" si="8"/>
        <v>2</v>
      </c>
      <c r="AF24" s="258">
        <f>'Crisis Indicator Data'!AC21</f>
        <v>2</v>
      </c>
      <c r="AG24" s="258">
        <f>'Crisis Indicator Data'!AD21</f>
        <v>2</v>
      </c>
      <c r="AH24" s="258">
        <f t="shared" si="9"/>
        <v>4</v>
      </c>
      <c r="AI24" s="258">
        <f>'Crisis Indicator Data'!AE21</f>
        <v>3</v>
      </c>
      <c r="AJ24" s="258">
        <f>'Crisis Indicator Data'!AF21</f>
        <v>2</v>
      </c>
      <c r="AK24" s="258">
        <f>'Crisis Indicator Data'!AG21</f>
        <v>3</v>
      </c>
      <c r="AL24" s="258">
        <f t="shared" si="10"/>
        <v>5</v>
      </c>
      <c r="AM24" s="251">
        <f t="shared" si="11"/>
        <v>4</v>
      </c>
      <c r="AN24" s="251">
        <f t="shared" si="12"/>
        <v>3.5</v>
      </c>
    </row>
    <row r="25" spans="1:40" ht="13.5" customHeight="1" x14ac:dyDescent="0.2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9" t="str">
        <f>'Crisis Indicator Data'!E22</f>
        <v>COL</v>
      </c>
      <c r="F25" s="251">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251">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251">
        <f t="shared" si="0"/>
        <v>1.5499999999999998</v>
      </c>
      <c r="I25" s="251">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251">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251">
        <f t="shared" si="1"/>
        <v>2.2999999999999998</v>
      </c>
      <c r="L25" s="251">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251">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251">
        <f t="shared" si="2"/>
        <v>3</v>
      </c>
      <c r="O25" s="251">
        <f t="shared" si="3"/>
        <v>2.2833333333333332</v>
      </c>
      <c r="P25" s="251">
        <f>IF(B25="Regional crisis",VLOOKUP(C25,'Regional Crises'!$B$1:$R$69,12,FALSE),VLOOKUP(E25,'Country Indicator Data'!$B$4:$I$300,8,FALSE))</f>
        <v>4</v>
      </c>
      <c r="Q25" s="251">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4.2</v>
      </c>
      <c r="R25" s="251">
        <f t="shared" si="4"/>
        <v>4.0999999999999996</v>
      </c>
      <c r="S25" s="251">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251">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251">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251">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251">
        <f t="shared" si="5"/>
        <v>2.4</v>
      </c>
      <c r="X25" s="251">
        <f t="shared" si="6"/>
        <v>2.9</v>
      </c>
      <c r="Y25" s="258">
        <f>IF('Core Indicators'!FC22="x","x",IF('Core Indicators'!FC22&gt;=5,5,IF('Core Indicators'!FC22&gt;=4,4,IF('Core Indicators'!FC22&gt;=3,3,IF('Core Indicators'!FC22&gt;=2,2,IF('Core Indicators'!FC22&gt;=1,1,0))))))</f>
        <v>3</v>
      </c>
      <c r="Z25" s="251">
        <f t="shared" si="7"/>
        <v>3</v>
      </c>
      <c r="AA25" s="258">
        <f>'Crisis Indicator Data'!Y22</f>
        <v>0</v>
      </c>
      <c r="AB25" s="258">
        <f>'Crisis Indicator Data'!Z22</f>
        <v>2</v>
      </c>
      <c r="AC25" s="258">
        <f>'Crisis Indicator Data'!AA22</f>
        <v>1</v>
      </c>
      <c r="AD25" s="258">
        <f>'Crisis Indicator Data'!AB22</f>
        <v>0</v>
      </c>
      <c r="AE25" s="258">
        <f t="shared" si="8"/>
        <v>2</v>
      </c>
      <c r="AF25" s="258">
        <f>'Crisis Indicator Data'!AC22</f>
        <v>2</v>
      </c>
      <c r="AG25" s="258">
        <f>'Crisis Indicator Data'!AD22</f>
        <v>2</v>
      </c>
      <c r="AH25" s="258">
        <f t="shared" si="9"/>
        <v>4</v>
      </c>
      <c r="AI25" s="258">
        <f>'Crisis Indicator Data'!AE22</f>
        <v>3</v>
      </c>
      <c r="AJ25" s="258">
        <f>'Crisis Indicator Data'!AF22</f>
        <v>2</v>
      </c>
      <c r="AK25" s="258">
        <f>'Crisis Indicator Data'!AG22</f>
        <v>3</v>
      </c>
      <c r="AL25" s="258">
        <f t="shared" si="10"/>
        <v>5</v>
      </c>
      <c r="AM25" s="251">
        <f t="shared" si="11"/>
        <v>4</v>
      </c>
      <c r="AN25" s="251">
        <f t="shared" si="12"/>
        <v>3.5</v>
      </c>
    </row>
    <row r="26" spans="1:40" ht="13.5" customHeight="1" x14ac:dyDescent="0.2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9" t="str">
        <f>'Crisis Indicator Data'!E23</f>
        <v>CRI</v>
      </c>
      <c r="F26" s="251">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251">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251">
        <f t="shared" si="0"/>
        <v>0.8</v>
      </c>
      <c r="I26" s="251">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251">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251">
        <f t="shared" si="1"/>
        <v>0.85</v>
      </c>
      <c r="L26" s="251">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251">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251">
        <f t="shared" si="2"/>
        <v>2.4</v>
      </c>
      <c r="O26" s="251">
        <f t="shared" si="3"/>
        <v>1.3499999999999999</v>
      </c>
      <c r="P26" s="251">
        <f>IF(B26="Regional crisis",VLOOKUP(C26,'Regional Crises'!$B$1:$R$69,12,FALSE),VLOOKUP(E26,'Country Indicator Data'!$B$4:$I$300,8,FALSE))</f>
        <v>0</v>
      </c>
      <c r="Q26" s="251">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v>
      </c>
      <c r="R26" s="251">
        <f t="shared" si="4"/>
        <v>0</v>
      </c>
      <c r="S26" s="251">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251">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251">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251">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251">
        <f t="shared" si="5"/>
        <v>1.3</v>
      </c>
      <c r="X26" s="251">
        <f t="shared" si="6"/>
        <v>0.9</v>
      </c>
      <c r="Y26" s="258">
        <f>IF('Core Indicators'!FC23="x","x",IF('Core Indicators'!FC23&gt;=5,5,IF('Core Indicators'!FC23&gt;=4,4,IF('Core Indicators'!FC23&gt;=3,3,IF('Core Indicators'!FC23&gt;=2,2,IF('Core Indicators'!FC23&gt;=1,1,0))))))</f>
        <v>2</v>
      </c>
      <c r="Z26" s="251">
        <f t="shared" si="7"/>
        <v>2</v>
      </c>
      <c r="AA26" s="258">
        <f>'Crisis Indicator Data'!Y23</f>
        <v>0</v>
      </c>
      <c r="AB26" s="258">
        <f>'Crisis Indicator Data'!Z23</f>
        <v>0</v>
      </c>
      <c r="AC26" s="258">
        <f>'Crisis Indicator Data'!AA23</f>
        <v>0</v>
      </c>
      <c r="AD26" s="258">
        <f>'Crisis Indicator Data'!AB23</f>
        <v>0</v>
      </c>
      <c r="AE26" s="258">
        <f t="shared" si="8"/>
        <v>0</v>
      </c>
      <c r="AF26" s="258">
        <f>'Crisis Indicator Data'!AC23</f>
        <v>0</v>
      </c>
      <c r="AG26" s="258">
        <f>'Crisis Indicator Data'!AD23</f>
        <v>1</v>
      </c>
      <c r="AH26" s="258">
        <f t="shared" si="9"/>
        <v>1</v>
      </c>
      <c r="AI26" s="258">
        <f>'Crisis Indicator Data'!AE23</f>
        <v>0</v>
      </c>
      <c r="AJ26" s="258">
        <f>'Crisis Indicator Data'!AF23</f>
        <v>0</v>
      </c>
      <c r="AK26" s="258">
        <f>'Crisis Indicator Data'!AG23</f>
        <v>0</v>
      </c>
      <c r="AL26" s="258">
        <f t="shared" si="10"/>
        <v>0</v>
      </c>
      <c r="AM26" s="251">
        <f t="shared" si="11"/>
        <v>0</v>
      </c>
      <c r="AN26" s="251">
        <f t="shared" si="12"/>
        <v>1</v>
      </c>
    </row>
    <row r="27" spans="1:40" ht="13.5" customHeight="1" x14ac:dyDescent="0.25">
      <c r="A27" s="147" t="str">
        <f>'Crisis Indicator Data'!A24</f>
        <v>Multiple crises in Djibouti</v>
      </c>
      <c r="B27" s="148" t="str">
        <f>'Crisis Indicator Data'!B24</f>
        <v>Multiple crises country</v>
      </c>
      <c r="C27" s="148" t="str">
        <f>'Crisis Indicator Data'!C24</f>
        <v>DJI001</v>
      </c>
      <c r="D27" s="148" t="str">
        <f>'Crisis Indicator Data'!D24</f>
        <v>Djibouti</v>
      </c>
      <c r="E27" s="149" t="str">
        <f>'Crisis Indicator Data'!E24</f>
        <v>DJI</v>
      </c>
      <c r="F27" s="251">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251">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251">
        <f t="shared" si="0"/>
        <v>3</v>
      </c>
      <c r="I27" s="251">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251">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251">
        <f t="shared" si="1"/>
        <v>1.4</v>
      </c>
      <c r="L27" s="251" t="str">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251">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251">
        <f t="shared" si="2"/>
        <v>2.1</v>
      </c>
      <c r="O27" s="251">
        <f t="shared" si="3"/>
        <v>2.1666666666666665</v>
      </c>
      <c r="P27" s="251">
        <f>IF(B27="Regional crisis",VLOOKUP(C27,'Regional Crises'!$B$1:$R$69,12,FALSE),VLOOKUP(E27,'Country Indicator Data'!$B$4:$I$300,8,FALSE))</f>
        <v>3</v>
      </c>
      <c r="Q27" s="251">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251">
        <f t="shared" si="4"/>
        <v>1.5</v>
      </c>
      <c r="S27" s="251">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251">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251">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251">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251">
        <f t="shared" si="5"/>
        <v>3.6</v>
      </c>
      <c r="X27" s="251">
        <f t="shared" si="6"/>
        <v>2.4</v>
      </c>
      <c r="Y27" s="258">
        <f>IF('Core Indicators'!FC24="x","x",IF('Core Indicators'!FC24&gt;=5,5,IF('Core Indicators'!FC24&gt;=4,4,IF('Core Indicators'!FC24&gt;=3,3,IF('Core Indicators'!FC24&gt;=2,2,IF('Core Indicators'!FC24&gt;=1,1,0))))))</f>
        <v>5</v>
      </c>
      <c r="Z27" s="251">
        <f t="shared" si="7"/>
        <v>5</v>
      </c>
      <c r="AA27" s="258">
        <f>'Crisis Indicator Data'!Y24</f>
        <v>1</v>
      </c>
      <c r="AB27" s="258">
        <f>'Crisis Indicator Data'!Z24</f>
        <v>1</v>
      </c>
      <c r="AC27" s="258">
        <f>'Crisis Indicator Data'!AA24</f>
        <v>0</v>
      </c>
      <c r="AD27" s="258">
        <f>'Crisis Indicator Data'!AB24</f>
        <v>0</v>
      </c>
      <c r="AE27" s="258">
        <f t="shared" si="8"/>
        <v>2</v>
      </c>
      <c r="AF27" s="258">
        <f>'Crisis Indicator Data'!AC24</f>
        <v>0</v>
      </c>
      <c r="AG27" s="258">
        <f>'Crisis Indicator Data'!AD24</f>
        <v>2</v>
      </c>
      <c r="AH27" s="258">
        <f t="shared" si="9"/>
        <v>2</v>
      </c>
      <c r="AI27" s="258">
        <f>'Crisis Indicator Data'!AE24</f>
        <v>0</v>
      </c>
      <c r="AJ27" s="258">
        <f>'Crisis Indicator Data'!AF24</f>
        <v>0</v>
      </c>
      <c r="AK27" s="258">
        <f>'Crisis Indicator Data'!AG24</f>
        <v>1</v>
      </c>
      <c r="AL27" s="258">
        <f t="shared" si="10"/>
        <v>1</v>
      </c>
      <c r="AM27" s="251">
        <f t="shared" si="11"/>
        <v>2</v>
      </c>
      <c r="AN27" s="251">
        <f t="shared" si="12"/>
        <v>3.5</v>
      </c>
    </row>
    <row r="28" spans="1:40" ht="13.5" customHeight="1" x14ac:dyDescent="0.25">
      <c r="A28" s="147" t="str">
        <f>'Crisis Indicator Data'!A25</f>
        <v>Mixed migration in Djibouti</v>
      </c>
      <c r="B28" s="148" t="str">
        <f>'Crisis Indicator Data'!B25</f>
        <v>International displacement</v>
      </c>
      <c r="C28" s="148" t="str">
        <f>'Crisis Indicator Data'!C25</f>
        <v>DJI002</v>
      </c>
      <c r="D28" s="148" t="str">
        <f>'Crisis Indicator Data'!D25</f>
        <v>Djibouti</v>
      </c>
      <c r="E28" s="149" t="str">
        <f>'Crisis Indicator Data'!E25</f>
        <v>DJI</v>
      </c>
      <c r="F28" s="251">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51">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51">
        <f t="shared" si="0"/>
        <v>3</v>
      </c>
      <c r="I28" s="251">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51">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51">
        <f t="shared" si="1"/>
        <v>1.4</v>
      </c>
      <c r="L28" s="251" t="str">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51">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51">
        <f t="shared" si="2"/>
        <v>2.1</v>
      </c>
      <c r="O28" s="251">
        <f t="shared" si="3"/>
        <v>2.1666666666666665</v>
      </c>
      <c r="P28" s="251">
        <f>IF(B28="Regional crisis",VLOOKUP(C28,'Regional Crises'!$B$1:$R$69,12,FALSE),VLOOKUP(E28,'Country Indicator Data'!$B$4:$I$300,8,FALSE))</f>
        <v>3</v>
      </c>
      <c r="Q28" s="251">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251">
        <f t="shared" si="4"/>
        <v>1.5</v>
      </c>
      <c r="S28" s="251">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51">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51">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51">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51">
        <f t="shared" si="5"/>
        <v>3.6</v>
      </c>
      <c r="X28" s="251">
        <f t="shared" si="6"/>
        <v>2.4</v>
      </c>
      <c r="Y28" s="258">
        <f>IF('Core Indicators'!FC25="x","x",IF('Core Indicators'!FC25&gt;=5,5,IF('Core Indicators'!FC25&gt;=4,4,IF('Core Indicators'!FC25&gt;=3,3,IF('Core Indicators'!FC25&gt;=2,2,IF('Core Indicators'!FC25&gt;=1,1,0))))))</f>
        <v>3</v>
      </c>
      <c r="Z28" s="251">
        <f t="shared" si="7"/>
        <v>3</v>
      </c>
      <c r="AA28" s="258">
        <f>'Crisis Indicator Data'!Y25</f>
        <v>1</v>
      </c>
      <c r="AB28" s="258">
        <f>'Crisis Indicator Data'!Z25</f>
        <v>1</v>
      </c>
      <c r="AC28" s="258">
        <f>'Crisis Indicator Data'!AA25</f>
        <v>0</v>
      </c>
      <c r="AD28" s="258">
        <f>'Crisis Indicator Data'!AB25</f>
        <v>0</v>
      </c>
      <c r="AE28" s="258">
        <f t="shared" si="8"/>
        <v>2</v>
      </c>
      <c r="AF28" s="258">
        <f>'Crisis Indicator Data'!AC25</f>
        <v>0</v>
      </c>
      <c r="AG28" s="258">
        <f>'Crisis Indicator Data'!AD25</f>
        <v>2</v>
      </c>
      <c r="AH28" s="258">
        <f t="shared" si="9"/>
        <v>2</v>
      </c>
      <c r="AI28" s="258">
        <f>'Crisis Indicator Data'!AE25</f>
        <v>0</v>
      </c>
      <c r="AJ28" s="258">
        <f>'Crisis Indicator Data'!AF25</f>
        <v>0</v>
      </c>
      <c r="AK28" s="258">
        <f>'Crisis Indicator Data'!AG25</f>
        <v>1</v>
      </c>
      <c r="AL28" s="258">
        <f t="shared" si="10"/>
        <v>1</v>
      </c>
      <c r="AM28" s="251">
        <f t="shared" si="11"/>
        <v>2</v>
      </c>
      <c r="AN28" s="251">
        <f t="shared" si="12"/>
        <v>2.5</v>
      </c>
    </row>
    <row r="29" spans="1:40" ht="13.5" customHeight="1" x14ac:dyDescent="0.25">
      <c r="A29" s="147" t="str">
        <f>'Crisis Indicator Data'!A26</f>
        <v>Drought in Djibouti</v>
      </c>
      <c r="B29" s="148" t="str">
        <f>'Crisis Indicator Data'!B26</f>
        <v>Drought</v>
      </c>
      <c r="C29" s="148" t="str">
        <f>'Crisis Indicator Data'!C26</f>
        <v>DJI003</v>
      </c>
      <c r="D29" s="148" t="str">
        <f>'Crisis Indicator Data'!D26</f>
        <v>Djibouti</v>
      </c>
      <c r="E29" s="149" t="str">
        <f>'Crisis Indicator Data'!E26</f>
        <v>DJI</v>
      </c>
      <c r="F29" s="251">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251">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251">
        <f t="shared" si="0"/>
        <v>3</v>
      </c>
      <c r="I29" s="251">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251">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251">
        <f t="shared" si="1"/>
        <v>1.4</v>
      </c>
      <c r="L29" s="251" t="str">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251">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251">
        <f t="shared" si="2"/>
        <v>2.1</v>
      </c>
      <c r="O29" s="251">
        <f t="shared" si="3"/>
        <v>2.1666666666666665</v>
      </c>
      <c r="P29" s="251">
        <f>IF(B29="Regional crisis",VLOOKUP(C29,'Regional Crises'!$B$1:$R$69,12,FALSE),VLOOKUP(E29,'Country Indicator Data'!$B$4:$I$300,8,FALSE))</f>
        <v>3</v>
      </c>
      <c r="Q29" s="251">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51">
        <f t="shared" si="4"/>
        <v>1.5</v>
      </c>
      <c r="S29" s="251">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251">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251">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251">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251">
        <f t="shared" si="5"/>
        <v>3.6</v>
      </c>
      <c r="X29" s="251">
        <f t="shared" si="6"/>
        <v>2.4</v>
      </c>
      <c r="Y29" s="258">
        <f>IF('Core Indicators'!FC26="x","x",IF('Core Indicators'!FC26&gt;=5,5,IF('Core Indicators'!FC26&gt;=4,4,IF('Core Indicators'!FC26&gt;=3,3,IF('Core Indicators'!FC26&gt;=2,2,IF('Core Indicators'!FC26&gt;=1,1,0))))))</f>
        <v>5</v>
      </c>
      <c r="Z29" s="251">
        <f t="shared" si="7"/>
        <v>5</v>
      </c>
      <c r="AA29" s="258">
        <f>'Crisis Indicator Data'!Y26</f>
        <v>1</v>
      </c>
      <c r="AB29" s="258">
        <f>'Crisis Indicator Data'!Z26</f>
        <v>1</v>
      </c>
      <c r="AC29" s="258">
        <f>'Crisis Indicator Data'!AA26</f>
        <v>0</v>
      </c>
      <c r="AD29" s="258">
        <f>'Crisis Indicator Data'!AB26</f>
        <v>0</v>
      </c>
      <c r="AE29" s="258">
        <f t="shared" si="8"/>
        <v>2</v>
      </c>
      <c r="AF29" s="258">
        <f>'Crisis Indicator Data'!AC26</f>
        <v>0</v>
      </c>
      <c r="AG29" s="258">
        <f>'Crisis Indicator Data'!AD26</f>
        <v>2</v>
      </c>
      <c r="AH29" s="258">
        <f t="shared" si="9"/>
        <v>2</v>
      </c>
      <c r="AI29" s="258">
        <f>'Crisis Indicator Data'!AE26</f>
        <v>0</v>
      </c>
      <c r="AJ29" s="258">
        <f>'Crisis Indicator Data'!AF26</f>
        <v>0</v>
      </c>
      <c r="AK29" s="258">
        <f>'Crisis Indicator Data'!AG26</f>
        <v>1</v>
      </c>
      <c r="AL29" s="258">
        <f t="shared" si="10"/>
        <v>1</v>
      </c>
      <c r="AM29" s="251">
        <f t="shared" si="11"/>
        <v>2</v>
      </c>
      <c r="AN29" s="251">
        <f t="shared" si="12"/>
        <v>3.5</v>
      </c>
    </row>
    <row r="30" spans="1:40" ht="13.5" customHeight="1" x14ac:dyDescent="0.2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9" t="str">
        <f>'Crisis Indicator Data'!E27</f>
        <v>DOM</v>
      </c>
      <c r="F30" s="251">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251">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251">
        <f t="shared" si="0"/>
        <v>2.0499999999999998</v>
      </c>
      <c r="I30" s="251">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251">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251">
        <f t="shared" si="1"/>
        <v>0.35</v>
      </c>
      <c r="L30" s="251">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51">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51">
        <f t="shared" si="2"/>
        <v>2.5499999999999998</v>
      </c>
      <c r="O30" s="251">
        <f t="shared" si="3"/>
        <v>1.6499999999999997</v>
      </c>
      <c r="P30" s="251">
        <f>IF(B30="Regional crisis",VLOOKUP(C30,'Regional Crises'!$B$1:$R$69,12,FALSE),VLOOKUP(E30,'Country Indicator Data'!$B$4:$I$300,8,FALSE))</f>
        <v>0</v>
      </c>
      <c r="Q30" s="251" t="str">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251">
        <f t="shared" si="4"/>
        <v>0</v>
      </c>
      <c r="S30" s="251">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251">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251">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251">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251">
        <f t="shared" si="5"/>
        <v>2.6</v>
      </c>
      <c r="X30" s="251">
        <f t="shared" si="6"/>
        <v>1.4</v>
      </c>
      <c r="Y30" s="258">
        <f>IF('Core Indicators'!FC27="x","x",IF('Core Indicators'!FC27&gt;=5,5,IF('Core Indicators'!FC27&gt;=4,4,IF('Core Indicators'!FC27&gt;=3,3,IF('Core Indicators'!FC27&gt;=2,2,IF('Core Indicators'!FC27&gt;=1,1,0))))))</f>
        <v>2</v>
      </c>
      <c r="Z30" s="251">
        <f t="shared" si="7"/>
        <v>2</v>
      </c>
      <c r="AA30" s="258">
        <f>'Crisis Indicator Data'!Y27</f>
        <v>0</v>
      </c>
      <c r="AB30" s="258">
        <f>'Crisis Indicator Data'!Z27</f>
        <v>0</v>
      </c>
      <c r="AC30" s="258">
        <f>'Crisis Indicator Data'!AA27</f>
        <v>0</v>
      </c>
      <c r="AD30" s="258">
        <f>'Crisis Indicator Data'!AB27</f>
        <v>0</v>
      </c>
      <c r="AE30" s="258">
        <f t="shared" si="8"/>
        <v>0</v>
      </c>
      <c r="AF30" s="258">
        <f>'Crisis Indicator Data'!AC27</f>
        <v>0</v>
      </c>
      <c r="AG30" s="258">
        <f>'Crisis Indicator Data'!AD27</f>
        <v>0</v>
      </c>
      <c r="AH30" s="258">
        <f t="shared" si="9"/>
        <v>0</v>
      </c>
      <c r="AI30" s="258">
        <f>'Crisis Indicator Data'!AE27</f>
        <v>0</v>
      </c>
      <c r="AJ30" s="258">
        <f>'Crisis Indicator Data'!AF27</f>
        <v>0</v>
      </c>
      <c r="AK30" s="258">
        <f>'Crisis Indicator Data'!AG27</f>
        <v>0</v>
      </c>
      <c r="AL30" s="258">
        <f t="shared" si="10"/>
        <v>0</v>
      </c>
      <c r="AM30" s="251">
        <f t="shared" si="11"/>
        <v>0</v>
      </c>
      <c r="AN30" s="251">
        <f t="shared" si="12"/>
        <v>1</v>
      </c>
    </row>
    <row r="31" spans="1:40" ht="13.5" customHeight="1" x14ac:dyDescent="0.25">
      <c r="A31" s="147" t="str">
        <f>'Crisis Indicator Data'!A28</f>
        <v>Mixed migration flows in Algeria</v>
      </c>
      <c r="B31" s="148" t="str">
        <f>'Crisis Indicator Data'!B28</f>
        <v>International displacement</v>
      </c>
      <c r="C31" s="148" t="str">
        <f>'Crisis Indicator Data'!C28</f>
        <v>DZA002</v>
      </c>
      <c r="D31" s="148" t="str">
        <f>'Crisis Indicator Data'!D28</f>
        <v>Algeria</v>
      </c>
      <c r="E31" s="149" t="str">
        <f>'Crisis Indicator Data'!E28</f>
        <v>DZA</v>
      </c>
      <c r="F31" s="251">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51">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251">
        <f t="shared" si="0"/>
        <v>3.3</v>
      </c>
      <c r="I31" s="251">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251">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251">
        <f t="shared" si="1"/>
        <v>2.35</v>
      </c>
      <c r="L31" s="251">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51">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251">
        <f t="shared" si="2"/>
        <v>1.65</v>
      </c>
      <c r="O31" s="251">
        <f t="shared" si="3"/>
        <v>2.4333333333333336</v>
      </c>
      <c r="P31" s="251">
        <f>IF(B31="Regional crisis",VLOOKUP(C31,'Regional Crises'!$B$1:$R$69,12,FALSE),VLOOKUP(E31,'Country Indicator Data'!$B$4:$I$300,8,FALSE))</f>
        <v>3</v>
      </c>
      <c r="Q31" s="251">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4.2</v>
      </c>
      <c r="R31" s="251">
        <f t="shared" si="4"/>
        <v>3.6</v>
      </c>
      <c r="S31" s="251">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51">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251">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251">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251">
        <f t="shared" si="5"/>
        <v>3.2</v>
      </c>
      <c r="X31" s="251">
        <f t="shared" si="6"/>
        <v>3.1</v>
      </c>
      <c r="Y31" s="258">
        <f>IF('Core Indicators'!FC28="x","x",IF('Core Indicators'!FC28&gt;=5,5,IF('Core Indicators'!FC28&gt;=4,4,IF('Core Indicators'!FC28&gt;=3,3,IF('Core Indicators'!FC28&gt;=2,2,IF('Core Indicators'!FC28&gt;=1,1,0))))))</f>
        <v>2</v>
      </c>
      <c r="Z31" s="251">
        <f t="shared" si="7"/>
        <v>2</v>
      </c>
      <c r="AA31" s="258">
        <f>'Crisis Indicator Data'!Y28</f>
        <v>0</v>
      </c>
      <c r="AB31" s="258">
        <f>'Crisis Indicator Data'!Z28</f>
        <v>1</v>
      </c>
      <c r="AC31" s="258">
        <f>'Crisis Indicator Data'!AA28</f>
        <v>1</v>
      </c>
      <c r="AD31" s="258">
        <f>'Crisis Indicator Data'!AB28</f>
        <v>0</v>
      </c>
      <c r="AE31" s="258">
        <f t="shared" si="8"/>
        <v>2</v>
      </c>
      <c r="AF31" s="258">
        <f>'Crisis Indicator Data'!AC28</f>
        <v>0</v>
      </c>
      <c r="AG31" s="258">
        <f>'Crisis Indicator Data'!AD28</f>
        <v>0</v>
      </c>
      <c r="AH31" s="258">
        <f t="shared" si="9"/>
        <v>0</v>
      </c>
      <c r="AI31" s="258">
        <f>'Crisis Indicator Data'!AE28</f>
        <v>0</v>
      </c>
      <c r="AJ31" s="258">
        <f>'Crisis Indicator Data'!AF28</f>
        <v>1</v>
      </c>
      <c r="AK31" s="258">
        <f>'Crisis Indicator Data'!AG28</f>
        <v>0</v>
      </c>
      <c r="AL31" s="258">
        <f t="shared" si="10"/>
        <v>1</v>
      </c>
      <c r="AM31" s="251">
        <f t="shared" si="11"/>
        <v>1</v>
      </c>
      <c r="AN31" s="251">
        <f t="shared" si="12"/>
        <v>1.5</v>
      </c>
    </row>
    <row r="32" spans="1:40" ht="13.5" customHeight="1" x14ac:dyDescent="0.25">
      <c r="A32" s="147" t="str">
        <f>'Crisis Indicator Data'!A29</f>
        <v>Sahrawi refugees in Algeria</v>
      </c>
      <c r="B32" s="148" t="str">
        <f>'Crisis Indicator Data'!B29</f>
        <v>International displacement</v>
      </c>
      <c r="C32" s="148" t="str">
        <f>'Crisis Indicator Data'!C29</f>
        <v>DZA003</v>
      </c>
      <c r="D32" s="148" t="str">
        <f>'Crisis Indicator Data'!D29</f>
        <v>Algeria</v>
      </c>
      <c r="E32" s="149" t="str">
        <f>'Crisis Indicator Data'!E29</f>
        <v>DZA</v>
      </c>
      <c r="F32" s="251">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251">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251">
        <f t="shared" si="0"/>
        <v>3.3</v>
      </c>
      <c r="I32" s="251">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251">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251">
        <f t="shared" si="1"/>
        <v>2.35</v>
      </c>
      <c r="L32" s="251">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251">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251">
        <f t="shared" si="2"/>
        <v>1.65</v>
      </c>
      <c r="O32" s="251">
        <f t="shared" si="3"/>
        <v>2.4333333333333336</v>
      </c>
      <c r="P32" s="251">
        <f>IF(B32="Regional crisis",VLOOKUP(C32,'Regional Crises'!$B$1:$R$69,12,FALSE),VLOOKUP(E32,'Country Indicator Data'!$B$4:$I$300,8,FALSE))</f>
        <v>3</v>
      </c>
      <c r="Q32" s="251">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4.2</v>
      </c>
      <c r="R32" s="251">
        <f t="shared" si="4"/>
        <v>3.6</v>
      </c>
      <c r="S32" s="251">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251">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251">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251">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251">
        <f t="shared" si="5"/>
        <v>3.2</v>
      </c>
      <c r="X32" s="251">
        <f t="shared" si="6"/>
        <v>3.1</v>
      </c>
      <c r="Y32" s="258">
        <f>IF('Core Indicators'!FC29="x","x",IF('Core Indicators'!FC29&gt;=5,5,IF('Core Indicators'!FC29&gt;=4,4,IF('Core Indicators'!FC29&gt;=3,3,IF('Core Indicators'!FC29&gt;=2,2,IF('Core Indicators'!FC29&gt;=1,1,0))))))</f>
        <v>1</v>
      </c>
      <c r="Z32" s="251">
        <f t="shared" si="7"/>
        <v>1</v>
      </c>
      <c r="AA32" s="258">
        <f>'Crisis Indicator Data'!Y29</f>
        <v>1</v>
      </c>
      <c r="AB32" s="258">
        <f>'Crisis Indicator Data'!Z29</f>
        <v>2</v>
      </c>
      <c r="AC32" s="258">
        <f>'Crisis Indicator Data'!AA29</f>
        <v>2</v>
      </c>
      <c r="AD32" s="258">
        <f>'Crisis Indicator Data'!AB29</f>
        <v>0</v>
      </c>
      <c r="AE32" s="258">
        <f t="shared" si="8"/>
        <v>2</v>
      </c>
      <c r="AF32" s="258">
        <f>'Crisis Indicator Data'!AC29</f>
        <v>0</v>
      </c>
      <c r="AG32" s="258">
        <f>'Crisis Indicator Data'!AD29</f>
        <v>2</v>
      </c>
      <c r="AH32" s="258">
        <f t="shared" si="9"/>
        <v>2</v>
      </c>
      <c r="AI32" s="258">
        <f>'Crisis Indicator Data'!AE29</f>
        <v>0</v>
      </c>
      <c r="AJ32" s="258">
        <f>'Crisis Indicator Data'!AF29</f>
        <v>1</v>
      </c>
      <c r="AK32" s="258">
        <f>'Crisis Indicator Data'!AG29</f>
        <v>0</v>
      </c>
      <c r="AL32" s="258">
        <f t="shared" si="10"/>
        <v>1</v>
      </c>
      <c r="AM32" s="251">
        <f t="shared" si="11"/>
        <v>2</v>
      </c>
      <c r="AN32" s="251">
        <f t="shared" si="12"/>
        <v>1.5</v>
      </c>
    </row>
    <row r="33" spans="1:40" ht="13.5" customHeight="1" x14ac:dyDescent="0.25">
      <c r="A33" s="147" t="str">
        <f>'Crisis Indicator Data'!A30</f>
        <v>Multiple crises in Algeria</v>
      </c>
      <c r="B33" s="148" t="str">
        <f>'Crisis Indicator Data'!B30</f>
        <v>Multiple crises country</v>
      </c>
      <c r="C33" s="148" t="str">
        <f>'Crisis Indicator Data'!C30</f>
        <v>DZA004</v>
      </c>
      <c r="D33" s="148" t="str">
        <f>'Crisis Indicator Data'!D30</f>
        <v>Algeria</v>
      </c>
      <c r="E33" s="149" t="str">
        <f>'Crisis Indicator Data'!E30</f>
        <v>DZA</v>
      </c>
      <c r="F33" s="251">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51">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251">
        <f t="shared" si="0"/>
        <v>3.3</v>
      </c>
      <c r="I33" s="251">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251">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51">
        <f t="shared" si="1"/>
        <v>2.35</v>
      </c>
      <c r="L33" s="251">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51">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251">
        <f t="shared" si="2"/>
        <v>1.65</v>
      </c>
      <c r="O33" s="251">
        <f t="shared" si="3"/>
        <v>2.4333333333333336</v>
      </c>
      <c r="P33" s="251">
        <f>IF(B33="Regional crisis",VLOOKUP(C33,'Regional Crises'!$B$1:$R$69,12,FALSE),VLOOKUP(E33,'Country Indicator Data'!$B$4:$I$300,8,FALSE))</f>
        <v>3</v>
      </c>
      <c r="Q33" s="251">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4.2</v>
      </c>
      <c r="R33" s="251">
        <f t="shared" si="4"/>
        <v>3.6</v>
      </c>
      <c r="S33" s="251">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51">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251">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251">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251">
        <f t="shared" si="5"/>
        <v>3.2</v>
      </c>
      <c r="X33" s="251">
        <f t="shared" si="6"/>
        <v>3.1</v>
      </c>
      <c r="Y33" s="258">
        <f>IF('Core Indicators'!FC30="x","x",IF('Core Indicators'!FC30&gt;=5,5,IF('Core Indicators'!FC30&gt;=4,4,IF('Core Indicators'!FC30&gt;=3,3,IF('Core Indicators'!FC30&gt;=2,2,IF('Core Indicators'!FC30&gt;=1,1,0))))))</f>
        <v>2</v>
      </c>
      <c r="Z33" s="251">
        <f t="shared" si="7"/>
        <v>2</v>
      </c>
      <c r="AA33" s="258">
        <f>'Crisis Indicator Data'!Y30</f>
        <v>1</v>
      </c>
      <c r="AB33" s="258">
        <f>'Crisis Indicator Data'!Z30</f>
        <v>2</v>
      </c>
      <c r="AC33" s="258">
        <f>'Crisis Indicator Data'!AA30</f>
        <v>2</v>
      </c>
      <c r="AD33" s="258">
        <f>'Crisis Indicator Data'!AB30</f>
        <v>0</v>
      </c>
      <c r="AE33" s="258">
        <f t="shared" si="8"/>
        <v>2</v>
      </c>
      <c r="AF33" s="258">
        <f>'Crisis Indicator Data'!AC30</f>
        <v>0</v>
      </c>
      <c r="AG33" s="258">
        <f>'Crisis Indicator Data'!AD30</f>
        <v>2</v>
      </c>
      <c r="AH33" s="258">
        <f t="shared" si="9"/>
        <v>2</v>
      </c>
      <c r="AI33" s="258">
        <f>'Crisis Indicator Data'!AE30</f>
        <v>0</v>
      </c>
      <c r="AJ33" s="258">
        <f>'Crisis Indicator Data'!AF30</f>
        <v>1</v>
      </c>
      <c r="AK33" s="258">
        <f>'Crisis Indicator Data'!AG30</f>
        <v>0</v>
      </c>
      <c r="AL33" s="258">
        <f t="shared" si="10"/>
        <v>1</v>
      </c>
      <c r="AM33" s="251">
        <f t="shared" si="11"/>
        <v>2</v>
      </c>
      <c r="AN33" s="251">
        <f t="shared" si="12"/>
        <v>2</v>
      </c>
    </row>
    <row r="34" spans="1:40" ht="13.5" customHeight="1" x14ac:dyDescent="0.2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9" t="str">
        <f>'Crisis Indicator Data'!E31</f>
        <v>ECU</v>
      </c>
      <c r="F34" s="251">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251">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251">
        <f t="shared" si="0"/>
        <v>1.6</v>
      </c>
      <c r="I34" s="251">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251">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251">
        <f t="shared" si="1"/>
        <v>2.35</v>
      </c>
      <c r="L34" s="251">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251">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251">
        <f t="shared" si="2"/>
        <v>2.6</v>
      </c>
      <c r="O34" s="251">
        <f t="shared" si="3"/>
        <v>2.1833333333333336</v>
      </c>
      <c r="P34" s="251">
        <f>IF(B34="Regional crisis",VLOOKUP(C34,'Regional Crises'!$B$1:$R$69,12,FALSE),VLOOKUP(E34,'Country Indicator Data'!$B$4:$I$300,8,FALSE))</f>
        <v>3</v>
      </c>
      <c r="Q34" s="251">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251">
        <f t="shared" si="4"/>
        <v>1.5</v>
      </c>
      <c r="S34" s="251">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251">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251">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251">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251">
        <f t="shared" si="5"/>
        <v>2.5</v>
      </c>
      <c r="X34" s="251">
        <f t="shared" si="6"/>
        <v>2.1</v>
      </c>
      <c r="Y34" s="258">
        <f>IF('Core Indicators'!FC31="x","x",IF('Core Indicators'!FC31&gt;=5,5,IF('Core Indicators'!FC31&gt;=4,4,IF('Core Indicators'!FC31&gt;=3,3,IF('Core Indicators'!FC31&gt;=2,2,IF('Core Indicators'!FC31&gt;=1,1,0))))))</f>
        <v>2</v>
      </c>
      <c r="Z34" s="251">
        <f t="shared" si="7"/>
        <v>2</v>
      </c>
      <c r="AA34" s="258">
        <f>'Crisis Indicator Data'!Y31</f>
        <v>0</v>
      </c>
      <c r="AB34" s="258">
        <f>'Crisis Indicator Data'!Z31</f>
        <v>0</v>
      </c>
      <c r="AC34" s="258">
        <f>'Crisis Indicator Data'!AA31</f>
        <v>0</v>
      </c>
      <c r="AD34" s="258">
        <f>'Crisis Indicator Data'!AB31</f>
        <v>0</v>
      </c>
      <c r="AE34" s="258">
        <f t="shared" si="8"/>
        <v>0</v>
      </c>
      <c r="AF34" s="258">
        <f>'Crisis Indicator Data'!AC31</f>
        <v>0</v>
      </c>
      <c r="AG34" s="258">
        <f>'Crisis Indicator Data'!AD31</f>
        <v>1</v>
      </c>
      <c r="AH34" s="258">
        <f t="shared" si="9"/>
        <v>1</v>
      </c>
      <c r="AI34" s="258">
        <f>'Crisis Indicator Data'!AE31</f>
        <v>1</v>
      </c>
      <c r="AJ34" s="258">
        <f>'Crisis Indicator Data'!AF31</f>
        <v>1</v>
      </c>
      <c r="AK34" s="258">
        <f>'Crisis Indicator Data'!AG31</f>
        <v>2</v>
      </c>
      <c r="AL34" s="258">
        <f t="shared" si="10"/>
        <v>3</v>
      </c>
      <c r="AM34" s="251">
        <f t="shared" si="11"/>
        <v>1</v>
      </c>
      <c r="AN34" s="251">
        <f t="shared" si="12"/>
        <v>1.5</v>
      </c>
    </row>
    <row r="35" spans="1:40" ht="13.5" customHeight="1" x14ac:dyDescent="0.25">
      <c r="A35" s="147" t="str">
        <f>'Crisis Indicator Data'!A32</f>
        <v>Syrian Refugee Crisis in Egypt</v>
      </c>
      <c r="B35" s="148" t="str">
        <f>'Crisis Indicator Data'!B32</f>
        <v>International displacement</v>
      </c>
      <c r="C35" s="148" t="str">
        <f>'Crisis Indicator Data'!C32</f>
        <v>EGY002</v>
      </c>
      <c r="D35" s="148" t="str">
        <f>'Crisis Indicator Data'!D32</f>
        <v>Egypt</v>
      </c>
      <c r="E35" s="149" t="str">
        <f>'Crisis Indicator Data'!E32</f>
        <v>EGY</v>
      </c>
      <c r="F35" s="251">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51">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251">
        <f t="shared" si="0"/>
        <v>3.5999999999999996</v>
      </c>
      <c r="I35" s="251">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251">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251">
        <f t="shared" si="1"/>
        <v>0.85000000000000009</v>
      </c>
      <c r="L35" s="251">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51">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251">
        <f t="shared" si="2"/>
        <v>1.9</v>
      </c>
      <c r="O35" s="251">
        <f t="shared" si="3"/>
        <v>2.1166666666666667</v>
      </c>
      <c r="P35" s="251">
        <f>IF(B35="Regional crisis",VLOOKUP(C35,'Regional Crises'!$B$1:$R$69,12,FALSE),VLOOKUP(E35,'Country Indicator Data'!$B$4:$I$300,8,FALSE))</f>
        <v>3</v>
      </c>
      <c r="Q35" s="251">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v>
      </c>
      <c r="R35" s="251">
        <f t="shared" si="4"/>
        <v>3</v>
      </c>
      <c r="S35" s="251">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51">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251">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251">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251">
        <f t="shared" si="5"/>
        <v>3.4</v>
      </c>
      <c r="X35" s="251">
        <f t="shared" si="6"/>
        <v>2.8</v>
      </c>
      <c r="Y35" s="258">
        <f>IF('Core Indicators'!FC32="x","x",IF('Core Indicators'!FC32&gt;=5,5,IF('Core Indicators'!FC32&gt;=4,4,IF('Core Indicators'!FC32&gt;=3,3,IF('Core Indicators'!FC32&gt;=2,2,IF('Core Indicators'!FC32&gt;=1,1,0))))))</f>
        <v>2</v>
      </c>
      <c r="Z35" s="251">
        <f t="shared" si="7"/>
        <v>2</v>
      </c>
      <c r="AA35" s="258">
        <f>'Crisis Indicator Data'!Y32</f>
        <v>0</v>
      </c>
      <c r="AB35" s="258">
        <f>'Crisis Indicator Data'!Z32</f>
        <v>0</v>
      </c>
      <c r="AC35" s="258">
        <f>'Crisis Indicator Data'!AA32</f>
        <v>0</v>
      </c>
      <c r="AD35" s="258">
        <f>'Crisis Indicator Data'!AB32</f>
        <v>0</v>
      </c>
      <c r="AE35" s="258">
        <f t="shared" si="8"/>
        <v>0</v>
      </c>
      <c r="AF35" s="258">
        <f>'Crisis Indicator Data'!AC32</f>
        <v>0</v>
      </c>
      <c r="AG35" s="258">
        <f>'Crisis Indicator Data'!AD32</f>
        <v>1</v>
      </c>
      <c r="AH35" s="258">
        <f t="shared" si="9"/>
        <v>1</v>
      </c>
      <c r="AI35" s="258">
        <f>'Crisis Indicator Data'!AE32</f>
        <v>0</v>
      </c>
      <c r="AJ35" s="258">
        <f>'Crisis Indicator Data'!AF32</f>
        <v>3</v>
      </c>
      <c r="AK35" s="258">
        <f>'Crisis Indicator Data'!AG32</f>
        <v>0</v>
      </c>
      <c r="AL35" s="258">
        <f t="shared" si="10"/>
        <v>3</v>
      </c>
      <c r="AM35" s="251">
        <f t="shared" si="11"/>
        <v>1</v>
      </c>
      <c r="AN35" s="251">
        <f t="shared" si="12"/>
        <v>1.5</v>
      </c>
    </row>
    <row r="36" spans="1:40" ht="13.5" customHeight="1" x14ac:dyDescent="0.25">
      <c r="A36" s="147" t="str">
        <f>'Crisis Indicator Data'!A33</f>
        <v>Complex crisis in Eritrea</v>
      </c>
      <c r="B36" s="148" t="str">
        <f>'Crisis Indicator Data'!B33</f>
        <v>Complex crisis</v>
      </c>
      <c r="C36" s="148" t="str">
        <f>'Crisis Indicator Data'!C33</f>
        <v>ERI001</v>
      </c>
      <c r="D36" s="148" t="str">
        <f>'Crisis Indicator Data'!D33</f>
        <v>Eritrea</v>
      </c>
      <c r="E36" s="149" t="str">
        <f>'Crisis Indicator Data'!E33</f>
        <v>ERI</v>
      </c>
      <c r="F36" s="251">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251">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251">
        <f t="shared" si="0"/>
        <v>4.45</v>
      </c>
      <c r="I36" s="251">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251">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251">
        <f t="shared" si="1"/>
        <v>1.55</v>
      </c>
      <c r="L36" s="251" t="str">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251" t="str">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251" t="str">
        <f t="shared" si="2"/>
        <v>x</v>
      </c>
      <c r="O36" s="251">
        <f t="shared" si="3"/>
        <v>3</v>
      </c>
      <c r="P36" s="251">
        <f>IF(B36="Regional crisis",VLOOKUP(C36,'Regional Crises'!$B$1:$R$69,12,FALSE),VLOOKUP(E36,'Country Indicator Data'!$B$4:$I$300,8,FALSE))</f>
        <v>5</v>
      </c>
      <c r="Q36" s="251">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251">
        <f t="shared" si="4"/>
        <v>2.5</v>
      </c>
      <c r="S36" s="251">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251">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251">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251">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251">
        <f t="shared" si="5"/>
        <v>4.3</v>
      </c>
      <c r="X36" s="251">
        <f t="shared" si="6"/>
        <v>3.3</v>
      </c>
      <c r="Y36" s="258">
        <f>IF('Core Indicators'!FC33="x","x",IF('Core Indicators'!FC33&gt;=5,5,IF('Core Indicators'!FC33&gt;=4,4,IF('Core Indicators'!FC33&gt;=3,3,IF('Core Indicators'!FC33&gt;=2,2,IF('Core Indicators'!FC33&gt;=1,1,0))))))</f>
        <v>5</v>
      </c>
      <c r="Z36" s="251">
        <f t="shared" si="7"/>
        <v>5</v>
      </c>
      <c r="AA36" s="258">
        <f>'Crisis Indicator Data'!Y33</f>
        <v>3</v>
      </c>
      <c r="AB36" s="258">
        <f>'Crisis Indicator Data'!Z33</f>
        <v>1</v>
      </c>
      <c r="AC36" s="258">
        <f>'Crisis Indicator Data'!AA33</f>
        <v>2</v>
      </c>
      <c r="AD36" s="258">
        <f>'Crisis Indicator Data'!AB33</f>
        <v>0</v>
      </c>
      <c r="AE36" s="258">
        <f t="shared" si="8"/>
        <v>3</v>
      </c>
      <c r="AF36" s="258">
        <f>'Crisis Indicator Data'!AC33</f>
        <v>3</v>
      </c>
      <c r="AG36" s="258">
        <f>'Crisis Indicator Data'!AD33</f>
        <v>0</v>
      </c>
      <c r="AH36" s="258">
        <f t="shared" si="9"/>
        <v>3</v>
      </c>
      <c r="AI36" s="258">
        <f>'Crisis Indicator Data'!AE33</f>
        <v>0</v>
      </c>
      <c r="AJ36" s="258">
        <f>'Crisis Indicator Data'!AF33</f>
        <v>2</v>
      </c>
      <c r="AK36" s="258">
        <f>'Crisis Indicator Data'!AG33</f>
        <v>1</v>
      </c>
      <c r="AL36" s="258">
        <f t="shared" si="10"/>
        <v>3</v>
      </c>
      <c r="AM36" s="251">
        <f t="shared" si="11"/>
        <v>5</v>
      </c>
      <c r="AN36" s="251">
        <f t="shared" si="12"/>
        <v>5</v>
      </c>
    </row>
    <row r="37" spans="1:40" ht="13.5" customHeight="1" x14ac:dyDescent="0.25">
      <c r="A37" s="147" t="str">
        <f>'Crisis Indicator Data'!A34</f>
        <v>Mixed migration flows in spain</v>
      </c>
      <c r="B37" s="148" t="str">
        <f>'Crisis Indicator Data'!B34</f>
        <v>International displacement</v>
      </c>
      <c r="C37" s="148" t="str">
        <f>'Crisis Indicator Data'!C34</f>
        <v>ESP002</v>
      </c>
      <c r="D37" s="148" t="str">
        <f>'Crisis Indicator Data'!D34</f>
        <v>Spain</v>
      </c>
      <c r="E37" s="149" t="str">
        <f>'Crisis Indicator Data'!E34</f>
        <v>ESP</v>
      </c>
      <c r="F37" s="251">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251"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51">
        <f t="shared" si="0"/>
        <v>1.1000000000000001</v>
      </c>
      <c r="I37" s="251">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251">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251">
        <f t="shared" si="1"/>
        <v>2.75</v>
      </c>
      <c r="L37" s="251">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251">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251">
        <f t="shared" si="2"/>
        <v>0.85</v>
      </c>
      <c r="O37" s="251">
        <f t="shared" si="3"/>
        <v>1.5666666666666667</v>
      </c>
      <c r="P37" s="251">
        <f>IF(B37="Regional crisis",VLOOKUP(C37,'Regional Crises'!$B$1:$R$69,12,FALSE),VLOOKUP(E37,'Country Indicator Data'!$B$4:$I$300,8,FALSE))</f>
        <v>1</v>
      </c>
      <c r="Q37" s="251">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v>
      </c>
      <c r="R37" s="251">
        <f t="shared" si="4"/>
        <v>2</v>
      </c>
      <c r="S37" s="251">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251">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251"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51">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251">
        <f t="shared" si="5"/>
        <v>1.3</v>
      </c>
      <c r="X37" s="251">
        <f t="shared" si="6"/>
        <v>1.6</v>
      </c>
      <c r="Y37" s="258">
        <f>IF('Core Indicators'!FC34="x","x",IF('Core Indicators'!FC34&gt;=5,5,IF('Core Indicators'!FC34&gt;=4,4,IF('Core Indicators'!FC34&gt;=3,3,IF('Core Indicators'!FC34&gt;=2,2,IF('Core Indicators'!FC34&gt;=1,1,0))))))</f>
        <v>2</v>
      </c>
      <c r="Z37" s="251">
        <f t="shared" si="7"/>
        <v>2</v>
      </c>
      <c r="AA37" s="258">
        <f>'Crisis Indicator Data'!Y34</f>
        <v>0</v>
      </c>
      <c r="AB37" s="258">
        <f>'Crisis Indicator Data'!Z34</f>
        <v>0</v>
      </c>
      <c r="AC37" s="258">
        <f>'Crisis Indicator Data'!AA34</f>
        <v>0</v>
      </c>
      <c r="AD37" s="258">
        <f>'Crisis Indicator Data'!AB34</f>
        <v>0</v>
      </c>
      <c r="AE37" s="258">
        <f t="shared" si="8"/>
        <v>0</v>
      </c>
      <c r="AF37" s="258">
        <f>'Crisis Indicator Data'!AC34</f>
        <v>1</v>
      </c>
      <c r="AG37" s="258">
        <f>'Crisis Indicator Data'!AD34</f>
        <v>1</v>
      </c>
      <c r="AH37" s="258">
        <f t="shared" si="9"/>
        <v>2</v>
      </c>
      <c r="AI37" s="258">
        <f>'Crisis Indicator Data'!AE34</f>
        <v>0</v>
      </c>
      <c r="AJ37" s="258">
        <f>'Crisis Indicator Data'!AF34</f>
        <v>0</v>
      </c>
      <c r="AK37" s="258">
        <f>'Crisis Indicator Data'!AG34</f>
        <v>1</v>
      </c>
      <c r="AL37" s="258">
        <f t="shared" si="10"/>
        <v>1</v>
      </c>
      <c r="AM37" s="251">
        <f t="shared" si="11"/>
        <v>1</v>
      </c>
      <c r="AN37" s="251">
        <f t="shared" si="12"/>
        <v>1.5</v>
      </c>
    </row>
    <row r="38" spans="1:40" ht="13.5" customHeight="1" x14ac:dyDescent="0.25">
      <c r="A38" s="147" t="str">
        <f>'Crisis Indicator Data'!A35</f>
        <v>Complex crisis in Ethiopia</v>
      </c>
      <c r="B38" s="148" t="str">
        <f>'Crisis Indicator Data'!B35</f>
        <v>Complex crisis</v>
      </c>
      <c r="C38" s="148" t="str">
        <f>'Crisis Indicator Data'!C35</f>
        <v>ETH001</v>
      </c>
      <c r="D38" s="148" t="str">
        <f>'Crisis Indicator Data'!D35</f>
        <v>Ethiopia</v>
      </c>
      <c r="E38" s="149" t="str">
        <f>'Crisis Indicator Data'!E35</f>
        <v>ETH</v>
      </c>
      <c r="F38" s="251">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51">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51">
        <f t="shared" ref="H38:H69" si="13">IF(AND(F38="x",G38="x"),"x",AVERAGE(F38,G38))</f>
        <v>3.45</v>
      </c>
      <c r="I38" s="251">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251">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251">
        <f t="shared" ref="K38:K69" si="14">IF(AND(I38="x",J38="x"),"x",AVERAGE(I38,J38))</f>
        <v>3.25</v>
      </c>
      <c r="L38" s="251">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251">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251">
        <f t="shared" ref="N38:N69" si="15">IF(AND(L38="x",M38="x"),"x",AVERAGE(L38,M38))</f>
        <v>2.35</v>
      </c>
      <c r="O38" s="251">
        <f t="shared" ref="O38:O69" si="16">AVERAGE(H38,K38,N38)</f>
        <v>3.0166666666666671</v>
      </c>
      <c r="P38" s="251">
        <f>IF(B38="Regional crisis",VLOOKUP(C38,'Regional Crises'!$B$1:$R$69,12,FALSE),VLOOKUP(E38,'Country Indicator Data'!$B$4:$I$300,8,FALSE))</f>
        <v>5</v>
      </c>
      <c r="Q38" s="251">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5</v>
      </c>
      <c r="R38" s="251">
        <f t="shared" ref="R38:R69" si="17">AVERAGE(P38:Q38)</f>
        <v>5</v>
      </c>
      <c r="S38" s="251">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251">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251">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51">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251">
        <f t="shared" ref="W38:W69" si="18">IF(AND(S38="x",V38="x"),"x",ROUND(AVERAGE(S38,V38,T38,U38),1))</f>
        <v>3.4</v>
      </c>
      <c r="X38" s="251">
        <f t="shared" ref="X38:X69" si="19">ROUND(AVERAGE(O38,W38,R38),1)</f>
        <v>3.8</v>
      </c>
      <c r="Y38" s="258">
        <f>IF('Core Indicators'!FC35="x","x",IF('Core Indicators'!FC35&gt;=5,5,IF('Core Indicators'!FC35&gt;=4,4,IF('Core Indicators'!FC35&gt;=3,3,IF('Core Indicators'!FC35&gt;=2,2,IF('Core Indicators'!FC35&gt;=1,1,0))))))</f>
        <v>4</v>
      </c>
      <c r="Z38" s="251">
        <f t="shared" ref="Z38:Z69" si="20">Y38</f>
        <v>4</v>
      </c>
      <c r="AA38" s="258">
        <f>'Crisis Indicator Data'!Y35</f>
        <v>3</v>
      </c>
      <c r="AB38" s="258">
        <f>'Crisis Indicator Data'!Z35</f>
        <v>3</v>
      </c>
      <c r="AC38" s="258">
        <f>'Crisis Indicator Data'!AA35</f>
        <v>3</v>
      </c>
      <c r="AD38" s="258">
        <f>'Crisis Indicator Data'!AB35</f>
        <v>2</v>
      </c>
      <c r="AE38" s="258">
        <f t="shared" ref="AE38:AE69" si="21">IF(SUM(AA38:AD38)=0,0,IF(SUM(AA38,AB38,AC38,AD38)&lt;2,1,IF(SUM(AA38:AD38)&lt;6,2,IF(SUM(AA38:AD38)&lt;8,3,IF(SUM(AA38:AD38)&lt;10,4,5)))))</f>
        <v>5</v>
      </c>
      <c r="AF38" s="258">
        <f>'Crisis Indicator Data'!AC35</f>
        <v>3</v>
      </c>
      <c r="AG38" s="258">
        <f>'Crisis Indicator Data'!AD35</f>
        <v>3</v>
      </c>
      <c r="AH38" s="258">
        <f t="shared" ref="AH38:AH69" si="22">IF(SUM(AF38:AG38)=0,0,IF(SUM(AF38,AG38)=1,1,IF(SUM(AF38:AG38)&lt;3,2,IF(SUM(AF38:AG38)&lt;4,3,IF(SUM(AF38:AG38)&lt;5,4,5)))))</f>
        <v>5</v>
      </c>
      <c r="AI38" s="258">
        <f>'Crisis Indicator Data'!AE35</f>
        <v>3</v>
      </c>
      <c r="AJ38" s="258">
        <f>'Crisis Indicator Data'!AF35</f>
        <v>3</v>
      </c>
      <c r="AK38" s="258">
        <f>'Crisis Indicator Data'!AG35</f>
        <v>3</v>
      </c>
      <c r="AL38" s="258">
        <f t="shared" ref="AL38:AL69" si="23">IF(SUM(AI38:AK38)=0,0,IF(SUM(AI38:AK38)=1,1,IF(SUM(AI38:AK38)&lt;3,2,IF(SUM(AI38:AK38)&lt;5,3,IF(SUM(AI38:AK38)&lt;7,4,5)))))</f>
        <v>5</v>
      </c>
      <c r="AM38" s="251">
        <f t="shared" ref="AM38:AM69" si="24">IF(AA38=3,5,ROUND(AVERAGE(AE38,AH38,AL38),0))</f>
        <v>5</v>
      </c>
      <c r="AN38" s="251">
        <f t="shared" ref="AN38:AN69" si="25">IF(AND(Z38="x",AM38="x"),"x",ROUND(AVERAGE(Z38,AM38),1))</f>
        <v>4.5</v>
      </c>
    </row>
    <row r="39" spans="1:40" ht="13.5" customHeight="1" x14ac:dyDescent="0.25">
      <c r="A39" s="147" t="str">
        <f>'Crisis Indicator Data'!A36</f>
        <v>International Displacement</v>
      </c>
      <c r="B39" s="148" t="str">
        <f>'Crisis Indicator Data'!B36</f>
        <v>International displacement</v>
      </c>
      <c r="C39" s="148" t="str">
        <f>'Crisis Indicator Data'!C36</f>
        <v>ETH003</v>
      </c>
      <c r="D39" s="148" t="str">
        <f>'Crisis Indicator Data'!D36</f>
        <v>Ethiopia</v>
      </c>
      <c r="E39" s="149" t="str">
        <f>'Crisis Indicator Data'!E36</f>
        <v>ETH</v>
      </c>
      <c r="F39" s="251">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251">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51">
        <f t="shared" si="13"/>
        <v>3.45</v>
      </c>
      <c r="I39" s="251">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251">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251">
        <f t="shared" si="14"/>
        <v>3.25</v>
      </c>
      <c r="L39" s="251">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251">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251">
        <f t="shared" si="15"/>
        <v>2.35</v>
      </c>
      <c r="O39" s="251">
        <f t="shared" si="16"/>
        <v>3.0166666666666671</v>
      </c>
      <c r="P39" s="251">
        <f>IF(B39="Regional crisis",VLOOKUP(C39,'Regional Crises'!$B$1:$R$69,12,FALSE),VLOOKUP(E39,'Country Indicator Data'!$B$4:$I$300,8,FALSE))</f>
        <v>5</v>
      </c>
      <c r="Q39" s="251">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5</v>
      </c>
      <c r="R39" s="251">
        <f t="shared" si="17"/>
        <v>5</v>
      </c>
      <c r="S39" s="251">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251">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251">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51">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251">
        <f t="shared" si="18"/>
        <v>3.4</v>
      </c>
      <c r="X39" s="251">
        <f t="shared" si="19"/>
        <v>3.8</v>
      </c>
      <c r="Y39" s="258">
        <f>IF('Core Indicators'!FC36="x","x",IF('Core Indicators'!FC36&gt;=5,5,IF('Core Indicators'!FC36&gt;=4,4,IF('Core Indicators'!FC36&gt;=3,3,IF('Core Indicators'!FC36&gt;=2,2,IF('Core Indicators'!FC36&gt;=1,1,0))))))</f>
        <v>3</v>
      </c>
      <c r="Z39" s="251">
        <f t="shared" si="20"/>
        <v>3</v>
      </c>
      <c r="AA39" s="258">
        <f>'Crisis Indicator Data'!Y36</f>
        <v>2</v>
      </c>
      <c r="AB39" s="258">
        <f>'Crisis Indicator Data'!Z36</f>
        <v>1</v>
      </c>
      <c r="AC39" s="258">
        <f>'Crisis Indicator Data'!AA36</f>
        <v>1</v>
      </c>
      <c r="AD39" s="258">
        <f>'Crisis Indicator Data'!AB36</f>
        <v>0</v>
      </c>
      <c r="AE39" s="258">
        <f t="shared" si="21"/>
        <v>2</v>
      </c>
      <c r="AF39" s="258">
        <f>'Crisis Indicator Data'!AC36</f>
        <v>0</v>
      </c>
      <c r="AG39" s="258">
        <f>'Crisis Indicator Data'!AD36</f>
        <v>2</v>
      </c>
      <c r="AH39" s="258">
        <f t="shared" si="22"/>
        <v>2</v>
      </c>
      <c r="AI39" s="258">
        <f>'Crisis Indicator Data'!AE36</f>
        <v>0</v>
      </c>
      <c r="AJ39" s="258">
        <f>'Crisis Indicator Data'!AF36</f>
        <v>3</v>
      </c>
      <c r="AK39" s="258">
        <f>'Crisis Indicator Data'!AG36</f>
        <v>2</v>
      </c>
      <c r="AL39" s="258">
        <f t="shared" si="23"/>
        <v>4</v>
      </c>
      <c r="AM39" s="251">
        <f t="shared" si="24"/>
        <v>3</v>
      </c>
      <c r="AN39" s="251">
        <f t="shared" si="25"/>
        <v>3</v>
      </c>
    </row>
    <row r="40" spans="1:40" ht="13.5" customHeight="1" x14ac:dyDescent="0.25">
      <c r="A40" s="147" t="str">
        <f>'Crisis Indicator Data'!A37</f>
        <v>Northern Ethiopia Conflict</v>
      </c>
      <c r="B40" s="148" t="str">
        <f>'Crisis Indicator Data'!B37</f>
        <v>Conflict</v>
      </c>
      <c r="C40" s="148" t="str">
        <f>'Crisis Indicator Data'!C37</f>
        <v>ETH004</v>
      </c>
      <c r="D40" s="148" t="str">
        <f>'Crisis Indicator Data'!D37</f>
        <v>Ethiopia</v>
      </c>
      <c r="E40" s="149" t="str">
        <f>'Crisis Indicator Data'!E37</f>
        <v>ETH</v>
      </c>
      <c r="F40" s="251">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251">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51">
        <f t="shared" si="13"/>
        <v>3.45</v>
      </c>
      <c r="I40" s="251">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251">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251">
        <f t="shared" si="14"/>
        <v>3.25</v>
      </c>
      <c r="L40" s="251">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251">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251">
        <f t="shared" si="15"/>
        <v>2.35</v>
      </c>
      <c r="O40" s="251">
        <f t="shared" si="16"/>
        <v>3.0166666666666671</v>
      </c>
      <c r="P40" s="251">
        <f>IF(B40="Regional crisis",VLOOKUP(C40,'Regional Crises'!$B$1:$R$69,12,FALSE),VLOOKUP(E40,'Country Indicator Data'!$B$4:$I$300,8,FALSE))</f>
        <v>5</v>
      </c>
      <c r="Q40" s="251">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5</v>
      </c>
      <c r="R40" s="251">
        <f t="shared" si="17"/>
        <v>5</v>
      </c>
      <c r="S40" s="251">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251">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251">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51">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251">
        <f t="shared" si="18"/>
        <v>3.4</v>
      </c>
      <c r="X40" s="251">
        <f t="shared" si="19"/>
        <v>3.8</v>
      </c>
      <c r="Y40" s="258">
        <f>IF('Core Indicators'!FC37="x","x",IF('Core Indicators'!FC37&gt;=5,5,IF('Core Indicators'!FC37&gt;=4,4,IF('Core Indicators'!FC37&gt;=3,3,IF('Core Indicators'!FC37&gt;=2,2,IF('Core Indicators'!FC37&gt;=1,1,0))))))</f>
        <v>4</v>
      </c>
      <c r="Z40" s="251">
        <f t="shared" si="20"/>
        <v>4</v>
      </c>
      <c r="AA40" s="258">
        <f>'Crisis Indicator Data'!Y37</f>
        <v>3</v>
      </c>
      <c r="AB40" s="258">
        <f>'Crisis Indicator Data'!Z37</f>
        <v>3</v>
      </c>
      <c r="AC40" s="258">
        <f>'Crisis Indicator Data'!AA37</f>
        <v>3</v>
      </c>
      <c r="AD40" s="258">
        <f>'Crisis Indicator Data'!AB37</f>
        <v>3</v>
      </c>
      <c r="AE40" s="258">
        <f t="shared" si="21"/>
        <v>5</v>
      </c>
      <c r="AF40" s="258">
        <f>'Crisis Indicator Data'!AC37</f>
        <v>3</v>
      </c>
      <c r="AG40" s="258">
        <f>'Crisis Indicator Data'!AD37</f>
        <v>3</v>
      </c>
      <c r="AH40" s="258">
        <f t="shared" si="22"/>
        <v>5</v>
      </c>
      <c r="AI40" s="258">
        <f>'Crisis Indicator Data'!AE37</f>
        <v>3</v>
      </c>
      <c r="AJ40" s="258">
        <f>'Crisis Indicator Data'!AF37</f>
        <v>3</v>
      </c>
      <c r="AK40" s="258">
        <f>'Crisis Indicator Data'!AG37</f>
        <v>3</v>
      </c>
      <c r="AL40" s="258">
        <f t="shared" si="23"/>
        <v>5</v>
      </c>
      <c r="AM40" s="251">
        <f t="shared" si="24"/>
        <v>5</v>
      </c>
      <c r="AN40" s="251">
        <f t="shared" si="25"/>
        <v>4.5</v>
      </c>
    </row>
    <row r="41" spans="1:40" ht="13.5" customHeight="1" x14ac:dyDescent="0.25">
      <c r="A41" s="147" t="str">
        <f>'Crisis Indicator Data'!A38</f>
        <v>Drought in Ethiopia</v>
      </c>
      <c r="B41" s="148" t="str">
        <f>'Crisis Indicator Data'!B38</f>
        <v>Drought</v>
      </c>
      <c r="C41" s="148" t="str">
        <f>'Crisis Indicator Data'!C38</f>
        <v>ETH005</v>
      </c>
      <c r="D41" s="148" t="str">
        <f>'Crisis Indicator Data'!D38</f>
        <v>Ethiopia</v>
      </c>
      <c r="E41" s="149" t="str">
        <f>'Crisis Indicator Data'!E38</f>
        <v>ETH</v>
      </c>
      <c r="F41" s="251">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51">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51">
        <f t="shared" si="13"/>
        <v>3.45</v>
      </c>
      <c r="I41" s="251">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51">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51">
        <f t="shared" si="14"/>
        <v>3.25</v>
      </c>
      <c r="L41" s="251">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51">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51">
        <f t="shared" si="15"/>
        <v>2.35</v>
      </c>
      <c r="O41" s="251">
        <f t="shared" si="16"/>
        <v>3.0166666666666671</v>
      </c>
      <c r="P41" s="251">
        <f>IF(B41="Regional crisis",VLOOKUP(C41,'Regional Crises'!$B$1:$R$69,12,FALSE),VLOOKUP(E41,'Country Indicator Data'!$B$4:$I$300,8,FALSE))</f>
        <v>5</v>
      </c>
      <c r="Q41" s="251">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251">
        <f t="shared" si="17"/>
        <v>5</v>
      </c>
      <c r="S41" s="251">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51">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51">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51">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51">
        <f t="shared" si="18"/>
        <v>3.4</v>
      </c>
      <c r="X41" s="251">
        <f t="shared" si="19"/>
        <v>3.8</v>
      </c>
      <c r="Y41" s="258">
        <f>IF('Core Indicators'!FC38="x","x",IF('Core Indicators'!FC38&gt;=5,5,IF('Core Indicators'!FC38&gt;=4,4,IF('Core Indicators'!FC38&gt;=3,3,IF('Core Indicators'!FC38&gt;=2,2,IF('Core Indicators'!FC38&gt;=1,1,0))))))</f>
        <v>3</v>
      </c>
      <c r="Z41" s="251">
        <f t="shared" si="20"/>
        <v>3</v>
      </c>
      <c r="AA41" s="258">
        <f>'Crisis Indicator Data'!Y38</f>
        <v>2</v>
      </c>
      <c r="AB41" s="258">
        <f>'Crisis Indicator Data'!Z38</f>
        <v>1</v>
      </c>
      <c r="AC41" s="258">
        <f>'Crisis Indicator Data'!AA38</f>
        <v>1</v>
      </c>
      <c r="AD41" s="258">
        <f>'Crisis Indicator Data'!AB38</f>
        <v>0</v>
      </c>
      <c r="AE41" s="258">
        <f t="shared" si="21"/>
        <v>2</v>
      </c>
      <c r="AF41" s="258">
        <f>'Crisis Indicator Data'!AC38</f>
        <v>0</v>
      </c>
      <c r="AG41" s="258">
        <f>'Crisis Indicator Data'!AD38</f>
        <v>2</v>
      </c>
      <c r="AH41" s="258">
        <f t="shared" si="22"/>
        <v>2</v>
      </c>
      <c r="AI41" s="258">
        <f>'Crisis Indicator Data'!AE38</f>
        <v>3</v>
      </c>
      <c r="AJ41" s="258">
        <f>'Crisis Indicator Data'!AF38</f>
        <v>3</v>
      </c>
      <c r="AK41" s="258">
        <f>'Crisis Indicator Data'!AG38</f>
        <v>1</v>
      </c>
      <c r="AL41" s="258">
        <f t="shared" si="23"/>
        <v>5</v>
      </c>
      <c r="AM41" s="251">
        <f t="shared" si="24"/>
        <v>3</v>
      </c>
      <c r="AN41" s="251">
        <f t="shared" si="25"/>
        <v>3</v>
      </c>
    </row>
    <row r="42" spans="1:40" ht="13.5" customHeight="1" x14ac:dyDescent="0.25">
      <c r="A42" s="147" t="str">
        <f>'Crisis Indicator Data'!A39</f>
        <v>Mixed migration flows in Greece</v>
      </c>
      <c r="B42" s="148" t="str">
        <f>'Crisis Indicator Data'!B39</f>
        <v>International displacement</v>
      </c>
      <c r="C42" s="148" t="str">
        <f>'Crisis Indicator Data'!C39</f>
        <v>GRC002</v>
      </c>
      <c r="D42" s="148" t="str">
        <f>'Crisis Indicator Data'!D39</f>
        <v>Greece</v>
      </c>
      <c r="E42" s="149" t="str">
        <f>'Crisis Indicator Data'!E39</f>
        <v>GRC</v>
      </c>
      <c r="F42" s="251">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251" t="str">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251">
        <f t="shared" si="13"/>
        <v>1.8</v>
      </c>
      <c r="I42" s="251">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251">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251">
        <f t="shared" si="14"/>
        <v>0.35</v>
      </c>
      <c r="L42" s="251">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251">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251">
        <f t="shared" si="15"/>
        <v>0.9</v>
      </c>
      <c r="O42" s="251">
        <f t="shared" si="16"/>
        <v>1.0166666666666666</v>
      </c>
      <c r="P42" s="251">
        <f>IF(B42="Regional crisis",VLOOKUP(C42,'Regional Crises'!$B$1:$R$69,12,FALSE),VLOOKUP(E42,'Country Indicator Data'!$B$4:$I$300,8,FALSE))</f>
        <v>3</v>
      </c>
      <c r="Q42" s="251">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2.8</v>
      </c>
      <c r="R42" s="251">
        <f t="shared" si="17"/>
        <v>2.9</v>
      </c>
      <c r="S42" s="251">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251">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251" t="str">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251">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251">
        <f t="shared" si="18"/>
        <v>1.8</v>
      </c>
      <c r="X42" s="251">
        <f t="shared" si="19"/>
        <v>1.9</v>
      </c>
      <c r="Y42" s="258">
        <f>IF('Core Indicators'!FC39="x","x",IF('Core Indicators'!FC39&gt;=5,5,IF('Core Indicators'!FC39&gt;=4,4,IF('Core Indicators'!FC39&gt;=3,3,IF('Core Indicators'!FC39&gt;=2,2,IF('Core Indicators'!FC39&gt;=1,1,0))))))</f>
        <v>2</v>
      </c>
      <c r="Z42" s="251">
        <f t="shared" si="20"/>
        <v>2</v>
      </c>
      <c r="AA42" s="258">
        <f>'Crisis Indicator Data'!Y39</f>
        <v>1</v>
      </c>
      <c r="AB42" s="258">
        <f>'Crisis Indicator Data'!Z39</f>
        <v>0</v>
      </c>
      <c r="AC42" s="258">
        <f>'Crisis Indicator Data'!AA39</f>
        <v>2</v>
      </c>
      <c r="AD42" s="258">
        <f>'Crisis Indicator Data'!AB39</f>
        <v>0</v>
      </c>
      <c r="AE42" s="258">
        <f t="shared" si="21"/>
        <v>2</v>
      </c>
      <c r="AF42" s="258">
        <f>'Crisis Indicator Data'!AC39</f>
        <v>2</v>
      </c>
      <c r="AG42" s="258">
        <f>'Crisis Indicator Data'!AD39</f>
        <v>2</v>
      </c>
      <c r="AH42" s="258">
        <f t="shared" si="22"/>
        <v>4</v>
      </c>
      <c r="AI42" s="258">
        <f>'Crisis Indicator Data'!AE39</f>
        <v>0</v>
      </c>
      <c r="AJ42" s="258">
        <f>'Crisis Indicator Data'!AF39</f>
        <v>0</v>
      </c>
      <c r="AK42" s="258">
        <f>'Crisis Indicator Data'!AG39</f>
        <v>0</v>
      </c>
      <c r="AL42" s="258">
        <f t="shared" si="23"/>
        <v>0</v>
      </c>
      <c r="AM42" s="251">
        <f t="shared" si="24"/>
        <v>2</v>
      </c>
      <c r="AN42" s="251">
        <f t="shared" si="25"/>
        <v>2</v>
      </c>
    </row>
    <row r="43" spans="1:40" ht="13.5" customHeight="1" x14ac:dyDescent="0.25">
      <c r="A43" s="147" t="str">
        <f>'Crisis Indicator Data'!A40</f>
        <v>Complex crisis in Guatemala</v>
      </c>
      <c r="B43" s="148" t="str">
        <f>'Crisis Indicator Data'!B40</f>
        <v>Complex crisis</v>
      </c>
      <c r="C43" s="148" t="str">
        <f>'Crisis Indicator Data'!C40</f>
        <v>GTM001</v>
      </c>
      <c r="D43" s="148" t="str">
        <f>'Crisis Indicator Data'!D40</f>
        <v>Guatemala</v>
      </c>
      <c r="E43" s="149" t="str">
        <f>'Crisis Indicator Data'!E40</f>
        <v>GTM</v>
      </c>
      <c r="F43" s="251">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251">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51">
        <f t="shared" si="13"/>
        <v>2.0499999999999998</v>
      </c>
      <c r="I43" s="251">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251">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251">
        <f t="shared" si="14"/>
        <v>3.2</v>
      </c>
      <c r="L43" s="251">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251">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251">
        <f t="shared" si="15"/>
        <v>3.0999999999999996</v>
      </c>
      <c r="O43" s="251">
        <f t="shared" si="16"/>
        <v>2.7833333333333332</v>
      </c>
      <c r="P43" s="251">
        <f>IF(B43="Regional crisis",VLOOKUP(C43,'Regional Crises'!$B$1:$R$69,12,FALSE),VLOOKUP(E43,'Country Indicator Data'!$B$4:$I$300,8,FALSE))</f>
        <v>3</v>
      </c>
      <c r="Q43" s="251">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251">
        <f t="shared" si="17"/>
        <v>3.85</v>
      </c>
      <c r="S43" s="251">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251">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251">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51">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251">
        <f t="shared" si="18"/>
        <v>3.3</v>
      </c>
      <c r="X43" s="251">
        <f t="shared" si="19"/>
        <v>3.3</v>
      </c>
      <c r="Y43" s="258">
        <f>IF('Core Indicators'!FC40="x","x",IF('Core Indicators'!FC40&gt;=5,5,IF('Core Indicators'!FC40&gt;=4,4,IF('Core Indicators'!FC40&gt;=3,3,IF('Core Indicators'!FC40&gt;=2,2,IF('Core Indicators'!FC40&gt;=1,1,0))))))</f>
        <v>3</v>
      </c>
      <c r="Z43" s="251">
        <f t="shared" si="20"/>
        <v>3</v>
      </c>
      <c r="AA43" s="258">
        <f>'Crisis Indicator Data'!Y40</f>
        <v>0</v>
      </c>
      <c r="AB43" s="258">
        <f>'Crisis Indicator Data'!Z40</f>
        <v>1</v>
      </c>
      <c r="AC43" s="258">
        <f>'Crisis Indicator Data'!AA40</f>
        <v>0</v>
      </c>
      <c r="AD43" s="258">
        <f>'Crisis Indicator Data'!AB40</f>
        <v>0</v>
      </c>
      <c r="AE43" s="258">
        <f t="shared" si="21"/>
        <v>1</v>
      </c>
      <c r="AF43" s="258">
        <f>'Crisis Indicator Data'!AC40</f>
        <v>0</v>
      </c>
      <c r="AG43" s="258">
        <f>'Crisis Indicator Data'!AD40</f>
        <v>2</v>
      </c>
      <c r="AH43" s="258">
        <f t="shared" si="22"/>
        <v>2</v>
      </c>
      <c r="AI43" s="258">
        <f>'Crisis Indicator Data'!AE40</f>
        <v>3</v>
      </c>
      <c r="AJ43" s="258">
        <f>'Crisis Indicator Data'!AF40</f>
        <v>0</v>
      </c>
      <c r="AK43" s="258">
        <f>'Crisis Indicator Data'!AG40</f>
        <v>2</v>
      </c>
      <c r="AL43" s="258">
        <f t="shared" si="23"/>
        <v>4</v>
      </c>
      <c r="AM43" s="251">
        <f t="shared" si="24"/>
        <v>2</v>
      </c>
      <c r="AN43" s="251">
        <f t="shared" si="25"/>
        <v>2.5</v>
      </c>
    </row>
    <row r="44" spans="1:40" ht="13.5" customHeight="1" x14ac:dyDescent="0.25">
      <c r="A44" s="147" t="str">
        <f>'Crisis Indicator Data'!A41</f>
        <v>Complex crisis in Honduras</v>
      </c>
      <c r="B44" s="148" t="str">
        <f>'Crisis Indicator Data'!B41</f>
        <v>Complex crisis</v>
      </c>
      <c r="C44" s="148" t="str">
        <f>'Crisis Indicator Data'!C41</f>
        <v>HND001</v>
      </c>
      <c r="D44" s="148" t="str">
        <f>'Crisis Indicator Data'!D41</f>
        <v>Honduras</v>
      </c>
      <c r="E44" s="149" t="str">
        <f>'Crisis Indicator Data'!E41</f>
        <v>HND</v>
      </c>
      <c r="F44" s="251">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251">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251">
        <f t="shared" si="13"/>
        <v>2.25</v>
      </c>
      <c r="I44" s="251">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251">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251">
        <f t="shared" si="14"/>
        <v>0.75</v>
      </c>
      <c r="L44" s="251">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251">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251">
        <f t="shared" si="15"/>
        <v>3.05</v>
      </c>
      <c r="O44" s="251">
        <f t="shared" si="16"/>
        <v>2.0166666666666666</v>
      </c>
      <c r="P44" s="251">
        <f>IF(B44="Regional crisis",VLOOKUP(C44,'Regional Crises'!$B$1:$R$69,12,FALSE),VLOOKUP(E44,'Country Indicator Data'!$B$4:$I$300,8,FALSE))</f>
        <v>3</v>
      </c>
      <c r="Q44" s="251">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4.7</v>
      </c>
      <c r="R44" s="251">
        <f t="shared" si="17"/>
        <v>3.85</v>
      </c>
      <c r="S44" s="251">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251">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251">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51">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251">
        <f t="shared" si="18"/>
        <v>3.4</v>
      </c>
      <c r="X44" s="251">
        <f t="shared" si="19"/>
        <v>3.1</v>
      </c>
      <c r="Y44" s="258">
        <f>IF('Core Indicators'!FC41="x","x",IF('Core Indicators'!FC41&gt;=5,5,IF('Core Indicators'!FC41&gt;=4,4,IF('Core Indicators'!FC41&gt;=3,3,IF('Core Indicators'!FC41&gt;=2,2,IF('Core Indicators'!FC41&gt;=1,1,0))))))</f>
        <v>3</v>
      </c>
      <c r="Z44" s="251">
        <f t="shared" si="20"/>
        <v>3</v>
      </c>
      <c r="AA44" s="258">
        <f>'Crisis Indicator Data'!Y41</f>
        <v>0</v>
      </c>
      <c r="AB44" s="258">
        <f>'Crisis Indicator Data'!Z41</f>
        <v>1</v>
      </c>
      <c r="AC44" s="258">
        <f>'Crisis Indicator Data'!AA41</f>
        <v>1</v>
      </c>
      <c r="AD44" s="258">
        <f>'Crisis Indicator Data'!AB41</f>
        <v>0</v>
      </c>
      <c r="AE44" s="258">
        <f t="shared" si="21"/>
        <v>2</v>
      </c>
      <c r="AF44" s="258">
        <f>'Crisis Indicator Data'!AC41</f>
        <v>2</v>
      </c>
      <c r="AG44" s="258">
        <f>'Crisis Indicator Data'!AD41</f>
        <v>2</v>
      </c>
      <c r="AH44" s="258">
        <f t="shared" si="22"/>
        <v>4</v>
      </c>
      <c r="AI44" s="258">
        <f>'Crisis Indicator Data'!AE41</f>
        <v>3</v>
      </c>
      <c r="AJ44" s="258">
        <f>'Crisis Indicator Data'!AF41</f>
        <v>0</v>
      </c>
      <c r="AK44" s="258">
        <f>'Crisis Indicator Data'!AG41</f>
        <v>2</v>
      </c>
      <c r="AL44" s="258">
        <f t="shared" si="23"/>
        <v>4</v>
      </c>
      <c r="AM44" s="251">
        <f t="shared" si="24"/>
        <v>3</v>
      </c>
      <c r="AN44" s="251">
        <f t="shared" si="25"/>
        <v>3</v>
      </c>
    </row>
    <row r="45" spans="1:40" ht="13.5" customHeight="1" x14ac:dyDescent="0.25">
      <c r="A45" s="147" t="str">
        <f>'Crisis Indicator Data'!A42</f>
        <v>Complex crisis in Haiti</v>
      </c>
      <c r="B45" s="148" t="str">
        <f>'Crisis Indicator Data'!B42</f>
        <v>Complex crisis</v>
      </c>
      <c r="C45" s="148" t="str">
        <f>'Crisis Indicator Data'!C42</f>
        <v>HTI001</v>
      </c>
      <c r="D45" s="148" t="str">
        <f>'Crisis Indicator Data'!D42</f>
        <v>Haiti</v>
      </c>
      <c r="E45" s="149" t="str">
        <f>'Crisis Indicator Data'!E42</f>
        <v>HTI</v>
      </c>
      <c r="F45" s="251">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51">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251">
        <f t="shared" si="13"/>
        <v>2.5</v>
      </c>
      <c r="I45" s="251">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251">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51">
        <f t="shared" si="14"/>
        <v>0</v>
      </c>
      <c r="L45" s="251">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51">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251">
        <f t="shared" si="15"/>
        <v>3.05</v>
      </c>
      <c r="O45" s="251">
        <f t="shared" si="16"/>
        <v>1.8499999999999999</v>
      </c>
      <c r="P45" s="251">
        <f>IF(B45="Regional crisis",VLOOKUP(C45,'Regional Crises'!$B$1:$R$69,12,FALSE),VLOOKUP(E45,'Country Indicator Data'!$B$4:$I$300,8,FALSE))</f>
        <v>3</v>
      </c>
      <c r="Q45" s="251">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4.8</v>
      </c>
      <c r="R45" s="251">
        <f t="shared" si="17"/>
        <v>3.9</v>
      </c>
      <c r="S45" s="251">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251">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251">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251">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251">
        <f t="shared" si="18"/>
        <v>3.6</v>
      </c>
      <c r="X45" s="251">
        <f t="shared" si="19"/>
        <v>3.1</v>
      </c>
      <c r="Y45" s="258">
        <f>IF('Core Indicators'!FC42="x","x",IF('Core Indicators'!FC42&gt;=5,5,IF('Core Indicators'!FC42&gt;=4,4,IF('Core Indicators'!FC42&gt;=3,3,IF('Core Indicators'!FC42&gt;=2,2,IF('Core Indicators'!FC42&gt;=1,1,0))))))</f>
        <v>3</v>
      </c>
      <c r="Z45" s="251">
        <f t="shared" si="20"/>
        <v>3</v>
      </c>
      <c r="AA45" s="258">
        <f>'Crisis Indicator Data'!Y42</f>
        <v>0</v>
      </c>
      <c r="AB45" s="258">
        <f>'Crisis Indicator Data'!Z42</f>
        <v>3</v>
      </c>
      <c r="AC45" s="258">
        <f>'Crisis Indicator Data'!AA42</f>
        <v>3</v>
      </c>
      <c r="AD45" s="258">
        <f>'Crisis Indicator Data'!AB42</f>
        <v>3</v>
      </c>
      <c r="AE45" s="258">
        <f t="shared" si="21"/>
        <v>4</v>
      </c>
      <c r="AF45" s="258">
        <f>'Crisis Indicator Data'!AC42</f>
        <v>0</v>
      </c>
      <c r="AG45" s="258">
        <f>'Crisis Indicator Data'!AD42</f>
        <v>2</v>
      </c>
      <c r="AH45" s="258">
        <f t="shared" si="22"/>
        <v>2</v>
      </c>
      <c r="AI45" s="258">
        <f>'Crisis Indicator Data'!AE42</f>
        <v>1</v>
      </c>
      <c r="AJ45" s="258">
        <f>'Crisis Indicator Data'!AF42</f>
        <v>0</v>
      </c>
      <c r="AK45" s="258">
        <f>'Crisis Indicator Data'!AG42</f>
        <v>3</v>
      </c>
      <c r="AL45" s="258">
        <f t="shared" si="23"/>
        <v>3</v>
      </c>
      <c r="AM45" s="251">
        <f t="shared" si="24"/>
        <v>3</v>
      </c>
      <c r="AN45" s="251">
        <f t="shared" si="25"/>
        <v>3</v>
      </c>
    </row>
    <row r="46" spans="1:40" ht="13.5" customHeight="1" x14ac:dyDescent="0.25">
      <c r="A46" s="147" t="str">
        <f>'Crisis Indicator Data'!A43</f>
        <v xml:space="preserve">Nippes Earthquake </v>
      </c>
      <c r="B46" s="148" t="str">
        <f>'Crisis Indicator Data'!B43</f>
        <v>Earthquake</v>
      </c>
      <c r="C46" s="148" t="str">
        <f>'Crisis Indicator Data'!C43</f>
        <v>HTI002</v>
      </c>
      <c r="D46" s="148" t="str">
        <f>'Crisis Indicator Data'!D43</f>
        <v>Haiti</v>
      </c>
      <c r="E46" s="149" t="str">
        <f>'Crisis Indicator Data'!E43</f>
        <v>HTI</v>
      </c>
      <c r="F46" s="251">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251">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251">
        <f t="shared" si="13"/>
        <v>2.5</v>
      </c>
      <c r="I46" s="251">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251">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51">
        <f t="shared" si="14"/>
        <v>0</v>
      </c>
      <c r="L46" s="251">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251">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251">
        <f t="shared" si="15"/>
        <v>3.05</v>
      </c>
      <c r="O46" s="251">
        <f t="shared" si="16"/>
        <v>1.8499999999999999</v>
      </c>
      <c r="P46" s="251">
        <f>IF(B46="Regional crisis",VLOOKUP(C46,'Regional Crises'!$B$1:$R$69,12,FALSE),VLOOKUP(E46,'Country Indicator Data'!$B$4:$I$300,8,FALSE))</f>
        <v>3</v>
      </c>
      <c r="Q46" s="251">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4.8</v>
      </c>
      <c r="R46" s="251">
        <f t="shared" si="17"/>
        <v>3.9</v>
      </c>
      <c r="S46" s="251">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251">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251">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251">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251">
        <f t="shared" si="18"/>
        <v>3.6</v>
      </c>
      <c r="X46" s="251">
        <f t="shared" si="19"/>
        <v>3.1</v>
      </c>
      <c r="Y46" s="258">
        <f>IF('Core Indicators'!FC43="x","x",IF('Core Indicators'!FC43&gt;=5,5,IF('Core Indicators'!FC43&gt;=4,4,IF('Core Indicators'!FC43&gt;=3,3,IF('Core Indicators'!FC43&gt;=2,2,IF('Core Indicators'!FC43&gt;=1,1,0))))))</f>
        <v>3</v>
      </c>
      <c r="Z46" s="251">
        <f t="shared" si="20"/>
        <v>3</v>
      </c>
      <c r="AA46" s="258">
        <f>'Crisis Indicator Data'!Y43</f>
        <v>0</v>
      </c>
      <c r="AB46" s="258">
        <f>'Crisis Indicator Data'!Z43</f>
        <v>3</v>
      </c>
      <c r="AC46" s="258">
        <f>'Crisis Indicator Data'!AA43</f>
        <v>3</v>
      </c>
      <c r="AD46" s="258">
        <f>'Crisis Indicator Data'!AB43</f>
        <v>3</v>
      </c>
      <c r="AE46" s="258">
        <f t="shared" si="21"/>
        <v>4</v>
      </c>
      <c r="AF46" s="258">
        <f>'Crisis Indicator Data'!AC43</f>
        <v>0</v>
      </c>
      <c r="AG46" s="258">
        <f>'Crisis Indicator Data'!AD43</f>
        <v>2</v>
      </c>
      <c r="AH46" s="258">
        <f t="shared" si="22"/>
        <v>2</v>
      </c>
      <c r="AI46" s="258">
        <f>'Crisis Indicator Data'!AE43</f>
        <v>1</v>
      </c>
      <c r="AJ46" s="258">
        <f>'Crisis Indicator Data'!AF43</f>
        <v>0</v>
      </c>
      <c r="AK46" s="258">
        <f>'Crisis Indicator Data'!AG43</f>
        <v>3</v>
      </c>
      <c r="AL46" s="258">
        <f t="shared" si="23"/>
        <v>3</v>
      </c>
      <c r="AM46" s="251">
        <f t="shared" si="24"/>
        <v>3</v>
      </c>
      <c r="AN46" s="251">
        <f t="shared" si="25"/>
        <v>3</v>
      </c>
    </row>
    <row r="47" spans="1:40" ht="13.5" customHeight="1" x14ac:dyDescent="0.2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9" t="str">
        <f>'Crisis Indicator Data'!E44</f>
        <v>HUN</v>
      </c>
      <c r="F47" s="251">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51">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251">
        <f t="shared" si="13"/>
        <v>1.35</v>
      </c>
      <c r="I47" s="251">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251">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251">
        <f t="shared" si="14"/>
        <v>0.7</v>
      </c>
      <c r="L47" s="251">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251">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51">
        <f t="shared" si="15"/>
        <v>1.1499999999999999</v>
      </c>
      <c r="O47" s="251">
        <f t="shared" si="16"/>
        <v>1.0666666666666667</v>
      </c>
      <c r="P47" s="251">
        <f>IF(B47="Regional crisis",VLOOKUP(C47,'Regional Crises'!$B$1:$R$69,12,FALSE),VLOOKUP(E47,'Country Indicator Data'!$B$4:$I$300,8,FALSE))</f>
        <v>2</v>
      </c>
      <c r="Q47" s="251">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251">
        <f t="shared" si="17"/>
        <v>1</v>
      </c>
      <c r="S47" s="251">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251">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251">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251">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251">
        <f t="shared" si="18"/>
        <v>2.1</v>
      </c>
      <c r="X47" s="251">
        <f t="shared" si="19"/>
        <v>1.4</v>
      </c>
      <c r="Y47" s="258">
        <f>IF('Core Indicators'!FC44="x","x",IF('Core Indicators'!FC44&gt;=5,5,IF('Core Indicators'!FC44&gt;=4,4,IF('Core Indicators'!FC44&gt;=3,3,IF('Core Indicators'!FC44&gt;=2,2,IF('Core Indicators'!FC44&gt;=1,1,0))))))</f>
        <v>2</v>
      </c>
      <c r="Z47" s="251">
        <f t="shared" si="20"/>
        <v>2</v>
      </c>
      <c r="AA47" s="258">
        <f>'Crisis Indicator Data'!Y44</f>
        <v>0</v>
      </c>
      <c r="AB47" s="258">
        <f>'Crisis Indicator Data'!Z44</f>
        <v>0</v>
      </c>
      <c r="AC47" s="258">
        <f>'Crisis Indicator Data'!AA44</f>
        <v>1</v>
      </c>
      <c r="AD47" s="258">
        <f>'Crisis Indicator Data'!AB44</f>
        <v>0</v>
      </c>
      <c r="AE47" s="258">
        <f t="shared" si="21"/>
        <v>1</v>
      </c>
      <c r="AF47" s="258">
        <f>'Crisis Indicator Data'!AC44</f>
        <v>0</v>
      </c>
      <c r="AG47" s="258">
        <f>'Crisis Indicator Data'!AD44</f>
        <v>0</v>
      </c>
      <c r="AH47" s="258">
        <f t="shared" si="22"/>
        <v>0</v>
      </c>
      <c r="AI47" s="258">
        <f>'Crisis Indicator Data'!AE44</f>
        <v>0</v>
      </c>
      <c r="AJ47" s="258">
        <f>'Crisis Indicator Data'!AF44</f>
        <v>0</v>
      </c>
      <c r="AK47" s="258">
        <f>'Crisis Indicator Data'!AG44</f>
        <v>0</v>
      </c>
      <c r="AL47" s="258">
        <f t="shared" si="23"/>
        <v>0</v>
      </c>
      <c r="AM47" s="251">
        <f t="shared" si="24"/>
        <v>0</v>
      </c>
      <c r="AN47" s="251">
        <f t="shared" si="25"/>
        <v>1</v>
      </c>
    </row>
    <row r="48" spans="1:40" ht="13.5" customHeight="1" x14ac:dyDescent="0.25">
      <c r="A48" s="147" t="str">
        <f>'Crisis Indicator Data'!A45</f>
        <v>Papua Conflict</v>
      </c>
      <c r="B48" s="148" t="str">
        <f>'Crisis Indicator Data'!B45</f>
        <v>Conflict</v>
      </c>
      <c r="C48" s="148" t="str">
        <f>'Crisis Indicator Data'!C45</f>
        <v>IDN002</v>
      </c>
      <c r="D48" s="148" t="str">
        <f>'Crisis Indicator Data'!D45</f>
        <v>Indonesia</v>
      </c>
      <c r="E48" s="149" t="str">
        <f>'Crisis Indicator Data'!E45</f>
        <v>IDN</v>
      </c>
      <c r="F48" s="251">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251">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251">
        <f t="shared" si="13"/>
        <v>2.5</v>
      </c>
      <c r="I48" s="251">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251">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251">
        <f t="shared" si="14"/>
        <v>2.5</v>
      </c>
      <c r="L48" s="251">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251">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251">
        <f t="shared" si="15"/>
        <v>2.35</v>
      </c>
      <c r="O48" s="251">
        <f t="shared" si="16"/>
        <v>2.4499999999999997</v>
      </c>
      <c r="P48" s="251">
        <f>IF(B48="Regional crisis",VLOOKUP(C48,'Regional Crises'!$B$1:$R$69,12,FALSE),VLOOKUP(E48,'Country Indicator Data'!$B$4:$I$300,8,FALSE))</f>
        <v>3</v>
      </c>
      <c r="Q48" s="251">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3.3</v>
      </c>
      <c r="R48" s="251">
        <f t="shared" si="17"/>
        <v>3.15</v>
      </c>
      <c r="S48" s="251">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251">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251">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251">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251">
        <f t="shared" si="18"/>
        <v>2.5</v>
      </c>
      <c r="X48" s="251">
        <f t="shared" si="19"/>
        <v>2.7</v>
      </c>
      <c r="Y48" s="258">
        <f>IF('Core Indicators'!FC45="x","x",IF('Core Indicators'!FC45&gt;=5,5,IF('Core Indicators'!FC45&gt;=4,4,IF('Core Indicators'!FC45&gt;=3,3,IF('Core Indicators'!FC45&gt;=2,2,IF('Core Indicators'!FC45&gt;=1,1,0))))))</f>
        <v>4</v>
      </c>
      <c r="Z48" s="251">
        <f t="shared" si="20"/>
        <v>4</v>
      </c>
      <c r="AA48" s="258">
        <f>'Crisis Indicator Data'!Y45</f>
        <v>1</v>
      </c>
      <c r="AB48" s="258">
        <f>'Crisis Indicator Data'!Z45</f>
        <v>2</v>
      </c>
      <c r="AC48" s="258">
        <f>'Crisis Indicator Data'!AA45</f>
        <v>2</v>
      </c>
      <c r="AD48" s="258">
        <f>'Crisis Indicator Data'!AB45</f>
        <v>0</v>
      </c>
      <c r="AE48" s="258">
        <f t="shared" si="21"/>
        <v>2</v>
      </c>
      <c r="AF48" s="258">
        <f>'Crisis Indicator Data'!AC45</f>
        <v>2</v>
      </c>
      <c r="AG48" s="258">
        <f>'Crisis Indicator Data'!AD45</f>
        <v>2</v>
      </c>
      <c r="AH48" s="258">
        <f t="shared" si="22"/>
        <v>4</v>
      </c>
      <c r="AI48" s="258">
        <f>'Crisis Indicator Data'!AE45</f>
        <v>2</v>
      </c>
      <c r="AJ48" s="258">
        <f>'Crisis Indicator Data'!AF45</f>
        <v>1</v>
      </c>
      <c r="AK48" s="258">
        <f>'Crisis Indicator Data'!AG45</f>
        <v>1</v>
      </c>
      <c r="AL48" s="258">
        <f t="shared" si="23"/>
        <v>3</v>
      </c>
      <c r="AM48" s="251">
        <f t="shared" si="24"/>
        <v>3</v>
      </c>
      <c r="AN48" s="251">
        <f t="shared" si="25"/>
        <v>3.5</v>
      </c>
    </row>
    <row r="49" spans="1:40" ht="13.5" customHeight="1" x14ac:dyDescent="0.25">
      <c r="A49" s="147" t="str">
        <f>'Crisis Indicator Data'!A46</f>
        <v>Conflict in Jammu and Kashmir</v>
      </c>
      <c r="B49" s="148" t="str">
        <f>'Crisis Indicator Data'!B46</f>
        <v>Conflict</v>
      </c>
      <c r="C49" s="148" t="str">
        <f>'Crisis Indicator Data'!C46</f>
        <v>IND002</v>
      </c>
      <c r="D49" s="148" t="str">
        <f>'Crisis Indicator Data'!D46</f>
        <v>India</v>
      </c>
      <c r="E49" s="149" t="str">
        <f>'Crisis Indicator Data'!E46</f>
        <v>IND</v>
      </c>
      <c r="F49" s="251">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2.5</v>
      </c>
      <c r="G49" s="251">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1.4</v>
      </c>
      <c r="H49" s="251">
        <f t="shared" si="13"/>
        <v>1.95</v>
      </c>
      <c r="I49" s="251">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4.4000000000000004</v>
      </c>
      <c r="J49" s="251">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51">
        <f t="shared" si="14"/>
        <v>2.25</v>
      </c>
      <c r="L49" s="251">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251">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251">
        <f t="shared" si="15"/>
        <v>2.2999999999999998</v>
      </c>
      <c r="O49" s="251">
        <f t="shared" si="16"/>
        <v>2.1666666666666665</v>
      </c>
      <c r="P49" s="251">
        <f>IF(B49="Regional crisis",VLOOKUP(C49,'Regional Crises'!$B$1:$R$69,12,FALSE),VLOOKUP(E49,'Country Indicator Data'!$B$4:$I$300,8,FALSE))</f>
        <v>3</v>
      </c>
      <c r="Q49" s="251">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3.9</v>
      </c>
      <c r="R49" s="251">
        <f t="shared" si="17"/>
        <v>3.45</v>
      </c>
      <c r="S49" s="251">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251">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2.5</v>
      </c>
      <c r="U49" s="251">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1.5</v>
      </c>
      <c r="V49" s="251">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251">
        <f t="shared" si="18"/>
        <v>2.1</v>
      </c>
      <c r="X49" s="251">
        <f t="shared" si="19"/>
        <v>2.6</v>
      </c>
      <c r="Y49" s="258" t="str">
        <f>IF('Core Indicators'!FC46="x","x",IF('Core Indicators'!FC46&gt;=5,5,IF('Core Indicators'!FC46&gt;=4,4,IF('Core Indicators'!FC46&gt;=3,3,IF('Core Indicators'!FC46&gt;=2,2,IF('Core Indicators'!FC46&gt;=1,1,0))))))</f>
        <v>x</v>
      </c>
      <c r="Z49" s="251" t="str">
        <f t="shared" si="20"/>
        <v>x</v>
      </c>
      <c r="AA49" s="258">
        <f>'Crisis Indicator Data'!Y46</f>
        <v>1</v>
      </c>
      <c r="AB49" s="258">
        <f>'Crisis Indicator Data'!Z46</f>
        <v>1</v>
      </c>
      <c r="AC49" s="258">
        <f>'Crisis Indicator Data'!AA46</f>
        <v>1</v>
      </c>
      <c r="AD49" s="258">
        <f>'Crisis Indicator Data'!AB46</f>
        <v>0</v>
      </c>
      <c r="AE49" s="258">
        <f t="shared" si="21"/>
        <v>2</v>
      </c>
      <c r="AF49" s="258">
        <f>'Crisis Indicator Data'!AC46</f>
        <v>0</v>
      </c>
      <c r="AG49" s="258">
        <f>'Crisis Indicator Data'!AD46</f>
        <v>0</v>
      </c>
      <c r="AH49" s="258">
        <f t="shared" si="22"/>
        <v>0</v>
      </c>
      <c r="AI49" s="258">
        <f>'Crisis Indicator Data'!AE46</f>
        <v>0</v>
      </c>
      <c r="AJ49" s="258">
        <f>'Crisis Indicator Data'!AF46</f>
        <v>1</v>
      </c>
      <c r="AK49" s="258">
        <f>'Crisis Indicator Data'!AG46</f>
        <v>0</v>
      </c>
      <c r="AL49" s="258">
        <f t="shared" si="23"/>
        <v>1</v>
      </c>
      <c r="AM49" s="251">
        <f t="shared" si="24"/>
        <v>1</v>
      </c>
      <c r="AN49" s="251">
        <f t="shared" si="25"/>
        <v>1</v>
      </c>
    </row>
    <row r="50" spans="1:40" ht="13.5" customHeight="1" x14ac:dyDescent="0.25">
      <c r="A50" s="147" t="str">
        <f>'Crisis Indicator Data'!A47</f>
        <v>Afghan Refugees in Iran</v>
      </c>
      <c r="B50" s="148" t="str">
        <f>'Crisis Indicator Data'!B47</f>
        <v>International displacement</v>
      </c>
      <c r="C50" s="148" t="str">
        <f>'Crisis Indicator Data'!C47</f>
        <v>IRN004</v>
      </c>
      <c r="D50" s="148" t="str">
        <f>'Crisis Indicator Data'!D47</f>
        <v>Iran</v>
      </c>
      <c r="E50" s="149" t="str">
        <f>'Crisis Indicator Data'!E47</f>
        <v>IRN</v>
      </c>
      <c r="F50" s="251">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5</v>
      </c>
      <c r="G50" s="251">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3.6</v>
      </c>
      <c r="H50" s="251">
        <f t="shared" si="13"/>
        <v>4.3</v>
      </c>
      <c r="I50" s="251">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3.4</v>
      </c>
      <c r="J50" s="251">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1.6</v>
      </c>
      <c r="K50" s="251">
        <f t="shared" si="14"/>
        <v>2.5</v>
      </c>
      <c r="L50" s="251">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251">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2.1</v>
      </c>
      <c r="N50" s="251">
        <f t="shared" si="15"/>
        <v>2.7</v>
      </c>
      <c r="O50" s="251">
        <f t="shared" si="16"/>
        <v>3.1666666666666665</v>
      </c>
      <c r="P50" s="251">
        <f>IF(B50="Regional crisis",VLOOKUP(C50,'Regional Crises'!$B$1:$R$69,12,FALSE),VLOOKUP(E50,'Country Indicator Data'!$B$4:$I$300,8,FALSE))</f>
        <v>3</v>
      </c>
      <c r="Q50" s="251" t="str">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x</v>
      </c>
      <c r="R50" s="251">
        <f t="shared" si="17"/>
        <v>3</v>
      </c>
      <c r="S50" s="251">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251">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3.2</v>
      </c>
      <c r="U50" s="251">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3.9</v>
      </c>
      <c r="V50" s="251">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4.2</v>
      </c>
      <c r="W50" s="251">
        <f t="shared" si="18"/>
        <v>3.8</v>
      </c>
      <c r="X50" s="251">
        <f t="shared" si="19"/>
        <v>3.3</v>
      </c>
      <c r="Y50" s="258">
        <f>IF('Core Indicators'!FC47="x","x",IF('Core Indicators'!FC47&gt;=5,5,IF('Core Indicators'!FC47&gt;=4,4,IF('Core Indicators'!FC47&gt;=3,3,IF('Core Indicators'!FC47&gt;=2,2,IF('Core Indicators'!FC47&gt;=1,1,0))))))</f>
        <v>2</v>
      </c>
      <c r="Z50" s="251">
        <f t="shared" si="20"/>
        <v>2</v>
      </c>
      <c r="AA50" s="258">
        <f>'Crisis Indicator Data'!Y47</f>
        <v>1</v>
      </c>
      <c r="AB50" s="258">
        <f>'Crisis Indicator Data'!Z47</f>
        <v>0</v>
      </c>
      <c r="AC50" s="258">
        <f>'Crisis Indicator Data'!AA47</f>
        <v>2</v>
      </c>
      <c r="AD50" s="258">
        <f>'Crisis Indicator Data'!AB47</f>
        <v>0</v>
      </c>
      <c r="AE50" s="258">
        <f t="shared" si="21"/>
        <v>2</v>
      </c>
      <c r="AF50" s="258">
        <f>'Crisis Indicator Data'!AC47</f>
        <v>2</v>
      </c>
      <c r="AG50" s="258">
        <f>'Crisis Indicator Data'!AD47</f>
        <v>1</v>
      </c>
      <c r="AH50" s="258">
        <f t="shared" si="22"/>
        <v>3</v>
      </c>
      <c r="AI50" s="258">
        <f>'Crisis Indicator Data'!AE47</f>
        <v>0</v>
      </c>
      <c r="AJ50" s="258">
        <f>'Crisis Indicator Data'!AF47</f>
        <v>3</v>
      </c>
      <c r="AK50" s="258">
        <f>'Crisis Indicator Data'!AG47</f>
        <v>2</v>
      </c>
      <c r="AL50" s="258">
        <f t="shared" si="23"/>
        <v>4</v>
      </c>
      <c r="AM50" s="251">
        <f t="shared" si="24"/>
        <v>3</v>
      </c>
      <c r="AN50" s="251">
        <f t="shared" si="25"/>
        <v>2.5</v>
      </c>
    </row>
    <row r="51" spans="1:40" ht="13.5" customHeight="1" x14ac:dyDescent="0.25">
      <c r="A51" s="147" t="str">
        <f>'Crisis Indicator Data'!A48</f>
        <v>Multiple crises in Iraq</v>
      </c>
      <c r="B51" s="148" t="str">
        <f>'Crisis Indicator Data'!B48</f>
        <v>Multiple crises country</v>
      </c>
      <c r="C51" s="148" t="str">
        <f>'Crisis Indicator Data'!C48</f>
        <v>IRQ001</v>
      </c>
      <c r="D51" s="148" t="str">
        <f>'Crisis Indicator Data'!D48</f>
        <v>Iraq</v>
      </c>
      <c r="E51" s="149" t="str">
        <f>'Crisis Indicator Data'!E48</f>
        <v>IRQ</v>
      </c>
      <c r="F51" s="251">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4.3</v>
      </c>
      <c r="G51" s="251">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v>
      </c>
      <c r="H51" s="251">
        <f t="shared" si="13"/>
        <v>3.65</v>
      </c>
      <c r="I51" s="251">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2.7</v>
      </c>
      <c r="J51" s="251">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251">
        <f t="shared" si="14"/>
        <v>1.35</v>
      </c>
      <c r="L51" s="251">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51">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51">
        <f t="shared" si="15"/>
        <v>2.1</v>
      </c>
      <c r="O51" s="251">
        <f t="shared" si="16"/>
        <v>2.3666666666666667</v>
      </c>
      <c r="P51" s="251">
        <f>IF(B51="Regional crisis",VLOOKUP(C51,'Regional Crises'!$B$1:$R$69,12,FALSE),VLOOKUP(E51,'Country Indicator Data'!$B$4:$I$300,8,FALSE))</f>
        <v>5</v>
      </c>
      <c r="Q51" s="251">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4.2</v>
      </c>
      <c r="R51" s="251">
        <f t="shared" si="17"/>
        <v>4.5999999999999996</v>
      </c>
      <c r="S51" s="251">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v>
      </c>
      <c r="T51" s="251">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4.2</v>
      </c>
      <c r="U51" s="251">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3.1</v>
      </c>
      <c r="V51" s="251">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3.5</v>
      </c>
      <c r="W51" s="251">
        <f t="shared" si="18"/>
        <v>3.7</v>
      </c>
      <c r="X51" s="251">
        <f t="shared" si="19"/>
        <v>3.6</v>
      </c>
      <c r="Y51" s="258">
        <f>IF('Core Indicators'!FC48="x","x",IF('Core Indicators'!FC48&gt;=5,5,IF('Core Indicators'!FC48&gt;=4,4,IF('Core Indicators'!FC48&gt;=3,3,IF('Core Indicators'!FC48&gt;=2,2,IF('Core Indicators'!FC48&gt;=1,1,0))))))</f>
        <v>5</v>
      </c>
      <c r="Z51" s="251">
        <f t="shared" si="20"/>
        <v>5</v>
      </c>
      <c r="AA51" s="258">
        <f>'Crisis Indicator Data'!Y48</f>
        <v>1</v>
      </c>
      <c r="AB51" s="258">
        <f>'Crisis Indicator Data'!Z48</f>
        <v>2</v>
      </c>
      <c r="AC51" s="258">
        <f>'Crisis Indicator Data'!AA48</f>
        <v>2</v>
      </c>
      <c r="AD51" s="258">
        <f>'Crisis Indicator Data'!AB48</f>
        <v>0</v>
      </c>
      <c r="AE51" s="258">
        <f t="shared" si="21"/>
        <v>2</v>
      </c>
      <c r="AF51" s="258">
        <f>'Crisis Indicator Data'!AC48</f>
        <v>3</v>
      </c>
      <c r="AG51" s="258">
        <f>'Crisis Indicator Data'!AD48</f>
        <v>3</v>
      </c>
      <c r="AH51" s="258">
        <f t="shared" si="22"/>
        <v>5</v>
      </c>
      <c r="AI51" s="258">
        <f>'Crisis Indicator Data'!AE48</f>
        <v>1</v>
      </c>
      <c r="AJ51" s="258">
        <f>'Crisis Indicator Data'!AF48</f>
        <v>3</v>
      </c>
      <c r="AK51" s="258">
        <f>'Crisis Indicator Data'!AG48</f>
        <v>1</v>
      </c>
      <c r="AL51" s="258">
        <f t="shared" si="23"/>
        <v>4</v>
      </c>
      <c r="AM51" s="251">
        <f t="shared" si="24"/>
        <v>4</v>
      </c>
      <c r="AN51" s="251">
        <f t="shared" si="25"/>
        <v>4.5</v>
      </c>
    </row>
    <row r="52" spans="1:40" ht="13.5" customHeight="1" x14ac:dyDescent="0.25">
      <c r="A52" s="147" t="str">
        <f>'Crisis Indicator Data'!A49</f>
        <v>Conflict  in Iraq</v>
      </c>
      <c r="B52" s="148" t="str">
        <f>'Crisis Indicator Data'!B49</f>
        <v>Conflict</v>
      </c>
      <c r="C52" s="148" t="str">
        <f>'Crisis Indicator Data'!C49</f>
        <v>IRQ002</v>
      </c>
      <c r="D52" s="148" t="str">
        <f>'Crisis Indicator Data'!D49</f>
        <v>Iraq</v>
      </c>
      <c r="E52" s="149" t="str">
        <f>'Crisis Indicator Data'!E49</f>
        <v>IRQ</v>
      </c>
      <c r="F52" s="251">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4.3</v>
      </c>
      <c r="G52" s="251">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251">
        <f t="shared" si="13"/>
        <v>3.65</v>
      </c>
      <c r="I52" s="251">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2.7</v>
      </c>
      <c r="J52" s="251">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251">
        <f t="shared" si="14"/>
        <v>1.35</v>
      </c>
      <c r="L52" s="251">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51">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251">
        <f t="shared" si="15"/>
        <v>2.1</v>
      </c>
      <c r="O52" s="251">
        <f t="shared" si="16"/>
        <v>2.3666666666666667</v>
      </c>
      <c r="P52" s="251">
        <f>IF(B52="Regional crisis",VLOOKUP(C52,'Regional Crises'!$B$1:$R$69,12,FALSE),VLOOKUP(E52,'Country Indicator Data'!$B$4:$I$300,8,FALSE))</f>
        <v>5</v>
      </c>
      <c r="Q52" s="251">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4.2</v>
      </c>
      <c r="R52" s="251">
        <f t="shared" si="17"/>
        <v>4.5999999999999996</v>
      </c>
      <c r="S52" s="251">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v>
      </c>
      <c r="T52" s="251">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4.2</v>
      </c>
      <c r="U52" s="251">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3.1</v>
      </c>
      <c r="V52" s="251">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3.5</v>
      </c>
      <c r="W52" s="251">
        <f t="shared" si="18"/>
        <v>3.7</v>
      </c>
      <c r="X52" s="251">
        <f t="shared" si="19"/>
        <v>3.6</v>
      </c>
      <c r="Y52" s="258">
        <f>IF('Core Indicators'!FC49="x","x",IF('Core Indicators'!FC49&gt;=5,5,IF('Core Indicators'!FC49&gt;=4,4,IF('Core Indicators'!FC49&gt;=3,3,IF('Core Indicators'!FC49&gt;=2,2,IF('Core Indicators'!FC49&gt;=1,1,0))))))</f>
        <v>5</v>
      </c>
      <c r="Z52" s="251">
        <f t="shared" si="20"/>
        <v>5</v>
      </c>
      <c r="AA52" s="258">
        <f>'Crisis Indicator Data'!Y49</f>
        <v>1</v>
      </c>
      <c r="AB52" s="258">
        <f>'Crisis Indicator Data'!Z49</f>
        <v>2</v>
      </c>
      <c r="AC52" s="258">
        <f>'Crisis Indicator Data'!AA49</f>
        <v>2</v>
      </c>
      <c r="AD52" s="258">
        <f>'Crisis Indicator Data'!AB49</f>
        <v>0</v>
      </c>
      <c r="AE52" s="258">
        <f t="shared" si="21"/>
        <v>2</v>
      </c>
      <c r="AF52" s="258">
        <f>'Crisis Indicator Data'!AC49</f>
        <v>3</v>
      </c>
      <c r="AG52" s="258">
        <f>'Crisis Indicator Data'!AD49</f>
        <v>3</v>
      </c>
      <c r="AH52" s="258">
        <f t="shared" si="22"/>
        <v>5</v>
      </c>
      <c r="AI52" s="258">
        <f>'Crisis Indicator Data'!AE49</f>
        <v>1</v>
      </c>
      <c r="AJ52" s="258">
        <f>'Crisis Indicator Data'!AF49</f>
        <v>3</v>
      </c>
      <c r="AK52" s="258">
        <f>'Crisis Indicator Data'!AG49</f>
        <v>1</v>
      </c>
      <c r="AL52" s="258">
        <f t="shared" si="23"/>
        <v>4</v>
      </c>
      <c r="AM52" s="251">
        <f t="shared" si="24"/>
        <v>4</v>
      </c>
      <c r="AN52" s="251">
        <f t="shared" si="25"/>
        <v>4.5</v>
      </c>
    </row>
    <row r="53" spans="1:40" ht="13.5" customHeight="1" x14ac:dyDescent="0.2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9" t="str">
        <f>'Crisis Indicator Data'!E50</f>
        <v>IRQ</v>
      </c>
      <c r="F53" s="251">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251">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251">
        <f t="shared" si="13"/>
        <v>3.65</v>
      </c>
      <c r="I53" s="251">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251">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251">
        <f t="shared" si="14"/>
        <v>1.35</v>
      </c>
      <c r="L53" s="251">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51">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251">
        <f t="shared" si="15"/>
        <v>2.1</v>
      </c>
      <c r="O53" s="251">
        <f t="shared" si="16"/>
        <v>2.3666666666666667</v>
      </c>
      <c r="P53" s="251">
        <f>IF(B53="Regional crisis",VLOOKUP(C53,'Regional Crises'!$B$1:$R$69,12,FALSE),VLOOKUP(E53,'Country Indicator Data'!$B$4:$I$300,8,FALSE))</f>
        <v>5</v>
      </c>
      <c r="Q53" s="251">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4.2</v>
      </c>
      <c r="R53" s="251">
        <f t="shared" si="17"/>
        <v>4.5999999999999996</v>
      </c>
      <c r="S53" s="251">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251">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251">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251">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251">
        <f t="shared" si="18"/>
        <v>3.7</v>
      </c>
      <c r="X53" s="251">
        <f t="shared" si="19"/>
        <v>3.6</v>
      </c>
      <c r="Y53" s="258">
        <f>IF('Core Indicators'!FC50="x","x",IF('Core Indicators'!FC50&gt;=5,5,IF('Core Indicators'!FC50&gt;=4,4,IF('Core Indicators'!FC50&gt;=3,3,IF('Core Indicators'!FC50&gt;=2,2,IF('Core Indicators'!FC50&gt;=1,1,0))))))</f>
        <v>5</v>
      </c>
      <c r="Z53" s="251">
        <f t="shared" si="20"/>
        <v>5</v>
      </c>
      <c r="AA53" s="258">
        <f>'Crisis Indicator Data'!Y50</f>
        <v>0</v>
      </c>
      <c r="AB53" s="258">
        <f>'Crisis Indicator Data'!Z50</f>
        <v>1</v>
      </c>
      <c r="AC53" s="258">
        <f>'Crisis Indicator Data'!AA50</f>
        <v>0</v>
      </c>
      <c r="AD53" s="258">
        <f>'Crisis Indicator Data'!AB50</f>
        <v>0</v>
      </c>
      <c r="AE53" s="258">
        <f t="shared" si="21"/>
        <v>1</v>
      </c>
      <c r="AF53" s="258">
        <f>'Crisis Indicator Data'!AC50</f>
        <v>1</v>
      </c>
      <c r="AG53" s="258">
        <f>'Crisis Indicator Data'!AD50</f>
        <v>2</v>
      </c>
      <c r="AH53" s="258">
        <f t="shared" si="22"/>
        <v>3</v>
      </c>
      <c r="AI53" s="258">
        <f>'Crisis Indicator Data'!AE50</f>
        <v>0</v>
      </c>
      <c r="AJ53" s="258">
        <f>'Crisis Indicator Data'!AF50</f>
        <v>3</v>
      </c>
      <c r="AK53" s="258">
        <f>'Crisis Indicator Data'!AG50</f>
        <v>0</v>
      </c>
      <c r="AL53" s="258">
        <f t="shared" si="23"/>
        <v>3</v>
      </c>
      <c r="AM53" s="251">
        <f t="shared" si="24"/>
        <v>2</v>
      </c>
      <c r="AN53" s="251">
        <f t="shared" si="25"/>
        <v>3.5</v>
      </c>
    </row>
    <row r="54" spans="1:40" ht="13.5" customHeight="1" x14ac:dyDescent="0.25">
      <c r="A54" s="150" t="str">
        <f>'Crisis Indicator Data'!A51</f>
        <v>Mixed migration flows in Italy</v>
      </c>
      <c r="B54" s="151" t="str">
        <f>'Crisis Indicator Data'!B51</f>
        <v>International displacement</v>
      </c>
      <c r="C54" s="151" t="str">
        <f>'Crisis Indicator Data'!C51</f>
        <v>ITA002</v>
      </c>
      <c r="D54" s="151" t="str">
        <f>'Crisis Indicator Data'!D51</f>
        <v>Italy</v>
      </c>
      <c r="E54" s="152" t="str">
        <f>'Crisis Indicator Data'!E51</f>
        <v>ITA</v>
      </c>
      <c r="F54" s="251">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0.7</v>
      </c>
      <c r="G54" s="251" t="str">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x</v>
      </c>
      <c r="H54" s="251">
        <f t="shared" si="13"/>
        <v>0.7</v>
      </c>
      <c r="I54" s="251">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0.6</v>
      </c>
      <c r="J54" s="251">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0.1</v>
      </c>
      <c r="K54" s="251">
        <f t="shared" si="14"/>
        <v>0.35</v>
      </c>
      <c r="L54" s="251">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0.5</v>
      </c>
      <c r="M54" s="251">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1.4</v>
      </c>
      <c r="N54" s="251">
        <f t="shared" si="15"/>
        <v>0.95</v>
      </c>
      <c r="O54" s="251">
        <f t="shared" si="16"/>
        <v>0.66666666666666663</v>
      </c>
      <c r="P54" s="251">
        <f>IF(B54="Regional crisis",VLOOKUP(C54,'Regional Crises'!$B$1:$R$69,12,FALSE),VLOOKUP(E54,'Country Indicator Data'!$B$4:$I$300,8,FALSE))</f>
        <v>0</v>
      </c>
      <c r="Q54" s="251">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4.0999999999999996</v>
      </c>
      <c r="R54" s="251">
        <f t="shared" si="17"/>
        <v>2.0499999999999998</v>
      </c>
      <c r="S54" s="251">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2.4</v>
      </c>
      <c r="T54" s="251">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2.2000000000000002</v>
      </c>
      <c r="U54" s="251" t="str">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x</v>
      </c>
      <c r="V54" s="251">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0.6</v>
      </c>
      <c r="W54" s="251">
        <f t="shared" si="18"/>
        <v>1.7</v>
      </c>
      <c r="X54" s="251">
        <f t="shared" si="19"/>
        <v>1.5</v>
      </c>
      <c r="Y54" s="258">
        <f>IF('Core Indicators'!FC51="x","x",IF('Core Indicators'!FC51&gt;=5,5,IF('Core Indicators'!FC51&gt;=4,4,IF('Core Indicators'!FC51&gt;=3,3,IF('Core Indicators'!FC51&gt;=2,2,IF('Core Indicators'!FC51&gt;=1,1,0))))))</f>
        <v>2</v>
      </c>
      <c r="Z54" s="251">
        <f t="shared" si="20"/>
        <v>2</v>
      </c>
      <c r="AA54" s="258">
        <f>'Crisis Indicator Data'!Y51</f>
        <v>0</v>
      </c>
      <c r="AB54" s="258">
        <f>'Crisis Indicator Data'!Z51</f>
        <v>0</v>
      </c>
      <c r="AC54" s="258">
        <f>'Crisis Indicator Data'!AA51</f>
        <v>0</v>
      </c>
      <c r="AD54" s="258">
        <f>'Crisis Indicator Data'!AB51</f>
        <v>0</v>
      </c>
      <c r="AE54" s="258">
        <f t="shared" si="21"/>
        <v>0</v>
      </c>
      <c r="AF54" s="258">
        <f>'Crisis Indicator Data'!AC51</f>
        <v>0</v>
      </c>
      <c r="AG54" s="258">
        <f>'Crisis Indicator Data'!AD51</f>
        <v>2</v>
      </c>
      <c r="AH54" s="258">
        <f t="shared" si="22"/>
        <v>2</v>
      </c>
      <c r="AI54" s="258">
        <f>'Crisis Indicator Data'!AE51</f>
        <v>0</v>
      </c>
      <c r="AJ54" s="258">
        <f>'Crisis Indicator Data'!AF51</f>
        <v>1</v>
      </c>
      <c r="AK54" s="258">
        <f>'Crisis Indicator Data'!AG51</f>
        <v>1</v>
      </c>
      <c r="AL54" s="258">
        <f t="shared" si="23"/>
        <v>2</v>
      </c>
      <c r="AM54" s="251">
        <f t="shared" si="24"/>
        <v>1</v>
      </c>
      <c r="AN54" s="251">
        <f t="shared" si="25"/>
        <v>1.5</v>
      </c>
    </row>
    <row r="55" spans="1:40" ht="13.5" customHeight="1" x14ac:dyDescent="0.25">
      <c r="A55" s="150" t="str">
        <f>'Crisis Indicator Data'!A52</f>
        <v>Syrian refugees in Jordan</v>
      </c>
      <c r="B55" s="151" t="str">
        <f>'Crisis Indicator Data'!B52</f>
        <v>International displacement</v>
      </c>
      <c r="C55" s="151" t="str">
        <f>'Crisis Indicator Data'!C52</f>
        <v>JOR002</v>
      </c>
      <c r="D55" s="151" t="str">
        <f>'Crisis Indicator Data'!D52</f>
        <v>Jordan</v>
      </c>
      <c r="E55" s="152" t="str">
        <f>'Crisis Indicator Data'!E52</f>
        <v>JOR</v>
      </c>
      <c r="F55" s="251">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51">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2.8</v>
      </c>
      <c r="H55" s="251">
        <f t="shared" si="13"/>
        <v>3.55</v>
      </c>
      <c r="I55" s="251">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2.9</v>
      </c>
      <c r="J55" s="251">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5</v>
      </c>
      <c r="K55" s="251">
        <f t="shared" si="14"/>
        <v>3.95</v>
      </c>
      <c r="L55" s="251">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3.1</v>
      </c>
      <c r="M55" s="251">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1.1000000000000001</v>
      </c>
      <c r="N55" s="251">
        <f t="shared" si="15"/>
        <v>2.1</v>
      </c>
      <c r="O55" s="251">
        <f t="shared" si="16"/>
        <v>3.1999999999999997</v>
      </c>
      <c r="P55" s="251">
        <f>IF(B55="Regional crisis",VLOOKUP(C55,'Regional Crises'!$B$1:$R$69,12,FALSE),VLOOKUP(E55,'Country Indicator Data'!$B$4:$I$300,8,FALSE))</f>
        <v>3</v>
      </c>
      <c r="Q55" s="251">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251">
        <f t="shared" si="17"/>
        <v>1.5</v>
      </c>
      <c r="S55" s="251">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2.6</v>
      </c>
      <c r="T55" s="251">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2.4</v>
      </c>
      <c r="U55" s="251">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2.9</v>
      </c>
      <c r="V55" s="251">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3.2</v>
      </c>
      <c r="W55" s="251">
        <f t="shared" si="18"/>
        <v>2.8</v>
      </c>
      <c r="X55" s="251">
        <f t="shared" si="19"/>
        <v>2.5</v>
      </c>
      <c r="Y55" s="258">
        <f>IF('Core Indicators'!FC52="x","x",IF('Core Indicators'!FC52&gt;=5,5,IF('Core Indicators'!FC52&gt;=4,4,IF('Core Indicators'!FC52&gt;=3,3,IF('Core Indicators'!FC52&gt;=2,2,IF('Core Indicators'!FC52&gt;=1,1,0))))))</f>
        <v>2</v>
      </c>
      <c r="Z55" s="251">
        <f t="shared" si="20"/>
        <v>2</v>
      </c>
      <c r="AA55" s="258">
        <f>'Crisis Indicator Data'!Y52</f>
        <v>0</v>
      </c>
      <c r="AB55" s="258">
        <f>'Crisis Indicator Data'!Z52</f>
        <v>0</v>
      </c>
      <c r="AC55" s="258">
        <f>'Crisis Indicator Data'!AA52</f>
        <v>0</v>
      </c>
      <c r="AD55" s="258">
        <f>'Crisis Indicator Data'!AB52</f>
        <v>0</v>
      </c>
      <c r="AE55" s="258">
        <f t="shared" si="21"/>
        <v>0</v>
      </c>
      <c r="AF55" s="258">
        <f>'Crisis Indicator Data'!AC52</f>
        <v>0</v>
      </c>
      <c r="AG55" s="258">
        <f>'Crisis Indicator Data'!AD52</f>
        <v>2</v>
      </c>
      <c r="AH55" s="258">
        <f t="shared" si="22"/>
        <v>2</v>
      </c>
      <c r="AI55" s="258">
        <f>'Crisis Indicator Data'!AE52</f>
        <v>0</v>
      </c>
      <c r="AJ55" s="258">
        <f>'Crisis Indicator Data'!AF52</f>
        <v>2</v>
      </c>
      <c r="AK55" s="258">
        <f>'Crisis Indicator Data'!AG52</f>
        <v>0</v>
      </c>
      <c r="AL55" s="258">
        <f t="shared" si="23"/>
        <v>2</v>
      </c>
      <c r="AM55" s="251">
        <f t="shared" si="24"/>
        <v>1</v>
      </c>
      <c r="AN55" s="251">
        <f t="shared" si="25"/>
        <v>1.5</v>
      </c>
    </row>
    <row r="56" spans="1:40" ht="13.5" customHeight="1" x14ac:dyDescent="0.2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2" t="str">
        <f>'Crisis Indicator Data'!E53</f>
        <v>KEN</v>
      </c>
      <c r="F56" s="251">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3.6</v>
      </c>
      <c r="G56" s="251">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2.6</v>
      </c>
      <c r="H56" s="251">
        <f t="shared" si="13"/>
        <v>3.1</v>
      </c>
      <c r="I56" s="251">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4.3</v>
      </c>
      <c r="J56" s="251">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0.8</v>
      </c>
      <c r="K56" s="251">
        <f t="shared" si="14"/>
        <v>2.5499999999999998</v>
      </c>
      <c r="L56" s="251">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51">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v>
      </c>
      <c r="N56" s="251">
        <f t="shared" si="15"/>
        <v>2.8</v>
      </c>
      <c r="O56" s="251">
        <f t="shared" si="16"/>
        <v>2.8166666666666664</v>
      </c>
      <c r="P56" s="251">
        <f>IF(B56="Regional crisis",VLOOKUP(C56,'Regional Crises'!$B$1:$R$69,12,FALSE),VLOOKUP(E56,'Country Indicator Data'!$B$4:$I$300,8,FALSE))</f>
        <v>5</v>
      </c>
      <c r="Q56" s="251">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251">
        <f t="shared" si="17"/>
        <v>2.5</v>
      </c>
      <c r="S56" s="251">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3.6</v>
      </c>
      <c r="T56" s="251">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v>
      </c>
      <c r="U56" s="251">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2.2999999999999998</v>
      </c>
      <c r="V56" s="251">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2.6</v>
      </c>
      <c r="W56" s="251">
        <f t="shared" si="18"/>
        <v>2.9</v>
      </c>
      <c r="X56" s="251">
        <f t="shared" si="19"/>
        <v>2.7</v>
      </c>
      <c r="Y56" s="258">
        <f>IF('Core Indicators'!FC53="x","x",IF('Core Indicators'!FC53&gt;=5,5,IF('Core Indicators'!FC53&gt;=4,4,IF('Core Indicators'!FC53&gt;=3,3,IF('Core Indicators'!FC53&gt;=2,2,IF('Core Indicators'!FC53&gt;=1,1,0))))))</f>
        <v>2</v>
      </c>
      <c r="Z56" s="251">
        <f t="shared" si="20"/>
        <v>2</v>
      </c>
      <c r="AA56" s="258">
        <f>'Crisis Indicator Data'!Y53</f>
        <v>1</v>
      </c>
      <c r="AB56" s="258">
        <f>'Crisis Indicator Data'!Z53</f>
        <v>1</v>
      </c>
      <c r="AC56" s="258">
        <f>'Crisis Indicator Data'!AA53</f>
        <v>1</v>
      </c>
      <c r="AD56" s="258">
        <f>'Crisis Indicator Data'!AB53</f>
        <v>0</v>
      </c>
      <c r="AE56" s="258">
        <f t="shared" si="21"/>
        <v>2</v>
      </c>
      <c r="AF56" s="258">
        <f>'Crisis Indicator Data'!AC53</f>
        <v>2</v>
      </c>
      <c r="AG56" s="258">
        <f>'Crisis Indicator Data'!AD53</f>
        <v>2</v>
      </c>
      <c r="AH56" s="258">
        <f t="shared" si="22"/>
        <v>4</v>
      </c>
      <c r="AI56" s="258">
        <f>'Crisis Indicator Data'!AE53</f>
        <v>1</v>
      </c>
      <c r="AJ56" s="258">
        <f>'Crisis Indicator Data'!AF53</f>
        <v>1</v>
      </c>
      <c r="AK56" s="258">
        <f>'Crisis Indicator Data'!AG53</f>
        <v>1</v>
      </c>
      <c r="AL56" s="258">
        <f t="shared" si="23"/>
        <v>3</v>
      </c>
      <c r="AM56" s="251">
        <f t="shared" si="24"/>
        <v>3</v>
      </c>
      <c r="AN56" s="251">
        <f t="shared" si="25"/>
        <v>2.5</v>
      </c>
    </row>
    <row r="57" spans="1:40" ht="13.5" customHeight="1" x14ac:dyDescent="0.25">
      <c r="A57" s="150" t="str">
        <f>'Crisis Indicator Data'!A54</f>
        <v>Refugee situation in Kenya</v>
      </c>
      <c r="B57" s="151" t="str">
        <f>'Crisis Indicator Data'!B54</f>
        <v>International displacement</v>
      </c>
      <c r="C57" s="151" t="str">
        <f>'Crisis Indicator Data'!C54</f>
        <v>KEN002</v>
      </c>
      <c r="D57" s="151" t="str">
        <f>'Crisis Indicator Data'!D54</f>
        <v>Kenya</v>
      </c>
      <c r="E57" s="152" t="str">
        <f>'Crisis Indicator Data'!E54</f>
        <v>KEN</v>
      </c>
      <c r="F57" s="251">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3.6</v>
      </c>
      <c r="G57" s="251">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2.6</v>
      </c>
      <c r="H57" s="251">
        <f t="shared" si="13"/>
        <v>3.1</v>
      </c>
      <c r="I57" s="251">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4.3</v>
      </c>
      <c r="J57" s="251">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0.8</v>
      </c>
      <c r="K57" s="251">
        <f t="shared" si="14"/>
        <v>2.5499999999999998</v>
      </c>
      <c r="L57" s="251">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51">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v>
      </c>
      <c r="N57" s="251">
        <f t="shared" si="15"/>
        <v>2.8</v>
      </c>
      <c r="O57" s="251">
        <f t="shared" si="16"/>
        <v>2.8166666666666664</v>
      </c>
      <c r="P57" s="251">
        <f>IF(B57="Regional crisis",VLOOKUP(C57,'Regional Crises'!$B$1:$R$69,12,FALSE),VLOOKUP(E57,'Country Indicator Data'!$B$4:$I$300,8,FALSE))</f>
        <v>5</v>
      </c>
      <c r="Q57" s="251">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251">
        <f t="shared" si="17"/>
        <v>2.5</v>
      </c>
      <c r="S57" s="251">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3.6</v>
      </c>
      <c r="T57" s="251">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v>
      </c>
      <c r="U57" s="251">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2.2999999999999998</v>
      </c>
      <c r="V57" s="251">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2.6</v>
      </c>
      <c r="W57" s="251">
        <f t="shared" si="18"/>
        <v>2.9</v>
      </c>
      <c r="X57" s="251">
        <f t="shared" si="19"/>
        <v>2.7</v>
      </c>
      <c r="Y57" s="258">
        <f>IF('Core Indicators'!FC54="x","x",IF('Core Indicators'!FC54&gt;=5,5,IF('Core Indicators'!FC54&gt;=4,4,IF('Core Indicators'!FC54&gt;=3,3,IF('Core Indicators'!FC54&gt;=2,2,IF('Core Indicators'!FC54&gt;=1,1,0))))))</f>
        <v>2</v>
      </c>
      <c r="Z57" s="251">
        <f t="shared" si="20"/>
        <v>2</v>
      </c>
      <c r="AA57" s="258">
        <f>'Crisis Indicator Data'!Y54</f>
        <v>1</v>
      </c>
      <c r="AB57" s="258">
        <f>'Crisis Indicator Data'!Z54</f>
        <v>1</v>
      </c>
      <c r="AC57" s="258">
        <f>'Crisis Indicator Data'!AA54</f>
        <v>1</v>
      </c>
      <c r="AD57" s="258">
        <f>'Crisis Indicator Data'!AB54</f>
        <v>0</v>
      </c>
      <c r="AE57" s="258">
        <f t="shared" si="21"/>
        <v>2</v>
      </c>
      <c r="AF57" s="258">
        <f>'Crisis Indicator Data'!AC54</f>
        <v>2</v>
      </c>
      <c r="AG57" s="258">
        <f>'Crisis Indicator Data'!AD54</f>
        <v>1</v>
      </c>
      <c r="AH57" s="258">
        <f t="shared" si="22"/>
        <v>3</v>
      </c>
      <c r="AI57" s="258">
        <f>'Crisis Indicator Data'!AE54</f>
        <v>0</v>
      </c>
      <c r="AJ57" s="258">
        <f>'Crisis Indicator Data'!AF54</f>
        <v>1</v>
      </c>
      <c r="AK57" s="258">
        <f>'Crisis Indicator Data'!AG54</f>
        <v>1</v>
      </c>
      <c r="AL57" s="258">
        <f t="shared" si="23"/>
        <v>2</v>
      </c>
      <c r="AM57" s="251">
        <f t="shared" si="24"/>
        <v>2</v>
      </c>
      <c r="AN57" s="251">
        <f t="shared" si="25"/>
        <v>2</v>
      </c>
    </row>
    <row r="58" spans="1:40" ht="13.5" customHeight="1" x14ac:dyDescent="0.25">
      <c r="A58" s="150" t="str">
        <f>'Crisis Indicator Data'!A55</f>
        <v>Drought in Kenya</v>
      </c>
      <c r="B58" s="151" t="str">
        <f>'Crisis Indicator Data'!B55</f>
        <v>Drought</v>
      </c>
      <c r="C58" s="151" t="str">
        <f>'Crisis Indicator Data'!C55</f>
        <v>KEN003</v>
      </c>
      <c r="D58" s="151" t="str">
        <f>'Crisis Indicator Data'!D55</f>
        <v>Kenya</v>
      </c>
      <c r="E58" s="152" t="str">
        <f>'Crisis Indicator Data'!E55</f>
        <v>KEN</v>
      </c>
      <c r="F58" s="251">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251">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251">
        <f t="shared" si="13"/>
        <v>3.1</v>
      </c>
      <c r="I58" s="251">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251">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251">
        <f t="shared" si="14"/>
        <v>2.5499999999999998</v>
      </c>
      <c r="L58" s="251">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51">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251">
        <f t="shared" si="15"/>
        <v>2.8</v>
      </c>
      <c r="O58" s="251">
        <f t="shared" si="16"/>
        <v>2.8166666666666664</v>
      </c>
      <c r="P58" s="251">
        <f>IF(B58="Regional crisis",VLOOKUP(C58,'Regional Crises'!$B$1:$R$69,12,FALSE),VLOOKUP(E58,'Country Indicator Data'!$B$4:$I$300,8,FALSE))</f>
        <v>5</v>
      </c>
      <c r="Q58" s="251">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251">
        <f t="shared" si="17"/>
        <v>2.5</v>
      </c>
      <c r="S58" s="251">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251">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251">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251">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251">
        <f t="shared" si="18"/>
        <v>2.9</v>
      </c>
      <c r="X58" s="251">
        <f t="shared" si="19"/>
        <v>2.7</v>
      </c>
      <c r="Y58" s="258">
        <f>IF('Core Indicators'!FC55="x","x",IF('Core Indicators'!FC55&gt;=5,5,IF('Core Indicators'!FC55&gt;=4,4,IF('Core Indicators'!FC55&gt;=3,3,IF('Core Indicators'!FC55&gt;=2,2,IF('Core Indicators'!FC55&gt;=1,1,0))))))</f>
        <v>2</v>
      </c>
      <c r="Z58" s="251">
        <f t="shared" si="20"/>
        <v>2</v>
      </c>
      <c r="AA58" s="258">
        <f>'Crisis Indicator Data'!Y55</f>
        <v>1</v>
      </c>
      <c r="AB58" s="258">
        <f>'Crisis Indicator Data'!Z55</f>
        <v>1</v>
      </c>
      <c r="AC58" s="258">
        <f>'Crisis Indicator Data'!AA55</f>
        <v>0</v>
      </c>
      <c r="AD58" s="258">
        <f>'Crisis Indicator Data'!AB55</f>
        <v>0</v>
      </c>
      <c r="AE58" s="258">
        <f t="shared" si="21"/>
        <v>2</v>
      </c>
      <c r="AF58" s="258">
        <f>'Crisis Indicator Data'!AC55</f>
        <v>0</v>
      </c>
      <c r="AG58" s="258">
        <f>'Crisis Indicator Data'!AD55</f>
        <v>2</v>
      </c>
      <c r="AH58" s="258">
        <f t="shared" si="22"/>
        <v>2</v>
      </c>
      <c r="AI58" s="258">
        <f>'Crisis Indicator Data'!AE55</f>
        <v>1</v>
      </c>
      <c r="AJ58" s="258">
        <f>'Crisis Indicator Data'!AF55</f>
        <v>1</v>
      </c>
      <c r="AK58" s="258">
        <f>'Crisis Indicator Data'!AG55</f>
        <v>1</v>
      </c>
      <c r="AL58" s="258">
        <f t="shared" si="23"/>
        <v>3</v>
      </c>
      <c r="AM58" s="251">
        <f t="shared" si="24"/>
        <v>2</v>
      </c>
      <c r="AN58" s="251">
        <f t="shared" si="25"/>
        <v>2</v>
      </c>
    </row>
    <row r="59" spans="1:40" ht="13.5" customHeight="1" x14ac:dyDescent="0.25">
      <c r="A59" s="150" t="str">
        <f>'Crisis Indicator Data'!A56</f>
        <v>Syrian refugees in Lebanon</v>
      </c>
      <c r="B59" s="151" t="str">
        <f>'Crisis Indicator Data'!B56</f>
        <v>International displacement</v>
      </c>
      <c r="C59" s="151" t="str">
        <f>'Crisis Indicator Data'!C56</f>
        <v>LBN002</v>
      </c>
      <c r="D59" s="151" t="str">
        <f>'Crisis Indicator Data'!D56</f>
        <v>Lebanon</v>
      </c>
      <c r="E59" s="152" t="str">
        <f>'Crisis Indicator Data'!E56</f>
        <v>LBN</v>
      </c>
      <c r="F59" s="251">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2.9</v>
      </c>
      <c r="G59" s="251">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2.4</v>
      </c>
      <c r="H59" s="251">
        <f t="shared" si="13"/>
        <v>2.65</v>
      </c>
      <c r="I59" s="251">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4.0999999999999996</v>
      </c>
      <c r="J59" s="251">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v>
      </c>
      <c r="K59" s="251">
        <f t="shared" si="14"/>
        <v>2.5499999999999998</v>
      </c>
      <c r="L59" s="251">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2.4</v>
      </c>
      <c r="M59" s="251">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0.9</v>
      </c>
      <c r="N59" s="251">
        <f t="shared" si="15"/>
        <v>1.65</v>
      </c>
      <c r="O59" s="251">
        <f t="shared" si="16"/>
        <v>2.2833333333333332</v>
      </c>
      <c r="P59" s="251">
        <f>IF(B59="Regional crisis",VLOOKUP(C59,'Regional Crises'!$B$1:$R$69,12,FALSE),VLOOKUP(E59,'Country Indicator Data'!$B$4:$I$300,8,FALSE))</f>
        <v>3</v>
      </c>
      <c r="Q59" s="251">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3.3</v>
      </c>
      <c r="R59" s="251">
        <f t="shared" si="17"/>
        <v>3.15</v>
      </c>
      <c r="S59" s="251">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51">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3.4</v>
      </c>
      <c r="U59" s="251">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2.6</v>
      </c>
      <c r="V59" s="251">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2.8</v>
      </c>
      <c r="W59" s="251">
        <f t="shared" si="18"/>
        <v>3.1</v>
      </c>
      <c r="X59" s="251">
        <f t="shared" si="19"/>
        <v>2.8</v>
      </c>
      <c r="Y59" s="258">
        <f>IF('Core Indicators'!FC56="x","x",IF('Core Indicators'!FC56&gt;=5,5,IF('Core Indicators'!FC56&gt;=4,4,IF('Core Indicators'!FC56&gt;=3,3,IF('Core Indicators'!FC56&gt;=2,2,IF('Core Indicators'!FC56&gt;=1,1,0))))))</f>
        <v>2</v>
      </c>
      <c r="Z59" s="251">
        <f t="shared" si="20"/>
        <v>2</v>
      </c>
      <c r="AA59" s="258">
        <f>'Crisis Indicator Data'!Y56</f>
        <v>1</v>
      </c>
      <c r="AB59" s="258">
        <f>'Crisis Indicator Data'!Z56</f>
        <v>1</v>
      </c>
      <c r="AC59" s="258">
        <f>'Crisis Indicator Data'!AA56</f>
        <v>0</v>
      </c>
      <c r="AD59" s="258">
        <f>'Crisis Indicator Data'!AB56</f>
        <v>0</v>
      </c>
      <c r="AE59" s="258">
        <f t="shared" si="21"/>
        <v>2</v>
      </c>
      <c r="AF59" s="258">
        <f>'Crisis Indicator Data'!AC56</f>
        <v>2</v>
      </c>
      <c r="AG59" s="258">
        <f>'Crisis Indicator Data'!AD56</f>
        <v>2</v>
      </c>
      <c r="AH59" s="258">
        <f t="shared" si="22"/>
        <v>4</v>
      </c>
      <c r="AI59" s="258">
        <f>'Crisis Indicator Data'!AE56</f>
        <v>0</v>
      </c>
      <c r="AJ59" s="258">
        <f>'Crisis Indicator Data'!AF56</f>
        <v>3</v>
      </c>
      <c r="AK59" s="258">
        <f>'Crisis Indicator Data'!AG56</f>
        <v>2</v>
      </c>
      <c r="AL59" s="258">
        <f t="shared" si="23"/>
        <v>4</v>
      </c>
      <c r="AM59" s="251">
        <f t="shared" si="24"/>
        <v>3</v>
      </c>
      <c r="AN59" s="251">
        <f t="shared" si="25"/>
        <v>2.5</v>
      </c>
    </row>
    <row r="60" spans="1:40" ht="13.5" customHeight="1" x14ac:dyDescent="0.2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2" t="str">
        <f>'Crisis Indicator Data'!E57</f>
        <v>LBN</v>
      </c>
      <c r="F60" s="251">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51">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2.4</v>
      </c>
      <c r="H60" s="251">
        <f t="shared" si="13"/>
        <v>2.65</v>
      </c>
      <c r="I60" s="251">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4.0999999999999996</v>
      </c>
      <c r="J60" s="251">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v>
      </c>
      <c r="K60" s="251">
        <f t="shared" si="14"/>
        <v>2.5499999999999998</v>
      </c>
      <c r="L60" s="251">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2.4</v>
      </c>
      <c r="M60" s="251">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0.9</v>
      </c>
      <c r="N60" s="251">
        <f t="shared" si="15"/>
        <v>1.65</v>
      </c>
      <c r="O60" s="251">
        <f t="shared" si="16"/>
        <v>2.2833333333333332</v>
      </c>
      <c r="P60" s="251">
        <f>IF(B60="Regional crisis",VLOOKUP(C60,'Regional Crises'!$B$1:$R$69,12,FALSE),VLOOKUP(E60,'Country Indicator Data'!$B$4:$I$300,8,FALSE))</f>
        <v>3</v>
      </c>
      <c r="Q60" s="251">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3.3</v>
      </c>
      <c r="R60" s="251">
        <f t="shared" si="17"/>
        <v>3.15</v>
      </c>
      <c r="S60" s="251">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51">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3.4</v>
      </c>
      <c r="U60" s="251">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2.6</v>
      </c>
      <c r="V60" s="251">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2.8</v>
      </c>
      <c r="W60" s="251">
        <f t="shared" si="18"/>
        <v>3.1</v>
      </c>
      <c r="X60" s="251">
        <f t="shared" si="19"/>
        <v>2.8</v>
      </c>
      <c r="Y60" s="258">
        <f>IF('Core Indicators'!FC57="x","x",IF('Core Indicators'!FC57&gt;=5,5,IF('Core Indicators'!FC57&gt;=4,4,IF('Core Indicators'!FC57&gt;=3,3,IF('Core Indicators'!FC57&gt;=2,2,IF('Core Indicators'!FC57&gt;=1,1,0))))))</f>
        <v>3</v>
      </c>
      <c r="Z60" s="251">
        <f t="shared" si="20"/>
        <v>3</v>
      </c>
      <c r="AA60" s="258">
        <f>'Crisis Indicator Data'!Y57</f>
        <v>1</v>
      </c>
      <c r="AB60" s="258">
        <f>'Crisis Indicator Data'!Z57</f>
        <v>1</v>
      </c>
      <c r="AC60" s="258">
        <f>'Crisis Indicator Data'!AA57</f>
        <v>0</v>
      </c>
      <c r="AD60" s="258">
        <f>'Crisis Indicator Data'!AB57</f>
        <v>0</v>
      </c>
      <c r="AE60" s="258">
        <f t="shared" si="21"/>
        <v>2</v>
      </c>
      <c r="AF60" s="258">
        <f>'Crisis Indicator Data'!AC57</f>
        <v>2</v>
      </c>
      <c r="AG60" s="258">
        <f>'Crisis Indicator Data'!AD57</f>
        <v>2</v>
      </c>
      <c r="AH60" s="258">
        <f t="shared" si="22"/>
        <v>4</v>
      </c>
      <c r="AI60" s="258">
        <f>'Crisis Indicator Data'!AE57</f>
        <v>0</v>
      </c>
      <c r="AJ60" s="258">
        <f>'Crisis Indicator Data'!AF57</f>
        <v>3</v>
      </c>
      <c r="AK60" s="258">
        <f>'Crisis Indicator Data'!AG57</f>
        <v>2</v>
      </c>
      <c r="AL60" s="258">
        <f t="shared" si="23"/>
        <v>4</v>
      </c>
      <c r="AM60" s="251">
        <f t="shared" si="24"/>
        <v>3</v>
      </c>
      <c r="AN60" s="251">
        <f t="shared" si="25"/>
        <v>3</v>
      </c>
    </row>
    <row r="61" spans="1:40" ht="13.5" customHeight="1" x14ac:dyDescent="0.25">
      <c r="A61" s="150" t="str">
        <f>'Crisis Indicator Data'!A58</f>
        <v>Complex crisis in Libya</v>
      </c>
      <c r="B61" s="151" t="str">
        <f>'Crisis Indicator Data'!B58</f>
        <v>Multiple crises country</v>
      </c>
      <c r="C61" s="151" t="str">
        <f>'Crisis Indicator Data'!C58</f>
        <v>LBY001</v>
      </c>
      <c r="D61" s="151" t="str">
        <f>'Crisis Indicator Data'!D58</f>
        <v>Libya</v>
      </c>
      <c r="E61" s="152" t="str">
        <f>'Crisis Indicator Data'!E58</f>
        <v>LBY</v>
      </c>
      <c r="F61" s="251">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4.5999999999999996</v>
      </c>
      <c r="G61" s="251">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3.8</v>
      </c>
      <c r="H61" s="251">
        <f t="shared" si="13"/>
        <v>4.1999999999999993</v>
      </c>
      <c r="I61" s="251">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1.4</v>
      </c>
      <c r="J61" s="251">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251">
        <f t="shared" si="14"/>
        <v>0.7</v>
      </c>
      <c r="L61" s="251">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1.1000000000000001</v>
      </c>
      <c r="M61" s="251" t="str">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x</v>
      </c>
      <c r="N61" s="251">
        <f t="shared" si="15"/>
        <v>1.1000000000000001</v>
      </c>
      <c r="O61" s="251">
        <f t="shared" si="16"/>
        <v>2</v>
      </c>
      <c r="P61" s="251">
        <f>IF(B61="Regional crisis",VLOOKUP(C61,'Regional Crises'!$B$1:$R$69,12,FALSE),VLOOKUP(E61,'Country Indicator Data'!$B$4:$I$300,8,FALSE))</f>
        <v>3</v>
      </c>
      <c r="Q61" s="251">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251">
        <f t="shared" si="17"/>
        <v>3.55</v>
      </c>
      <c r="S61" s="251">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4.0999999999999996</v>
      </c>
      <c r="T61" s="251">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251">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3.6</v>
      </c>
      <c r="V61" s="251">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4.5999999999999996</v>
      </c>
      <c r="W61" s="251">
        <f t="shared" si="18"/>
        <v>4.2</v>
      </c>
      <c r="X61" s="251">
        <f t="shared" si="19"/>
        <v>3.3</v>
      </c>
      <c r="Y61" s="258">
        <f>IF('Core Indicators'!FC58="x","x",IF('Core Indicators'!FC58&gt;=5,5,IF('Core Indicators'!FC58&gt;=4,4,IF('Core Indicators'!FC58&gt;=3,3,IF('Core Indicators'!FC58&gt;=2,2,IF('Core Indicators'!FC58&gt;=1,1,0))))))</f>
        <v>5</v>
      </c>
      <c r="Z61" s="251">
        <f t="shared" si="20"/>
        <v>5</v>
      </c>
      <c r="AA61" s="258">
        <f>'Crisis Indicator Data'!Y58</f>
        <v>1</v>
      </c>
      <c r="AB61" s="258">
        <f>'Crisis Indicator Data'!Z58</f>
        <v>3</v>
      </c>
      <c r="AC61" s="258">
        <f>'Crisis Indicator Data'!AA58</f>
        <v>0</v>
      </c>
      <c r="AD61" s="258">
        <f>'Crisis Indicator Data'!AB58</f>
        <v>0</v>
      </c>
      <c r="AE61" s="258">
        <f t="shared" si="21"/>
        <v>2</v>
      </c>
      <c r="AF61" s="258">
        <f>'Crisis Indicator Data'!AC58</f>
        <v>2</v>
      </c>
      <c r="AG61" s="258">
        <f>'Crisis Indicator Data'!AD58</f>
        <v>2</v>
      </c>
      <c r="AH61" s="258">
        <f t="shared" si="22"/>
        <v>4</v>
      </c>
      <c r="AI61" s="258">
        <f>'Crisis Indicator Data'!AE58</f>
        <v>1</v>
      </c>
      <c r="AJ61" s="258">
        <f>'Crisis Indicator Data'!AF58</f>
        <v>1</v>
      </c>
      <c r="AK61" s="258">
        <f>'Crisis Indicator Data'!AG58</f>
        <v>1</v>
      </c>
      <c r="AL61" s="258">
        <f t="shared" si="23"/>
        <v>3</v>
      </c>
      <c r="AM61" s="251">
        <f t="shared" si="24"/>
        <v>3</v>
      </c>
      <c r="AN61" s="251">
        <f t="shared" si="25"/>
        <v>4</v>
      </c>
    </row>
    <row r="62" spans="1:40" ht="13.5" customHeight="1" x14ac:dyDescent="0.25">
      <c r="A62" s="150" t="str">
        <f>'Crisis Indicator Data'!A59</f>
        <v>Mixed migration flows in Libya</v>
      </c>
      <c r="B62" s="151" t="str">
        <f>'Crisis Indicator Data'!B59</f>
        <v>International displacement</v>
      </c>
      <c r="C62" s="151" t="str">
        <f>'Crisis Indicator Data'!C59</f>
        <v>LBY002</v>
      </c>
      <c r="D62" s="151" t="str">
        <f>'Crisis Indicator Data'!D59</f>
        <v>Libya</v>
      </c>
      <c r="E62" s="152" t="str">
        <f>'Crisis Indicator Data'!E59</f>
        <v>LBY</v>
      </c>
      <c r="F62" s="251">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4.5999999999999996</v>
      </c>
      <c r="G62" s="251">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3.8</v>
      </c>
      <c r="H62" s="251">
        <f t="shared" si="13"/>
        <v>4.1999999999999993</v>
      </c>
      <c r="I62" s="251">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1.4</v>
      </c>
      <c r="J62" s="251">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251">
        <f t="shared" si="14"/>
        <v>0.7</v>
      </c>
      <c r="L62" s="251">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1.1000000000000001</v>
      </c>
      <c r="M62" s="251" t="str">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x</v>
      </c>
      <c r="N62" s="251">
        <f t="shared" si="15"/>
        <v>1.1000000000000001</v>
      </c>
      <c r="O62" s="251">
        <f t="shared" si="16"/>
        <v>2</v>
      </c>
      <c r="P62" s="251">
        <f>IF(B62="Regional crisis",VLOOKUP(C62,'Regional Crises'!$B$1:$R$69,12,FALSE),VLOOKUP(E62,'Country Indicator Data'!$B$4:$I$300,8,FALSE))</f>
        <v>3</v>
      </c>
      <c r="Q62" s="251">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251">
        <f t="shared" si="17"/>
        <v>3.55</v>
      </c>
      <c r="S62" s="251">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4.0999999999999996</v>
      </c>
      <c r="T62" s="251">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4.3</v>
      </c>
      <c r="U62" s="251">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3.6</v>
      </c>
      <c r="V62" s="251">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4.5999999999999996</v>
      </c>
      <c r="W62" s="251">
        <f t="shared" si="18"/>
        <v>4.2</v>
      </c>
      <c r="X62" s="251">
        <f t="shared" si="19"/>
        <v>3.3</v>
      </c>
      <c r="Y62" s="258">
        <f>IF('Core Indicators'!FC59="x","x",IF('Core Indicators'!FC59&gt;=5,5,IF('Core Indicators'!FC59&gt;=4,4,IF('Core Indicators'!FC59&gt;=3,3,IF('Core Indicators'!FC59&gt;=2,2,IF('Core Indicators'!FC59&gt;=1,1,0))))))</f>
        <v>2</v>
      </c>
      <c r="Z62" s="251">
        <f t="shared" si="20"/>
        <v>2</v>
      </c>
      <c r="AA62" s="258">
        <f>'Crisis Indicator Data'!Y59</f>
        <v>1</v>
      </c>
      <c r="AB62" s="258">
        <f>'Crisis Indicator Data'!Z59</f>
        <v>3</v>
      </c>
      <c r="AC62" s="258">
        <f>'Crisis Indicator Data'!AA59</f>
        <v>0</v>
      </c>
      <c r="AD62" s="258">
        <f>'Crisis Indicator Data'!AB59</f>
        <v>0</v>
      </c>
      <c r="AE62" s="258">
        <f t="shared" si="21"/>
        <v>2</v>
      </c>
      <c r="AF62" s="258">
        <f>'Crisis Indicator Data'!AC59</f>
        <v>2</v>
      </c>
      <c r="AG62" s="258">
        <f>'Crisis Indicator Data'!AD59</f>
        <v>2</v>
      </c>
      <c r="AH62" s="258">
        <f t="shared" si="22"/>
        <v>4</v>
      </c>
      <c r="AI62" s="258">
        <f>'Crisis Indicator Data'!AE59</f>
        <v>1</v>
      </c>
      <c r="AJ62" s="258">
        <f>'Crisis Indicator Data'!AF59</f>
        <v>1</v>
      </c>
      <c r="AK62" s="258">
        <f>'Crisis Indicator Data'!AG59</f>
        <v>1</v>
      </c>
      <c r="AL62" s="258">
        <f t="shared" si="23"/>
        <v>3</v>
      </c>
      <c r="AM62" s="251">
        <f t="shared" si="24"/>
        <v>3</v>
      </c>
      <c r="AN62" s="251">
        <f t="shared" si="25"/>
        <v>2.5</v>
      </c>
    </row>
    <row r="63" spans="1:40" ht="13.5" customHeight="1" x14ac:dyDescent="0.25">
      <c r="A63" s="150" t="str">
        <f>'Crisis Indicator Data'!A60</f>
        <v>Drought in Lesotho</v>
      </c>
      <c r="B63" s="151" t="str">
        <f>'Crisis Indicator Data'!B60</f>
        <v>Drought</v>
      </c>
      <c r="C63" s="151" t="str">
        <f>'Crisis Indicator Data'!C60</f>
        <v>LSO002</v>
      </c>
      <c r="D63" s="151" t="str">
        <f>'Crisis Indicator Data'!D60</f>
        <v>Lesotho</v>
      </c>
      <c r="E63" s="152" t="str">
        <f>'Crisis Indicator Data'!E60</f>
        <v>LSO</v>
      </c>
      <c r="F63" s="251">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1.1000000000000001</v>
      </c>
      <c r="G63" s="251">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2.2999999999999998</v>
      </c>
      <c r="H63" s="251">
        <f t="shared" si="13"/>
        <v>1.7</v>
      </c>
      <c r="I63" s="251">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v>
      </c>
      <c r="J63" s="251">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51">
        <f t="shared" si="14"/>
        <v>0</v>
      </c>
      <c r="L63" s="251">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251">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2.5</v>
      </c>
      <c r="N63" s="251">
        <f t="shared" si="15"/>
        <v>3.05</v>
      </c>
      <c r="O63" s="251">
        <f t="shared" si="16"/>
        <v>1.5833333333333333</v>
      </c>
      <c r="P63" s="251">
        <f>IF(B63="Regional crisis",VLOOKUP(C63,'Regional Crises'!$B$1:$R$69,12,FALSE),VLOOKUP(E63,'Country Indicator Data'!$B$4:$I$300,8,FALSE))</f>
        <v>0</v>
      </c>
      <c r="Q63" s="251">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1.1000000000000001</v>
      </c>
      <c r="R63" s="251">
        <f t="shared" si="17"/>
        <v>0.55000000000000004</v>
      </c>
      <c r="S63" s="251">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v>
      </c>
      <c r="T63" s="251">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2.9</v>
      </c>
      <c r="U63" s="251">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51">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51">
        <f t="shared" si="18"/>
        <v>2.6</v>
      </c>
      <c r="X63" s="251">
        <f t="shared" si="19"/>
        <v>1.6</v>
      </c>
      <c r="Y63" s="258">
        <f>IF('Core Indicators'!FC60="x","x",IF('Core Indicators'!FC60&gt;=5,5,IF('Core Indicators'!FC60&gt;=4,4,IF('Core Indicators'!FC60&gt;=3,3,IF('Core Indicators'!FC60&gt;=2,2,IF('Core Indicators'!FC60&gt;=1,1,0))))))</f>
        <v>1</v>
      </c>
      <c r="Z63" s="251">
        <f t="shared" si="20"/>
        <v>1</v>
      </c>
      <c r="AA63" s="258">
        <f>'Crisis Indicator Data'!Y60</f>
        <v>1</v>
      </c>
      <c r="AB63" s="258">
        <f>'Crisis Indicator Data'!Z60</f>
        <v>0</v>
      </c>
      <c r="AC63" s="258">
        <f>'Crisis Indicator Data'!AA60</f>
        <v>0</v>
      </c>
      <c r="AD63" s="258">
        <f>'Crisis Indicator Data'!AB60</f>
        <v>0</v>
      </c>
      <c r="AE63" s="258">
        <f t="shared" si="21"/>
        <v>1</v>
      </c>
      <c r="AF63" s="258">
        <f>'Crisis Indicator Data'!AC60</f>
        <v>0</v>
      </c>
      <c r="AG63" s="258">
        <f>'Crisis Indicator Data'!AD60</f>
        <v>2</v>
      </c>
      <c r="AH63" s="258">
        <f t="shared" si="22"/>
        <v>2</v>
      </c>
      <c r="AI63" s="258">
        <f>'Crisis Indicator Data'!AE60</f>
        <v>0</v>
      </c>
      <c r="AJ63" s="258">
        <f>'Crisis Indicator Data'!AF60</f>
        <v>0</v>
      </c>
      <c r="AK63" s="258">
        <f>'Crisis Indicator Data'!AG60</f>
        <v>1</v>
      </c>
      <c r="AL63" s="258">
        <f t="shared" si="23"/>
        <v>1</v>
      </c>
      <c r="AM63" s="251">
        <f t="shared" si="24"/>
        <v>1</v>
      </c>
      <c r="AN63" s="251">
        <f t="shared" si="25"/>
        <v>1</v>
      </c>
    </row>
    <row r="64" spans="1:40" ht="13.5" customHeight="1" x14ac:dyDescent="0.25">
      <c r="A64" s="150" t="str">
        <f>'Crisis Indicator Data'!A61</f>
        <v>Mixed migration flows in Morocco</v>
      </c>
      <c r="B64" s="151" t="str">
        <f>'Crisis Indicator Data'!B61</f>
        <v>International displacement</v>
      </c>
      <c r="C64" s="151" t="str">
        <f>'Crisis Indicator Data'!C61</f>
        <v>MAR002</v>
      </c>
      <c r="D64" s="151" t="str">
        <f>'Crisis Indicator Data'!D61</f>
        <v>Morocco</v>
      </c>
      <c r="E64" s="152" t="str">
        <f>'Crisis Indicator Data'!E61</f>
        <v>MAR</v>
      </c>
      <c r="F64" s="251">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3.2</v>
      </c>
      <c r="G64" s="251">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3.2</v>
      </c>
      <c r="H64" s="251">
        <f t="shared" si="13"/>
        <v>3.2</v>
      </c>
      <c r="I64" s="251">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2.5</v>
      </c>
      <c r="J64" s="251">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4</v>
      </c>
      <c r="K64" s="251">
        <f t="shared" si="14"/>
        <v>3.25</v>
      </c>
      <c r="L64" s="251">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3.3</v>
      </c>
      <c r="M64" s="251">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1.8</v>
      </c>
      <c r="N64" s="251">
        <f t="shared" si="15"/>
        <v>2.5499999999999998</v>
      </c>
      <c r="O64" s="251">
        <f t="shared" si="16"/>
        <v>3</v>
      </c>
      <c r="P64" s="251">
        <f>IF(B64="Regional crisis",VLOOKUP(C64,'Regional Crises'!$B$1:$R$69,12,FALSE),VLOOKUP(E64,'Country Indicator Data'!$B$4:$I$300,8,FALSE))</f>
        <v>3</v>
      </c>
      <c r="Q64" s="251">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3.2</v>
      </c>
      <c r="R64" s="251">
        <f t="shared" si="17"/>
        <v>3.1</v>
      </c>
      <c r="S64" s="251">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v>
      </c>
      <c r="T64" s="251">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2.6</v>
      </c>
      <c r="U64" s="251">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3.4</v>
      </c>
      <c r="V64" s="251">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251">
        <f t="shared" si="18"/>
        <v>3.1</v>
      </c>
      <c r="X64" s="251">
        <f t="shared" si="19"/>
        <v>3.1</v>
      </c>
      <c r="Y64" s="258">
        <f>IF('Core Indicators'!FC61="x","x",IF('Core Indicators'!FC61&gt;=5,5,IF('Core Indicators'!FC61&gt;=4,4,IF('Core Indicators'!FC61&gt;=3,3,IF('Core Indicators'!FC61&gt;=2,2,IF('Core Indicators'!FC61&gt;=1,1,0))))))</f>
        <v>1</v>
      </c>
      <c r="Z64" s="251">
        <f t="shared" si="20"/>
        <v>1</v>
      </c>
      <c r="AA64" s="258">
        <f>'Crisis Indicator Data'!Y61</f>
        <v>2</v>
      </c>
      <c r="AB64" s="258">
        <f>'Crisis Indicator Data'!Z61</f>
        <v>0</v>
      </c>
      <c r="AC64" s="258">
        <f>'Crisis Indicator Data'!AA61</f>
        <v>1</v>
      </c>
      <c r="AD64" s="258">
        <f>'Crisis Indicator Data'!AB61</f>
        <v>0</v>
      </c>
      <c r="AE64" s="258">
        <f t="shared" si="21"/>
        <v>2</v>
      </c>
      <c r="AF64" s="258">
        <f>'Crisis Indicator Data'!AC61</f>
        <v>1</v>
      </c>
      <c r="AG64" s="258">
        <f>'Crisis Indicator Data'!AD61</f>
        <v>1</v>
      </c>
      <c r="AH64" s="258">
        <f t="shared" si="22"/>
        <v>2</v>
      </c>
      <c r="AI64" s="258">
        <f>'Crisis Indicator Data'!AE61</f>
        <v>0</v>
      </c>
      <c r="AJ64" s="258">
        <f>'Crisis Indicator Data'!AF61</f>
        <v>1</v>
      </c>
      <c r="AK64" s="258">
        <f>'Crisis Indicator Data'!AG61</f>
        <v>0</v>
      </c>
      <c r="AL64" s="258">
        <f t="shared" si="23"/>
        <v>1</v>
      </c>
      <c r="AM64" s="251">
        <f t="shared" si="24"/>
        <v>2</v>
      </c>
      <c r="AN64" s="251">
        <f t="shared" si="25"/>
        <v>1.5</v>
      </c>
    </row>
    <row r="65" spans="1:40" ht="13.5" customHeight="1" x14ac:dyDescent="0.2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2" t="str">
        <f>'Crisis Indicator Data'!E62</f>
        <v>MDA</v>
      </c>
      <c r="F65" s="251">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2.5</v>
      </c>
      <c r="G65" s="251">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251">
        <f t="shared" si="13"/>
        <v>2.2999999999999998</v>
      </c>
      <c r="I65" s="251">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251">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1.9</v>
      </c>
      <c r="K65" s="251">
        <f t="shared" si="14"/>
        <v>2</v>
      </c>
      <c r="L65" s="251">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1.5</v>
      </c>
      <c r="M65" s="251">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0.1</v>
      </c>
      <c r="N65" s="251">
        <f t="shared" si="15"/>
        <v>0.8</v>
      </c>
      <c r="O65" s="251">
        <f t="shared" si="16"/>
        <v>1.7</v>
      </c>
      <c r="P65" s="251">
        <f>IF(B65="Regional crisis",VLOOKUP(C65,'Regional Crises'!$B$1:$R$69,12,FALSE),VLOOKUP(E65,'Country Indicator Data'!$B$4:$I$300,8,FALSE))</f>
        <v>2</v>
      </c>
      <c r="Q65" s="251">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251">
        <f t="shared" si="17"/>
        <v>1</v>
      </c>
      <c r="S65" s="251">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3.4</v>
      </c>
      <c r="T65" s="251">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2.9</v>
      </c>
      <c r="U65" s="251">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2.8</v>
      </c>
      <c r="V65" s="251">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v>
      </c>
      <c r="W65" s="251">
        <f t="shared" si="18"/>
        <v>2.8</v>
      </c>
      <c r="X65" s="251">
        <f t="shared" si="19"/>
        <v>1.8</v>
      </c>
      <c r="Y65" s="258">
        <f>IF('Core Indicators'!FC62="x","x",IF('Core Indicators'!FC62&gt;=5,5,IF('Core Indicators'!FC62&gt;=4,4,IF('Core Indicators'!FC62&gt;=3,3,IF('Core Indicators'!FC62&gt;=2,2,IF('Core Indicators'!FC62&gt;=1,1,0))))))</f>
        <v>2</v>
      </c>
      <c r="Z65" s="251">
        <f t="shared" si="20"/>
        <v>2</v>
      </c>
      <c r="AA65" s="258">
        <f>'Crisis Indicator Data'!Y62</f>
        <v>0</v>
      </c>
      <c r="AB65" s="258">
        <f>'Crisis Indicator Data'!Z62</f>
        <v>1</v>
      </c>
      <c r="AC65" s="258">
        <f>'Crisis Indicator Data'!AA62</f>
        <v>0</v>
      </c>
      <c r="AD65" s="258">
        <f>'Crisis Indicator Data'!AB62</f>
        <v>0</v>
      </c>
      <c r="AE65" s="258">
        <f t="shared" si="21"/>
        <v>1</v>
      </c>
      <c r="AF65" s="258">
        <f>'Crisis Indicator Data'!AC62</f>
        <v>0</v>
      </c>
      <c r="AG65" s="258">
        <f>'Crisis Indicator Data'!AD62</f>
        <v>0</v>
      </c>
      <c r="AH65" s="258">
        <f t="shared" si="22"/>
        <v>0</v>
      </c>
      <c r="AI65" s="258">
        <f>'Crisis Indicator Data'!AE62</f>
        <v>0</v>
      </c>
      <c r="AJ65" s="258">
        <f>'Crisis Indicator Data'!AF62</f>
        <v>0</v>
      </c>
      <c r="AK65" s="258">
        <f>'Crisis Indicator Data'!AG62</f>
        <v>0</v>
      </c>
      <c r="AL65" s="258">
        <f t="shared" si="23"/>
        <v>0</v>
      </c>
      <c r="AM65" s="251">
        <f t="shared" si="24"/>
        <v>0</v>
      </c>
      <c r="AN65" s="251">
        <f t="shared" si="25"/>
        <v>1</v>
      </c>
    </row>
    <row r="66" spans="1:40" ht="13.5" customHeight="1" x14ac:dyDescent="0.25">
      <c r="A66" s="150" t="str">
        <f>'Crisis Indicator Data'!A63</f>
        <v>Multiple crisis in Madagascar</v>
      </c>
      <c r="B66" s="151" t="str">
        <f>'Crisis Indicator Data'!B63</f>
        <v>Multiple crises country</v>
      </c>
      <c r="C66" s="151" t="str">
        <f>'Crisis Indicator Data'!C63</f>
        <v>MDG001</v>
      </c>
      <c r="D66" s="151" t="str">
        <f>'Crisis Indicator Data'!D63</f>
        <v>Madagascar</v>
      </c>
      <c r="E66" s="152" t="str">
        <f>'Crisis Indicator Data'!E63</f>
        <v>MDG</v>
      </c>
      <c r="F66" s="251">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251">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2.2999999999999998</v>
      </c>
      <c r="H66" s="251">
        <f t="shared" si="13"/>
        <v>2.5999999999999996</v>
      </c>
      <c r="I66" s="251">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3.1</v>
      </c>
      <c r="J66" s="251">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51">
        <f t="shared" si="14"/>
        <v>1.55</v>
      </c>
      <c r="L66" s="251" t="str">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x</v>
      </c>
      <c r="M66" s="251">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2.2000000000000002</v>
      </c>
      <c r="N66" s="251">
        <f t="shared" si="15"/>
        <v>2.2000000000000002</v>
      </c>
      <c r="O66" s="251">
        <f t="shared" si="16"/>
        <v>2.1166666666666667</v>
      </c>
      <c r="P66" s="251">
        <f>IF(B66="Regional crisis",VLOOKUP(C66,'Regional Crises'!$B$1:$R$69,12,FALSE),VLOOKUP(E66,'Country Indicator Data'!$B$4:$I$300,8,FALSE))</f>
        <v>0</v>
      </c>
      <c r="Q66" s="251">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3.5</v>
      </c>
      <c r="R66" s="251">
        <f t="shared" si="17"/>
        <v>1.75</v>
      </c>
      <c r="S66" s="251">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3.8</v>
      </c>
      <c r="T66" s="251">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3.5</v>
      </c>
      <c r="U66" s="251">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2.9</v>
      </c>
      <c r="V66" s="251">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v>
      </c>
      <c r="W66" s="251">
        <f t="shared" si="18"/>
        <v>3.1</v>
      </c>
      <c r="X66" s="251">
        <f t="shared" si="19"/>
        <v>2.2999999999999998</v>
      </c>
      <c r="Y66" s="258">
        <f>IF('Core Indicators'!FC63="x","x",IF('Core Indicators'!FC63&gt;=5,5,IF('Core Indicators'!FC63&gt;=4,4,IF('Core Indicators'!FC63&gt;=3,3,IF('Core Indicators'!FC63&gt;=2,2,IF('Core Indicators'!FC63&gt;=1,1,0))))))</f>
        <v>2</v>
      </c>
      <c r="Z66" s="251">
        <f t="shared" si="20"/>
        <v>2</v>
      </c>
      <c r="AA66" s="258">
        <f>'Crisis Indicator Data'!Y63</f>
        <v>0</v>
      </c>
      <c r="AB66" s="258">
        <f>'Crisis Indicator Data'!Z63</f>
        <v>0</v>
      </c>
      <c r="AC66" s="258">
        <f>'Crisis Indicator Data'!AA63</f>
        <v>0</v>
      </c>
      <c r="AD66" s="258">
        <f>'Crisis Indicator Data'!AB63</f>
        <v>0</v>
      </c>
      <c r="AE66" s="258">
        <f t="shared" si="21"/>
        <v>0</v>
      </c>
      <c r="AF66" s="258">
        <f>'Crisis Indicator Data'!AC63</f>
        <v>0</v>
      </c>
      <c r="AG66" s="258">
        <f>'Crisis Indicator Data'!AD63</f>
        <v>0</v>
      </c>
      <c r="AH66" s="258">
        <f t="shared" si="22"/>
        <v>0</v>
      </c>
      <c r="AI66" s="258">
        <f>'Crisis Indicator Data'!AE63</f>
        <v>1</v>
      </c>
      <c r="AJ66" s="258">
        <f>'Crisis Indicator Data'!AF63</f>
        <v>0</v>
      </c>
      <c r="AK66" s="258">
        <f>'Crisis Indicator Data'!AG63</f>
        <v>3</v>
      </c>
      <c r="AL66" s="258">
        <f t="shared" si="23"/>
        <v>3</v>
      </c>
      <c r="AM66" s="251">
        <f t="shared" si="24"/>
        <v>1</v>
      </c>
      <c r="AN66" s="251">
        <f t="shared" si="25"/>
        <v>1.5</v>
      </c>
    </row>
    <row r="67" spans="1:40" ht="13.5" customHeight="1" x14ac:dyDescent="0.25">
      <c r="A67" s="150" t="str">
        <f>'Crisis Indicator Data'!A64</f>
        <v>Drought in Madagascar</v>
      </c>
      <c r="B67" s="151" t="str">
        <f>'Crisis Indicator Data'!B64</f>
        <v>Drought</v>
      </c>
      <c r="C67" s="151" t="str">
        <f>'Crisis Indicator Data'!C64</f>
        <v>MDG002</v>
      </c>
      <c r="D67" s="151" t="str">
        <f>'Crisis Indicator Data'!D64</f>
        <v>Madagascar</v>
      </c>
      <c r="E67" s="152" t="str">
        <f>'Crisis Indicator Data'!E64</f>
        <v>MDG</v>
      </c>
      <c r="F67" s="251">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251">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2.2999999999999998</v>
      </c>
      <c r="H67" s="251">
        <f t="shared" si="13"/>
        <v>2.5999999999999996</v>
      </c>
      <c r="I67" s="251">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3.1</v>
      </c>
      <c r="J67" s="251">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51">
        <f t="shared" si="14"/>
        <v>1.55</v>
      </c>
      <c r="L67" s="251" t="str">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x</v>
      </c>
      <c r="M67" s="251">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2.2000000000000002</v>
      </c>
      <c r="N67" s="251">
        <f t="shared" si="15"/>
        <v>2.2000000000000002</v>
      </c>
      <c r="O67" s="251">
        <f t="shared" si="16"/>
        <v>2.1166666666666667</v>
      </c>
      <c r="P67" s="251">
        <f>IF(B67="Regional crisis",VLOOKUP(C67,'Regional Crises'!$B$1:$R$69,12,FALSE),VLOOKUP(E67,'Country Indicator Data'!$B$4:$I$300,8,FALSE))</f>
        <v>0</v>
      </c>
      <c r="Q67" s="251">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3.5</v>
      </c>
      <c r="R67" s="251">
        <f t="shared" si="17"/>
        <v>1.75</v>
      </c>
      <c r="S67" s="251">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251">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3.5</v>
      </c>
      <c r="U67" s="251">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2.9</v>
      </c>
      <c r="V67" s="251">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251">
        <f t="shared" si="18"/>
        <v>3.1</v>
      </c>
      <c r="X67" s="251">
        <f t="shared" si="19"/>
        <v>2.2999999999999998</v>
      </c>
      <c r="Y67" s="258">
        <f>IF('Core Indicators'!FC64="x","x",IF('Core Indicators'!FC64&gt;=5,5,IF('Core Indicators'!FC64&gt;=4,4,IF('Core Indicators'!FC64&gt;=3,3,IF('Core Indicators'!FC64&gt;=2,2,IF('Core Indicators'!FC64&gt;=1,1,0))))))</f>
        <v>1</v>
      </c>
      <c r="Z67" s="251">
        <f t="shared" si="20"/>
        <v>1</v>
      </c>
      <c r="AA67" s="258">
        <f>'Crisis Indicator Data'!Y64</f>
        <v>0</v>
      </c>
      <c r="AB67" s="258">
        <f>'Crisis Indicator Data'!Z64</f>
        <v>0</v>
      </c>
      <c r="AC67" s="258">
        <f>'Crisis Indicator Data'!AA64</f>
        <v>0</v>
      </c>
      <c r="AD67" s="258">
        <f>'Crisis Indicator Data'!AB64</f>
        <v>0</v>
      </c>
      <c r="AE67" s="258">
        <f t="shared" si="21"/>
        <v>0</v>
      </c>
      <c r="AF67" s="258">
        <f>'Crisis Indicator Data'!AC64</f>
        <v>0</v>
      </c>
      <c r="AG67" s="258">
        <f>'Crisis Indicator Data'!AD64</f>
        <v>2</v>
      </c>
      <c r="AH67" s="258">
        <f t="shared" si="22"/>
        <v>2</v>
      </c>
      <c r="AI67" s="258">
        <f>'Crisis Indicator Data'!AE64</f>
        <v>1</v>
      </c>
      <c r="AJ67" s="258">
        <f>'Crisis Indicator Data'!AF64</f>
        <v>0</v>
      </c>
      <c r="AK67" s="258">
        <f>'Crisis Indicator Data'!AG64</f>
        <v>3</v>
      </c>
      <c r="AL67" s="258">
        <f t="shared" si="23"/>
        <v>3</v>
      </c>
      <c r="AM67" s="251">
        <f t="shared" si="24"/>
        <v>2</v>
      </c>
      <c r="AN67" s="251">
        <f t="shared" si="25"/>
        <v>1.5</v>
      </c>
    </row>
    <row r="68" spans="1:40" ht="13.5" customHeight="1" x14ac:dyDescent="0.2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2" t="str">
        <f>'Crisis Indicator Data'!E65</f>
        <v>MDG</v>
      </c>
      <c r="F68" s="251">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251">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51">
        <f t="shared" si="13"/>
        <v>2.5999999999999996</v>
      </c>
      <c r="I68" s="251">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251">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51">
        <f t="shared" si="14"/>
        <v>1.55</v>
      </c>
      <c r="L68" s="251" t="str">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251">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251">
        <f t="shared" si="15"/>
        <v>2.2000000000000002</v>
      </c>
      <c r="O68" s="251">
        <f t="shared" si="16"/>
        <v>2.1166666666666667</v>
      </c>
      <c r="P68" s="251">
        <f>IF(B68="Regional crisis",VLOOKUP(C68,'Regional Crises'!$B$1:$R$69,12,FALSE),VLOOKUP(E68,'Country Indicator Data'!$B$4:$I$300,8,FALSE))</f>
        <v>0</v>
      </c>
      <c r="Q68" s="251">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3.5</v>
      </c>
      <c r="R68" s="251">
        <f t="shared" si="17"/>
        <v>1.75</v>
      </c>
      <c r="S68" s="251">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251">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251">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251">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251">
        <f t="shared" si="18"/>
        <v>3.1</v>
      </c>
      <c r="X68" s="251">
        <f t="shared" si="19"/>
        <v>2.2999999999999998</v>
      </c>
      <c r="Y68" s="258">
        <f>IF('Core Indicators'!FC65="x","x",IF('Core Indicators'!FC65&gt;=5,5,IF('Core Indicators'!FC65&gt;=4,4,IF('Core Indicators'!FC65&gt;=3,3,IF('Core Indicators'!FC65&gt;=2,2,IF('Core Indicators'!FC65&gt;=1,1,0))))))</f>
        <v>1</v>
      </c>
      <c r="Z68" s="251">
        <f t="shared" si="20"/>
        <v>1</v>
      </c>
      <c r="AA68" s="258">
        <f>'Crisis Indicator Data'!Y65</f>
        <v>0</v>
      </c>
      <c r="AB68" s="258">
        <f>'Crisis Indicator Data'!Z65</f>
        <v>0</v>
      </c>
      <c r="AC68" s="258">
        <f>'Crisis Indicator Data'!AA65</f>
        <v>0</v>
      </c>
      <c r="AD68" s="258">
        <f>'Crisis Indicator Data'!AB65</f>
        <v>0</v>
      </c>
      <c r="AE68" s="258">
        <f t="shared" si="21"/>
        <v>0</v>
      </c>
      <c r="AF68" s="258">
        <f>'Crisis Indicator Data'!AC65</f>
        <v>0</v>
      </c>
      <c r="AG68" s="258">
        <f>'Crisis Indicator Data'!AD65</f>
        <v>0</v>
      </c>
      <c r="AH68" s="258">
        <f t="shared" si="22"/>
        <v>0</v>
      </c>
      <c r="AI68" s="258">
        <f>'Crisis Indicator Data'!AE65</f>
        <v>0</v>
      </c>
      <c r="AJ68" s="258">
        <f>'Crisis Indicator Data'!AF65</f>
        <v>0</v>
      </c>
      <c r="AK68" s="258">
        <f>'Crisis Indicator Data'!AG65</f>
        <v>3</v>
      </c>
      <c r="AL68" s="258">
        <f t="shared" si="23"/>
        <v>3</v>
      </c>
      <c r="AM68" s="251">
        <f t="shared" si="24"/>
        <v>1</v>
      </c>
      <c r="AN68" s="251">
        <f t="shared" si="25"/>
        <v>1</v>
      </c>
    </row>
    <row r="69" spans="1:40" ht="13.5" customHeight="1" x14ac:dyDescent="0.25">
      <c r="A69" s="150" t="str">
        <f>'Crisis Indicator Data'!A66</f>
        <v>Multiple crisis in Mexico</v>
      </c>
      <c r="B69" s="151" t="str">
        <f>'Crisis Indicator Data'!B66</f>
        <v>Multiple crises country</v>
      </c>
      <c r="C69" s="151" t="str">
        <f>'Crisis Indicator Data'!C66</f>
        <v>MEX001</v>
      </c>
      <c r="D69" s="151" t="str">
        <f>'Crisis Indicator Data'!D66</f>
        <v>Mexico</v>
      </c>
      <c r="E69" s="152" t="str">
        <f>'Crisis Indicator Data'!E66</f>
        <v>MEX</v>
      </c>
      <c r="F69" s="251">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1.4</v>
      </c>
      <c r="G69" s="251">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v>
      </c>
      <c r="H69" s="251">
        <f t="shared" si="13"/>
        <v>1.7</v>
      </c>
      <c r="I69" s="251">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1.7</v>
      </c>
      <c r="J69" s="251">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251">
        <f t="shared" si="14"/>
        <v>1.4</v>
      </c>
      <c r="L69" s="251">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2.2000000000000002</v>
      </c>
      <c r="M69" s="251">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2.6</v>
      </c>
      <c r="N69" s="251">
        <f t="shared" si="15"/>
        <v>2.4000000000000004</v>
      </c>
      <c r="O69" s="251">
        <f t="shared" si="16"/>
        <v>1.8333333333333333</v>
      </c>
      <c r="P69" s="251">
        <f>IF(B69="Regional crisis",VLOOKUP(C69,'Regional Crises'!$B$1:$R$69,12,FALSE),VLOOKUP(E69,'Country Indicator Data'!$B$4:$I$300,8,FALSE))</f>
        <v>4</v>
      </c>
      <c r="Q69" s="251">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251">
        <f t="shared" si="17"/>
        <v>4.5</v>
      </c>
      <c r="S69" s="251">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51">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3.2</v>
      </c>
      <c r="U69" s="251">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2.5</v>
      </c>
      <c r="V69" s="251">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1.9</v>
      </c>
      <c r="W69" s="251">
        <f t="shared" si="18"/>
        <v>2.8</v>
      </c>
      <c r="X69" s="251">
        <f t="shared" si="19"/>
        <v>3</v>
      </c>
      <c r="Y69" s="258">
        <f>IF('Core Indicators'!FC66="x","x",IF('Core Indicators'!FC66&gt;=5,5,IF('Core Indicators'!FC66&gt;=4,4,IF('Core Indicators'!FC66&gt;=3,3,IF('Core Indicators'!FC66&gt;=2,2,IF('Core Indicators'!FC66&gt;=1,1,0))))))</f>
        <v>3</v>
      </c>
      <c r="Z69" s="251">
        <f t="shared" si="20"/>
        <v>3</v>
      </c>
      <c r="AA69" s="258">
        <f>'Crisis Indicator Data'!Y66</f>
        <v>0</v>
      </c>
      <c r="AB69" s="258">
        <f>'Crisis Indicator Data'!Z66</f>
        <v>2</v>
      </c>
      <c r="AC69" s="258">
        <f>'Crisis Indicator Data'!AA66</f>
        <v>2</v>
      </c>
      <c r="AD69" s="258">
        <f>'Crisis Indicator Data'!AB66</f>
        <v>0</v>
      </c>
      <c r="AE69" s="258">
        <f t="shared" si="21"/>
        <v>2</v>
      </c>
      <c r="AF69" s="258">
        <f>'Crisis Indicator Data'!AC66</f>
        <v>2</v>
      </c>
      <c r="AG69" s="258">
        <f>'Crisis Indicator Data'!AD66</f>
        <v>2</v>
      </c>
      <c r="AH69" s="258">
        <f t="shared" si="22"/>
        <v>4</v>
      </c>
      <c r="AI69" s="258">
        <f>'Crisis Indicator Data'!AE66</f>
        <v>1</v>
      </c>
      <c r="AJ69" s="258">
        <f>'Crisis Indicator Data'!AF66</f>
        <v>0</v>
      </c>
      <c r="AK69" s="258">
        <f>'Crisis Indicator Data'!AG66</f>
        <v>2</v>
      </c>
      <c r="AL69" s="258">
        <f t="shared" si="23"/>
        <v>3</v>
      </c>
      <c r="AM69" s="251">
        <f t="shared" si="24"/>
        <v>3</v>
      </c>
      <c r="AN69" s="251">
        <f t="shared" si="25"/>
        <v>3</v>
      </c>
    </row>
    <row r="70" spans="1:40" ht="13.5" customHeight="1" x14ac:dyDescent="0.25">
      <c r="A70" s="150" t="str">
        <f>'Crisis Indicator Data'!A67</f>
        <v>Criminal Violence in Mexico</v>
      </c>
      <c r="B70" s="151" t="str">
        <f>'Crisis Indicator Data'!B67</f>
        <v>Other type of violence</v>
      </c>
      <c r="C70" s="151" t="str">
        <f>'Crisis Indicator Data'!C67</f>
        <v>MEX002</v>
      </c>
      <c r="D70" s="151" t="str">
        <f>'Crisis Indicator Data'!D67</f>
        <v>Mexico</v>
      </c>
      <c r="E70" s="152" t="str">
        <f>'Crisis Indicator Data'!E67</f>
        <v>MEX</v>
      </c>
      <c r="F70" s="251">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1.4</v>
      </c>
      <c r="G70" s="251">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v>
      </c>
      <c r="H70" s="251">
        <f t="shared" ref="H70:H101" si="26">IF(AND(F70="x",G70="x"),"x",AVERAGE(F70,G70))</f>
        <v>1.7</v>
      </c>
      <c r="I70" s="251">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1.7</v>
      </c>
      <c r="J70" s="251">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251">
        <f t="shared" ref="K70:K101" si="27">IF(AND(I70="x",J70="x"),"x",AVERAGE(I70,J70))</f>
        <v>1.4</v>
      </c>
      <c r="L70" s="251">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2.2000000000000002</v>
      </c>
      <c r="M70" s="251">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2.6</v>
      </c>
      <c r="N70" s="251">
        <f t="shared" ref="N70:N101" si="28">IF(AND(L70="x",M70="x"),"x",AVERAGE(L70,M70))</f>
        <v>2.4000000000000004</v>
      </c>
      <c r="O70" s="251">
        <f t="shared" ref="O70:O101" si="29">AVERAGE(H70,K70,N70)</f>
        <v>1.8333333333333333</v>
      </c>
      <c r="P70" s="251">
        <f>IF(B70="Regional crisis",VLOOKUP(C70,'Regional Crises'!$B$1:$R$69,12,FALSE),VLOOKUP(E70,'Country Indicator Data'!$B$4:$I$300,8,FALSE))</f>
        <v>4</v>
      </c>
      <c r="Q70" s="251">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251">
        <f t="shared" ref="R70:R101" si="30">AVERAGE(P70:Q70)</f>
        <v>4.5</v>
      </c>
      <c r="S70" s="251">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51">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3.2</v>
      </c>
      <c r="U70" s="251">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2.5</v>
      </c>
      <c r="V70" s="251">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51">
        <f t="shared" ref="W70:W101" si="31">IF(AND(S70="x",V70="x"),"x",ROUND(AVERAGE(S70,V70,T70,U70),1))</f>
        <v>2.8</v>
      </c>
      <c r="X70" s="251">
        <f t="shared" ref="X70:X101" si="32">ROUND(AVERAGE(O70,W70,R70),1)</f>
        <v>3</v>
      </c>
      <c r="Y70" s="258">
        <f>IF('Core Indicators'!FC67="x","x",IF('Core Indicators'!FC67&gt;=5,5,IF('Core Indicators'!FC67&gt;=4,4,IF('Core Indicators'!FC67&gt;=3,3,IF('Core Indicators'!FC67&gt;=2,2,IF('Core Indicators'!FC67&gt;=1,1,0))))))</f>
        <v>4</v>
      </c>
      <c r="Z70" s="251">
        <f t="shared" ref="Z70:Z101" si="33">Y70</f>
        <v>4</v>
      </c>
      <c r="AA70" s="258">
        <f>'Crisis Indicator Data'!Y67</f>
        <v>0</v>
      </c>
      <c r="AB70" s="258">
        <f>'Crisis Indicator Data'!Z67</f>
        <v>2</v>
      </c>
      <c r="AC70" s="258">
        <f>'Crisis Indicator Data'!AA67</f>
        <v>2</v>
      </c>
      <c r="AD70" s="258">
        <f>'Crisis Indicator Data'!AB67</f>
        <v>0</v>
      </c>
      <c r="AE70" s="258">
        <f t="shared" ref="AE70:AE101" si="34">IF(SUM(AA70:AD70)=0,0,IF(SUM(AA70,AB70,AC70,AD70)&lt;2,1,IF(SUM(AA70:AD70)&lt;6,2,IF(SUM(AA70:AD70)&lt;8,3,IF(SUM(AA70:AD70)&lt;10,4,5)))))</f>
        <v>2</v>
      </c>
      <c r="AF70" s="258">
        <f>'Crisis Indicator Data'!AC67</f>
        <v>2</v>
      </c>
      <c r="AG70" s="258">
        <f>'Crisis Indicator Data'!AD67</f>
        <v>2</v>
      </c>
      <c r="AH70" s="258">
        <f t="shared" ref="AH70:AH101" si="35">IF(SUM(AF70:AG70)=0,0,IF(SUM(AF70,AG70)=1,1,IF(SUM(AF70:AG70)&lt;3,2,IF(SUM(AF70:AG70)&lt;4,3,IF(SUM(AF70:AG70)&lt;5,4,5)))))</f>
        <v>4</v>
      </c>
      <c r="AI70" s="258">
        <f>'Crisis Indicator Data'!AE67</f>
        <v>1</v>
      </c>
      <c r="AJ70" s="258">
        <f>'Crisis Indicator Data'!AF67</f>
        <v>0</v>
      </c>
      <c r="AK70" s="258">
        <f>'Crisis Indicator Data'!AG67</f>
        <v>3</v>
      </c>
      <c r="AL70" s="258">
        <f t="shared" ref="AL70:AL101" si="36">IF(SUM(AI70:AK70)=0,0,IF(SUM(AI70:AK70)=1,1,IF(SUM(AI70:AK70)&lt;3,2,IF(SUM(AI70:AK70)&lt;5,3,IF(SUM(AI70:AK70)&lt;7,4,5)))))</f>
        <v>3</v>
      </c>
      <c r="AM70" s="251">
        <f t="shared" ref="AM70:AM101" si="37">IF(AA70=3,5,ROUND(AVERAGE(AE70,AH70,AL70),0))</f>
        <v>3</v>
      </c>
      <c r="AN70" s="251">
        <f t="shared" ref="AN70:AN101" si="38">IF(AND(Z70="x",AM70="x"),"x",ROUND(AVERAGE(Z70,AM70),1))</f>
        <v>3.5</v>
      </c>
    </row>
    <row r="71" spans="1:40" ht="13.5" customHeight="1" x14ac:dyDescent="0.25">
      <c r="A71" s="150" t="str">
        <f>'Crisis Indicator Data'!A68</f>
        <v>Mixed Migration in Mexico</v>
      </c>
      <c r="B71" s="151" t="str">
        <f>'Crisis Indicator Data'!B68</f>
        <v>International displacement</v>
      </c>
      <c r="C71" s="151" t="str">
        <f>'Crisis Indicator Data'!C68</f>
        <v>MEX003</v>
      </c>
      <c r="D71" s="151" t="str">
        <f>'Crisis Indicator Data'!D68</f>
        <v>Mexico</v>
      </c>
      <c r="E71" s="152" t="str">
        <f>'Crisis Indicator Data'!E68</f>
        <v>MEX</v>
      </c>
      <c r="F71" s="251">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251">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v>
      </c>
      <c r="H71" s="251">
        <f t="shared" si="26"/>
        <v>1.7</v>
      </c>
      <c r="I71" s="251">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1.7</v>
      </c>
      <c r="J71" s="251">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251">
        <f t="shared" si="27"/>
        <v>1.4</v>
      </c>
      <c r="L71" s="251">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2.2000000000000002</v>
      </c>
      <c r="M71" s="251">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2.6</v>
      </c>
      <c r="N71" s="251">
        <f t="shared" si="28"/>
        <v>2.4000000000000004</v>
      </c>
      <c r="O71" s="251">
        <f t="shared" si="29"/>
        <v>1.8333333333333333</v>
      </c>
      <c r="P71" s="251">
        <f>IF(B71="Regional crisis",VLOOKUP(C71,'Regional Crises'!$B$1:$R$69,12,FALSE),VLOOKUP(E71,'Country Indicator Data'!$B$4:$I$300,8,FALSE))</f>
        <v>4</v>
      </c>
      <c r="Q71" s="251">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251">
        <f t="shared" si="30"/>
        <v>4.5</v>
      </c>
      <c r="S71" s="251">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51">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3.2</v>
      </c>
      <c r="U71" s="251">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2.5</v>
      </c>
      <c r="V71" s="251">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251">
        <f t="shared" si="31"/>
        <v>2.8</v>
      </c>
      <c r="X71" s="251">
        <f t="shared" si="32"/>
        <v>3</v>
      </c>
      <c r="Y71" s="258">
        <f>IF('Core Indicators'!FC68="x","x",IF('Core Indicators'!FC68&gt;=5,5,IF('Core Indicators'!FC68&gt;=4,4,IF('Core Indicators'!FC68&gt;=3,3,IF('Core Indicators'!FC68&gt;=2,2,IF('Core Indicators'!FC68&gt;=1,1,0))))))</f>
        <v>3</v>
      </c>
      <c r="Z71" s="251">
        <f t="shared" si="33"/>
        <v>3</v>
      </c>
      <c r="AA71" s="258">
        <f>'Crisis Indicator Data'!Y68</f>
        <v>0</v>
      </c>
      <c r="AB71" s="258">
        <f>'Crisis Indicator Data'!Z68</f>
        <v>2</v>
      </c>
      <c r="AC71" s="258">
        <f>'Crisis Indicator Data'!AA68</f>
        <v>2</v>
      </c>
      <c r="AD71" s="258">
        <f>'Crisis Indicator Data'!AB68</f>
        <v>0</v>
      </c>
      <c r="AE71" s="258">
        <f t="shared" si="34"/>
        <v>2</v>
      </c>
      <c r="AF71" s="258">
        <f>'Crisis Indicator Data'!AC68</f>
        <v>2</v>
      </c>
      <c r="AG71" s="258">
        <f>'Crisis Indicator Data'!AD68</f>
        <v>2</v>
      </c>
      <c r="AH71" s="258">
        <f t="shared" si="35"/>
        <v>4</v>
      </c>
      <c r="AI71" s="258">
        <f>'Crisis Indicator Data'!AE68</f>
        <v>1</v>
      </c>
      <c r="AJ71" s="258">
        <f>'Crisis Indicator Data'!AF68</f>
        <v>0</v>
      </c>
      <c r="AK71" s="258">
        <f>'Crisis Indicator Data'!AG68</f>
        <v>2</v>
      </c>
      <c r="AL71" s="258">
        <f t="shared" si="36"/>
        <v>3</v>
      </c>
      <c r="AM71" s="251">
        <f t="shared" si="37"/>
        <v>3</v>
      </c>
      <c r="AN71" s="251">
        <f t="shared" si="38"/>
        <v>3</v>
      </c>
    </row>
    <row r="72" spans="1:40" ht="13.5" customHeight="1" x14ac:dyDescent="0.25">
      <c r="A72" s="150" t="str">
        <f>'Crisis Indicator Data'!A69</f>
        <v>Complex crisis in Mali</v>
      </c>
      <c r="B72" s="151" t="str">
        <f>'Crisis Indicator Data'!B69</f>
        <v>Complex crisis</v>
      </c>
      <c r="C72" s="151" t="str">
        <f>'Crisis Indicator Data'!C69</f>
        <v>MLI001</v>
      </c>
      <c r="D72" s="151" t="str">
        <f>'Crisis Indicator Data'!D69</f>
        <v>Mali</v>
      </c>
      <c r="E72" s="152" t="str">
        <f>'Crisis Indicator Data'!E69</f>
        <v>MLI</v>
      </c>
      <c r="F72" s="251">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0.7</v>
      </c>
      <c r="G72" s="251">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51">
        <f t="shared" si="26"/>
        <v>1.4</v>
      </c>
      <c r="I72" s="251">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0.9</v>
      </c>
      <c r="J72" s="251">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51">
        <f t="shared" si="27"/>
        <v>0.45</v>
      </c>
      <c r="L72" s="251">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4.5</v>
      </c>
      <c r="M72" s="251">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v>
      </c>
      <c r="N72" s="251">
        <f t="shared" si="28"/>
        <v>2.75</v>
      </c>
      <c r="O72" s="251">
        <f t="shared" si="29"/>
        <v>1.5333333333333332</v>
      </c>
      <c r="P72" s="251">
        <f>IF(B72="Regional crisis",VLOOKUP(C72,'Regional Crises'!$B$1:$R$69,12,FALSE),VLOOKUP(E72,'Country Indicator Data'!$B$4:$I$300,8,FALSE))</f>
        <v>5</v>
      </c>
      <c r="Q72" s="251">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4.3</v>
      </c>
      <c r="R72" s="251">
        <f t="shared" si="30"/>
        <v>4.6500000000000004</v>
      </c>
      <c r="S72" s="251">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251">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3.3</v>
      </c>
      <c r="U72" s="251">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251">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3</v>
      </c>
      <c r="W72" s="251">
        <f t="shared" si="31"/>
        <v>3.2</v>
      </c>
      <c r="X72" s="251">
        <f t="shared" si="32"/>
        <v>3.1</v>
      </c>
      <c r="Y72" s="258">
        <f>IF('Core Indicators'!FC69="x","x",IF('Core Indicators'!FC69&gt;=5,5,IF('Core Indicators'!FC69&gt;=4,4,IF('Core Indicators'!FC69&gt;=3,3,IF('Core Indicators'!FC69&gt;=2,2,IF('Core Indicators'!FC69&gt;=1,1,0))))))</f>
        <v>5</v>
      </c>
      <c r="Z72" s="251">
        <f t="shared" si="33"/>
        <v>5</v>
      </c>
      <c r="AA72" s="258">
        <f>'Crisis Indicator Data'!Y69</f>
        <v>0</v>
      </c>
      <c r="AB72" s="258">
        <f>'Crisis Indicator Data'!Z69</f>
        <v>3</v>
      </c>
      <c r="AC72" s="258">
        <f>'Crisis Indicator Data'!AA69</f>
        <v>2</v>
      </c>
      <c r="AD72" s="258">
        <f>'Crisis Indicator Data'!AB69</f>
        <v>3</v>
      </c>
      <c r="AE72" s="258">
        <f t="shared" si="34"/>
        <v>4</v>
      </c>
      <c r="AF72" s="258">
        <f>'Crisis Indicator Data'!AC69</f>
        <v>2</v>
      </c>
      <c r="AG72" s="258">
        <f>'Crisis Indicator Data'!AD69</f>
        <v>3</v>
      </c>
      <c r="AH72" s="258">
        <f t="shared" si="35"/>
        <v>5</v>
      </c>
      <c r="AI72" s="258">
        <f>'Crisis Indicator Data'!AE69</f>
        <v>3</v>
      </c>
      <c r="AJ72" s="258">
        <f>'Crisis Indicator Data'!AF69</f>
        <v>1</v>
      </c>
      <c r="AK72" s="258">
        <f>'Crisis Indicator Data'!AG69</f>
        <v>3</v>
      </c>
      <c r="AL72" s="258">
        <f t="shared" si="36"/>
        <v>5</v>
      </c>
      <c r="AM72" s="251">
        <f t="shared" si="37"/>
        <v>5</v>
      </c>
      <c r="AN72" s="251">
        <f t="shared" si="38"/>
        <v>5</v>
      </c>
    </row>
    <row r="73" spans="1:40" ht="13.5" customHeight="1" x14ac:dyDescent="0.25">
      <c r="A73" s="150" t="str">
        <f>'Crisis Indicator Data'!A70</f>
        <v>Multiple crises in Myanmar</v>
      </c>
      <c r="B73" s="151" t="str">
        <f>'Crisis Indicator Data'!B70</f>
        <v>Multiple crises country</v>
      </c>
      <c r="C73" s="151" t="str">
        <f>'Crisis Indicator Data'!C70</f>
        <v>MMR001</v>
      </c>
      <c r="D73" s="151" t="str">
        <f>'Crisis Indicator Data'!D70</f>
        <v>Myanmar</v>
      </c>
      <c r="E73" s="152" t="str">
        <f>'Crisis Indicator Data'!E70</f>
        <v>MMR</v>
      </c>
      <c r="F73" s="251">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5</v>
      </c>
      <c r="G73" s="251">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3.4</v>
      </c>
      <c r="H73" s="251">
        <f t="shared" si="26"/>
        <v>4.2</v>
      </c>
      <c r="I73" s="251">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2.6</v>
      </c>
      <c r="J73" s="251">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v>
      </c>
      <c r="K73" s="251">
        <f t="shared" si="27"/>
        <v>2.8</v>
      </c>
      <c r="L73" s="251">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3.1</v>
      </c>
      <c r="M73" s="251">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0.7</v>
      </c>
      <c r="N73" s="251">
        <f t="shared" si="28"/>
        <v>1.9</v>
      </c>
      <c r="O73" s="251">
        <f t="shared" si="29"/>
        <v>2.9666666666666668</v>
      </c>
      <c r="P73" s="251">
        <f>IF(B73="Regional crisis",VLOOKUP(C73,'Regional Crises'!$B$1:$R$69,12,FALSE),VLOOKUP(E73,'Country Indicator Data'!$B$4:$I$300,8,FALSE))</f>
        <v>5</v>
      </c>
      <c r="Q73" s="251">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51">
        <f t="shared" si="30"/>
        <v>5</v>
      </c>
      <c r="S73" s="251">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51">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3.6</v>
      </c>
      <c r="U73" s="251">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251">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3.5</v>
      </c>
      <c r="W73" s="251">
        <f t="shared" si="31"/>
        <v>3.6</v>
      </c>
      <c r="X73" s="251">
        <f t="shared" si="32"/>
        <v>3.9</v>
      </c>
      <c r="Y73" s="258">
        <f>IF('Core Indicators'!FC70="x","x",IF('Core Indicators'!FC70&gt;=5,5,IF('Core Indicators'!FC70&gt;=4,4,IF('Core Indicators'!FC70&gt;=3,3,IF('Core Indicators'!FC70&gt;=2,2,IF('Core Indicators'!FC70&gt;=1,1,0))))))</f>
        <v>4</v>
      </c>
      <c r="Z73" s="251">
        <f t="shared" si="33"/>
        <v>4</v>
      </c>
      <c r="AA73" s="258">
        <f>'Crisis Indicator Data'!Y70</f>
        <v>1</v>
      </c>
      <c r="AB73" s="258">
        <f>'Crisis Indicator Data'!Z70</f>
        <v>3</v>
      </c>
      <c r="AC73" s="258">
        <f>'Crisis Indicator Data'!AA70</f>
        <v>2</v>
      </c>
      <c r="AD73" s="258">
        <f>'Crisis Indicator Data'!AB70</f>
        <v>3</v>
      </c>
      <c r="AE73" s="258">
        <f t="shared" si="34"/>
        <v>4</v>
      </c>
      <c r="AF73" s="258">
        <f>'Crisis Indicator Data'!AC70</f>
        <v>2</v>
      </c>
      <c r="AG73" s="258">
        <f>'Crisis Indicator Data'!AD70</f>
        <v>2</v>
      </c>
      <c r="AH73" s="258">
        <f t="shared" si="35"/>
        <v>4</v>
      </c>
      <c r="AI73" s="258">
        <f>'Crisis Indicator Data'!AE70</f>
        <v>3</v>
      </c>
      <c r="AJ73" s="258">
        <f>'Crisis Indicator Data'!AF70</f>
        <v>1</v>
      </c>
      <c r="AK73" s="258">
        <f>'Crisis Indicator Data'!AG70</f>
        <v>3</v>
      </c>
      <c r="AL73" s="258">
        <f t="shared" si="36"/>
        <v>5</v>
      </c>
      <c r="AM73" s="251">
        <f t="shared" si="37"/>
        <v>4</v>
      </c>
      <c r="AN73" s="251">
        <f t="shared" si="38"/>
        <v>4</v>
      </c>
    </row>
    <row r="74" spans="1:40" ht="13.5" customHeight="1" x14ac:dyDescent="0.25">
      <c r="A74" s="150" t="str">
        <f>'Crisis Indicator Data'!A71</f>
        <v>Rakhine Conflict</v>
      </c>
      <c r="B74" s="151" t="str">
        <f>'Crisis Indicator Data'!B71</f>
        <v>Conflict</v>
      </c>
      <c r="C74" s="151" t="str">
        <f>'Crisis Indicator Data'!C71</f>
        <v>MMR002</v>
      </c>
      <c r="D74" s="151" t="str">
        <f>'Crisis Indicator Data'!D71</f>
        <v>Myanmar</v>
      </c>
      <c r="E74" s="152" t="str">
        <f>'Crisis Indicator Data'!E71</f>
        <v>MMR</v>
      </c>
      <c r="F74" s="251">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5</v>
      </c>
      <c r="G74" s="251">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3.4</v>
      </c>
      <c r="H74" s="251">
        <f t="shared" si="26"/>
        <v>4.2</v>
      </c>
      <c r="I74" s="251">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2.6</v>
      </c>
      <c r="J74" s="251">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v>
      </c>
      <c r="K74" s="251">
        <f t="shared" si="27"/>
        <v>2.8</v>
      </c>
      <c r="L74" s="251">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51">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0.7</v>
      </c>
      <c r="N74" s="251">
        <f t="shared" si="28"/>
        <v>1.9</v>
      </c>
      <c r="O74" s="251">
        <f t="shared" si="29"/>
        <v>2.9666666666666668</v>
      </c>
      <c r="P74" s="251">
        <f>IF(B74="Regional crisis",VLOOKUP(C74,'Regional Crises'!$B$1:$R$69,12,FALSE),VLOOKUP(E74,'Country Indicator Data'!$B$4:$I$300,8,FALSE))</f>
        <v>5</v>
      </c>
      <c r="Q74" s="251">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51">
        <f t="shared" si="30"/>
        <v>5</v>
      </c>
      <c r="S74" s="251">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51">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3.6</v>
      </c>
      <c r="U74" s="251">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3.6</v>
      </c>
      <c r="V74" s="251">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3.5</v>
      </c>
      <c r="W74" s="251">
        <f t="shared" si="31"/>
        <v>3.6</v>
      </c>
      <c r="X74" s="251">
        <f t="shared" si="32"/>
        <v>3.9</v>
      </c>
      <c r="Y74" s="258">
        <f>IF('Core Indicators'!FC71="x","x",IF('Core Indicators'!FC71&gt;=5,5,IF('Core Indicators'!FC71&gt;=4,4,IF('Core Indicators'!FC71&gt;=3,3,IF('Core Indicators'!FC71&gt;=2,2,IF('Core Indicators'!FC71&gt;=1,1,0))))))</f>
        <v>4</v>
      </c>
      <c r="Z74" s="251">
        <f t="shared" si="33"/>
        <v>4</v>
      </c>
      <c r="AA74" s="258">
        <f>'Crisis Indicator Data'!Y71</f>
        <v>1</v>
      </c>
      <c r="AB74" s="258">
        <f>'Crisis Indicator Data'!Z71</f>
        <v>2</v>
      </c>
      <c r="AC74" s="258">
        <f>'Crisis Indicator Data'!AA71</f>
        <v>1</v>
      </c>
      <c r="AD74" s="258">
        <f>'Crisis Indicator Data'!AB71</f>
        <v>3</v>
      </c>
      <c r="AE74" s="258">
        <f t="shared" si="34"/>
        <v>3</v>
      </c>
      <c r="AF74" s="258">
        <f>'Crisis Indicator Data'!AC71</f>
        <v>3</v>
      </c>
      <c r="AG74" s="258">
        <f>'Crisis Indicator Data'!AD71</f>
        <v>2</v>
      </c>
      <c r="AH74" s="258">
        <f t="shared" si="35"/>
        <v>5</v>
      </c>
      <c r="AI74" s="258">
        <f>'Crisis Indicator Data'!AE71</f>
        <v>3</v>
      </c>
      <c r="AJ74" s="258">
        <f>'Crisis Indicator Data'!AF71</f>
        <v>1</v>
      </c>
      <c r="AK74" s="258">
        <f>'Crisis Indicator Data'!AG71</f>
        <v>3</v>
      </c>
      <c r="AL74" s="258">
        <f t="shared" si="36"/>
        <v>5</v>
      </c>
      <c r="AM74" s="251">
        <f t="shared" si="37"/>
        <v>4</v>
      </c>
      <c r="AN74" s="251">
        <f t="shared" si="38"/>
        <v>4</v>
      </c>
    </row>
    <row r="75" spans="1:40" ht="13.5" customHeight="1" x14ac:dyDescent="0.25">
      <c r="A75" s="150" t="str">
        <f>'Crisis Indicator Data'!A72</f>
        <v>Kachin and Shan Conflict</v>
      </c>
      <c r="B75" s="151" t="str">
        <f>'Crisis Indicator Data'!B72</f>
        <v>Conflict</v>
      </c>
      <c r="C75" s="151" t="str">
        <f>'Crisis Indicator Data'!C72</f>
        <v>MMR003</v>
      </c>
      <c r="D75" s="151" t="str">
        <f>'Crisis Indicator Data'!D72</f>
        <v>Myanmar</v>
      </c>
      <c r="E75" s="152" t="str">
        <f>'Crisis Indicator Data'!E72</f>
        <v>MMR</v>
      </c>
      <c r="F75" s="251">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251">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251">
        <f t="shared" si="26"/>
        <v>4.2</v>
      </c>
      <c r="I75" s="251">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251">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251">
        <f t="shared" si="27"/>
        <v>2.8</v>
      </c>
      <c r="L75" s="251">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251">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251">
        <f t="shared" si="28"/>
        <v>1.9</v>
      </c>
      <c r="O75" s="251">
        <f t="shared" si="29"/>
        <v>2.9666666666666668</v>
      </c>
      <c r="P75" s="251">
        <f>IF(B75="Regional crisis",VLOOKUP(C75,'Regional Crises'!$B$1:$R$69,12,FALSE),VLOOKUP(E75,'Country Indicator Data'!$B$4:$I$300,8,FALSE))</f>
        <v>5</v>
      </c>
      <c r="Q75" s="251">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51">
        <f t="shared" si="30"/>
        <v>5</v>
      </c>
      <c r="S75" s="251">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51">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251">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251">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251">
        <f t="shared" si="31"/>
        <v>3.6</v>
      </c>
      <c r="X75" s="251">
        <f t="shared" si="32"/>
        <v>3.9</v>
      </c>
      <c r="Y75" s="258">
        <f>IF('Core Indicators'!FC72="x","x",IF('Core Indicators'!FC72&gt;=5,5,IF('Core Indicators'!FC72&gt;=4,4,IF('Core Indicators'!FC72&gt;=3,3,IF('Core Indicators'!FC72&gt;=2,2,IF('Core Indicators'!FC72&gt;=1,1,0))))))</f>
        <v>3</v>
      </c>
      <c r="Z75" s="251">
        <f t="shared" si="33"/>
        <v>3</v>
      </c>
      <c r="AA75" s="258">
        <f>'Crisis Indicator Data'!Y72</f>
        <v>1</v>
      </c>
      <c r="AB75" s="258">
        <f>'Crisis Indicator Data'!Z72</f>
        <v>3</v>
      </c>
      <c r="AC75" s="258">
        <f>'Crisis Indicator Data'!AA72</f>
        <v>1</v>
      </c>
      <c r="AD75" s="258">
        <f>'Crisis Indicator Data'!AB72</f>
        <v>3</v>
      </c>
      <c r="AE75" s="258">
        <f t="shared" si="34"/>
        <v>4</v>
      </c>
      <c r="AF75" s="258">
        <f>'Crisis Indicator Data'!AC72</f>
        <v>2</v>
      </c>
      <c r="AG75" s="258">
        <f>'Crisis Indicator Data'!AD72</f>
        <v>2</v>
      </c>
      <c r="AH75" s="258">
        <f t="shared" si="35"/>
        <v>4</v>
      </c>
      <c r="AI75" s="258">
        <f>'Crisis Indicator Data'!AE72</f>
        <v>3</v>
      </c>
      <c r="AJ75" s="258">
        <f>'Crisis Indicator Data'!AF72</f>
        <v>1</v>
      </c>
      <c r="AK75" s="258">
        <f>'Crisis Indicator Data'!AG72</f>
        <v>3</v>
      </c>
      <c r="AL75" s="258">
        <f t="shared" si="36"/>
        <v>5</v>
      </c>
      <c r="AM75" s="251">
        <f t="shared" si="37"/>
        <v>4</v>
      </c>
      <c r="AN75" s="251">
        <f t="shared" si="38"/>
        <v>3.5</v>
      </c>
    </row>
    <row r="76" spans="1:40" ht="13.5" customHeight="1" x14ac:dyDescent="0.25">
      <c r="A76" s="150" t="str">
        <f>'Crisis Indicator Data'!A73</f>
        <v>Post-coup conflict in Myanmar</v>
      </c>
      <c r="B76" s="151" t="str">
        <f>'Crisis Indicator Data'!B73</f>
        <v>Conflict</v>
      </c>
      <c r="C76" s="151" t="str">
        <f>'Crisis Indicator Data'!C73</f>
        <v>MMR004</v>
      </c>
      <c r="D76" s="151" t="str">
        <f>'Crisis Indicator Data'!D73</f>
        <v>Myanmar</v>
      </c>
      <c r="E76" s="152" t="str">
        <f>'Crisis Indicator Data'!E73</f>
        <v>MMR</v>
      </c>
      <c r="F76" s="251">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251">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251">
        <f t="shared" si="26"/>
        <v>4.2</v>
      </c>
      <c r="I76" s="251">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251">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251">
        <f t="shared" si="27"/>
        <v>2.8</v>
      </c>
      <c r="L76" s="251">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251">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251">
        <f t="shared" si="28"/>
        <v>1.9</v>
      </c>
      <c r="O76" s="251">
        <f t="shared" si="29"/>
        <v>2.9666666666666668</v>
      </c>
      <c r="P76" s="251">
        <f>IF(B76="Regional crisis",VLOOKUP(C76,'Regional Crises'!$B$1:$R$69,12,FALSE),VLOOKUP(E76,'Country Indicator Data'!$B$4:$I$300,8,FALSE))</f>
        <v>5</v>
      </c>
      <c r="Q76" s="251">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51">
        <f t="shared" si="30"/>
        <v>5</v>
      </c>
      <c r="S76" s="251">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51">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251">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251">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251">
        <f t="shared" si="31"/>
        <v>3.6</v>
      </c>
      <c r="X76" s="251">
        <f t="shared" si="32"/>
        <v>3.9</v>
      </c>
      <c r="Y76" s="258">
        <f>IF('Core Indicators'!FC73="x","x",IF('Core Indicators'!FC73&gt;=5,5,IF('Core Indicators'!FC73&gt;=4,4,IF('Core Indicators'!FC73&gt;=3,3,IF('Core Indicators'!FC73&gt;=2,2,IF('Core Indicators'!FC73&gt;=1,1,0))))))</f>
        <v>3</v>
      </c>
      <c r="Z76" s="251">
        <f t="shared" si="33"/>
        <v>3</v>
      </c>
      <c r="AA76" s="258">
        <f>'Crisis Indicator Data'!Y73</f>
        <v>1</v>
      </c>
      <c r="AB76" s="258">
        <f>'Crisis Indicator Data'!Z73</f>
        <v>3</v>
      </c>
      <c r="AC76" s="258">
        <f>'Crisis Indicator Data'!AA73</f>
        <v>2</v>
      </c>
      <c r="AD76" s="258">
        <f>'Crisis Indicator Data'!AB73</f>
        <v>3</v>
      </c>
      <c r="AE76" s="258">
        <f t="shared" si="34"/>
        <v>4</v>
      </c>
      <c r="AF76" s="258">
        <f>'Crisis Indicator Data'!AC73</f>
        <v>0</v>
      </c>
      <c r="AG76" s="258">
        <f>'Crisis Indicator Data'!AD73</f>
        <v>2</v>
      </c>
      <c r="AH76" s="258">
        <f t="shared" si="35"/>
        <v>2</v>
      </c>
      <c r="AI76" s="258">
        <f>'Crisis Indicator Data'!AE73</f>
        <v>3</v>
      </c>
      <c r="AJ76" s="258">
        <f>'Crisis Indicator Data'!AF73</f>
        <v>1</v>
      </c>
      <c r="AK76" s="258">
        <f>'Crisis Indicator Data'!AG73</f>
        <v>3</v>
      </c>
      <c r="AL76" s="258">
        <f t="shared" si="36"/>
        <v>5</v>
      </c>
      <c r="AM76" s="251">
        <f t="shared" si="37"/>
        <v>4</v>
      </c>
      <c r="AN76" s="251">
        <f t="shared" si="38"/>
        <v>3.5</v>
      </c>
    </row>
    <row r="77" spans="1:40" ht="13.5" customHeight="1" x14ac:dyDescent="0.25">
      <c r="A77" s="150" t="str">
        <f>'Crisis Indicator Data'!A74</f>
        <v>Multiple Crises in Mozambique</v>
      </c>
      <c r="B77" s="151" t="str">
        <f>'Crisis Indicator Data'!B74</f>
        <v>Multiple crises country</v>
      </c>
      <c r="C77" s="151" t="str">
        <f>'Crisis Indicator Data'!C74</f>
        <v>MOZ001</v>
      </c>
      <c r="D77" s="151" t="str">
        <f>'Crisis Indicator Data'!D74</f>
        <v>Mozambique</v>
      </c>
      <c r="E77" s="152" t="str">
        <f>'Crisis Indicator Data'!E74</f>
        <v>MOZ</v>
      </c>
      <c r="F77" s="251">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251">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2.8</v>
      </c>
      <c r="H77" s="251">
        <f t="shared" si="26"/>
        <v>2.65</v>
      </c>
      <c r="I77" s="251">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4.5</v>
      </c>
      <c r="J77" s="251">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1.7</v>
      </c>
      <c r="K77" s="251">
        <f t="shared" si="27"/>
        <v>3.1</v>
      </c>
      <c r="L77" s="251">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3.8</v>
      </c>
      <c r="M77" s="251">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3.6</v>
      </c>
      <c r="N77" s="251">
        <f t="shared" si="28"/>
        <v>3.7</v>
      </c>
      <c r="O77" s="251">
        <f t="shared" si="29"/>
        <v>3.15</v>
      </c>
      <c r="P77" s="251">
        <f>IF(B77="Regional crisis",VLOOKUP(C77,'Regional Crises'!$B$1:$R$69,12,FALSE),VLOOKUP(E77,'Country Indicator Data'!$B$4:$I$300,8,FALSE))</f>
        <v>5</v>
      </c>
      <c r="Q77" s="251">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v>
      </c>
      <c r="R77" s="251">
        <f t="shared" si="30"/>
        <v>4.5</v>
      </c>
      <c r="S77" s="251">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3.7</v>
      </c>
      <c r="T77" s="251">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251">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3.5</v>
      </c>
      <c r="V77" s="251">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2.8</v>
      </c>
      <c r="W77" s="251">
        <f t="shared" si="31"/>
        <v>3.4</v>
      </c>
      <c r="X77" s="251">
        <f t="shared" si="32"/>
        <v>3.7</v>
      </c>
      <c r="Y77" s="258">
        <f>IF('Core Indicators'!FC74="x","x",IF('Core Indicators'!FC74&gt;=5,5,IF('Core Indicators'!FC74&gt;=4,4,IF('Core Indicators'!FC74&gt;=3,3,IF('Core Indicators'!FC74&gt;=2,2,IF('Core Indicators'!FC74&gt;=1,1,0))))))</f>
        <v>5</v>
      </c>
      <c r="Z77" s="251">
        <f t="shared" si="33"/>
        <v>5</v>
      </c>
      <c r="AA77" s="258">
        <f>'Crisis Indicator Data'!Y74</f>
        <v>1</v>
      </c>
      <c r="AB77" s="258">
        <f>'Crisis Indicator Data'!Z74</f>
        <v>3</v>
      </c>
      <c r="AC77" s="258">
        <f>'Crisis Indicator Data'!AA74</f>
        <v>2</v>
      </c>
      <c r="AD77" s="258">
        <f>'Crisis Indicator Data'!AB74</f>
        <v>0</v>
      </c>
      <c r="AE77" s="258">
        <f t="shared" si="34"/>
        <v>3</v>
      </c>
      <c r="AF77" s="258">
        <f>'Crisis Indicator Data'!AC74</f>
        <v>0</v>
      </c>
      <c r="AG77" s="258">
        <f>'Crisis Indicator Data'!AD74</f>
        <v>2</v>
      </c>
      <c r="AH77" s="258">
        <f t="shared" si="35"/>
        <v>2</v>
      </c>
      <c r="AI77" s="258">
        <f>'Crisis Indicator Data'!AE74</f>
        <v>3</v>
      </c>
      <c r="AJ77" s="258">
        <f>'Crisis Indicator Data'!AF74</f>
        <v>1</v>
      </c>
      <c r="AK77" s="258">
        <f>'Crisis Indicator Data'!AG74</f>
        <v>3</v>
      </c>
      <c r="AL77" s="258">
        <f t="shared" si="36"/>
        <v>5</v>
      </c>
      <c r="AM77" s="251">
        <f t="shared" si="37"/>
        <v>3</v>
      </c>
      <c r="AN77" s="251">
        <f t="shared" si="38"/>
        <v>4</v>
      </c>
    </row>
    <row r="78" spans="1:40" ht="13.5" customHeight="1" x14ac:dyDescent="0.25">
      <c r="A78" s="150" t="str">
        <f>'Crisis Indicator Data'!A75</f>
        <v>Cabo Delgado Islamist Insurgency</v>
      </c>
      <c r="B78" s="151" t="str">
        <f>'Crisis Indicator Data'!B75</f>
        <v>Other type of violence</v>
      </c>
      <c r="C78" s="151" t="str">
        <f>'Crisis Indicator Data'!C75</f>
        <v>MOZ004</v>
      </c>
      <c r="D78" s="151" t="str">
        <f>'Crisis Indicator Data'!D75</f>
        <v>Mozambique</v>
      </c>
      <c r="E78" s="152" t="str">
        <f>'Crisis Indicator Data'!E75</f>
        <v>MOZ</v>
      </c>
      <c r="F78" s="251">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2.5</v>
      </c>
      <c r="G78" s="251">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2.8</v>
      </c>
      <c r="H78" s="251">
        <f t="shared" si="26"/>
        <v>2.65</v>
      </c>
      <c r="I78" s="251">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4.5</v>
      </c>
      <c r="J78" s="251">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1.7</v>
      </c>
      <c r="K78" s="251">
        <f t="shared" si="27"/>
        <v>3.1</v>
      </c>
      <c r="L78" s="251">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3.8</v>
      </c>
      <c r="M78" s="251">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3.6</v>
      </c>
      <c r="N78" s="251">
        <f t="shared" si="28"/>
        <v>3.7</v>
      </c>
      <c r="O78" s="251">
        <f t="shared" si="29"/>
        <v>3.15</v>
      </c>
      <c r="P78" s="251">
        <f>IF(B78="Regional crisis",VLOOKUP(C78,'Regional Crises'!$B$1:$R$69,12,FALSE),VLOOKUP(E78,'Country Indicator Data'!$B$4:$I$300,8,FALSE))</f>
        <v>5</v>
      </c>
      <c r="Q78" s="251">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4</v>
      </c>
      <c r="R78" s="251">
        <f t="shared" si="30"/>
        <v>4.5</v>
      </c>
      <c r="S78" s="251">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51">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251">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3.5</v>
      </c>
      <c r="V78" s="251">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2.8</v>
      </c>
      <c r="W78" s="251">
        <f t="shared" si="31"/>
        <v>3.4</v>
      </c>
      <c r="X78" s="251">
        <f t="shared" si="32"/>
        <v>3.7</v>
      </c>
      <c r="Y78" s="258">
        <f>IF('Core Indicators'!FC75="x","x",IF('Core Indicators'!FC75&gt;=5,5,IF('Core Indicators'!FC75&gt;=4,4,IF('Core Indicators'!FC75&gt;=3,3,IF('Core Indicators'!FC75&gt;=2,2,IF('Core Indicators'!FC75&gt;=1,1,0))))))</f>
        <v>3</v>
      </c>
      <c r="Z78" s="251">
        <f t="shared" si="33"/>
        <v>3</v>
      </c>
      <c r="AA78" s="258">
        <f>'Crisis Indicator Data'!Y75</f>
        <v>1</v>
      </c>
      <c r="AB78" s="258">
        <f>'Crisis Indicator Data'!Z75</f>
        <v>3</v>
      </c>
      <c r="AC78" s="258">
        <f>'Crisis Indicator Data'!AA75</f>
        <v>2</v>
      </c>
      <c r="AD78" s="258">
        <f>'Crisis Indicator Data'!AB75</f>
        <v>0</v>
      </c>
      <c r="AE78" s="258">
        <f t="shared" si="34"/>
        <v>3</v>
      </c>
      <c r="AF78" s="258">
        <f>'Crisis Indicator Data'!AC75</f>
        <v>0</v>
      </c>
      <c r="AG78" s="258">
        <f>'Crisis Indicator Data'!AD75</f>
        <v>2</v>
      </c>
      <c r="AH78" s="258">
        <f t="shared" si="35"/>
        <v>2</v>
      </c>
      <c r="AI78" s="258">
        <f>'Crisis Indicator Data'!AE75</f>
        <v>3</v>
      </c>
      <c r="AJ78" s="258">
        <f>'Crisis Indicator Data'!AF75</f>
        <v>1</v>
      </c>
      <c r="AK78" s="258">
        <f>'Crisis Indicator Data'!AG75</f>
        <v>3</v>
      </c>
      <c r="AL78" s="258">
        <f t="shared" si="36"/>
        <v>5</v>
      </c>
      <c r="AM78" s="251">
        <f t="shared" si="37"/>
        <v>3</v>
      </c>
      <c r="AN78" s="251">
        <f t="shared" si="38"/>
        <v>3</v>
      </c>
    </row>
    <row r="79" spans="1:40" ht="13.5" customHeight="1" x14ac:dyDescent="0.2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2" t="str">
        <f>'Crisis Indicator Data'!E76</f>
        <v>MOZ</v>
      </c>
      <c r="F79" s="251">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2.5</v>
      </c>
      <c r="G79" s="251">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2.8</v>
      </c>
      <c r="H79" s="251">
        <f t="shared" si="26"/>
        <v>2.65</v>
      </c>
      <c r="I79" s="251">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4.5</v>
      </c>
      <c r="J79" s="251">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1.7</v>
      </c>
      <c r="K79" s="251">
        <f t="shared" si="27"/>
        <v>3.1</v>
      </c>
      <c r="L79" s="251">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3.8</v>
      </c>
      <c r="M79" s="251">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3.6</v>
      </c>
      <c r="N79" s="251">
        <f t="shared" si="28"/>
        <v>3.7</v>
      </c>
      <c r="O79" s="251">
        <f t="shared" si="29"/>
        <v>3.15</v>
      </c>
      <c r="P79" s="251">
        <f>IF(B79="Regional crisis",VLOOKUP(C79,'Regional Crises'!$B$1:$R$69,12,FALSE),VLOOKUP(E79,'Country Indicator Data'!$B$4:$I$300,8,FALSE))</f>
        <v>5</v>
      </c>
      <c r="Q79" s="251">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v>
      </c>
      <c r="R79" s="251">
        <f t="shared" si="30"/>
        <v>4.5</v>
      </c>
      <c r="S79" s="251">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51">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251">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3.5</v>
      </c>
      <c r="V79" s="251">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2.8</v>
      </c>
      <c r="W79" s="251">
        <f t="shared" si="31"/>
        <v>3.4</v>
      </c>
      <c r="X79" s="251">
        <f t="shared" si="32"/>
        <v>3.7</v>
      </c>
      <c r="Y79" s="258">
        <f>IF('Core Indicators'!FC76="x","x",IF('Core Indicators'!FC76&gt;=5,5,IF('Core Indicators'!FC76&gt;=4,4,IF('Core Indicators'!FC76&gt;=3,3,IF('Core Indicators'!FC76&gt;=2,2,IF('Core Indicators'!FC76&gt;=1,1,0))))))</f>
        <v>4</v>
      </c>
      <c r="Z79" s="251">
        <f t="shared" si="33"/>
        <v>4</v>
      </c>
      <c r="AA79" s="258">
        <f>'Crisis Indicator Data'!Y76</f>
        <v>1</v>
      </c>
      <c r="AB79" s="258">
        <f>'Crisis Indicator Data'!Z76</f>
        <v>1</v>
      </c>
      <c r="AC79" s="258">
        <f>'Crisis Indicator Data'!AA76</f>
        <v>0</v>
      </c>
      <c r="AD79" s="258">
        <f>'Crisis Indicator Data'!AB76</f>
        <v>0</v>
      </c>
      <c r="AE79" s="258">
        <f t="shared" si="34"/>
        <v>2</v>
      </c>
      <c r="AF79" s="258">
        <f>'Crisis Indicator Data'!AC76</f>
        <v>0</v>
      </c>
      <c r="AG79" s="258">
        <f>'Crisis Indicator Data'!AD76</f>
        <v>0</v>
      </c>
      <c r="AH79" s="258">
        <f t="shared" si="35"/>
        <v>0</v>
      </c>
      <c r="AI79" s="258">
        <f>'Crisis Indicator Data'!AE76</f>
        <v>0</v>
      </c>
      <c r="AJ79" s="258">
        <f>'Crisis Indicator Data'!AF76</f>
        <v>1</v>
      </c>
      <c r="AK79" s="258">
        <f>'Crisis Indicator Data'!AG76</f>
        <v>3</v>
      </c>
      <c r="AL79" s="258">
        <f t="shared" si="36"/>
        <v>3</v>
      </c>
      <c r="AM79" s="251">
        <f t="shared" si="37"/>
        <v>2</v>
      </c>
      <c r="AN79" s="251">
        <f t="shared" si="38"/>
        <v>3</v>
      </c>
    </row>
    <row r="80" spans="1:40" ht="13.5" customHeight="1" x14ac:dyDescent="0.2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2" t="str">
        <f>'Crisis Indicator Data'!E77</f>
        <v>MRT</v>
      </c>
      <c r="F80" s="251">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251">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2.9</v>
      </c>
      <c r="H80" s="251">
        <f t="shared" si="26"/>
        <v>3.05</v>
      </c>
      <c r="I80" s="251">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3.3</v>
      </c>
      <c r="J80" s="251">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251">
        <f t="shared" si="27"/>
        <v>1.65</v>
      </c>
      <c r="L80" s="251">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4.0999999999999996</v>
      </c>
      <c r="M80" s="251">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251">
        <f t="shared" si="28"/>
        <v>2.5499999999999998</v>
      </c>
      <c r="O80" s="251">
        <f t="shared" si="29"/>
        <v>2.4166666666666665</v>
      </c>
      <c r="P80" s="251">
        <f>IF(B80="Regional crisis",VLOOKUP(C80,'Regional Crises'!$B$1:$R$69,12,FALSE),VLOOKUP(E80,'Country Indicator Data'!$B$4:$I$300,8,FALSE))</f>
        <v>2</v>
      </c>
      <c r="Q80" s="251">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0.7</v>
      </c>
      <c r="R80" s="251">
        <f t="shared" si="30"/>
        <v>1.35</v>
      </c>
      <c r="S80" s="251">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51">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3.1</v>
      </c>
      <c r="U80" s="251">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v>
      </c>
      <c r="V80" s="251">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3.3</v>
      </c>
      <c r="W80" s="251">
        <f t="shared" si="31"/>
        <v>3.3</v>
      </c>
      <c r="X80" s="251">
        <f t="shared" si="32"/>
        <v>2.4</v>
      </c>
      <c r="Y80" s="258">
        <f>IF('Core Indicators'!FC77="x","x",IF('Core Indicators'!FC77&gt;=5,5,IF('Core Indicators'!FC77&gt;=4,4,IF('Core Indicators'!FC77&gt;=3,3,IF('Core Indicators'!FC77&gt;=2,2,IF('Core Indicators'!FC77&gt;=1,1,0))))))</f>
        <v>2</v>
      </c>
      <c r="Z80" s="251">
        <f t="shared" si="33"/>
        <v>2</v>
      </c>
      <c r="AA80" s="258">
        <f>'Crisis Indicator Data'!Y77</f>
        <v>2</v>
      </c>
      <c r="AB80" s="258">
        <f>'Crisis Indicator Data'!Z77</f>
        <v>0</v>
      </c>
      <c r="AC80" s="258">
        <f>'Crisis Indicator Data'!AA77</f>
        <v>0</v>
      </c>
      <c r="AD80" s="258">
        <f>'Crisis Indicator Data'!AB77</f>
        <v>0</v>
      </c>
      <c r="AE80" s="258">
        <f t="shared" si="34"/>
        <v>2</v>
      </c>
      <c r="AF80" s="258">
        <f>'Crisis Indicator Data'!AC77</f>
        <v>2</v>
      </c>
      <c r="AG80" s="258">
        <f>'Crisis Indicator Data'!AD77</f>
        <v>0</v>
      </c>
      <c r="AH80" s="258">
        <f t="shared" si="35"/>
        <v>2</v>
      </c>
      <c r="AI80" s="258">
        <f>'Crisis Indicator Data'!AE77</f>
        <v>0</v>
      </c>
      <c r="AJ80" s="258">
        <f>'Crisis Indicator Data'!AF77</f>
        <v>2</v>
      </c>
      <c r="AK80" s="258">
        <f>'Crisis Indicator Data'!AG77</f>
        <v>0</v>
      </c>
      <c r="AL80" s="258">
        <f t="shared" si="36"/>
        <v>2</v>
      </c>
      <c r="AM80" s="251">
        <f t="shared" si="37"/>
        <v>2</v>
      </c>
      <c r="AN80" s="251">
        <f t="shared" si="38"/>
        <v>2</v>
      </c>
    </row>
    <row r="81" spans="1:40" ht="13.5" customHeight="1" x14ac:dyDescent="0.25">
      <c r="A81" s="150" t="str">
        <f>'Crisis Indicator Data'!A78</f>
        <v>Food Security in Mauritania</v>
      </c>
      <c r="B81" s="151" t="str">
        <f>'Crisis Indicator Data'!B78</f>
        <v>Drought</v>
      </c>
      <c r="C81" s="151" t="str">
        <f>'Crisis Indicator Data'!C78</f>
        <v>MRT003</v>
      </c>
      <c r="D81" s="151" t="str">
        <f>'Crisis Indicator Data'!D78</f>
        <v>Mauritania</v>
      </c>
      <c r="E81" s="152" t="str">
        <f>'Crisis Indicator Data'!E78</f>
        <v>MRT</v>
      </c>
      <c r="F81" s="251">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251">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2.9</v>
      </c>
      <c r="H81" s="251">
        <f t="shared" si="26"/>
        <v>3.05</v>
      </c>
      <c r="I81" s="251">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3.3</v>
      </c>
      <c r="J81" s="251">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251">
        <f t="shared" si="27"/>
        <v>1.65</v>
      </c>
      <c r="L81" s="251">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4.0999999999999996</v>
      </c>
      <c r="M81" s="251">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251">
        <f t="shared" si="28"/>
        <v>2.5499999999999998</v>
      </c>
      <c r="O81" s="251">
        <f t="shared" si="29"/>
        <v>2.4166666666666665</v>
      </c>
      <c r="P81" s="251">
        <f>IF(B81="Regional crisis",VLOOKUP(C81,'Regional Crises'!$B$1:$R$69,12,FALSE),VLOOKUP(E81,'Country Indicator Data'!$B$4:$I$300,8,FALSE))</f>
        <v>2</v>
      </c>
      <c r="Q81" s="251">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0.7</v>
      </c>
      <c r="R81" s="251">
        <f t="shared" si="30"/>
        <v>1.35</v>
      </c>
      <c r="S81" s="251">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51">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3.1</v>
      </c>
      <c r="U81" s="251">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v>
      </c>
      <c r="V81" s="251">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3.3</v>
      </c>
      <c r="W81" s="251">
        <f t="shared" si="31"/>
        <v>3.3</v>
      </c>
      <c r="X81" s="251">
        <f t="shared" si="32"/>
        <v>2.4</v>
      </c>
      <c r="Y81" s="258">
        <f>IF('Core Indicators'!FC78="x","x",IF('Core Indicators'!FC78&gt;=5,5,IF('Core Indicators'!FC78&gt;=4,4,IF('Core Indicators'!FC78&gt;=3,3,IF('Core Indicators'!FC78&gt;=2,2,IF('Core Indicators'!FC78&gt;=1,1,0))))))</f>
        <v>3</v>
      </c>
      <c r="Z81" s="251">
        <f t="shared" si="33"/>
        <v>3</v>
      </c>
      <c r="AA81" s="258">
        <f>'Crisis Indicator Data'!Y78</f>
        <v>2</v>
      </c>
      <c r="AB81" s="258">
        <f>'Crisis Indicator Data'!Z78</f>
        <v>0</v>
      </c>
      <c r="AC81" s="258">
        <f>'Crisis Indicator Data'!AA78</f>
        <v>0</v>
      </c>
      <c r="AD81" s="258">
        <f>'Crisis Indicator Data'!AB78</f>
        <v>0</v>
      </c>
      <c r="AE81" s="258">
        <f t="shared" si="34"/>
        <v>2</v>
      </c>
      <c r="AF81" s="258">
        <f>'Crisis Indicator Data'!AC78</f>
        <v>0</v>
      </c>
      <c r="AG81" s="258">
        <f>'Crisis Indicator Data'!AD78</f>
        <v>0</v>
      </c>
      <c r="AH81" s="258">
        <f t="shared" si="35"/>
        <v>0</v>
      </c>
      <c r="AI81" s="258">
        <f>'Crisis Indicator Data'!AE78</f>
        <v>0</v>
      </c>
      <c r="AJ81" s="258">
        <f>'Crisis Indicator Data'!AF78</f>
        <v>2</v>
      </c>
      <c r="AK81" s="258">
        <f>'Crisis Indicator Data'!AG78</f>
        <v>0</v>
      </c>
      <c r="AL81" s="258">
        <f t="shared" si="36"/>
        <v>2</v>
      </c>
      <c r="AM81" s="251">
        <f t="shared" si="37"/>
        <v>1</v>
      </c>
      <c r="AN81" s="251">
        <f t="shared" si="38"/>
        <v>2</v>
      </c>
    </row>
    <row r="82" spans="1:40" ht="13.5" customHeight="1" x14ac:dyDescent="0.25">
      <c r="A82" s="150" t="str">
        <f>'Crisis Indicator Data'!A79</f>
        <v>Complex crisis in Malawi</v>
      </c>
      <c r="B82" s="151" t="str">
        <f>'Crisis Indicator Data'!B79</f>
        <v>Complex crisis</v>
      </c>
      <c r="C82" s="151" t="str">
        <f>'Crisis Indicator Data'!C79</f>
        <v>MWI002</v>
      </c>
      <c r="D82" s="151" t="str">
        <f>'Crisis Indicator Data'!D79</f>
        <v>Malawi</v>
      </c>
      <c r="E82" s="152" t="str">
        <f>'Crisis Indicator Data'!E79</f>
        <v>MWI</v>
      </c>
      <c r="F82" s="251">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251">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1.8</v>
      </c>
      <c r="H82" s="251">
        <f t="shared" si="26"/>
        <v>1.6</v>
      </c>
      <c r="I82" s="251">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v>
      </c>
      <c r="J82" s="251">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251">
        <f t="shared" si="27"/>
        <v>1.5</v>
      </c>
      <c r="L82" s="251">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4.0999999999999996</v>
      </c>
      <c r="M82" s="251">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2.5</v>
      </c>
      <c r="N82" s="251">
        <f t="shared" si="28"/>
        <v>3.3</v>
      </c>
      <c r="O82" s="251">
        <f t="shared" si="29"/>
        <v>2.1333333333333333</v>
      </c>
      <c r="P82" s="251">
        <f>IF(B82="Regional crisis",VLOOKUP(C82,'Regional Crises'!$B$1:$R$69,12,FALSE),VLOOKUP(E82,'Country Indicator Data'!$B$4:$I$300,8,FALSE))</f>
        <v>0</v>
      </c>
      <c r="Q82" s="251">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2.6</v>
      </c>
      <c r="R82" s="251">
        <f t="shared" si="30"/>
        <v>1.3</v>
      </c>
      <c r="S82" s="251">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251">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251">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2.2999999999999998</v>
      </c>
      <c r="V82" s="251">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251">
        <f t="shared" si="31"/>
        <v>2.6</v>
      </c>
      <c r="X82" s="251">
        <f t="shared" si="32"/>
        <v>2</v>
      </c>
      <c r="Y82" s="258">
        <f>IF('Core Indicators'!FC79="x","x",IF('Core Indicators'!FC79&gt;=5,5,IF('Core Indicators'!FC79&gt;=4,4,IF('Core Indicators'!FC79&gt;=3,3,IF('Core Indicators'!FC79&gt;=2,2,IF('Core Indicators'!FC79&gt;=1,1,0))))))</f>
        <v>2</v>
      </c>
      <c r="Z82" s="251">
        <f t="shared" si="33"/>
        <v>2</v>
      </c>
      <c r="AA82" s="258">
        <f>'Crisis Indicator Data'!Y79</f>
        <v>2</v>
      </c>
      <c r="AB82" s="258">
        <f>'Crisis Indicator Data'!Z79</f>
        <v>0</v>
      </c>
      <c r="AC82" s="258">
        <f>'Crisis Indicator Data'!AA79</f>
        <v>0</v>
      </c>
      <c r="AD82" s="258">
        <f>'Crisis Indicator Data'!AB79</f>
        <v>0</v>
      </c>
      <c r="AE82" s="258">
        <f t="shared" si="34"/>
        <v>2</v>
      </c>
      <c r="AF82" s="258">
        <f>'Crisis Indicator Data'!AC79</f>
        <v>2</v>
      </c>
      <c r="AG82" s="258">
        <f>'Crisis Indicator Data'!AD79</f>
        <v>2</v>
      </c>
      <c r="AH82" s="258">
        <f t="shared" si="35"/>
        <v>4</v>
      </c>
      <c r="AI82" s="258">
        <f>'Crisis Indicator Data'!AE79</f>
        <v>0</v>
      </c>
      <c r="AJ82" s="258">
        <f>'Crisis Indicator Data'!AF79</f>
        <v>0</v>
      </c>
      <c r="AK82" s="258">
        <f>'Crisis Indicator Data'!AG79</f>
        <v>3</v>
      </c>
      <c r="AL82" s="258">
        <f t="shared" si="36"/>
        <v>3</v>
      </c>
      <c r="AM82" s="251">
        <f t="shared" si="37"/>
        <v>3</v>
      </c>
      <c r="AN82" s="251">
        <f t="shared" si="38"/>
        <v>2.5</v>
      </c>
    </row>
    <row r="83" spans="1:40" ht="13.5" customHeight="1" x14ac:dyDescent="0.25">
      <c r="A83" s="150" t="str">
        <f>'Crisis Indicator Data'!A80</f>
        <v>Tropical Cyclone Ana in Malawi</v>
      </c>
      <c r="B83" s="151" t="str">
        <f>'Crisis Indicator Data'!B80</f>
        <v>Tropical cyclone</v>
      </c>
      <c r="C83" s="151" t="str">
        <f>'Crisis Indicator Data'!C80</f>
        <v>MWI004</v>
      </c>
      <c r="D83" s="151" t="str">
        <f>'Crisis Indicator Data'!D80</f>
        <v>Malawi</v>
      </c>
      <c r="E83" s="152" t="str">
        <f>'Crisis Indicator Data'!E80</f>
        <v>MWI</v>
      </c>
      <c r="F83" s="251">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251">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1.8</v>
      </c>
      <c r="H83" s="251">
        <f t="shared" si="26"/>
        <v>1.6</v>
      </c>
      <c r="I83" s="251">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v>
      </c>
      <c r="J83" s="251">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251">
        <f t="shared" si="27"/>
        <v>1.5</v>
      </c>
      <c r="L83" s="251">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4.0999999999999996</v>
      </c>
      <c r="M83" s="251">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2.5</v>
      </c>
      <c r="N83" s="251">
        <f t="shared" si="28"/>
        <v>3.3</v>
      </c>
      <c r="O83" s="251">
        <f t="shared" si="29"/>
        <v>2.1333333333333333</v>
      </c>
      <c r="P83" s="251">
        <f>IF(B83="Regional crisis",VLOOKUP(C83,'Regional Crises'!$B$1:$R$69,12,FALSE),VLOOKUP(E83,'Country Indicator Data'!$B$4:$I$300,8,FALSE))</f>
        <v>0</v>
      </c>
      <c r="Q83" s="251">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2.6</v>
      </c>
      <c r="R83" s="251">
        <f t="shared" si="30"/>
        <v>1.3</v>
      </c>
      <c r="S83" s="251">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3.5</v>
      </c>
      <c r="T83" s="251">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2.8</v>
      </c>
      <c r="U83" s="251">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2.2999999999999998</v>
      </c>
      <c r="V83" s="251">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251">
        <f t="shared" si="31"/>
        <v>2.6</v>
      </c>
      <c r="X83" s="251">
        <f t="shared" si="32"/>
        <v>2</v>
      </c>
      <c r="Y83" s="258">
        <f>IF('Core Indicators'!FC80="x","x",IF('Core Indicators'!FC80&gt;=5,5,IF('Core Indicators'!FC80&gt;=4,4,IF('Core Indicators'!FC80&gt;=3,3,IF('Core Indicators'!FC80&gt;=2,2,IF('Core Indicators'!FC80&gt;=1,1,0))))))</f>
        <v>2</v>
      </c>
      <c r="Z83" s="251">
        <f t="shared" si="33"/>
        <v>2</v>
      </c>
      <c r="AA83" s="258">
        <f>'Crisis Indicator Data'!Y80</f>
        <v>2</v>
      </c>
      <c r="AB83" s="258">
        <f>'Crisis Indicator Data'!Z80</f>
        <v>0</v>
      </c>
      <c r="AC83" s="258">
        <f>'Crisis Indicator Data'!AA80</f>
        <v>0</v>
      </c>
      <c r="AD83" s="258">
        <f>'Crisis Indicator Data'!AB80</f>
        <v>0</v>
      </c>
      <c r="AE83" s="258">
        <f t="shared" si="34"/>
        <v>2</v>
      </c>
      <c r="AF83" s="258">
        <f>'Crisis Indicator Data'!AC80</f>
        <v>2</v>
      </c>
      <c r="AG83" s="258">
        <f>'Crisis Indicator Data'!AD80</f>
        <v>2</v>
      </c>
      <c r="AH83" s="258">
        <f t="shared" si="35"/>
        <v>4</v>
      </c>
      <c r="AI83" s="258">
        <f>'Crisis Indicator Data'!AE80</f>
        <v>0</v>
      </c>
      <c r="AJ83" s="258">
        <f>'Crisis Indicator Data'!AF80</f>
        <v>0</v>
      </c>
      <c r="AK83" s="258">
        <f>'Crisis Indicator Data'!AG80</f>
        <v>3</v>
      </c>
      <c r="AL83" s="258">
        <f t="shared" si="36"/>
        <v>3</v>
      </c>
      <c r="AM83" s="251">
        <f t="shared" si="37"/>
        <v>3</v>
      </c>
      <c r="AN83" s="251">
        <f t="shared" si="38"/>
        <v>2.5</v>
      </c>
    </row>
    <row r="84" spans="1:40" ht="13.5" customHeight="1" x14ac:dyDescent="0.2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2" t="str">
        <f>'Crisis Indicator Data'!E81</f>
        <v>MYS</v>
      </c>
      <c r="F84" s="251">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3.9</v>
      </c>
      <c r="G84" s="251">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2.1</v>
      </c>
      <c r="H84" s="251">
        <f t="shared" si="26"/>
        <v>3</v>
      </c>
      <c r="I84" s="251">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v>
      </c>
      <c r="J84" s="251">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0.6</v>
      </c>
      <c r="K84" s="251">
        <f t="shared" si="27"/>
        <v>1.8</v>
      </c>
      <c r="L84" s="251">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1.8</v>
      </c>
      <c r="M84" s="251">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v>
      </c>
      <c r="N84" s="251">
        <f t="shared" si="28"/>
        <v>1.9</v>
      </c>
      <c r="O84" s="251">
        <f t="shared" si="29"/>
        <v>2.2333333333333329</v>
      </c>
      <c r="P84" s="251">
        <f>IF(B84="Regional crisis",VLOOKUP(C84,'Regional Crises'!$B$1:$R$69,12,FALSE),VLOOKUP(E84,'Country Indicator Data'!$B$4:$I$300,8,FALSE))</f>
        <v>1</v>
      </c>
      <c r="Q84" s="251">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1.1000000000000001</v>
      </c>
      <c r="R84" s="251">
        <f t="shared" si="30"/>
        <v>1.05</v>
      </c>
      <c r="S84" s="251">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2.4</v>
      </c>
      <c r="T84" s="251">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1.9</v>
      </c>
      <c r="U84" s="251">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2.2999999999999998</v>
      </c>
      <c r="V84" s="251">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2.4</v>
      </c>
      <c r="W84" s="251">
        <f t="shared" si="31"/>
        <v>2.2999999999999998</v>
      </c>
      <c r="X84" s="251">
        <f t="shared" si="32"/>
        <v>1.9</v>
      </c>
      <c r="Y84" s="258">
        <f>IF('Core Indicators'!FC81="x","x",IF('Core Indicators'!FC81&gt;=5,5,IF('Core Indicators'!FC81&gt;=4,4,IF('Core Indicators'!FC81&gt;=3,3,IF('Core Indicators'!FC81&gt;=2,2,IF('Core Indicators'!FC81&gt;=1,1,0))))))</f>
        <v>3</v>
      </c>
      <c r="Z84" s="251">
        <f t="shared" si="33"/>
        <v>3</v>
      </c>
      <c r="AA84" s="258">
        <f>'Crisis Indicator Data'!Y81</f>
        <v>1</v>
      </c>
      <c r="AB84" s="258">
        <f>'Crisis Indicator Data'!Z81</f>
        <v>0</v>
      </c>
      <c r="AC84" s="258">
        <f>'Crisis Indicator Data'!AA81</f>
        <v>0</v>
      </c>
      <c r="AD84" s="258">
        <f>'Crisis Indicator Data'!AB81</f>
        <v>0</v>
      </c>
      <c r="AE84" s="258">
        <f t="shared" si="34"/>
        <v>1</v>
      </c>
      <c r="AF84" s="258">
        <f>'Crisis Indicator Data'!AC81</f>
        <v>0</v>
      </c>
      <c r="AG84" s="258">
        <f>'Crisis Indicator Data'!AD81</f>
        <v>1</v>
      </c>
      <c r="AH84" s="258">
        <f t="shared" si="35"/>
        <v>1</v>
      </c>
      <c r="AI84" s="258">
        <f>'Crisis Indicator Data'!AE81</f>
        <v>0</v>
      </c>
      <c r="AJ84" s="258">
        <f>'Crisis Indicator Data'!AF81</f>
        <v>0</v>
      </c>
      <c r="AK84" s="258">
        <f>'Crisis Indicator Data'!AG81</f>
        <v>0</v>
      </c>
      <c r="AL84" s="258">
        <f t="shared" si="36"/>
        <v>0</v>
      </c>
      <c r="AM84" s="251">
        <f t="shared" si="37"/>
        <v>1</v>
      </c>
      <c r="AN84" s="251">
        <f t="shared" si="38"/>
        <v>2</v>
      </c>
    </row>
    <row r="85" spans="1:40" ht="13.5" customHeight="1" x14ac:dyDescent="0.25">
      <c r="A85" s="150" t="str">
        <f>'Crisis Indicator Data'!A82</f>
        <v>Food Security Crisis in Namibia</v>
      </c>
      <c r="B85" s="151" t="str">
        <f>'Crisis Indicator Data'!B82</f>
        <v>Food Security</v>
      </c>
      <c r="C85" s="151" t="str">
        <f>'Crisis Indicator Data'!C82</f>
        <v>NAM002</v>
      </c>
      <c r="D85" s="151" t="str">
        <f>'Crisis Indicator Data'!D82</f>
        <v>Namibia</v>
      </c>
      <c r="E85" s="152" t="str">
        <f>'Crisis Indicator Data'!E82</f>
        <v>NAM</v>
      </c>
      <c r="F85" s="251">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1.1000000000000001</v>
      </c>
      <c r="G85" s="251">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1.3</v>
      </c>
      <c r="H85" s="251">
        <f t="shared" si="26"/>
        <v>1.2000000000000002</v>
      </c>
      <c r="I85" s="251">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3.6</v>
      </c>
      <c r="J85" s="251">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51">
        <f t="shared" si="27"/>
        <v>2.6</v>
      </c>
      <c r="L85" s="251">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251">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4.3</v>
      </c>
      <c r="N85" s="251">
        <f t="shared" si="28"/>
        <v>3.7</v>
      </c>
      <c r="O85" s="251">
        <f t="shared" si="29"/>
        <v>2.5</v>
      </c>
      <c r="P85" s="251">
        <f>IF(B85="Regional crisis",VLOOKUP(C85,'Regional Crises'!$B$1:$R$69,12,FALSE),VLOOKUP(E85,'Country Indicator Data'!$B$4:$I$300,8,FALSE))</f>
        <v>0</v>
      </c>
      <c r="Q85" s="251">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0.7</v>
      </c>
      <c r="R85" s="251">
        <f t="shared" si="30"/>
        <v>0.35</v>
      </c>
      <c r="S85" s="251">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2.4</v>
      </c>
      <c r="T85" s="251">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2.2000000000000002</v>
      </c>
      <c r="U85" s="251">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1.6</v>
      </c>
      <c r="V85" s="251">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1.2</v>
      </c>
      <c r="W85" s="251">
        <f t="shared" si="31"/>
        <v>1.9</v>
      </c>
      <c r="X85" s="251">
        <f t="shared" si="32"/>
        <v>1.6</v>
      </c>
      <c r="Y85" s="258">
        <f>IF('Core Indicators'!FC82="x","x",IF('Core Indicators'!FC82&gt;=5,5,IF('Core Indicators'!FC82&gt;=4,4,IF('Core Indicators'!FC82&gt;=3,3,IF('Core Indicators'!FC82&gt;=2,2,IF('Core Indicators'!FC82&gt;=1,1,0))))))</f>
        <v>1</v>
      </c>
      <c r="Z85" s="251">
        <f t="shared" si="33"/>
        <v>1</v>
      </c>
      <c r="AA85" s="258">
        <f>'Crisis Indicator Data'!Y82</f>
        <v>0</v>
      </c>
      <c r="AB85" s="258">
        <f>'Crisis Indicator Data'!Z82</f>
        <v>0</v>
      </c>
      <c r="AC85" s="258">
        <f>'Crisis Indicator Data'!AA82</f>
        <v>0</v>
      </c>
      <c r="AD85" s="258">
        <f>'Crisis Indicator Data'!AB82</f>
        <v>0</v>
      </c>
      <c r="AE85" s="258">
        <f t="shared" si="34"/>
        <v>0</v>
      </c>
      <c r="AF85" s="258">
        <f>'Crisis Indicator Data'!AC82</f>
        <v>0</v>
      </c>
      <c r="AG85" s="258">
        <f>'Crisis Indicator Data'!AD82</f>
        <v>0</v>
      </c>
      <c r="AH85" s="258">
        <f t="shared" si="35"/>
        <v>0</v>
      </c>
      <c r="AI85" s="258">
        <f>'Crisis Indicator Data'!AE82</f>
        <v>0</v>
      </c>
      <c r="AJ85" s="258">
        <f>'Crisis Indicator Data'!AF82</f>
        <v>1</v>
      </c>
      <c r="AK85" s="258">
        <f>'Crisis Indicator Data'!AG82</f>
        <v>0</v>
      </c>
      <c r="AL85" s="258">
        <f t="shared" si="36"/>
        <v>1</v>
      </c>
      <c r="AM85" s="251">
        <f t="shared" si="37"/>
        <v>0</v>
      </c>
      <c r="AN85" s="251">
        <f t="shared" si="38"/>
        <v>0.5</v>
      </c>
    </row>
    <row r="86" spans="1:40" ht="13.5" customHeight="1" x14ac:dyDescent="0.25">
      <c r="A86" s="150" t="str">
        <f>'Crisis Indicator Data'!A83</f>
        <v>Multiple crises in Niger</v>
      </c>
      <c r="B86" s="151" t="str">
        <f>'Crisis Indicator Data'!B83</f>
        <v>Multiple crises country</v>
      </c>
      <c r="C86" s="151" t="str">
        <f>'Crisis Indicator Data'!C83</f>
        <v>NER001</v>
      </c>
      <c r="D86" s="151" t="str">
        <f>'Crisis Indicator Data'!D83</f>
        <v>Niger</v>
      </c>
      <c r="E86" s="152" t="str">
        <f>'Crisis Indicator Data'!E83</f>
        <v>NER</v>
      </c>
      <c r="F86" s="251">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2.1</v>
      </c>
      <c r="G86" s="251">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251">
        <f t="shared" si="26"/>
        <v>2.0499999999999998</v>
      </c>
      <c r="I86" s="251">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3.1</v>
      </c>
      <c r="J86" s="251">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0.9</v>
      </c>
      <c r="K86" s="251">
        <f t="shared" si="27"/>
        <v>2</v>
      </c>
      <c r="L86" s="251">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4.3</v>
      </c>
      <c r="M86" s="251">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1.2</v>
      </c>
      <c r="N86" s="251">
        <f t="shared" si="28"/>
        <v>2.75</v>
      </c>
      <c r="O86" s="251">
        <f t="shared" si="29"/>
        <v>2.2666666666666666</v>
      </c>
      <c r="P86" s="251">
        <f>IF(B86="Regional crisis",VLOOKUP(C86,'Regional Crises'!$B$1:$R$69,12,FALSE),VLOOKUP(E86,'Country Indicator Data'!$B$4:$I$300,8,FALSE))</f>
        <v>3</v>
      </c>
      <c r="Q86" s="251">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251">
        <f t="shared" si="30"/>
        <v>3.35</v>
      </c>
      <c r="S86" s="251">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51">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51">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251">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2.6</v>
      </c>
      <c r="W86" s="251">
        <f t="shared" si="31"/>
        <v>2.8</v>
      </c>
      <c r="X86" s="251">
        <f t="shared" si="32"/>
        <v>2.8</v>
      </c>
      <c r="Y86" s="258">
        <f>IF('Core Indicators'!FC83="x","x",IF('Core Indicators'!FC83&gt;=5,5,IF('Core Indicators'!FC83&gt;=4,4,IF('Core Indicators'!FC83&gt;=3,3,IF('Core Indicators'!FC83&gt;=2,2,IF('Core Indicators'!FC83&gt;=1,1,0))))))</f>
        <v>5</v>
      </c>
      <c r="Z86" s="251">
        <f t="shared" si="33"/>
        <v>5</v>
      </c>
      <c r="AA86" s="258">
        <f>'Crisis Indicator Data'!Y83</f>
        <v>1</v>
      </c>
      <c r="AB86" s="258">
        <f>'Crisis Indicator Data'!Z83</f>
        <v>3</v>
      </c>
      <c r="AC86" s="258">
        <f>'Crisis Indicator Data'!AA83</f>
        <v>2</v>
      </c>
      <c r="AD86" s="258">
        <f>'Crisis Indicator Data'!AB83</f>
        <v>0</v>
      </c>
      <c r="AE86" s="258">
        <f t="shared" si="34"/>
        <v>3</v>
      </c>
      <c r="AF86" s="258">
        <f>'Crisis Indicator Data'!AC83</f>
        <v>0</v>
      </c>
      <c r="AG86" s="258">
        <f>'Crisis Indicator Data'!AD83</f>
        <v>3</v>
      </c>
      <c r="AH86" s="258">
        <f t="shared" si="35"/>
        <v>3</v>
      </c>
      <c r="AI86" s="258">
        <f>'Crisis Indicator Data'!AE83</f>
        <v>3</v>
      </c>
      <c r="AJ86" s="258">
        <f>'Crisis Indicator Data'!AF83</f>
        <v>1</v>
      </c>
      <c r="AK86" s="258">
        <f>'Crisis Indicator Data'!AG83</f>
        <v>3</v>
      </c>
      <c r="AL86" s="258">
        <f t="shared" si="36"/>
        <v>5</v>
      </c>
      <c r="AM86" s="251">
        <f t="shared" si="37"/>
        <v>4</v>
      </c>
      <c r="AN86" s="251">
        <f t="shared" si="38"/>
        <v>4.5</v>
      </c>
    </row>
    <row r="87" spans="1:40" ht="13.5" customHeight="1" x14ac:dyDescent="0.25">
      <c r="A87" s="150" t="str">
        <f>'Crisis Indicator Data'!A84</f>
        <v>Boko Haram in Niger</v>
      </c>
      <c r="B87" s="151" t="str">
        <f>'Crisis Indicator Data'!B84</f>
        <v>Conflict</v>
      </c>
      <c r="C87" s="151" t="str">
        <f>'Crisis Indicator Data'!C84</f>
        <v>NER002</v>
      </c>
      <c r="D87" s="151" t="str">
        <f>'Crisis Indicator Data'!D84</f>
        <v>Niger</v>
      </c>
      <c r="E87" s="152" t="str">
        <f>'Crisis Indicator Data'!E84</f>
        <v>NER</v>
      </c>
      <c r="F87" s="251">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2.1</v>
      </c>
      <c r="G87" s="251">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251">
        <f t="shared" si="26"/>
        <v>2.0499999999999998</v>
      </c>
      <c r="I87" s="251">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3.1</v>
      </c>
      <c r="J87" s="251">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0.9</v>
      </c>
      <c r="K87" s="251">
        <f t="shared" si="27"/>
        <v>2</v>
      </c>
      <c r="L87" s="251">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4.3</v>
      </c>
      <c r="M87" s="251">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1.2</v>
      </c>
      <c r="N87" s="251">
        <f t="shared" si="28"/>
        <v>2.75</v>
      </c>
      <c r="O87" s="251">
        <f t="shared" si="29"/>
        <v>2.2666666666666666</v>
      </c>
      <c r="P87" s="251">
        <f>IF(B87="Regional crisis",VLOOKUP(C87,'Regional Crises'!$B$1:$R$69,12,FALSE),VLOOKUP(E87,'Country Indicator Data'!$B$4:$I$300,8,FALSE))</f>
        <v>3</v>
      </c>
      <c r="Q87" s="251">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251">
        <f t="shared" si="30"/>
        <v>3.35</v>
      </c>
      <c r="S87" s="251">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51">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51">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51">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2.6</v>
      </c>
      <c r="W87" s="251">
        <f t="shared" si="31"/>
        <v>2.8</v>
      </c>
      <c r="X87" s="251">
        <f t="shared" si="32"/>
        <v>2.8</v>
      </c>
      <c r="Y87" s="258">
        <f>IF('Core Indicators'!FC84="x","x",IF('Core Indicators'!FC84&gt;=5,5,IF('Core Indicators'!FC84&gt;=4,4,IF('Core Indicators'!FC84&gt;=3,3,IF('Core Indicators'!FC84&gt;=2,2,IF('Core Indicators'!FC84&gt;=1,1,0))))))</f>
        <v>5</v>
      </c>
      <c r="Z87" s="251">
        <f t="shared" si="33"/>
        <v>5</v>
      </c>
      <c r="AA87" s="258">
        <f>'Crisis Indicator Data'!Y84</f>
        <v>1</v>
      </c>
      <c r="AB87" s="258">
        <f>'Crisis Indicator Data'!Z84</f>
        <v>3</v>
      </c>
      <c r="AC87" s="258">
        <f>'Crisis Indicator Data'!AA84</f>
        <v>2</v>
      </c>
      <c r="AD87" s="258">
        <f>'Crisis Indicator Data'!AB84</f>
        <v>0</v>
      </c>
      <c r="AE87" s="258">
        <f t="shared" si="34"/>
        <v>3</v>
      </c>
      <c r="AF87" s="258">
        <f>'Crisis Indicator Data'!AC84</f>
        <v>0</v>
      </c>
      <c r="AG87" s="258">
        <f>'Crisis Indicator Data'!AD84</f>
        <v>3</v>
      </c>
      <c r="AH87" s="258">
        <f t="shared" si="35"/>
        <v>3</v>
      </c>
      <c r="AI87" s="258">
        <f>'Crisis Indicator Data'!AE84</f>
        <v>3</v>
      </c>
      <c r="AJ87" s="258">
        <f>'Crisis Indicator Data'!AF84</f>
        <v>1</v>
      </c>
      <c r="AK87" s="258">
        <f>'Crisis Indicator Data'!AG84</f>
        <v>3</v>
      </c>
      <c r="AL87" s="258">
        <f t="shared" si="36"/>
        <v>5</v>
      </c>
      <c r="AM87" s="251">
        <f t="shared" si="37"/>
        <v>4</v>
      </c>
      <c r="AN87" s="251">
        <f t="shared" si="38"/>
        <v>4.5</v>
      </c>
    </row>
    <row r="88" spans="1:40" ht="13.5" customHeight="1" x14ac:dyDescent="0.25">
      <c r="A88" s="150" t="str">
        <f>'Crisis Indicator Data'!A85</f>
        <v>Mali/Burkina Faso conflict</v>
      </c>
      <c r="B88" s="151" t="str">
        <f>'Crisis Indicator Data'!B85</f>
        <v>Conflict</v>
      </c>
      <c r="C88" s="151" t="str">
        <f>'Crisis Indicator Data'!C85</f>
        <v>NER003</v>
      </c>
      <c r="D88" s="151" t="str">
        <f>'Crisis Indicator Data'!D85</f>
        <v>Niger</v>
      </c>
      <c r="E88" s="152" t="str">
        <f>'Crisis Indicator Data'!E85</f>
        <v>NER</v>
      </c>
      <c r="F88" s="251">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2.1</v>
      </c>
      <c r="G88" s="251">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251">
        <f t="shared" si="26"/>
        <v>2.0499999999999998</v>
      </c>
      <c r="I88" s="251">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3.1</v>
      </c>
      <c r="J88" s="251">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0.9</v>
      </c>
      <c r="K88" s="251">
        <f t="shared" si="27"/>
        <v>2</v>
      </c>
      <c r="L88" s="251">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4.3</v>
      </c>
      <c r="M88" s="251">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1.2</v>
      </c>
      <c r="N88" s="251">
        <f t="shared" si="28"/>
        <v>2.75</v>
      </c>
      <c r="O88" s="251">
        <f t="shared" si="29"/>
        <v>2.2666666666666666</v>
      </c>
      <c r="P88" s="251">
        <f>IF(B88="Regional crisis",VLOOKUP(C88,'Regional Crises'!$B$1:$R$69,12,FALSE),VLOOKUP(E88,'Country Indicator Data'!$B$4:$I$300,8,FALSE))</f>
        <v>3</v>
      </c>
      <c r="Q88" s="251">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251">
        <f t="shared" si="30"/>
        <v>3.35</v>
      </c>
      <c r="S88" s="251">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3.4</v>
      </c>
      <c r="T88" s="251">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51">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51">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2.6</v>
      </c>
      <c r="W88" s="251">
        <f t="shared" si="31"/>
        <v>2.8</v>
      </c>
      <c r="X88" s="251">
        <f t="shared" si="32"/>
        <v>2.8</v>
      </c>
      <c r="Y88" s="258">
        <f>IF('Core Indicators'!FC85="x","x",IF('Core Indicators'!FC85&gt;=5,5,IF('Core Indicators'!FC85&gt;=4,4,IF('Core Indicators'!FC85&gt;=3,3,IF('Core Indicators'!FC85&gt;=2,2,IF('Core Indicators'!FC85&gt;=1,1,0))))))</f>
        <v>5</v>
      </c>
      <c r="Z88" s="251">
        <f t="shared" si="33"/>
        <v>5</v>
      </c>
      <c r="AA88" s="258">
        <f>'Crisis Indicator Data'!Y85</f>
        <v>1</v>
      </c>
      <c r="AB88" s="258">
        <f>'Crisis Indicator Data'!Z85</f>
        <v>3</v>
      </c>
      <c r="AC88" s="258">
        <f>'Crisis Indicator Data'!AA85</f>
        <v>2</v>
      </c>
      <c r="AD88" s="258">
        <f>'Crisis Indicator Data'!AB85</f>
        <v>0</v>
      </c>
      <c r="AE88" s="258">
        <f t="shared" si="34"/>
        <v>3</v>
      </c>
      <c r="AF88" s="258">
        <f>'Crisis Indicator Data'!AC85</f>
        <v>0</v>
      </c>
      <c r="AG88" s="258">
        <f>'Crisis Indicator Data'!AD85</f>
        <v>2</v>
      </c>
      <c r="AH88" s="258">
        <f t="shared" si="35"/>
        <v>2</v>
      </c>
      <c r="AI88" s="258">
        <f>'Crisis Indicator Data'!AE85</f>
        <v>3</v>
      </c>
      <c r="AJ88" s="258">
        <f>'Crisis Indicator Data'!AF85</f>
        <v>0</v>
      </c>
      <c r="AK88" s="258">
        <f>'Crisis Indicator Data'!AG85</f>
        <v>3</v>
      </c>
      <c r="AL88" s="258">
        <f t="shared" si="36"/>
        <v>4</v>
      </c>
      <c r="AM88" s="251">
        <f t="shared" si="37"/>
        <v>3</v>
      </c>
      <c r="AN88" s="251">
        <f t="shared" si="38"/>
        <v>4</v>
      </c>
    </row>
    <row r="89" spans="1:40" ht="13.5" customHeight="1" x14ac:dyDescent="0.25">
      <c r="A89" s="150" t="str">
        <f>'Crisis Indicator Data'!A86</f>
        <v>Nigerian Refugees</v>
      </c>
      <c r="B89" s="151" t="str">
        <f>'Crisis Indicator Data'!B86</f>
        <v>International displacement</v>
      </c>
      <c r="C89" s="151" t="str">
        <f>'Crisis Indicator Data'!C86</f>
        <v>NER004</v>
      </c>
      <c r="D89" s="151" t="str">
        <f>'Crisis Indicator Data'!D86</f>
        <v>Niger</v>
      </c>
      <c r="E89" s="152" t="str">
        <f>'Crisis Indicator Data'!E86</f>
        <v>NER</v>
      </c>
      <c r="F89" s="251">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2.1</v>
      </c>
      <c r="G89" s="251">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v>
      </c>
      <c r="H89" s="251">
        <f t="shared" si="26"/>
        <v>2.0499999999999998</v>
      </c>
      <c r="I89" s="251">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3.1</v>
      </c>
      <c r="J89" s="251">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0.9</v>
      </c>
      <c r="K89" s="251">
        <f t="shared" si="27"/>
        <v>2</v>
      </c>
      <c r="L89" s="251">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4.3</v>
      </c>
      <c r="M89" s="251">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1.2</v>
      </c>
      <c r="N89" s="251">
        <f t="shared" si="28"/>
        <v>2.75</v>
      </c>
      <c r="O89" s="251">
        <f t="shared" si="29"/>
        <v>2.2666666666666666</v>
      </c>
      <c r="P89" s="251">
        <f>IF(B89="Regional crisis",VLOOKUP(C89,'Regional Crises'!$B$1:$R$69,12,FALSE),VLOOKUP(E89,'Country Indicator Data'!$B$4:$I$300,8,FALSE))</f>
        <v>3</v>
      </c>
      <c r="Q89" s="251">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251">
        <f t="shared" si="30"/>
        <v>3.35</v>
      </c>
      <c r="S89" s="251">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3.4</v>
      </c>
      <c r="T89" s="251">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51">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51">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2.6</v>
      </c>
      <c r="W89" s="251">
        <f t="shared" si="31"/>
        <v>2.8</v>
      </c>
      <c r="X89" s="251">
        <f t="shared" si="32"/>
        <v>2.8</v>
      </c>
      <c r="Y89" s="258">
        <f>IF('Core Indicators'!FC86="x","x",IF('Core Indicators'!FC86&gt;=5,5,IF('Core Indicators'!FC86&gt;=4,4,IF('Core Indicators'!FC86&gt;=3,3,IF('Core Indicators'!FC86&gt;=2,2,IF('Core Indicators'!FC86&gt;=1,1,0))))))</f>
        <v>2</v>
      </c>
      <c r="Z89" s="251">
        <f t="shared" si="33"/>
        <v>2</v>
      </c>
      <c r="AA89" s="258">
        <f>'Crisis Indicator Data'!Y86</f>
        <v>1</v>
      </c>
      <c r="AB89" s="258">
        <f>'Crisis Indicator Data'!Z86</f>
        <v>3</v>
      </c>
      <c r="AC89" s="258">
        <f>'Crisis Indicator Data'!AA86</f>
        <v>1</v>
      </c>
      <c r="AD89" s="258">
        <f>'Crisis Indicator Data'!AB86</f>
        <v>0</v>
      </c>
      <c r="AE89" s="258">
        <f t="shared" si="34"/>
        <v>2</v>
      </c>
      <c r="AF89" s="258">
        <f>'Crisis Indicator Data'!AC86</f>
        <v>0</v>
      </c>
      <c r="AG89" s="258">
        <f>'Crisis Indicator Data'!AD86</f>
        <v>2</v>
      </c>
      <c r="AH89" s="258">
        <f t="shared" si="35"/>
        <v>2</v>
      </c>
      <c r="AI89" s="258">
        <f>'Crisis Indicator Data'!AE86</f>
        <v>2</v>
      </c>
      <c r="AJ89" s="258">
        <f>'Crisis Indicator Data'!AF86</f>
        <v>0</v>
      </c>
      <c r="AK89" s="258">
        <f>'Crisis Indicator Data'!AG86</f>
        <v>3</v>
      </c>
      <c r="AL89" s="258">
        <f t="shared" si="36"/>
        <v>4</v>
      </c>
      <c r="AM89" s="251">
        <f t="shared" si="37"/>
        <v>3</v>
      </c>
      <c r="AN89" s="251">
        <f t="shared" si="38"/>
        <v>2.5</v>
      </c>
    </row>
    <row r="90" spans="1:40" ht="13.5" customHeight="1" x14ac:dyDescent="0.25">
      <c r="A90" s="150" t="str">
        <f>'Crisis Indicator Data'!A87</f>
        <v>Complex crisis in Nigeria</v>
      </c>
      <c r="B90" s="151" t="str">
        <f>'Crisis Indicator Data'!B87</f>
        <v>Complex crisis</v>
      </c>
      <c r="C90" s="151" t="str">
        <f>'Crisis Indicator Data'!C87</f>
        <v>NGA001</v>
      </c>
      <c r="D90" s="151" t="str">
        <f>'Crisis Indicator Data'!D87</f>
        <v>Nigeria</v>
      </c>
      <c r="E90" s="152" t="str">
        <f>'Crisis Indicator Data'!E87</f>
        <v>NGA</v>
      </c>
      <c r="F90" s="251">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3.9</v>
      </c>
      <c r="G90" s="251">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2.2999999999999998</v>
      </c>
      <c r="H90" s="251">
        <f t="shared" si="26"/>
        <v>3.0999999999999996</v>
      </c>
      <c r="I90" s="251">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4.0999999999999996</v>
      </c>
      <c r="J90" s="251">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0.3</v>
      </c>
      <c r="K90" s="251">
        <f t="shared" si="27"/>
        <v>2.1999999999999997</v>
      </c>
      <c r="L90" s="251" t="str">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x</v>
      </c>
      <c r="M90" s="251">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1.3</v>
      </c>
      <c r="N90" s="251">
        <f t="shared" si="28"/>
        <v>1.3</v>
      </c>
      <c r="O90" s="251">
        <f t="shared" si="29"/>
        <v>2.1999999999999997</v>
      </c>
      <c r="P90" s="251">
        <f>IF(B90="Regional crisis",VLOOKUP(C90,'Regional Crises'!$B$1:$R$69,12,FALSE),VLOOKUP(E90,'Country Indicator Data'!$B$4:$I$300,8,FALSE))</f>
        <v>5</v>
      </c>
      <c r="Q90" s="251">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51">
        <f t="shared" si="30"/>
        <v>5</v>
      </c>
      <c r="S90" s="251">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51">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3.4</v>
      </c>
      <c r="U90" s="251">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2.4</v>
      </c>
      <c r="V90" s="251">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2.7</v>
      </c>
      <c r="W90" s="251">
        <f t="shared" si="31"/>
        <v>3.1</v>
      </c>
      <c r="X90" s="251">
        <f t="shared" si="32"/>
        <v>3.4</v>
      </c>
      <c r="Y90" s="258">
        <f>IF('Core Indicators'!FC87="x","x",IF('Core Indicators'!FC87&gt;=5,5,IF('Core Indicators'!FC87&gt;=4,4,IF('Core Indicators'!FC87&gt;=3,3,IF('Core Indicators'!FC87&gt;=2,2,IF('Core Indicators'!FC87&gt;=1,1,0))))))</f>
        <v>5</v>
      </c>
      <c r="Z90" s="251">
        <f t="shared" si="33"/>
        <v>5</v>
      </c>
      <c r="AA90" s="258">
        <f>'Crisis Indicator Data'!Y87</f>
        <v>1</v>
      </c>
      <c r="AB90" s="258">
        <f>'Crisis Indicator Data'!Z87</f>
        <v>3</v>
      </c>
      <c r="AC90" s="258">
        <f>'Crisis Indicator Data'!AA87</f>
        <v>2</v>
      </c>
      <c r="AD90" s="258">
        <f>'Crisis Indicator Data'!AB87</f>
        <v>2</v>
      </c>
      <c r="AE90" s="258">
        <f t="shared" si="34"/>
        <v>4</v>
      </c>
      <c r="AF90" s="258">
        <f>'Crisis Indicator Data'!AC87</f>
        <v>2</v>
      </c>
      <c r="AG90" s="258">
        <f>'Crisis Indicator Data'!AD87</f>
        <v>3</v>
      </c>
      <c r="AH90" s="258">
        <f t="shared" si="35"/>
        <v>5</v>
      </c>
      <c r="AI90" s="258">
        <f>'Crisis Indicator Data'!AE87</f>
        <v>3</v>
      </c>
      <c r="AJ90" s="258">
        <f>'Crisis Indicator Data'!AF87</f>
        <v>1</v>
      </c>
      <c r="AK90" s="258">
        <f>'Crisis Indicator Data'!AG87</f>
        <v>3</v>
      </c>
      <c r="AL90" s="258">
        <f t="shared" si="36"/>
        <v>5</v>
      </c>
      <c r="AM90" s="251">
        <f t="shared" si="37"/>
        <v>5</v>
      </c>
      <c r="AN90" s="251">
        <f t="shared" si="38"/>
        <v>5</v>
      </c>
    </row>
    <row r="91" spans="1:40" ht="13.5" customHeight="1" x14ac:dyDescent="0.25">
      <c r="A91" s="150" t="str">
        <f>'Crisis Indicator Data'!A88</f>
        <v>Middle belt conflict</v>
      </c>
      <c r="B91" s="151" t="str">
        <f>'Crisis Indicator Data'!B88</f>
        <v>Conflict</v>
      </c>
      <c r="C91" s="151" t="str">
        <f>'Crisis Indicator Data'!C88</f>
        <v>NGA003</v>
      </c>
      <c r="D91" s="151" t="str">
        <f>'Crisis Indicator Data'!D88</f>
        <v>Nigeria</v>
      </c>
      <c r="E91" s="152" t="str">
        <f>'Crisis Indicator Data'!E88</f>
        <v>NGA</v>
      </c>
      <c r="F91" s="251">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51">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2.2999999999999998</v>
      </c>
      <c r="H91" s="251">
        <f t="shared" si="26"/>
        <v>3.0999999999999996</v>
      </c>
      <c r="I91" s="251">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4.0999999999999996</v>
      </c>
      <c r="J91" s="251">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0.3</v>
      </c>
      <c r="K91" s="251">
        <f t="shared" si="27"/>
        <v>2.1999999999999997</v>
      </c>
      <c r="L91" s="251"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51">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1.3</v>
      </c>
      <c r="N91" s="251">
        <f t="shared" si="28"/>
        <v>1.3</v>
      </c>
      <c r="O91" s="251">
        <f t="shared" si="29"/>
        <v>2.1999999999999997</v>
      </c>
      <c r="P91" s="251">
        <f>IF(B91="Regional crisis",VLOOKUP(C91,'Regional Crises'!$B$1:$R$69,12,FALSE),VLOOKUP(E91,'Country Indicator Data'!$B$4:$I$300,8,FALSE))</f>
        <v>5</v>
      </c>
      <c r="Q91" s="251">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251">
        <f t="shared" si="30"/>
        <v>5</v>
      </c>
      <c r="S91" s="251">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251">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3.4</v>
      </c>
      <c r="U91" s="251">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2.4</v>
      </c>
      <c r="V91" s="251">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2.7</v>
      </c>
      <c r="W91" s="251">
        <f t="shared" si="31"/>
        <v>3.1</v>
      </c>
      <c r="X91" s="251">
        <f t="shared" si="32"/>
        <v>3.4</v>
      </c>
      <c r="Y91" s="258">
        <f>IF('Core Indicators'!FC88="x","x",IF('Core Indicators'!FC88&gt;=5,5,IF('Core Indicators'!FC88&gt;=4,4,IF('Core Indicators'!FC88&gt;=3,3,IF('Core Indicators'!FC88&gt;=2,2,IF('Core Indicators'!FC88&gt;=1,1,0))))))</f>
        <v>5</v>
      </c>
      <c r="Z91" s="251">
        <f t="shared" si="33"/>
        <v>5</v>
      </c>
      <c r="AA91" s="258">
        <f>'Crisis Indicator Data'!Y88</f>
        <v>0</v>
      </c>
      <c r="AB91" s="258">
        <f>'Crisis Indicator Data'!Z88</f>
        <v>2</v>
      </c>
      <c r="AC91" s="258">
        <f>'Crisis Indicator Data'!AA88</f>
        <v>0</v>
      </c>
      <c r="AD91" s="258">
        <f>'Crisis Indicator Data'!AB88</f>
        <v>2</v>
      </c>
      <c r="AE91" s="258">
        <f t="shared" si="34"/>
        <v>2</v>
      </c>
      <c r="AF91" s="258">
        <f>'Crisis Indicator Data'!AC88</f>
        <v>0</v>
      </c>
      <c r="AG91" s="258">
        <f>'Crisis Indicator Data'!AD88</f>
        <v>1</v>
      </c>
      <c r="AH91" s="258">
        <f t="shared" si="35"/>
        <v>1</v>
      </c>
      <c r="AI91" s="258">
        <f>'Crisis Indicator Data'!AE88</f>
        <v>1</v>
      </c>
      <c r="AJ91" s="258">
        <f>'Crisis Indicator Data'!AF88</f>
        <v>1</v>
      </c>
      <c r="AK91" s="258">
        <f>'Crisis Indicator Data'!AG88</f>
        <v>3</v>
      </c>
      <c r="AL91" s="258">
        <f t="shared" si="36"/>
        <v>4</v>
      </c>
      <c r="AM91" s="251">
        <f t="shared" si="37"/>
        <v>2</v>
      </c>
      <c r="AN91" s="251">
        <f t="shared" si="38"/>
        <v>3.5</v>
      </c>
    </row>
    <row r="92" spans="1:40" ht="13.5" customHeight="1" x14ac:dyDescent="0.25">
      <c r="A92" s="150" t="str">
        <f>'Crisis Indicator Data'!A89</f>
        <v>Boko Haram crisis in Nigeria</v>
      </c>
      <c r="B92" s="151" t="str">
        <f>'Crisis Indicator Data'!B89</f>
        <v>Conflict</v>
      </c>
      <c r="C92" s="151" t="str">
        <f>'Crisis Indicator Data'!C89</f>
        <v>NGA004</v>
      </c>
      <c r="D92" s="151" t="str">
        <f>'Crisis Indicator Data'!D89</f>
        <v>Nigeria</v>
      </c>
      <c r="E92" s="152" t="str">
        <f>'Crisis Indicator Data'!E89</f>
        <v>NGA</v>
      </c>
      <c r="F92" s="251">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251">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51">
        <f t="shared" si="26"/>
        <v>3.0999999999999996</v>
      </c>
      <c r="I92" s="251">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4.0999999999999996</v>
      </c>
      <c r="J92" s="251">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0.3</v>
      </c>
      <c r="K92" s="251">
        <f t="shared" si="27"/>
        <v>2.1999999999999997</v>
      </c>
      <c r="L92" s="251" t="str">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251">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1.3</v>
      </c>
      <c r="N92" s="251">
        <f t="shared" si="28"/>
        <v>1.3</v>
      </c>
      <c r="O92" s="251">
        <f t="shared" si="29"/>
        <v>2.1999999999999997</v>
      </c>
      <c r="P92" s="251">
        <f>IF(B92="Regional crisis",VLOOKUP(C92,'Regional Crises'!$B$1:$R$69,12,FALSE),VLOOKUP(E92,'Country Indicator Data'!$B$4:$I$300,8,FALSE))</f>
        <v>5</v>
      </c>
      <c r="Q92" s="251">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51">
        <f t="shared" si="30"/>
        <v>5</v>
      </c>
      <c r="S92" s="251">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51">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3.4</v>
      </c>
      <c r="U92" s="251">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51">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2.7</v>
      </c>
      <c r="W92" s="251">
        <f t="shared" si="31"/>
        <v>3.1</v>
      </c>
      <c r="X92" s="251">
        <f t="shared" si="32"/>
        <v>3.4</v>
      </c>
      <c r="Y92" s="258">
        <f>IF('Core Indicators'!FC89="x","x",IF('Core Indicators'!FC89&gt;=5,5,IF('Core Indicators'!FC89&gt;=4,4,IF('Core Indicators'!FC89&gt;=3,3,IF('Core Indicators'!FC89&gt;=2,2,IF('Core Indicators'!FC89&gt;=1,1,0))))))</f>
        <v>4</v>
      </c>
      <c r="Z92" s="251">
        <f t="shared" si="33"/>
        <v>4</v>
      </c>
      <c r="AA92" s="258">
        <f>'Crisis Indicator Data'!Y89</f>
        <v>1</v>
      </c>
      <c r="AB92" s="258">
        <f>'Crisis Indicator Data'!Z89</f>
        <v>2</v>
      </c>
      <c r="AC92" s="258">
        <f>'Crisis Indicator Data'!AA89</f>
        <v>2</v>
      </c>
      <c r="AD92" s="258">
        <f>'Crisis Indicator Data'!AB89</f>
        <v>0</v>
      </c>
      <c r="AE92" s="258">
        <f t="shared" si="34"/>
        <v>2</v>
      </c>
      <c r="AF92" s="258">
        <f>'Crisis Indicator Data'!AC89</f>
        <v>2</v>
      </c>
      <c r="AG92" s="258">
        <f>'Crisis Indicator Data'!AD89</f>
        <v>2</v>
      </c>
      <c r="AH92" s="258">
        <f t="shared" si="35"/>
        <v>4</v>
      </c>
      <c r="AI92" s="258">
        <f>'Crisis Indicator Data'!AE89</f>
        <v>3</v>
      </c>
      <c r="AJ92" s="258">
        <f>'Crisis Indicator Data'!AF89</f>
        <v>1</v>
      </c>
      <c r="AK92" s="258">
        <f>'Crisis Indicator Data'!AG89</f>
        <v>3</v>
      </c>
      <c r="AL92" s="258">
        <f t="shared" si="36"/>
        <v>5</v>
      </c>
      <c r="AM92" s="251">
        <f t="shared" si="37"/>
        <v>4</v>
      </c>
      <c r="AN92" s="251">
        <f t="shared" si="38"/>
        <v>4</v>
      </c>
    </row>
    <row r="93" spans="1:40" ht="13.5" customHeight="1" x14ac:dyDescent="0.25">
      <c r="A93" s="150" t="str">
        <f>'Crisis Indicator Data'!A90</f>
        <v>Northwest Banditry</v>
      </c>
      <c r="B93" s="151" t="str">
        <f>'Crisis Indicator Data'!B90</f>
        <v>Other type of violence</v>
      </c>
      <c r="C93" s="151" t="str">
        <f>'Crisis Indicator Data'!C90</f>
        <v>NGA007</v>
      </c>
      <c r="D93" s="151" t="str">
        <f>'Crisis Indicator Data'!D90</f>
        <v>Nigeria</v>
      </c>
      <c r="E93" s="152" t="str">
        <f>'Crisis Indicator Data'!E90</f>
        <v>NGA</v>
      </c>
      <c r="F93" s="251">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251">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251">
        <f t="shared" si="26"/>
        <v>3.0999999999999996</v>
      </c>
      <c r="I93" s="251">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251">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251">
        <f t="shared" si="27"/>
        <v>2.1999999999999997</v>
      </c>
      <c r="L93" s="251" t="str">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251">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251">
        <f t="shared" si="28"/>
        <v>1.3</v>
      </c>
      <c r="O93" s="251">
        <f t="shared" si="29"/>
        <v>2.1999999999999997</v>
      </c>
      <c r="P93" s="251">
        <f>IF(B93="Regional crisis",VLOOKUP(C93,'Regional Crises'!$B$1:$R$69,12,FALSE),VLOOKUP(E93,'Country Indicator Data'!$B$4:$I$300,8,FALSE))</f>
        <v>5</v>
      </c>
      <c r="Q93" s="251">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51">
        <f t="shared" si="30"/>
        <v>5</v>
      </c>
      <c r="S93" s="251">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251">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51">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2.4</v>
      </c>
      <c r="V93" s="251">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2.7</v>
      </c>
      <c r="W93" s="251">
        <f t="shared" si="31"/>
        <v>3.1</v>
      </c>
      <c r="X93" s="251">
        <f t="shared" si="32"/>
        <v>3.4</v>
      </c>
      <c r="Y93" s="258">
        <f>IF('Core Indicators'!FC90="x","x",IF('Core Indicators'!FC90&gt;=5,5,IF('Core Indicators'!FC90&gt;=4,4,IF('Core Indicators'!FC90&gt;=3,3,IF('Core Indicators'!FC90&gt;=2,2,IF('Core Indicators'!FC90&gt;=1,1,0))))))</f>
        <v>5</v>
      </c>
      <c r="Z93" s="251">
        <f t="shared" si="33"/>
        <v>5</v>
      </c>
      <c r="AA93" s="258">
        <f>'Crisis Indicator Data'!Y90</f>
        <v>0</v>
      </c>
      <c r="AB93" s="258">
        <f>'Crisis Indicator Data'!Z90</f>
        <v>3</v>
      </c>
      <c r="AC93" s="258">
        <f>'Crisis Indicator Data'!AA90</f>
        <v>0</v>
      </c>
      <c r="AD93" s="258">
        <f>'Crisis Indicator Data'!AB90</f>
        <v>0</v>
      </c>
      <c r="AE93" s="258">
        <f t="shared" si="34"/>
        <v>2</v>
      </c>
      <c r="AF93" s="258">
        <f>'Crisis Indicator Data'!AC90</f>
        <v>2</v>
      </c>
      <c r="AG93" s="258">
        <f>'Crisis Indicator Data'!AD90</f>
        <v>2</v>
      </c>
      <c r="AH93" s="258">
        <f t="shared" si="35"/>
        <v>4</v>
      </c>
      <c r="AI93" s="258">
        <f>'Crisis Indicator Data'!AE90</f>
        <v>2</v>
      </c>
      <c r="AJ93" s="258">
        <f>'Crisis Indicator Data'!AF90</f>
        <v>1</v>
      </c>
      <c r="AK93" s="258">
        <f>'Crisis Indicator Data'!AG90</f>
        <v>3</v>
      </c>
      <c r="AL93" s="258">
        <f t="shared" si="36"/>
        <v>4</v>
      </c>
      <c r="AM93" s="251">
        <f t="shared" si="37"/>
        <v>3</v>
      </c>
      <c r="AN93" s="251">
        <f t="shared" si="38"/>
        <v>4</v>
      </c>
    </row>
    <row r="94" spans="1:40" ht="13.5" customHeight="1" x14ac:dyDescent="0.25">
      <c r="A94" s="150" t="str">
        <f>'Crisis Indicator Data'!A91</f>
        <v>Cameroonian Refugees in Nigeria</v>
      </c>
      <c r="B94" s="151" t="str">
        <f>'Crisis Indicator Data'!B91</f>
        <v>International displacement</v>
      </c>
      <c r="C94" s="151" t="str">
        <f>'Crisis Indicator Data'!C91</f>
        <v>NGA008</v>
      </c>
      <c r="D94" s="151" t="str">
        <f>'Crisis Indicator Data'!D91</f>
        <v>Nigeria</v>
      </c>
      <c r="E94" s="152" t="str">
        <f>'Crisis Indicator Data'!E91</f>
        <v>NGA</v>
      </c>
      <c r="F94" s="251">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51">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51">
        <f t="shared" si="26"/>
        <v>3.0999999999999996</v>
      </c>
      <c r="I94" s="251">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51">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51">
        <f t="shared" si="27"/>
        <v>2.1999999999999997</v>
      </c>
      <c r="L94" s="251" t="str">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51">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51">
        <f t="shared" si="28"/>
        <v>1.3</v>
      </c>
      <c r="O94" s="251">
        <f t="shared" si="29"/>
        <v>2.1999999999999997</v>
      </c>
      <c r="P94" s="251">
        <f>IF(B94="Regional crisis",VLOOKUP(C94,'Regional Crises'!$B$1:$R$69,12,FALSE),VLOOKUP(E94,'Country Indicator Data'!$B$4:$I$300,8,FALSE))</f>
        <v>5</v>
      </c>
      <c r="Q94" s="251">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51">
        <f t="shared" si="30"/>
        <v>5</v>
      </c>
      <c r="S94" s="251">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51">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51">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51">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51">
        <f t="shared" si="31"/>
        <v>3.1</v>
      </c>
      <c r="X94" s="251">
        <f t="shared" si="32"/>
        <v>3.4</v>
      </c>
      <c r="Y94" s="258">
        <f>IF('Core Indicators'!FC91="x","x",IF('Core Indicators'!FC91&gt;=5,5,IF('Core Indicators'!FC91&gt;=4,4,IF('Core Indicators'!FC91&gt;=3,3,IF('Core Indicators'!FC91&gt;=2,2,IF('Core Indicators'!FC91&gt;=1,1,0))))))</f>
        <v>5</v>
      </c>
      <c r="Z94" s="251">
        <f t="shared" si="33"/>
        <v>5</v>
      </c>
      <c r="AA94" s="258">
        <f>'Crisis Indicator Data'!Y91</f>
        <v>0</v>
      </c>
      <c r="AB94" s="258">
        <f>'Crisis Indicator Data'!Z91</f>
        <v>2</v>
      </c>
      <c r="AC94" s="258">
        <f>'Crisis Indicator Data'!AA91</f>
        <v>0</v>
      </c>
      <c r="AD94" s="258">
        <f>'Crisis Indicator Data'!AB91</f>
        <v>0</v>
      </c>
      <c r="AE94" s="258">
        <f t="shared" si="34"/>
        <v>2</v>
      </c>
      <c r="AF94" s="258">
        <f>'Crisis Indicator Data'!AC91</f>
        <v>0</v>
      </c>
      <c r="AG94" s="258">
        <f>'Crisis Indicator Data'!AD91</f>
        <v>1</v>
      </c>
      <c r="AH94" s="258">
        <f t="shared" si="35"/>
        <v>1</v>
      </c>
      <c r="AI94" s="258">
        <f>'Crisis Indicator Data'!AE91</f>
        <v>0</v>
      </c>
      <c r="AJ94" s="258">
        <f>'Crisis Indicator Data'!AF91</f>
        <v>1</v>
      </c>
      <c r="AK94" s="258">
        <f>'Crisis Indicator Data'!AG91</f>
        <v>3</v>
      </c>
      <c r="AL94" s="258">
        <f t="shared" si="36"/>
        <v>3</v>
      </c>
      <c r="AM94" s="251">
        <f t="shared" si="37"/>
        <v>2</v>
      </c>
      <c r="AN94" s="251">
        <f t="shared" si="38"/>
        <v>3.5</v>
      </c>
    </row>
    <row r="95" spans="1:40" ht="13.5" customHeight="1" x14ac:dyDescent="0.2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2" t="str">
        <f>'Crisis Indicator Data'!E92</f>
        <v>NIC</v>
      </c>
      <c r="F95" s="251">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2.9</v>
      </c>
      <c r="G95" s="251">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3</v>
      </c>
      <c r="H95" s="251">
        <f t="shared" si="26"/>
        <v>2.95</v>
      </c>
      <c r="I95" s="251">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1.3</v>
      </c>
      <c r="J95" s="251">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1.4</v>
      </c>
      <c r="K95" s="251">
        <f t="shared" si="27"/>
        <v>1.35</v>
      </c>
      <c r="L95" s="251">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v>
      </c>
      <c r="M95" s="251">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2.7</v>
      </c>
      <c r="N95" s="251">
        <f t="shared" si="28"/>
        <v>2.85</v>
      </c>
      <c r="O95" s="251">
        <f t="shared" si="29"/>
        <v>2.3833333333333333</v>
      </c>
      <c r="P95" s="251">
        <f>IF(B95="Regional crisis",VLOOKUP(C95,'Regional Crises'!$B$1:$R$69,12,FALSE),VLOOKUP(E95,'Country Indicator Data'!$B$4:$I$300,8,FALSE))</f>
        <v>3</v>
      </c>
      <c r="Q95" s="251">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0.9</v>
      </c>
      <c r="R95" s="251">
        <f t="shared" si="30"/>
        <v>1.95</v>
      </c>
      <c r="S95" s="251">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3.9</v>
      </c>
      <c r="T95" s="251">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3.7</v>
      </c>
      <c r="U95" s="251">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3.8</v>
      </c>
      <c r="V95" s="251">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3.5</v>
      </c>
      <c r="W95" s="251">
        <f t="shared" si="31"/>
        <v>3.7</v>
      </c>
      <c r="X95" s="251">
        <f t="shared" si="32"/>
        <v>2.7</v>
      </c>
      <c r="Y95" s="258">
        <f>IF('Core Indicators'!FC92="x","x",IF('Core Indicators'!FC92&gt;=5,5,IF('Core Indicators'!FC92&gt;=4,4,IF('Core Indicators'!FC92&gt;=3,3,IF('Core Indicators'!FC92&gt;=2,2,IF('Core Indicators'!FC92&gt;=1,1,0))))))</f>
        <v>3</v>
      </c>
      <c r="Z95" s="251">
        <f t="shared" si="33"/>
        <v>3</v>
      </c>
      <c r="AA95" s="258">
        <f>'Crisis Indicator Data'!Y92</f>
        <v>2</v>
      </c>
      <c r="AB95" s="258">
        <f>'Crisis Indicator Data'!Z92</f>
        <v>0</v>
      </c>
      <c r="AC95" s="258">
        <f>'Crisis Indicator Data'!AA92</f>
        <v>1</v>
      </c>
      <c r="AD95" s="258">
        <f>'Crisis Indicator Data'!AB92</f>
        <v>2</v>
      </c>
      <c r="AE95" s="258">
        <f t="shared" si="34"/>
        <v>2</v>
      </c>
      <c r="AF95" s="258">
        <f>'Crisis Indicator Data'!AC92</f>
        <v>2</v>
      </c>
      <c r="AG95" s="258">
        <f>'Crisis Indicator Data'!AD92</f>
        <v>3</v>
      </c>
      <c r="AH95" s="258">
        <f t="shared" si="35"/>
        <v>5</v>
      </c>
      <c r="AI95" s="258">
        <f>'Crisis Indicator Data'!AE92</f>
        <v>0</v>
      </c>
      <c r="AJ95" s="258">
        <f>'Crisis Indicator Data'!AF92</f>
        <v>0</v>
      </c>
      <c r="AK95" s="258">
        <f>'Crisis Indicator Data'!AG92</f>
        <v>2</v>
      </c>
      <c r="AL95" s="258">
        <f t="shared" si="36"/>
        <v>2</v>
      </c>
      <c r="AM95" s="251">
        <f t="shared" si="37"/>
        <v>3</v>
      </c>
      <c r="AN95" s="251">
        <f t="shared" si="38"/>
        <v>3</v>
      </c>
    </row>
    <row r="96" spans="1:40" ht="13.5" customHeight="1" x14ac:dyDescent="0.25">
      <c r="A96" s="150" t="str">
        <f>'Crisis Indicator Data'!A93</f>
        <v>Complex crisis in Pakistan</v>
      </c>
      <c r="B96" s="151" t="str">
        <f>'Crisis Indicator Data'!B93</f>
        <v>Complex crisis</v>
      </c>
      <c r="C96" s="151" t="str">
        <f>'Crisis Indicator Data'!C93</f>
        <v>PAK001</v>
      </c>
      <c r="D96" s="151" t="str">
        <f>'Crisis Indicator Data'!D93</f>
        <v>Pakistan</v>
      </c>
      <c r="E96" s="152" t="str">
        <f>'Crisis Indicator Data'!E93</f>
        <v>PAK</v>
      </c>
      <c r="F96" s="251">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51">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3.1</v>
      </c>
      <c r="H96" s="251">
        <f t="shared" si="26"/>
        <v>3.5</v>
      </c>
      <c r="I96" s="251">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3.2</v>
      </c>
      <c r="J96" s="251">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1.6</v>
      </c>
      <c r="K96" s="251">
        <f t="shared" si="27"/>
        <v>2.4000000000000004</v>
      </c>
      <c r="L96" s="251">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3.6</v>
      </c>
      <c r="M96" s="251">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0.8</v>
      </c>
      <c r="N96" s="251">
        <f t="shared" si="28"/>
        <v>2.2000000000000002</v>
      </c>
      <c r="O96" s="251">
        <f t="shared" si="29"/>
        <v>2.7000000000000006</v>
      </c>
      <c r="P96" s="251">
        <f>IF(B96="Regional crisis",VLOOKUP(C96,'Regional Crises'!$B$1:$R$69,12,FALSE),VLOOKUP(E96,'Country Indicator Data'!$B$4:$I$300,8,FALSE))</f>
        <v>3</v>
      </c>
      <c r="Q96" s="251">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4.2</v>
      </c>
      <c r="R96" s="251">
        <f t="shared" si="30"/>
        <v>3.6</v>
      </c>
      <c r="S96" s="251">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251">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3.2</v>
      </c>
      <c r="U96" s="251">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3.4</v>
      </c>
      <c r="V96" s="251">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3.1</v>
      </c>
      <c r="W96" s="251">
        <f t="shared" si="31"/>
        <v>3.3</v>
      </c>
      <c r="X96" s="251">
        <f t="shared" si="32"/>
        <v>3.2</v>
      </c>
      <c r="Y96" s="258">
        <f>IF('Core Indicators'!FC93="x","x",IF('Core Indicators'!FC93&gt;=5,5,IF('Core Indicators'!FC93&gt;=4,4,IF('Core Indicators'!FC93&gt;=3,3,IF('Core Indicators'!FC93&gt;=2,2,IF('Core Indicators'!FC93&gt;=1,1,0))))))</f>
        <v>5</v>
      </c>
      <c r="Z96" s="251">
        <f t="shared" si="33"/>
        <v>5</v>
      </c>
      <c r="AA96" s="258">
        <f>'Crisis Indicator Data'!Y93</f>
        <v>2</v>
      </c>
      <c r="AB96" s="258">
        <f>'Crisis Indicator Data'!Z93</f>
        <v>2</v>
      </c>
      <c r="AC96" s="258">
        <f>'Crisis Indicator Data'!AA93</f>
        <v>1</v>
      </c>
      <c r="AD96" s="258">
        <f>'Crisis Indicator Data'!AB93</f>
        <v>0</v>
      </c>
      <c r="AE96" s="258">
        <f t="shared" si="34"/>
        <v>2</v>
      </c>
      <c r="AF96" s="258">
        <f>'Crisis Indicator Data'!AC93</f>
        <v>0</v>
      </c>
      <c r="AG96" s="258">
        <f>'Crisis Indicator Data'!AD93</f>
        <v>2</v>
      </c>
      <c r="AH96" s="258">
        <f t="shared" si="35"/>
        <v>2</v>
      </c>
      <c r="AI96" s="258">
        <f>'Crisis Indicator Data'!AE93</f>
        <v>1</v>
      </c>
      <c r="AJ96" s="258">
        <f>'Crisis Indicator Data'!AF93</f>
        <v>1</v>
      </c>
      <c r="AK96" s="258">
        <f>'Crisis Indicator Data'!AG93</f>
        <v>2</v>
      </c>
      <c r="AL96" s="258">
        <f t="shared" si="36"/>
        <v>3</v>
      </c>
      <c r="AM96" s="251">
        <f t="shared" si="37"/>
        <v>2</v>
      </c>
      <c r="AN96" s="251">
        <f t="shared" si="38"/>
        <v>3.5</v>
      </c>
    </row>
    <row r="97" spans="1:40" ht="13.5" customHeight="1" x14ac:dyDescent="0.25">
      <c r="A97" s="150" t="str">
        <f>'Crisis Indicator Data'!A94</f>
        <v>Kashmir conflict in Pakistan</v>
      </c>
      <c r="B97" s="151" t="str">
        <f>'Crisis Indicator Data'!B94</f>
        <v>Conflict</v>
      </c>
      <c r="C97" s="151" t="str">
        <f>'Crisis Indicator Data'!C94</f>
        <v>PAK004</v>
      </c>
      <c r="D97" s="151" t="str">
        <f>'Crisis Indicator Data'!D94</f>
        <v>Pakistan</v>
      </c>
      <c r="E97" s="152" t="str">
        <f>'Crisis Indicator Data'!E94</f>
        <v>PAK</v>
      </c>
      <c r="F97" s="251">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51">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51">
        <f t="shared" si="26"/>
        <v>3.5</v>
      </c>
      <c r="I97" s="251">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3.2</v>
      </c>
      <c r="J97" s="251">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251">
        <f t="shared" si="27"/>
        <v>2.4000000000000004</v>
      </c>
      <c r="L97" s="251">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3.6</v>
      </c>
      <c r="M97" s="251">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51">
        <f t="shared" si="28"/>
        <v>2.2000000000000002</v>
      </c>
      <c r="O97" s="251">
        <f t="shared" si="29"/>
        <v>2.7000000000000006</v>
      </c>
      <c r="P97" s="251">
        <f>IF(B97="Regional crisis",VLOOKUP(C97,'Regional Crises'!$B$1:$R$69,12,FALSE),VLOOKUP(E97,'Country Indicator Data'!$B$4:$I$300,8,FALSE))</f>
        <v>3</v>
      </c>
      <c r="Q97" s="251">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4.2</v>
      </c>
      <c r="R97" s="251">
        <f t="shared" si="30"/>
        <v>3.6</v>
      </c>
      <c r="S97" s="251">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251">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3.2</v>
      </c>
      <c r="U97" s="251">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51">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3.1</v>
      </c>
      <c r="W97" s="251">
        <f t="shared" si="31"/>
        <v>3.3</v>
      </c>
      <c r="X97" s="251">
        <f t="shared" si="32"/>
        <v>3.2</v>
      </c>
      <c r="Y97" s="258">
        <f>IF('Core Indicators'!FC94="x","x",IF('Core Indicators'!FC94&gt;=5,5,IF('Core Indicators'!FC94&gt;=4,4,IF('Core Indicators'!FC94&gt;=3,3,IF('Core Indicators'!FC94&gt;=2,2,IF('Core Indicators'!FC94&gt;=1,1,0))))))</f>
        <v>3</v>
      </c>
      <c r="Z97" s="251">
        <f t="shared" si="33"/>
        <v>3</v>
      </c>
      <c r="AA97" s="258">
        <f>'Crisis Indicator Data'!Y94</f>
        <v>2</v>
      </c>
      <c r="AB97" s="258">
        <f>'Crisis Indicator Data'!Z94</f>
        <v>1</v>
      </c>
      <c r="AC97" s="258">
        <f>'Crisis Indicator Data'!AA94</f>
        <v>1</v>
      </c>
      <c r="AD97" s="258">
        <f>'Crisis Indicator Data'!AB94</f>
        <v>0</v>
      </c>
      <c r="AE97" s="258">
        <f t="shared" si="34"/>
        <v>2</v>
      </c>
      <c r="AF97" s="258">
        <f>'Crisis Indicator Data'!AC94</f>
        <v>0</v>
      </c>
      <c r="AG97" s="258">
        <f>'Crisis Indicator Data'!AD94</f>
        <v>2</v>
      </c>
      <c r="AH97" s="258">
        <f t="shared" si="35"/>
        <v>2</v>
      </c>
      <c r="AI97" s="258">
        <f>'Crisis Indicator Data'!AE94</f>
        <v>1</v>
      </c>
      <c r="AJ97" s="258">
        <f>'Crisis Indicator Data'!AF94</f>
        <v>1</v>
      </c>
      <c r="AK97" s="258">
        <f>'Crisis Indicator Data'!AG94</f>
        <v>1</v>
      </c>
      <c r="AL97" s="258">
        <f t="shared" si="36"/>
        <v>3</v>
      </c>
      <c r="AM97" s="251">
        <f t="shared" si="37"/>
        <v>2</v>
      </c>
      <c r="AN97" s="251">
        <f t="shared" si="38"/>
        <v>2.5</v>
      </c>
    </row>
    <row r="98" spans="1:40" ht="13.5" customHeight="1" x14ac:dyDescent="0.25">
      <c r="A98" s="150" t="str">
        <f>'Crisis Indicator Data'!A95</f>
        <v>Venezuela displacement in Panama</v>
      </c>
      <c r="B98" s="151" t="str">
        <f>'Crisis Indicator Data'!B95</f>
        <v>International displacement</v>
      </c>
      <c r="C98" s="151" t="str">
        <f>'Crisis Indicator Data'!C95</f>
        <v>PAN002</v>
      </c>
      <c r="D98" s="151" t="str">
        <f>'Crisis Indicator Data'!D95</f>
        <v>Panama</v>
      </c>
      <c r="E98" s="152" t="str">
        <f>'Crisis Indicator Data'!E95</f>
        <v>PAN</v>
      </c>
      <c r="F98" s="251">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0.7</v>
      </c>
      <c r="G98" s="251">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1.5</v>
      </c>
      <c r="H98" s="251">
        <f t="shared" si="26"/>
        <v>1.1000000000000001</v>
      </c>
      <c r="I98" s="251">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1.7</v>
      </c>
      <c r="J98" s="251">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1.3</v>
      </c>
      <c r="K98" s="251">
        <f t="shared" si="27"/>
        <v>1.5</v>
      </c>
      <c r="L98" s="251">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3.1</v>
      </c>
      <c r="M98" s="251">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3.1</v>
      </c>
      <c r="N98" s="251">
        <f t="shared" si="28"/>
        <v>3.1</v>
      </c>
      <c r="O98" s="251">
        <f t="shared" si="29"/>
        <v>1.9000000000000001</v>
      </c>
      <c r="P98" s="251">
        <f>IF(B98="Regional crisis",VLOOKUP(C98,'Regional Crises'!$B$1:$R$69,12,FALSE),VLOOKUP(E98,'Country Indicator Data'!$B$4:$I$300,8,FALSE))</f>
        <v>0</v>
      </c>
      <c r="Q98" s="251">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1.7</v>
      </c>
      <c r="R98" s="251">
        <f t="shared" si="30"/>
        <v>0.85</v>
      </c>
      <c r="S98" s="251">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3.2</v>
      </c>
      <c r="T98" s="251">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2.6</v>
      </c>
      <c r="U98" s="251">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v>
      </c>
      <c r="V98" s="251">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0.8</v>
      </c>
      <c r="W98" s="251">
        <f t="shared" si="31"/>
        <v>2.2000000000000002</v>
      </c>
      <c r="X98" s="251">
        <f t="shared" si="32"/>
        <v>1.7</v>
      </c>
      <c r="Y98" s="258">
        <f>IF('Core Indicators'!FC95="x","x",IF('Core Indicators'!FC95&gt;=5,5,IF('Core Indicators'!FC95&gt;=4,4,IF('Core Indicators'!FC95&gt;=3,3,IF('Core Indicators'!FC95&gt;=2,2,IF('Core Indicators'!FC95&gt;=1,1,0))))))</f>
        <v>2</v>
      </c>
      <c r="Z98" s="251">
        <f t="shared" si="33"/>
        <v>2</v>
      </c>
      <c r="AA98" s="258">
        <f>'Crisis Indicator Data'!Y95</f>
        <v>0</v>
      </c>
      <c r="AB98" s="258">
        <f>'Crisis Indicator Data'!Z95</f>
        <v>0</v>
      </c>
      <c r="AC98" s="258">
        <f>'Crisis Indicator Data'!AA95</f>
        <v>0</v>
      </c>
      <c r="AD98" s="258">
        <f>'Crisis Indicator Data'!AB95</f>
        <v>0</v>
      </c>
      <c r="AE98" s="258">
        <f t="shared" si="34"/>
        <v>0</v>
      </c>
      <c r="AF98" s="258">
        <f>'Crisis Indicator Data'!AC95</f>
        <v>0</v>
      </c>
      <c r="AG98" s="258">
        <f>'Crisis Indicator Data'!AD95</f>
        <v>0</v>
      </c>
      <c r="AH98" s="258">
        <f t="shared" si="35"/>
        <v>0</v>
      </c>
      <c r="AI98" s="258">
        <f>'Crisis Indicator Data'!AE95</f>
        <v>0</v>
      </c>
      <c r="AJ98" s="258">
        <f>'Crisis Indicator Data'!AF95</f>
        <v>0</v>
      </c>
      <c r="AK98" s="258">
        <f>'Crisis Indicator Data'!AG95</f>
        <v>1</v>
      </c>
      <c r="AL98" s="258">
        <f t="shared" si="36"/>
        <v>1</v>
      </c>
      <c r="AM98" s="251">
        <f t="shared" si="37"/>
        <v>0</v>
      </c>
      <c r="AN98" s="251">
        <f t="shared" si="38"/>
        <v>1</v>
      </c>
    </row>
    <row r="99" spans="1:40" ht="13.5" customHeight="1" x14ac:dyDescent="0.25">
      <c r="A99" s="150" t="str">
        <f>'Crisis Indicator Data'!A96</f>
        <v>Venezuela displacement in Peru</v>
      </c>
      <c r="B99" s="151" t="str">
        <f>'Crisis Indicator Data'!B96</f>
        <v>International displacement</v>
      </c>
      <c r="C99" s="151" t="str">
        <f>'Crisis Indicator Data'!C96</f>
        <v>PER002</v>
      </c>
      <c r="D99" s="151" t="str">
        <f>'Crisis Indicator Data'!D96</f>
        <v>Peru</v>
      </c>
      <c r="E99" s="152" t="str">
        <f>'Crisis Indicator Data'!E96</f>
        <v>PER</v>
      </c>
      <c r="F99" s="251">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1.8</v>
      </c>
      <c r="G99" s="251">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1.7</v>
      </c>
      <c r="H99" s="251">
        <f t="shared" si="26"/>
        <v>1.75</v>
      </c>
      <c r="I99" s="251">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v>
      </c>
      <c r="J99" s="251">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4.5</v>
      </c>
      <c r="K99" s="251">
        <f t="shared" si="27"/>
        <v>3.75</v>
      </c>
      <c r="L99" s="251">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2.5</v>
      </c>
      <c r="M99" s="251">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2.1</v>
      </c>
      <c r="N99" s="251">
        <f t="shared" si="28"/>
        <v>2.2999999999999998</v>
      </c>
      <c r="O99" s="251">
        <f t="shared" si="29"/>
        <v>2.6</v>
      </c>
      <c r="P99" s="251">
        <f>IF(B99="Regional crisis",VLOOKUP(C99,'Regional Crises'!$B$1:$R$69,12,FALSE),VLOOKUP(E99,'Country Indicator Data'!$B$4:$I$300,8,FALSE))</f>
        <v>3</v>
      </c>
      <c r="Q99" s="251" t="str">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x</v>
      </c>
      <c r="R99" s="251">
        <f t="shared" si="30"/>
        <v>3</v>
      </c>
      <c r="S99" s="251">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3.2</v>
      </c>
      <c r="T99" s="251">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251">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1.9</v>
      </c>
      <c r="V99" s="251">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1.4</v>
      </c>
      <c r="W99" s="251">
        <f t="shared" si="31"/>
        <v>2.4</v>
      </c>
      <c r="X99" s="251">
        <f t="shared" si="32"/>
        <v>2.7</v>
      </c>
      <c r="Y99" s="258">
        <f>IF('Core Indicators'!FC96="x","x",IF('Core Indicators'!FC96&gt;=5,5,IF('Core Indicators'!FC96&gt;=4,4,IF('Core Indicators'!FC96&gt;=3,3,IF('Core Indicators'!FC96&gt;=2,2,IF('Core Indicators'!FC96&gt;=1,1,0))))))</f>
        <v>2</v>
      </c>
      <c r="Z99" s="251">
        <f t="shared" si="33"/>
        <v>2</v>
      </c>
      <c r="AA99" s="258">
        <f>'Crisis Indicator Data'!Y96</f>
        <v>0</v>
      </c>
      <c r="AB99" s="258">
        <f>'Crisis Indicator Data'!Z96</f>
        <v>0</v>
      </c>
      <c r="AC99" s="258">
        <f>'Crisis Indicator Data'!AA96</f>
        <v>0</v>
      </c>
      <c r="AD99" s="258">
        <f>'Crisis Indicator Data'!AB96</f>
        <v>0</v>
      </c>
      <c r="AE99" s="258">
        <f t="shared" si="34"/>
        <v>0</v>
      </c>
      <c r="AF99" s="258">
        <f>'Crisis Indicator Data'!AC96</f>
        <v>0</v>
      </c>
      <c r="AG99" s="258">
        <f>'Crisis Indicator Data'!AD96</f>
        <v>1</v>
      </c>
      <c r="AH99" s="258">
        <f t="shared" si="35"/>
        <v>1</v>
      </c>
      <c r="AI99" s="258">
        <f>'Crisis Indicator Data'!AE96</f>
        <v>0</v>
      </c>
      <c r="AJ99" s="258">
        <f>'Crisis Indicator Data'!AF96</f>
        <v>1</v>
      </c>
      <c r="AK99" s="258">
        <f>'Crisis Indicator Data'!AG96</f>
        <v>2</v>
      </c>
      <c r="AL99" s="258">
        <f t="shared" si="36"/>
        <v>3</v>
      </c>
      <c r="AM99" s="251">
        <f t="shared" si="37"/>
        <v>1</v>
      </c>
      <c r="AN99" s="251">
        <f t="shared" si="38"/>
        <v>1.5</v>
      </c>
    </row>
    <row r="100" spans="1:40" ht="13.5" customHeight="1" x14ac:dyDescent="0.2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2" t="str">
        <f>'Crisis Indicator Data'!E97</f>
        <v>PHL</v>
      </c>
      <c r="F100" s="251">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1.8</v>
      </c>
      <c r="G100" s="251">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2.1</v>
      </c>
      <c r="H100" s="251">
        <f t="shared" si="26"/>
        <v>1.9500000000000002</v>
      </c>
      <c r="I100" s="251">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51">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51">
        <f t="shared" si="27"/>
        <v>1.35</v>
      </c>
      <c r="L100" s="251">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2.8</v>
      </c>
      <c r="M100" s="251">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2.2000000000000002</v>
      </c>
      <c r="N100" s="251">
        <f t="shared" si="28"/>
        <v>2.5</v>
      </c>
      <c r="O100" s="251">
        <f t="shared" si="29"/>
        <v>1.9333333333333336</v>
      </c>
      <c r="P100" s="251">
        <f>IF(B100="Regional crisis",VLOOKUP(C100,'Regional Crises'!$B$1:$R$69,12,FALSE),VLOOKUP(E100,'Country Indicator Data'!$B$4:$I$300,8,FALSE))</f>
        <v>4</v>
      </c>
      <c r="Q100" s="251">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3.7</v>
      </c>
      <c r="R100" s="251">
        <f t="shared" si="30"/>
        <v>3.85</v>
      </c>
      <c r="S100" s="251">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51">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251">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2.6</v>
      </c>
      <c r="V100" s="251">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2.1</v>
      </c>
      <c r="W100" s="251">
        <f t="shared" si="31"/>
        <v>2.8</v>
      </c>
      <c r="X100" s="251">
        <f t="shared" si="32"/>
        <v>2.9</v>
      </c>
      <c r="Y100" s="258">
        <f>IF('Core Indicators'!FC97="x","x",IF('Core Indicators'!FC97&gt;=5,5,IF('Core Indicators'!FC97&gt;=4,4,IF('Core Indicators'!FC97&gt;=3,3,IF('Core Indicators'!FC97&gt;=2,2,IF('Core Indicators'!FC97&gt;=1,1,0))))))</f>
        <v>4</v>
      </c>
      <c r="Z100" s="251">
        <f t="shared" si="33"/>
        <v>4</v>
      </c>
      <c r="AA100" s="258">
        <f>'Crisis Indicator Data'!Y97</f>
        <v>0</v>
      </c>
      <c r="AB100" s="258">
        <f>'Crisis Indicator Data'!Z97</f>
        <v>1</v>
      </c>
      <c r="AC100" s="258">
        <f>'Crisis Indicator Data'!AA97</f>
        <v>0</v>
      </c>
      <c r="AD100" s="258">
        <f>'Crisis Indicator Data'!AB97</f>
        <v>0</v>
      </c>
      <c r="AE100" s="258">
        <f t="shared" si="34"/>
        <v>1</v>
      </c>
      <c r="AF100" s="258">
        <f>'Crisis Indicator Data'!AC97</f>
        <v>0</v>
      </c>
      <c r="AG100" s="258">
        <f>'Crisis Indicator Data'!AD97</f>
        <v>1</v>
      </c>
      <c r="AH100" s="258">
        <f t="shared" si="35"/>
        <v>1</v>
      </c>
      <c r="AI100" s="258">
        <f>'Crisis Indicator Data'!AE97</f>
        <v>0</v>
      </c>
      <c r="AJ100" s="258">
        <f>'Crisis Indicator Data'!AF97</f>
        <v>0</v>
      </c>
      <c r="AK100" s="258">
        <f>'Crisis Indicator Data'!AG97</f>
        <v>3</v>
      </c>
      <c r="AL100" s="258">
        <f t="shared" si="36"/>
        <v>3</v>
      </c>
      <c r="AM100" s="251">
        <f t="shared" si="37"/>
        <v>2</v>
      </c>
      <c r="AN100" s="251">
        <f t="shared" si="38"/>
        <v>3</v>
      </c>
    </row>
    <row r="101" spans="1:40" ht="13.5" customHeight="1" x14ac:dyDescent="0.25">
      <c r="A101" s="150" t="str">
        <f>'Crisis Indicator Data'!A98</f>
        <v>Mindanao conflict</v>
      </c>
      <c r="B101" s="151" t="str">
        <f>'Crisis Indicator Data'!B98</f>
        <v>Conflict</v>
      </c>
      <c r="C101" s="151" t="str">
        <f>'Crisis Indicator Data'!C98</f>
        <v>PHL003</v>
      </c>
      <c r="D101" s="151" t="str">
        <f>'Crisis Indicator Data'!D98</f>
        <v>Philippines</v>
      </c>
      <c r="E101" s="152" t="str">
        <f>'Crisis Indicator Data'!E98</f>
        <v>PHL</v>
      </c>
      <c r="F101" s="251">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1.8</v>
      </c>
      <c r="G101" s="251">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2.1</v>
      </c>
      <c r="H101" s="251">
        <f t="shared" si="26"/>
        <v>1.9500000000000002</v>
      </c>
      <c r="I101" s="251">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1.3</v>
      </c>
      <c r="J101" s="251">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1.4</v>
      </c>
      <c r="K101" s="251">
        <f t="shared" si="27"/>
        <v>1.35</v>
      </c>
      <c r="L101" s="251">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2.8</v>
      </c>
      <c r="M101" s="251">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2.2000000000000002</v>
      </c>
      <c r="N101" s="251">
        <f t="shared" si="28"/>
        <v>2.5</v>
      </c>
      <c r="O101" s="251">
        <f t="shared" si="29"/>
        <v>1.9333333333333336</v>
      </c>
      <c r="P101" s="251">
        <f>IF(B101="Regional crisis",VLOOKUP(C101,'Regional Crises'!$B$1:$R$69,12,FALSE),VLOOKUP(E101,'Country Indicator Data'!$B$4:$I$300,8,FALSE))</f>
        <v>4</v>
      </c>
      <c r="Q101" s="251">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3.7</v>
      </c>
      <c r="R101" s="251">
        <f t="shared" si="30"/>
        <v>3.85</v>
      </c>
      <c r="S101" s="251">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3.3</v>
      </c>
      <c r="T101" s="251">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251">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2.6</v>
      </c>
      <c r="V101" s="251">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2.1</v>
      </c>
      <c r="W101" s="251">
        <f t="shared" si="31"/>
        <v>2.8</v>
      </c>
      <c r="X101" s="251">
        <f t="shared" si="32"/>
        <v>2.9</v>
      </c>
      <c r="Y101" s="258">
        <f>IF('Core Indicators'!FC98="x","x",IF('Core Indicators'!FC98&gt;=5,5,IF('Core Indicators'!FC98&gt;=4,4,IF('Core Indicators'!FC98&gt;=3,3,IF('Core Indicators'!FC98&gt;=2,2,IF('Core Indicators'!FC98&gt;=1,1,0))))))</f>
        <v>4</v>
      </c>
      <c r="Z101" s="251">
        <f t="shared" si="33"/>
        <v>4</v>
      </c>
      <c r="AA101" s="258">
        <f>'Crisis Indicator Data'!Y98</f>
        <v>0</v>
      </c>
      <c r="AB101" s="258">
        <f>'Crisis Indicator Data'!Z98</f>
        <v>1</v>
      </c>
      <c r="AC101" s="258">
        <f>'Crisis Indicator Data'!AA98</f>
        <v>0</v>
      </c>
      <c r="AD101" s="258">
        <f>'Crisis Indicator Data'!AB98</f>
        <v>0</v>
      </c>
      <c r="AE101" s="258">
        <f t="shared" si="34"/>
        <v>1</v>
      </c>
      <c r="AF101" s="258">
        <f>'Crisis Indicator Data'!AC98</f>
        <v>0</v>
      </c>
      <c r="AG101" s="258">
        <f>'Crisis Indicator Data'!AD98</f>
        <v>1</v>
      </c>
      <c r="AH101" s="258">
        <f t="shared" si="35"/>
        <v>1</v>
      </c>
      <c r="AI101" s="258">
        <f>'Crisis Indicator Data'!AE98</f>
        <v>0</v>
      </c>
      <c r="AJ101" s="258">
        <f>'Crisis Indicator Data'!AF98</f>
        <v>0</v>
      </c>
      <c r="AK101" s="258">
        <f>'Crisis Indicator Data'!AG98</f>
        <v>0</v>
      </c>
      <c r="AL101" s="258">
        <f t="shared" si="36"/>
        <v>0</v>
      </c>
      <c r="AM101" s="251">
        <f t="shared" si="37"/>
        <v>1</v>
      </c>
      <c r="AN101" s="251">
        <f t="shared" si="38"/>
        <v>2.5</v>
      </c>
    </row>
    <row r="102" spans="1:40" ht="13.5" customHeight="1" x14ac:dyDescent="0.25">
      <c r="A102" s="150" t="str">
        <f>'Crisis Indicator Data'!A99</f>
        <v>Typhoon RAI</v>
      </c>
      <c r="B102" s="151" t="str">
        <f>'Crisis Indicator Data'!B99</f>
        <v>Tropical cyclone</v>
      </c>
      <c r="C102" s="151" t="str">
        <f>'Crisis Indicator Data'!C99</f>
        <v>PHL010</v>
      </c>
      <c r="D102" s="151" t="str">
        <f>'Crisis Indicator Data'!D99</f>
        <v>Philippines</v>
      </c>
      <c r="E102" s="152" t="str">
        <f>'Crisis Indicator Data'!E99</f>
        <v>PHL</v>
      </c>
      <c r="F102" s="251">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1.8</v>
      </c>
      <c r="G102" s="251">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251">
        <f t="shared" ref="H102:H133" si="39">IF(AND(F102="x",G102="x"),"x",AVERAGE(F102,G102))</f>
        <v>1.9500000000000002</v>
      </c>
      <c r="I102" s="251">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251">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251">
        <f t="shared" ref="K102:K133" si="40">IF(AND(I102="x",J102="x"),"x",AVERAGE(I102,J102))</f>
        <v>1.35</v>
      </c>
      <c r="L102" s="251">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2.8</v>
      </c>
      <c r="M102" s="251">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2.2000000000000002</v>
      </c>
      <c r="N102" s="251">
        <f t="shared" ref="N102:N133" si="41">IF(AND(L102="x",M102="x"),"x",AVERAGE(L102,M102))</f>
        <v>2.5</v>
      </c>
      <c r="O102" s="251">
        <f t="shared" ref="O102:O133" si="42">AVERAGE(H102,K102,N102)</f>
        <v>1.9333333333333336</v>
      </c>
      <c r="P102" s="251">
        <f>IF(B102="Regional crisis",VLOOKUP(C102,'Regional Crises'!$B$1:$R$69,12,FALSE),VLOOKUP(E102,'Country Indicator Data'!$B$4:$I$300,8,FALSE))</f>
        <v>4</v>
      </c>
      <c r="Q102" s="251">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3.7</v>
      </c>
      <c r="R102" s="251">
        <f t="shared" ref="R102:R133" si="43">AVERAGE(P102:Q102)</f>
        <v>3.85</v>
      </c>
      <c r="S102" s="251">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3.3</v>
      </c>
      <c r="T102" s="251">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251">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2.6</v>
      </c>
      <c r="V102" s="251">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2.1</v>
      </c>
      <c r="W102" s="251">
        <f t="shared" ref="W102:W133" si="44">IF(AND(S102="x",V102="x"),"x",ROUND(AVERAGE(S102,V102,T102,U102),1))</f>
        <v>2.8</v>
      </c>
      <c r="X102" s="251">
        <f t="shared" ref="X102:X133" si="45">ROUND(AVERAGE(O102,W102,R102),1)</f>
        <v>2.9</v>
      </c>
      <c r="Y102" s="258">
        <f>IF('Core Indicators'!FC99="x","x",IF('Core Indicators'!FC99&gt;=5,5,IF('Core Indicators'!FC99&gt;=4,4,IF('Core Indicators'!FC99&gt;=3,3,IF('Core Indicators'!FC99&gt;=2,2,IF('Core Indicators'!FC99&gt;=1,1,0))))))</f>
        <v>4</v>
      </c>
      <c r="Z102" s="251">
        <f t="shared" ref="Z102:Z133" si="46">Y102</f>
        <v>4</v>
      </c>
      <c r="AA102" s="258">
        <f>'Crisis Indicator Data'!Y99</f>
        <v>0</v>
      </c>
      <c r="AB102" s="258">
        <f>'Crisis Indicator Data'!Z99</f>
        <v>0</v>
      </c>
      <c r="AC102" s="258">
        <f>'Crisis Indicator Data'!AA99</f>
        <v>0</v>
      </c>
      <c r="AD102" s="258">
        <f>'Crisis Indicator Data'!AB99</f>
        <v>0</v>
      </c>
      <c r="AE102" s="258">
        <f t="shared" ref="AE102:AE133" si="47">IF(SUM(AA102:AD102)=0,0,IF(SUM(AA102,AB102,AC102,AD102)&lt;2,1,IF(SUM(AA102:AD102)&lt;6,2,IF(SUM(AA102:AD102)&lt;8,3,IF(SUM(AA102:AD102)&lt;10,4,5)))))</f>
        <v>0</v>
      </c>
      <c r="AF102" s="258">
        <f>'Crisis Indicator Data'!AC99</f>
        <v>0</v>
      </c>
      <c r="AG102" s="258">
        <f>'Crisis Indicator Data'!AD99</f>
        <v>1</v>
      </c>
      <c r="AH102" s="258">
        <f t="shared" ref="AH102:AH133" si="48">IF(SUM(AF102:AG102)=0,0,IF(SUM(AF102,AG102)=1,1,IF(SUM(AF102:AG102)&lt;3,2,IF(SUM(AF102:AG102)&lt;4,3,IF(SUM(AF102:AG102)&lt;5,4,5)))))</f>
        <v>1</v>
      </c>
      <c r="AI102" s="258">
        <f>'Crisis Indicator Data'!AE99</f>
        <v>0</v>
      </c>
      <c r="AJ102" s="258">
        <f>'Crisis Indicator Data'!AF99</f>
        <v>0</v>
      </c>
      <c r="AK102" s="258">
        <f>'Crisis Indicator Data'!AG99</f>
        <v>3</v>
      </c>
      <c r="AL102" s="258">
        <f t="shared" ref="AL102:AL133" si="49">IF(SUM(AI102:AK102)=0,0,IF(SUM(AI102:AK102)=1,1,IF(SUM(AI102:AK102)&lt;3,2,IF(SUM(AI102:AK102)&lt;5,3,IF(SUM(AI102:AK102)&lt;7,4,5)))))</f>
        <v>3</v>
      </c>
      <c r="AM102" s="251">
        <f t="shared" ref="AM102:AM133" si="50">IF(AA102=3,5,ROUND(AVERAGE(AE102,AH102,AL102),0))</f>
        <v>1</v>
      </c>
      <c r="AN102" s="251">
        <f t="shared" ref="AN102:AN133" si="51">IF(AND(Z102="x",AM102="x"),"x",ROUND(AVERAGE(Z102,AM102),1))</f>
        <v>2.5</v>
      </c>
    </row>
    <row r="103" spans="1:40" ht="13.5" customHeight="1" x14ac:dyDescent="0.2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2" t="str">
        <f>'Crisis Indicator Data'!E100</f>
        <v>POL</v>
      </c>
      <c r="F103" s="251">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0.7</v>
      </c>
      <c r="G103" s="251">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v>
      </c>
      <c r="H103" s="251">
        <f t="shared" si="39"/>
        <v>0.85</v>
      </c>
      <c r="I103" s="251">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0.4</v>
      </c>
      <c r="J103" s="251">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0.1</v>
      </c>
      <c r="K103" s="251">
        <f t="shared" si="40"/>
        <v>0.25</v>
      </c>
      <c r="L103" s="251">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0.8</v>
      </c>
      <c r="M103" s="251">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0.7</v>
      </c>
      <c r="N103" s="251">
        <f t="shared" si="41"/>
        <v>0.75</v>
      </c>
      <c r="O103" s="251">
        <f t="shared" si="42"/>
        <v>0.6166666666666667</v>
      </c>
      <c r="P103" s="251">
        <f>IF(B103="Regional crisis",VLOOKUP(C103,'Regional Crises'!$B$1:$R$69,12,FALSE),VLOOKUP(E103,'Country Indicator Data'!$B$4:$I$300,8,FALSE))</f>
        <v>0</v>
      </c>
      <c r="Q103" s="251">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1.4</v>
      </c>
      <c r="R103" s="251">
        <f t="shared" si="43"/>
        <v>0.7</v>
      </c>
      <c r="S103" s="251">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2.1</v>
      </c>
      <c r="T103" s="251">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v>
      </c>
      <c r="U103" s="251">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251">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0.8</v>
      </c>
      <c r="W103" s="251">
        <f t="shared" si="44"/>
        <v>1.6</v>
      </c>
      <c r="X103" s="251">
        <f t="shared" si="45"/>
        <v>1</v>
      </c>
      <c r="Y103" s="258">
        <f>IF('Core Indicators'!FC100="x","x",IF('Core Indicators'!FC100&gt;=5,5,IF('Core Indicators'!FC100&gt;=4,4,IF('Core Indicators'!FC100&gt;=3,3,IF('Core Indicators'!FC100&gt;=2,2,IF('Core Indicators'!FC100&gt;=1,1,0))))))</f>
        <v>2</v>
      </c>
      <c r="Z103" s="251">
        <f t="shared" si="46"/>
        <v>2</v>
      </c>
      <c r="AA103" s="258">
        <f>'Crisis Indicator Data'!Y100</f>
        <v>0</v>
      </c>
      <c r="AB103" s="258">
        <f>'Crisis Indicator Data'!Z100</f>
        <v>0</v>
      </c>
      <c r="AC103" s="258">
        <f>'Crisis Indicator Data'!AA100</f>
        <v>1</v>
      </c>
      <c r="AD103" s="258">
        <f>'Crisis Indicator Data'!AB100</f>
        <v>0</v>
      </c>
      <c r="AE103" s="258">
        <f t="shared" si="47"/>
        <v>1</v>
      </c>
      <c r="AF103" s="258">
        <f>'Crisis Indicator Data'!AC100</f>
        <v>0</v>
      </c>
      <c r="AG103" s="258">
        <f>'Crisis Indicator Data'!AD100</f>
        <v>0</v>
      </c>
      <c r="AH103" s="258">
        <f t="shared" si="48"/>
        <v>0</v>
      </c>
      <c r="AI103" s="258">
        <f>'Crisis Indicator Data'!AE100</f>
        <v>0</v>
      </c>
      <c r="AJ103" s="258">
        <f>'Crisis Indicator Data'!AF100</f>
        <v>0</v>
      </c>
      <c r="AK103" s="258">
        <f>'Crisis Indicator Data'!AG100</f>
        <v>0</v>
      </c>
      <c r="AL103" s="258">
        <f t="shared" si="49"/>
        <v>0</v>
      </c>
      <c r="AM103" s="251">
        <f t="shared" si="50"/>
        <v>0</v>
      </c>
      <c r="AN103" s="251">
        <f t="shared" si="51"/>
        <v>1</v>
      </c>
    </row>
    <row r="104" spans="1:40" ht="13.5" customHeight="1" x14ac:dyDescent="0.25">
      <c r="A104" s="150" t="str">
        <f>'Crisis Indicator Data'!A101</f>
        <v>Complex crisis in DPRK</v>
      </c>
      <c r="B104" s="151" t="str">
        <f>'Crisis Indicator Data'!B101</f>
        <v>Complex crisis</v>
      </c>
      <c r="C104" s="151" t="str">
        <f>'Crisis Indicator Data'!C101</f>
        <v>PRK001</v>
      </c>
      <c r="D104" s="151" t="str">
        <f>'Crisis Indicator Data'!D101</f>
        <v>DPRK</v>
      </c>
      <c r="E104" s="152" t="str">
        <f>'Crisis Indicator Data'!E101</f>
        <v>PRK</v>
      </c>
      <c r="F104" s="251">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5</v>
      </c>
      <c r="G104" s="251">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3.7</v>
      </c>
      <c r="H104" s="251">
        <f t="shared" si="39"/>
        <v>4.3499999999999996</v>
      </c>
      <c r="I104" s="251">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0</v>
      </c>
      <c r="J104" s="251">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v>
      </c>
      <c r="K104" s="251">
        <f t="shared" si="40"/>
        <v>0</v>
      </c>
      <c r="L104" s="251" t="str">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251" t="str">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x</v>
      </c>
      <c r="N104" s="251" t="str">
        <f t="shared" si="41"/>
        <v>x</v>
      </c>
      <c r="O104" s="251">
        <f t="shared" si="42"/>
        <v>2.1749999999999998</v>
      </c>
      <c r="P104" s="251">
        <f>IF(B104="Regional crisis",VLOOKUP(C104,'Regional Crises'!$B$1:$R$69,12,FALSE),VLOOKUP(E104,'Country Indicator Data'!$B$4:$I$300,8,FALSE))</f>
        <v>1</v>
      </c>
      <c r="Q104" s="251">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0.4</v>
      </c>
      <c r="R104" s="251">
        <f t="shared" si="43"/>
        <v>0.7</v>
      </c>
      <c r="S104" s="251">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51">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4.2</v>
      </c>
      <c r="U104" s="251">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4.4000000000000004</v>
      </c>
      <c r="V104" s="251">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4.9000000000000004</v>
      </c>
      <c r="W104" s="251">
        <f t="shared" si="44"/>
        <v>4.4000000000000004</v>
      </c>
      <c r="X104" s="251">
        <f t="shared" si="45"/>
        <v>2.4</v>
      </c>
      <c r="Y104" s="258">
        <f>IF('Core Indicators'!FC101="x","x",IF('Core Indicators'!FC101&gt;=5,5,IF('Core Indicators'!FC101&gt;=4,4,IF('Core Indicators'!FC101&gt;=3,3,IF('Core Indicators'!FC101&gt;=2,2,IF('Core Indicators'!FC101&gt;=1,1,0))))))</f>
        <v>1</v>
      </c>
      <c r="Z104" s="251">
        <f t="shared" si="46"/>
        <v>1</v>
      </c>
      <c r="AA104" s="258">
        <f>'Crisis Indicator Data'!Y101</f>
        <v>2</v>
      </c>
      <c r="AB104" s="258">
        <f>'Crisis Indicator Data'!Z101</f>
        <v>2</v>
      </c>
      <c r="AC104" s="258">
        <f>'Crisis Indicator Data'!AA101</f>
        <v>2</v>
      </c>
      <c r="AD104" s="258">
        <f>'Crisis Indicator Data'!AB101</f>
        <v>0</v>
      </c>
      <c r="AE104" s="258">
        <f t="shared" si="47"/>
        <v>3</v>
      </c>
      <c r="AF104" s="258">
        <f>'Crisis Indicator Data'!AC101</f>
        <v>2</v>
      </c>
      <c r="AG104" s="258">
        <f>'Crisis Indicator Data'!AD101</f>
        <v>3</v>
      </c>
      <c r="AH104" s="258">
        <f t="shared" si="48"/>
        <v>5</v>
      </c>
      <c r="AI104" s="258">
        <f>'Crisis Indicator Data'!AE101</f>
        <v>0</v>
      </c>
      <c r="AJ104" s="258">
        <f>'Crisis Indicator Data'!AF101</f>
        <v>0</v>
      </c>
      <c r="AK104" s="258">
        <f>'Crisis Indicator Data'!AG101</f>
        <v>3</v>
      </c>
      <c r="AL104" s="258">
        <f t="shared" si="49"/>
        <v>3</v>
      </c>
      <c r="AM104" s="251">
        <f t="shared" si="50"/>
        <v>4</v>
      </c>
      <c r="AN104" s="251">
        <f t="shared" si="51"/>
        <v>2.5</v>
      </c>
    </row>
    <row r="105" spans="1:40" ht="13.5" customHeight="1" x14ac:dyDescent="0.25">
      <c r="A105" s="150" t="str">
        <f>'Crisis Indicator Data'!A102</f>
        <v>Conflict in Palestine</v>
      </c>
      <c r="B105" s="151" t="str">
        <f>'Crisis Indicator Data'!B102</f>
        <v>Conflict</v>
      </c>
      <c r="C105" s="151" t="str">
        <f>'Crisis Indicator Data'!C102</f>
        <v>PSE002</v>
      </c>
      <c r="D105" s="151" t="str">
        <f>'Crisis Indicator Data'!D102</f>
        <v>Palestine</v>
      </c>
      <c r="E105" s="152" t="str">
        <f>'Crisis Indicator Data'!E102</f>
        <v>PSE</v>
      </c>
      <c r="F105" s="251" t="str">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x</v>
      </c>
      <c r="G105" s="251" t="str">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x</v>
      </c>
      <c r="H105" s="251" t="str">
        <f t="shared" si="39"/>
        <v>x</v>
      </c>
      <c r="I105" s="251">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0</v>
      </c>
      <c r="J105" s="251">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v>
      </c>
      <c r="K105" s="251">
        <f t="shared" si="40"/>
        <v>0</v>
      </c>
      <c r="L105" s="251" t="str">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251">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1.1000000000000001</v>
      </c>
      <c r="N105" s="251">
        <f t="shared" si="41"/>
        <v>1.1000000000000001</v>
      </c>
      <c r="O105" s="251">
        <f t="shared" si="42"/>
        <v>0.55000000000000004</v>
      </c>
      <c r="P105" s="251">
        <f>IF(B105="Regional crisis",VLOOKUP(C105,'Regional Crises'!$B$1:$R$69,12,FALSE),VLOOKUP(E105,'Country Indicator Data'!$B$4:$I$300,8,FALSE))</f>
        <v>2</v>
      </c>
      <c r="Q105" s="251">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2.1</v>
      </c>
      <c r="R105" s="251">
        <f t="shared" si="43"/>
        <v>2.0499999999999998</v>
      </c>
      <c r="S105" s="251" t="str">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x</v>
      </c>
      <c r="T105" s="251">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51" t="str">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x</v>
      </c>
      <c r="V105" s="251">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4.5</v>
      </c>
      <c r="W105" s="251">
        <f t="shared" si="44"/>
        <v>3.8</v>
      </c>
      <c r="X105" s="251">
        <f t="shared" si="45"/>
        <v>2.1</v>
      </c>
      <c r="Y105" s="258">
        <f>IF('Core Indicators'!FC102="x","x",IF('Core Indicators'!FC102&gt;=5,5,IF('Core Indicators'!FC102&gt;=4,4,IF('Core Indicators'!FC102&gt;=3,3,IF('Core Indicators'!FC102&gt;=2,2,IF('Core Indicators'!FC102&gt;=1,1,0))))))</f>
        <v>4</v>
      </c>
      <c r="Z105" s="251">
        <f t="shared" si="46"/>
        <v>4</v>
      </c>
      <c r="AA105" s="258">
        <f>'Crisis Indicator Data'!Y102</f>
        <v>2</v>
      </c>
      <c r="AB105" s="258">
        <f>'Crisis Indicator Data'!Z102</f>
        <v>3</v>
      </c>
      <c r="AC105" s="258">
        <f>'Crisis Indicator Data'!AA102</f>
        <v>3</v>
      </c>
      <c r="AD105" s="258">
        <f>'Crisis Indicator Data'!AB102</f>
        <v>0</v>
      </c>
      <c r="AE105" s="258">
        <f t="shared" si="47"/>
        <v>4</v>
      </c>
      <c r="AF105" s="258">
        <f>'Crisis Indicator Data'!AC102</f>
        <v>2</v>
      </c>
      <c r="AG105" s="258">
        <f>'Crisis Indicator Data'!AD102</f>
        <v>3</v>
      </c>
      <c r="AH105" s="258">
        <f t="shared" si="48"/>
        <v>5</v>
      </c>
      <c r="AI105" s="258">
        <f>'Crisis Indicator Data'!AE102</f>
        <v>3</v>
      </c>
      <c r="AJ105" s="258">
        <f>'Crisis Indicator Data'!AF102</f>
        <v>2</v>
      </c>
      <c r="AK105" s="258">
        <f>'Crisis Indicator Data'!AG102</f>
        <v>3</v>
      </c>
      <c r="AL105" s="258">
        <f t="shared" si="49"/>
        <v>5</v>
      </c>
      <c r="AM105" s="251">
        <f t="shared" si="50"/>
        <v>5</v>
      </c>
      <c r="AN105" s="251">
        <f t="shared" si="51"/>
        <v>4.5</v>
      </c>
    </row>
    <row r="106" spans="1:40" ht="13.5" customHeight="1" x14ac:dyDescent="0.2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2" t="str">
        <f>'Crisis Indicator Data'!E103</f>
        <v>NGA,NER,TCD,CMR</v>
      </c>
      <c r="F106" s="251">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2.8</v>
      </c>
      <c r="G106" s="251">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2.7</v>
      </c>
      <c r="H106" s="251">
        <f t="shared" si="39"/>
        <v>2.75</v>
      </c>
      <c r="I106" s="251">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v>
      </c>
      <c r="J106" s="251">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0.8</v>
      </c>
      <c r="K106" s="251">
        <f t="shared" si="40"/>
        <v>2.4</v>
      </c>
      <c r="L106" s="251">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251">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1.9</v>
      </c>
      <c r="N106" s="251">
        <f t="shared" si="41"/>
        <v>3.0999999999999996</v>
      </c>
      <c r="O106" s="251">
        <f t="shared" si="42"/>
        <v>2.75</v>
      </c>
      <c r="P106" s="251">
        <f>IF(B106="Regional crisis",VLOOKUP(C106,'Regional Crises'!$B$1:$R$69,12,FALSE),VLOOKUP(E106,'Country Indicator Data'!$B$4:$I$300,8,FALSE))</f>
        <v>4.5</v>
      </c>
      <c r="Q106" s="251">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251">
        <f t="shared" si="43"/>
        <v>4.75</v>
      </c>
      <c r="S106" s="251">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251">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3.5</v>
      </c>
      <c r="U106" s="251">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v>
      </c>
      <c r="V106" s="251">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3.4</v>
      </c>
      <c r="W106" s="251">
        <f t="shared" si="44"/>
        <v>3.4</v>
      </c>
      <c r="X106" s="251">
        <f t="shared" si="45"/>
        <v>3.6</v>
      </c>
      <c r="Y106" s="258">
        <f>IF('Core Indicators'!FC103="x","x",IF('Core Indicators'!FC103&gt;=5,5,IF('Core Indicators'!FC103&gt;=4,4,IF('Core Indicators'!FC103&gt;=3,3,IF('Core Indicators'!FC103&gt;=2,2,IF('Core Indicators'!FC103&gt;=1,1,0))))))</f>
        <v>5</v>
      </c>
      <c r="Z106" s="251">
        <f t="shared" si="46"/>
        <v>5</v>
      </c>
      <c r="AA106" s="258">
        <f>'Crisis Indicator Data'!Y103</f>
        <v>1</v>
      </c>
      <c r="AB106" s="258">
        <f>'Crisis Indicator Data'!Z103</f>
        <v>3</v>
      </c>
      <c r="AC106" s="258">
        <f>'Crisis Indicator Data'!AA103</f>
        <v>1</v>
      </c>
      <c r="AD106" s="258">
        <f>'Crisis Indicator Data'!AB103</f>
        <v>0</v>
      </c>
      <c r="AE106" s="258">
        <f t="shared" si="47"/>
        <v>2</v>
      </c>
      <c r="AF106" s="258">
        <f>'Crisis Indicator Data'!AC103</f>
        <v>2</v>
      </c>
      <c r="AG106" s="258">
        <f>'Crisis Indicator Data'!AD103</f>
        <v>3</v>
      </c>
      <c r="AH106" s="258">
        <f t="shared" si="48"/>
        <v>5</v>
      </c>
      <c r="AI106" s="258">
        <f>'Crisis Indicator Data'!AE103</f>
        <v>3</v>
      </c>
      <c r="AJ106" s="258">
        <f>'Crisis Indicator Data'!AF103</f>
        <v>3</v>
      </c>
      <c r="AK106" s="258">
        <f>'Crisis Indicator Data'!AG103</f>
        <v>3</v>
      </c>
      <c r="AL106" s="258">
        <f t="shared" si="49"/>
        <v>5</v>
      </c>
      <c r="AM106" s="251">
        <f t="shared" si="50"/>
        <v>4</v>
      </c>
      <c r="AN106" s="251">
        <f t="shared" si="51"/>
        <v>4.5</v>
      </c>
    </row>
    <row r="107" spans="1:40" ht="13.5" customHeight="1" x14ac:dyDescent="0.2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2" t="str">
        <f>'Crisis Indicator Data'!E104</f>
        <v>VEN,BRA,COL,ECU,PER,TTO,CHL,DOM,PAN</v>
      </c>
      <c r="F107" s="251">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1.4</v>
      </c>
      <c r="G107" s="251">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1.5</v>
      </c>
      <c r="H107" s="251">
        <f t="shared" si="39"/>
        <v>1.45</v>
      </c>
      <c r="I107" s="251">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1.9</v>
      </c>
      <c r="J107" s="251">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2</v>
      </c>
      <c r="K107" s="251">
        <f t="shared" si="40"/>
        <v>1.95</v>
      </c>
      <c r="L107" s="251">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2.6</v>
      </c>
      <c r="M107" s="251">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2.6</v>
      </c>
      <c r="N107" s="251">
        <f t="shared" si="41"/>
        <v>2.6</v>
      </c>
      <c r="O107" s="251">
        <f t="shared" si="42"/>
        <v>2</v>
      </c>
      <c r="P107" s="251">
        <f>IF(B107="Regional crisis",VLOOKUP(C107,'Regional Crises'!$B$1:$R$69,12,FALSE),VLOOKUP(E107,'Country Indicator Data'!$B$4:$I$300,8,FALSE))</f>
        <v>2.3333333333333335</v>
      </c>
      <c r="Q107" s="251">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251">
        <f t="shared" si="43"/>
        <v>3.666666666666667</v>
      </c>
      <c r="S107" s="251">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251">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2.9</v>
      </c>
      <c r="U107" s="251">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251">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1.6</v>
      </c>
      <c r="W107" s="251">
        <f t="shared" si="44"/>
        <v>2.4</v>
      </c>
      <c r="X107" s="251">
        <f t="shared" si="45"/>
        <v>2.7</v>
      </c>
      <c r="Y107" s="258">
        <f>IF('Core Indicators'!FC104="x","x",IF('Core Indicators'!FC104&gt;=5,5,IF('Core Indicators'!FC104&gt;=4,4,IF('Core Indicators'!FC104&gt;=3,3,IF('Core Indicators'!FC104&gt;=2,2,IF('Core Indicators'!FC104&gt;=1,1,0))))))</f>
        <v>4</v>
      </c>
      <c r="Z107" s="251">
        <f t="shared" si="46"/>
        <v>4</v>
      </c>
      <c r="AA107" s="258">
        <f>'Crisis Indicator Data'!Y104</f>
        <v>3</v>
      </c>
      <c r="AB107" s="258">
        <f>'Crisis Indicator Data'!Z104</f>
        <v>2</v>
      </c>
      <c r="AC107" s="258">
        <f>'Crisis Indicator Data'!AA104</f>
        <v>3</v>
      </c>
      <c r="AD107" s="258">
        <f>'Crisis Indicator Data'!AB104</f>
        <v>1</v>
      </c>
      <c r="AE107" s="258">
        <f t="shared" si="47"/>
        <v>4</v>
      </c>
      <c r="AF107" s="258">
        <f>'Crisis Indicator Data'!AC104</f>
        <v>3</v>
      </c>
      <c r="AG107" s="258">
        <f>'Crisis Indicator Data'!AD104</f>
        <v>3</v>
      </c>
      <c r="AH107" s="258">
        <f t="shared" si="48"/>
        <v>5</v>
      </c>
      <c r="AI107" s="258">
        <f>'Crisis Indicator Data'!AE104</f>
        <v>3</v>
      </c>
      <c r="AJ107" s="258">
        <f>'Crisis Indicator Data'!AF104</f>
        <v>2</v>
      </c>
      <c r="AK107" s="258">
        <f>'Crisis Indicator Data'!AG104</f>
        <v>3</v>
      </c>
      <c r="AL107" s="258">
        <f t="shared" si="49"/>
        <v>5</v>
      </c>
      <c r="AM107" s="251">
        <f t="shared" si="50"/>
        <v>5</v>
      </c>
      <c r="AN107" s="251">
        <f t="shared" si="51"/>
        <v>4.5</v>
      </c>
    </row>
    <row r="108" spans="1:40" ht="13.5" customHeight="1" x14ac:dyDescent="0.25">
      <c r="A108" s="150" t="str">
        <f>'Crisis Indicator Data'!A105</f>
        <v>Regional Kashmir conflict</v>
      </c>
      <c r="B108" s="151" t="str">
        <f>'Crisis Indicator Data'!B105</f>
        <v>Regional crisis</v>
      </c>
      <c r="C108" s="151" t="str">
        <f>'Crisis Indicator Data'!C105</f>
        <v>REG003</v>
      </c>
      <c r="D108" s="151" t="str">
        <f>'Crisis Indicator Data'!D105</f>
        <v>India,Pakistan</v>
      </c>
      <c r="E108" s="152" t="str">
        <f>'Crisis Indicator Data'!E105</f>
        <v>IND,PAK</v>
      </c>
      <c r="F108" s="251">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3.2</v>
      </c>
      <c r="G108" s="251">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251">
        <f t="shared" si="39"/>
        <v>2.75</v>
      </c>
      <c r="I108" s="251">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251">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0.8</v>
      </c>
      <c r="K108" s="251">
        <f t="shared" si="40"/>
        <v>2.2999999999999998</v>
      </c>
      <c r="L108" s="251">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3.5</v>
      </c>
      <c r="M108" s="251">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1.1000000000000001</v>
      </c>
      <c r="N108" s="251">
        <f t="shared" si="41"/>
        <v>2.2999999999999998</v>
      </c>
      <c r="O108" s="251">
        <f t="shared" si="42"/>
        <v>2.4499999999999997</v>
      </c>
      <c r="P108" s="251">
        <f>IF(B108="Regional crisis",VLOOKUP(C108,'Regional Crises'!$B$1:$R$69,12,FALSE),VLOOKUP(E108,'Country Indicator Data'!$B$4:$I$300,8,FALSE))</f>
        <v>3</v>
      </c>
      <c r="Q108" s="251">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251">
        <f t="shared" si="43"/>
        <v>3.15</v>
      </c>
      <c r="S108" s="251">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251">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2.8</v>
      </c>
      <c r="U108" s="251">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251">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2.2999999999999998</v>
      </c>
      <c r="W108" s="251">
        <f t="shared" si="44"/>
        <v>2.7</v>
      </c>
      <c r="X108" s="251">
        <f t="shared" si="45"/>
        <v>2.8</v>
      </c>
      <c r="Y108" s="258">
        <f>IF('Core Indicators'!FC105="x","x",IF('Core Indicators'!FC105&gt;=5,5,IF('Core Indicators'!FC105&gt;=4,4,IF('Core Indicators'!FC105&gt;=3,3,IF('Core Indicators'!FC105&gt;=2,2,IF('Core Indicators'!FC105&gt;=1,1,0))))))</f>
        <v>3</v>
      </c>
      <c r="Z108" s="251">
        <f t="shared" si="46"/>
        <v>3</v>
      </c>
      <c r="AA108" s="258">
        <f>'Crisis Indicator Data'!Y105</f>
        <v>2</v>
      </c>
      <c r="AB108" s="258">
        <f>'Crisis Indicator Data'!Z105</f>
        <v>1</v>
      </c>
      <c r="AC108" s="258">
        <f>'Crisis Indicator Data'!AA105</f>
        <v>2</v>
      </c>
      <c r="AD108" s="258">
        <f>'Crisis Indicator Data'!AB105</f>
        <v>0</v>
      </c>
      <c r="AE108" s="258">
        <f t="shared" si="47"/>
        <v>2</v>
      </c>
      <c r="AF108" s="258">
        <f>'Crisis Indicator Data'!AC105</f>
        <v>0</v>
      </c>
      <c r="AG108" s="258">
        <f>'Crisis Indicator Data'!AD105</f>
        <v>2</v>
      </c>
      <c r="AH108" s="258">
        <f t="shared" si="48"/>
        <v>2</v>
      </c>
      <c r="AI108" s="258">
        <f>'Crisis Indicator Data'!AE105</f>
        <v>1</v>
      </c>
      <c r="AJ108" s="258">
        <f>'Crisis Indicator Data'!AF105</f>
        <v>1</v>
      </c>
      <c r="AK108" s="258">
        <f>'Crisis Indicator Data'!AG105</f>
        <v>1</v>
      </c>
      <c r="AL108" s="258">
        <f t="shared" si="49"/>
        <v>3</v>
      </c>
      <c r="AM108" s="251">
        <f t="shared" si="50"/>
        <v>2</v>
      </c>
      <c r="AN108" s="251">
        <f t="shared" si="51"/>
        <v>2.5</v>
      </c>
    </row>
    <row r="109" spans="1:40" ht="13.5" customHeight="1" x14ac:dyDescent="0.2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2" t="str">
        <f>'Crisis Indicator Data'!E106</f>
        <v>SYR,TUR,IRQ,EGY,JOR,LBN</v>
      </c>
      <c r="F109" s="251">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3.8</v>
      </c>
      <c r="G109" s="251">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v>
      </c>
      <c r="H109" s="251">
        <f t="shared" si="39"/>
        <v>3.4</v>
      </c>
      <c r="I109" s="251">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2.5</v>
      </c>
      <c r="J109" s="251">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3.3</v>
      </c>
      <c r="K109" s="251">
        <f t="shared" si="40"/>
        <v>2.9</v>
      </c>
      <c r="L109" s="251">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v>
      </c>
      <c r="M109" s="251">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1.2</v>
      </c>
      <c r="N109" s="251">
        <f t="shared" si="41"/>
        <v>2.1</v>
      </c>
      <c r="O109" s="251">
        <f t="shared" si="42"/>
        <v>2.8000000000000003</v>
      </c>
      <c r="P109" s="251">
        <f>IF(B109="Regional crisis",VLOOKUP(C109,'Regional Crises'!$B$1:$R$69,12,FALSE),VLOOKUP(E109,'Country Indicator Data'!$B$4:$I$300,8,FALSE))</f>
        <v>3.8333333333333335</v>
      </c>
      <c r="Q109" s="251">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4.9000000000000004</v>
      </c>
      <c r="R109" s="251">
        <f t="shared" si="43"/>
        <v>4.3666666666666671</v>
      </c>
      <c r="S109" s="251">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3.5</v>
      </c>
      <c r="T109" s="251">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251">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3.3</v>
      </c>
      <c r="V109" s="251">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3.6</v>
      </c>
      <c r="W109" s="251">
        <f t="shared" si="44"/>
        <v>3.5</v>
      </c>
      <c r="X109" s="251">
        <f t="shared" si="45"/>
        <v>3.6</v>
      </c>
      <c r="Y109" s="258">
        <f>IF('Core Indicators'!FC106="x","x",IF('Core Indicators'!FC106&gt;=5,5,IF('Core Indicators'!FC106&gt;=4,4,IF('Core Indicators'!FC106&gt;=3,3,IF('Core Indicators'!FC106&gt;=2,2,IF('Core Indicators'!FC106&gt;=1,1,0))))))</f>
        <v>5</v>
      </c>
      <c r="Z109" s="251">
        <f t="shared" si="46"/>
        <v>5</v>
      </c>
      <c r="AA109" s="258">
        <f>'Crisis Indicator Data'!Y106</f>
        <v>1</v>
      </c>
      <c r="AB109" s="258">
        <f>'Crisis Indicator Data'!Z106</f>
        <v>3</v>
      </c>
      <c r="AC109" s="258">
        <f>'Crisis Indicator Data'!AA106</f>
        <v>2</v>
      </c>
      <c r="AD109" s="258">
        <f>'Crisis Indicator Data'!AB106</f>
        <v>3</v>
      </c>
      <c r="AE109" s="258">
        <f t="shared" si="47"/>
        <v>4</v>
      </c>
      <c r="AF109" s="258">
        <f>'Crisis Indicator Data'!AC106</f>
        <v>2</v>
      </c>
      <c r="AG109" s="258">
        <f>'Crisis Indicator Data'!AD106</f>
        <v>3</v>
      </c>
      <c r="AH109" s="258">
        <f t="shared" si="48"/>
        <v>5</v>
      </c>
      <c r="AI109" s="258">
        <f>'Crisis Indicator Data'!AE106</f>
        <v>3</v>
      </c>
      <c r="AJ109" s="258">
        <f>'Crisis Indicator Data'!AF106</f>
        <v>3</v>
      </c>
      <c r="AK109" s="258">
        <f>'Crisis Indicator Data'!AG106</f>
        <v>3</v>
      </c>
      <c r="AL109" s="258">
        <f t="shared" si="49"/>
        <v>5</v>
      </c>
      <c r="AM109" s="251">
        <f t="shared" si="50"/>
        <v>5</v>
      </c>
      <c r="AN109" s="251">
        <f t="shared" si="51"/>
        <v>5</v>
      </c>
    </row>
    <row r="110" spans="1:40" ht="13.5" customHeight="1" x14ac:dyDescent="0.2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2" t="str">
        <f>'Crisis Indicator Data'!E107</f>
        <v>TUR,GRC</v>
      </c>
      <c r="F110" s="251">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2.1</v>
      </c>
      <c r="G110" s="251">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2.5</v>
      </c>
      <c r="H110" s="251">
        <f t="shared" si="39"/>
        <v>2.2999999999999998</v>
      </c>
      <c r="I110" s="251">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1.2</v>
      </c>
      <c r="J110" s="251">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1.8</v>
      </c>
      <c r="K110" s="251">
        <f t="shared" si="40"/>
        <v>1.5</v>
      </c>
      <c r="L110" s="251">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1.4</v>
      </c>
      <c r="M110" s="251">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1.6</v>
      </c>
      <c r="N110" s="251">
        <f t="shared" si="41"/>
        <v>1.5</v>
      </c>
      <c r="O110" s="251">
        <f t="shared" si="42"/>
        <v>1.7666666666666666</v>
      </c>
      <c r="P110" s="251">
        <f>IF(B110="Regional crisis",VLOOKUP(C110,'Regional Crises'!$B$1:$R$69,12,FALSE),VLOOKUP(E110,'Country Indicator Data'!$B$4:$I$300,8,FALSE))</f>
        <v>3.5</v>
      </c>
      <c r="Q110" s="251">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3.2</v>
      </c>
      <c r="R110" s="251">
        <f t="shared" si="43"/>
        <v>3.35</v>
      </c>
      <c r="S110" s="251">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2.8</v>
      </c>
      <c r="T110" s="251">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2.5</v>
      </c>
      <c r="U110" s="251">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3.3</v>
      </c>
      <c r="V110" s="251">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v>
      </c>
      <c r="W110" s="251">
        <f t="shared" si="44"/>
        <v>2.7</v>
      </c>
      <c r="X110" s="251">
        <f t="shared" si="45"/>
        <v>2.6</v>
      </c>
      <c r="Y110" s="258">
        <f>IF('Core Indicators'!FC107="x","x",IF('Core Indicators'!FC107&gt;=5,5,IF('Core Indicators'!FC107&gt;=4,4,IF('Core Indicators'!FC107&gt;=3,3,IF('Core Indicators'!FC107&gt;=2,2,IF('Core Indicators'!FC107&gt;=1,1,0))))))</f>
        <v>2</v>
      </c>
      <c r="Z110" s="251">
        <f t="shared" si="46"/>
        <v>2</v>
      </c>
      <c r="AA110" s="258">
        <f>'Crisis Indicator Data'!Y107</f>
        <v>1</v>
      </c>
      <c r="AB110" s="258">
        <f>'Crisis Indicator Data'!Z107</f>
        <v>2</v>
      </c>
      <c r="AC110" s="258">
        <f>'Crisis Indicator Data'!AA107</f>
        <v>2</v>
      </c>
      <c r="AD110" s="258">
        <f>'Crisis Indicator Data'!AB107</f>
        <v>0</v>
      </c>
      <c r="AE110" s="258">
        <f t="shared" si="47"/>
        <v>2</v>
      </c>
      <c r="AF110" s="258">
        <f>'Crisis Indicator Data'!AC107</f>
        <v>2</v>
      </c>
      <c r="AG110" s="258">
        <f>'Crisis Indicator Data'!AD107</f>
        <v>3</v>
      </c>
      <c r="AH110" s="258">
        <f t="shared" si="48"/>
        <v>5</v>
      </c>
      <c r="AI110" s="258">
        <f>'Crisis Indicator Data'!AE107</f>
        <v>1</v>
      </c>
      <c r="AJ110" s="258">
        <f>'Crisis Indicator Data'!AF107</f>
        <v>3</v>
      </c>
      <c r="AK110" s="258">
        <f>'Crisis Indicator Data'!AG107</f>
        <v>1</v>
      </c>
      <c r="AL110" s="258">
        <f t="shared" si="49"/>
        <v>4</v>
      </c>
      <c r="AM110" s="251">
        <f t="shared" si="50"/>
        <v>4</v>
      </c>
      <c r="AN110" s="251">
        <f t="shared" si="51"/>
        <v>3</v>
      </c>
    </row>
    <row r="111" spans="1:40" ht="13.5" customHeight="1" x14ac:dyDescent="0.2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2" t="str">
        <f>'Crisis Indicator Data'!E108</f>
        <v>DZA,TUN,LBY,ITA</v>
      </c>
      <c r="F111" s="251">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2.9</v>
      </c>
      <c r="G111" s="251">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2.7</v>
      </c>
      <c r="H111" s="251">
        <f t="shared" si="39"/>
        <v>2.8</v>
      </c>
      <c r="I111" s="251">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1.1000000000000001</v>
      </c>
      <c r="J111" s="251">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0.7</v>
      </c>
      <c r="K111" s="251">
        <f t="shared" si="40"/>
        <v>0.9</v>
      </c>
      <c r="L111" s="251">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1.6</v>
      </c>
      <c r="M111" s="251">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0.9</v>
      </c>
      <c r="N111" s="251">
        <f t="shared" si="41"/>
        <v>1.25</v>
      </c>
      <c r="O111" s="251">
        <f t="shared" si="42"/>
        <v>1.6499999999999997</v>
      </c>
      <c r="P111" s="251">
        <f>IF(B111="Regional crisis",VLOOKUP(C111,'Regional Crises'!$B$1:$R$69,12,FALSE),VLOOKUP(E111,'Country Indicator Data'!$B$4:$I$300,8,FALSE))</f>
        <v>2.25</v>
      </c>
      <c r="Q111" s="251">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v>
      </c>
      <c r="R111" s="251">
        <f t="shared" si="43"/>
        <v>3.125</v>
      </c>
      <c r="S111" s="251">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3.1</v>
      </c>
      <c r="T111" s="251">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3.1</v>
      </c>
      <c r="U111" s="251">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2.9</v>
      </c>
      <c r="V111" s="251">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2.5</v>
      </c>
      <c r="W111" s="251">
        <f t="shared" si="44"/>
        <v>2.9</v>
      </c>
      <c r="X111" s="251">
        <f t="shared" si="45"/>
        <v>2.6</v>
      </c>
      <c r="Y111" s="258">
        <f>IF('Core Indicators'!FC108="x","x",IF('Core Indicators'!FC108&gt;=5,5,IF('Core Indicators'!FC108&gt;=4,4,IF('Core Indicators'!FC108&gt;=3,3,IF('Core Indicators'!FC108&gt;=2,2,IF('Core Indicators'!FC108&gt;=1,1,0))))))</f>
        <v>2</v>
      </c>
      <c r="Z111" s="251">
        <f t="shared" si="46"/>
        <v>2</v>
      </c>
      <c r="AA111" s="258">
        <f>'Crisis Indicator Data'!Y108</f>
        <v>1</v>
      </c>
      <c r="AB111" s="258">
        <f>'Crisis Indicator Data'!Z108</f>
        <v>3</v>
      </c>
      <c r="AC111" s="258">
        <f>'Crisis Indicator Data'!AA108</f>
        <v>2</v>
      </c>
      <c r="AD111" s="258">
        <f>'Crisis Indicator Data'!AB108</f>
        <v>0</v>
      </c>
      <c r="AE111" s="258">
        <f t="shared" si="47"/>
        <v>3</v>
      </c>
      <c r="AF111" s="258">
        <f>'Crisis Indicator Data'!AC108</f>
        <v>2</v>
      </c>
      <c r="AG111" s="258">
        <f>'Crisis Indicator Data'!AD108</f>
        <v>2</v>
      </c>
      <c r="AH111" s="258">
        <f t="shared" si="48"/>
        <v>4</v>
      </c>
      <c r="AI111" s="258">
        <f>'Crisis Indicator Data'!AE108</f>
        <v>1</v>
      </c>
      <c r="AJ111" s="258">
        <f>'Crisis Indicator Data'!AF108</f>
        <v>1</v>
      </c>
      <c r="AK111" s="258">
        <f>'Crisis Indicator Data'!AG108</f>
        <v>1</v>
      </c>
      <c r="AL111" s="258">
        <f t="shared" si="49"/>
        <v>3</v>
      </c>
      <c r="AM111" s="251">
        <f t="shared" si="50"/>
        <v>3</v>
      </c>
      <c r="AN111" s="251">
        <f t="shared" si="51"/>
        <v>2.5</v>
      </c>
    </row>
    <row r="112" spans="1:40" ht="13.5" customHeight="1" x14ac:dyDescent="0.2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2" t="str">
        <f>'Crisis Indicator Data'!E109</f>
        <v>DZA,MAR,ESP</v>
      </c>
      <c r="F112" s="251">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2.7</v>
      </c>
      <c r="G112" s="251">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2.9</v>
      </c>
      <c r="H112" s="251">
        <f t="shared" si="39"/>
        <v>2.8</v>
      </c>
      <c r="I112" s="251">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2.2999999999999998</v>
      </c>
      <c r="J112" s="251">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3.2</v>
      </c>
      <c r="K112" s="251">
        <f t="shared" si="40"/>
        <v>2.75</v>
      </c>
      <c r="L112" s="251">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2.2000000000000002</v>
      </c>
      <c r="M112" s="251">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251">
        <f t="shared" si="41"/>
        <v>1.6500000000000001</v>
      </c>
      <c r="O112" s="251">
        <f t="shared" si="42"/>
        <v>2.4</v>
      </c>
      <c r="P112" s="251">
        <f>IF(B112="Regional crisis",VLOOKUP(C112,'Regional Crises'!$B$1:$R$69,12,FALSE),VLOOKUP(E112,'Country Indicator Data'!$B$4:$I$300,8,FALSE))</f>
        <v>2.3333333333333335</v>
      </c>
      <c r="Q112" s="251">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3.2</v>
      </c>
      <c r="R112" s="251">
        <f t="shared" si="43"/>
        <v>2.7666666666666666</v>
      </c>
      <c r="S112" s="251">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2.7</v>
      </c>
      <c r="T112" s="251">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2.5</v>
      </c>
      <c r="U112" s="251">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3.1</v>
      </c>
      <c r="V112" s="251">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2.2999999999999998</v>
      </c>
      <c r="W112" s="251">
        <f t="shared" si="44"/>
        <v>2.7</v>
      </c>
      <c r="X112" s="251">
        <f t="shared" si="45"/>
        <v>2.6</v>
      </c>
      <c r="Y112" s="258">
        <f>IF('Core Indicators'!FC109="x","x",IF('Core Indicators'!FC109&gt;=5,5,IF('Core Indicators'!FC109&gt;=4,4,IF('Core Indicators'!FC109&gt;=3,3,IF('Core Indicators'!FC109&gt;=2,2,IF('Core Indicators'!FC109&gt;=1,1,0))))))</f>
        <v>2</v>
      </c>
      <c r="Z112" s="251">
        <f t="shared" si="46"/>
        <v>2</v>
      </c>
      <c r="AA112" s="258">
        <f>'Crisis Indicator Data'!Y109</f>
        <v>2</v>
      </c>
      <c r="AB112" s="258">
        <f>'Crisis Indicator Data'!Z109</f>
        <v>2</v>
      </c>
      <c r="AC112" s="258">
        <f>'Crisis Indicator Data'!AA109</f>
        <v>2</v>
      </c>
      <c r="AD112" s="258">
        <f>'Crisis Indicator Data'!AB109</f>
        <v>0</v>
      </c>
      <c r="AE112" s="258">
        <f t="shared" si="47"/>
        <v>3</v>
      </c>
      <c r="AF112" s="258">
        <f>'Crisis Indicator Data'!AC109</f>
        <v>1</v>
      </c>
      <c r="AG112" s="258">
        <f>'Crisis Indicator Data'!AD109</f>
        <v>2</v>
      </c>
      <c r="AH112" s="258">
        <f t="shared" si="48"/>
        <v>3</v>
      </c>
      <c r="AI112" s="258">
        <f>'Crisis Indicator Data'!AE109</f>
        <v>0</v>
      </c>
      <c r="AJ112" s="258">
        <f>'Crisis Indicator Data'!AF109</f>
        <v>1</v>
      </c>
      <c r="AK112" s="258">
        <f>'Crisis Indicator Data'!AG109</f>
        <v>1</v>
      </c>
      <c r="AL112" s="258">
        <f t="shared" si="49"/>
        <v>2</v>
      </c>
      <c r="AM112" s="251">
        <f t="shared" si="50"/>
        <v>3</v>
      </c>
      <c r="AN112" s="251">
        <f t="shared" si="51"/>
        <v>2.5</v>
      </c>
    </row>
    <row r="113" spans="1:40" ht="13.5" customHeight="1" x14ac:dyDescent="0.25">
      <c r="A113" s="150" t="str">
        <f>'Crisis Indicator Data'!A110</f>
        <v>Rohingya Regional Crisis</v>
      </c>
      <c r="B113" s="151" t="str">
        <f>'Crisis Indicator Data'!B110</f>
        <v>Regional crisis</v>
      </c>
      <c r="C113" s="151" t="str">
        <f>'Crisis Indicator Data'!C110</f>
        <v>REG011</v>
      </c>
      <c r="D113" s="151" t="str">
        <f>'Crisis Indicator Data'!D110</f>
        <v>Bangladesh,Myanmar</v>
      </c>
      <c r="E113" s="152" t="str">
        <f>'Crisis Indicator Data'!E110</f>
        <v>BGD,MMR</v>
      </c>
      <c r="F113" s="251">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3.8</v>
      </c>
      <c r="G113" s="251">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3.1</v>
      </c>
      <c r="H113" s="251">
        <f t="shared" si="39"/>
        <v>3.45</v>
      </c>
      <c r="I113" s="251">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1.8</v>
      </c>
      <c r="J113" s="251">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2.1</v>
      </c>
      <c r="K113" s="251">
        <f t="shared" si="40"/>
        <v>1.9500000000000002</v>
      </c>
      <c r="L113" s="251">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3.3</v>
      </c>
      <c r="M113" s="251">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0.8</v>
      </c>
      <c r="N113" s="251">
        <f t="shared" si="41"/>
        <v>2.0499999999999998</v>
      </c>
      <c r="O113" s="251">
        <f t="shared" si="42"/>
        <v>2.4833333333333334</v>
      </c>
      <c r="P113" s="251">
        <f>IF(B113="Regional crisis",VLOOKUP(C113,'Regional Crises'!$B$1:$R$69,12,FALSE),VLOOKUP(E113,'Country Indicator Data'!$B$4:$I$300,8,FALSE))</f>
        <v>4</v>
      </c>
      <c r="Q113" s="251">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51">
        <f t="shared" si="43"/>
        <v>4.5</v>
      </c>
      <c r="S113" s="251">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251">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3.3</v>
      </c>
      <c r="U113" s="251">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3.4</v>
      </c>
      <c r="V113" s="251">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3.3</v>
      </c>
      <c r="W113" s="251">
        <f t="shared" si="44"/>
        <v>3.4</v>
      </c>
      <c r="X113" s="251">
        <f t="shared" si="45"/>
        <v>3.5</v>
      </c>
      <c r="Y113" s="258">
        <f>IF('Core Indicators'!FC110="x","x",IF('Core Indicators'!FC110&gt;=5,5,IF('Core Indicators'!FC110&gt;=4,4,IF('Core Indicators'!FC110&gt;=3,3,IF('Core Indicators'!FC110&gt;=2,2,IF('Core Indicators'!FC110&gt;=1,1,0))))))</f>
        <v>4</v>
      </c>
      <c r="Z113" s="251">
        <f t="shared" si="46"/>
        <v>4</v>
      </c>
      <c r="AA113" s="258">
        <f>'Crisis Indicator Data'!Y110</f>
        <v>2</v>
      </c>
      <c r="AB113" s="258">
        <f>'Crisis Indicator Data'!Z110</f>
        <v>2</v>
      </c>
      <c r="AC113" s="258">
        <f>'Crisis Indicator Data'!AA110</f>
        <v>2</v>
      </c>
      <c r="AD113" s="258">
        <f>'Crisis Indicator Data'!AB110</f>
        <v>3</v>
      </c>
      <c r="AE113" s="258">
        <f t="shared" si="47"/>
        <v>4</v>
      </c>
      <c r="AF113" s="258">
        <f>'Crisis Indicator Data'!AC110</f>
        <v>3</v>
      </c>
      <c r="AG113" s="258">
        <f>'Crisis Indicator Data'!AD110</f>
        <v>3</v>
      </c>
      <c r="AH113" s="258">
        <f t="shared" si="48"/>
        <v>5</v>
      </c>
      <c r="AI113" s="258">
        <f>'Crisis Indicator Data'!AE110</f>
        <v>3</v>
      </c>
      <c r="AJ113" s="258">
        <f>'Crisis Indicator Data'!AF110</f>
        <v>1</v>
      </c>
      <c r="AK113" s="258">
        <f>'Crisis Indicator Data'!AG110</f>
        <v>3</v>
      </c>
      <c r="AL113" s="258">
        <f t="shared" si="49"/>
        <v>5</v>
      </c>
      <c r="AM113" s="251">
        <f t="shared" si="50"/>
        <v>5</v>
      </c>
      <c r="AN113" s="251">
        <f t="shared" si="51"/>
        <v>4.5</v>
      </c>
    </row>
    <row r="114" spans="1:40" ht="13.5" customHeight="1" x14ac:dyDescent="0.2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2" t="str">
        <f>'Crisis Indicator Data'!E111</f>
        <v>LSO,MDG,MWI,NAM,SWZ,ZMB,ZWE,TZA</v>
      </c>
      <c r="F114" s="251">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2.4</v>
      </c>
      <c r="G114" s="251">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2.2000000000000002</v>
      </c>
      <c r="H114" s="251">
        <f t="shared" si="39"/>
        <v>2.2999999999999998</v>
      </c>
      <c r="I114" s="251">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2.2000000000000002</v>
      </c>
      <c r="J114" s="251">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0.2</v>
      </c>
      <c r="K114" s="251">
        <f t="shared" si="40"/>
        <v>1.2000000000000002</v>
      </c>
      <c r="L114" s="251">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251">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3</v>
      </c>
      <c r="N114" s="251">
        <f t="shared" si="41"/>
        <v>3.3</v>
      </c>
      <c r="O114" s="251">
        <f t="shared" si="42"/>
        <v>2.2666666666666666</v>
      </c>
      <c r="P114" s="251">
        <f>IF(B114="Regional crisis",VLOOKUP(C114,'Regional Crises'!$B$1:$R$69,12,FALSE),VLOOKUP(E114,'Country Indicator Data'!$B$4:$I$300,8,FALSE))</f>
        <v>0.875</v>
      </c>
      <c r="Q114" s="251">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v>
      </c>
      <c r="R114" s="251">
        <f t="shared" si="43"/>
        <v>2.4375</v>
      </c>
      <c r="S114" s="251">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251">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251">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2.7</v>
      </c>
      <c r="V114" s="251">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2.5</v>
      </c>
      <c r="W114" s="251">
        <f t="shared" si="44"/>
        <v>2.9</v>
      </c>
      <c r="X114" s="251">
        <f t="shared" si="45"/>
        <v>2.5</v>
      </c>
      <c r="Y114" s="258">
        <f>IF('Core Indicators'!FC111="x","x",IF('Core Indicators'!FC111&gt;=5,5,IF('Core Indicators'!FC111&gt;=4,4,IF('Core Indicators'!FC111&gt;=3,3,IF('Core Indicators'!FC111&gt;=2,2,IF('Core Indicators'!FC111&gt;=1,1,0))))))</f>
        <v>3</v>
      </c>
      <c r="Z114" s="251">
        <f t="shared" si="46"/>
        <v>3</v>
      </c>
      <c r="AA114" s="258">
        <f>'Crisis Indicator Data'!Y111</f>
        <v>2</v>
      </c>
      <c r="AB114" s="258">
        <f>'Crisis Indicator Data'!Z111</f>
        <v>1</v>
      </c>
      <c r="AC114" s="258">
        <f>'Crisis Indicator Data'!AA111</f>
        <v>1</v>
      </c>
      <c r="AD114" s="258">
        <f>'Crisis Indicator Data'!AB111</f>
        <v>0</v>
      </c>
      <c r="AE114" s="258">
        <f t="shared" si="47"/>
        <v>2</v>
      </c>
      <c r="AF114" s="258">
        <f>'Crisis Indicator Data'!AC111</f>
        <v>0</v>
      </c>
      <c r="AG114" s="258">
        <f>'Crisis Indicator Data'!AD111</f>
        <v>2</v>
      </c>
      <c r="AH114" s="258">
        <f t="shared" si="48"/>
        <v>2</v>
      </c>
      <c r="AI114" s="258">
        <f>'Crisis Indicator Data'!AE111</f>
        <v>0</v>
      </c>
      <c r="AJ114" s="258">
        <f>'Crisis Indicator Data'!AF111</f>
        <v>2</v>
      </c>
      <c r="AK114" s="258">
        <f>'Crisis Indicator Data'!AG111</f>
        <v>3</v>
      </c>
      <c r="AL114" s="258">
        <f t="shared" si="49"/>
        <v>4</v>
      </c>
      <c r="AM114" s="251">
        <f t="shared" si="50"/>
        <v>3</v>
      </c>
      <c r="AN114" s="251">
        <f t="shared" si="51"/>
        <v>3</v>
      </c>
    </row>
    <row r="115" spans="1:40" ht="13.5" customHeight="1" x14ac:dyDescent="0.25">
      <c r="A115" s="150" t="str">
        <f>'Crisis Indicator Data'!A112</f>
        <v>Nagorno-Karabakh Conflict</v>
      </c>
      <c r="B115" s="151" t="str">
        <f>'Crisis Indicator Data'!B112</f>
        <v>Regional crisis</v>
      </c>
      <c r="C115" s="151" t="str">
        <f>'Crisis Indicator Data'!C112</f>
        <v>REG013</v>
      </c>
      <c r="D115" s="151" t="str">
        <f>'Crisis Indicator Data'!D112</f>
        <v>Armenia,Azerbaijan</v>
      </c>
      <c r="E115" s="152" t="str">
        <f>'Crisis Indicator Data'!E112</f>
        <v>ARM,AZE</v>
      </c>
      <c r="F115" s="251">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251">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251">
        <f t="shared" si="39"/>
        <v>2.8</v>
      </c>
      <c r="I115" s="251">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0.5</v>
      </c>
      <c r="J115" s="251">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0.4</v>
      </c>
      <c r="K115" s="251">
        <f t="shared" si="40"/>
        <v>0.45</v>
      </c>
      <c r="L115" s="251">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1.9</v>
      </c>
      <c r="M115" s="251">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0.4</v>
      </c>
      <c r="N115" s="251">
        <f t="shared" si="41"/>
        <v>1.1499999999999999</v>
      </c>
      <c r="O115" s="251">
        <f t="shared" si="42"/>
        <v>1.4666666666666668</v>
      </c>
      <c r="P115" s="251">
        <f>IF(B115="Regional crisis",VLOOKUP(C115,'Regional Crises'!$B$1:$R$69,12,FALSE),VLOOKUP(E115,'Country Indicator Data'!$B$4:$I$300,8,FALSE))</f>
        <v>3</v>
      </c>
      <c r="Q115" s="251">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251">
        <f t="shared" si="43"/>
        <v>3.05</v>
      </c>
      <c r="S115" s="251">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251">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2.9</v>
      </c>
      <c r="U115" s="251">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2.8</v>
      </c>
      <c r="V115" s="251">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251">
        <f t="shared" si="44"/>
        <v>3.1</v>
      </c>
      <c r="X115" s="251">
        <f t="shared" si="45"/>
        <v>2.5</v>
      </c>
      <c r="Y115" s="258">
        <f>IF('Core Indicators'!FC112="x","x",IF('Core Indicators'!FC112&gt;=5,5,IF('Core Indicators'!FC112&gt;=4,4,IF('Core Indicators'!FC112&gt;=3,3,IF('Core Indicators'!FC112&gt;=2,2,IF('Core Indicators'!FC112&gt;=1,1,0))))))</f>
        <v>3</v>
      </c>
      <c r="Z115" s="251">
        <f t="shared" si="46"/>
        <v>3</v>
      </c>
      <c r="AA115" s="258">
        <f>'Crisis Indicator Data'!Y112</f>
        <v>1</v>
      </c>
      <c r="AB115" s="258">
        <f>'Crisis Indicator Data'!Z112</f>
        <v>0</v>
      </c>
      <c r="AC115" s="258">
        <f>'Crisis Indicator Data'!AA112</f>
        <v>1</v>
      </c>
      <c r="AD115" s="258">
        <f>'Crisis Indicator Data'!AB112</f>
        <v>0</v>
      </c>
      <c r="AE115" s="258">
        <f t="shared" si="47"/>
        <v>2</v>
      </c>
      <c r="AF115" s="258">
        <f>'Crisis Indicator Data'!AC112</f>
        <v>0</v>
      </c>
      <c r="AG115" s="258">
        <f>'Crisis Indicator Data'!AD112</f>
        <v>0</v>
      </c>
      <c r="AH115" s="258">
        <f t="shared" si="48"/>
        <v>0</v>
      </c>
      <c r="AI115" s="258">
        <f>'Crisis Indicator Data'!AE112</f>
        <v>1</v>
      </c>
      <c r="AJ115" s="258">
        <f>'Crisis Indicator Data'!AF112</f>
        <v>2</v>
      </c>
      <c r="AK115" s="258">
        <f>'Crisis Indicator Data'!AG112</f>
        <v>1</v>
      </c>
      <c r="AL115" s="258">
        <f t="shared" si="49"/>
        <v>3</v>
      </c>
      <c r="AM115" s="251">
        <f t="shared" si="50"/>
        <v>2</v>
      </c>
      <c r="AN115" s="251">
        <f t="shared" si="51"/>
        <v>2.5</v>
      </c>
    </row>
    <row r="116" spans="1:40" ht="13.5" customHeight="1" x14ac:dyDescent="0.2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2" t="str">
        <f>'Crisis Indicator Data'!E113</f>
        <v>ETH,SOM,KEN</v>
      </c>
      <c r="F116" s="251">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3.8</v>
      </c>
      <c r="G116" s="251">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3.3</v>
      </c>
      <c r="H116" s="251">
        <f t="shared" si="39"/>
        <v>3.55</v>
      </c>
      <c r="I116" s="251">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2.7</v>
      </c>
      <c r="J116" s="251">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1.2</v>
      </c>
      <c r="K116" s="251">
        <f t="shared" si="40"/>
        <v>1.9500000000000002</v>
      </c>
      <c r="L116" s="251">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3.5</v>
      </c>
      <c r="M116" s="251">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1.6</v>
      </c>
      <c r="N116" s="251">
        <f t="shared" si="41"/>
        <v>2.5499999999999998</v>
      </c>
      <c r="O116" s="251">
        <f t="shared" si="42"/>
        <v>2.6833333333333336</v>
      </c>
      <c r="P116" s="251">
        <f>IF(B116="Regional crisis",VLOOKUP(C116,'Regional Crises'!$B$1:$R$69,12,FALSE),VLOOKUP(E116,'Country Indicator Data'!$B$4:$I$300,8,FALSE))</f>
        <v>5</v>
      </c>
      <c r="Q116" s="251">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251">
        <f t="shared" si="43"/>
        <v>5</v>
      </c>
      <c r="S116" s="251">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3.8</v>
      </c>
      <c r="T116" s="251">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3.6</v>
      </c>
      <c r="U116" s="251">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251">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3.7</v>
      </c>
      <c r="W116" s="251">
        <f t="shared" si="44"/>
        <v>3.6</v>
      </c>
      <c r="X116" s="251">
        <f t="shared" si="45"/>
        <v>3.8</v>
      </c>
      <c r="Y116" s="258">
        <f>IF('Core Indicators'!FC113="x","x",IF('Core Indicators'!FC113&gt;=5,5,IF('Core Indicators'!FC113&gt;=4,4,IF('Core Indicators'!FC113&gt;=3,3,IF('Core Indicators'!FC113&gt;=2,2,IF('Core Indicators'!FC113&gt;=1,1,0))))))</f>
        <v>5</v>
      </c>
      <c r="Z116" s="251">
        <f t="shared" si="46"/>
        <v>5</v>
      </c>
      <c r="AA116" s="258">
        <f>'Crisis Indicator Data'!Y113</f>
        <v>2</v>
      </c>
      <c r="AB116" s="258">
        <f>'Crisis Indicator Data'!Z113</f>
        <v>3</v>
      </c>
      <c r="AC116" s="258">
        <f>'Crisis Indicator Data'!AA113</f>
        <v>3</v>
      </c>
      <c r="AD116" s="258">
        <f>'Crisis Indicator Data'!AB113</f>
        <v>3</v>
      </c>
      <c r="AE116" s="258">
        <f t="shared" si="47"/>
        <v>5</v>
      </c>
      <c r="AF116" s="258">
        <f>'Crisis Indicator Data'!AC113</f>
        <v>0</v>
      </c>
      <c r="AG116" s="258">
        <f>'Crisis Indicator Data'!AD113</f>
        <v>3</v>
      </c>
      <c r="AH116" s="258">
        <f t="shared" si="48"/>
        <v>3</v>
      </c>
      <c r="AI116" s="258">
        <f>'Crisis Indicator Data'!AE113</f>
        <v>3</v>
      </c>
      <c r="AJ116" s="258">
        <f>'Crisis Indicator Data'!AF113</f>
        <v>3</v>
      </c>
      <c r="AK116" s="258">
        <f>'Crisis Indicator Data'!AG113</f>
        <v>3</v>
      </c>
      <c r="AL116" s="258">
        <f t="shared" si="49"/>
        <v>5</v>
      </c>
      <c r="AM116" s="251">
        <f t="shared" si="50"/>
        <v>4</v>
      </c>
      <c r="AN116" s="251">
        <f t="shared" si="51"/>
        <v>4.5</v>
      </c>
    </row>
    <row r="117" spans="1:40" ht="13.5" customHeight="1" x14ac:dyDescent="0.2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2" t="str">
        <f>'Crisis Indicator Data'!E114</f>
        <v>ROU</v>
      </c>
      <c r="F117" s="251">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2.1</v>
      </c>
      <c r="G117" s="251">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1.2</v>
      </c>
      <c r="H117" s="251">
        <f t="shared" si="39"/>
        <v>1.65</v>
      </c>
      <c r="I117" s="251">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1.5</v>
      </c>
      <c r="J117" s="251">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0.3</v>
      </c>
      <c r="K117" s="251">
        <f t="shared" si="40"/>
        <v>0.9</v>
      </c>
      <c r="L117" s="251">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2.1</v>
      </c>
      <c r="M117" s="251">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1.4</v>
      </c>
      <c r="N117" s="251">
        <f t="shared" si="41"/>
        <v>1.75</v>
      </c>
      <c r="O117" s="251">
        <f t="shared" si="42"/>
        <v>1.4333333333333333</v>
      </c>
      <c r="P117" s="251">
        <f>IF(B117="Regional crisis",VLOOKUP(C117,'Regional Crises'!$B$1:$R$69,12,FALSE),VLOOKUP(E117,'Country Indicator Data'!$B$4:$I$300,8,FALSE))</f>
        <v>1</v>
      </c>
      <c r="Q117" s="251">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251">
        <f t="shared" si="43"/>
        <v>0.5</v>
      </c>
      <c r="S117" s="251">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2.8</v>
      </c>
      <c r="T117" s="251">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2.1</v>
      </c>
      <c r="U117" s="251">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1.6</v>
      </c>
      <c r="V117" s="251">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0.9</v>
      </c>
      <c r="W117" s="251">
        <f t="shared" si="44"/>
        <v>1.9</v>
      </c>
      <c r="X117" s="251">
        <f t="shared" si="45"/>
        <v>1.3</v>
      </c>
      <c r="Y117" s="258">
        <f>IF('Core Indicators'!FC114="x","x",IF('Core Indicators'!FC114&gt;=5,5,IF('Core Indicators'!FC114&gt;=4,4,IF('Core Indicators'!FC114&gt;=3,3,IF('Core Indicators'!FC114&gt;=2,2,IF('Core Indicators'!FC114&gt;=1,1,0))))))</f>
        <v>2</v>
      </c>
      <c r="Z117" s="251">
        <f t="shared" si="46"/>
        <v>2</v>
      </c>
      <c r="AA117" s="258">
        <f>'Crisis Indicator Data'!Y114</f>
        <v>0</v>
      </c>
      <c r="AB117" s="258">
        <f>'Crisis Indicator Data'!Z114</f>
        <v>0</v>
      </c>
      <c r="AC117" s="258">
        <f>'Crisis Indicator Data'!AA114</f>
        <v>0</v>
      </c>
      <c r="AD117" s="258">
        <f>'Crisis Indicator Data'!AB114</f>
        <v>0</v>
      </c>
      <c r="AE117" s="258">
        <f t="shared" si="47"/>
        <v>0</v>
      </c>
      <c r="AF117" s="258">
        <f>'Crisis Indicator Data'!AC114</f>
        <v>0</v>
      </c>
      <c r="AG117" s="258">
        <f>'Crisis Indicator Data'!AD114</f>
        <v>0</v>
      </c>
      <c r="AH117" s="258">
        <f t="shared" si="48"/>
        <v>0</v>
      </c>
      <c r="AI117" s="258">
        <f>'Crisis Indicator Data'!AE114</f>
        <v>0</v>
      </c>
      <c r="AJ117" s="258">
        <f>'Crisis Indicator Data'!AF114</f>
        <v>0</v>
      </c>
      <c r="AK117" s="258">
        <f>'Crisis Indicator Data'!AG114</f>
        <v>0</v>
      </c>
      <c r="AL117" s="258">
        <f t="shared" si="49"/>
        <v>0</v>
      </c>
      <c r="AM117" s="251">
        <f t="shared" si="50"/>
        <v>0</v>
      </c>
      <c r="AN117" s="251">
        <f t="shared" si="51"/>
        <v>1</v>
      </c>
    </row>
    <row r="118" spans="1:40" ht="13.5" customHeight="1" x14ac:dyDescent="0.2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2" t="str">
        <f>'Crisis Indicator Data'!E115</f>
        <v>RWA</v>
      </c>
      <c r="F118" s="251">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3.2</v>
      </c>
      <c r="G118" s="251">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251">
        <f t="shared" si="39"/>
        <v>3.1</v>
      </c>
      <c r="I118" s="251">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1.4</v>
      </c>
      <c r="J118" s="251">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5</v>
      </c>
      <c r="K118" s="251">
        <f t="shared" si="40"/>
        <v>3.2</v>
      </c>
      <c r="L118" s="251">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2.7</v>
      </c>
      <c r="M118" s="251">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51">
        <f t="shared" si="41"/>
        <v>2.5</v>
      </c>
      <c r="O118" s="251">
        <f t="shared" si="42"/>
        <v>2.9333333333333336</v>
      </c>
      <c r="P118" s="251">
        <f>IF(B118="Regional crisis",VLOOKUP(C118,'Regional Crises'!$B$1:$R$69,12,FALSE),VLOOKUP(E118,'Country Indicator Data'!$B$4:$I$300,8,FALSE))</f>
        <v>3</v>
      </c>
      <c r="Q118" s="251" t="str">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x</v>
      </c>
      <c r="R118" s="251">
        <f t="shared" si="43"/>
        <v>3</v>
      </c>
      <c r="S118" s="251">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2.4</v>
      </c>
      <c r="T118" s="251">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2.4</v>
      </c>
      <c r="U118" s="251">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3.1</v>
      </c>
      <c r="V118" s="251">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3.9</v>
      </c>
      <c r="W118" s="251">
        <f t="shared" si="44"/>
        <v>3</v>
      </c>
      <c r="X118" s="251">
        <f t="shared" si="45"/>
        <v>3</v>
      </c>
      <c r="Y118" s="258">
        <f>IF('Core Indicators'!FC115="x","x",IF('Core Indicators'!FC115&gt;=5,5,IF('Core Indicators'!FC115&gt;=4,4,IF('Core Indicators'!FC115&gt;=3,3,IF('Core Indicators'!FC115&gt;=2,2,IF('Core Indicators'!FC115&gt;=1,1,0))))))</f>
        <v>2</v>
      </c>
      <c r="Z118" s="251">
        <f t="shared" si="46"/>
        <v>2</v>
      </c>
      <c r="AA118" s="258">
        <f>'Crisis Indicator Data'!Y115</f>
        <v>1</v>
      </c>
      <c r="AB118" s="258">
        <f>'Crisis Indicator Data'!Z115</f>
        <v>0</v>
      </c>
      <c r="AC118" s="258">
        <f>'Crisis Indicator Data'!AA115</f>
        <v>0</v>
      </c>
      <c r="AD118" s="258">
        <f>'Crisis Indicator Data'!AB115</f>
        <v>0</v>
      </c>
      <c r="AE118" s="258">
        <f t="shared" si="47"/>
        <v>1</v>
      </c>
      <c r="AF118" s="258">
        <f>'Crisis Indicator Data'!AC115</f>
        <v>0</v>
      </c>
      <c r="AG118" s="258">
        <f>'Crisis Indicator Data'!AD115</f>
        <v>1</v>
      </c>
      <c r="AH118" s="258">
        <f t="shared" si="48"/>
        <v>1</v>
      </c>
      <c r="AI118" s="258">
        <f>'Crisis Indicator Data'!AE115</f>
        <v>0</v>
      </c>
      <c r="AJ118" s="258">
        <f>'Crisis Indicator Data'!AF115</f>
        <v>0</v>
      </c>
      <c r="AK118" s="258">
        <f>'Crisis Indicator Data'!AG115</f>
        <v>1</v>
      </c>
      <c r="AL118" s="258">
        <f t="shared" si="49"/>
        <v>1</v>
      </c>
      <c r="AM118" s="251">
        <f t="shared" si="50"/>
        <v>1</v>
      </c>
      <c r="AN118" s="251">
        <f t="shared" si="51"/>
        <v>1.5</v>
      </c>
    </row>
    <row r="119" spans="1:40" ht="13.5" customHeight="1" x14ac:dyDescent="0.25">
      <c r="A119" s="150" t="str">
        <f>'Crisis Indicator Data'!A116</f>
        <v>Complex crisis in Sudan</v>
      </c>
      <c r="B119" s="151" t="str">
        <f>'Crisis Indicator Data'!B116</f>
        <v>Multiple crises country</v>
      </c>
      <c r="C119" s="151" t="str">
        <f>'Crisis Indicator Data'!C116</f>
        <v>SDN001</v>
      </c>
      <c r="D119" s="151" t="str">
        <f>'Crisis Indicator Data'!D116</f>
        <v>Sudan</v>
      </c>
      <c r="E119" s="152" t="str">
        <f>'Crisis Indicator Data'!E116</f>
        <v>SDN</v>
      </c>
      <c r="F119" s="251">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3.6</v>
      </c>
      <c r="G119" s="251">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4</v>
      </c>
      <c r="H119" s="251">
        <f t="shared" si="39"/>
        <v>3.8</v>
      </c>
      <c r="I119" s="251">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v>
      </c>
      <c r="J119" s="251">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5</v>
      </c>
      <c r="K119" s="251">
        <f t="shared" si="40"/>
        <v>4.5</v>
      </c>
      <c r="L119" s="251">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3.7</v>
      </c>
      <c r="M119" s="251">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51">
        <f t="shared" si="41"/>
        <v>2.4500000000000002</v>
      </c>
      <c r="O119" s="251">
        <f t="shared" si="42"/>
        <v>3.5833333333333335</v>
      </c>
      <c r="P119" s="251">
        <f>IF(B119="Regional crisis",VLOOKUP(C119,'Regional Crises'!$B$1:$R$69,12,FALSE),VLOOKUP(E119,'Country Indicator Data'!$B$4:$I$300,8,FALSE))</f>
        <v>5</v>
      </c>
      <c r="Q119" s="251">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4.5999999999999996</v>
      </c>
      <c r="R119" s="251">
        <f t="shared" si="43"/>
        <v>4.8</v>
      </c>
      <c r="S119" s="251">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4.2</v>
      </c>
      <c r="T119" s="251">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3.6</v>
      </c>
      <c r="U119" s="251">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4.5</v>
      </c>
      <c r="V119" s="251">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4.4000000000000004</v>
      </c>
      <c r="W119" s="251">
        <f t="shared" si="44"/>
        <v>4.2</v>
      </c>
      <c r="X119" s="251">
        <f t="shared" si="45"/>
        <v>4.2</v>
      </c>
      <c r="Y119" s="258">
        <f>IF('Core Indicators'!FC116="x","x",IF('Core Indicators'!FC116&gt;=5,5,IF('Core Indicators'!FC116&gt;=4,4,IF('Core Indicators'!FC116&gt;=3,3,IF('Core Indicators'!FC116&gt;=2,2,IF('Core Indicators'!FC116&gt;=1,1,0))))))</f>
        <v>5</v>
      </c>
      <c r="Z119" s="251">
        <f t="shared" si="46"/>
        <v>5</v>
      </c>
      <c r="AA119" s="258">
        <f>'Crisis Indicator Data'!Y116</f>
        <v>2</v>
      </c>
      <c r="AB119" s="258">
        <f>'Crisis Indicator Data'!Z116</f>
        <v>2</v>
      </c>
      <c r="AC119" s="258">
        <f>'Crisis Indicator Data'!AA116</f>
        <v>1</v>
      </c>
      <c r="AD119" s="258">
        <f>'Crisis Indicator Data'!AB116</f>
        <v>0</v>
      </c>
      <c r="AE119" s="258">
        <f t="shared" si="47"/>
        <v>2</v>
      </c>
      <c r="AF119" s="258">
        <f>'Crisis Indicator Data'!AC116</f>
        <v>1</v>
      </c>
      <c r="AG119" s="258">
        <f>'Crisis Indicator Data'!AD116</f>
        <v>2</v>
      </c>
      <c r="AH119" s="258">
        <f t="shared" si="48"/>
        <v>3</v>
      </c>
      <c r="AI119" s="258">
        <f>'Crisis Indicator Data'!AE116</f>
        <v>3</v>
      </c>
      <c r="AJ119" s="258">
        <f>'Crisis Indicator Data'!AF116</f>
        <v>1</v>
      </c>
      <c r="AK119" s="258">
        <f>'Crisis Indicator Data'!AG116</f>
        <v>3</v>
      </c>
      <c r="AL119" s="258">
        <f t="shared" si="49"/>
        <v>5</v>
      </c>
      <c r="AM119" s="251">
        <f t="shared" si="50"/>
        <v>3</v>
      </c>
      <c r="AN119" s="251">
        <f t="shared" si="51"/>
        <v>4</v>
      </c>
    </row>
    <row r="120" spans="1:40" ht="13.5" customHeight="1" x14ac:dyDescent="0.25">
      <c r="A120" s="150" t="str">
        <f>'Crisis Indicator Data'!A117</f>
        <v>Refugees in Sudan</v>
      </c>
      <c r="B120" s="151" t="str">
        <f>'Crisis Indicator Data'!B117</f>
        <v>International displacement</v>
      </c>
      <c r="C120" s="151" t="str">
        <f>'Crisis Indicator Data'!C117</f>
        <v>SDN005</v>
      </c>
      <c r="D120" s="151" t="str">
        <f>'Crisis Indicator Data'!D117</f>
        <v>Sudan</v>
      </c>
      <c r="E120" s="152" t="str">
        <f>'Crisis Indicator Data'!E117</f>
        <v>SDN</v>
      </c>
      <c r="F120" s="251">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3.6</v>
      </c>
      <c r="G120" s="251">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4</v>
      </c>
      <c r="H120" s="251">
        <f t="shared" si="39"/>
        <v>3.8</v>
      </c>
      <c r="I120" s="251">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4</v>
      </c>
      <c r="J120" s="251">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5</v>
      </c>
      <c r="K120" s="251">
        <f t="shared" si="40"/>
        <v>4.5</v>
      </c>
      <c r="L120" s="251">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3.7</v>
      </c>
      <c r="M120" s="251">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51">
        <f t="shared" si="41"/>
        <v>2.4500000000000002</v>
      </c>
      <c r="O120" s="251">
        <f t="shared" si="42"/>
        <v>3.5833333333333335</v>
      </c>
      <c r="P120" s="251">
        <f>IF(B120="Regional crisis",VLOOKUP(C120,'Regional Crises'!$B$1:$R$69,12,FALSE),VLOOKUP(E120,'Country Indicator Data'!$B$4:$I$300,8,FALSE))</f>
        <v>5</v>
      </c>
      <c r="Q120" s="251">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4.5999999999999996</v>
      </c>
      <c r="R120" s="251">
        <f t="shared" si="43"/>
        <v>4.8</v>
      </c>
      <c r="S120" s="251">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4.2</v>
      </c>
      <c r="T120" s="251">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3.6</v>
      </c>
      <c r="U120" s="251">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4.5</v>
      </c>
      <c r="V120" s="251">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4.4000000000000004</v>
      </c>
      <c r="W120" s="251">
        <f t="shared" si="44"/>
        <v>4.2</v>
      </c>
      <c r="X120" s="251">
        <f t="shared" si="45"/>
        <v>4.2</v>
      </c>
      <c r="Y120" s="258">
        <f>IF('Core Indicators'!FC117="x","x",IF('Core Indicators'!FC117&gt;=5,5,IF('Core Indicators'!FC117&gt;=4,4,IF('Core Indicators'!FC117&gt;=3,3,IF('Core Indicators'!FC117&gt;=2,2,IF('Core Indicators'!FC117&gt;=1,1,0))))))</f>
        <v>2</v>
      </c>
      <c r="Z120" s="251">
        <f t="shared" si="46"/>
        <v>2</v>
      </c>
      <c r="AA120" s="258">
        <f>'Crisis Indicator Data'!Y117</f>
        <v>2</v>
      </c>
      <c r="AB120" s="258">
        <f>'Crisis Indicator Data'!Z117</f>
        <v>1</v>
      </c>
      <c r="AC120" s="258">
        <f>'Crisis Indicator Data'!AA117</f>
        <v>0</v>
      </c>
      <c r="AD120" s="258">
        <f>'Crisis Indicator Data'!AB117</f>
        <v>0</v>
      </c>
      <c r="AE120" s="258">
        <f t="shared" si="47"/>
        <v>2</v>
      </c>
      <c r="AF120" s="258">
        <f>'Crisis Indicator Data'!AC117</f>
        <v>0</v>
      </c>
      <c r="AG120" s="258">
        <f>'Crisis Indicator Data'!AD117</f>
        <v>1</v>
      </c>
      <c r="AH120" s="258">
        <f t="shared" si="48"/>
        <v>1</v>
      </c>
      <c r="AI120" s="258">
        <f>'Crisis Indicator Data'!AE117</f>
        <v>0</v>
      </c>
      <c r="AJ120" s="258">
        <f>'Crisis Indicator Data'!AF117</f>
        <v>1</v>
      </c>
      <c r="AK120" s="258">
        <f>'Crisis Indicator Data'!AG117</f>
        <v>3</v>
      </c>
      <c r="AL120" s="258">
        <f t="shared" si="49"/>
        <v>3</v>
      </c>
      <c r="AM120" s="251">
        <f t="shared" si="50"/>
        <v>2</v>
      </c>
      <c r="AN120" s="251">
        <f t="shared" si="51"/>
        <v>2</v>
      </c>
    </row>
    <row r="121" spans="1:40" ht="13.5" customHeight="1" x14ac:dyDescent="0.25">
      <c r="A121" s="150" t="str">
        <f>'Crisis Indicator Data'!A118</f>
        <v>Refugees from Ethiopia</v>
      </c>
      <c r="B121" s="151" t="str">
        <f>'Crisis Indicator Data'!B118</f>
        <v>International displacement</v>
      </c>
      <c r="C121" s="151" t="str">
        <f>'Crisis Indicator Data'!C118</f>
        <v>SDN007</v>
      </c>
      <c r="D121" s="151" t="str">
        <f>'Crisis Indicator Data'!D118</f>
        <v>Sudan</v>
      </c>
      <c r="E121" s="152" t="str">
        <f>'Crisis Indicator Data'!E118</f>
        <v>SDN</v>
      </c>
      <c r="F121" s="251">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3.6</v>
      </c>
      <c r="G121" s="251">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4</v>
      </c>
      <c r="H121" s="251">
        <f t="shared" si="39"/>
        <v>3.8</v>
      </c>
      <c r="I121" s="251">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251">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5</v>
      </c>
      <c r="K121" s="251">
        <f t="shared" si="40"/>
        <v>4.5</v>
      </c>
      <c r="L121" s="251">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3.7</v>
      </c>
      <c r="M121" s="251">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51">
        <f t="shared" si="41"/>
        <v>2.4500000000000002</v>
      </c>
      <c r="O121" s="251">
        <f t="shared" si="42"/>
        <v>3.5833333333333335</v>
      </c>
      <c r="P121" s="251">
        <f>IF(B121="Regional crisis",VLOOKUP(C121,'Regional Crises'!$B$1:$R$69,12,FALSE),VLOOKUP(E121,'Country Indicator Data'!$B$4:$I$300,8,FALSE))</f>
        <v>5</v>
      </c>
      <c r="Q121" s="251">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4.5999999999999996</v>
      </c>
      <c r="R121" s="251">
        <f t="shared" si="43"/>
        <v>4.8</v>
      </c>
      <c r="S121" s="251">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4.2</v>
      </c>
      <c r="T121" s="251">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3.6</v>
      </c>
      <c r="U121" s="251">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4.5</v>
      </c>
      <c r="V121" s="251">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4.4000000000000004</v>
      </c>
      <c r="W121" s="251">
        <f t="shared" si="44"/>
        <v>4.2</v>
      </c>
      <c r="X121" s="251">
        <f t="shared" si="45"/>
        <v>4.2</v>
      </c>
      <c r="Y121" s="258">
        <f>IF('Core Indicators'!FC118="x","x",IF('Core Indicators'!FC118&gt;=5,5,IF('Core Indicators'!FC118&gt;=4,4,IF('Core Indicators'!FC118&gt;=3,3,IF('Core Indicators'!FC118&gt;=2,2,IF('Core Indicators'!FC118&gt;=1,1,0))))))</f>
        <v>2</v>
      </c>
      <c r="Z121" s="251">
        <f t="shared" si="46"/>
        <v>2</v>
      </c>
      <c r="AA121" s="258">
        <f>'Crisis Indicator Data'!Y118</f>
        <v>2</v>
      </c>
      <c r="AB121" s="258">
        <f>'Crisis Indicator Data'!Z118</f>
        <v>1</v>
      </c>
      <c r="AC121" s="258">
        <f>'Crisis Indicator Data'!AA118</f>
        <v>0</v>
      </c>
      <c r="AD121" s="258">
        <f>'Crisis Indicator Data'!AB118</f>
        <v>0</v>
      </c>
      <c r="AE121" s="258">
        <f t="shared" si="47"/>
        <v>2</v>
      </c>
      <c r="AF121" s="258">
        <f>'Crisis Indicator Data'!AC118</f>
        <v>0</v>
      </c>
      <c r="AG121" s="258">
        <f>'Crisis Indicator Data'!AD118</f>
        <v>1</v>
      </c>
      <c r="AH121" s="258">
        <f t="shared" si="48"/>
        <v>1</v>
      </c>
      <c r="AI121" s="258">
        <f>'Crisis Indicator Data'!AE118</f>
        <v>0</v>
      </c>
      <c r="AJ121" s="258">
        <f>'Crisis Indicator Data'!AF118</f>
        <v>1</v>
      </c>
      <c r="AK121" s="258">
        <f>'Crisis Indicator Data'!AG118</f>
        <v>3</v>
      </c>
      <c r="AL121" s="258">
        <f t="shared" si="49"/>
        <v>3</v>
      </c>
      <c r="AM121" s="251">
        <f t="shared" si="50"/>
        <v>2</v>
      </c>
      <c r="AN121" s="251">
        <f t="shared" si="51"/>
        <v>2</v>
      </c>
    </row>
    <row r="122" spans="1:40" ht="13.5" customHeight="1" x14ac:dyDescent="0.25">
      <c r="A122" s="150" t="str">
        <f>'Crisis Indicator Data'!A119</f>
        <v>Violence West-Darfur</v>
      </c>
      <c r="B122" s="151" t="str">
        <f>'Crisis Indicator Data'!B119</f>
        <v>Other type of violence</v>
      </c>
      <c r="C122" s="151" t="str">
        <f>'Crisis Indicator Data'!C119</f>
        <v>SDN008</v>
      </c>
      <c r="D122" s="151" t="str">
        <f>'Crisis Indicator Data'!D119</f>
        <v>Sudan</v>
      </c>
      <c r="E122" s="152" t="str">
        <f>'Crisis Indicator Data'!E119</f>
        <v>SDN</v>
      </c>
      <c r="F122" s="251">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3.6</v>
      </c>
      <c r="G122" s="251">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4</v>
      </c>
      <c r="H122" s="251">
        <f t="shared" si="39"/>
        <v>3.8</v>
      </c>
      <c r="I122" s="251">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4</v>
      </c>
      <c r="J122" s="251">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5</v>
      </c>
      <c r="K122" s="251">
        <f t="shared" si="40"/>
        <v>4.5</v>
      </c>
      <c r="L122" s="251">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3.7</v>
      </c>
      <c r="M122" s="251">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251">
        <f t="shared" si="41"/>
        <v>2.4500000000000002</v>
      </c>
      <c r="O122" s="251">
        <f t="shared" si="42"/>
        <v>3.5833333333333335</v>
      </c>
      <c r="P122" s="251">
        <f>IF(B122="Regional crisis",VLOOKUP(C122,'Regional Crises'!$B$1:$R$69,12,FALSE),VLOOKUP(E122,'Country Indicator Data'!$B$4:$I$300,8,FALSE))</f>
        <v>5</v>
      </c>
      <c r="Q122" s="251">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4.5999999999999996</v>
      </c>
      <c r="R122" s="251">
        <f t="shared" si="43"/>
        <v>4.8</v>
      </c>
      <c r="S122" s="251">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4.2</v>
      </c>
      <c r="T122" s="251">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3.6</v>
      </c>
      <c r="U122" s="251">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4.5</v>
      </c>
      <c r="V122" s="251">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4.4000000000000004</v>
      </c>
      <c r="W122" s="251">
        <f t="shared" si="44"/>
        <v>4.2</v>
      </c>
      <c r="X122" s="251">
        <f t="shared" si="45"/>
        <v>4.2</v>
      </c>
      <c r="Y122" s="258">
        <f>IF('Core Indicators'!FC119="x","x",IF('Core Indicators'!FC119&gt;=5,5,IF('Core Indicators'!FC119&gt;=4,4,IF('Core Indicators'!FC119&gt;=3,3,IF('Core Indicators'!FC119&gt;=2,2,IF('Core Indicators'!FC119&gt;=1,1,0))))))</f>
        <v>2</v>
      </c>
      <c r="Z122" s="251">
        <f t="shared" si="46"/>
        <v>2</v>
      </c>
      <c r="AA122" s="258">
        <f>'Crisis Indicator Data'!Y119</f>
        <v>2</v>
      </c>
      <c r="AB122" s="258">
        <f>'Crisis Indicator Data'!Z119</f>
        <v>2</v>
      </c>
      <c r="AC122" s="258">
        <f>'Crisis Indicator Data'!AA119</f>
        <v>1</v>
      </c>
      <c r="AD122" s="258">
        <f>'Crisis Indicator Data'!AB119</f>
        <v>0</v>
      </c>
      <c r="AE122" s="258">
        <f t="shared" si="47"/>
        <v>2</v>
      </c>
      <c r="AF122" s="258">
        <f>'Crisis Indicator Data'!AC119</f>
        <v>1</v>
      </c>
      <c r="AG122" s="258">
        <f>'Crisis Indicator Data'!AD119</f>
        <v>2</v>
      </c>
      <c r="AH122" s="258">
        <f t="shared" si="48"/>
        <v>3</v>
      </c>
      <c r="AI122" s="258">
        <f>'Crisis Indicator Data'!AE119</f>
        <v>1</v>
      </c>
      <c r="AJ122" s="258">
        <f>'Crisis Indicator Data'!AF119</f>
        <v>1</v>
      </c>
      <c r="AK122" s="258">
        <f>'Crisis Indicator Data'!AG119</f>
        <v>3</v>
      </c>
      <c r="AL122" s="258">
        <f t="shared" si="49"/>
        <v>4</v>
      </c>
      <c r="AM122" s="251">
        <f t="shared" si="50"/>
        <v>3</v>
      </c>
      <c r="AN122" s="251">
        <f t="shared" si="51"/>
        <v>2.5</v>
      </c>
    </row>
    <row r="123" spans="1:40" ht="13.5" customHeight="1" x14ac:dyDescent="0.25">
      <c r="A123" s="150" t="str">
        <f>'Crisis Indicator Data'!A120</f>
        <v>Drought in Senegal</v>
      </c>
      <c r="B123" s="151" t="str">
        <f>'Crisis Indicator Data'!B120</f>
        <v>Drought</v>
      </c>
      <c r="C123" s="151" t="str">
        <f>'Crisis Indicator Data'!C120</f>
        <v>SEN002</v>
      </c>
      <c r="D123" s="151" t="str">
        <f>'Crisis Indicator Data'!D120</f>
        <v>Senegal</v>
      </c>
      <c r="E123" s="152" t="str">
        <f>'Crisis Indicator Data'!E120</f>
        <v>SEN</v>
      </c>
      <c r="F123" s="251">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1.8</v>
      </c>
      <c r="G123" s="251">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1.5</v>
      </c>
      <c r="H123" s="251">
        <f t="shared" si="39"/>
        <v>1.65</v>
      </c>
      <c r="I123" s="251">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3.6</v>
      </c>
      <c r="J123" s="251">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251">
        <f t="shared" si="40"/>
        <v>1.8</v>
      </c>
      <c r="L123" s="251">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3.5</v>
      </c>
      <c r="M123" s="251">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1.9</v>
      </c>
      <c r="N123" s="251">
        <f t="shared" si="41"/>
        <v>2.7</v>
      </c>
      <c r="O123" s="251">
        <f t="shared" si="42"/>
        <v>2.0500000000000003</v>
      </c>
      <c r="P123" s="251">
        <f>IF(B123="Regional crisis",VLOOKUP(C123,'Regional Crises'!$B$1:$R$69,12,FALSE),VLOOKUP(E123,'Country Indicator Data'!$B$4:$I$300,8,FALSE))</f>
        <v>3</v>
      </c>
      <c r="Q123" s="251">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v>
      </c>
      <c r="R123" s="251">
        <f t="shared" si="43"/>
        <v>1.5</v>
      </c>
      <c r="S123" s="251">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2.8</v>
      </c>
      <c r="T123" s="251">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2.7</v>
      </c>
      <c r="U123" s="251">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v>
      </c>
      <c r="V123" s="251">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1.5</v>
      </c>
      <c r="W123" s="251">
        <f t="shared" si="44"/>
        <v>2.2999999999999998</v>
      </c>
      <c r="X123" s="251">
        <f t="shared" si="45"/>
        <v>2</v>
      </c>
      <c r="Y123" s="258">
        <f>IF('Core Indicators'!FC120="x","x",IF('Core Indicators'!FC120&gt;=5,5,IF('Core Indicators'!FC120&gt;=4,4,IF('Core Indicators'!FC120&gt;=3,3,IF('Core Indicators'!FC120&gt;=2,2,IF('Core Indicators'!FC120&gt;=1,1,0))))))</f>
        <v>4</v>
      </c>
      <c r="Z123" s="251">
        <f t="shared" si="46"/>
        <v>4</v>
      </c>
      <c r="AA123" s="258">
        <f>'Crisis Indicator Data'!Y120</f>
        <v>0</v>
      </c>
      <c r="AB123" s="258">
        <f>'Crisis Indicator Data'!Z120</f>
        <v>0</v>
      </c>
      <c r="AC123" s="258">
        <f>'Crisis Indicator Data'!AA120</f>
        <v>0</v>
      </c>
      <c r="AD123" s="258">
        <f>'Crisis Indicator Data'!AB120</f>
        <v>0</v>
      </c>
      <c r="AE123" s="258">
        <f t="shared" si="47"/>
        <v>0</v>
      </c>
      <c r="AF123" s="258">
        <f>'Crisis Indicator Data'!AC120</f>
        <v>0</v>
      </c>
      <c r="AG123" s="258">
        <f>'Crisis Indicator Data'!AD120</f>
        <v>1</v>
      </c>
      <c r="AH123" s="258">
        <f t="shared" si="48"/>
        <v>1</v>
      </c>
      <c r="AI123" s="258">
        <f>'Crisis Indicator Data'!AE120</f>
        <v>0</v>
      </c>
      <c r="AJ123" s="258">
        <f>'Crisis Indicator Data'!AF120</f>
        <v>1</v>
      </c>
      <c r="AK123" s="258">
        <f>'Crisis Indicator Data'!AG120</f>
        <v>0</v>
      </c>
      <c r="AL123" s="258">
        <f t="shared" si="49"/>
        <v>1</v>
      </c>
      <c r="AM123" s="251">
        <f t="shared" si="50"/>
        <v>1</v>
      </c>
      <c r="AN123" s="251">
        <f t="shared" si="51"/>
        <v>2.5</v>
      </c>
    </row>
    <row r="124" spans="1:40" ht="13.5" customHeight="1" x14ac:dyDescent="0.25">
      <c r="A124" s="150" t="str">
        <f>'Crisis Indicator Data'!A121</f>
        <v>Complex crisis in El Salvador</v>
      </c>
      <c r="B124" s="151" t="str">
        <f>'Crisis Indicator Data'!B121</f>
        <v>Complex crisis</v>
      </c>
      <c r="C124" s="151" t="str">
        <f>'Crisis Indicator Data'!C121</f>
        <v>SLV001</v>
      </c>
      <c r="D124" s="151" t="str">
        <f>'Crisis Indicator Data'!D121</f>
        <v>El Salvador</v>
      </c>
      <c r="E124" s="152" t="str">
        <f>'Crisis Indicator Data'!E121</f>
        <v>SLV</v>
      </c>
      <c r="F124" s="251">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0.7</v>
      </c>
      <c r="G124" s="251">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1.4</v>
      </c>
      <c r="H124" s="251">
        <f t="shared" si="39"/>
        <v>1.0499999999999998</v>
      </c>
      <c r="I124" s="251">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0.9</v>
      </c>
      <c r="J124" s="251">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51">
        <f t="shared" si="40"/>
        <v>0.45</v>
      </c>
      <c r="L124" s="251">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2.6</v>
      </c>
      <c r="M124" s="251">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1.7</v>
      </c>
      <c r="N124" s="251">
        <f t="shared" si="41"/>
        <v>2.15</v>
      </c>
      <c r="O124" s="251">
        <f t="shared" si="42"/>
        <v>1.2166666666666666</v>
      </c>
      <c r="P124" s="251">
        <f>IF(B124="Regional crisis",VLOOKUP(C124,'Regional Crises'!$B$1:$R$69,12,FALSE),VLOOKUP(E124,'Country Indicator Data'!$B$4:$I$300,8,FALSE))</f>
        <v>3</v>
      </c>
      <c r="Q124" s="251">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4.3</v>
      </c>
      <c r="R124" s="251">
        <f t="shared" si="43"/>
        <v>3.65</v>
      </c>
      <c r="S124" s="251">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3.3</v>
      </c>
      <c r="T124" s="251">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3.3</v>
      </c>
      <c r="U124" s="251">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v>
      </c>
      <c r="V124" s="251">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1.7</v>
      </c>
      <c r="W124" s="251">
        <f t="shared" si="44"/>
        <v>2.6</v>
      </c>
      <c r="X124" s="251">
        <f t="shared" si="45"/>
        <v>2.5</v>
      </c>
      <c r="Y124" s="258">
        <f>IF('Core Indicators'!FC121="x","x",IF('Core Indicators'!FC121&gt;=5,5,IF('Core Indicators'!FC121&gt;=4,4,IF('Core Indicators'!FC121&gt;=3,3,IF('Core Indicators'!FC121&gt;=2,2,IF('Core Indicators'!FC121&gt;=1,1,0))))))</f>
        <v>3</v>
      </c>
      <c r="Z124" s="251">
        <f t="shared" si="46"/>
        <v>3</v>
      </c>
      <c r="AA124" s="258">
        <f>'Crisis Indicator Data'!Y121</f>
        <v>0</v>
      </c>
      <c r="AB124" s="258">
        <f>'Crisis Indicator Data'!Z121</f>
        <v>3</v>
      </c>
      <c r="AC124" s="258">
        <f>'Crisis Indicator Data'!AA121</f>
        <v>0</v>
      </c>
      <c r="AD124" s="258">
        <f>'Crisis Indicator Data'!AB121</f>
        <v>0</v>
      </c>
      <c r="AE124" s="258">
        <f t="shared" si="47"/>
        <v>2</v>
      </c>
      <c r="AF124" s="258">
        <f>'Crisis Indicator Data'!AC121</f>
        <v>0</v>
      </c>
      <c r="AG124" s="258">
        <f>'Crisis Indicator Data'!AD121</f>
        <v>2</v>
      </c>
      <c r="AH124" s="258">
        <f t="shared" si="48"/>
        <v>2</v>
      </c>
      <c r="AI124" s="258">
        <f>'Crisis Indicator Data'!AE121</f>
        <v>3</v>
      </c>
      <c r="AJ124" s="258">
        <f>'Crisis Indicator Data'!AF121</f>
        <v>0</v>
      </c>
      <c r="AK124" s="258">
        <f>'Crisis Indicator Data'!AG121</f>
        <v>1</v>
      </c>
      <c r="AL124" s="258">
        <f t="shared" si="49"/>
        <v>3</v>
      </c>
      <c r="AM124" s="251">
        <f t="shared" si="50"/>
        <v>2</v>
      </c>
      <c r="AN124" s="251">
        <f t="shared" si="51"/>
        <v>2.5</v>
      </c>
    </row>
    <row r="125" spans="1:40" ht="13.5" customHeight="1" x14ac:dyDescent="0.25">
      <c r="A125" s="150" t="str">
        <f>'Crisis Indicator Data'!A122</f>
        <v>Complex crisis in Somalia</v>
      </c>
      <c r="B125" s="151" t="str">
        <f>'Crisis Indicator Data'!B122</f>
        <v>Complex crisis</v>
      </c>
      <c r="C125" s="151" t="str">
        <f>'Crisis Indicator Data'!C122</f>
        <v>SOM001</v>
      </c>
      <c r="D125" s="151" t="str">
        <f>'Crisis Indicator Data'!D122</f>
        <v>Somalia</v>
      </c>
      <c r="E125" s="152" t="str">
        <f>'Crisis Indicator Data'!E122</f>
        <v>SOM</v>
      </c>
      <c r="F125" s="251" t="str">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251">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4.3</v>
      </c>
      <c r="H125" s="251">
        <f t="shared" si="39"/>
        <v>4.3</v>
      </c>
      <c r="I125" s="251">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251">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251">
        <f t="shared" si="40"/>
        <v>0</v>
      </c>
      <c r="L125" s="251" t="str">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251">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1.5</v>
      </c>
      <c r="N125" s="251">
        <f t="shared" si="41"/>
        <v>1.5</v>
      </c>
      <c r="O125" s="251">
        <f t="shared" si="42"/>
        <v>1.9333333333333333</v>
      </c>
      <c r="P125" s="251">
        <f>IF(B125="Regional crisis",VLOOKUP(C125,'Regional Crises'!$B$1:$R$69,12,FALSE),VLOOKUP(E125,'Country Indicator Data'!$B$4:$I$300,8,FALSE))</f>
        <v>5</v>
      </c>
      <c r="Q125" s="251">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4.5</v>
      </c>
      <c r="R125" s="251">
        <f t="shared" si="43"/>
        <v>4.75</v>
      </c>
      <c r="S125" s="251">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4.5999999999999996</v>
      </c>
      <c r="T125" s="251">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4.9000000000000004</v>
      </c>
      <c r="U125" s="251">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51">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4.7</v>
      </c>
      <c r="W125" s="251">
        <f t="shared" si="44"/>
        <v>4.7</v>
      </c>
      <c r="X125" s="251">
        <f t="shared" si="45"/>
        <v>3.8</v>
      </c>
      <c r="Y125" s="258">
        <f>IF('Core Indicators'!FC122="x","x",IF('Core Indicators'!FC122&gt;=5,5,IF('Core Indicators'!FC122&gt;=4,4,IF('Core Indicators'!FC122&gt;=3,3,IF('Core Indicators'!FC122&gt;=2,2,IF('Core Indicators'!FC122&gt;=1,1,0))))))</f>
        <v>5</v>
      </c>
      <c r="Z125" s="251">
        <f t="shared" si="46"/>
        <v>5</v>
      </c>
      <c r="AA125" s="258">
        <f>'Crisis Indicator Data'!Y122</f>
        <v>0</v>
      </c>
      <c r="AB125" s="258">
        <f>'Crisis Indicator Data'!Z122</f>
        <v>3</v>
      </c>
      <c r="AC125" s="258">
        <f>'Crisis Indicator Data'!AA122</f>
        <v>3</v>
      </c>
      <c r="AD125" s="258">
        <f>'Crisis Indicator Data'!AB122</f>
        <v>3</v>
      </c>
      <c r="AE125" s="258">
        <f t="shared" si="47"/>
        <v>4</v>
      </c>
      <c r="AF125" s="258">
        <f>'Crisis Indicator Data'!AC122</f>
        <v>2</v>
      </c>
      <c r="AG125" s="258">
        <f>'Crisis Indicator Data'!AD122</f>
        <v>3</v>
      </c>
      <c r="AH125" s="258">
        <f t="shared" si="48"/>
        <v>5</v>
      </c>
      <c r="AI125" s="258">
        <f>'Crisis Indicator Data'!AE122</f>
        <v>2</v>
      </c>
      <c r="AJ125" s="258">
        <f>'Crisis Indicator Data'!AF122</f>
        <v>1</v>
      </c>
      <c r="AK125" s="258">
        <f>'Crisis Indicator Data'!AG122</f>
        <v>2</v>
      </c>
      <c r="AL125" s="258">
        <f t="shared" si="49"/>
        <v>4</v>
      </c>
      <c r="AM125" s="251">
        <f t="shared" si="50"/>
        <v>4</v>
      </c>
      <c r="AN125" s="251">
        <f t="shared" si="51"/>
        <v>4.5</v>
      </c>
    </row>
    <row r="126" spans="1:40" ht="13.5" customHeight="1" x14ac:dyDescent="0.2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2" t="str">
        <f>'Crisis Indicator Data'!E123</f>
        <v>SOM</v>
      </c>
      <c r="F126" s="251" t="str">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x</v>
      </c>
      <c r="G126" s="251">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4.3</v>
      </c>
      <c r="H126" s="251">
        <f t="shared" si="39"/>
        <v>4.3</v>
      </c>
      <c r="I126" s="251">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251">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51">
        <f t="shared" si="40"/>
        <v>0</v>
      </c>
      <c r="L126" s="251" t="str">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251">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1.5</v>
      </c>
      <c r="N126" s="251">
        <f t="shared" si="41"/>
        <v>1.5</v>
      </c>
      <c r="O126" s="251">
        <f t="shared" si="42"/>
        <v>1.9333333333333333</v>
      </c>
      <c r="P126" s="251">
        <f>IF(B126="Regional crisis",VLOOKUP(C126,'Regional Crises'!$B$1:$R$69,12,FALSE),VLOOKUP(E126,'Country Indicator Data'!$B$4:$I$300,8,FALSE))</f>
        <v>5</v>
      </c>
      <c r="Q126" s="251">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4.5</v>
      </c>
      <c r="R126" s="251">
        <f t="shared" si="43"/>
        <v>4.75</v>
      </c>
      <c r="S126" s="251">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4.5999999999999996</v>
      </c>
      <c r="T126" s="251">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4.9000000000000004</v>
      </c>
      <c r="U126" s="251">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251">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4.7</v>
      </c>
      <c r="W126" s="251">
        <f t="shared" si="44"/>
        <v>4.7</v>
      </c>
      <c r="X126" s="251">
        <f t="shared" si="45"/>
        <v>3.8</v>
      </c>
      <c r="Y126" s="258">
        <f>IF('Core Indicators'!FC123="x","x",IF('Core Indicators'!FC123&gt;=5,5,IF('Core Indicators'!FC123&gt;=4,4,IF('Core Indicators'!FC123&gt;=3,3,IF('Core Indicators'!FC123&gt;=2,2,IF('Core Indicators'!FC123&gt;=1,1,0))))))</f>
        <v>1</v>
      </c>
      <c r="Z126" s="251">
        <f t="shared" si="46"/>
        <v>1</v>
      </c>
      <c r="AA126" s="258">
        <f>'Crisis Indicator Data'!Y123</f>
        <v>0</v>
      </c>
      <c r="AB126" s="258">
        <f>'Crisis Indicator Data'!Z123</f>
        <v>3</v>
      </c>
      <c r="AC126" s="258">
        <f>'Crisis Indicator Data'!AA123</f>
        <v>3</v>
      </c>
      <c r="AD126" s="258">
        <f>'Crisis Indicator Data'!AB123</f>
        <v>1</v>
      </c>
      <c r="AE126" s="258">
        <f t="shared" si="47"/>
        <v>3</v>
      </c>
      <c r="AF126" s="258">
        <f>'Crisis Indicator Data'!AC123</f>
        <v>2</v>
      </c>
      <c r="AG126" s="258">
        <f>'Crisis Indicator Data'!AD123</f>
        <v>3</v>
      </c>
      <c r="AH126" s="258">
        <f t="shared" si="48"/>
        <v>5</v>
      </c>
      <c r="AI126" s="258">
        <f>'Crisis Indicator Data'!AE123</f>
        <v>2</v>
      </c>
      <c r="AJ126" s="258">
        <f>'Crisis Indicator Data'!AF123</f>
        <v>1</v>
      </c>
      <c r="AK126" s="258">
        <f>'Crisis Indicator Data'!AG123</f>
        <v>2</v>
      </c>
      <c r="AL126" s="258">
        <f t="shared" si="49"/>
        <v>4</v>
      </c>
      <c r="AM126" s="251">
        <f t="shared" si="50"/>
        <v>4</v>
      </c>
      <c r="AN126" s="251">
        <f t="shared" si="51"/>
        <v>2.5</v>
      </c>
    </row>
    <row r="127" spans="1:40" ht="13.5" customHeight="1" x14ac:dyDescent="0.25">
      <c r="A127" s="150" t="str">
        <f>'Crisis Indicator Data'!A124</f>
        <v>Drought in Somalia</v>
      </c>
      <c r="B127" s="151" t="str">
        <f>'Crisis Indicator Data'!B124</f>
        <v>Drought</v>
      </c>
      <c r="C127" s="151" t="str">
        <f>'Crisis Indicator Data'!C124</f>
        <v>SOM005</v>
      </c>
      <c r="D127" s="151" t="str">
        <f>'Crisis Indicator Data'!D124</f>
        <v>Somalia</v>
      </c>
      <c r="E127" s="152" t="str">
        <f>'Crisis Indicator Data'!E124</f>
        <v>SOM</v>
      </c>
      <c r="F127" s="251" t="str">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x</v>
      </c>
      <c r="G127" s="251">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4.3</v>
      </c>
      <c r="H127" s="251">
        <f t="shared" si="39"/>
        <v>4.3</v>
      </c>
      <c r="I127" s="251">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251">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51">
        <f t="shared" si="40"/>
        <v>0</v>
      </c>
      <c r="L127" s="251" t="str">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251">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1.5</v>
      </c>
      <c r="N127" s="251">
        <f t="shared" si="41"/>
        <v>1.5</v>
      </c>
      <c r="O127" s="251">
        <f t="shared" si="42"/>
        <v>1.9333333333333333</v>
      </c>
      <c r="P127" s="251">
        <f>IF(B127="Regional crisis",VLOOKUP(C127,'Regional Crises'!$B$1:$R$69,12,FALSE),VLOOKUP(E127,'Country Indicator Data'!$B$4:$I$300,8,FALSE))</f>
        <v>5</v>
      </c>
      <c r="Q127" s="251">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4.5</v>
      </c>
      <c r="R127" s="251">
        <f t="shared" si="43"/>
        <v>4.75</v>
      </c>
      <c r="S127" s="251">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4.5999999999999996</v>
      </c>
      <c r="T127" s="251">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4.9000000000000004</v>
      </c>
      <c r="U127" s="251">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251">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4.7</v>
      </c>
      <c r="W127" s="251">
        <f t="shared" si="44"/>
        <v>4.7</v>
      </c>
      <c r="X127" s="251">
        <f t="shared" si="45"/>
        <v>3.8</v>
      </c>
      <c r="Y127" s="258">
        <f>IF('Core Indicators'!FC124="x","x",IF('Core Indicators'!FC124&gt;=5,5,IF('Core Indicators'!FC124&gt;=4,4,IF('Core Indicators'!FC124&gt;=3,3,IF('Core Indicators'!FC124&gt;=2,2,IF('Core Indicators'!FC124&gt;=1,1,0))))))</f>
        <v>5</v>
      </c>
      <c r="Z127" s="251">
        <f t="shared" si="46"/>
        <v>5</v>
      </c>
      <c r="AA127" s="258">
        <f>'Crisis Indicator Data'!Y124</f>
        <v>0</v>
      </c>
      <c r="AB127" s="258">
        <f>'Crisis Indicator Data'!Z124</f>
        <v>3</v>
      </c>
      <c r="AC127" s="258">
        <f>'Crisis Indicator Data'!AA124</f>
        <v>3</v>
      </c>
      <c r="AD127" s="258">
        <f>'Crisis Indicator Data'!AB124</f>
        <v>3</v>
      </c>
      <c r="AE127" s="258">
        <f t="shared" si="47"/>
        <v>4</v>
      </c>
      <c r="AF127" s="258">
        <f>'Crisis Indicator Data'!AC124</f>
        <v>0</v>
      </c>
      <c r="AG127" s="258">
        <f>'Crisis Indicator Data'!AD124</f>
        <v>2</v>
      </c>
      <c r="AH127" s="258">
        <f t="shared" si="48"/>
        <v>2</v>
      </c>
      <c r="AI127" s="258">
        <f>'Crisis Indicator Data'!AE124</f>
        <v>3</v>
      </c>
      <c r="AJ127" s="258">
        <f>'Crisis Indicator Data'!AF124</f>
        <v>1</v>
      </c>
      <c r="AK127" s="258">
        <f>'Crisis Indicator Data'!AG124</f>
        <v>2</v>
      </c>
      <c r="AL127" s="258">
        <f t="shared" si="49"/>
        <v>4</v>
      </c>
      <c r="AM127" s="251">
        <f t="shared" si="50"/>
        <v>3</v>
      </c>
      <c r="AN127" s="251">
        <f t="shared" si="51"/>
        <v>4</v>
      </c>
    </row>
    <row r="128" spans="1:40" ht="13.5" customHeight="1" x14ac:dyDescent="0.25">
      <c r="A128" s="150" t="str">
        <f>'Crisis Indicator Data'!A125</f>
        <v>Complex crisis in South Sudan</v>
      </c>
      <c r="B128" s="151" t="str">
        <f>'Crisis Indicator Data'!B125</f>
        <v>Complex crisis</v>
      </c>
      <c r="C128" s="151" t="str">
        <f>'Crisis Indicator Data'!C125</f>
        <v>SSD001</v>
      </c>
      <c r="D128" s="151" t="str">
        <f>'Crisis Indicator Data'!D125</f>
        <v>South Sudan</v>
      </c>
      <c r="E128" s="152" t="str">
        <f>'Crisis Indicator Data'!E125</f>
        <v>SSD</v>
      </c>
      <c r="F128" s="251">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1.4</v>
      </c>
      <c r="G128" s="251">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3.7</v>
      </c>
      <c r="H128" s="251">
        <f t="shared" si="39"/>
        <v>2.5499999999999998</v>
      </c>
      <c r="I128" s="251">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3.9</v>
      </c>
      <c r="J128" s="251">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51">
        <f t="shared" si="40"/>
        <v>1.95</v>
      </c>
      <c r="L128" s="251" t="str">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251">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2.4</v>
      </c>
      <c r="N128" s="251">
        <f t="shared" si="41"/>
        <v>2.4</v>
      </c>
      <c r="O128" s="251">
        <f t="shared" si="42"/>
        <v>2.3000000000000003</v>
      </c>
      <c r="P128" s="251">
        <f>IF(B128="Regional crisis",VLOOKUP(C128,'Regional Crises'!$B$1:$R$69,12,FALSE),VLOOKUP(E128,'Country Indicator Data'!$B$4:$I$300,8,FALSE))</f>
        <v>5</v>
      </c>
      <c r="Q128" s="251">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4.2</v>
      </c>
      <c r="R128" s="251">
        <f t="shared" si="43"/>
        <v>4.5999999999999996</v>
      </c>
      <c r="S128" s="251">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4.4000000000000004</v>
      </c>
      <c r="T128" s="251">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4.5</v>
      </c>
      <c r="U128" s="251">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3.9</v>
      </c>
      <c r="V128" s="251">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5</v>
      </c>
      <c r="W128" s="251">
        <f t="shared" si="44"/>
        <v>4.5</v>
      </c>
      <c r="X128" s="251">
        <f t="shared" si="45"/>
        <v>3.8</v>
      </c>
      <c r="Y128" s="258">
        <f>IF('Core Indicators'!FC125="x","x",IF('Core Indicators'!FC125&gt;=5,5,IF('Core Indicators'!FC125&gt;=4,4,IF('Core Indicators'!FC125&gt;=3,3,IF('Core Indicators'!FC125&gt;=2,2,IF('Core Indicators'!FC125&gt;=1,1,0))))))</f>
        <v>5</v>
      </c>
      <c r="Z128" s="251">
        <f t="shared" si="46"/>
        <v>5</v>
      </c>
      <c r="AA128" s="258">
        <f>'Crisis Indicator Data'!Y125</f>
        <v>1</v>
      </c>
      <c r="AB128" s="258">
        <f>'Crisis Indicator Data'!Z125</f>
        <v>3</v>
      </c>
      <c r="AC128" s="258">
        <f>'Crisis Indicator Data'!AA125</f>
        <v>2</v>
      </c>
      <c r="AD128" s="258">
        <f>'Crisis Indicator Data'!AB125</f>
        <v>3</v>
      </c>
      <c r="AE128" s="258">
        <f t="shared" si="47"/>
        <v>4</v>
      </c>
      <c r="AF128" s="258">
        <f>'Crisis Indicator Data'!AC125</f>
        <v>0</v>
      </c>
      <c r="AG128" s="258">
        <f>'Crisis Indicator Data'!AD125</f>
        <v>2</v>
      </c>
      <c r="AH128" s="258">
        <f t="shared" si="48"/>
        <v>2</v>
      </c>
      <c r="AI128" s="258">
        <f>'Crisis Indicator Data'!AE125</f>
        <v>3</v>
      </c>
      <c r="AJ128" s="258">
        <f>'Crisis Indicator Data'!AF125</f>
        <v>3</v>
      </c>
      <c r="AK128" s="258">
        <f>'Crisis Indicator Data'!AG125</f>
        <v>3</v>
      </c>
      <c r="AL128" s="258">
        <f t="shared" si="49"/>
        <v>5</v>
      </c>
      <c r="AM128" s="251">
        <f t="shared" si="50"/>
        <v>4</v>
      </c>
      <c r="AN128" s="251">
        <f t="shared" si="51"/>
        <v>4.5</v>
      </c>
    </row>
    <row r="129" spans="1:40" ht="13.5" customHeight="1" x14ac:dyDescent="0.25">
      <c r="A129" s="150" t="str">
        <f>'Crisis Indicator Data'!A126</f>
        <v>Displacement from Ukraine conflict in Slovakia</v>
      </c>
      <c r="B129" s="151" t="str">
        <f>'Crisis Indicator Data'!B126</f>
        <v>International displacement</v>
      </c>
      <c r="C129" s="151" t="str">
        <f>'Crisis Indicator Data'!C126</f>
        <v>SVK002</v>
      </c>
      <c r="D129" s="151" t="str">
        <f>'Crisis Indicator Data'!D126</f>
        <v>Slovakia</v>
      </c>
      <c r="E129" s="152" t="str">
        <f>'Crisis Indicator Data'!E126</f>
        <v>SVK</v>
      </c>
      <c r="F129" s="251">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1.4</v>
      </c>
      <c r="G129" s="251">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0.7</v>
      </c>
      <c r="H129" s="251">
        <f t="shared" si="39"/>
        <v>1.0499999999999998</v>
      </c>
      <c r="I129" s="251">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1.7</v>
      </c>
      <c r="J129" s="251">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1.9</v>
      </c>
      <c r="K129" s="251">
        <f t="shared" si="40"/>
        <v>1.7999999999999998</v>
      </c>
      <c r="L129" s="251">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1.3</v>
      </c>
      <c r="M129" s="251">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v>
      </c>
      <c r="N129" s="251">
        <f t="shared" si="41"/>
        <v>0.65</v>
      </c>
      <c r="O129" s="251">
        <f t="shared" si="42"/>
        <v>1.1666666666666665</v>
      </c>
      <c r="P129" s="251">
        <f>IF(B129="Regional crisis",VLOOKUP(C129,'Regional Crises'!$B$1:$R$69,12,FALSE),VLOOKUP(E129,'Country Indicator Data'!$B$4:$I$300,8,FALSE))</f>
        <v>1</v>
      </c>
      <c r="Q129" s="251">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0</v>
      </c>
      <c r="R129" s="251">
        <f t="shared" si="43"/>
        <v>0.5</v>
      </c>
      <c r="S129" s="251">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2.5</v>
      </c>
      <c r="T129" s="251">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1.9</v>
      </c>
      <c r="U129" s="251">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1</v>
      </c>
      <c r="V129" s="251">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0.6</v>
      </c>
      <c r="W129" s="251">
        <f t="shared" si="44"/>
        <v>1.5</v>
      </c>
      <c r="X129" s="251">
        <f t="shared" si="45"/>
        <v>1.1000000000000001</v>
      </c>
      <c r="Y129" s="258">
        <f>IF('Core Indicators'!FC126="x","x",IF('Core Indicators'!FC126&gt;=5,5,IF('Core Indicators'!FC126&gt;=4,4,IF('Core Indicators'!FC126&gt;=3,3,IF('Core Indicators'!FC126&gt;=2,2,IF('Core Indicators'!FC126&gt;=1,1,0))))))</f>
        <v>2</v>
      </c>
      <c r="Z129" s="251">
        <f t="shared" si="46"/>
        <v>2</v>
      </c>
      <c r="AA129" s="258">
        <f>'Crisis Indicator Data'!Y126</f>
        <v>0</v>
      </c>
      <c r="AB129" s="258">
        <f>'Crisis Indicator Data'!Z126</f>
        <v>0</v>
      </c>
      <c r="AC129" s="258">
        <f>'Crisis Indicator Data'!AA126</f>
        <v>0</v>
      </c>
      <c r="AD129" s="258">
        <f>'Crisis Indicator Data'!AB126</f>
        <v>0</v>
      </c>
      <c r="AE129" s="258">
        <f t="shared" si="47"/>
        <v>0</v>
      </c>
      <c r="AF129" s="258">
        <f>'Crisis Indicator Data'!AC126</f>
        <v>0</v>
      </c>
      <c r="AG129" s="258">
        <f>'Crisis Indicator Data'!AD126</f>
        <v>0</v>
      </c>
      <c r="AH129" s="258">
        <f t="shared" si="48"/>
        <v>0</v>
      </c>
      <c r="AI129" s="258">
        <f>'Crisis Indicator Data'!AE126</f>
        <v>0</v>
      </c>
      <c r="AJ129" s="258">
        <f>'Crisis Indicator Data'!AF126</f>
        <v>0</v>
      </c>
      <c r="AK129" s="258">
        <f>'Crisis Indicator Data'!AG126</f>
        <v>0</v>
      </c>
      <c r="AL129" s="258">
        <f t="shared" si="49"/>
        <v>0</v>
      </c>
      <c r="AM129" s="251">
        <f t="shared" si="50"/>
        <v>0</v>
      </c>
      <c r="AN129" s="251">
        <f t="shared" si="51"/>
        <v>1</v>
      </c>
    </row>
    <row r="130" spans="1:40" ht="13.5" customHeight="1" x14ac:dyDescent="0.25">
      <c r="A130" s="150" t="str">
        <f>'Crisis Indicator Data'!A127</f>
        <v>Food Security Crisis in Eswatini</v>
      </c>
      <c r="B130" s="151" t="str">
        <f>'Crisis Indicator Data'!B127</f>
        <v>Food Security</v>
      </c>
      <c r="C130" s="151" t="str">
        <f>'Crisis Indicator Data'!C127</f>
        <v>SWZ001</v>
      </c>
      <c r="D130" s="151" t="str">
        <f>'Crisis Indicator Data'!D127</f>
        <v>Eswatini</v>
      </c>
      <c r="E130" s="152" t="str">
        <f>'Crisis Indicator Data'!E127</f>
        <v>SWZ</v>
      </c>
      <c r="F130" s="251">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3.2</v>
      </c>
      <c r="G130" s="251">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3.2</v>
      </c>
      <c r="H130" s="251">
        <f t="shared" si="39"/>
        <v>3.2</v>
      </c>
      <c r="I130" s="251">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251">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51">
        <f t="shared" si="40"/>
        <v>0</v>
      </c>
      <c r="L130" s="251">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3.9</v>
      </c>
      <c r="M130" s="251">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3.7</v>
      </c>
      <c r="N130" s="251">
        <f t="shared" si="41"/>
        <v>3.8</v>
      </c>
      <c r="O130" s="251">
        <f t="shared" si="42"/>
        <v>2.3333333333333335</v>
      </c>
      <c r="P130" s="251">
        <f>IF(B130="Regional crisis",VLOOKUP(C130,'Regional Crises'!$B$1:$R$69,12,FALSE),VLOOKUP(E130,'Country Indicator Data'!$B$4:$I$300,8,FALSE))</f>
        <v>3</v>
      </c>
      <c r="Q130" s="251">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1.4</v>
      </c>
      <c r="R130" s="251">
        <f t="shared" si="43"/>
        <v>2.2000000000000002</v>
      </c>
      <c r="S130" s="251">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3.3</v>
      </c>
      <c r="T130" s="251">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v>
      </c>
      <c r="U130" s="251">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3.8</v>
      </c>
      <c r="V130" s="251">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4.0999999999999996</v>
      </c>
      <c r="W130" s="251">
        <f t="shared" si="44"/>
        <v>3.6</v>
      </c>
      <c r="X130" s="251">
        <f t="shared" si="45"/>
        <v>2.7</v>
      </c>
      <c r="Y130" s="258">
        <f>IF('Core Indicators'!FC127="x","x",IF('Core Indicators'!FC127&gt;=5,5,IF('Core Indicators'!FC127&gt;=4,4,IF('Core Indicators'!FC127&gt;=3,3,IF('Core Indicators'!FC127&gt;=2,2,IF('Core Indicators'!FC127&gt;=1,1,0))))))</f>
        <v>1</v>
      </c>
      <c r="Z130" s="251">
        <f t="shared" si="46"/>
        <v>1</v>
      </c>
      <c r="AA130" s="258">
        <f>'Crisis Indicator Data'!Y127</f>
        <v>0</v>
      </c>
      <c r="AB130" s="258">
        <f>'Crisis Indicator Data'!Z127</f>
        <v>0</v>
      </c>
      <c r="AC130" s="258">
        <f>'Crisis Indicator Data'!AA127</f>
        <v>0</v>
      </c>
      <c r="AD130" s="258">
        <f>'Crisis Indicator Data'!AB127</f>
        <v>0</v>
      </c>
      <c r="AE130" s="258">
        <f t="shared" si="47"/>
        <v>0</v>
      </c>
      <c r="AF130" s="258">
        <f>'Crisis Indicator Data'!AC127</f>
        <v>0</v>
      </c>
      <c r="AG130" s="258">
        <f>'Crisis Indicator Data'!AD127</f>
        <v>2</v>
      </c>
      <c r="AH130" s="258">
        <f t="shared" si="48"/>
        <v>2</v>
      </c>
      <c r="AI130" s="258">
        <f>'Crisis Indicator Data'!AE127</f>
        <v>2</v>
      </c>
      <c r="AJ130" s="258">
        <f>'Crisis Indicator Data'!AF127</f>
        <v>0</v>
      </c>
      <c r="AK130" s="258">
        <f>'Crisis Indicator Data'!AG127</f>
        <v>1</v>
      </c>
      <c r="AL130" s="258">
        <f t="shared" si="49"/>
        <v>3</v>
      </c>
      <c r="AM130" s="251">
        <f t="shared" si="50"/>
        <v>2</v>
      </c>
      <c r="AN130" s="251">
        <f t="shared" si="51"/>
        <v>1.5</v>
      </c>
    </row>
    <row r="131" spans="1:40" ht="13.5" customHeight="1" x14ac:dyDescent="0.25">
      <c r="A131" s="150" t="str">
        <f>'Crisis Indicator Data'!A128</f>
        <v>Syrian conflict</v>
      </c>
      <c r="B131" s="151" t="str">
        <f>'Crisis Indicator Data'!B128</f>
        <v>Complex crisis</v>
      </c>
      <c r="C131" s="151" t="str">
        <f>'Crisis Indicator Data'!C128</f>
        <v>SYR001</v>
      </c>
      <c r="D131" s="151" t="str">
        <f>'Crisis Indicator Data'!D128</f>
        <v>Syria</v>
      </c>
      <c r="E131" s="152" t="str">
        <f>'Crisis Indicator Data'!E128</f>
        <v>SYR</v>
      </c>
      <c r="F131" s="251">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4.5999999999999996</v>
      </c>
      <c r="G131" s="251">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4.0999999999999996</v>
      </c>
      <c r="H131" s="251">
        <f t="shared" si="39"/>
        <v>4.3499999999999996</v>
      </c>
      <c r="I131" s="251">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2.7</v>
      </c>
      <c r="J131" s="251">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251">
        <f t="shared" si="40"/>
        <v>3.85</v>
      </c>
      <c r="L131" s="251">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3.6</v>
      </c>
      <c r="M131" s="251">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251">
        <f t="shared" si="41"/>
        <v>2.6</v>
      </c>
      <c r="O131" s="251">
        <f t="shared" si="42"/>
        <v>3.5999999999999996</v>
      </c>
      <c r="P131" s="251">
        <f>IF(B131="Regional crisis",VLOOKUP(C131,'Regional Crises'!$B$1:$R$69,12,FALSE),VLOOKUP(E131,'Country Indicator Data'!$B$4:$I$300,8,FALSE))</f>
        <v>5</v>
      </c>
      <c r="Q131" s="251">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4.9000000000000004</v>
      </c>
      <c r="R131" s="251">
        <f t="shared" si="43"/>
        <v>4.95</v>
      </c>
      <c r="S131" s="251">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4.4000000000000004</v>
      </c>
      <c r="T131" s="251">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4.5999999999999996</v>
      </c>
      <c r="U131" s="251">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4.3</v>
      </c>
      <c r="V131" s="251">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5</v>
      </c>
      <c r="W131" s="251">
        <f t="shared" si="44"/>
        <v>4.5999999999999996</v>
      </c>
      <c r="X131" s="251">
        <f t="shared" si="45"/>
        <v>4.4000000000000004</v>
      </c>
      <c r="Y131" s="258">
        <f>IF('Core Indicators'!FC128="x","x",IF('Core Indicators'!FC128&gt;=5,5,IF('Core Indicators'!FC128&gt;=4,4,IF('Core Indicators'!FC128&gt;=3,3,IF('Core Indicators'!FC128&gt;=2,2,IF('Core Indicators'!FC128&gt;=1,1,0))))))</f>
        <v>5</v>
      </c>
      <c r="Z131" s="251">
        <f t="shared" si="46"/>
        <v>5</v>
      </c>
      <c r="AA131" s="258">
        <f>'Crisis Indicator Data'!Y128</f>
        <v>1</v>
      </c>
      <c r="AB131" s="258">
        <f>'Crisis Indicator Data'!Z128</f>
        <v>3</v>
      </c>
      <c r="AC131" s="258">
        <f>'Crisis Indicator Data'!AA128</f>
        <v>2</v>
      </c>
      <c r="AD131" s="258">
        <f>'Crisis Indicator Data'!AB128</f>
        <v>3</v>
      </c>
      <c r="AE131" s="258">
        <f t="shared" si="47"/>
        <v>4</v>
      </c>
      <c r="AF131" s="258">
        <f>'Crisis Indicator Data'!AC128</f>
        <v>2</v>
      </c>
      <c r="AG131" s="258">
        <f>'Crisis Indicator Data'!AD128</f>
        <v>3</v>
      </c>
      <c r="AH131" s="258">
        <f t="shared" si="48"/>
        <v>5</v>
      </c>
      <c r="AI131" s="258">
        <f>'Crisis Indicator Data'!AE128</f>
        <v>3</v>
      </c>
      <c r="AJ131" s="258">
        <f>'Crisis Indicator Data'!AF128</f>
        <v>2</v>
      </c>
      <c r="AK131" s="258">
        <f>'Crisis Indicator Data'!AG128</f>
        <v>3</v>
      </c>
      <c r="AL131" s="258">
        <f t="shared" si="49"/>
        <v>5</v>
      </c>
      <c r="AM131" s="251">
        <f t="shared" si="50"/>
        <v>5</v>
      </c>
      <c r="AN131" s="251">
        <f t="shared" si="51"/>
        <v>5</v>
      </c>
    </row>
    <row r="132" spans="1:40" ht="13.5" customHeight="1" x14ac:dyDescent="0.25">
      <c r="A132" s="150" t="str">
        <f>'Crisis Indicator Data'!A129</f>
        <v>Complex crisis in Chad</v>
      </c>
      <c r="B132" s="151" t="str">
        <f>'Crisis Indicator Data'!B129</f>
        <v>Multiple crises country</v>
      </c>
      <c r="C132" s="151" t="str">
        <f>'Crisis Indicator Data'!C129</f>
        <v>TCD001</v>
      </c>
      <c r="D132" s="151" t="str">
        <f>'Crisis Indicator Data'!D129</f>
        <v>Chad</v>
      </c>
      <c r="E132" s="152" t="str">
        <f>'Crisis Indicator Data'!E129</f>
        <v>TCD</v>
      </c>
      <c r="F132" s="251">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251">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3.5</v>
      </c>
      <c r="H132" s="251">
        <f t="shared" si="39"/>
        <v>2.65</v>
      </c>
      <c r="I132" s="251">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4.5999999999999996</v>
      </c>
      <c r="J132" s="251">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1.9</v>
      </c>
      <c r="K132" s="251">
        <f t="shared" si="40"/>
        <v>3.25</v>
      </c>
      <c r="L132" s="251">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4.7</v>
      </c>
      <c r="M132" s="251">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251">
        <f t="shared" si="41"/>
        <v>3.5</v>
      </c>
      <c r="O132" s="251">
        <f t="shared" si="42"/>
        <v>3.1333333333333333</v>
      </c>
      <c r="P132" s="251">
        <f>IF(B132="Regional crisis",VLOOKUP(C132,'Regional Crises'!$B$1:$R$69,12,FALSE),VLOOKUP(E132,'Country Indicator Data'!$B$4:$I$300,8,FALSE))</f>
        <v>5</v>
      </c>
      <c r="Q132" s="251">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3.4</v>
      </c>
      <c r="R132" s="251">
        <f t="shared" si="43"/>
        <v>4.2</v>
      </c>
      <c r="S132" s="251">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v>
      </c>
      <c r="T132" s="251">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3.8</v>
      </c>
      <c r="U132" s="251">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4.0999999999999996</v>
      </c>
      <c r="V132" s="251">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4.2</v>
      </c>
      <c r="W132" s="251">
        <f t="shared" si="44"/>
        <v>4</v>
      </c>
      <c r="X132" s="251">
        <f t="shared" si="45"/>
        <v>3.8</v>
      </c>
      <c r="Y132" s="258">
        <f>IF('Core Indicators'!FC129="x","x",IF('Core Indicators'!FC129&gt;=5,5,IF('Core Indicators'!FC129&gt;=4,4,IF('Core Indicators'!FC129&gt;=3,3,IF('Core Indicators'!FC129&gt;=2,2,IF('Core Indicators'!FC129&gt;=1,1,0))))))</f>
        <v>5</v>
      </c>
      <c r="Z132" s="251">
        <f t="shared" si="46"/>
        <v>5</v>
      </c>
      <c r="AA132" s="258">
        <f>'Crisis Indicator Data'!Y129</f>
        <v>1</v>
      </c>
      <c r="AB132" s="258">
        <f>'Crisis Indicator Data'!Z129</f>
        <v>3</v>
      </c>
      <c r="AC132" s="258">
        <f>'Crisis Indicator Data'!AA129</f>
        <v>1</v>
      </c>
      <c r="AD132" s="258">
        <f>'Crisis Indicator Data'!AB129</f>
        <v>0</v>
      </c>
      <c r="AE132" s="258">
        <f t="shared" si="47"/>
        <v>2</v>
      </c>
      <c r="AF132" s="258">
        <f>'Crisis Indicator Data'!AC129</f>
        <v>0</v>
      </c>
      <c r="AG132" s="258">
        <f>'Crisis Indicator Data'!AD129</f>
        <v>2</v>
      </c>
      <c r="AH132" s="258">
        <f t="shared" si="48"/>
        <v>2</v>
      </c>
      <c r="AI132" s="258">
        <f>'Crisis Indicator Data'!AE129</f>
        <v>3</v>
      </c>
      <c r="AJ132" s="258">
        <f>'Crisis Indicator Data'!AF129</f>
        <v>2</v>
      </c>
      <c r="AK132" s="258">
        <f>'Crisis Indicator Data'!AG129</f>
        <v>3</v>
      </c>
      <c r="AL132" s="258">
        <f t="shared" si="49"/>
        <v>5</v>
      </c>
      <c r="AM132" s="251">
        <f t="shared" si="50"/>
        <v>3</v>
      </c>
      <c r="AN132" s="251">
        <f t="shared" si="51"/>
        <v>4</v>
      </c>
    </row>
    <row r="133" spans="1:40" ht="13.5" customHeight="1" x14ac:dyDescent="0.25">
      <c r="A133" s="150" t="str">
        <f>'Crisis Indicator Data'!A130</f>
        <v>Boko Haram in Chad</v>
      </c>
      <c r="B133" s="151" t="str">
        <f>'Crisis Indicator Data'!B130</f>
        <v>Conflict</v>
      </c>
      <c r="C133" s="151" t="str">
        <f>'Crisis Indicator Data'!C130</f>
        <v>TCD003</v>
      </c>
      <c r="D133" s="151" t="str">
        <f>'Crisis Indicator Data'!D130</f>
        <v>Chad</v>
      </c>
      <c r="E133" s="152" t="str">
        <f>'Crisis Indicator Data'!E130</f>
        <v>TCD</v>
      </c>
      <c r="F133" s="251">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1.8</v>
      </c>
      <c r="G133" s="251">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3.5</v>
      </c>
      <c r="H133" s="251">
        <f t="shared" si="39"/>
        <v>2.65</v>
      </c>
      <c r="I133" s="251">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4.5999999999999996</v>
      </c>
      <c r="J133" s="251">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1.9</v>
      </c>
      <c r="K133" s="251">
        <f t="shared" si="40"/>
        <v>3.25</v>
      </c>
      <c r="L133" s="251">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4.7</v>
      </c>
      <c r="M133" s="251">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2.2999999999999998</v>
      </c>
      <c r="N133" s="251">
        <f t="shared" si="41"/>
        <v>3.5</v>
      </c>
      <c r="O133" s="251">
        <f t="shared" si="42"/>
        <v>3.1333333333333333</v>
      </c>
      <c r="P133" s="251">
        <f>IF(B133="Regional crisis",VLOOKUP(C133,'Regional Crises'!$B$1:$R$69,12,FALSE),VLOOKUP(E133,'Country Indicator Data'!$B$4:$I$300,8,FALSE))</f>
        <v>5</v>
      </c>
      <c r="Q133" s="251">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3.4</v>
      </c>
      <c r="R133" s="251">
        <f t="shared" si="43"/>
        <v>4.2</v>
      </c>
      <c r="S133" s="251">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v>
      </c>
      <c r="T133" s="251">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3.8</v>
      </c>
      <c r="U133" s="251">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4.0999999999999996</v>
      </c>
      <c r="V133" s="251">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4.2</v>
      </c>
      <c r="W133" s="251">
        <f t="shared" si="44"/>
        <v>4</v>
      </c>
      <c r="X133" s="251">
        <f t="shared" si="45"/>
        <v>3.8</v>
      </c>
      <c r="Y133" s="258">
        <f>IF('Core Indicators'!FC130="x","x",IF('Core Indicators'!FC130&gt;=5,5,IF('Core Indicators'!FC130&gt;=4,4,IF('Core Indicators'!FC130&gt;=3,3,IF('Core Indicators'!FC130&gt;=2,2,IF('Core Indicators'!FC130&gt;=1,1,0))))))</f>
        <v>5</v>
      </c>
      <c r="Z133" s="251">
        <f t="shared" si="46"/>
        <v>5</v>
      </c>
      <c r="AA133" s="258">
        <f>'Crisis Indicator Data'!Y130</f>
        <v>1</v>
      </c>
      <c r="AB133" s="258">
        <f>'Crisis Indicator Data'!Z130</f>
        <v>3</v>
      </c>
      <c r="AC133" s="258">
        <f>'Crisis Indicator Data'!AA130</f>
        <v>1</v>
      </c>
      <c r="AD133" s="258">
        <f>'Crisis Indicator Data'!AB130</f>
        <v>0</v>
      </c>
      <c r="AE133" s="258">
        <f t="shared" si="47"/>
        <v>2</v>
      </c>
      <c r="AF133" s="258">
        <f>'Crisis Indicator Data'!AC130</f>
        <v>0</v>
      </c>
      <c r="AG133" s="258">
        <f>'Crisis Indicator Data'!AD130</f>
        <v>2</v>
      </c>
      <c r="AH133" s="258">
        <f t="shared" si="48"/>
        <v>2</v>
      </c>
      <c r="AI133" s="258">
        <f>'Crisis Indicator Data'!AE130</f>
        <v>3</v>
      </c>
      <c r="AJ133" s="258">
        <f>'Crisis Indicator Data'!AF130</f>
        <v>0</v>
      </c>
      <c r="AK133" s="258">
        <f>'Crisis Indicator Data'!AG130</f>
        <v>3</v>
      </c>
      <c r="AL133" s="258">
        <f t="shared" si="49"/>
        <v>4</v>
      </c>
      <c r="AM133" s="251">
        <f t="shared" si="50"/>
        <v>3</v>
      </c>
      <c r="AN133" s="251">
        <f t="shared" si="51"/>
        <v>4</v>
      </c>
    </row>
    <row r="134" spans="1:40" ht="13.5" customHeight="1" x14ac:dyDescent="0.25">
      <c r="A134" s="150" t="str">
        <f>'Crisis Indicator Data'!A131</f>
        <v>CAR refugees in Chad</v>
      </c>
      <c r="B134" s="151" t="str">
        <f>'Crisis Indicator Data'!B131</f>
        <v>International displacement</v>
      </c>
      <c r="C134" s="151" t="str">
        <f>'Crisis Indicator Data'!C131</f>
        <v>TCD004</v>
      </c>
      <c r="D134" s="151" t="str">
        <f>'Crisis Indicator Data'!D131</f>
        <v>Chad</v>
      </c>
      <c r="E134" s="152" t="str">
        <f>'Crisis Indicator Data'!E131</f>
        <v>TCD</v>
      </c>
      <c r="F134" s="251">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1.8</v>
      </c>
      <c r="G134" s="251">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3.5</v>
      </c>
      <c r="H134" s="251">
        <f t="shared" ref="H134:H156" si="52">IF(AND(F134="x",G134="x"),"x",AVERAGE(F134,G134))</f>
        <v>2.65</v>
      </c>
      <c r="I134" s="251">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4.5999999999999996</v>
      </c>
      <c r="J134" s="251">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1.9</v>
      </c>
      <c r="K134" s="251">
        <f t="shared" ref="K134:K156" si="53">IF(AND(I134="x",J134="x"),"x",AVERAGE(I134,J134))</f>
        <v>3.25</v>
      </c>
      <c r="L134" s="251">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4.7</v>
      </c>
      <c r="M134" s="251">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251">
        <f t="shared" ref="N134:N156" si="54">IF(AND(L134="x",M134="x"),"x",AVERAGE(L134,M134))</f>
        <v>3.5</v>
      </c>
      <c r="O134" s="251">
        <f t="shared" ref="O134:O156" si="55">AVERAGE(H134,K134,N134)</f>
        <v>3.1333333333333333</v>
      </c>
      <c r="P134" s="251">
        <f>IF(B134="Regional crisis",VLOOKUP(C134,'Regional Crises'!$B$1:$R$69,12,FALSE),VLOOKUP(E134,'Country Indicator Data'!$B$4:$I$300,8,FALSE))</f>
        <v>5</v>
      </c>
      <c r="Q134" s="251">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3.4</v>
      </c>
      <c r="R134" s="251">
        <f t="shared" ref="R134:R156" si="56">AVERAGE(P134:Q134)</f>
        <v>4.2</v>
      </c>
      <c r="S134" s="251">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v>
      </c>
      <c r="T134" s="251">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3.8</v>
      </c>
      <c r="U134" s="251">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4.0999999999999996</v>
      </c>
      <c r="V134" s="251">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4.2</v>
      </c>
      <c r="W134" s="251">
        <f t="shared" ref="W134:W156" si="57">IF(AND(S134="x",V134="x"),"x",ROUND(AVERAGE(S134,V134,T134,U134),1))</f>
        <v>4</v>
      </c>
      <c r="X134" s="251">
        <f t="shared" ref="X134:X156" si="58">ROUND(AVERAGE(O134,W134,R134),1)</f>
        <v>3.8</v>
      </c>
      <c r="Y134" s="258">
        <f>IF('Core Indicators'!FC131="x","x",IF('Core Indicators'!FC131&gt;=5,5,IF('Core Indicators'!FC131&gt;=4,4,IF('Core Indicators'!FC131&gt;=3,3,IF('Core Indicators'!FC131&gt;=2,2,IF('Core Indicators'!FC131&gt;=1,1,0))))))</f>
        <v>3</v>
      </c>
      <c r="Z134" s="251">
        <f t="shared" ref="Z134:Z156" si="59">Y134</f>
        <v>3</v>
      </c>
      <c r="AA134" s="258">
        <f>'Crisis Indicator Data'!Y131</f>
        <v>1</v>
      </c>
      <c r="AB134" s="258">
        <f>'Crisis Indicator Data'!Z131</f>
        <v>2</v>
      </c>
      <c r="AC134" s="258">
        <f>'Crisis Indicator Data'!AA131</f>
        <v>1</v>
      </c>
      <c r="AD134" s="258">
        <f>'Crisis Indicator Data'!AB131</f>
        <v>0</v>
      </c>
      <c r="AE134" s="258">
        <f t="shared" ref="AE134:AE156" si="60">IF(SUM(AA134:AD134)=0,0,IF(SUM(AA134,AB134,AC134,AD134)&lt;2,1,IF(SUM(AA134:AD134)&lt;6,2,IF(SUM(AA134:AD134)&lt;8,3,IF(SUM(AA134:AD134)&lt;10,4,5)))))</f>
        <v>2</v>
      </c>
      <c r="AF134" s="258">
        <f>'Crisis Indicator Data'!AC131</f>
        <v>0</v>
      </c>
      <c r="AG134" s="258">
        <f>'Crisis Indicator Data'!AD131</f>
        <v>2</v>
      </c>
      <c r="AH134" s="258">
        <f t="shared" ref="AH134:AH156" si="61">IF(SUM(AF134:AG134)=0,0,IF(SUM(AF134,AG134)=1,1,IF(SUM(AF134:AG134)&lt;3,2,IF(SUM(AF134:AG134)&lt;4,3,IF(SUM(AF134:AG134)&lt;5,4,5)))))</f>
        <v>2</v>
      </c>
      <c r="AI134" s="258">
        <f>'Crisis Indicator Data'!AE131</f>
        <v>0</v>
      </c>
      <c r="AJ134" s="258">
        <f>'Crisis Indicator Data'!AF131</f>
        <v>0</v>
      </c>
      <c r="AK134" s="258">
        <f>'Crisis Indicator Data'!AG131</f>
        <v>2</v>
      </c>
      <c r="AL134" s="258">
        <f t="shared" ref="AL134:AL156" si="62">IF(SUM(AI134:AK134)=0,0,IF(SUM(AI134:AK134)=1,1,IF(SUM(AI134:AK134)&lt;3,2,IF(SUM(AI134:AK134)&lt;5,3,IF(SUM(AI134:AK134)&lt;7,4,5)))))</f>
        <v>2</v>
      </c>
      <c r="AM134" s="251">
        <f t="shared" ref="AM134:AM156" si="63">IF(AA134=3,5,ROUND(AVERAGE(AE134,AH134,AL134),0))</f>
        <v>2</v>
      </c>
      <c r="AN134" s="251">
        <f t="shared" ref="AN134:AN156" si="64">IF(AND(Z134="x",AM134="x"),"x",ROUND(AVERAGE(Z134,AM134),1))</f>
        <v>2.5</v>
      </c>
    </row>
    <row r="135" spans="1:40" ht="13.5" customHeight="1" x14ac:dyDescent="0.25">
      <c r="A135" s="150" t="str">
        <f>'Crisis Indicator Data'!A132</f>
        <v>Darfur refugees in Chad</v>
      </c>
      <c r="B135" s="151" t="str">
        <f>'Crisis Indicator Data'!B132</f>
        <v>International displacement</v>
      </c>
      <c r="C135" s="151" t="str">
        <f>'Crisis Indicator Data'!C132</f>
        <v>TCD005</v>
      </c>
      <c r="D135" s="151" t="str">
        <f>'Crisis Indicator Data'!D132</f>
        <v>Chad</v>
      </c>
      <c r="E135" s="152" t="str">
        <f>'Crisis Indicator Data'!E132</f>
        <v>TCD</v>
      </c>
      <c r="F135" s="251">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1.8</v>
      </c>
      <c r="G135" s="251">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251">
        <f t="shared" si="52"/>
        <v>2.65</v>
      </c>
      <c r="I135" s="251">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4.5999999999999996</v>
      </c>
      <c r="J135" s="251">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1.9</v>
      </c>
      <c r="K135" s="251">
        <f t="shared" si="53"/>
        <v>3.25</v>
      </c>
      <c r="L135" s="251">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4.7</v>
      </c>
      <c r="M135" s="251">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2.2999999999999998</v>
      </c>
      <c r="N135" s="251">
        <f t="shared" si="54"/>
        <v>3.5</v>
      </c>
      <c r="O135" s="251">
        <f t="shared" si="55"/>
        <v>3.1333333333333333</v>
      </c>
      <c r="P135" s="251">
        <f>IF(B135="Regional crisis",VLOOKUP(C135,'Regional Crises'!$B$1:$R$69,12,FALSE),VLOOKUP(E135,'Country Indicator Data'!$B$4:$I$300,8,FALSE))</f>
        <v>5</v>
      </c>
      <c r="Q135" s="251">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3.4</v>
      </c>
      <c r="R135" s="251">
        <f t="shared" si="56"/>
        <v>4.2</v>
      </c>
      <c r="S135" s="251">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v>
      </c>
      <c r="T135" s="251">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251">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4.0999999999999996</v>
      </c>
      <c r="V135" s="251">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251">
        <f t="shared" si="57"/>
        <v>4</v>
      </c>
      <c r="X135" s="251">
        <f t="shared" si="58"/>
        <v>3.8</v>
      </c>
      <c r="Y135" s="258">
        <f>IF('Core Indicators'!FC132="x","x",IF('Core Indicators'!FC132&gt;=5,5,IF('Core Indicators'!FC132&gt;=4,4,IF('Core Indicators'!FC132&gt;=3,3,IF('Core Indicators'!FC132&gt;=2,2,IF('Core Indicators'!FC132&gt;=1,1,0))))))</f>
        <v>2</v>
      </c>
      <c r="Z135" s="251">
        <f t="shared" si="59"/>
        <v>2</v>
      </c>
      <c r="AA135" s="258">
        <f>'Crisis Indicator Data'!Y132</f>
        <v>1</v>
      </c>
      <c r="AB135" s="258">
        <f>'Crisis Indicator Data'!Z132</f>
        <v>2</v>
      </c>
      <c r="AC135" s="258">
        <f>'Crisis Indicator Data'!AA132</f>
        <v>1</v>
      </c>
      <c r="AD135" s="258">
        <f>'Crisis Indicator Data'!AB132</f>
        <v>0</v>
      </c>
      <c r="AE135" s="258">
        <f t="shared" si="60"/>
        <v>2</v>
      </c>
      <c r="AF135" s="258">
        <f>'Crisis Indicator Data'!AC132</f>
        <v>0</v>
      </c>
      <c r="AG135" s="258">
        <f>'Crisis Indicator Data'!AD132</f>
        <v>2</v>
      </c>
      <c r="AH135" s="258">
        <f t="shared" si="61"/>
        <v>2</v>
      </c>
      <c r="AI135" s="258">
        <f>'Crisis Indicator Data'!AE132</f>
        <v>0</v>
      </c>
      <c r="AJ135" s="258">
        <f>'Crisis Indicator Data'!AF132</f>
        <v>0</v>
      </c>
      <c r="AK135" s="258">
        <f>'Crisis Indicator Data'!AG132</f>
        <v>1</v>
      </c>
      <c r="AL135" s="258">
        <f t="shared" si="62"/>
        <v>1</v>
      </c>
      <c r="AM135" s="251">
        <f t="shared" si="63"/>
        <v>2</v>
      </c>
      <c r="AN135" s="251">
        <f t="shared" si="64"/>
        <v>2</v>
      </c>
    </row>
    <row r="136" spans="1:40" ht="13.5" customHeight="1" x14ac:dyDescent="0.25">
      <c r="A136" s="150" t="str">
        <f>'Crisis Indicator Data'!A133</f>
        <v>Tibesti Conflict in Chad</v>
      </c>
      <c r="B136" s="151" t="str">
        <f>'Crisis Indicator Data'!B133</f>
        <v>Conflict</v>
      </c>
      <c r="C136" s="151" t="str">
        <f>'Crisis Indicator Data'!C133</f>
        <v>TCD006</v>
      </c>
      <c r="D136" s="151" t="str">
        <f>'Crisis Indicator Data'!D133</f>
        <v>Chad</v>
      </c>
      <c r="E136" s="152" t="str">
        <f>'Crisis Indicator Data'!E133</f>
        <v>TCD</v>
      </c>
      <c r="F136" s="251">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251">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3.5</v>
      </c>
      <c r="H136" s="251">
        <f t="shared" si="52"/>
        <v>2.65</v>
      </c>
      <c r="I136" s="251">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4.5999999999999996</v>
      </c>
      <c r="J136" s="251">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51">
        <f t="shared" si="53"/>
        <v>3.25</v>
      </c>
      <c r="L136" s="251">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4.7</v>
      </c>
      <c r="M136" s="251">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251">
        <f t="shared" si="54"/>
        <v>3.5</v>
      </c>
      <c r="O136" s="251">
        <f t="shared" si="55"/>
        <v>3.1333333333333333</v>
      </c>
      <c r="P136" s="251">
        <f>IF(B136="Regional crisis",VLOOKUP(C136,'Regional Crises'!$B$1:$R$69,12,FALSE),VLOOKUP(E136,'Country Indicator Data'!$B$4:$I$300,8,FALSE))</f>
        <v>5</v>
      </c>
      <c r="Q136" s="251">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3.4</v>
      </c>
      <c r="R136" s="251">
        <f t="shared" si="56"/>
        <v>4.2</v>
      </c>
      <c r="S136" s="251">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251">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51">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4.0999999999999996</v>
      </c>
      <c r="V136" s="251">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4.2</v>
      </c>
      <c r="W136" s="251">
        <f t="shared" si="57"/>
        <v>4</v>
      </c>
      <c r="X136" s="251">
        <f t="shared" si="58"/>
        <v>3.8</v>
      </c>
      <c r="Y136" s="258">
        <f>IF('Core Indicators'!FC133="x","x",IF('Core Indicators'!FC133&gt;=5,5,IF('Core Indicators'!FC133&gt;=4,4,IF('Core Indicators'!FC133&gt;=3,3,IF('Core Indicators'!FC133&gt;=2,2,IF('Core Indicators'!FC133&gt;=1,1,0))))))</f>
        <v>3</v>
      </c>
      <c r="Z136" s="251">
        <f t="shared" si="59"/>
        <v>3</v>
      </c>
      <c r="AA136" s="258">
        <f>'Crisis Indicator Data'!Y133</f>
        <v>1</v>
      </c>
      <c r="AB136" s="258">
        <f>'Crisis Indicator Data'!Z133</f>
        <v>2</v>
      </c>
      <c r="AC136" s="258">
        <f>'Crisis Indicator Data'!AA133</f>
        <v>1</v>
      </c>
      <c r="AD136" s="258">
        <f>'Crisis Indicator Data'!AB133</f>
        <v>0</v>
      </c>
      <c r="AE136" s="258">
        <f t="shared" si="60"/>
        <v>2</v>
      </c>
      <c r="AF136" s="258">
        <f>'Crisis Indicator Data'!AC133</f>
        <v>0</v>
      </c>
      <c r="AG136" s="258">
        <f>'Crisis Indicator Data'!AD133</f>
        <v>2</v>
      </c>
      <c r="AH136" s="258">
        <f t="shared" si="61"/>
        <v>2</v>
      </c>
      <c r="AI136" s="258">
        <f>'Crisis Indicator Data'!AE133</f>
        <v>0</v>
      </c>
      <c r="AJ136" s="258">
        <f>'Crisis Indicator Data'!AF133</f>
        <v>0</v>
      </c>
      <c r="AK136" s="258">
        <f>'Crisis Indicator Data'!AG133</f>
        <v>2</v>
      </c>
      <c r="AL136" s="258">
        <f t="shared" si="62"/>
        <v>2</v>
      </c>
      <c r="AM136" s="251">
        <f t="shared" si="63"/>
        <v>2</v>
      </c>
      <c r="AN136" s="251">
        <f t="shared" si="64"/>
        <v>2.5</v>
      </c>
    </row>
    <row r="137" spans="1:40" ht="13.5" customHeight="1" x14ac:dyDescent="0.25">
      <c r="A137" s="150" t="str">
        <f>'Crisis Indicator Data'!A134</f>
        <v>Multiple situations in Thailand</v>
      </c>
      <c r="B137" s="151" t="str">
        <f>'Crisis Indicator Data'!B134</f>
        <v>Multiple crises country</v>
      </c>
      <c r="C137" s="151" t="str">
        <f>'Crisis Indicator Data'!C134</f>
        <v>THA001</v>
      </c>
      <c r="D137" s="151" t="str">
        <f>'Crisis Indicator Data'!D134</f>
        <v>Thailand</v>
      </c>
      <c r="E137" s="152" t="str">
        <f>'Crisis Indicator Data'!E134</f>
        <v>THA</v>
      </c>
      <c r="F137" s="251">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2.1</v>
      </c>
      <c r="G137" s="251">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3.4</v>
      </c>
      <c r="H137" s="251">
        <f t="shared" si="52"/>
        <v>2.75</v>
      </c>
      <c r="I137" s="251">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1.6</v>
      </c>
      <c r="J137" s="251">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0.5</v>
      </c>
      <c r="K137" s="251">
        <f t="shared" si="53"/>
        <v>1.05</v>
      </c>
      <c r="L137" s="251">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2.5</v>
      </c>
      <c r="M137" s="251">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1.2</v>
      </c>
      <c r="N137" s="251">
        <f t="shared" si="54"/>
        <v>1.85</v>
      </c>
      <c r="O137" s="251">
        <f t="shared" si="55"/>
        <v>1.8833333333333335</v>
      </c>
      <c r="P137" s="251">
        <f>IF(B137="Regional crisis",VLOOKUP(C137,'Regional Crises'!$B$1:$R$69,12,FALSE),VLOOKUP(E137,'Country Indicator Data'!$B$4:$I$300,8,FALSE))</f>
        <v>3</v>
      </c>
      <c r="Q137" s="251">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v>
      </c>
      <c r="R137" s="251">
        <f t="shared" si="56"/>
        <v>2.5</v>
      </c>
      <c r="S137" s="251">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3.2</v>
      </c>
      <c r="T137" s="251">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2.4</v>
      </c>
      <c r="U137" s="251">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3.4</v>
      </c>
      <c r="V137" s="251">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3.4</v>
      </c>
      <c r="W137" s="251">
        <f t="shared" si="57"/>
        <v>3.1</v>
      </c>
      <c r="X137" s="251">
        <f t="shared" si="58"/>
        <v>2.5</v>
      </c>
      <c r="Y137" s="258">
        <f>IF('Core Indicators'!FC134="x","x",IF('Core Indicators'!FC134&gt;=5,5,IF('Core Indicators'!FC134&gt;=4,4,IF('Core Indicators'!FC134&gt;=3,3,IF('Core Indicators'!FC134&gt;=2,2,IF('Core Indicators'!FC134&gt;=1,1,0))))))</f>
        <v>2</v>
      </c>
      <c r="Z137" s="251">
        <f t="shared" si="59"/>
        <v>2</v>
      </c>
      <c r="AA137" s="258">
        <f>'Crisis Indicator Data'!Y134</f>
        <v>0</v>
      </c>
      <c r="AB137" s="258">
        <f>'Crisis Indicator Data'!Z134</f>
        <v>1</v>
      </c>
      <c r="AC137" s="258">
        <f>'Crisis Indicator Data'!AA134</f>
        <v>1</v>
      </c>
      <c r="AD137" s="258">
        <f>'Crisis Indicator Data'!AB134</f>
        <v>0</v>
      </c>
      <c r="AE137" s="258">
        <f t="shared" si="60"/>
        <v>2</v>
      </c>
      <c r="AF137" s="258">
        <f>'Crisis Indicator Data'!AC134</f>
        <v>2</v>
      </c>
      <c r="AG137" s="258">
        <f>'Crisis Indicator Data'!AD134</f>
        <v>2</v>
      </c>
      <c r="AH137" s="258">
        <f t="shared" si="61"/>
        <v>4</v>
      </c>
      <c r="AI137" s="258">
        <f>'Crisis Indicator Data'!AE134</f>
        <v>1</v>
      </c>
      <c r="AJ137" s="258">
        <f>'Crisis Indicator Data'!AF134</f>
        <v>3</v>
      </c>
      <c r="AK137" s="258">
        <f>'Crisis Indicator Data'!AG134</f>
        <v>1</v>
      </c>
      <c r="AL137" s="258">
        <f t="shared" si="62"/>
        <v>4</v>
      </c>
      <c r="AM137" s="251">
        <f t="shared" si="63"/>
        <v>3</v>
      </c>
      <c r="AN137" s="251">
        <f t="shared" si="64"/>
        <v>2.5</v>
      </c>
    </row>
    <row r="138" spans="1:40" ht="13.5" customHeight="1" x14ac:dyDescent="0.25">
      <c r="A138" s="150" t="str">
        <f>'Crisis Indicator Data'!A135</f>
        <v xml:space="preserve">Conflict in southern Thailand </v>
      </c>
      <c r="B138" s="151" t="str">
        <f>'Crisis Indicator Data'!B135</f>
        <v>Conflict</v>
      </c>
      <c r="C138" s="151" t="str">
        <f>'Crisis Indicator Data'!C135</f>
        <v>THA002</v>
      </c>
      <c r="D138" s="151" t="str">
        <f>'Crisis Indicator Data'!D135</f>
        <v>Thailand</v>
      </c>
      <c r="E138" s="152" t="str">
        <f>'Crisis Indicator Data'!E135</f>
        <v>THA</v>
      </c>
      <c r="F138" s="251">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251">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3.4</v>
      </c>
      <c r="H138" s="251">
        <f t="shared" si="52"/>
        <v>2.75</v>
      </c>
      <c r="I138" s="251">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1.6</v>
      </c>
      <c r="J138" s="251">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0.5</v>
      </c>
      <c r="K138" s="251">
        <f t="shared" si="53"/>
        <v>1.05</v>
      </c>
      <c r="L138" s="251">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2.5</v>
      </c>
      <c r="M138" s="251">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1.2</v>
      </c>
      <c r="N138" s="251">
        <f t="shared" si="54"/>
        <v>1.85</v>
      </c>
      <c r="O138" s="251">
        <f t="shared" si="55"/>
        <v>1.8833333333333335</v>
      </c>
      <c r="P138" s="251">
        <f>IF(B138="Regional crisis",VLOOKUP(C138,'Regional Crises'!$B$1:$R$69,12,FALSE),VLOOKUP(E138,'Country Indicator Data'!$B$4:$I$300,8,FALSE))</f>
        <v>3</v>
      </c>
      <c r="Q138" s="251">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2</v>
      </c>
      <c r="R138" s="251">
        <f t="shared" si="56"/>
        <v>2.5</v>
      </c>
      <c r="S138" s="251">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3.2</v>
      </c>
      <c r="T138" s="251">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251">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251">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3.4</v>
      </c>
      <c r="W138" s="251">
        <f t="shared" si="57"/>
        <v>3.1</v>
      </c>
      <c r="X138" s="251">
        <f t="shared" si="58"/>
        <v>2.5</v>
      </c>
      <c r="Y138" s="258">
        <f>IF('Core Indicators'!FC135="x","x",IF('Core Indicators'!FC135&gt;=5,5,IF('Core Indicators'!FC135&gt;=4,4,IF('Core Indicators'!FC135&gt;=3,3,IF('Core Indicators'!FC135&gt;=2,2,IF('Core Indicators'!FC135&gt;=1,1,0))))))</f>
        <v>1</v>
      </c>
      <c r="Z138" s="251">
        <f t="shared" si="59"/>
        <v>1</v>
      </c>
      <c r="AA138" s="258">
        <f>'Crisis Indicator Data'!Y135</f>
        <v>0</v>
      </c>
      <c r="AB138" s="258">
        <f>'Crisis Indicator Data'!Z135</f>
        <v>1</v>
      </c>
      <c r="AC138" s="258">
        <f>'Crisis Indicator Data'!AA135</f>
        <v>0</v>
      </c>
      <c r="AD138" s="258">
        <f>'Crisis Indicator Data'!AB135</f>
        <v>0</v>
      </c>
      <c r="AE138" s="258">
        <f t="shared" si="60"/>
        <v>1</v>
      </c>
      <c r="AF138" s="258">
        <f>'Crisis Indicator Data'!AC135</f>
        <v>2</v>
      </c>
      <c r="AG138" s="258">
        <f>'Crisis Indicator Data'!AD135</f>
        <v>0</v>
      </c>
      <c r="AH138" s="258">
        <f t="shared" si="61"/>
        <v>2</v>
      </c>
      <c r="AI138" s="258">
        <f>'Crisis Indicator Data'!AE135</f>
        <v>1</v>
      </c>
      <c r="AJ138" s="258">
        <f>'Crisis Indicator Data'!AF135</f>
        <v>3</v>
      </c>
      <c r="AK138" s="258">
        <f>'Crisis Indicator Data'!AG135</f>
        <v>0</v>
      </c>
      <c r="AL138" s="258">
        <f t="shared" si="62"/>
        <v>3</v>
      </c>
      <c r="AM138" s="251">
        <f t="shared" si="63"/>
        <v>2</v>
      </c>
      <c r="AN138" s="251">
        <f t="shared" si="64"/>
        <v>1.5</v>
      </c>
    </row>
    <row r="139" spans="1:40" ht="13.5" customHeight="1" x14ac:dyDescent="0.25">
      <c r="A139" s="150" t="str">
        <f>'Crisis Indicator Data'!A136</f>
        <v>Myanmar refugees in Thailand</v>
      </c>
      <c r="B139" s="151" t="str">
        <f>'Crisis Indicator Data'!B136</f>
        <v>International displacement</v>
      </c>
      <c r="C139" s="151" t="str">
        <f>'Crisis Indicator Data'!C136</f>
        <v>THA003</v>
      </c>
      <c r="D139" s="151" t="str">
        <f>'Crisis Indicator Data'!D136</f>
        <v>Thailand</v>
      </c>
      <c r="E139" s="152" t="str">
        <f>'Crisis Indicator Data'!E136</f>
        <v>THA</v>
      </c>
      <c r="F139" s="251">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2.1</v>
      </c>
      <c r="G139" s="251">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3.4</v>
      </c>
      <c r="H139" s="251">
        <f t="shared" si="52"/>
        <v>2.75</v>
      </c>
      <c r="I139" s="251">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1.6</v>
      </c>
      <c r="J139" s="251">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0.5</v>
      </c>
      <c r="K139" s="251">
        <f t="shared" si="53"/>
        <v>1.05</v>
      </c>
      <c r="L139" s="251">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2.5</v>
      </c>
      <c r="M139" s="251">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251">
        <f t="shared" si="54"/>
        <v>1.85</v>
      </c>
      <c r="O139" s="251">
        <f t="shared" si="55"/>
        <v>1.8833333333333335</v>
      </c>
      <c r="P139" s="251">
        <f>IF(B139="Regional crisis",VLOOKUP(C139,'Regional Crises'!$B$1:$R$69,12,FALSE),VLOOKUP(E139,'Country Indicator Data'!$B$4:$I$300,8,FALSE))</f>
        <v>3</v>
      </c>
      <c r="Q139" s="251">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2</v>
      </c>
      <c r="R139" s="251">
        <f t="shared" si="56"/>
        <v>2.5</v>
      </c>
      <c r="S139" s="251">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3.2</v>
      </c>
      <c r="T139" s="251">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2.4</v>
      </c>
      <c r="U139" s="251">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3.4</v>
      </c>
      <c r="V139" s="251">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3.4</v>
      </c>
      <c r="W139" s="251">
        <f t="shared" si="57"/>
        <v>3.1</v>
      </c>
      <c r="X139" s="251">
        <f t="shared" si="58"/>
        <v>2.5</v>
      </c>
      <c r="Y139" s="258">
        <f>IF('Core Indicators'!FC136="x","x",IF('Core Indicators'!FC136&gt;=5,5,IF('Core Indicators'!FC136&gt;=4,4,IF('Core Indicators'!FC136&gt;=3,3,IF('Core Indicators'!FC136&gt;=2,2,IF('Core Indicators'!FC136&gt;=1,1,0))))))</f>
        <v>1</v>
      </c>
      <c r="Z139" s="251">
        <f t="shared" si="59"/>
        <v>1</v>
      </c>
      <c r="AA139" s="258">
        <f>'Crisis Indicator Data'!Y136</f>
        <v>1</v>
      </c>
      <c r="AB139" s="258">
        <f>'Crisis Indicator Data'!Z136</f>
        <v>0</v>
      </c>
      <c r="AC139" s="258">
        <f>'Crisis Indicator Data'!AA136</f>
        <v>1</v>
      </c>
      <c r="AD139" s="258">
        <f>'Crisis Indicator Data'!AB136</f>
        <v>0</v>
      </c>
      <c r="AE139" s="258">
        <f t="shared" si="60"/>
        <v>2</v>
      </c>
      <c r="AF139" s="258">
        <f>'Crisis Indicator Data'!AC136</f>
        <v>0</v>
      </c>
      <c r="AG139" s="258">
        <f>'Crisis Indicator Data'!AD136</f>
        <v>2</v>
      </c>
      <c r="AH139" s="258">
        <f t="shared" si="61"/>
        <v>2</v>
      </c>
      <c r="AI139" s="258">
        <f>'Crisis Indicator Data'!AE136</f>
        <v>0</v>
      </c>
      <c r="AJ139" s="258">
        <f>'Crisis Indicator Data'!AF136</f>
        <v>3</v>
      </c>
      <c r="AK139" s="258">
        <f>'Crisis Indicator Data'!AG136</f>
        <v>1</v>
      </c>
      <c r="AL139" s="258">
        <f t="shared" si="62"/>
        <v>3</v>
      </c>
      <c r="AM139" s="251">
        <f t="shared" si="63"/>
        <v>2</v>
      </c>
      <c r="AN139" s="251">
        <f t="shared" si="64"/>
        <v>1.5</v>
      </c>
    </row>
    <row r="140" spans="1:40" ht="13.5" customHeight="1" x14ac:dyDescent="0.25">
      <c r="A140" s="150" t="str">
        <f>'Crisis Indicator Data'!A137</f>
        <v>Tonga Volcano Eruption</v>
      </c>
      <c r="B140" s="151" t="str">
        <f>'Crisis Indicator Data'!B137</f>
        <v>Volcano</v>
      </c>
      <c r="C140" s="151" t="str">
        <f>'Crisis Indicator Data'!C137</f>
        <v>TON002</v>
      </c>
      <c r="D140" s="151" t="str">
        <f>'Crisis Indicator Data'!D137</f>
        <v>Tonga</v>
      </c>
      <c r="E140" s="152" t="str">
        <f>'Crisis Indicator Data'!E137</f>
        <v>TON</v>
      </c>
      <c r="F140" s="251">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1.1000000000000001</v>
      </c>
      <c r="G140" s="251" t="str">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x</v>
      </c>
      <c r="H140" s="251">
        <f t="shared" si="52"/>
        <v>1.1000000000000001</v>
      </c>
      <c r="I140" s="251">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251">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251">
        <f t="shared" si="53"/>
        <v>0</v>
      </c>
      <c r="L140" s="251">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2.8</v>
      </c>
      <c r="M140" s="251">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251">
        <f t="shared" si="54"/>
        <v>2.2000000000000002</v>
      </c>
      <c r="O140" s="251">
        <f t="shared" si="55"/>
        <v>1.1000000000000001</v>
      </c>
      <c r="P140" s="251">
        <f>IF(B140="Regional crisis",VLOOKUP(C140,'Regional Crises'!$B$1:$R$69,12,FALSE),VLOOKUP(E140,'Country Indicator Data'!$B$4:$I$300,8,FALSE))</f>
        <v>0</v>
      </c>
      <c r="Q140" s="251">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0.9</v>
      </c>
      <c r="R140" s="251">
        <f t="shared" si="56"/>
        <v>0.45</v>
      </c>
      <c r="S140" s="251" t="str">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x</v>
      </c>
      <c r="T140" s="251">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v>
      </c>
      <c r="U140" s="251" t="str">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x</v>
      </c>
      <c r="V140" s="251">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1.1000000000000001</v>
      </c>
      <c r="W140" s="251">
        <f t="shared" si="57"/>
        <v>1.6</v>
      </c>
      <c r="X140" s="251">
        <f t="shared" si="58"/>
        <v>1.1000000000000001</v>
      </c>
      <c r="Y140" s="258">
        <f>IF('Core Indicators'!FC137="x","x",IF('Core Indicators'!FC137&gt;=5,5,IF('Core Indicators'!FC137&gt;=4,4,IF('Core Indicators'!FC137&gt;=3,3,IF('Core Indicators'!FC137&gt;=2,2,IF('Core Indicators'!FC137&gt;=1,1,0))))))</f>
        <v>1</v>
      </c>
      <c r="Z140" s="251">
        <f t="shared" si="59"/>
        <v>1</v>
      </c>
      <c r="AA140" s="258">
        <f>'Crisis Indicator Data'!Y137</f>
        <v>1</v>
      </c>
      <c r="AB140" s="258">
        <f>'Crisis Indicator Data'!Z137</f>
        <v>0</v>
      </c>
      <c r="AC140" s="258">
        <f>'Crisis Indicator Data'!AA137</f>
        <v>0</v>
      </c>
      <c r="AD140" s="258">
        <f>'Crisis Indicator Data'!AB137</f>
        <v>0</v>
      </c>
      <c r="AE140" s="258">
        <f t="shared" si="60"/>
        <v>1</v>
      </c>
      <c r="AF140" s="258">
        <f>'Crisis Indicator Data'!AC137</f>
        <v>0</v>
      </c>
      <c r="AG140" s="258">
        <f>'Crisis Indicator Data'!AD137</f>
        <v>2</v>
      </c>
      <c r="AH140" s="258">
        <f t="shared" si="61"/>
        <v>2</v>
      </c>
      <c r="AI140" s="258">
        <f>'Crisis Indicator Data'!AE137</f>
        <v>0</v>
      </c>
      <c r="AJ140" s="258">
        <f>'Crisis Indicator Data'!AF137</f>
        <v>0</v>
      </c>
      <c r="AK140" s="258">
        <f>'Crisis Indicator Data'!AG137</f>
        <v>3</v>
      </c>
      <c r="AL140" s="258">
        <f t="shared" si="62"/>
        <v>3</v>
      </c>
      <c r="AM140" s="251">
        <f t="shared" si="63"/>
        <v>2</v>
      </c>
      <c r="AN140" s="251">
        <f t="shared" si="64"/>
        <v>1.5</v>
      </c>
    </row>
    <row r="141" spans="1:40" ht="13.5" customHeight="1" x14ac:dyDescent="0.25">
      <c r="A141" s="150" t="str">
        <f>'Crisis Indicator Data'!A138</f>
        <v>Venezuelan refugees in Trinidad and Tobago</v>
      </c>
      <c r="B141" s="151" t="str">
        <f>'Crisis Indicator Data'!B138</f>
        <v>International displacement</v>
      </c>
      <c r="C141" s="151" t="str">
        <f>'Crisis Indicator Data'!C138</f>
        <v>TTO002</v>
      </c>
      <c r="D141" s="151" t="str">
        <f>'Crisis Indicator Data'!D138</f>
        <v>Trinidad and Tobago</v>
      </c>
      <c r="E141" s="152" t="str">
        <f>'Crisis Indicator Data'!E138</f>
        <v>TTO</v>
      </c>
      <c r="F141" s="251">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0.7</v>
      </c>
      <c r="G141" s="251">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0.8</v>
      </c>
      <c r="H141" s="251">
        <f t="shared" si="52"/>
        <v>0.75</v>
      </c>
      <c r="I141" s="251">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3.8</v>
      </c>
      <c r="J141" s="251">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4</v>
      </c>
      <c r="K141" s="251">
        <f t="shared" si="53"/>
        <v>3.9</v>
      </c>
      <c r="L141" s="251">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2.2000000000000002</v>
      </c>
      <c r="M141" s="251">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1.9</v>
      </c>
      <c r="N141" s="251">
        <f t="shared" si="54"/>
        <v>2.0499999999999998</v>
      </c>
      <c r="O141" s="251">
        <f t="shared" si="55"/>
        <v>2.2333333333333334</v>
      </c>
      <c r="P141" s="251">
        <f>IF(B141="Regional crisis",VLOOKUP(C141,'Regional Crises'!$B$1:$R$69,12,FALSE),VLOOKUP(E141,'Country Indicator Data'!$B$4:$I$300,8,FALSE))</f>
        <v>0</v>
      </c>
      <c r="Q141" s="251">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2.6</v>
      </c>
      <c r="R141" s="251">
        <f t="shared" si="56"/>
        <v>1.3</v>
      </c>
      <c r="S141" s="251">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v>
      </c>
      <c r="T141" s="251">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2.6</v>
      </c>
      <c r="U141" s="251">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1.4</v>
      </c>
      <c r="V141" s="251">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0.9</v>
      </c>
      <c r="W141" s="251">
        <f t="shared" si="57"/>
        <v>2</v>
      </c>
      <c r="X141" s="251">
        <f t="shared" si="58"/>
        <v>1.8</v>
      </c>
      <c r="Y141" s="258">
        <f>IF('Core Indicators'!FC138="x","x",IF('Core Indicators'!FC138&gt;=5,5,IF('Core Indicators'!FC138&gt;=4,4,IF('Core Indicators'!FC138&gt;=3,3,IF('Core Indicators'!FC138&gt;=2,2,IF('Core Indicators'!FC138&gt;=1,1,0))))))</f>
        <v>2</v>
      </c>
      <c r="Z141" s="251">
        <f t="shared" si="59"/>
        <v>2</v>
      </c>
      <c r="AA141" s="258">
        <f>'Crisis Indicator Data'!Y138</f>
        <v>0</v>
      </c>
      <c r="AB141" s="258">
        <f>'Crisis Indicator Data'!Z138</f>
        <v>1</v>
      </c>
      <c r="AC141" s="258">
        <f>'Crisis Indicator Data'!AA138</f>
        <v>0</v>
      </c>
      <c r="AD141" s="258">
        <f>'Crisis Indicator Data'!AB138</f>
        <v>0</v>
      </c>
      <c r="AE141" s="258">
        <f t="shared" si="60"/>
        <v>1</v>
      </c>
      <c r="AF141" s="258">
        <f>'Crisis Indicator Data'!AC138</f>
        <v>2</v>
      </c>
      <c r="AG141" s="258">
        <f>'Crisis Indicator Data'!AD138</f>
        <v>3</v>
      </c>
      <c r="AH141" s="258">
        <f t="shared" si="61"/>
        <v>5</v>
      </c>
      <c r="AI141" s="258">
        <f>'Crisis Indicator Data'!AE138</f>
        <v>0</v>
      </c>
      <c r="AJ141" s="258">
        <f>'Crisis Indicator Data'!AF138</f>
        <v>0</v>
      </c>
      <c r="AK141" s="258">
        <f>'Crisis Indicator Data'!AG138</f>
        <v>1</v>
      </c>
      <c r="AL141" s="258">
        <f t="shared" si="62"/>
        <v>1</v>
      </c>
      <c r="AM141" s="251">
        <f t="shared" si="63"/>
        <v>2</v>
      </c>
      <c r="AN141" s="251">
        <f t="shared" si="64"/>
        <v>2</v>
      </c>
    </row>
    <row r="142" spans="1:40" ht="13.5" customHeight="1" x14ac:dyDescent="0.25">
      <c r="A142" s="150" t="str">
        <f>'Crisis Indicator Data'!A139</f>
        <v>Mixed migration flows in Tunisia</v>
      </c>
      <c r="B142" s="151" t="str">
        <f>'Crisis Indicator Data'!B139</f>
        <v>International displacement</v>
      </c>
      <c r="C142" s="151" t="str">
        <f>'Crisis Indicator Data'!C139</f>
        <v>TUN002</v>
      </c>
      <c r="D142" s="151" t="str">
        <f>'Crisis Indicator Data'!D139</f>
        <v>Tunisia</v>
      </c>
      <c r="E142" s="152" t="str">
        <f>'Crisis Indicator Data'!E139</f>
        <v>TUN</v>
      </c>
      <c r="F142" s="251">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2.5</v>
      </c>
      <c r="G142" s="251">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1.7</v>
      </c>
      <c r="H142" s="251">
        <f t="shared" si="52"/>
        <v>2.1</v>
      </c>
      <c r="I142" s="251">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0.2</v>
      </c>
      <c r="J142" s="251">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251">
        <f t="shared" si="53"/>
        <v>0.1</v>
      </c>
      <c r="L142" s="251">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v>
      </c>
      <c r="M142" s="251">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v>
      </c>
      <c r="N142" s="251">
        <f t="shared" si="54"/>
        <v>1.5</v>
      </c>
      <c r="O142" s="251">
        <f t="shared" si="55"/>
        <v>1.2333333333333334</v>
      </c>
      <c r="P142" s="251">
        <f>IF(B142="Regional crisis",VLOOKUP(C142,'Regional Crises'!$B$1:$R$69,12,FALSE),VLOOKUP(E142,'Country Indicator Data'!$B$4:$I$300,8,FALSE))</f>
        <v>3</v>
      </c>
      <c r="Q142" s="251">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4.3</v>
      </c>
      <c r="R142" s="251">
        <f t="shared" si="56"/>
        <v>3.65</v>
      </c>
      <c r="S142" s="251">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2.9</v>
      </c>
      <c r="T142" s="251">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251">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2.2999999999999998</v>
      </c>
      <c r="V142" s="251">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1.5</v>
      </c>
      <c r="W142" s="251">
        <f t="shared" si="57"/>
        <v>2.2999999999999998</v>
      </c>
      <c r="X142" s="251">
        <f t="shared" si="58"/>
        <v>2.4</v>
      </c>
      <c r="Y142" s="258">
        <f>IF('Core Indicators'!FC139="x","x",IF('Core Indicators'!FC139&gt;=5,5,IF('Core Indicators'!FC139&gt;=4,4,IF('Core Indicators'!FC139&gt;=3,3,IF('Core Indicators'!FC139&gt;=2,2,IF('Core Indicators'!FC139&gt;=1,1,0))))))</f>
        <v>1</v>
      </c>
      <c r="Z142" s="251">
        <f t="shared" si="59"/>
        <v>1</v>
      </c>
      <c r="AA142" s="258">
        <f>'Crisis Indicator Data'!Y139</f>
        <v>0</v>
      </c>
      <c r="AB142" s="258">
        <f>'Crisis Indicator Data'!Z139</f>
        <v>0</v>
      </c>
      <c r="AC142" s="258">
        <f>'Crisis Indicator Data'!AA139</f>
        <v>0</v>
      </c>
      <c r="AD142" s="258">
        <f>'Crisis Indicator Data'!AB139</f>
        <v>0</v>
      </c>
      <c r="AE142" s="258">
        <f t="shared" si="60"/>
        <v>0</v>
      </c>
      <c r="AF142" s="258">
        <f>'Crisis Indicator Data'!AC139</f>
        <v>0</v>
      </c>
      <c r="AG142" s="258">
        <f>'Crisis Indicator Data'!AD139</f>
        <v>0</v>
      </c>
      <c r="AH142" s="258">
        <f t="shared" si="61"/>
        <v>0</v>
      </c>
      <c r="AI142" s="258">
        <f>'Crisis Indicator Data'!AE139</f>
        <v>0</v>
      </c>
      <c r="AJ142" s="258">
        <f>'Crisis Indicator Data'!AF139</f>
        <v>1</v>
      </c>
      <c r="AK142" s="258">
        <f>'Crisis Indicator Data'!AG139</f>
        <v>0</v>
      </c>
      <c r="AL142" s="258">
        <f t="shared" si="62"/>
        <v>1</v>
      </c>
      <c r="AM142" s="251">
        <f t="shared" si="63"/>
        <v>0</v>
      </c>
      <c r="AN142" s="251">
        <f t="shared" si="64"/>
        <v>0.5</v>
      </c>
    </row>
    <row r="143" spans="1:40" x14ac:dyDescent="0.25">
      <c r="A143" s="150" t="str">
        <f>'Crisis Indicator Data'!A140</f>
        <v>Complex situation in Turkey</v>
      </c>
      <c r="B143" s="151" t="str">
        <f>'Crisis Indicator Data'!B140</f>
        <v>Multiple crises country</v>
      </c>
      <c r="C143" s="151" t="str">
        <f>'Crisis Indicator Data'!C140</f>
        <v>TUR001</v>
      </c>
      <c r="D143" s="151" t="str">
        <f>'Crisis Indicator Data'!D140</f>
        <v>Turkey</v>
      </c>
      <c r="E143" s="152" t="str">
        <f>'Crisis Indicator Data'!E140</f>
        <v>TUR</v>
      </c>
      <c r="F143" s="251">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2.5</v>
      </c>
      <c r="G143" s="251">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2.5</v>
      </c>
      <c r="H143" s="251">
        <f t="shared" si="52"/>
        <v>2.5</v>
      </c>
      <c r="I143" s="251">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v>
      </c>
      <c r="J143" s="251">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3.4</v>
      </c>
      <c r="K143" s="251">
        <f t="shared" si="53"/>
        <v>2.7</v>
      </c>
      <c r="L143" s="251">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v>
      </c>
      <c r="M143" s="251">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2.1</v>
      </c>
      <c r="N143" s="251">
        <f t="shared" si="54"/>
        <v>2.0499999999999998</v>
      </c>
      <c r="O143" s="251">
        <f t="shared" si="55"/>
        <v>2.4166666666666665</v>
      </c>
      <c r="P143" s="251">
        <f>IF(B143="Regional crisis",VLOOKUP(C143,'Regional Crises'!$B$1:$R$69,12,FALSE),VLOOKUP(E143,'Country Indicator Data'!$B$4:$I$300,8,FALSE))</f>
        <v>4</v>
      </c>
      <c r="Q143" s="251">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2.8</v>
      </c>
      <c r="R143" s="251">
        <f t="shared" si="56"/>
        <v>3.4</v>
      </c>
      <c r="S143" s="251">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3.1</v>
      </c>
      <c r="T143" s="251">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2.8</v>
      </c>
      <c r="U143" s="251">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3.3</v>
      </c>
      <c r="V143" s="251">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251">
        <f t="shared" si="57"/>
        <v>3.2</v>
      </c>
      <c r="X143" s="251">
        <f t="shared" si="58"/>
        <v>3</v>
      </c>
      <c r="Y143" s="258">
        <f>IF('Core Indicators'!FC140="x","x",IF('Core Indicators'!FC140&gt;=5,5,IF('Core Indicators'!FC140&gt;=4,4,IF('Core Indicators'!FC140&gt;=3,3,IF('Core Indicators'!FC140&gt;=2,2,IF('Core Indicators'!FC140&gt;=1,1,0))))))</f>
        <v>4</v>
      </c>
      <c r="Z143" s="251">
        <f t="shared" si="59"/>
        <v>4</v>
      </c>
      <c r="AA143" s="258">
        <f>'Crisis Indicator Data'!Y140</f>
        <v>1</v>
      </c>
      <c r="AB143" s="258">
        <f>'Crisis Indicator Data'!Z140</f>
        <v>1</v>
      </c>
      <c r="AC143" s="258">
        <f>'Crisis Indicator Data'!AA140</f>
        <v>1</v>
      </c>
      <c r="AD143" s="258">
        <f>'Crisis Indicator Data'!AB140</f>
        <v>0</v>
      </c>
      <c r="AE143" s="258">
        <f t="shared" si="60"/>
        <v>2</v>
      </c>
      <c r="AF143" s="258">
        <f>'Crisis Indicator Data'!AC140</f>
        <v>2</v>
      </c>
      <c r="AG143" s="258">
        <f>'Crisis Indicator Data'!AD140</f>
        <v>3</v>
      </c>
      <c r="AH143" s="258">
        <f t="shared" si="61"/>
        <v>5</v>
      </c>
      <c r="AI143" s="258">
        <f>'Crisis Indicator Data'!AE140</f>
        <v>0</v>
      </c>
      <c r="AJ143" s="258">
        <f>'Crisis Indicator Data'!AF140</f>
        <v>3</v>
      </c>
      <c r="AK143" s="258">
        <f>'Crisis Indicator Data'!AG140</f>
        <v>1</v>
      </c>
      <c r="AL143" s="258">
        <f t="shared" si="62"/>
        <v>3</v>
      </c>
      <c r="AM143" s="251">
        <f t="shared" si="63"/>
        <v>3</v>
      </c>
      <c r="AN143" s="251">
        <f t="shared" si="64"/>
        <v>3.5</v>
      </c>
    </row>
    <row r="144" spans="1:40" x14ac:dyDescent="0.25">
      <c r="A144" s="153" t="str">
        <f>'Crisis Indicator Data'!A141</f>
        <v>Syrian Refugees in Turkey</v>
      </c>
      <c r="B144" s="154" t="str">
        <f>'Crisis Indicator Data'!B141</f>
        <v>International displacement</v>
      </c>
      <c r="C144" s="154" t="str">
        <f>'Crisis Indicator Data'!C141</f>
        <v>TUR002</v>
      </c>
      <c r="D144" s="154" t="str">
        <f>'Crisis Indicator Data'!D141</f>
        <v>Turkey</v>
      </c>
      <c r="E144" s="155" t="str">
        <f>'Crisis Indicator Data'!E141</f>
        <v>TUR</v>
      </c>
      <c r="F144" s="251">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2.5</v>
      </c>
      <c r="G144" s="251">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2.5</v>
      </c>
      <c r="H144" s="251">
        <f t="shared" si="52"/>
        <v>2.5</v>
      </c>
      <c r="I144" s="251">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v>
      </c>
      <c r="J144" s="251">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3.4</v>
      </c>
      <c r="K144" s="251">
        <f t="shared" si="53"/>
        <v>2.7</v>
      </c>
      <c r="L144" s="251">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v>
      </c>
      <c r="M144" s="251">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2.1</v>
      </c>
      <c r="N144" s="251">
        <f t="shared" si="54"/>
        <v>2.0499999999999998</v>
      </c>
      <c r="O144" s="251">
        <f t="shared" si="55"/>
        <v>2.4166666666666665</v>
      </c>
      <c r="P144" s="251">
        <f>IF(B144="Regional crisis",VLOOKUP(C144,'Regional Crises'!$B$1:$R$69,12,FALSE),VLOOKUP(E144,'Country Indicator Data'!$B$4:$I$300,8,FALSE))</f>
        <v>4</v>
      </c>
      <c r="Q144" s="251">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2.8</v>
      </c>
      <c r="R144" s="251">
        <f t="shared" si="56"/>
        <v>3.4</v>
      </c>
      <c r="S144" s="251">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3.1</v>
      </c>
      <c r="T144" s="251">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2.8</v>
      </c>
      <c r="U144" s="251">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3.3</v>
      </c>
      <c r="V144" s="251">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251">
        <f t="shared" si="57"/>
        <v>3.2</v>
      </c>
      <c r="X144" s="251">
        <f t="shared" si="58"/>
        <v>3</v>
      </c>
      <c r="Y144" s="258">
        <f>IF('Core Indicators'!FC141="x","x",IF('Core Indicators'!FC141&gt;=5,5,IF('Core Indicators'!FC141&gt;=4,4,IF('Core Indicators'!FC141&gt;=3,3,IF('Core Indicators'!FC141&gt;=2,2,IF('Core Indicators'!FC141&gt;=1,1,0))))))</f>
        <v>2</v>
      </c>
      <c r="Z144" s="251">
        <f t="shared" si="59"/>
        <v>2</v>
      </c>
      <c r="AA144" s="258">
        <f>'Crisis Indicator Data'!Y141</f>
        <v>1</v>
      </c>
      <c r="AB144" s="258">
        <f>'Crisis Indicator Data'!Z141</f>
        <v>0</v>
      </c>
      <c r="AC144" s="258">
        <f>'Crisis Indicator Data'!AA141</f>
        <v>1</v>
      </c>
      <c r="AD144" s="258">
        <f>'Crisis Indicator Data'!AB141</f>
        <v>0</v>
      </c>
      <c r="AE144" s="258">
        <f t="shared" si="60"/>
        <v>2</v>
      </c>
      <c r="AF144" s="258">
        <f>'Crisis Indicator Data'!AC141</f>
        <v>2</v>
      </c>
      <c r="AG144" s="258">
        <f>'Crisis Indicator Data'!AD141</f>
        <v>3</v>
      </c>
      <c r="AH144" s="258">
        <f t="shared" si="61"/>
        <v>5</v>
      </c>
      <c r="AI144" s="258">
        <f>'Crisis Indicator Data'!AE141</f>
        <v>0</v>
      </c>
      <c r="AJ144" s="258">
        <f>'Crisis Indicator Data'!AF141</f>
        <v>3</v>
      </c>
      <c r="AK144" s="258">
        <f>'Crisis Indicator Data'!AG141</f>
        <v>1</v>
      </c>
      <c r="AL144" s="258">
        <f t="shared" si="62"/>
        <v>3</v>
      </c>
      <c r="AM144" s="251">
        <f t="shared" si="63"/>
        <v>3</v>
      </c>
      <c r="AN144" s="251">
        <f t="shared" si="64"/>
        <v>2.5</v>
      </c>
    </row>
    <row r="145" spans="1:40" x14ac:dyDescent="0.25">
      <c r="A145" s="153" t="str">
        <f>'Crisis Indicator Data'!A142</f>
        <v>Mixed Migration Flows in Turkey</v>
      </c>
      <c r="B145" s="154" t="str">
        <f>'Crisis Indicator Data'!B142</f>
        <v>International displacement</v>
      </c>
      <c r="C145" s="154" t="str">
        <f>'Crisis Indicator Data'!C142</f>
        <v>TUR003</v>
      </c>
      <c r="D145" s="154" t="str">
        <f>'Crisis Indicator Data'!D142</f>
        <v>Turkey</v>
      </c>
      <c r="E145" s="155" t="str">
        <f>'Crisis Indicator Data'!E142</f>
        <v>TUR</v>
      </c>
      <c r="F145" s="251">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2.5</v>
      </c>
      <c r="G145" s="251">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2.5</v>
      </c>
      <c r="H145" s="251">
        <f t="shared" si="52"/>
        <v>2.5</v>
      </c>
      <c r="I145" s="251">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v>
      </c>
      <c r="J145" s="251">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3.4</v>
      </c>
      <c r="K145" s="251">
        <f t="shared" si="53"/>
        <v>2.7</v>
      </c>
      <c r="L145" s="251">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v>
      </c>
      <c r="M145" s="251">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2.1</v>
      </c>
      <c r="N145" s="251">
        <f t="shared" si="54"/>
        <v>2.0499999999999998</v>
      </c>
      <c r="O145" s="251">
        <f t="shared" si="55"/>
        <v>2.4166666666666665</v>
      </c>
      <c r="P145" s="251">
        <f>IF(B145="Regional crisis",VLOOKUP(C145,'Regional Crises'!$B$1:$R$69,12,FALSE),VLOOKUP(E145,'Country Indicator Data'!$B$4:$I$300,8,FALSE))</f>
        <v>4</v>
      </c>
      <c r="Q145" s="251">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2.8</v>
      </c>
      <c r="R145" s="251">
        <f t="shared" si="56"/>
        <v>3.4</v>
      </c>
      <c r="S145" s="251">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3.1</v>
      </c>
      <c r="T145" s="251">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2.8</v>
      </c>
      <c r="U145" s="251">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3.3</v>
      </c>
      <c r="V145" s="251">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251">
        <f t="shared" si="57"/>
        <v>3.2</v>
      </c>
      <c r="X145" s="251">
        <f t="shared" si="58"/>
        <v>3</v>
      </c>
      <c r="Y145" s="258">
        <f>IF('Core Indicators'!FC142="x","x",IF('Core Indicators'!FC142&gt;=5,5,IF('Core Indicators'!FC142&gt;=4,4,IF('Core Indicators'!FC142&gt;=3,3,IF('Core Indicators'!FC142&gt;=2,2,IF('Core Indicators'!FC142&gt;=1,1,0))))))</f>
        <v>2</v>
      </c>
      <c r="Z145" s="251">
        <f t="shared" si="59"/>
        <v>2</v>
      </c>
      <c r="AA145" s="258">
        <f>'Crisis Indicator Data'!Y142</f>
        <v>1</v>
      </c>
      <c r="AB145" s="258">
        <f>'Crisis Indicator Data'!Z142</f>
        <v>0</v>
      </c>
      <c r="AC145" s="258">
        <f>'Crisis Indicator Data'!AA142</f>
        <v>1</v>
      </c>
      <c r="AD145" s="258">
        <f>'Crisis Indicator Data'!AB142</f>
        <v>0</v>
      </c>
      <c r="AE145" s="258">
        <f t="shared" si="60"/>
        <v>2</v>
      </c>
      <c r="AF145" s="258">
        <f>'Crisis Indicator Data'!AC142</f>
        <v>2</v>
      </c>
      <c r="AG145" s="258">
        <f>'Crisis Indicator Data'!AD142</f>
        <v>3</v>
      </c>
      <c r="AH145" s="258">
        <f t="shared" si="61"/>
        <v>5</v>
      </c>
      <c r="AI145" s="258">
        <f>'Crisis Indicator Data'!AE142</f>
        <v>0</v>
      </c>
      <c r="AJ145" s="258">
        <f>'Crisis Indicator Data'!AF142</f>
        <v>3</v>
      </c>
      <c r="AK145" s="258">
        <f>'Crisis Indicator Data'!AG142</f>
        <v>1</v>
      </c>
      <c r="AL145" s="258">
        <f t="shared" si="62"/>
        <v>3</v>
      </c>
      <c r="AM145" s="251">
        <f t="shared" si="63"/>
        <v>3</v>
      </c>
      <c r="AN145" s="251">
        <f t="shared" si="64"/>
        <v>2.5</v>
      </c>
    </row>
    <row r="146" spans="1:40" x14ac:dyDescent="0.25">
      <c r="A146" s="153" t="str">
        <f>'Crisis Indicator Data'!A143</f>
        <v>Kurdish Conflict</v>
      </c>
      <c r="B146" s="154" t="str">
        <f>'Crisis Indicator Data'!B143</f>
        <v>Conflict</v>
      </c>
      <c r="C146" s="154" t="str">
        <f>'Crisis Indicator Data'!C143</f>
        <v>TUR004</v>
      </c>
      <c r="D146" s="154" t="str">
        <f>'Crisis Indicator Data'!D143</f>
        <v>Turkey</v>
      </c>
      <c r="E146" s="155" t="str">
        <f>'Crisis Indicator Data'!E143</f>
        <v>TUR</v>
      </c>
      <c r="F146" s="251">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51">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2.5</v>
      </c>
      <c r="H146" s="251">
        <f t="shared" si="52"/>
        <v>2.5</v>
      </c>
      <c r="I146" s="251">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v>
      </c>
      <c r="J146" s="251">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3.4</v>
      </c>
      <c r="K146" s="251">
        <f t="shared" si="53"/>
        <v>2.7</v>
      </c>
      <c r="L146" s="251">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v>
      </c>
      <c r="M146" s="251">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2.1</v>
      </c>
      <c r="N146" s="251">
        <f t="shared" si="54"/>
        <v>2.0499999999999998</v>
      </c>
      <c r="O146" s="251">
        <f t="shared" si="55"/>
        <v>2.4166666666666665</v>
      </c>
      <c r="P146" s="251">
        <f>IF(B146="Regional crisis",VLOOKUP(C146,'Regional Crises'!$B$1:$R$69,12,FALSE),VLOOKUP(E146,'Country Indicator Data'!$B$4:$I$300,8,FALSE))</f>
        <v>4</v>
      </c>
      <c r="Q146" s="251">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2.8</v>
      </c>
      <c r="R146" s="251">
        <f t="shared" si="56"/>
        <v>3.4</v>
      </c>
      <c r="S146" s="251">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3.1</v>
      </c>
      <c r="T146" s="251">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2.8</v>
      </c>
      <c r="U146" s="251">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3.3</v>
      </c>
      <c r="V146" s="251">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51">
        <f t="shared" si="57"/>
        <v>3.2</v>
      </c>
      <c r="X146" s="251">
        <f t="shared" si="58"/>
        <v>3</v>
      </c>
      <c r="Y146" s="258">
        <f>IF('Core Indicators'!FC143="x","x",IF('Core Indicators'!FC143&gt;=5,5,IF('Core Indicators'!FC143&gt;=4,4,IF('Core Indicators'!FC143&gt;=3,3,IF('Core Indicators'!FC143&gt;=2,2,IF('Core Indicators'!FC143&gt;=1,1,0))))))</f>
        <v>3</v>
      </c>
      <c r="Z146" s="251">
        <f t="shared" si="59"/>
        <v>3</v>
      </c>
      <c r="AA146" s="258">
        <f>'Crisis Indicator Data'!Y143</f>
        <v>1</v>
      </c>
      <c r="AB146" s="258">
        <f>'Crisis Indicator Data'!Z143</f>
        <v>1</v>
      </c>
      <c r="AC146" s="258">
        <f>'Crisis Indicator Data'!AA143</f>
        <v>1</v>
      </c>
      <c r="AD146" s="258">
        <f>'Crisis Indicator Data'!AB143</f>
        <v>0</v>
      </c>
      <c r="AE146" s="258">
        <f t="shared" si="60"/>
        <v>2</v>
      </c>
      <c r="AF146" s="258">
        <f>'Crisis Indicator Data'!AC143</f>
        <v>0</v>
      </c>
      <c r="AG146" s="258">
        <f>'Crisis Indicator Data'!AD143</f>
        <v>0</v>
      </c>
      <c r="AH146" s="258">
        <f t="shared" si="61"/>
        <v>0</v>
      </c>
      <c r="AI146" s="258">
        <f>'Crisis Indicator Data'!AE143</f>
        <v>0</v>
      </c>
      <c r="AJ146" s="258">
        <f>'Crisis Indicator Data'!AF143</f>
        <v>3</v>
      </c>
      <c r="AK146" s="258">
        <f>'Crisis Indicator Data'!AG143</f>
        <v>0</v>
      </c>
      <c r="AL146" s="258">
        <f t="shared" si="62"/>
        <v>3</v>
      </c>
      <c r="AM146" s="251">
        <f t="shared" si="63"/>
        <v>2</v>
      </c>
      <c r="AN146" s="251">
        <f t="shared" si="64"/>
        <v>2.5</v>
      </c>
    </row>
    <row r="147" spans="1:40" x14ac:dyDescent="0.25">
      <c r="A147" s="153" t="str">
        <f>'Crisis Indicator Data'!A144</f>
        <v>Multiple Crises in Tanzania</v>
      </c>
      <c r="B147" s="154" t="str">
        <f>'Crisis Indicator Data'!B144</f>
        <v>Multiple crises country</v>
      </c>
      <c r="C147" s="154" t="str">
        <f>'Crisis Indicator Data'!C144</f>
        <v>TZA001</v>
      </c>
      <c r="D147" s="154" t="str">
        <f>'Crisis Indicator Data'!D144</f>
        <v>Tanzania</v>
      </c>
      <c r="E147" s="155" t="str">
        <f>'Crisis Indicator Data'!E144</f>
        <v>TZA</v>
      </c>
      <c r="F147" s="251">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51">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v>
      </c>
      <c r="H147" s="251">
        <f t="shared" si="52"/>
        <v>2.25</v>
      </c>
      <c r="I147" s="251">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2.5</v>
      </c>
      <c r="J147" s="251">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251">
        <f t="shared" si="53"/>
        <v>1.25</v>
      </c>
      <c r="L147" s="251">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3.6</v>
      </c>
      <c r="M147" s="251">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1.9</v>
      </c>
      <c r="N147" s="251">
        <f t="shared" si="54"/>
        <v>2.75</v>
      </c>
      <c r="O147" s="251">
        <f t="shared" si="55"/>
        <v>2.0833333333333335</v>
      </c>
      <c r="P147" s="251">
        <f>IF(B147="Regional crisis",VLOOKUP(C147,'Regional Crises'!$B$1:$R$69,12,FALSE),VLOOKUP(E147,'Country Indicator Data'!$B$4:$I$300,8,FALSE))</f>
        <v>1</v>
      </c>
      <c r="Q147" s="251">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2.2999999999999998</v>
      </c>
      <c r="R147" s="251">
        <f t="shared" si="56"/>
        <v>1.65</v>
      </c>
      <c r="S147" s="251">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251">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251">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2.5</v>
      </c>
      <c r="V147" s="251">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v>
      </c>
      <c r="W147" s="251">
        <f t="shared" si="57"/>
        <v>3</v>
      </c>
      <c r="X147" s="251">
        <f t="shared" si="58"/>
        <v>2.2000000000000002</v>
      </c>
      <c r="Y147" s="258" t="str">
        <f>IF('Core Indicators'!FC144="x","x",IF('Core Indicators'!FC144&gt;=5,5,IF('Core Indicators'!FC144&gt;=4,4,IF('Core Indicators'!FC144&gt;=3,3,IF('Core Indicators'!FC144&gt;=2,2,IF('Core Indicators'!FC144&gt;=1,1,0))))))</f>
        <v>x</v>
      </c>
      <c r="Z147" s="251" t="str">
        <f t="shared" si="59"/>
        <v>x</v>
      </c>
      <c r="AA147" s="258">
        <f>'Crisis Indicator Data'!Y144</f>
        <v>0</v>
      </c>
      <c r="AB147" s="258">
        <f>'Crisis Indicator Data'!Z144</f>
        <v>1</v>
      </c>
      <c r="AC147" s="258">
        <f>'Crisis Indicator Data'!AA144</f>
        <v>0</v>
      </c>
      <c r="AD147" s="258">
        <f>'Crisis Indicator Data'!AB144</f>
        <v>0</v>
      </c>
      <c r="AE147" s="258">
        <f t="shared" si="60"/>
        <v>1</v>
      </c>
      <c r="AF147" s="258">
        <f>'Crisis Indicator Data'!AC144</f>
        <v>0</v>
      </c>
      <c r="AG147" s="258">
        <f>'Crisis Indicator Data'!AD144</f>
        <v>1</v>
      </c>
      <c r="AH147" s="258">
        <f t="shared" si="61"/>
        <v>1</v>
      </c>
      <c r="AI147" s="258">
        <f>'Crisis Indicator Data'!AE144</f>
        <v>0</v>
      </c>
      <c r="AJ147" s="258">
        <f>'Crisis Indicator Data'!AF144</f>
        <v>0</v>
      </c>
      <c r="AK147" s="258">
        <f>'Crisis Indicator Data'!AG144</f>
        <v>0</v>
      </c>
      <c r="AL147" s="258">
        <f t="shared" si="62"/>
        <v>0</v>
      </c>
      <c r="AM147" s="251">
        <f t="shared" si="63"/>
        <v>1</v>
      </c>
      <c r="AN147" s="251">
        <f t="shared" si="64"/>
        <v>1</v>
      </c>
    </row>
    <row r="148" spans="1:40" x14ac:dyDescent="0.25">
      <c r="A148" s="153" t="str">
        <f>'Crisis Indicator Data'!A145</f>
        <v>International Displacement in Tanzania</v>
      </c>
      <c r="B148" s="154" t="str">
        <f>'Crisis Indicator Data'!B145</f>
        <v>International displacement</v>
      </c>
      <c r="C148" s="154" t="str">
        <f>'Crisis Indicator Data'!C145</f>
        <v>TZA002</v>
      </c>
      <c r="D148" s="154" t="str">
        <f>'Crisis Indicator Data'!D145</f>
        <v>Tanzania</v>
      </c>
      <c r="E148" s="155" t="str">
        <f>'Crisis Indicator Data'!E145</f>
        <v>TZA</v>
      </c>
      <c r="F148" s="251">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51">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v>
      </c>
      <c r="H148" s="251">
        <f t="shared" si="52"/>
        <v>2.25</v>
      </c>
      <c r="I148" s="251">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2.5</v>
      </c>
      <c r="J148" s="251">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251">
        <f t="shared" si="53"/>
        <v>1.25</v>
      </c>
      <c r="L148" s="251">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3.6</v>
      </c>
      <c r="M148" s="251">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251">
        <f t="shared" si="54"/>
        <v>2.75</v>
      </c>
      <c r="O148" s="251">
        <f t="shared" si="55"/>
        <v>2.0833333333333335</v>
      </c>
      <c r="P148" s="251">
        <f>IF(B148="Regional crisis",VLOOKUP(C148,'Regional Crises'!$B$1:$R$69,12,FALSE),VLOOKUP(E148,'Country Indicator Data'!$B$4:$I$300,8,FALSE))</f>
        <v>1</v>
      </c>
      <c r="Q148" s="251">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2.2999999999999998</v>
      </c>
      <c r="R148" s="251">
        <f t="shared" si="56"/>
        <v>1.65</v>
      </c>
      <c r="S148" s="251">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251">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3.1</v>
      </c>
      <c r="U148" s="251">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2.5</v>
      </c>
      <c r="V148" s="251">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v>
      </c>
      <c r="W148" s="251">
        <f t="shared" si="57"/>
        <v>3</v>
      </c>
      <c r="X148" s="251">
        <f t="shared" si="58"/>
        <v>2.2000000000000002</v>
      </c>
      <c r="Y148" s="258">
        <f>IF('Core Indicators'!FC145="x","x",IF('Core Indicators'!FC145&gt;=5,5,IF('Core Indicators'!FC145&gt;=4,4,IF('Core Indicators'!FC145&gt;=3,3,IF('Core Indicators'!FC145&gt;=2,2,IF('Core Indicators'!FC145&gt;=1,1,0))))))</f>
        <v>2</v>
      </c>
      <c r="Z148" s="251">
        <f t="shared" si="59"/>
        <v>2</v>
      </c>
      <c r="AA148" s="258">
        <f>'Crisis Indicator Data'!Y145</f>
        <v>0</v>
      </c>
      <c r="AB148" s="258">
        <f>'Crisis Indicator Data'!Z145</f>
        <v>1</v>
      </c>
      <c r="AC148" s="258">
        <f>'Crisis Indicator Data'!AA145</f>
        <v>0</v>
      </c>
      <c r="AD148" s="258">
        <f>'Crisis Indicator Data'!AB145</f>
        <v>0</v>
      </c>
      <c r="AE148" s="258">
        <f t="shared" si="60"/>
        <v>1</v>
      </c>
      <c r="AF148" s="258">
        <f>'Crisis Indicator Data'!AC145</f>
        <v>0</v>
      </c>
      <c r="AG148" s="258">
        <f>'Crisis Indicator Data'!AD145</f>
        <v>1</v>
      </c>
      <c r="AH148" s="258">
        <f t="shared" si="61"/>
        <v>1</v>
      </c>
      <c r="AI148" s="258">
        <f>'Crisis Indicator Data'!AE145</f>
        <v>0</v>
      </c>
      <c r="AJ148" s="258">
        <f>'Crisis Indicator Data'!AF145</f>
        <v>0</v>
      </c>
      <c r="AK148" s="258">
        <f>'Crisis Indicator Data'!AG145</f>
        <v>0</v>
      </c>
      <c r="AL148" s="258">
        <f t="shared" si="62"/>
        <v>0</v>
      </c>
      <c r="AM148" s="251">
        <f t="shared" si="63"/>
        <v>1</v>
      </c>
      <c r="AN148" s="251">
        <f t="shared" si="64"/>
        <v>1.5</v>
      </c>
    </row>
    <row r="149" spans="1:40" x14ac:dyDescent="0.25">
      <c r="A149" s="153" t="str">
        <f>'Crisis Indicator Data'!A146</f>
        <v>Food Security Crisis in North-East Tanzania</v>
      </c>
      <c r="B149" s="154" t="str">
        <f>'Crisis Indicator Data'!B146</f>
        <v>Food Security</v>
      </c>
      <c r="C149" s="154" t="str">
        <f>'Crisis Indicator Data'!C146</f>
        <v>TZA003</v>
      </c>
      <c r="D149" s="154" t="str">
        <f>'Crisis Indicator Data'!D146</f>
        <v>Tanzania</v>
      </c>
      <c r="E149" s="155" t="str">
        <f>'Crisis Indicator Data'!E146</f>
        <v>TZA</v>
      </c>
      <c r="F149" s="251">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51">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v>
      </c>
      <c r="H149" s="251">
        <f t="shared" si="52"/>
        <v>2.25</v>
      </c>
      <c r="I149" s="251">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2.5</v>
      </c>
      <c r="J149" s="251">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251">
        <f t="shared" si="53"/>
        <v>1.25</v>
      </c>
      <c r="L149" s="251">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3.6</v>
      </c>
      <c r="M149" s="251">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1.9</v>
      </c>
      <c r="N149" s="251">
        <f t="shared" si="54"/>
        <v>2.75</v>
      </c>
      <c r="O149" s="251">
        <f t="shared" si="55"/>
        <v>2.0833333333333335</v>
      </c>
      <c r="P149" s="251">
        <f>IF(B149="Regional crisis",VLOOKUP(C149,'Regional Crises'!$B$1:$R$69,12,FALSE),VLOOKUP(E149,'Country Indicator Data'!$B$4:$I$300,8,FALSE))</f>
        <v>1</v>
      </c>
      <c r="Q149" s="251">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2.2999999999999998</v>
      </c>
      <c r="R149" s="251">
        <f t="shared" si="56"/>
        <v>1.65</v>
      </c>
      <c r="S149" s="251">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251">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3.1</v>
      </c>
      <c r="U149" s="251">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2.5</v>
      </c>
      <c r="V149" s="251">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v>
      </c>
      <c r="W149" s="251">
        <f t="shared" si="57"/>
        <v>3</v>
      </c>
      <c r="X149" s="251">
        <f t="shared" si="58"/>
        <v>2.2000000000000002</v>
      </c>
      <c r="Y149" s="258">
        <f>IF('Core Indicators'!FC146="x","x",IF('Core Indicators'!FC146&gt;=5,5,IF('Core Indicators'!FC146&gt;=4,4,IF('Core Indicators'!FC146&gt;=3,3,IF('Core Indicators'!FC146&gt;=2,2,IF('Core Indicators'!FC146&gt;=1,1,0))))))</f>
        <v>2</v>
      </c>
      <c r="Z149" s="251">
        <f t="shared" si="59"/>
        <v>2</v>
      </c>
      <c r="AA149" s="258">
        <f>'Crisis Indicator Data'!Y146</f>
        <v>0</v>
      </c>
      <c r="AB149" s="258">
        <f>'Crisis Indicator Data'!Z146</f>
        <v>1</v>
      </c>
      <c r="AC149" s="258">
        <f>'Crisis Indicator Data'!AA146</f>
        <v>0</v>
      </c>
      <c r="AD149" s="258">
        <f>'Crisis Indicator Data'!AB146</f>
        <v>0</v>
      </c>
      <c r="AE149" s="258">
        <f t="shared" si="60"/>
        <v>1</v>
      </c>
      <c r="AF149" s="258">
        <f>'Crisis Indicator Data'!AC146</f>
        <v>0</v>
      </c>
      <c r="AG149" s="258">
        <f>'Crisis Indicator Data'!AD146</f>
        <v>1</v>
      </c>
      <c r="AH149" s="258">
        <f t="shared" si="61"/>
        <v>1</v>
      </c>
      <c r="AI149" s="258">
        <f>'Crisis Indicator Data'!AE146</f>
        <v>0</v>
      </c>
      <c r="AJ149" s="258">
        <f>'Crisis Indicator Data'!AF146</f>
        <v>0</v>
      </c>
      <c r="AK149" s="258">
        <f>'Crisis Indicator Data'!AG146</f>
        <v>0</v>
      </c>
      <c r="AL149" s="258">
        <f t="shared" si="62"/>
        <v>0</v>
      </c>
      <c r="AM149" s="251">
        <f t="shared" si="63"/>
        <v>1</v>
      </c>
      <c r="AN149" s="251">
        <f t="shared" si="64"/>
        <v>1.5</v>
      </c>
    </row>
    <row r="150" spans="1:40" x14ac:dyDescent="0.25">
      <c r="A150" s="153" t="str">
        <f>'Crisis Indicator Data'!A147</f>
        <v>International Displacement in Uganda</v>
      </c>
      <c r="B150" s="154" t="str">
        <f>'Crisis Indicator Data'!B147</f>
        <v>International displacement</v>
      </c>
      <c r="C150" s="154" t="str">
        <f>'Crisis Indicator Data'!C147</f>
        <v>UGA005</v>
      </c>
      <c r="D150" s="154" t="str">
        <f>'Crisis Indicator Data'!D147</f>
        <v>Uganda</v>
      </c>
      <c r="E150" s="155" t="str">
        <f>'Crisis Indicator Data'!E147</f>
        <v>UGA</v>
      </c>
      <c r="F150" s="251">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51">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2.4</v>
      </c>
      <c r="H150" s="251">
        <f t="shared" si="52"/>
        <v>2.4500000000000002</v>
      </c>
      <c r="I150" s="251">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251">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2.4</v>
      </c>
      <c r="K150" s="251">
        <f t="shared" si="53"/>
        <v>3.5</v>
      </c>
      <c r="L150" s="251">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3.5</v>
      </c>
      <c r="M150" s="251">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2.2000000000000002</v>
      </c>
      <c r="N150" s="251">
        <f t="shared" si="54"/>
        <v>2.85</v>
      </c>
      <c r="O150" s="251">
        <f t="shared" si="55"/>
        <v>2.9333333333333336</v>
      </c>
      <c r="P150" s="251">
        <f>IF(B150="Regional crisis",VLOOKUP(C150,'Regional Crises'!$B$1:$R$69,12,FALSE),VLOOKUP(E150,'Country Indicator Data'!$B$4:$I$300,8,FALSE))</f>
        <v>5</v>
      </c>
      <c r="Q150" s="251">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3.1</v>
      </c>
      <c r="R150" s="251">
        <f t="shared" si="56"/>
        <v>4.05</v>
      </c>
      <c r="S150" s="251">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3.6</v>
      </c>
      <c r="T150" s="251">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251">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2.4</v>
      </c>
      <c r="V150" s="251">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3.3</v>
      </c>
      <c r="W150" s="251">
        <f t="shared" si="57"/>
        <v>3</v>
      </c>
      <c r="X150" s="251">
        <f t="shared" si="58"/>
        <v>3.3</v>
      </c>
      <c r="Y150" s="258">
        <f>IF('Core Indicators'!FC147="x","x",IF('Core Indicators'!FC147&gt;=5,5,IF('Core Indicators'!FC147&gt;=4,4,IF('Core Indicators'!FC147&gt;=3,3,IF('Core Indicators'!FC147&gt;=2,2,IF('Core Indicators'!FC147&gt;=1,1,0))))))</f>
        <v>2</v>
      </c>
      <c r="Z150" s="251">
        <f t="shared" si="59"/>
        <v>2</v>
      </c>
      <c r="AA150" s="258">
        <f>'Crisis Indicator Data'!Y147</f>
        <v>2</v>
      </c>
      <c r="AB150" s="258">
        <f>'Crisis Indicator Data'!Z147</f>
        <v>1</v>
      </c>
      <c r="AC150" s="258">
        <f>'Crisis Indicator Data'!AA147</f>
        <v>1</v>
      </c>
      <c r="AD150" s="258">
        <f>'Crisis Indicator Data'!AB147</f>
        <v>0</v>
      </c>
      <c r="AE150" s="258">
        <f t="shared" si="60"/>
        <v>2</v>
      </c>
      <c r="AF150" s="258">
        <f>'Crisis Indicator Data'!AC147</f>
        <v>0</v>
      </c>
      <c r="AG150" s="258">
        <f>'Crisis Indicator Data'!AD147</f>
        <v>2</v>
      </c>
      <c r="AH150" s="258">
        <f t="shared" si="61"/>
        <v>2</v>
      </c>
      <c r="AI150" s="258">
        <f>'Crisis Indicator Data'!AE147</f>
        <v>0</v>
      </c>
      <c r="AJ150" s="258">
        <f>'Crisis Indicator Data'!AF147</f>
        <v>0</v>
      </c>
      <c r="AK150" s="258">
        <f>'Crisis Indicator Data'!AG147</f>
        <v>2</v>
      </c>
      <c r="AL150" s="258">
        <f t="shared" si="62"/>
        <v>2</v>
      </c>
      <c r="AM150" s="251">
        <f t="shared" si="63"/>
        <v>2</v>
      </c>
      <c r="AN150" s="251">
        <f t="shared" si="64"/>
        <v>2</v>
      </c>
    </row>
    <row r="151" spans="1:40" x14ac:dyDescent="0.25">
      <c r="A151" s="153" t="str">
        <f>'Crisis Indicator Data'!A148</f>
        <v>Conflict in Ukraine</v>
      </c>
      <c r="B151" s="154" t="str">
        <f>'Crisis Indicator Data'!B148</f>
        <v>Conflict</v>
      </c>
      <c r="C151" s="154" t="str">
        <f>'Crisis Indicator Data'!C148</f>
        <v>UKR002</v>
      </c>
      <c r="D151" s="154" t="str">
        <f>'Crisis Indicator Data'!D148</f>
        <v>Ukraine</v>
      </c>
      <c r="E151" s="155" t="str">
        <f>'Crisis Indicator Data'!E148</f>
        <v>UKR</v>
      </c>
      <c r="F151" s="251">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1.4</v>
      </c>
      <c r="G151" s="251">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1.6</v>
      </c>
      <c r="H151" s="251">
        <f t="shared" si="52"/>
        <v>1.5</v>
      </c>
      <c r="I151" s="251">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251">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0.2</v>
      </c>
      <c r="K151" s="251">
        <f t="shared" si="53"/>
        <v>0.9</v>
      </c>
      <c r="L151" s="251">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1.9</v>
      </c>
      <c r="M151" s="251">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0.2</v>
      </c>
      <c r="N151" s="251">
        <f t="shared" si="54"/>
        <v>1.05</v>
      </c>
      <c r="O151" s="251">
        <f t="shared" si="55"/>
        <v>1.1500000000000001</v>
      </c>
      <c r="P151" s="251">
        <f>IF(B151="Regional crisis",VLOOKUP(C151,'Regional Crises'!$B$1:$R$69,12,FALSE),VLOOKUP(E151,'Country Indicator Data'!$B$4:$I$300,8,FALSE))</f>
        <v>3</v>
      </c>
      <c r="Q151" s="251">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4.9000000000000004</v>
      </c>
      <c r="R151" s="251">
        <f t="shared" si="56"/>
        <v>3.95</v>
      </c>
      <c r="S151" s="251">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3.5</v>
      </c>
      <c r="T151" s="251">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3.2</v>
      </c>
      <c r="U151" s="251">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1.9</v>
      </c>
      <c r="V151" s="251">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1.9</v>
      </c>
      <c r="W151" s="251">
        <f t="shared" si="57"/>
        <v>2.6</v>
      </c>
      <c r="X151" s="251">
        <f t="shared" si="58"/>
        <v>2.6</v>
      </c>
      <c r="Y151" s="258">
        <f>IF('Core Indicators'!FC148="x","x",IF('Core Indicators'!FC148&gt;=5,5,IF('Core Indicators'!FC148&gt;=4,4,IF('Core Indicators'!FC148&gt;=3,3,IF('Core Indicators'!FC148&gt;=2,2,IF('Core Indicators'!FC148&gt;=1,1,0))))))</f>
        <v>3</v>
      </c>
      <c r="Z151" s="251">
        <f t="shared" si="59"/>
        <v>3</v>
      </c>
      <c r="AA151" s="258">
        <f>'Crisis Indicator Data'!Y148</f>
        <v>1</v>
      </c>
      <c r="AB151" s="258">
        <f>'Crisis Indicator Data'!Z148</f>
        <v>3</v>
      </c>
      <c r="AC151" s="258">
        <f>'Crisis Indicator Data'!AA148</f>
        <v>2</v>
      </c>
      <c r="AD151" s="258">
        <f>'Crisis Indicator Data'!AB148</f>
        <v>0</v>
      </c>
      <c r="AE151" s="258">
        <f t="shared" si="60"/>
        <v>3</v>
      </c>
      <c r="AF151" s="258">
        <f>'Crisis Indicator Data'!AC148</f>
        <v>2</v>
      </c>
      <c r="AG151" s="258">
        <f>'Crisis Indicator Data'!AD148</f>
        <v>2</v>
      </c>
      <c r="AH151" s="258">
        <f t="shared" si="61"/>
        <v>4</v>
      </c>
      <c r="AI151" s="258">
        <f>'Crisis Indicator Data'!AE148</f>
        <v>2</v>
      </c>
      <c r="AJ151" s="258">
        <f>'Crisis Indicator Data'!AF148</f>
        <v>3</v>
      </c>
      <c r="AK151" s="258">
        <f>'Crisis Indicator Data'!AG148</f>
        <v>1</v>
      </c>
      <c r="AL151" s="258">
        <f t="shared" si="62"/>
        <v>4</v>
      </c>
      <c r="AM151" s="251">
        <f t="shared" si="63"/>
        <v>4</v>
      </c>
      <c r="AN151" s="251">
        <f t="shared" si="64"/>
        <v>3.5</v>
      </c>
    </row>
    <row r="152" spans="1:40" x14ac:dyDescent="0.25">
      <c r="A152" s="153" t="str">
        <f>'Crisis Indicator Data'!A149</f>
        <v>Complex crisis in Venezuela</v>
      </c>
      <c r="B152" s="154" t="str">
        <f>'Crisis Indicator Data'!B149</f>
        <v>Complex crisis</v>
      </c>
      <c r="C152" s="154" t="str">
        <f>'Crisis Indicator Data'!C149</f>
        <v>VEN001</v>
      </c>
      <c r="D152" s="154" t="str">
        <f>'Crisis Indicator Data'!D149</f>
        <v>Venezuela</v>
      </c>
      <c r="E152" s="155" t="str">
        <f>'Crisis Indicator Data'!E149</f>
        <v>VEN</v>
      </c>
      <c r="F152" s="251">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51">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251">
        <f t="shared" si="52"/>
        <v>3</v>
      </c>
      <c r="I152" s="251">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1.3</v>
      </c>
      <c r="J152" s="251">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1.2</v>
      </c>
      <c r="K152" s="251">
        <f t="shared" si="53"/>
        <v>1.25</v>
      </c>
      <c r="L152" s="251">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3.1</v>
      </c>
      <c r="M152" s="251">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2.5</v>
      </c>
      <c r="N152" s="251">
        <f t="shared" si="54"/>
        <v>2.8</v>
      </c>
      <c r="O152" s="251">
        <f t="shared" si="55"/>
        <v>2.35</v>
      </c>
      <c r="P152" s="251">
        <f>IF(B152="Regional crisis",VLOOKUP(C152,'Regional Crises'!$B$1:$R$69,12,FALSE),VLOOKUP(E152,'Country Indicator Data'!$B$4:$I$300,8,FALSE))</f>
        <v>4</v>
      </c>
      <c r="Q152" s="251">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251">
        <f t="shared" si="56"/>
        <v>4.5</v>
      </c>
      <c r="S152" s="251">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4.2</v>
      </c>
      <c r="T152" s="251">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4.8</v>
      </c>
      <c r="U152" s="251">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251">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251">
        <f t="shared" si="57"/>
        <v>4.3</v>
      </c>
      <c r="X152" s="251">
        <f t="shared" si="58"/>
        <v>3.7</v>
      </c>
      <c r="Y152" s="258">
        <f>IF('Core Indicators'!FC149="x","x",IF('Core Indicators'!FC149&gt;=5,5,IF('Core Indicators'!FC149&gt;=4,4,IF('Core Indicators'!FC149&gt;=3,3,IF('Core Indicators'!FC149&gt;=2,2,IF('Core Indicators'!FC149&gt;=1,1,0))))))</f>
        <v>2</v>
      </c>
      <c r="Z152" s="251">
        <f t="shared" si="59"/>
        <v>2</v>
      </c>
      <c r="AA152" s="258">
        <f>'Crisis Indicator Data'!Y149</f>
        <v>3</v>
      </c>
      <c r="AB152" s="258">
        <f>'Crisis Indicator Data'!Z149</f>
        <v>3</v>
      </c>
      <c r="AC152" s="258">
        <f>'Crisis Indicator Data'!AA149</f>
        <v>3</v>
      </c>
      <c r="AD152" s="258">
        <f>'Crisis Indicator Data'!AB149</f>
        <v>1</v>
      </c>
      <c r="AE152" s="258">
        <f t="shared" si="60"/>
        <v>5</v>
      </c>
      <c r="AF152" s="258">
        <f>'Crisis Indicator Data'!AC149</f>
        <v>3</v>
      </c>
      <c r="AG152" s="258">
        <f>'Crisis Indicator Data'!AD149</f>
        <v>3</v>
      </c>
      <c r="AH152" s="258">
        <f t="shared" si="61"/>
        <v>5</v>
      </c>
      <c r="AI152" s="258">
        <f>'Crisis Indicator Data'!AE149</f>
        <v>3</v>
      </c>
      <c r="AJ152" s="258">
        <f>'Crisis Indicator Data'!AF149</f>
        <v>0</v>
      </c>
      <c r="AK152" s="258">
        <f>'Crisis Indicator Data'!AG149</f>
        <v>3</v>
      </c>
      <c r="AL152" s="258">
        <f t="shared" si="62"/>
        <v>4</v>
      </c>
      <c r="AM152" s="251">
        <f t="shared" si="63"/>
        <v>5</v>
      </c>
      <c r="AN152" s="251">
        <f t="shared" si="64"/>
        <v>3.5</v>
      </c>
    </row>
    <row r="153" spans="1:40" x14ac:dyDescent="0.25">
      <c r="A153" s="153" t="str">
        <f>'Crisis Indicator Data'!A150</f>
        <v>Conflict in Yemen</v>
      </c>
      <c r="B153" s="154" t="str">
        <f>'Crisis Indicator Data'!B150</f>
        <v>Complex crisis</v>
      </c>
      <c r="C153" s="154" t="str">
        <f>'Crisis Indicator Data'!C150</f>
        <v>YEM001</v>
      </c>
      <c r="D153" s="154" t="str">
        <f>'Crisis Indicator Data'!D150</f>
        <v>Yemen</v>
      </c>
      <c r="E153" s="155" t="str">
        <f>'Crisis Indicator Data'!E150</f>
        <v>YEM</v>
      </c>
      <c r="F153" s="251">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4.3</v>
      </c>
      <c r="G153" s="251">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4.3</v>
      </c>
      <c r="H153" s="251">
        <f t="shared" si="52"/>
        <v>4.3</v>
      </c>
      <c r="I153" s="251">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3.1</v>
      </c>
      <c r="J153" s="251">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251">
        <f t="shared" si="53"/>
        <v>1.55</v>
      </c>
      <c r="L153" s="251">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5</v>
      </c>
      <c r="M153" s="251">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1.5</v>
      </c>
      <c r="N153" s="251">
        <f t="shared" si="54"/>
        <v>3.25</v>
      </c>
      <c r="O153" s="251">
        <f t="shared" si="55"/>
        <v>3.0333333333333332</v>
      </c>
      <c r="P153" s="251">
        <f>IF(B153="Regional crisis",VLOOKUP(C153,'Regional Crises'!$B$1:$R$69,12,FALSE),VLOOKUP(E153,'Country Indicator Data'!$B$4:$I$300,8,FALSE))</f>
        <v>5</v>
      </c>
      <c r="Q153" s="251">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3.6</v>
      </c>
      <c r="R153" s="251">
        <f t="shared" si="56"/>
        <v>4.3</v>
      </c>
      <c r="S153" s="251">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4.3</v>
      </c>
      <c r="T153" s="251">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4.3</v>
      </c>
      <c r="U153" s="251">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4.4000000000000004</v>
      </c>
      <c r="V153" s="251">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4.5</v>
      </c>
      <c r="W153" s="251">
        <f t="shared" si="57"/>
        <v>4.4000000000000004</v>
      </c>
      <c r="X153" s="251">
        <f t="shared" si="58"/>
        <v>3.9</v>
      </c>
      <c r="Y153" s="258">
        <f>IF('Core Indicators'!FC150="x","x",IF('Core Indicators'!FC150&gt;=5,5,IF('Core Indicators'!FC150&gt;=4,4,IF('Core Indicators'!FC150&gt;=3,3,IF('Core Indicators'!FC150&gt;=2,2,IF('Core Indicators'!FC150&gt;=1,1,0))))))</f>
        <v>5</v>
      </c>
      <c r="Z153" s="251">
        <f t="shared" si="59"/>
        <v>5</v>
      </c>
      <c r="AA153" s="258">
        <f>'Crisis Indicator Data'!Y150</f>
        <v>2</v>
      </c>
      <c r="AB153" s="258">
        <f>'Crisis Indicator Data'!Z150</f>
        <v>3</v>
      </c>
      <c r="AC153" s="258">
        <f>'Crisis Indicator Data'!AA150</f>
        <v>3</v>
      </c>
      <c r="AD153" s="258">
        <f>'Crisis Indicator Data'!AB150</f>
        <v>0</v>
      </c>
      <c r="AE153" s="258">
        <f t="shared" si="60"/>
        <v>4</v>
      </c>
      <c r="AF153" s="258">
        <f>'Crisis Indicator Data'!AC150</f>
        <v>3</v>
      </c>
      <c r="AG153" s="258">
        <f>'Crisis Indicator Data'!AD150</f>
        <v>3</v>
      </c>
      <c r="AH153" s="258">
        <f t="shared" si="61"/>
        <v>5</v>
      </c>
      <c r="AI153" s="258">
        <f>'Crisis Indicator Data'!AE150</f>
        <v>2</v>
      </c>
      <c r="AJ153" s="258">
        <f>'Crisis Indicator Data'!AF150</f>
        <v>1</v>
      </c>
      <c r="AK153" s="258">
        <f>'Crisis Indicator Data'!AG150</f>
        <v>3</v>
      </c>
      <c r="AL153" s="258">
        <f t="shared" si="62"/>
        <v>4</v>
      </c>
      <c r="AM153" s="251">
        <f t="shared" si="63"/>
        <v>4</v>
      </c>
      <c r="AN153" s="251">
        <f t="shared" si="64"/>
        <v>4.5</v>
      </c>
    </row>
    <row r="154" spans="1:40" x14ac:dyDescent="0.25">
      <c r="A154" s="153" t="str">
        <f>'Crisis Indicator Data'!A151</f>
        <v>Mixed migration flows in Yemen</v>
      </c>
      <c r="B154" s="154" t="str">
        <f>'Crisis Indicator Data'!B151</f>
        <v>International displacement</v>
      </c>
      <c r="C154" s="154" t="str">
        <f>'Crisis Indicator Data'!C151</f>
        <v>YEM002</v>
      </c>
      <c r="D154" s="154" t="str">
        <f>'Crisis Indicator Data'!D151</f>
        <v>Yemen</v>
      </c>
      <c r="E154" s="155" t="str">
        <f>'Crisis Indicator Data'!E151</f>
        <v>YEM</v>
      </c>
      <c r="F154" s="251">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4.3</v>
      </c>
      <c r="G154" s="251">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4.3</v>
      </c>
      <c r="H154" s="251">
        <f t="shared" si="52"/>
        <v>4.3</v>
      </c>
      <c r="I154" s="251">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3.1</v>
      </c>
      <c r="J154" s="251">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251">
        <f t="shared" si="53"/>
        <v>1.55</v>
      </c>
      <c r="L154" s="251">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5</v>
      </c>
      <c r="M154" s="251">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1.5</v>
      </c>
      <c r="N154" s="251">
        <f t="shared" si="54"/>
        <v>3.25</v>
      </c>
      <c r="O154" s="251">
        <f t="shared" si="55"/>
        <v>3.0333333333333332</v>
      </c>
      <c r="P154" s="251">
        <f>IF(B154="Regional crisis",VLOOKUP(C154,'Regional Crises'!$B$1:$R$69,12,FALSE),VLOOKUP(E154,'Country Indicator Data'!$B$4:$I$300,8,FALSE))</f>
        <v>5</v>
      </c>
      <c r="Q154" s="251">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3.6</v>
      </c>
      <c r="R154" s="251">
        <f t="shared" si="56"/>
        <v>4.3</v>
      </c>
      <c r="S154" s="251">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4.3</v>
      </c>
      <c r="T154" s="251">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4.3</v>
      </c>
      <c r="U154" s="251">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4.4000000000000004</v>
      </c>
      <c r="V154" s="251">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4.5</v>
      </c>
      <c r="W154" s="251">
        <f t="shared" si="57"/>
        <v>4.4000000000000004</v>
      </c>
      <c r="X154" s="251">
        <f t="shared" si="58"/>
        <v>3.9</v>
      </c>
      <c r="Y154" s="258">
        <f>IF('Core Indicators'!FC151="x","x",IF('Core Indicators'!FC151&gt;=5,5,IF('Core Indicators'!FC151&gt;=4,4,IF('Core Indicators'!FC151&gt;=3,3,IF('Core Indicators'!FC151&gt;=2,2,IF('Core Indicators'!FC151&gt;=1,1,0))))))</f>
        <v>2</v>
      </c>
      <c r="Z154" s="251">
        <f t="shared" si="59"/>
        <v>2</v>
      </c>
      <c r="AA154" s="258">
        <f>'Crisis Indicator Data'!Y151</f>
        <v>2</v>
      </c>
      <c r="AB154" s="258">
        <f>'Crisis Indicator Data'!Z151</f>
        <v>3</v>
      </c>
      <c r="AC154" s="258">
        <f>'Crisis Indicator Data'!AA151</f>
        <v>3</v>
      </c>
      <c r="AD154" s="258">
        <f>'Crisis Indicator Data'!AB151</f>
        <v>0</v>
      </c>
      <c r="AE154" s="258">
        <f t="shared" si="60"/>
        <v>4</v>
      </c>
      <c r="AF154" s="258">
        <f>'Crisis Indicator Data'!AC151</f>
        <v>3</v>
      </c>
      <c r="AG154" s="258">
        <f>'Crisis Indicator Data'!AD151</f>
        <v>3</v>
      </c>
      <c r="AH154" s="258">
        <f t="shared" si="61"/>
        <v>5</v>
      </c>
      <c r="AI154" s="258">
        <f>'Crisis Indicator Data'!AE151</f>
        <v>2</v>
      </c>
      <c r="AJ154" s="258">
        <f>'Crisis Indicator Data'!AF151</f>
        <v>1</v>
      </c>
      <c r="AK154" s="258">
        <f>'Crisis Indicator Data'!AG151</f>
        <v>3</v>
      </c>
      <c r="AL154" s="258">
        <f t="shared" si="62"/>
        <v>4</v>
      </c>
      <c r="AM154" s="251">
        <f t="shared" si="63"/>
        <v>4</v>
      </c>
      <c r="AN154" s="251">
        <f t="shared" si="64"/>
        <v>3</v>
      </c>
    </row>
    <row r="155" spans="1:40" x14ac:dyDescent="0.25">
      <c r="A155" s="153" t="str">
        <f>'Crisis Indicator Data'!A152</f>
        <v>Drought in Zambia</v>
      </c>
      <c r="B155" s="154" t="str">
        <f>'Crisis Indicator Data'!B152</f>
        <v>Drought</v>
      </c>
      <c r="C155" s="154" t="str">
        <f>'Crisis Indicator Data'!C152</f>
        <v>ZMB002</v>
      </c>
      <c r="D155" s="154" t="str">
        <f>'Crisis Indicator Data'!D152</f>
        <v>Zambia</v>
      </c>
      <c r="E155" s="155" t="str">
        <f>'Crisis Indicator Data'!E152</f>
        <v>ZMB</v>
      </c>
      <c r="F155" s="251">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251">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2.1</v>
      </c>
      <c r="H155" s="251">
        <f t="shared" si="52"/>
        <v>2.1</v>
      </c>
      <c r="I155" s="251">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3.5</v>
      </c>
      <c r="J155" s="251">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251">
        <f t="shared" si="53"/>
        <v>1.75</v>
      </c>
      <c r="L155" s="251">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251">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4</v>
      </c>
      <c r="N155" s="251">
        <f t="shared" si="54"/>
        <v>3.8</v>
      </c>
      <c r="O155" s="251">
        <f t="shared" si="55"/>
        <v>2.5500000000000003</v>
      </c>
      <c r="P155" s="251">
        <f>IF(B155="Regional crisis",VLOOKUP(C155,'Regional Crises'!$B$1:$R$69,12,FALSE),VLOOKUP(E155,'Country Indicator Data'!$B$4:$I$300,8,FALSE))</f>
        <v>0</v>
      </c>
      <c r="Q155" s="251">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1.1000000000000001</v>
      </c>
      <c r="R155" s="251">
        <f t="shared" si="56"/>
        <v>0.55000000000000004</v>
      </c>
      <c r="S155" s="251">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3.3</v>
      </c>
      <c r="T155" s="251">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v>
      </c>
      <c r="U155" s="251">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2.9</v>
      </c>
      <c r="V155" s="251">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2.2999999999999998</v>
      </c>
      <c r="W155" s="251">
        <f t="shared" si="57"/>
        <v>2.9</v>
      </c>
      <c r="X155" s="251">
        <f t="shared" si="58"/>
        <v>2</v>
      </c>
      <c r="Y155" s="258">
        <f>IF('Core Indicators'!FC152="x","x",IF('Core Indicators'!FC152&gt;=5,5,IF('Core Indicators'!FC152&gt;=4,4,IF('Core Indicators'!FC152&gt;=3,3,IF('Core Indicators'!FC152&gt;=2,2,IF('Core Indicators'!FC152&gt;=1,1,0))))))</f>
        <v>3</v>
      </c>
      <c r="Z155" s="251">
        <f t="shared" si="59"/>
        <v>3</v>
      </c>
      <c r="AA155" s="258">
        <f>'Crisis Indicator Data'!Y152</f>
        <v>0</v>
      </c>
      <c r="AB155" s="258">
        <f>'Crisis Indicator Data'!Z152</f>
        <v>0</v>
      </c>
      <c r="AC155" s="258">
        <f>'Crisis Indicator Data'!AA152</f>
        <v>0</v>
      </c>
      <c r="AD155" s="258">
        <f>'Crisis Indicator Data'!AB152</f>
        <v>0</v>
      </c>
      <c r="AE155" s="258">
        <f t="shared" si="60"/>
        <v>0</v>
      </c>
      <c r="AF155" s="258">
        <f>'Crisis Indicator Data'!AC152</f>
        <v>0</v>
      </c>
      <c r="AG155" s="258">
        <f>'Crisis Indicator Data'!AD152</f>
        <v>0</v>
      </c>
      <c r="AH155" s="258">
        <f t="shared" si="61"/>
        <v>0</v>
      </c>
      <c r="AI155" s="258">
        <f>'Crisis Indicator Data'!AE152</f>
        <v>0</v>
      </c>
      <c r="AJ155" s="258">
        <f>'Crisis Indicator Data'!AF152</f>
        <v>0</v>
      </c>
      <c r="AK155" s="258">
        <f>'Crisis Indicator Data'!AG152</f>
        <v>2</v>
      </c>
      <c r="AL155" s="258">
        <f t="shared" si="62"/>
        <v>2</v>
      </c>
      <c r="AM155" s="251">
        <f t="shared" si="63"/>
        <v>1</v>
      </c>
      <c r="AN155" s="251">
        <f t="shared" si="64"/>
        <v>2</v>
      </c>
    </row>
    <row r="156" spans="1:40" x14ac:dyDescent="0.25">
      <c r="A156" s="153" t="str">
        <f>'Crisis Indicator Data'!A153</f>
        <v>Complex crisis in Zimbabwe</v>
      </c>
      <c r="B156" s="154" t="str">
        <f>'Crisis Indicator Data'!B153</f>
        <v>Complex crisis</v>
      </c>
      <c r="C156" s="154" t="str">
        <f>'Crisis Indicator Data'!C153</f>
        <v>ZWE001</v>
      </c>
      <c r="D156" s="154" t="str">
        <f>'Crisis Indicator Data'!D153</f>
        <v>Zimbabwe</v>
      </c>
      <c r="E156" s="155" t="str">
        <f>'Crisis Indicator Data'!E153</f>
        <v>ZWE</v>
      </c>
      <c r="F156" s="251">
        <f>IF(B156="Regional crisis",(IF(VLOOKUP($C156,'Regional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5</v>
      </c>
      <c r="G156" s="251">
        <f>IF(B156="Regional crisis",(IF(VLOOKUP($C156,'Regional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2.8</v>
      </c>
      <c r="H156" s="251">
        <f t="shared" si="52"/>
        <v>3.9</v>
      </c>
      <c r="I156" s="251">
        <f>IF(B156="Regional crisis",(IF(VLOOKUP($C156,'Regional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1.5</v>
      </c>
      <c r="J156" s="251">
        <f>IF(B156="Regional crisis",(IF(VLOOKUP($C156,'Regional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0.3</v>
      </c>
      <c r="K156" s="251">
        <f t="shared" si="53"/>
        <v>0.9</v>
      </c>
      <c r="L156" s="251">
        <f>IF(B156="Regional crisis",(IF(VLOOKUP($C156,'Regional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3.5</v>
      </c>
      <c r="M156" s="251">
        <f>IF(B156="Regional crisis",(IF(VLOOKUP($C156,'Regional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3.2</v>
      </c>
      <c r="N156" s="251">
        <f t="shared" si="54"/>
        <v>3.35</v>
      </c>
      <c r="O156" s="251">
        <f t="shared" si="55"/>
        <v>2.7166666666666668</v>
      </c>
      <c r="P156" s="251">
        <f>IF(B156="Regional crisis",VLOOKUP(C156,'Regional Crises'!$B$1:$R$69,12,FALSE),VLOOKUP(E156,'Country Indicator Data'!$B$4:$I$300,8,FALSE))</f>
        <v>3</v>
      </c>
      <c r="Q156" s="251">
        <f>IF($B156="Regional crisis",((IF(VLOOKUP($C156,'Regional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1.9</v>
      </c>
      <c r="R156" s="251">
        <f t="shared" si="56"/>
        <v>2.4500000000000002</v>
      </c>
      <c r="S156" s="251">
        <f>IF(B156="Regional crisis",((IF(VLOOKUP($C156,'Regional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3.8</v>
      </c>
      <c r="T156" s="251">
        <f>IF(B156="Regional crisis",((IF(VLOOKUP($C156,'Regional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3.8</v>
      </c>
      <c r="U156" s="251">
        <f>IF(B156="Regional crisis",((IF(VLOOKUP($C156,'Regional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251">
        <f>IF(B156="Regional crisis",((IF(VLOOKUP($C156,'Regional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3.6</v>
      </c>
      <c r="W156" s="251">
        <f t="shared" si="57"/>
        <v>3.7</v>
      </c>
      <c r="X156" s="251">
        <f t="shared" si="58"/>
        <v>3</v>
      </c>
      <c r="Y156" s="258">
        <f>IF('Core Indicators'!FC153="x","x",IF('Core Indicators'!FC153&gt;=5,5,IF('Core Indicators'!FC153&gt;=4,4,IF('Core Indicators'!FC153&gt;=3,3,IF('Core Indicators'!FC153&gt;=2,2,IF('Core Indicators'!FC153&gt;=1,1,0))))))</f>
        <v>4</v>
      </c>
      <c r="Z156" s="251">
        <f t="shared" si="59"/>
        <v>4</v>
      </c>
      <c r="AA156" s="258">
        <f>'Crisis Indicator Data'!Y153</f>
        <v>2</v>
      </c>
      <c r="AB156" s="258">
        <f>'Crisis Indicator Data'!Z153</f>
        <v>1</v>
      </c>
      <c r="AC156" s="258">
        <f>'Crisis Indicator Data'!AA153</f>
        <v>1</v>
      </c>
      <c r="AD156" s="258">
        <f>'Crisis Indicator Data'!AB153</f>
        <v>0</v>
      </c>
      <c r="AE156" s="258">
        <f t="shared" si="60"/>
        <v>2</v>
      </c>
      <c r="AF156" s="258">
        <f>'Crisis Indicator Data'!AC153</f>
        <v>0</v>
      </c>
      <c r="AG156" s="258">
        <f>'Crisis Indicator Data'!AD153</f>
        <v>2</v>
      </c>
      <c r="AH156" s="258">
        <f t="shared" si="61"/>
        <v>2</v>
      </c>
      <c r="AI156" s="258">
        <f>'Crisis Indicator Data'!AE153</f>
        <v>0</v>
      </c>
      <c r="AJ156" s="258">
        <f>'Crisis Indicator Data'!AF153</f>
        <v>2</v>
      </c>
      <c r="AK156" s="258">
        <f>'Crisis Indicator Data'!AG153</f>
        <v>2</v>
      </c>
      <c r="AL156" s="258">
        <f t="shared" si="62"/>
        <v>3</v>
      </c>
      <c r="AM156" s="251">
        <f t="shared" si="63"/>
        <v>2</v>
      </c>
      <c r="AN156" s="251">
        <f t="shared" si="64"/>
        <v>3</v>
      </c>
    </row>
  </sheetData>
  <mergeCells count="1">
    <mergeCell ref="A1:AN1"/>
  </mergeCells>
  <conditionalFormatting sqref="AN6:AN250">
    <cfRule type="cellIs" dxfId="352" priority="107" stopIfTrue="1" operator="between">
      <formula>4</formula>
      <formula>5</formula>
    </cfRule>
    <cfRule type="cellIs" dxfId="351" priority="108" stopIfTrue="1" operator="between">
      <formula>3</formula>
      <formula>4</formula>
    </cfRule>
    <cfRule type="cellIs" dxfId="350" priority="109" stopIfTrue="1" operator="between">
      <formula>2</formula>
      <formula>3</formula>
    </cfRule>
    <cfRule type="cellIs" dxfId="349" priority="110" stopIfTrue="1" operator="between">
      <formula>1</formula>
      <formula>2</formula>
    </cfRule>
    <cfRule type="cellIs" dxfId="348" priority="111" stopIfTrue="1" operator="between">
      <formula>0</formula>
      <formula>1</formula>
    </cfRule>
  </conditionalFormatting>
  <conditionalFormatting sqref="AM6:AM250">
    <cfRule type="cellIs" dxfId="347" priority="102" stopIfTrue="1" operator="between">
      <formula>4</formula>
      <formula>5</formula>
    </cfRule>
    <cfRule type="cellIs" dxfId="346" priority="103" stopIfTrue="1" operator="between">
      <formula>3</formula>
      <formula>4</formula>
    </cfRule>
    <cfRule type="cellIs" dxfId="345" priority="104" stopIfTrue="1" operator="between">
      <formula>2</formula>
      <formula>3</formula>
    </cfRule>
    <cfRule type="cellIs" dxfId="344" priority="105" stopIfTrue="1" operator="between">
      <formula>1</formula>
      <formula>2</formula>
    </cfRule>
    <cfRule type="cellIs" dxfId="343" priority="106" stopIfTrue="1" operator="between">
      <formula>0</formula>
      <formula>1</formula>
    </cfRule>
  </conditionalFormatting>
  <conditionalFormatting sqref="Z6:Z250">
    <cfRule type="cellIs" dxfId="342" priority="97" stopIfTrue="1" operator="between">
      <formula>4</formula>
      <formula>5</formula>
    </cfRule>
    <cfRule type="cellIs" dxfId="341" priority="98" stopIfTrue="1" operator="between">
      <formula>3</formula>
      <formula>4</formula>
    </cfRule>
    <cfRule type="cellIs" dxfId="340" priority="99" stopIfTrue="1" operator="between">
      <formula>2</formula>
      <formula>3</formula>
    </cfRule>
    <cfRule type="cellIs" dxfId="339" priority="100" stopIfTrue="1" operator="between">
      <formula>1</formula>
      <formula>2</formula>
    </cfRule>
    <cfRule type="cellIs" dxfId="338" priority="101" stopIfTrue="1" operator="between">
      <formula>0</formula>
      <formula>1</formula>
    </cfRule>
  </conditionalFormatting>
  <conditionalFormatting sqref="X6:X250">
    <cfRule type="cellIs" dxfId="337" priority="92" stopIfTrue="1" operator="between">
      <formula>4</formula>
      <formula>5</formula>
    </cfRule>
    <cfRule type="cellIs" dxfId="336" priority="93" stopIfTrue="1" operator="between">
      <formula>3</formula>
      <formula>4</formula>
    </cfRule>
    <cfRule type="cellIs" dxfId="335" priority="94" stopIfTrue="1" operator="between">
      <formula>2</formula>
      <formula>3</formula>
    </cfRule>
    <cfRule type="cellIs" dxfId="334" priority="95" stopIfTrue="1" operator="between">
      <formula>1</formula>
      <formula>2</formula>
    </cfRule>
    <cfRule type="cellIs" dxfId="333" priority="96" stopIfTrue="1" operator="between">
      <formula>0</formula>
      <formula>1</formula>
    </cfRule>
  </conditionalFormatting>
  <conditionalFormatting sqref="W6:W250">
    <cfRule type="cellIs" dxfId="332" priority="87" stopIfTrue="1" operator="between">
      <formula>4</formula>
      <formula>5</formula>
    </cfRule>
    <cfRule type="cellIs" dxfId="331" priority="88" stopIfTrue="1" operator="between">
      <formula>3</formula>
      <formula>4</formula>
    </cfRule>
    <cfRule type="cellIs" dxfId="330" priority="89" stopIfTrue="1" operator="between">
      <formula>2</formula>
      <formula>3</formula>
    </cfRule>
    <cfRule type="cellIs" dxfId="329" priority="90" stopIfTrue="1" operator="between">
      <formula>1</formula>
      <formula>2</formula>
    </cfRule>
    <cfRule type="cellIs" dxfId="328" priority="91" stopIfTrue="1" operator="between">
      <formula>0</formula>
      <formula>1</formula>
    </cfRule>
  </conditionalFormatting>
  <conditionalFormatting sqref="V6:V250">
    <cfRule type="cellIs" dxfId="327" priority="82" stopIfTrue="1" operator="between">
      <formula>4</formula>
      <formula>5</formula>
    </cfRule>
    <cfRule type="cellIs" dxfId="326" priority="83" stopIfTrue="1" operator="between">
      <formula>3</formula>
      <formula>4</formula>
    </cfRule>
    <cfRule type="cellIs" dxfId="325" priority="84" stopIfTrue="1" operator="between">
      <formula>2</formula>
      <formula>3</formula>
    </cfRule>
    <cfRule type="cellIs" dxfId="324" priority="85" stopIfTrue="1" operator="between">
      <formula>1</formula>
      <formula>2</formula>
    </cfRule>
    <cfRule type="cellIs" dxfId="323" priority="86" stopIfTrue="1" operator="between">
      <formula>0</formula>
      <formula>1</formula>
    </cfRule>
  </conditionalFormatting>
  <conditionalFormatting sqref="U6:U250">
    <cfRule type="cellIs" dxfId="322" priority="77" stopIfTrue="1" operator="between">
      <formula>4</formula>
      <formula>5</formula>
    </cfRule>
    <cfRule type="cellIs" dxfId="321" priority="78" stopIfTrue="1" operator="between">
      <formula>3</formula>
      <formula>4</formula>
    </cfRule>
    <cfRule type="cellIs" dxfId="320" priority="79" stopIfTrue="1" operator="between">
      <formula>2</formula>
      <formula>3</formula>
    </cfRule>
    <cfRule type="cellIs" dxfId="319" priority="80" stopIfTrue="1" operator="between">
      <formula>1</formula>
      <formula>2</formula>
    </cfRule>
    <cfRule type="cellIs" dxfId="318" priority="81" stopIfTrue="1" operator="between">
      <formula>0</formula>
      <formula>1</formula>
    </cfRule>
  </conditionalFormatting>
  <conditionalFormatting sqref="T6:T250">
    <cfRule type="cellIs" dxfId="317" priority="72" stopIfTrue="1" operator="between">
      <formula>4</formula>
      <formula>5</formula>
    </cfRule>
    <cfRule type="cellIs" dxfId="316" priority="73" stopIfTrue="1" operator="between">
      <formula>3</formula>
      <formula>4</formula>
    </cfRule>
    <cfRule type="cellIs" dxfId="315" priority="74" stopIfTrue="1" operator="between">
      <formula>2</formula>
      <formula>3</formula>
    </cfRule>
    <cfRule type="cellIs" dxfId="314" priority="75" stopIfTrue="1" operator="between">
      <formula>1</formula>
      <formula>2</formula>
    </cfRule>
    <cfRule type="cellIs" dxfId="313" priority="76" stopIfTrue="1" operator="between">
      <formula>0</formula>
      <formula>1</formula>
    </cfRule>
  </conditionalFormatting>
  <conditionalFormatting sqref="S6:S250">
    <cfRule type="cellIs" dxfId="312" priority="67" stopIfTrue="1" operator="between">
      <formula>4</formula>
      <formula>5</formula>
    </cfRule>
    <cfRule type="cellIs" dxfId="311" priority="68" stopIfTrue="1" operator="between">
      <formula>3</formula>
      <formula>4</formula>
    </cfRule>
    <cfRule type="cellIs" dxfId="310" priority="69" stopIfTrue="1" operator="between">
      <formula>2</formula>
      <formula>3</formula>
    </cfRule>
    <cfRule type="cellIs" dxfId="309" priority="70" stopIfTrue="1" operator="between">
      <formula>1</formula>
      <formula>2</formula>
    </cfRule>
    <cfRule type="cellIs" dxfId="308" priority="71" stopIfTrue="1" operator="between">
      <formula>0</formula>
      <formula>1</formula>
    </cfRule>
  </conditionalFormatting>
  <conditionalFormatting sqref="R6:R250">
    <cfRule type="cellIs" dxfId="307" priority="62" stopIfTrue="1" operator="between">
      <formula>4</formula>
      <formula>5</formula>
    </cfRule>
    <cfRule type="cellIs" dxfId="306" priority="63" stopIfTrue="1" operator="between">
      <formula>3</formula>
      <formula>4</formula>
    </cfRule>
    <cfRule type="cellIs" dxfId="305" priority="64" stopIfTrue="1" operator="between">
      <formula>2</formula>
      <formula>3</formula>
    </cfRule>
    <cfRule type="cellIs" dxfId="304" priority="65" stopIfTrue="1" operator="between">
      <formula>1</formula>
      <formula>2</formula>
    </cfRule>
    <cfRule type="cellIs" dxfId="303" priority="66" stopIfTrue="1" operator="between">
      <formula>0</formula>
      <formula>1</formula>
    </cfRule>
  </conditionalFormatting>
  <conditionalFormatting sqref="Q6:Q250">
    <cfRule type="cellIs" dxfId="302" priority="57" stopIfTrue="1" operator="between">
      <formula>4</formula>
      <formula>5</formula>
    </cfRule>
    <cfRule type="cellIs" dxfId="301" priority="58" stopIfTrue="1" operator="between">
      <formula>3</formula>
      <formula>4</formula>
    </cfRule>
    <cfRule type="cellIs" dxfId="300" priority="59" stopIfTrue="1" operator="between">
      <formula>2</formula>
      <formula>3</formula>
    </cfRule>
    <cfRule type="cellIs" dxfId="299" priority="60" stopIfTrue="1" operator="between">
      <formula>1</formula>
      <formula>2</formula>
    </cfRule>
    <cfRule type="cellIs" dxfId="298" priority="61" stopIfTrue="1" operator="between">
      <formula>0</formula>
      <formula>1</formula>
    </cfRule>
  </conditionalFormatting>
  <conditionalFormatting sqref="P6:P250">
    <cfRule type="cellIs" dxfId="297" priority="52" stopIfTrue="1" operator="between">
      <formula>4</formula>
      <formula>5</formula>
    </cfRule>
    <cfRule type="cellIs" dxfId="296" priority="53" stopIfTrue="1" operator="between">
      <formula>3</formula>
      <formula>4</formula>
    </cfRule>
    <cfRule type="cellIs" dxfId="295" priority="54" stopIfTrue="1" operator="between">
      <formula>2</formula>
      <formula>3</formula>
    </cfRule>
    <cfRule type="cellIs" dxfId="294" priority="55" stopIfTrue="1" operator="between">
      <formula>1</formula>
      <formula>2</formula>
    </cfRule>
    <cfRule type="cellIs" dxfId="293" priority="56" stopIfTrue="1" operator="between">
      <formula>0</formula>
      <formula>1</formula>
    </cfRule>
  </conditionalFormatting>
  <conditionalFormatting sqref="O6:O250">
    <cfRule type="cellIs" dxfId="292" priority="47" stopIfTrue="1" operator="between">
      <formula>4</formula>
      <formula>5</formula>
    </cfRule>
    <cfRule type="cellIs" dxfId="291" priority="48" stopIfTrue="1" operator="between">
      <formula>3</formula>
      <formula>4</formula>
    </cfRule>
    <cfRule type="cellIs" dxfId="290" priority="49" stopIfTrue="1" operator="between">
      <formula>2</formula>
      <formula>3</formula>
    </cfRule>
    <cfRule type="cellIs" dxfId="289" priority="50" stopIfTrue="1" operator="between">
      <formula>1</formula>
      <formula>2</formula>
    </cfRule>
    <cfRule type="cellIs" dxfId="288" priority="51" stopIfTrue="1" operator="between">
      <formula>0</formula>
      <formula>1</formula>
    </cfRule>
  </conditionalFormatting>
  <conditionalFormatting sqref="N6:N250">
    <cfRule type="cellIs" dxfId="287" priority="42" stopIfTrue="1" operator="between">
      <formula>4</formula>
      <formula>5</formula>
    </cfRule>
    <cfRule type="cellIs" dxfId="286" priority="43" stopIfTrue="1" operator="between">
      <formula>3</formula>
      <formula>4</formula>
    </cfRule>
    <cfRule type="cellIs" dxfId="285" priority="44" stopIfTrue="1" operator="between">
      <formula>2</formula>
      <formula>3</formula>
    </cfRule>
    <cfRule type="cellIs" dxfId="284" priority="45" stopIfTrue="1" operator="between">
      <formula>1</formula>
      <formula>2</formula>
    </cfRule>
    <cfRule type="cellIs" dxfId="283" priority="46" stopIfTrue="1" operator="between">
      <formula>0</formula>
      <formula>1</formula>
    </cfRule>
  </conditionalFormatting>
  <conditionalFormatting sqref="M6:M250">
    <cfRule type="cellIs" dxfId="282" priority="37" stopIfTrue="1" operator="between">
      <formula>4</formula>
      <formula>5</formula>
    </cfRule>
    <cfRule type="cellIs" dxfId="281" priority="38" stopIfTrue="1" operator="between">
      <formula>3</formula>
      <formula>4</formula>
    </cfRule>
    <cfRule type="cellIs" dxfId="280" priority="39" stopIfTrue="1" operator="between">
      <formula>2</formula>
      <formula>3</formula>
    </cfRule>
    <cfRule type="cellIs" dxfId="279" priority="40" stopIfTrue="1" operator="between">
      <formula>1</formula>
      <formula>2</formula>
    </cfRule>
    <cfRule type="cellIs" dxfId="278" priority="41" stopIfTrue="1" operator="between">
      <formula>0</formula>
      <formula>1</formula>
    </cfRule>
  </conditionalFormatting>
  <conditionalFormatting sqref="L6:L250">
    <cfRule type="cellIs" dxfId="277" priority="32" stopIfTrue="1" operator="between">
      <formula>4</formula>
      <formula>5</formula>
    </cfRule>
    <cfRule type="cellIs" dxfId="276" priority="33" stopIfTrue="1" operator="between">
      <formula>3</formula>
      <formula>4</formula>
    </cfRule>
    <cfRule type="cellIs" dxfId="275" priority="34" stopIfTrue="1" operator="between">
      <formula>2</formula>
      <formula>3</formula>
    </cfRule>
    <cfRule type="cellIs" dxfId="274" priority="35" stopIfTrue="1" operator="between">
      <formula>1</formula>
      <formula>2</formula>
    </cfRule>
    <cfRule type="cellIs" dxfId="273" priority="36" stopIfTrue="1" operator="between">
      <formula>0</formula>
      <formula>1</formula>
    </cfRule>
  </conditionalFormatting>
  <conditionalFormatting sqref="K6:K250">
    <cfRule type="cellIs" dxfId="272" priority="27" stopIfTrue="1" operator="between">
      <formula>4</formula>
      <formula>5</formula>
    </cfRule>
    <cfRule type="cellIs" dxfId="271" priority="28" stopIfTrue="1" operator="between">
      <formula>3</formula>
      <formula>4</formula>
    </cfRule>
    <cfRule type="cellIs" dxfId="270" priority="29" stopIfTrue="1" operator="between">
      <formula>2</formula>
      <formula>3</formula>
    </cfRule>
    <cfRule type="cellIs" dxfId="269" priority="30" stopIfTrue="1" operator="between">
      <formula>1</formula>
      <formula>2</formula>
    </cfRule>
    <cfRule type="cellIs" dxfId="268" priority="31" stopIfTrue="1" operator="between">
      <formula>0</formula>
      <formula>1</formula>
    </cfRule>
  </conditionalFormatting>
  <conditionalFormatting sqref="J6:J250">
    <cfRule type="cellIs" dxfId="267" priority="22" stopIfTrue="1" operator="between">
      <formula>4</formula>
      <formula>5</formula>
    </cfRule>
    <cfRule type="cellIs" dxfId="266" priority="23" stopIfTrue="1" operator="between">
      <formula>3</formula>
      <formula>4</formula>
    </cfRule>
    <cfRule type="cellIs" dxfId="265" priority="24" stopIfTrue="1" operator="between">
      <formula>2</formula>
      <formula>3</formula>
    </cfRule>
    <cfRule type="cellIs" dxfId="264" priority="25" stopIfTrue="1" operator="between">
      <formula>1</formula>
      <formula>2</formula>
    </cfRule>
    <cfRule type="cellIs" dxfId="263" priority="26" stopIfTrue="1" operator="between">
      <formula>0</formula>
      <formula>1</formula>
    </cfRule>
  </conditionalFormatting>
  <conditionalFormatting sqref="I6:I250">
    <cfRule type="cellIs" dxfId="262" priority="17" stopIfTrue="1" operator="between">
      <formula>4</formula>
      <formula>5</formula>
    </cfRule>
    <cfRule type="cellIs" dxfId="261" priority="18" stopIfTrue="1" operator="between">
      <formula>3</formula>
      <formula>4</formula>
    </cfRule>
    <cfRule type="cellIs" dxfId="260" priority="19" stopIfTrue="1" operator="between">
      <formula>2</formula>
      <formula>3</formula>
    </cfRule>
    <cfRule type="cellIs" dxfId="259" priority="20" stopIfTrue="1" operator="between">
      <formula>1</formula>
      <formula>2</formula>
    </cfRule>
    <cfRule type="cellIs" dxfId="258" priority="21" stopIfTrue="1" operator="between">
      <formula>0</formula>
      <formula>1</formula>
    </cfRule>
  </conditionalFormatting>
  <conditionalFormatting sqref="H6:H250">
    <cfRule type="cellIs" dxfId="257" priority="12" stopIfTrue="1" operator="between">
      <formula>4</formula>
      <formula>5</formula>
    </cfRule>
    <cfRule type="cellIs" dxfId="256" priority="13" stopIfTrue="1" operator="between">
      <formula>3</formula>
      <formula>4</formula>
    </cfRule>
    <cfRule type="cellIs" dxfId="255" priority="14" stopIfTrue="1" operator="between">
      <formula>2</formula>
      <formula>3</formula>
    </cfRule>
    <cfRule type="cellIs" dxfId="254" priority="15" stopIfTrue="1" operator="between">
      <formula>1</formula>
      <formula>2</formula>
    </cfRule>
    <cfRule type="cellIs" dxfId="253" priority="16" stopIfTrue="1" operator="between">
      <formula>0</formula>
      <formula>1</formula>
    </cfRule>
  </conditionalFormatting>
  <conditionalFormatting sqref="G6:G250">
    <cfRule type="cellIs" dxfId="252" priority="7" stopIfTrue="1" operator="between">
      <formula>4</formula>
      <formula>5</formula>
    </cfRule>
    <cfRule type="cellIs" dxfId="251" priority="8" stopIfTrue="1" operator="between">
      <formula>3</formula>
      <formula>4</formula>
    </cfRule>
    <cfRule type="cellIs" dxfId="250" priority="9" stopIfTrue="1" operator="between">
      <formula>2</formula>
      <formula>3</formula>
    </cfRule>
    <cfRule type="cellIs" dxfId="249" priority="10" stopIfTrue="1" operator="between">
      <formula>1</formula>
      <formula>2</formula>
    </cfRule>
    <cfRule type="cellIs" dxfId="248" priority="11" stopIfTrue="1" operator="between">
      <formula>0</formula>
      <formula>1</formula>
    </cfRule>
  </conditionalFormatting>
  <conditionalFormatting sqref="F6:F250">
    <cfRule type="cellIs" dxfId="247" priority="2" stopIfTrue="1" operator="between">
      <formula>4</formula>
      <formula>5</formula>
    </cfRule>
    <cfRule type="cellIs" dxfId="246" priority="3" stopIfTrue="1" operator="between">
      <formula>3</formula>
      <formula>4</formula>
    </cfRule>
    <cfRule type="cellIs" dxfId="245" priority="4" stopIfTrue="1" operator="between">
      <formula>2</formula>
      <formula>3</formula>
    </cfRule>
    <cfRule type="cellIs" dxfId="244" priority="5" stopIfTrue="1" operator="between">
      <formula>1</formula>
      <formula>2</formula>
    </cfRule>
    <cfRule type="cellIs" dxfId="243"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3"/>
  <sheetViews>
    <sheetView workbookViewId="0">
      <selection activeCell="B3" sqref="B3"/>
    </sheetView>
  </sheetViews>
  <sheetFormatPr defaultColWidth="9.42578125" defaultRowHeight="15" x14ac:dyDescent="0.25"/>
  <cols>
    <col min="1" max="1" width="36.42578125" style="217" customWidth="1"/>
    <col min="2" max="2" width="28.42578125" style="217" customWidth="1"/>
    <col min="3" max="3" width="9.5703125" style="217" bestFit="1" customWidth="1"/>
    <col min="5" max="5" width="9.5703125" style="217" bestFit="1" customWidth="1"/>
    <col min="6" max="6" width="22.5703125" style="217" hidden="1" customWidth="1"/>
    <col min="7" max="7" width="12.5703125" style="217" bestFit="1" customWidth="1"/>
    <col min="10" max="10" width="17.7109375" style="217" hidden="1" customWidth="1"/>
    <col min="11" max="11" width="11.5703125" style="217" bestFit="1" customWidth="1"/>
    <col min="13" max="13" width="11.42578125" style="51" bestFit="1" customWidth="1"/>
    <col min="14" max="14" width="16.7109375" style="217" customWidth="1"/>
    <col min="15" max="15" width="10.5703125" style="217" bestFit="1" customWidth="1"/>
    <col min="16" max="16" width="9.5703125" style="217" bestFit="1" customWidth="1"/>
    <col min="18" max="18" width="19.42578125" style="217" hidden="1" customWidth="1"/>
    <col min="19" max="19" width="11.5703125" style="217" bestFit="1" customWidth="1"/>
    <col min="20" max="20" width="9.5703125" style="217" bestFit="1" customWidth="1"/>
    <col min="21" max="21" width="11.42578125" style="51" bestFit="1" customWidth="1"/>
    <col min="22" max="22" width="18.42578125" style="217" hidden="1" customWidth="1"/>
    <col min="23" max="23" width="12.42578125" style="217" bestFit="1" customWidth="1"/>
    <col min="25" max="25" width="10" style="217" bestFit="1" customWidth="1"/>
    <col min="26" max="26" width="19.42578125" style="217" hidden="1" customWidth="1"/>
    <col min="27" max="27" width="11.5703125" style="217" bestFit="1" customWidth="1"/>
    <col min="29" max="29" width="11.42578125" style="51" bestFit="1" customWidth="1"/>
    <col min="30" max="30" width="31.42578125" style="217" hidden="1" customWidth="1"/>
    <col min="31" max="31" width="11.5703125" style="217" bestFit="1" customWidth="1"/>
    <col min="32" max="33" width="9.5703125" style="217" bestFit="1" customWidth="1"/>
    <col min="34" max="34" width="19.42578125" style="217" hidden="1" customWidth="1"/>
    <col min="35" max="35" width="11.5703125" style="217" bestFit="1" customWidth="1"/>
    <col min="36" max="36" width="11.42578125" style="217" customWidth="1"/>
    <col min="37" max="37" width="10.42578125" style="51" customWidth="1"/>
    <col min="38" max="38" width="0.42578125" style="217" customWidth="1"/>
    <col min="39" max="40" width="9.5703125" style="217" bestFit="1" customWidth="1"/>
    <col min="41" max="41" width="10" style="217" bestFit="1" customWidth="1"/>
    <col min="42" max="42" width="19.42578125" style="217" hidden="1" customWidth="1"/>
    <col min="43" max="43" width="11.5703125" style="217" bestFit="1" customWidth="1"/>
    <col min="44" max="44" width="9.5703125" style="217" bestFit="1" customWidth="1"/>
    <col min="45" max="45" width="11.5703125" style="217" bestFit="1" customWidth="1"/>
    <col min="46" max="46" width="0.5703125" style="217" hidden="1" customWidth="1"/>
    <col min="47" max="49" width="0" style="217" hidden="1"/>
    <col min="50" max="50" width="19.42578125" style="217" hidden="1" customWidth="1"/>
    <col min="51" max="51" width="11.42578125" style="217" hidden="1" customWidth="1"/>
    <col min="52" max="52" width="0" style="217" hidden="1"/>
    <col min="53" max="53" width="11.5703125" style="50" hidden="1" customWidth="1"/>
    <col min="54" max="54" width="37.42578125" style="217" hidden="1" customWidth="1"/>
    <col min="55" max="56" width="0" style="217" hidden="1"/>
    <col min="57" max="57" width="10" style="217" hidden="1" customWidth="1"/>
    <col min="58" max="58" width="19.42578125" style="217" hidden="1" customWidth="1"/>
    <col min="59" max="60" width="11.42578125" style="217" hidden="1" customWidth="1"/>
    <col min="61" max="61" width="11.5703125" style="218" hidden="1" customWidth="1"/>
    <col min="62" max="62" width="27.42578125" style="217" bestFit="1" customWidth="1"/>
    <col min="63" max="64" width="9.5703125" style="217" bestFit="1" customWidth="1"/>
    <col min="65" max="65" width="10.42578125" style="217" bestFit="1" customWidth="1"/>
    <col min="66" max="66" width="15.42578125" style="217" hidden="1" customWidth="1"/>
    <col min="67" max="68" width="9.5703125" style="217" bestFit="1" customWidth="1"/>
    <col min="69" max="69" width="11.5703125" style="50" bestFit="1" customWidth="1"/>
    <col min="70" max="70" width="33.42578125" style="217" hidden="1" customWidth="1"/>
    <col min="71" max="72" width="0" style="217" hidden="1"/>
    <col min="73" max="73" width="10" style="217" hidden="1" customWidth="1"/>
    <col min="74" max="74" width="15.42578125" style="217" hidden="1" customWidth="1"/>
    <col min="75" max="76" width="0" style="217" hidden="1"/>
    <col min="77" max="77" width="11.5703125" style="217" hidden="1" customWidth="1"/>
    <col min="78" max="78" width="31.42578125" style="217" hidden="1" customWidth="1"/>
    <col min="79" max="81" width="0" style="217" hidden="1"/>
    <col min="82" max="82" width="15.42578125" style="217" hidden="1" customWidth="1"/>
    <col min="83" max="84" width="0" style="217" hidden="1"/>
    <col min="85" max="85" width="11.5703125" style="50" hidden="1" customWidth="1"/>
    <col min="86" max="92" width="0" style="217" hidden="1"/>
    <col min="93" max="93" width="9.42578125" style="218" hidden="1" customWidth="1"/>
    <col min="94" max="100" width="0" style="217" hidden="1"/>
    <col min="101" max="101" width="11" style="218" hidden="1" customWidth="1"/>
    <col min="102" max="102" width="0" style="217" hidden="1"/>
    <col min="103" max="103" width="10.5703125" style="217" bestFit="1" customWidth="1"/>
    <col min="104" max="104" width="19.42578125" style="217" customWidth="1"/>
    <col min="106" max="106" width="15" style="217" hidden="1" customWidth="1"/>
    <col min="107" max="107" width="23.42578125" style="217" customWidth="1"/>
    <col min="108" max="108" width="9.5703125" style="217" bestFit="1" customWidth="1"/>
    <col min="109" max="109" width="11.42578125" style="50" bestFit="1" customWidth="1"/>
    <col min="110" max="110" width="14.5703125" style="217" hidden="1" customWidth="1"/>
    <col min="111" max="111" width="11.42578125" style="217" bestFit="1" customWidth="1"/>
    <col min="112" max="112" width="9.5703125" style="217" bestFit="1" customWidth="1"/>
    <col min="114" max="114" width="0" style="217" hidden="1"/>
    <col min="115" max="116" width="9.5703125" style="217" bestFit="1" customWidth="1"/>
    <col min="117" max="117" width="11.5703125" style="218" bestFit="1" customWidth="1"/>
    <col min="118" max="118" width="0.5703125" style="217" customWidth="1"/>
    <col min="119" max="119" width="13.5703125" style="217" bestFit="1" customWidth="1"/>
    <col min="120" max="120" width="9.5703125" style="217" bestFit="1" customWidth="1"/>
    <col min="122" max="122" width="0" style="217" hidden="1"/>
    <col min="123" max="123" width="11.5703125" style="217" bestFit="1" customWidth="1"/>
    <col min="124" max="124" width="9.5703125" style="217" bestFit="1" customWidth="1"/>
    <col min="125" max="125" width="11.5703125" style="50" bestFit="1" customWidth="1"/>
    <col min="126" max="126" width="0" style="217" hidden="1"/>
    <col min="127" max="128" width="9.5703125" style="217" bestFit="1" customWidth="1"/>
    <col min="130" max="130" width="0" style="217" hidden="1"/>
    <col min="131" max="132" width="9.5703125" style="217" bestFit="1" customWidth="1"/>
    <col min="133" max="133" width="11.5703125" style="218" bestFit="1" customWidth="1"/>
    <col min="134" max="134" width="43.42578125" style="217" hidden="1" customWidth="1"/>
    <col min="135" max="135" width="11" style="217" customWidth="1"/>
    <col min="136" max="136" width="9.5703125" style="217" bestFit="1" customWidth="1"/>
    <col min="138" max="138" width="0" style="217" hidden="1"/>
    <col min="139" max="140" width="9.42578125" style="217" customWidth="1"/>
    <col min="141" max="141" width="11.5703125" style="50" bestFit="1" customWidth="1"/>
    <col min="142" max="142" width="0" style="217" hidden="1"/>
    <col min="143" max="144" width="23.5703125" style="217" customWidth="1"/>
    <col min="146" max="146" width="0" style="217" hidden="1"/>
    <col min="147" max="148" width="9.5703125" style="217" bestFit="1" customWidth="1"/>
    <col min="149" max="149" width="11.5703125" style="218" customWidth="1"/>
    <col min="150" max="150" width="43.5703125" style="217" hidden="1" customWidth="1"/>
    <col min="151" max="153" width="9.5703125" style="217" bestFit="1" customWidth="1"/>
    <col min="154" max="154" width="0" style="217" hidden="1"/>
    <col min="155" max="156" width="9.5703125" style="217" bestFit="1" customWidth="1"/>
    <col min="157" max="157" width="11.5703125" style="50" bestFit="1" customWidth="1"/>
    <col min="158" max="158" width="0" style="217" hidden="1"/>
    <col min="159" max="161" width="9.5703125" style="217" bestFit="1" customWidth="1"/>
    <col min="162" max="162" width="0" style="217" hidden="1"/>
    <col min="163" max="164" width="9.5703125" style="217" bestFit="1" customWidth="1"/>
    <col min="165" max="165" width="11.5703125" style="50" bestFit="1" customWidth="1"/>
    <col min="166" max="166" width="0" style="217" hidden="1"/>
    <col min="167" max="167" width="9.5703125" style="217" hidden="1" bestFit="1" customWidth="1"/>
    <col min="168" max="168" width="0" style="217" hidden="1"/>
    <col min="169" max="172" width="13" style="217" hidden="1" customWidth="1"/>
    <col min="173" max="173" width="11.5703125" style="50" hidden="1" customWidth="1"/>
    <col min="174" max="174" width="0" style="217" hidden="1"/>
    <col min="175" max="180" width="13" style="217" hidden="1" customWidth="1"/>
    <col min="181" max="181" width="11.5703125" style="218" hidden="1" customWidth="1"/>
    <col min="182" max="182" width="0" style="217" hidden="1"/>
    <col min="183" max="183" width="9.5703125" style="217" hidden="1" bestFit="1" customWidth="1"/>
    <col min="184" max="185" width="13" style="217" hidden="1" customWidth="1"/>
    <col min="186" max="186" width="0" style="217" hidden="1"/>
    <col min="187" max="187" width="9.5703125" style="217" hidden="1" bestFit="1" customWidth="1"/>
    <col min="188" max="188" width="13" style="217" hidden="1" customWidth="1"/>
    <col min="189" max="189" width="11.5703125" style="50" hidden="1" bestFit="1" customWidth="1"/>
    <col min="190" max="190" width="0" style="217" hidden="1"/>
    <col min="191" max="191" width="9.5703125" style="217" hidden="1" bestFit="1" customWidth="1"/>
    <col min="192" max="193" width="13" style="217" hidden="1" customWidth="1"/>
    <col min="194" max="194" width="0" style="217" hidden="1"/>
    <col min="195" max="195" width="9.5703125" style="217" hidden="1" bestFit="1" customWidth="1"/>
    <col min="196" max="196" width="13" style="217" hidden="1" customWidth="1"/>
    <col min="197" max="197" width="11.5703125" style="218" hidden="1" bestFit="1" customWidth="1"/>
    <col min="198" max="198" width="0" style="217" hidden="1"/>
    <col min="199" max="199" width="9.5703125" style="217" hidden="1" bestFit="1" customWidth="1"/>
    <col min="200" max="200" width="13" style="217" hidden="1" customWidth="1"/>
    <col min="201" max="201" width="9.5703125" style="217" hidden="1" bestFit="1" customWidth="1"/>
    <col min="202" max="202" width="0" style="217" hidden="1"/>
    <col min="203" max="203" width="9.5703125" style="217" hidden="1" bestFit="1" customWidth="1"/>
    <col min="204" max="204" width="13" style="217" hidden="1" customWidth="1"/>
    <col min="205" max="205" width="11.5703125" style="50" hidden="1" bestFit="1" customWidth="1"/>
    <col min="206" max="206" width="0" style="217" hidden="1"/>
    <col min="207" max="207" width="9.5703125" style="217" hidden="1" bestFit="1" customWidth="1"/>
    <col min="208" max="209" width="13" style="217" hidden="1" customWidth="1"/>
    <col min="210" max="210" width="0" style="217" hidden="1"/>
    <col min="211" max="211" width="9.5703125" style="217" hidden="1" bestFit="1" customWidth="1"/>
    <col min="212" max="212" width="13" style="217" hidden="1" customWidth="1"/>
    <col min="213" max="213" width="11.5703125" style="218" hidden="1" bestFit="1" customWidth="1"/>
    <col min="214" max="214" width="0" style="217" hidden="1"/>
    <col min="215" max="215" width="9.5703125" style="217" hidden="1" bestFit="1" customWidth="1"/>
    <col min="216" max="217" width="13" style="217" hidden="1" customWidth="1"/>
    <col min="218" max="218" width="0" style="217" hidden="1"/>
    <col min="219" max="219" width="9.5703125" style="217" hidden="1" bestFit="1" customWidth="1"/>
    <col min="220" max="220" width="13" style="217" hidden="1" customWidth="1"/>
    <col min="221" max="221" width="11.5703125" style="50" hidden="1" bestFit="1" customWidth="1"/>
    <col min="222" max="222" width="0" style="217" hidden="1"/>
    <col min="223" max="223" width="9.5703125" style="217" hidden="1" bestFit="1" customWidth="1"/>
    <col min="224" max="225" width="13" style="217" hidden="1" customWidth="1"/>
    <col min="226" max="226" width="0" style="217" hidden="1"/>
    <col min="227" max="227" width="9.5703125" style="217" hidden="1" bestFit="1" customWidth="1"/>
    <col min="228" max="228" width="13" style="217" hidden="1" customWidth="1"/>
    <col min="229" max="229" width="11.5703125" style="218" hidden="1" bestFit="1" customWidth="1"/>
    <col min="230" max="230" width="0" style="217" hidden="1"/>
    <col min="231" max="231" width="9.5703125" style="217" hidden="1" bestFit="1" customWidth="1"/>
    <col min="232" max="233" width="13" style="217" hidden="1" customWidth="1"/>
    <col min="234" max="234" width="0" style="217" hidden="1"/>
    <col min="235" max="235" width="9.5703125" style="217" hidden="1" bestFit="1" customWidth="1"/>
    <col min="236" max="236" width="13" style="217" hidden="1" customWidth="1"/>
    <col min="237" max="237" width="11.5703125" style="50" hidden="1" bestFit="1" customWidth="1"/>
    <col min="238" max="238" width="33" style="217" hidden="1" customWidth="1"/>
    <col min="239" max="239" width="9.5703125" style="217" hidden="1" bestFit="1" customWidth="1"/>
    <col min="240" max="241" width="13" style="217" hidden="1" customWidth="1"/>
    <col min="242" max="242" width="0" style="217" hidden="1"/>
    <col min="243" max="243" width="9.5703125" style="217" hidden="1" bestFit="1" customWidth="1"/>
    <col min="244" max="244" width="13" style="217" hidden="1" customWidth="1"/>
    <col min="245" max="245" width="11.5703125" style="218" hidden="1" bestFit="1" customWidth="1"/>
    <col min="246" max="246" width="0" style="217" hidden="1"/>
    <col min="247" max="247" width="9.5703125" style="217" hidden="1" bestFit="1" customWidth="1"/>
    <col min="248" max="249" width="13" style="217" hidden="1" customWidth="1"/>
    <col min="250" max="250" width="0" style="217" hidden="1"/>
    <col min="251" max="251" width="9.5703125" style="217" hidden="1" bestFit="1" customWidth="1"/>
    <col min="252" max="252" width="13" style="217" hidden="1" customWidth="1"/>
    <col min="253" max="253" width="11.5703125" style="50" hidden="1" bestFit="1" customWidth="1"/>
    <col min="254" max="254" width="13" style="217" hidden="1" customWidth="1"/>
  </cols>
  <sheetData>
    <row r="1" spans="1:253" s="187" customFormat="1" ht="12.95" customHeight="1" x14ac:dyDescent="0.25">
      <c r="A1" s="167" t="s">
        <v>0</v>
      </c>
      <c r="B1" s="167" t="s">
        <v>7761</v>
      </c>
      <c r="C1" s="167" t="s">
        <v>1</v>
      </c>
      <c r="D1" s="167" t="s">
        <v>2</v>
      </c>
      <c r="E1" s="167" t="s">
        <v>8390</v>
      </c>
      <c r="F1" s="304" t="s">
        <v>894</v>
      </c>
      <c r="G1" s="303"/>
      <c r="H1" s="303"/>
      <c r="I1" s="303"/>
      <c r="J1" s="303"/>
      <c r="K1" s="303"/>
      <c r="L1" s="303"/>
      <c r="M1" s="303"/>
      <c r="N1" s="302" t="s">
        <v>64</v>
      </c>
      <c r="O1" s="303"/>
      <c r="P1" s="303"/>
      <c r="Q1" s="303"/>
      <c r="R1" s="303"/>
      <c r="S1" s="303"/>
      <c r="T1" s="303"/>
      <c r="U1" s="303"/>
      <c r="V1" s="304" t="s">
        <v>536</v>
      </c>
      <c r="W1" s="303"/>
      <c r="X1" s="303"/>
      <c r="Y1" s="303"/>
      <c r="Z1" s="303"/>
      <c r="AA1" s="303"/>
      <c r="AB1" s="303"/>
      <c r="AC1" s="303"/>
      <c r="AD1" s="302" t="s">
        <v>796</v>
      </c>
      <c r="AE1" s="303"/>
      <c r="AF1" s="303"/>
      <c r="AG1" s="303"/>
      <c r="AH1" s="303"/>
      <c r="AI1" s="303"/>
      <c r="AJ1" s="303"/>
      <c r="AK1" s="303"/>
      <c r="AL1" s="304" t="s">
        <v>697</v>
      </c>
      <c r="AM1" s="303"/>
      <c r="AN1" s="303"/>
      <c r="AO1" s="303"/>
      <c r="AP1" s="303"/>
      <c r="AQ1" s="303"/>
      <c r="AR1" s="303"/>
      <c r="AS1" s="303"/>
      <c r="AT1" s="307" t="s">
        <v>58</v>
      </c>
      <c r="AU1" s="303"/>
      <c r="AV1" s="303"/>
      <c r="AW1" s="303"/>
      <c r="AX1" s="303"/>
      <c r="AY1" s="303"/>
      <c r="AZ1" s="303"/>
      <c r="BA1" s="303"/>
      <c r="BB1" s="304" t="s">
        <v>56</v>
      </c>
      <c r="BC1" s="303"/>
      <c r="BD1" s="303"/>
      <c r="BE1" s="303"/>
      <c r="BF1" s="303"/>
      <c r="BG1" s="303"/>
      <c r="BH1" s="303"/>
      <c r="BI1" s="303"/>
      <c r="BJ1" s="302" t="s">
        <v>54</v>
      </c>
      <c r="BK1" s="303"/>
      <c r="BL1" s="303"/>
      <c r="BM1" s="303"/>
      <c r="BN1" s="303"/>
      <c r="BO1" s="303"/>
      <c r="BP1" s="303"/>
      <c r="BQ1" s="303"/>
      <c r="BR1" s="304" t="s">
        <v>13</v>
      </c>
      <c r="BS1" s="303"/>
      <c r="BT1" s="303"/>
      <c r="BU1" s="303"/>
      <c r="BV1" s="303"/>
      <c r="BW1" s="303"/>
      <c r="BX1" s="303"/>
      <c r="BY1" s="303"/>
      <c r="BZ1" s="307" t="s">
        <v>18</v>
      </c>
      <c r="CA1" s="303"/>
      <c r="CB1" s="303"/>
      <c r="CC1" s="303"/>
      <c r="CD1" s="303"/>
      <c r="CE1" s="303"/>
      <c r="CF1" s="303"/>
      <c r="CG1" s="303"/>
      <c r="CH1" s="308" t="s">
        <v>7762</v>
      </c>
      <c r="CI1" s="303"/>
      <c r="CJ1" s="303"/>
      <c r="CK1" s="303"/>
      <c r="CL1" s="303"/>
      <c r="CM1" s="303"/>
      <c r="CN1" s="303"/>
      <c r="CO1" s="303"/>
      <c r="CP1" s="304" t="s">
        <v>25</v>
      </c>
      <c r="CQ1" s="303"/>
      <c r="CR1" s="303"/>
      <c r="CS1" s="303"/>
      <c r="CT1" s="303"/>
      <c r="CU1" s="303"/>
      <c r="CV1" s="303"/>
      <c r="CW1" s="303"/>
      <c r="CX1" s="306" t="s">
        <v>719</v>
      </c>
      <c r="CY1" s="303"/>
      <c r="CZ1" s="303"/>
      <c r="DA1" s="303"/>
      <c r="DB1" s="303"/>
      <c r="DC1" s="303"/>
      <c r="DD1" s="303"/>
      <c r="DE1" s="303"/>
      <c r="DF1" s="305" t="s">
        <v>713</v>
      </c>
      <c r="DG1" s="303"/>
      <c r="DH1" s="303"/>
      <c r="DI1" s="303"/>
      <c r="DJ1" s="303"/>
      <c r="DK1" s="303"/>
      <c r="DL1" s="303"/>
      <c r="DM1" s="303"/>
      <c r="DN1" s="306" t="s">
        <v>723</v>
      </c>
      <c r="DO1" s="303"/>
      <c r="DP1" s="303"/>
      <c r="DQ1" s="303"/>
      <c r="DR1" s="303"/>
      <c r="DS1" s="303"/>
      <c r="DT1" s="303"/>
      <c r="DU1" s="303"/>
      <c r="DV1" s="305" t="s">
        <v>715</v>
      </c>
      <c r="DW1" s="303"/>
      <c r="DX1" s="303"/>
      <c r="DY1" s="303"/>
      <c r="DZ1" s="303"/>
      <c r="EA1" s="303"/>
      <c r="EB1" s="303"/>
      <c r="EC1" s="303"/>
      <c r="ED1" s="168"/>
      <c r="EE1" s="309" t="s">
        <v>721</v>
      </c>
      <c r="EF1" s="303"/>
      <c r="EG1" s="303"/>
      <c r="EH1" s="303"/>
      <c r="EI1" s="303"/>
      <c r="EJ1" s="303"/>
      <c r="EK1" s="310"/>
      <c r="EL1" s="169"/>
      <c r="EM1" s="305" t="s">
        <v>709</v>
      </c>
      <c r="EN1" s="303"/>
      <c r="EO1" s="303"/>
      <c r="EP1" s="303"/>
      <c r="EQ1" s="303"/>
      <c r="ER1" s="303"/>
      <c r="ES1" s="303"/>
      <c r="ET1" s="311" t="s">
        <v>52</v>
      </c>
      <c r="EU1" s="303"/>
      <c r="EV1" s="303"/>
      <c r="EW1" s="303"/>
      <c r="EX1" s="303"/>
      <c r="EY1" s="303"/>
      <c r="EZ1" s="303"/>
      <c r="FA1" s="303"/>
      <c r="FB1" s="312" t="s">
        <v>21</v>
      </c>
      <c r="FC1" s="303"/>
      <c r="FD1" s="303"/>
      <c r="FE1" s="303"/>
      <c r="FF1" s="303"/>
      <c r="FG1" s="303"/>
      <c r="FH1" s="303"/>
      <c r="FI1" s="303"/>
      <c r="FJ1" s="311" t="s">
        <v>27</v>
      </c>
      <c r="FK1" s="303"/>
      <c r="FL1" s="303"/>
      <c r="FM1" s="303"/>
      <c r="FN1" s="303"/>
      <c r="FO1" s="303"/>
      <c r="FP1" s="303"/>
      <c r="FQ1" s="303"/>
      <c r="FR1" s="312" t="s">
        <v>29</v>
      </c>
      <c r="FS1" s="303"/>
      <c r="FT1" s="303"/>
      <c r="FU1" s="303"/>
      <c r="FV1" s="303"/>
      <c r="FW1" s="303"/>
      <c r="FX1" s="303"/>
      <c r="FY1" s="303"/>
      <c r="FZ1" s="311" t="s">
        <v>3373</v>
      </c>
      <c r="GA1" s="303"/>
      <c r="GB1" s="303"/>
      <c r="GC1" s="303"/>
      <c r="GD1" s="303"/>
      <c r="GE1" s="303"/>
      <c r="GF1" s="303"/>
      <c r="GG1" s="303"/>
      <c r="GH1" s="312" t="s">
        <v>3383</v>
      </c>
      <c r="GI1" s="303"/>
      <c r="GJ1" s="303"/>
      <c r="GK1" s="303"/>
      <c r="GL1" s="303"/>
      <c r="GM1" s="303"/>
      <c r="GN1" s="303"/>
      <c r="GO1" s="303"/>
      <c r="GP1" s="311" t="s">
        <v>3375</v>
      </c>
      <c r="GQ1" s="303"/>
      <c r="GR1" s="303"/>
      <c r="GS1" s="303"/>
      <c r="GT1" s="303"/>
      <c r="GU1" s="303"/>
      <c r="GV1" s="303"/>
      <c r="GW1" s="303"/>
      <c r="GX1" s="312" t="s">
        <v>2715</v>
      </c>
      <c r="GY1" s="303"/>
      <c r="GZ1" s="303"/>
      <c r="HA1" s="303"/>
      <c r="HB1" s="303"/>
      <c r="HC1" s="303"/>
      <c r="HD1" s="303"/>
      <c r="HE1" s="303"/>
      <c r="HF1" s="311" t="s">
        <v>3371</v>
      </c>
      <c r="HG1" s="303"/>
      <c r="HH1" s="303"/>
      <c r="HI1" s="303"/>
      <c r="HJ1" s="303"/>
      <c r="HK1" s="303"/>
      <c r="HL1" s="303"/>
      <c r="HM1" s="303"/>
      <c r="HN1" s="312" t="s">
        <v>3381</v>
      </c>
      <c r="HO1" s="303"/>
      <c r="HP1" s="303"/>
      <c r="HQ1" s="303"/>
      <c r="HR1" s="303"/>
      <c r="HS1" s="303"/>
      <c r="HT1" s="303"/>
      <c r="HU1" s="303"/>
      <c r="HV1" s="311" t="s">
        <v>3377</v>
      </c>
      <c r="HW1" s="303"/>
      <c r="HX1" s="303"/>
      <c r="HY1" s="303"/>
      <c r="HZ1" s="303"/>
      <c r="IA1" s="303"/>
      <c r="IB1" s="303"/>
      <c r="IC1" s="303"/>
      <c r="ID1" s="312" t="s">
        <v>3394</v>
      </c>
      <c r="IE1" s="303"/>
      <c r="IF1" s="303"/>
      <c r="IG1" s="303"/>
      <c r="IH1" s="303"/>
      <c r="II1" s="303"/>
      <c r="IJ1" s="303"/>
      <c r="IK1" s="303"/>
      <c r="IL1" s="311" t="s">
        <v>3379</v>
      </c>
      <c r="IM1" s="303"/>
      <c r="IN1" s="303"/>
      <c r="IO1" s="303"/>
      <c r="IP1" s="303"/>
      <c r="IQ1" s="303"/>
      <c r="IR1" s="303"/>
      <c r="IS1" s="303"/>
    </row>
    <row r="2" spans="1:253" s="187" customFormat="1" ht="12.95" customHeight="1" x14ac:dyDescent="0.2">
      <c r="A2" s="170">
        <v>0</v>
      </c>
      <c r="B2" s="170"/>
      <c r="C2" s="170">
        <v>0</v>
      </c>
      <c r="D2" s="170"/>
      <c r="E2" s="170">
        <v>0</v>
      </c>
      <c r="F2" s="228" t="s">
        <v>7763</v>
      </c>
      <c r="G2" s="228" t="s">
        <v>4</v>
      </c>
      <c r="H2" s="228" t="s">
        <v>7764</v>
      </c>
      <c r="I2" s="228" t="s">
        <v>5</v>
      </c>
      <c r="J2" s="228" t="s">
        <v>6</v>
      </c>
      <c r="K2" s="228" t="s">
        <v>8</v>
      </c>
      <c r="L2" s="228" t="s">
        <v>7</v>
      </c>
      <c r="M2" s="171" t="s">
        <v>7765</v>
      </c>
      <c r="N2" s="172" t="s">
        <v>7766</v>
      </c>
      <c r="O2" s="172" t="s">
        <v>4</v>
      </c>
      <c r="P2" s="172" t="s">
        <v>7764</v>
      </c>
      <c r="Q2" s="172" t="s">
        <v>5</v>
      </c>
      <c r="R2" s="172" t="s">
        <v>6</v>
      </c>
      <c r="S2" s="172" t="s">
        <v>8</v>
      </c>
      <c r="T2" s="172" t="s">
        <v>7</v>
      </c>
      <c r="U2" s="173" t="s">
        <v>7765</v>
      </c>
      <c r="V2" s="228" t="s">
        <v>7767</v>
      </c>
      <c r="W2" s="228" t="s">
        <v>4</v>
      </c>
      <c r="X2" s="228" t="s">
        <v>7764</v>
      </c>
      <c r="Y2" s="228" t="s">
        <v>5</v>
      </c>
      <c r="Z2" s="228" t="s">
        <v>6</v>
      </c>
      <c r="AA2" s="228" t="s">
        <v>8</v>
      </c>
      <c r="AB2" s="228" t="s">
        <v>7</v>
      </c>
      <c r="AC2" s="171" t="s">
        <v>7765</v>
      </c>
      <c r="AD2" s="172" t="s">
        <v>7768</v>
      </c>
      <c r="AE2" s="172" t="s">
        <v>4</v>
      </c>
      <c r="AF2" s="172" t="s">
        <v>7764</v>
      </c>
      <c r="AG2" s="172" t="s">
        <v>5</v>
      </c>
      <c r="AH2" s="172" t="s">
        <v>6</v>
      </c>
      <c r="AI2" s="172" t="s">
        <v>8</v>
      </c>
      <c r="AJ2" s="172" t="s">
        <v>7</v>
      </c>
      <c r="AK2" s="173" t="s">
        <v>7765</v>
      </c>
      <c r="AL2" s="228" t="s">
        <v>7769</v>
      </c>
      <c r="AM2" s="228" t="s">
        <v>4</v>
      </c>
      <c r="AN2" s="228" t="s">
        <v>7764</v>
      </c>
      <c r="AO2" s="228" t="s">
        <v>5</v>
      </c>
      <c r="AP2" s="228" t="s">
        <v>6</v>
      </c>
      <c r="AQ2" s="228" t="s">
        <v>8</v>
      </c>
      <c r="AR2" s="228" t="s">
        <v>7</v>
      </c>
      <c r="AS2" s="228" t="s">
        <v>7765</v>
      </c>
      <c r="AT2" s="174" t="s">
        <v>7770</v>
      </c>
      <c r="AU2" s="174" t="s">
        <v>4</v>
      </c>
      <c r="AV2" s="174" t="s">
        <v>7764</v>
      </c>
      <c r="AW2" s="174" t="s">
        <v>5</v>
      </c>
      <c r="AX2" s="174" t="s">
        <v>6</v>
      </c>
      <c r="AY2" s="174" t="s">
        <v>8</v>
      </c>
      <c r="AZ2" s="174" t="s">
        <v>7</v>
      </c>
      <c r="BA2" s="175" t="s">
        <v>7765</v>
      </c>
      <c r="BB2" s="228" t="s">
        <v>7771</v>
      </c>
      <c r="BC2" s="228" t="s">
        <v>4</v>
      </c>
      <c r="BD2" s="228" t="s">
        <v>7764</v>
      </c>
      <c r="BE2" s="228" t="s">
        <v>5</v>
      </c>
      <c r="BF2" s="228" t="s">
        <v>6</v>
      </c>
      <c r="BG2" s="228" t="s">
        <v>8</v>
      </c>
      <c r="BH2" s="228" t="s">
        <v>7</v>
      </c>
      <c r="BI2" s="228" t="s">
        <v>7765</v>
      </c>
      <c r="BJ2" s="172" t="s">
        <v>7772</v>
      </c>
      <c r="BK2" s="172" t="s">
        <v>4</v>
      </c>
      <c r="BL2" s="172" t="s">
        <v>7764</v>
      </c>
      <c r="BM2" s="172" t="s">
        <v>5</v>
      </c>
      <c r="BN2" s="172" t="s">
        <v>6</v>
      </c>
      <c r="BO2" s="172" t="s">
        <v>8</v>
      </c>
      <c r="BP2" s="172" t="s">
        <v>7</v>
      </c>
      <c r="BQ2" s="173" t="s">
        <v>7765</v>
      </c>
      <c r="BR2" s="228" t="s">
        <v>7773</v>
      </c>
      <c r="BS2" s="228" t="s">
        <v>4</v>
      </c>
      <c r="BT2" s="228" t="s">
        <v>7764</v>
      </c>
      <c r="BU2" s="228" t="s">
        <v>5</v>
      </c>
      <c r="BV2" s="228" t="s">
        <v>6</v>
      </c>
      <c r="BW2" s="228" t="s">
        <v>8</v>
      </c>
      <c r="BX2" s="228" t="s">
        <v>7</v>
      </c>
      <c r="BY2" s="228" t="s">
        <v>7765</v>
      </c>
      <c r="BZ2" s="174" t="s">
        <v>7774</v>
      </c>
      <c r="CA2" s="174" t="s">
        <v>4</v>
      </c>
      <c r="CB2" s="174" t="s">
        <v>7764</v>
      </c>
      <c r="CC2" s="174" t="s">
        <v>5</v>
      </c>
      <c r="CD2" s="174" t="s">
        <v>6</v>
      </c>
      <c r="CE2" s="174" t="s">
        <v>8</v>
      </c>
      <c r="CF2" s="174" t="s">
        <v>7</v>
      </c>
      <c r="CG2" s="175" t="s">
        <v>7765</v>
      </c>
      <c r="CH2" s="231" t="s">
        <v>7775</v>
      </c>
      <c r="CI2" s="231" t="s">
        <v>4</v>
      </c>
      <c r="CJ2" s="231" t="s">
        <v>7764</v>
      </c>
      <c r="CK2" s="231" t="s">
        <v>5</v>
      </c>
      <c r="CL2" s="231" t="s">
        <v>6</v>
      </c>
      <c r="CM2" s="231" t="s">
        <v>8</v>
      </c>
      <c r="CN2" s="231" t="s">
        <v>7</v>
      </c>
      <c r="CO2" s="231" t="s">
        <v>7765</v>
      </c>
      <c r="CP2" s="228" t="s">
        <v>7776</v>
      </c>
      <c r="CQ2" s="228" t="s">
        <v>4</v>
      </c>
      <c r="CR2" s="228" t="s">
        <v>7764</v>
      </c>
      <c r="CS2" s="228" t="s">
        <v>5</v>
      </c>
      <c r="CT2" s="228" t="s">
        <v>6</v>
      </c>
      <c r="CU2" s="228" t="s">
        <v>8</v>
      </c>
      <c r="CV2" s="228" t="s">
        <v>7</v>
      </c>
      <c r="CW2" s="228" t="s">
        <v>7765</v>
      </c>
      <c r="CX2" s="230" t="s">
        <v>7777</v>
      </c>
      <c r="CY2" s="230" t="s">
        <v>4</v>
      </c>
      <c r="CZ2" s="230" t="s">
        <v>7764</v>
      </c>
      <c r="DA2" s="230" t="s">
        <v>5</v>
      </c>
      <c r="DB2" s="230" t="s">
        <v>6</v>
      </c>
      <c r="DC2" s="230" t="s">
        <v>8</v>
      </c>
      <c r="DD2" s="230" t="s">
        <v>7</v>
      </c>
      <c r="DE2" s="232" t="s">
        <v>7765</v>
      </c>
      <c r="DF2" s="229" t="s">
        <v>7778</v>
      </c>
      <c r="DG2" s="229" t="s">
        <v>4</v>
      </c>
      <c r="DH2" s="229" t="s">
        <v>7764</v>
      </c>
      <c r="DI2" s="229" t="s">
        <v>5</v>
      </c>
      <c r="DJ2" s="229" t="s">
        <v>6</v>
      </c>
      <c r="DK2" s="229" t="s">
        <v>8</v>
      </c>
      <c r="DL2" s="229" t="s">
        <v>7</v>
      </c>
      <c r="DM2" s="229" t="s">
        <v>7765</v>
      </c>
      <c r="DN2" s="230" t="s">
        <v>7779</v>
      </c>
      <c r="DO2" s="230" t="s">
        <v>4</v>
      </c>
      <c r="DP2" s="230" t="s">
        <v>7764</v>
      </c>
      <c r="DQ2" s="230" t="s">
        <v>5</v>
      </c>
      <c r="DR2" s="230" t="s">
        <v>6</v>
      </c>
      <c r="DS2" s="230" t="s">
        <v>8</v>
      </c>
      <c r="DT2" s="230" t="s">
        <v>7</v>
      </c>
      <c r="DU2" s="232" t="s">
        <v>7765</v>
      </c>
      <c r="DV2" s="229" t="s">
        <v>7780</v>
      </c>
      <c r="DW2" s="229" t="s">
        <v>4</v>
      </c>
      <c r="DX2" s="229" t="s">
        <v>7764</v>
      </c>
      <c r="DY2" s="229" t="s">
        <v>5</v>
      </c>
      <c r="DZ2" s="229" t="s">
        <v>6</v>
      </c>
      <c r="EA2" s="229" t="s">
        <v>8</v>
      </c>
      <c r="EB2" s="229" t="s">
        <v>7</v>
      </c>
      <c r="EC2" s="229" t="s">
        <v>7765</v>
      </c>
      <c r="ED2" s="176" t="s">
        <v>7781</v>
      </c>
      <c r="EE2" s="230" t="s">
        <v>4</v>
      </c>
      <c r="EF2" s="230" t="s">
        <v>7764</v>
      </c>
      <c r="EG2" s="230" t="s">
        <v>5</v>
      </c>
      <c r="EH2" s="230" t="s">
        <v>6</v>
      </c>
      <c r="EI2" s="230" t="s">
        <v>8</v>
      </c>
      <c r="EJ2" s="230" t="s">
        <v>7</v>
      </c>
      <c r="EK2" s="232" t="s">
        <v>7765</v>
      </c>
      <c r="EL2" s="169" t="s">
        <v>7782</v>
      </c>
      <c r="EM2" s="229" t="s">
        <v>4</v>
      </c>
      <c r="EN2" s="229" t="s">
        <v>7764</v>
      </c>
      <c r="EO2" s="229" t="s">
        <v>5</v>
      </c>
      <c r="EP2" s="229" t="s">
        <v>6</v>
      </c>
      <c r="EQ2" s="229" t="s">
        <v>8</v>
      </c>
      <c r="ER2" s="229" t="s">
        <v>7</v>
      </c>
      <c r="ES2" s="229" t="s">
        <v>7765</v>
      </c>
      <c r="ET2" s="233" t="s">
        <v>7783</v>
      </c>
      <c r="EU2" s="233" t="s">
        <v>4</v>
      </c>
      <c r="EV2" s="233" t="s">
        <v>7764</v>
      </c>
      <c r="EW2" s="233" t="s">
        <v>5</v>
      </c>
      <c r="EX2" s="233" t="s">
        <v>6</v>
      </c>
      <c r="EY2" s="233" t="s">
        <v>8</v>
      </c>
      <c r="EZ2" s="233" t="s">
        <v>7</v>
      </c>
      <c r="FA2" s="177" t="s">
        <v>7765</v>
      </c>
      <c r="FB2" s="234" t="s">
        <v>7784</v>
      </c>
      <c r="FC2" s="234" t="s">
        <v>4</v>
      </c>
      <c r="FD2" s="234" t="s">
        <v>7764</v>
      </c>
      <c r="FE2" s="234" t="s">
        <v>5</v>
      </c>
      <c r="FF2" s="234" t="s">
        <v>6</v>
      </c>
      <c r="FG2" s="234" t="s">
        <v>8</v>
      </c>
      <c r="FH2" s="234" t="s">
        <v>7</v>
      </c>
      <c r="FI2" s="178" t="s">
        <v>7765</v>
      </c>
      <c r="FJ2" s="233" t="s">
        <v>7785</v>
      </c>
      <c r="FK2" s="233" t="s">
        <v>4</v>
      </c>
      <c r="FL2" s="233" t="s">
        <v>7764</v>
      </c>
      <c r="FM2" s="233" t="s">
        <v>5</v>
      </c>
      <c r="FN2" s="233" t="s">
        <v>6</v>
      </c>
      <c r="FO2" s="233" t="s">
        <v>8</v>
      </c>
      <c r="FP2" s="233" t="s">
        <v>7</v>
      </c>
      <c r="FQ2" s="179" t="s">
        <v>7765</v>
      </c>
      <c r="FR2" s="234" t="s">
        <v>7786</v>
      </c>
      <c r="FS2" s="234" t="s">
        <v>4</v>
      </c>
      <c r="FT2" s="234" t="s">
        <v>7764</v>
      </c>
      <c r="FU2" s="234" t="s">
        <v>5</v>
      </c>
      <c r="FV2" s="234" t="s">
        <v>6</v>
      </c>
      <c r="FW2" s="234" t="s">
        <v>8</v>
      </c>
      <c r="FX2" s="234" t="s">
        <v>7</v>
      </c>
      <c r="FY2" s="234" t="s">
        <v>7765</v>
      </c>
      <c r="FZ2" s="233" t="s">
        <v>7787</v>
      </c>
      <c r="GA2" s="233" t="s">
        <v>4</v>
      </c>
      <c r="GB2" s="233" t="s">
        <v>7764</v>
      </c>
      <c r="GC2" s="233" t="s">
        <v>5</v>
      </c>
      <c r="GD2" s="233" t="s">
        <v>6</v>
      </c>
      <c r="GE2" s="233" t="s">
        <v>8</v>
      </c>
      <c r="GF2" s="233" t="s">
        <v>7</v>
      </c>
      <c r="GG2" s="177" t="s">
        <v>7765</v>
      </c>
      <c r="GH2" s="234" t="s">
        <v>7788</v>
      </c>
      <c r="GI2" s="234" t="s">
        <v>4</v>
      </c>
      <c r="GJ2" s="234" t="s">
        <v>7764</v>
      </c>
      <c r="GK2" s="234" t="s">
        <v>5</v>
      </c>
      <c r="GL2" s="234" t="s">
        <v>6</v>
      </c>
      <c r="GM2" s="234" t="s">
        <v>8</v>
      </c>
      <c r="GN2" s="234" t="s">
        <v>7</v>
      </c>
      <c r="GO2" s="234" t="s">
        <v>7765</v>
      </c>
      <c r="GP2" s="233" t="s">
        <v>7789</v>
      </c>
      <c r="GQ2" s="233" t="s">
        <v>4</v>
      </c>
      <c r="GR2" s="233" t="s">
        <v>7764</v>
      </c>
      <c r="GS2" s="233" t="s">
        <v>5</v>
      </c>
      <c r="GT2" s="233" t="s">
        <v>6</v>
      </c>
      <c r="GU2" s="233" t="s">
        <v>8</v>
      </c>
      <c r="GV2" s="233" t="s">
        <v>7</v>
      </c>
      <c r="GW2" s="177" t="s">
        <v>7765</v>
      </c>
      <c r="GX2" s="234" t="s">
        <v>7790</v>
      </c>
      <c r="GY2" s="234" t="s">
        <v>4</v>
      </c>
      <c r="GZ2" s="234" t="s">
        <v>7764</v>
      </c>
      <c r="HA2" s="234" t="s">
        <v>5</v>
      </c>
      <c r="HB2" s="234" t="s">
        <v>6</v>
      </c>
      <c r="HC2" s="234" t="s">
        <v>8</v>
      </c>
      <c r="HD2" s="234" t="s">
        <v>7</v>
      </c>
      <c r="HE2" s="234" t="s">
        <v>7765</v>
      </c>
      <c r="HF2" s="233" t="s">
        <v>7791</v>
      </c>
      <c r="HG2" s="233" t="s">
        <v>4</v>
      </c>
      <c r="HH2" s="233" t="s">
        <v>7764</v>
      </c>
      <c r="HI2" s="233" t="s">
        <v>5</v>
      </c>
      <c r="HJ2" s="233" t="s">
        <v>6</v>
      </c>
      <c r="HK2" s="233" t="s">
        <v>8</v>
      </c>
      <c r="HL2" s="233" t="s">
        <v>7</v>
      </c>
      <c r="HM2" s="177" t="s">
        <v>7765</v>
      </c>
      <c r="HN2" s="234" t="s">
        <v>7792</v>
      </c>
      <c r="HO2" s="234" t="s">
        <v>4</v>
      </c>
      <c r="HP2" s="234" t="s">
        <v>7764</v>
      </c>
      <c r="HQ2" s="234" t="s">
        <v>5</v>
      </c>
      <c r="HR2" s="234" t="s">
        <v>6</v>
      </c>
      <c r="HS2" s="234" t="s">
        <v>8</v>
      </c>
      <c r="HT2" s="234" t="s">
        <v>7</v>
      </c>
      <c r="HU2" s="234" t="s">
        <v>7765</v>
      </c>
      <c r="HV2" s="233" t="s">
        <v>7793</v>
      </c>
      <c r="HW2" s="233" t="s">
        <v>4</v>
      </c>
      <c r="HX2" s="233" t="s">
        <v>7764</v>
      </c>
      <c r="HY2" s="233" t="s">
        <v>5</v>
      </c>
      <c r="HZ2" s="233" t="s">
        <v>6</v>
      </c>
      <c r="IA2" s="233" t="s">
        <v>8</v>
      </c>
      <c r="IB2" s="233" t="s">
        <v>7</v>
      </c>
      <c r="IC2" s="177" t="s">
        <v>7765</v>
      </c>
      <c r="ID2" s="234" t="s">
        <v>7794</v>
      </c>
      <c r="IE2" s="234" t="s">
        <v>4</v>
      </c>
      <c r="IF2" s="234" t="s">
        <v>7764</v>
      </c>
      <c r="IG2" s="234" t="s">
        <v>5</v>
      </c>
      <c r="IH2" s="234" t="s">
        <v>6</v>
      </c>
      <c r="II2" s="234" t="s">
        <v>8</v>
      </c>
      <c r="IJ2" s="234" t="s">
        <v>7</v>
      </c>
      <c r="IK2" s="234" t="s">
        <v>7765</v>
      </c>
      <c r="IL2" s="233" t="s">
        <v>7795</v>
      </c>
      <c r="IM2" s="233" t="s">
        <v>4</v>
      </c>
      <c r="IN2" s="233" t="s">
        <v>7764</v>
      </c>
      <c r="IO2" s="233" t="s">
        <v>5</v>
      </c>
      <c r="IP2" s="233" t="s">
        <v>6</v>
      </c>
      <c r="IQ2" s="233" t="s">
        <v>7796</v>
      </c>
      <c r="IR2" s="233" t="s">
        <v>7</v>
      </c>
      <c r="IS2" s="177" t="s">
        <v>7765</v>
      </c>
    </row>
    <row r="3" spans="1:253" s="187" customFormat="1" ht="12.95" customHeight="1" x14ac:dyDescent="0.2">
      <c r="A3" s="187" t="s">
        <v>104</v>
      </c>
      <c r="B3" s="187" t="s">
        <v>8401</v>
      </c>
      <c r="C3" s="187" t="s">
        <v>105</v>
      </c>
      <c r="D3" s="187" t="s">
        <v>106</v>
      </c>
      <c r="E3" s="187" t="s">
        <v>7844</v>
      </c>
      <c r="F3" s="187" t="s">
        <v>5003</v>
      </c>
      <c r="G3" s="180">
        <v>41800000</v>
      </c>
      <c r="H3" s="181" t="s">
        <v>5000</v>
      </c>
      <c r="I3" s="181" t="s">
        <v>19</v>
      </c>
      <c r="J3" s="181">
        <v>3</v>
      </c>
      <c r="K3" s="181" t="s">
        <v>5002</v>
      </c>
      <c r="L3" s="181" t="s">
        <v>5001</v>
      </c>
      <c r="M3" s="182">
        <v>44571</v>
      </c>
      <c r="N3" s="188" t="s">
        <v>5007</v>
      </c>
      <c r="O3" s="183">
        <v>652867</v>
      </c>
      <c r="P3" s="183" t="s">
        <v>5004</v>
      </c>
      <c r="Q3" s="183" t="s">
        <v>47</v>
      </c>
      <c r="R3" s="183">
        <v>1</v>
      </c>
      <c r="S3" s="183" t="s">
        <v>5006</v>
      </c>
      <c r="T3" s="183" t="s">
        <v>5005</v>
      </c>
      <c r="U3" s="184">
        <v>44571</v>
      </c>
      <c r="V3" s="188" t="s">
        <v>5009</v>
      </c>
      <c r="W3" s="181">
        <v>41800000</v>
      </c>
      <c r="X3" s="181" t="s">
        <v>5000</v>
      </c>
      <c r="Y3" s="181" t="s">
        <v>19</v>
      </c>
      <c r="Z3" s="181">
        <v>3</v>
      </c>
      <c r="AA3" s="181" t="s">
        <v>5008</v>
      </c>
      <c r="AB3" s="181" t="s">
        <v>5001</v>
      </c>
      <c r="AC3" s="182">
        <v>44571</v>
      </c>
      <c r="AD3" s="188" t="s">
        <v>5011</v>
      </c>
      <c r="AE3" s="189">
        <v>35900000</v>
      </c>
      <c r="AF3" s="189" t="s">
        <v>5000</v>
      </c>
      <c r="AG3" s="189" t="s">
        <v>19</v>
      </c>
      <c r="AH3" s="189">
        <v>3</v>
      </c>
      <c r="AI3" s="189" t="s">
        <v>5010</v>
      </c>
      <c r="AJ3" s="189" t="s">
        <v>5001</v>
      </c>
      <c r="AK3" s="190">
        <v>44571</v>
      </c>
      <c r="AL3" s="188" t="s">
        <v>5946</v>
      </c>
      <c r="AM3" s="181">
        <v>10375000</v>
      </c>
      <c r="AN3" s="181" t="s">
        <v>5943</v>
      </c>
      <c r="AO3" s="181" t="s">
        <v>19</v>
      </c>
      <c r="AP3" s="181">
        <v>3</v>
      </c>
      <c r="AQ3" s="181" t="s">
        <v>5945</v>
      </c>
      <c r="AR3" s="181" t="s">
        <v>5944</v>
      </c>
      <c r="AS3" s="182">
        <v>44619</v>
      </c>
      <c r="AT3" s="189" t="s">
        <v>1421</v>
      </c>
      <c r="AU3" s="189" t="s">
        <v>14</v>
      </c>
      <c r="AV3" s="189" t="s">
        <v>14</v>
      </c>
      <c r="AW3" s="189" t="s">
        <v>14</v>
      </c>
      <c r="AX3" s="189" t="s">
        <v>14</v>
      </c>
      <c r="AY3" s="189" t="s">
        <v>14</v>
      </c>
      <c r="AZ3" s="189" t="s">
        <v>14</v>
      </c>
      <c r="BA3" s="190">
        <v>43815</v>
      </c>
      <c r="BB3" s="188" t="s">
        <v>112</v>
      </c>
      <c r="BC3" s="181" t="s">
        <v>14</v>
      </c>
      <c r="BD3" s="181">
        <v>0</v>
      </c>
      <c r="BE3" s="181" t="s">
        <v>14</v>
      </c>
      <c r="BF3" s="181" t="s">
        <v>14</v>
      </c>
      <c r="BG3" s="181">
        <v>0</v>
      </c>
      <c r="BH3" s="181">
        <v>0</v>
      </c>
      <c r="BI3" s="182">
        <v>43495</v>
      </c>
      <c r="BJ3" s="189" t="s">
        <v>7036</v>
      </c>
      <c r="BK3" s="189">
        <v>1541</v>
      </c>
      <c r="BL3" s="189" t="s">
        <v>7033</v>
      </c>
      <c r="BM3" s="189" t="s">
        <v>19</v>
      </c>
      <c r="BN3" s="189">
        <v>3</v>
      </c>
      <c r="BO3" s="189" t="s">
        <v>7035</v>
      </c>
      <c r="BP3" s="189" t="s">
        <v>7034</v>
      </c>
      <c r="BQ3" s="190">
        <v>44657</v>
      </c>
      <c r="BR3" s="188" t="s">
        <v>107</v>
      </c>
      <c r="BS3" s="181" t="s">
        <v>14</v>
      </c>
      <c r="BT3" s="181">
        <v>0</v>
      </c>
      <c r="BU3" s="181" t="s">
        <v>14</v>
      </c>
      <c r="BV3" s="181" t="s">
        <v>14</v>
      </c>
      <c r="BW3" s="181">
        <v>0</v>
      </c>
      <c r="BX3" s="181">
        <v>0</v>
      </c>
      <c r="BY3" s="182">
        <v>43495</v>
      </c>
      <c r="BZ3" s="189" t="s">
        <v>816</v>
      </c>
      <c r="CA3" s="189" t="s">
        <v>14</v>
      </c>
      <c r="CB3" s="189" t="s">
        <v>14</v>
      </c>
      <c r="CC3" s="189" t="s">
        <v>14</v>
      </c>
      <c r="CD3" s="189" t="s">
        <v>14</v>
      </c>
      <c r="CE3" s="189" t="s">
        <v>14</v>
      </c>
      <c r="CF3" s="189" t="s">
        <v>14</v>
      </c>
      <c r="CG3" s="190">
        <v>43514</v>
      </c>
      <c r="CH3" s="188" t="s">
        <v>8927</v>
      </c>
      <c r="CI3" s="189" t="e">
        <v>#N/A</v>
      </c>
      <c r="CJ3" s="189" t="e">
        <v>#N/A</v>
      </c>
      <c r="CK3" s="189" t="e">
        <v>#N/A</v>
      </c>
      <c r="CL3" s="189" t="e">
        <v>#N/A</v>
      </c>
      <c r="CM3" s="189" t="e">
        <v>#N/A</v>
      </c>
      <c r="CN3" s="189" t="e">
        <v>#N/A</v>
      </c>
      <c r="CO3" s="195" t="e">
        <v>#N/A</v>
      </c>
      <c r="CP3" s="189" t="s">
        <v>111</v>
      </c>
      <c r="CQ3" s="181">
        <v>13114</v>
      </c>
      <c r="CR3" s="181" t="s">
        <v>108</v>
      </c>
      <c r="CS3" s="181" t="s">
        <v>22</v>
      </c>
      <c r="CT3" s="181">
        <v>2</v>
      </c>
      <c r="CU3" s="181" t="s">
        <v>110</v>
      </c>
      <c r="CV3" s="181" t="s">
        <v>109</v>
      </c>
      <c r="CW3" s="182">
        <v>43495</v>
      </c>
      <c r="CX3" s="189" t="s">
        <v>5013</v>
      </c>
      <c r="CY3" s="189">
        <v>24400000</v>
      </c>
      <c r="CZ3" s="189" t="s">
        <v>5000</v>
      </c>
      <c r="DA3" s="189" t="s">
        <v>22</v>
      </c>
      <c r="DB3" s="189">
        <v>2</v>
      </c>
      <c r="DC3" s="189" t="s">
        <v>5012</v>
      </c>
      <c r="DD3" s="189" t="s">
        <v>5001</v>
      </c>
      <c r="DE3" s="195">
        <v>44571</v>
      </c>
      <c r="DF3" s="191" t="s">
        <v>5014</v>
      </c>
      <c r="DG3" s="181">
        <v>5900000</v>
      </c>
      <c r="DH3" s="181" t="s">
        <v>5000</v>
      </c>
      <c r="DI3" s="181" t="s">
        <v>22</v>
      </c>
      <c r="DJ3" s="181">
        <v>2</v>
      </c>
      <c r="DK3" s="181" t="s">
        <v>5012</v>
      </c>
      <c r="DL3" s="181" t="s">
        <v>5001</v>
      </c>
      <c r="DM3" s="182">
        <v>44571</v>
      </c>
      <c r="DN3" s="189" t="s">
        <v>5015</v>
      </c>
      <c r="DO3" s="189">
        <v>11500000</v>
      </c>
      <c r="DP3" s="189" t="s">
        <v>5000</v>
      </c>
      <c r="DQ3" s="189" t="s">
        <v>22</v>
      </c>
      <c r="DR3" s="189">
        <v>2</v>
      </c>
      <c r="DS3" s="189" t="s">
        <v>5012</v>
      </c>
      <c r="DT3" s="189" t="s">
        <v>5001</v>
      </c>
      <c r="DU3" s="190">
        <v>44571</v>
      </c>
      <c r="DV3" s="188" t="s">
        <v>5016</v>
      </c>
      <c r="DW3" s="181">
        <v>15100000</v>
      </c>
      <c r="DX3" s="181" t="s">
        <v>5000</v>
      </c>
      <c r="DY3" s="181" t="s">
        <v>22</v>
      </c>
      <c r="DZ3" s="181">
        <v>2</v>
      </c>
      <c r="EA3" s="181" t="s">
        <v>5012</v>
      </c>
      <c r="EB3" s="181" t="s">
        <v>5001</v>
      </c>
      <c r="EC3" s="182">
        <v>44571</v>
      </c>
      <c r="ED3" s="189" t="s">
        <v>5017</v>
      </c>
      <c r="EE3" s="189">
        <v>9300000</v>
      </c>
      <c r="EF3" s="189" t="s">
        <v>5000</v>
      </c>
      <c r="EG3" s="189" t="s">
        <v>22</v>
      </c>
      <c r="EH3" s="189">
        <v>2</v>
      </c>
      <c r="EI3" s="189" t="s">
        <v>5012</v>
      </c>
      <c r="EJ3" s="189" t="s">
        <v>5001</v>
      </c>
      <c r="EK3" s="190">
        <v>44571</v>
      </c>
      <c r="EL3" s="188" t="s">
        <v>5018</v>
      </c>
      <c r="EM3" s="181">
        <v>0</v>
      </c>
      <c r="EN3" s="181" t="s">
        <v>5000</v>
      </c>
      <c r="EO3" s="181" t="s">
        <v>22</v>
      </c>
      <c r="EP3" s="181">
        <v>2</v>
      </c>
      <c r="EQ3" s="181" t="s">
        <v>5012</v>
      </c>
      <c r="ER3" s="181" t="s">
        <v>5001</v>
      </c>
      <c r="ES3" s="182">
        <v>44571</v>
      </c>
      <c r="ET3" s="189" t="s">
        <v>7037</v>
      </c>
      <c r="EU3" s="189">
        <v>1541</v>
      </c>
      <c r="EV3" s="189" t="s">
        <v>7033</v>
      </c>
      <c r="EW3" s="189" t="s">
        <v>19</v>
      </c>
      <c r="EX3" s="189">
        <v>3</v>
      </c>
      <c r="EY3" s="189" t="s">
        <v>7035</v>
      </c>
      <c r="EZ3" s="189" t="s">
        <v>7034</v>
      </c>
      <c r="FA3" s="190">
        <v>44657</v>
      </c>
      <c r="FB3" s="188" t="s">
        <v>2214</v>
      </c>
      <c r="FC3" s="181">
        <v>5</v>
      </c>
      <c r="FD3" s="181" t="s">
        <v>2211</v>
      </c>
      <c r="FE3" s="181" t="s">
        <v>22</v>
      </c>
      <c r="FF3" s="181">
        <v>2</v>
      </c>
      <c r="FG3" s="181" t="s">
        <v>2213</v>
      </c>
      <c r="FH3" s="181" t="s">
        <v>2212</v>
      </c>
      <c r="FI3" s="182">
        <v>44223</v>
      </c>
      <c r="FJ3" s="188" t="s">
        <v>113</v>
      </c>
      <c r="FK3" s="189" t="s">
        <v>14</v>
      </c>
      <c r="FL3" s="189">
        <v>0</v>
      </c>
      <c r="FM3" s="189" t="s">
        <v>14</v>
      </c>
      <c r="FN3" s="189" t="s">
        <v>14</v>
      </c>
      <c r="FO3" s="189">
        <v>0</v>
      </c>
      <c r="FP3" s="189">
        <v>0</v>
      </c>
      <c r="FQ3" s="190">
        <v>43495</v>
      </c>
      <c r="FR3" s="188" t="s">
        <v>114</v>
      </c>
      <c r="FS3" s="181" t="s">
        <v>14</v>
      </c>
      <c r="FT3" s="181">
        <v>0</v>
      </c>
      <c r="FU3" s="181" t="s">
        <v>14</v>
      </c>
      <c r="FV3" s="181" t="s">
        <v>14</v>
      </c>
      <c r="FW3" s="181">
        <v>0</v>
      </c>
      <c r="FX3" s="181">
        <v>0</v>
      </c>
      <c r="FY3" s="182">
        <v>43495</v>
      </c>
      <c r="FZ3" s="189" t="s">
        <v>3408</v>
      </c>
      <c r="GA3" s="189">
        <v>1</v>
      </c>
      <c r="GB3" s="189" t="s">
        <v>2716</v>
      </c>
      <c r="GC3" s="189" t="s">
        <v>22</v>
      </c>
      <c r="GD3" s="189">
        <v>2</v>
      </c>
      <c r="GE3" s="189" t="s">
        <v>14</v>
      </c>
      <c r="GF3" s="189" t="s">
        <v>14</v>
      </c>
      <c r="GG3" s="190">
        <v>44489</v>
      </c>
      <c r="GH3" s="188" t="s">
        <v>3414</v>
      </c>
      <c r="GI3" s="181">
        <v>2</v>
      </c>
      <c r="GJ3" s="181" t="s">
        <v>2716</v>
      </c>
      <c r="GK3" s="181" t="s">
        <v>22</v>
      </c>
      <c r="GL3" s="181">
        <v>2</v>
      </c>
      <c r="GM3" s="181" t="s">
        <v>14</v>
      </c>
      <c r="GN3" s="181" t="s">
        <v>14</v>
      </c>
      <c r="GO3" s="182">
        <v>44489</v>
      </c>
      <c r="GP3" s="189" t="s">
        <v>3409</v>
      </c>
      <c r="GQ3" s="189">
        <v>2</v>
      </c>
      <c r="GR3" s="189" t="s">
        <v>2716</v>
      </c>
      <c r="GS3" s="189" t="s">
        <v>22</v>
      </c>
      <c r="GT3" s="189">
        <v>2</v>
      </c>
      <c r="GU3" s="189" t="s">
        <v>14</v>
      </c>
      <c r="GV3" s="189" t="s">
        <v>14</v>
      </c>
      <c r="GW3" s="190">
        <v>44489</v>
      </c>
      <c r="GX3" s="188" t="s">
        <v>3415</v>
      </c>
      <c r="GY3" s="181">
        <v>3</v>
      </c>
      <c r="GZ3" s="181" t="s">
        <v>2716</v>
      </c>
      <c r="HA3" s="181" t="s">
        <v>22</v>
      </c>
      <c r="HB3" s="181">
        <v>2</v>
      </c>
      <c r="HC3" s="181" t="s">
        <v>14</v>
      </c>
      <c r="HD3" s="181" t="s">
        <v>14</v>
      </c>
      <c r="HE3" s="182">
        <v>44489</v>
      </c>
      <c r="HF3" s="189" t="s">
        <v>3407</v>
      </c>
      <c r="HG3" s="189">
        <v>2</v>
      </c>
      <c r="HH3" s="189" t="s">
        <v>2716</v>
      </c>
      <c r="HI3" s="189" t="s">
        <v>22</v>
      </c>
      <c r="HJ3" s="189">
        <v>2</v>
      </c>
      <c r="HK3" s="189" t="s">
        <v>14</v>
      </c>
      <c r="HL3" s="189" t="s">
        <v>14</v>
      </c>
      <c r="HM3" s="190">
        <v>44489</v>
      </c>
      <c r="HN3" s="188" t="s">
        <v>3413</v>
      </c>
      <c r="HO3" s="181">
        <v>3</v>
      </c>
      <c r="HP3" s="181" t="s">
        <v>2716</v>
      </c>
      <c r="HQ3" s="181" t="s">
        <v>22</v>
      </c>
      <c r="HR3" s="181">
        <v>2</v>
      </c>
      <c r="HS3" s="181" t="s">
        <v>14</v>
      </c>
      <c r="HT3" s="181" t="s">
        <v>14</v>
      </c>
      <c r="HU3" s="182">
        <v>44489</v>
      </c>
      <c r="HV3" s="189" t="s">
        <v>3410</v>
      </c>
      <c r="HW3" s="189">
        <v>3</v>
      </c>
      <c r="HX3" s="189" t="s">
        <v>2716</v>
      </c>
      <c r="HY3" s="189" t="s">
        <v>22</v>
      </c>
      <c r="HZ3" s="189">
        <v>2</v>
      </c>
      <c r="IA3" s="189" t="s">
        <v>14</v>
      </c>
      <c r="IB3" s="189" t="s">
        <v>14</v>
      </c>
      <c r="IC3" s="190">
        <v>44489</v>
      </c>
      <c r="ID3" s="188" t="s">
        <v>3412</v>
      </c>
      <c r="IE3" s="181">
        <v>3</v>
      </c>
      <c r="IF3" s="181" t="s">
        <v>2716</v>
      </c>
      <c r="IG3" s="181" t="s">
        <v>22</v>
      </c>
      <c r="IH3" s="181">
        <v>2</v>
      </c>
      <c r="II3" s="181" t="s">
        <v>14</v>
      </c>
      <c r="IJ3" s="181" t="s">
        <v>14</v>
      </c>
      <c r="IK3" s="182">
        <v>44489</v>
      </c>
      <c r="IL3" s="189" t="s">
        <v>3411</v>
      </c>
      <c r="IM3" s="189">
        <v>3</v>
      </c>
      <c r="IN3" s="189" t="s">
        <v>2716</v>
      </c>
      <c r="IO3" s="189" t="s">
        <v>22</v>
      </c>
      <c r="IP3" s="189">
        <v>2</v>
      </c>
      <c r="IQ3" s="189" t="s">
        <v>14</v>
      </c>
      <c r="IR3" s="189" t="s">
        <v>14</v>
      </c>
      <c r="IS3" s="190">
        <v>44489</v>
      </c>
    </row>
    <row r="4" spans="1:253" s="187" customFormat="1" ht="12.95" customHeight="1" x14ac:dyDescent="0.2">
      <c r="A4" s="187" t="s">
        <v>4757</v>
      </c>
      <c r="B4" s="187" t="s">
        <v>8407</v>
      </c>
      <c r="C4" s="187" t="s">
        <v>4758</v>
      </c>
      <c r="D4" s="187" t="s">
        <v>4759</v>
      </c>
      <c r="E4" s="187" t="s">
        <v>7845</v>
      </c>
      <c r="F4" s="187" t="s">
        <v>4763</v>
      </c>
      <c r="G4" s="180">
        <v>32866000</v>
      </c>
      <c r="H4" s="181" t="s">
        <v>4760</v>
      </c>
      <c r="I4" s="181" t="s">
        <v>47</v>
      </c>
      <c r="J4" s="181">
        <v>1</v>
      </c>
      <c r="K4" s="181" t="s">
        <v>4762</v>
      </c>
      <c r="L4" s="181" t="s">
        <v>4761</v>
      </c>
      <c r="M4" s="182">
        <v>44546</v>
      </c>
      <c r="N4" s="191" t="s">
        <v>4767</v>
      </c>
      <c r="O4" s="183">
        <v>212514</v>
      </c>
      <c r="P4" s="183" t="s">
        <v>4764</v>
      </c>
      <c r="Q4" s="183" t="s">
        <v>22</v>
      </c>
      <c r="R4" s="183">
        <v>2</v>
      </c>
      <c r="S4" s="183" t="s">
        <v>4766</v>
      </c>
      <c r="T4" s="183" t="s">
        <v>4765</v>
      </c>
      <c r="U4" s="184">
        <v>44546</v>
      </c>
      <c r="V4" s="191" t="s">
        <v>4771</v>
      </c>
      <c r="W4" s="181">
        <v>2727000</v>
      </c>
      <c r="X4" s="181" t="s">
        <v>4768</v>
      </c>
      <c r="Y4" s="181" t="s">
        <v>47</v>
      </c>
      <c r="Z4" s="181">
        <v>1</v>
      </c>
      <c r="AA4" s="181" t="s">
        <v>4770</v>
      </c>
      <c r="AB4" s="181" t="s">
        <v>4769</v>
      </c>
      <c r="AC4" s="182">
        <v>44546</v>
      </c>
      <c r="AD4" s="191" t="s">
        <v>4773</v>
      </c>
      <c r="AE4" s="189">
        <v>2187000</v>
      </c>
      <c r="AF4" s="189" t="s">
        <v>4768</v>
      </c>
      <c r="AG4" s="189" t="s">
        <v>47</v>
      </c>
      <c r="AH4" s="189">
        <v>1</v>
      </c>
      <c r="AI4" s="189" t="s">
        <v>4772</v>
      </c>
      <c r="AJ4" s="189" t="s">
        <v>4769</v>
      </c>
      <c r="AK4" s="190">
        <v>44546</v>
      </c>
      <c r="AL4" s="191" t="s">
        <v>4777</v>
      </c>
      <c r="AM4" s="181">
        <v>3000</v>
      </c>
      <c r="AN4" s="181" t="s">
        <v>4774</v>
      </c>
      <c r="AO4" s="181" t="s">
        <v>22</v>
      </c>
      <c r="AP4" s="181">
        <v>2</v>
      </c>
      <c r="AQ4" s="181" t="s">
        <v>4776</v>
      </c>
      <c r="AR4" s="181" t="s">
        <v>4775</v>
      </c>
      <c r="AS4" s="182">
        <v>44546</v>
      </c>
      <c r="AT4" s="192" t="s">
        <v>8928</v>
      </c>
      <c r="AU4" s="189" t="e">
        <v>#N/A</v>
      </c>
      <c r="AV4" s="189" t="e">
        <v>#N/A</v>
      </c>
      <c r="AW4" s="189" t="e">
        <v>#N/A</v>
      </c>
      <c r="AX4" s="189" t="e">
        <v>#N/A</v>
      </c>
      <c r="AY4" s="189" t="e">
        <v>#N/A</v>
      </c>
      <c r="AZ4" s="189" t="e">
        <v>#N/A</v>
      </c>
      <c r="BA4" s="190" t="e">
        <v>#N/A</v>
      </c>
      <c r="BB4" s="191" t="s">
        <v>8929</v>
      </c>
      <c r="BC4" s="181" t="e">
        <v>#N/A</v>
      </c>
      <c r="BD4" s="181" t="e">
        <v>#N/A</v>
      </c>
      <c r="BE4" s="181" t="e">
        <v>#N/A</v>
      </c>
      <c r="BF4" s="181" t="e">
        <v>#N/A</v>
      </c>
      <c r="BG4" s="181" t="e">
        <v>#N/A</v>
      </c>
      <c r="BH4" s="181" t="e">
        <v>#N/A</v>
      </c>
      <c r="BI4" s="182" t="e">
        <v>#N/A</v>
      </c>
      <c r="BJ4" s="192" t="s">
        <v>4780</v>
      </c>
      <c r="BK4" s="192">
        <v>0</v>
      </c>
      <c r="BL4" s="192" t="s">
        <v>4778</v>
      </c>
      <c r="BM4" s="192" t="s">
        <v>47</v>
      </c>
      <c r="BN4" s="192">
        <v>1</v>
      </c>
      <c r="BO4" s="192" t="s">
        <v>4779</v>
      </c>
      <c r="BP4" s="189" t="s">
        <v>2535</v>
      </c>
      <c r="BQ4" s="193">
        <v>44546</v>
      </c>
      <c r="BR4" s="191" t="s">
        <v>8930</v>
      </c>
      <c r="BS4" s="185" t="e">
        <v>#N/A</v>
      </c>
      <c r="BT4" s="185" t="e">
        <v>#N/A</v>
      </c>
      <c r="BU4" s="185" t="e">
        <v>#N/A</v>
      </c>
      <c r="BV4" s="185" t="e">
        <v>#N/A</v>
      </c>
      <c r="BW4" s="185" t="e">
        <v>#N/A</v>
      </c>
      <c r="BX4" s="185" t="e">
        <v>#N/A</v>
      </c>
      <c r="BY4" s="182" t="e">
        <v>#N/A</v>
      </c>
      <c r="BZ4" s="192" t="s">
        <v>8931</v>
      </c>
      <c r="CA4" s="192" t="e">
        <v>#N/A</v>
      </c>
      <c r="CB4" s="192" t="e">
        <v>#N/A</v>
      </c>
      <c r="CC4" s="192" t="e">
        <v>#N/A</v>
      </c>
      <c r="CD4" s="192" t="e">
        <v>#N/A</v>
      </c>
      <c r="CE4" s="192" t="e">
        <v>#N/A</v>
      </c>
      <c r="CF4" s="192" t="e">
        <v>#N/A</v>
      </c>
      <c r="CG4" s="193" t="e">
        <v>#N/A</v>
      </c>
      <c r="CH4" s="191" t="s">
        <v>8932</v>
      </c>
      <c r="CI4" s="192" t="e">
        <v>#N/A</v>
      </c>
      <c r="CJ4" s="192" t="e">
        <v>#N/A</v>
      </c>
      <c r="CK4" s="192" t="e">
        <v>#N/A</v>
      </c>
      <c r="CL4" s="192" t="e">
        <v>#N/A</v>
      </c>
      <c r="CM4" s="192" t="e">
        <v>#N/A</v>
      </c>
      <c r="CN4" s="192" t="e">
        <v>#N/A</v>
      </c>
      <c r="CO4" s="194" t="e">
        <v>#N/A</v>
      </c>
      <c r="CP4" s="192" t="s">
        <v>8933</v>
      </c>
      <c r="CQ4" s="185" t="e">
        <v>#N/A</v>
      </c>
      <c r="CR4" s="185" t="e">
        <v>#N/A</v>
      </c>
      <c r="CS4" s="185" t="e">
        <v>#N/A</v>
      </c>
      <c r="CT4" s="185" t="e">
        <v>#N/A</v>
      </c>
      <c r="CU4" s="185" t="e">
        <v>#N/A</v>
      </c>
      <c r="CV4" s="185" t="e">
        <v>#N/A</v>
      </c>
      <c r="CW4" s="182" t="e">
        <v>#N/A</v>
      </c>
      <c r="CX4" s="192" t="s">
        <v>4781</v>
      </c>
      <c r="CY4" s="189">
        <v>1350000</v>
      </c>
      <c r="CZ4" s="189" t="s">
        <v>4768</v>
      </c>
      <c r="DA4" s="189" t="s">
        <v>47</v>
      </c>
      <c r="DB4" s="189">
        <v>1</v>
      </c>
      <c r="DC4" s="189" t="s">
        <v>2706</v>
      </c>
      <c r="DD4" s="189" t="s">
        <v>4769</v>
      </c>
      <c r="DE4" s="195">
        <v>44546</v>
      </c>
      <c r="DF4" s="191" t="s">
        <v>4782</v>
      </c>
      <c r="DG4" s="181">
        <v>540000</v>
      </c>
      <c r="DH4" s="185" t="s">
        <v>4768</v>
      </c>
      <c r="DI4" s="185" t="s">
        <v>47</v>
      </c>
      <c r="DJ4" s="185">
        <v>1</v>
      </c>
      <c r="DK4" s="185" t="s">
        <v>2706</v>
      </c>
      <c r="DL4" s="185" t="s">
        <v>4769</v>
      </c>
      <c r="DM4" s="182">
        <v>44546</v>
      </c>
      <c r="DN4" s="192" t="s">
        <v>4783</v>
      </c>
      <c r="DO4" s="189">
        <v>837000</v>
      </c>
      <c r="DP4" s="192" t="s">
        <v>4768</v>
      </c>
      <c r="DQ4" s="192" t="s">
        <v>47</v>
      </c>
      <c r="DR4" s="192">
        <v>1</v>
      </c>
      <c r="DS4" s="192" t="s">
        <v>2706</v>
      </c>
      <c r="DT4" s="192" t="s">
        <v>4769</v>
      </c>
      <c r="DU4" s="193">
        <v>44546</v>
      </c>
      <c r="DV4" s="191" t="s">
        <v>4784</v>
      </c>
      <c r="DW4" s="181">
        <v>1026000</v>
      </c>
      <c r="DX4" s="185" t="s">
        <v>4768</v>
      </c>
      <c r="DY4" s="185" t="s">
        <v>47</v>
      </c>
      <c r="DZ4" s="185">
        <v>1</v>
      </c>
      <c r="EA4" s="185" t="s">
        <v>2706</v>
      </c>
      <c r="EB4" s="185" t="s">
        <v>4769</v>
      </c>
      <c r="EC4" s="182">
        <v>44546</v>
      </c>
      <c r="ED4" s="192" t="s">
        <v>4785</v>
      </c>
      <c r="EE4" s="189">
        <v>324000</v>
      </c>
      <c r="EF4" s="192" t="s">
        <v>4768</v>
      </c>
      <c r="EG4" s="192" t="s">
        <v>47</v>
      </c>
      <c r="EH4" s="192">
        <v>1</v>
      </c>
      <c r="EI4" s="192" t="s">
        <v>2706</v>
      </c>
      <c r="EJ4" s="192" t="s">
        <v>4769</v>
      </c>
      <c r="EK4" s="193">
        <v>44546</v>
      </c>
      <c r="EL4" s="191" t="s">
        <v>4786</v>
      </c>
      <c r="EM4" s="181">
        <v>0</v>
      </c>
      <c r="EN4" s="185" t="s">
        <v>4768</v>
      </c>
      <c r="EO4" s="185" t="s">
        <v>47</v>
      </c>
      <c r="EP4" s="185">
        <v>1</v>
      </c>
      <c r="EQ4" s="185" t="s">
        <v>2706</v>
      </c>
      <c r="ER4" s="185" t="s">
        <v>4769</v>
      </c>
      <c r="ES4" s="182">
        <v>44546</v>
      </c>
      <c r="ET4" s="192" t="s">
        <v>4851</v>
      </c>
      <c r="EU4" s="192">
        <v>4</v>
      </c>
      <c r="EV4" s="192" t="s">
        <v>4849</v>
      </c>
      <c r="EW4" s="192" t="s">
        <v>47</v>
      </c>
      <c r="EX4" s="192">
        <v>1</v>
      </c>
      <c r="EY4" s="192" t="s">
        <v>4850</v>
      </c>
      <c r="EZ4" s="192" t="s">
        <v>2535</v>
      </c>
      <c r="FA4" s="193">
        <v>44550</v>
      </c>
      <c r="FB4" s="191" t="s">
        <v>4845</v>
      </c>
      <c r="FC4" s="185">
        <v>3</v>
      </c>
      <c r="FD4" s="185" t="s">
        <v>4774</v>
      </c>
      <c r="FE4" s="185" t="s">
        <v>22</v>
      </c>
      <c r="FF4" s="185">
        <v>2</v>
      </c>
      <c r="FG4" s="185" t="s">
        <v>4844</v>
      </c>
      <c r="FH4" s="185" t="s">
        <v>4775</v>
      </c>
      <c r="FI4" s="182">
        <v>44550</v>
      </c>
      <c r="FJ4" s="191" t="s">
        <v>8934</v>
      </c>
      <c r="FK4" s="192" t="e">
        <v>#N/A</v>
      </c>
      <c r="FL4" s="192" t="e">
        <v>#N/A</v>
      </c>
      <c r="FM4" s="192" t="e">
        <v>#N/A</v>
      </c>
      <c r="FN4" s="192" t="e">
        <v>#N/A</v>
      </c>
      <c r="FO4" s="192" t="e">
        <v>#N/A</v>
      </c>
      <c r="FP4" s="189" t="e">
        <v>#N/A</v>
      </c>
      <c r="FQ4" s="190" t="e">
        <v>#N/A</v>
      </c>
      <c r="FR4" s="191" t="s">
        <v>8935</v>
      </c>
      <c r="FS4" s="185" t="e">
        <v>#N/A</v>
      </c>
      <c r="FT4" s="185" t="e">
        <v>#N/A</v>
      </c>
      <c r="FU4" s="185" t="e">
        <v>#N/A</v>
      </c>
      <c r="FV4" s="185" t="e">
        <v>#N/A</v>
      </c>
      <c r="FW4" s="185" t="e">
        <v>#N/A</v>
      </c>
      <c r="FX4" s="185" t="e">
        <v>#N/A</v>
      </c>
      <c r="FY4" s="182" t="e">
        <v>#N/A</v>
      </c>
      <c r="FZ4" s="192" t="s">
        <v>4788</v>
      </c>
      <c r="GA4" s="192">
        <v>1</v>
      </c>
      <c r="GB4" s="192" t="s">
        <v>2716</v>
      </c>
      <c r="GC4" s="192" t="s">
        <v>22</v>
      </c>
      <c r="GD4" s="192">
        <v>2</v>
      </c>
      <c r="GE4" s="192" t="s">
        <v>14</v>
      </c>
      <c r="GF4" s="192" t="s">
        <v>14</v>
      </c>
      <c r="GG4" s="193">
        <v>44546</v>
      </c>
      <c r="GH4" s="191" t="s">
        <v>4794</v>
      </c>
      <c r="GI4" s="185">
        <v>0</v>
      </c>
      <c r="GJ4" s="185" t="s">
        <v>2716</v>
      </c>
      <c r="GK4" s="185" t="s">
        <v>22</v>
      </c>
      <c r="GL4" s="185">
        <v>2</v>
      </c>
      <c r="GM4" s="185" t="s">
        <v>14</v>
      </c>
      <c r="GN4" s="185" t="s">
        <v>14</v>
      </c>
      <c r="GO4" s="182">
        <v>44546</v>
      </c>
      <c r="GP4" s="192" t="s">
        <v>4789</v>
      </c>
      <c r="GQ4" s="192">
        <v>0</v>
      </c>
      <c r="GR4" s="192" t="s">
        <v>2716</v>
      </c>
      <c r="GS4" s="192" t="s">
        <v>22</v>
      </c>
      <c r="GT4" s="192">
        <v>2</v>
      </c>
      <c r="GU4" s="192" t="s">
        <v>14</v>
      </c>
      <c r="GV4" s="192" t="s">
        <v>14</v>
      </c>
      <c r="GW4" s="193">
        <v>44546</v>
      </c>
      <c r="GX4" s="191" t="s">
        <v>4795</v>
      </c>
      <c r="GY4" s="185">
        <v>0</v>
      </c>
      <c r="GZ4" s="185" t="s">
        <v>2716</v>
      </c>
      <c r="HA4" s="185" t="s">
        <v>22</v>
      </c>
      <c r="HB4" s="185">
        <v>2</v>
      </c>
      <c r="HC4" s="185" t="s">
        <v>14</v>
      </c>
      <c r="HD4" s="185" t="s">
        <v>14</v>
      </c>
      <c r="HE4" s="182">
        <v>44546</v>
      </c>
      <c r="HF4" s="192" t="s">
        <v>4787</v>
      </c>
      <c r="HG4" s="192">
        <v>0</v>
      </c>
      <c r="HH4" s="192" t="s">
        <v>2716</v>
      </c>
      <c r="HI4" s="192" t="s">
        <v>22</v>
      </c>
      <c r="HJ4" s="192">
        <v>2</v>
      </c>
      <c r="HK4" s="192" t="s">
        <v>14</v>
      </c>
      <c r="HL4" s="192" t="s">
        <v>14</v>
      </c>
      <c r="HM4" s="193">
        <v>44546</v>
      </c>
      <c r="HN4" s="191" t="s">
        <v>4793</v>
      </c>
      <c r="HO4" s="185">
        <v>0</v>
      </c>
      <c r="HP4" s="185" t="s">
        <v>2716</v>
      </c>
      <c r="HQ4" s="185" t="s">
        <v>22</v>
      </c>
      <c r="HR4" s="185">
        <v>2</v>
      </c>
      <c r="HS4" s="185" t="s">
        <v>14</v>
      </c>
      <c r="HT4" s="185" t="s">
        <v>14</v>
      </c>
      <c r="HU4" s="182">
        <v>44546</v>
      </c>
      <c r="HV4" s="192" t="s">
        <v>4790</v>
      </c>
      <c r="HW4" s="192">
        <v>0</v>
      </c>
      <c r="HX4" s="192" t="s">
        <v>2716</v>
      </c>
      <c r="HY4" s="192" t="s">
        <v>22</v>
      </c>
      <c r="HZ4" s="192">
        <v>2</v>
      </c>
      <c r="IA4" s="192" t="s">
        <v>14</v>
      </c>
      <c r="IB4" s="192" t="s">
        <v>14</v>
      </c>
      <c r="IC4" s="193">
        <v>44546</v>
      </c>
      <c r="ID4" s="191" t="s">
        <v>4792</v>
      </c>
      <c r="IE4" s="185">
        <v>2</v>
      </c>
      <c r="IF4" s="185" t="s">
        <v>2716</v>
      </c>
      <c r="IG4" s="185" t="s">
        <v>22</v>
      </c>
      <c r="IH4" s="185">
        <v>2</v>
      </c>
      <c r="II4" s="185" t="s">
        <v>14</v>
      </c>
      <c r="IJ4" s="185" t="s">
        <v>14</v>
      </c>
      <c r="IK4" s="182">
        <v>44546</v>
      </c>
      <c r="IL4" s="192" t="s">
        <v>4791</v>
      </c>
      <c r="IM4" s="192">
        <v>0</v>
      </c>
      <c r="IN4" s="192" t="s">
        <v>2716</v>
      </c>
      <c r="IO4" s="192" t="s">
        <v>22</v>
      </c>
      <c r="IP4" s="192">
        <v>2</v>
      </c>
      <c r="IQ4" s="192" t="s">
        <v>14</v>
      </c>
      <c r="IR4" s="192" t="s">
        <v>14</v>
      </c>
      <c r="IS4" s="193">
        <v>44546</v>
      </c>
    </row>
    <row r="5" spans="1:253" s="187" customFormat="1" ht="12.95" customHeight="1" x14ac:dyDescent="0.2">
      <c r="A5" s="187" t="s">
        <v>1994</v>
      </c>
      <c r="B5" s="187" t="s">
        <v>8415</v>
      </c>
      <c r="C5" s="187" t="s">
        <v>1995</v>
      </c>
      <c r="D5" s="187" t="s">
        <v>1996</v>
      </c>
      <c r="E5" s="187" t="s">
        <v>7852</v>
      </c>
      <c r="F5" s="187" t="s">
        <v>2626</v>
      </c>
      <c r="G5" s="180">
        <v>3024000</v>
      </c>
      <c r="H5" s="181" t="s">
        <v>2623</v>
      </c>
      <c r="I5" s="181" t="s">
        <v>22</v>
      </c>
      <c r="J5" s="181">
        <v>2</v>
      </c>
      <c r="K5" s="181" t="s">
        <v>2625</v>
      </c>
      <c r="L5" s="181" t="s">
        <v>2624</v>
      </c>
      <c r="M5" s="182">
        <v>44312</v>
      </c>
      <c r="N5" s="191" t="s">
        <v>2063</v>
      </c>
      <c r="O5" s="183">
        <v>28203</v>
      </c>
      <c r="P5" s="183" t="s">
        <v>1937</v>
      </c>
      <c r="Q5" s="183" t="s">
        <v>47</v>
      </c>
      <c r="R5" s="183">
        <v>1</v>
      </c>
      <c r="S5" s="183" t="s">
        <v>2062</v>
      </c>
      <c r="T5" s="183" t="s">
        <v>2061</v>
      </c>
      <c r="U5" s="184">
        <v>44160</v>
      </c>
      <c r="V5" s="191" t="s">
        <v>2627</v>
      </c>
      <c r="W5" s="181">
        <v>3024000</v>
      </c>
      <c r="X5" s="181" t="s">
        <v>2623</v>
      </c>
      <c r="Y5" s="181" t="s">
        <v>22</v>
      </c>
      <c r="Z5" s="181">
        <v>2</v>
      </c>
      <c r="AA5" s="181" t="s">
        <v>2625</v>
      </c>
      <c r="AB5" s="181" t="s">
        <v>2624</v>
      </c>
      <c r="AC5" s="182">
        <v>44312</v>
      </c>
      <c r="AD5" s="191" t="s">
        <v>2631</v>
      </c>
      <c r="AE5" s="189">
        <v>84000</v>
      </c>
      <c r="AF5" s="189" t="s">
        <v>2628</v>
      </c>
      <c r="AG5" s="189" t="s">
        <v>22</v>
      </c>
      <c r="AH5" s="189">
        <v>2</v>
      </c>
      <c r="AI5" s="189" t="s">
        <v>2630</v>
      </c>
      <c r="AJ5" s="189" t="s">
        <v>2629</v>
      </c>
      <c r="AK5" s="190">
        <v>44312</v>
      </c>
      <c r="AL5" s="191" t="s">
        <v>2635</v>
      </c>
      <c r="AM5" s="181">
        <v>66000</v>
      </c>
      <c r="AN5" s="181" t="s">
        <v>2632</v>
      </c>
      <c r="AO5" s="181" t="s">
        <v>22</v>
      </c>
      <c r="AP5" s="181">
        <v>2</v>
      </c>
      <c r="AQ5" s="181" t="s">
        <v>2634</v>
      </c>
      <c r="AR5" s="181" t="s">
        <v>2633</v>
      </c>
      <c r="AS5" s="182">
        <v>44312</v>
      </c>
      <c r="AT5" s="192" t="s">
        <v>2001</v>
      </c>
      <c r="AU5" s="189" t="s">
        <v>14</v>
      </c>
      <c r="AV5" s="189" t="s">
        <v>14</v>
      </c>
      <c r="AW5" s="189" t="s">
        <v>14</v>
      </c>
      <c r="AX5" s="189" t="s">
        <v>14</v>
      </c>
      <c r="AY5" s="189" t="s">
        <v>14</v>
      </c>
      <c r="AZ5" s="189" t="s">
        <v>14</v>
      </c>
      <c r="BA5" s="190">
        <v>44139</v>
      </c>
      <c r="BB5" s="191" t="s">
        <v>2000</v>
      </c>
      <c r="BC5" s="181" t="s">
        <v>14</v>
      </c>
      <c r="BD5" s="181" t="s">
        <v>14</v>
      </c>
      <c r="BE5" s="181" t="s">
        <v>14</v>
      </c>
      <c r="BF5" s="181" t="s">
        <v>14</v>
      </c>
      <c r="BG5" s="181" t="s">
        <v>14</v>
      </c>
      <c r="BH5" s="181" t="s">
        <v>14</v>
      </c>
      <c r="BI5" s="182">
        <v>44139</v>
      </c>
      <c r="BJ5" s="192" t="s">
        <v>2998</v>
      </c>
      <c r="BK5" s="192">
        <v>1</v>
      </c>
      <c r="BL5" s="192" t="s">
        <v>2995</v>
      </c>
      <c r="BM5" s="192" t="s">
        <v>22</v>
      </c>
      <c r="BN5" s="192">
        <v>2</v>
      </c>
      <c r="BO5" s="192" t="s">
        <v>2997</v>
      </c>
      <c r="BP5" s="189" t="s">
        <v>2996</v>
      </c>
      <c r="BQ5" s="193">
        <v>44413</v>
      </c>
      <c r="BR5" s="191" t="s">
        <v>1997</v>
      </c>
      <c r="BS5" s="185" t="s">
        <v>14</v>
      </c>
      <c r="BT5" s="185" t="s">
        <v>14</v>
      </c>
      <c r="BU5" s="185" t="s">
        <v>14</v>
      </c>
      <c r="BV5" s="185" t="s">
        <v>14</v>
      </c>
      <c r="BW5" s="185" t="s">
        <v>14</v>
      </c>
      <c r="BX5" s="185" t="s">
        <v>14</v>
      </c>
      <c r="BY5" s="182">
        <v>44139</v>
      </c>
      <c r="BZ5" s="192" t="s">
        <v>1998</v>
      </c>
      <c r="CA5" s="192" t="s">
        <v>14</v>
      </c>
      <c r="CB5" s="192" t="s">
        <v>14</v>
      </c>
      <c r="CC5" s="192" t="s">
        <v>14</v>
      </c>
      <c r="CD5" s="192" t="s">
        <v>14</v>
      </c>
      <c r="CE5" s="192" t="s">
        <v>14</v>
      </c>
      <c r="CF5" s="192" t="s">
        <v>14</v>
      </c>
      <c r="CG5" s="193">
        <v>44139</v>
      </c>
      <c r="CH5" s="191" t="s">
        <v>8936</v>
      </c>
      <c r="CI5" s="192" t="e">
        <v>#N/A</v>
      </c>
      <c r="CJ5" s="192" t="e">
        <v>#N/A</v>
      </c>
      <c r="CK5" s="192" t="e">
        <v>#N/A</v>
      </c>
      <c r="CL5" s="192" t="e">
        <v>#N/A</v>
      </c>
      <c r="CM5" s="192" t="e">
        <v>#N/A</v>
      </c>
      <c r="CN5" s="192" t="e">
        <v>#N/A</v>
      </c>
      <c r="CO5" s="194" t="e">
        <v>#N/A</v>
      </c>
      <c r="CP5" s="192" t="s">
        <v>1999</v>
      </c>
      <c r="CQ5" s="185" t="s">
        <v>14</v>
      </c>
      <c r="CR5" s="185" t="s">
        <v>14</v>
      </c>
      <c r="CS5" s="185" t="s">
        <v>14</v>
      </c>
      <c r="CT5" s="185" t="s">
        <v>14</v>
      </c>
      <c r="CU5" s="185" t="s">
        <v>14</v>
      </c>
      <c r="CV5" s="185" t="s">
        <v>14</v>
      </c>
      <c r="CW5" s="182">
        <v>44139</v>
      </c>
      <c r="CX5" s="192" t="s">
        <v>2637</v>
      </c>
      <c r="CY5" s="189">
        <v>66000</v>
      </c>
      <c r="CZ5" s="189" t="s">
        <v>2628</v>
      </c>
      <c r="DA5" s="189" t="s">
        <v>22</v>
      </c>
      <c r="DB5" s="189">
        <v>2</v>
      </c>
      <c r="DC5" s="189" t="s">
        <v>2636</v>
      </c>
      <c r="DD5" s="189" t="s">
        <v>2629</v>
      </c>
      <c r="DE5" s="195">
        <v>44312</v>
      </c>
      <c r="DF5" s="191" t="s">
        <v>2638</v>
      </c>
      <c r="DG5" s="181">
        <v>2874000</v>
      </c>
      <c r="DH5" s="185" t="s">
        <v>2628</v>
      </c>
      <c r="DI5" s="185" t="s">
        <v>22</v>
      </c>
      <c r="DJ5" s="185">
        <v>2</v>
      </c>
      <c r="DK5" s="185" t="s">
        <v>2636</v>
      </c>
      <c r="DL5" s="185" t="s">
        <v>2629</v>
      </c>
      <c r="DM5" s="182">
        <v>44312</v>
      </c>
      <c r="DN5" s="192" t="s">
        <v>2639</v>
      </c>
      <c r="DO5" s="189">
        <v>18000</v>
      </c>
      <c r="DP5" s="192" t="s">
        <v>2628</v>
      </c>
      <c r="DQ5" s="192" t="s">
        <v>22</v>
      </c>
      <c r="DR5" s="192">
        <v>2</v>
      </c>
      <c r="DS5" s="192" t="s">
        <v>2636</v>
      </c>
      <c r="DT5" s="192" t="s">
        <v>2629</v>
      </c>
      <c r="DU5" s="193">
        <v>44312</v>
      </c>
      <c r="DV5" s="191" t="s">
        <v>2640</v>
      </c>
      <c r="DW5" s="181">
        <v>66000</v>
      </c>
      <c r="DX5" s="185" t="s">
        <v>2628</v>
      </c>
      <c r="DY5" s="185" t="s">
        <v>22</v>
      </c>
      <c r="DZ5" s="185">
        <v>2</v>
      </c>
      <c r="EA5" s="185" t="s">
        <v>2636</v>
      </c>
      <c r="EB5" s="185" t="s">
        <v>2629</v>
      </c>
      <c r="EC5" s="182">
        <v>44312</v>
      </c>
      <c r="ED5" s="192" t="s">
        <v>2244</v>
      </c>
      <c r="EE5" s="189">
        <v>0</v>
      </c>
      <c r="EF5" s="192" t="s">
        <v>2241</v>
      </c>
      <c r="EG5" s="192" t="s">
        <v>22</v>
      </c>
      <c r="EH5" s="192">
        <v>2</v>
      </c>
      <c r="EI5" s="192" t="s">
        <v>2243</v>
      </c>
      <c r="EJ5" s="192" t="s">
        <v>2242</v>
      </c>
      <c r="EK5" s="193">
        <v>44223</v>
      </c>
      <c r="EL5" s="191" t="s">
        <v>2245</v>
      </c>
      <c r="EM5" s="181">
        <v>0</v>
      </c>
      <c r="EN5" s="185" t="s">
        <v>2241</v>
      </c>
      <c r="EO5" s="185" t="s">
        <v>22</v>
      </c>
      <c r="EP5" s="185">
        <v>2</v>
      </c>
      <c r="EQ5" s="185" t="s">
        <v>2243</v>
      </c>
      <c r="ER5" s="185" t="s">
        <v>2242</v>
      </c>
      <c r="ES5" s="182">
        <v>44223</v>
      </c>
      <c r="ET5" s="192" t="s">
        <v>3002</v>
      </c>
      <c r="EU5" s="192">
        <v>1</v>
      </c>
      <c r="EV5" s="192" t="s">
        <v>2999</v>
      </c>
      <c r="EW5" s="192" t="s">
        <v>22</v>
      </c>
      <c r="EX5" s="192">
        <v>2</v>
      </c>
      <c r="EY5" s="192" t="s">
        <v>3001</v>
      </c>
      <c r="EZ5" s="192" t="s">
        <v>3000</v>
      </c>
      <c r="FA5" s="193">
        <v>44413</v>
      </c>
      <c r="FB5" s="191" t="s">
        <v>2249</v>
      </c>
      <c r="FC5" s="185">
        <v>2</v>
      </c>
      <c r="FD5" s="185" t="s">
        <v>2246</v>
      </c>
      <c r="FE5" s="185" t="s">
        <v>22</v>
      </c>
      <c r="FF5" s="185">
        <v>2</v>
      </c>
      <c r="FG5" s="185" t="s">
        <v>2248</v>
      </c>
      <c r="FH5" s="185" t="s">
        <v>2247</v>
      </c>
      <c r="FI5" s="182">
        <v>44223</v>
      </c>
      <c r="FJ5" s="191" t="s">
        <v>2002</v>
      </c>
      <c r="FK5" s="192" t="s">
        <v>14</v>
      </c>
      <c r="FL5" s="192" t="s">
        <v>14</v>
      </c>
      <c r="FM5" s="192" t="s">
        <v>14</v>
      </c>
      <c r="FN5" s="192" t="s">
        <v>14</v>
      </c>
      <c r="FO5" s="192" t="s">
        <v>14</v>
      </c>
      <c r="FP5" s="189" t="s">
        <v>14</v>
      </c>
      <c r="FQ5" s="190">
        <v>44139</v>
      </c>
      <c r="FR5" s="191" t="s">
        <v>2003</v>
      </c>
      <c r="FS5" s="185" t="s">
        <v>14</v>
      </c>
      <c r="FT5" s="185" t="s">
        <v>14</v>
      </c>
      <c r="FU5" s="185" t="s">
        <v>14</v>
      </c>
      <c r="FV5" s="185" t="s">
        <v>14</v>
      </c>
      <c r="FW5" s="185" t="s">
        <v>14</v>
      </c>
      <c r="FX5" s="185" t="s">
        <v>14</v>
      </c>
      <c r="FY5" s="182">
        <v>44139</v>
      </c>
      <c r="FZ5" s="192" t="s">
        <v>3846</v>
      </c>
      <c r="GA5" s="192">
        <v>0</v>
      </c>
      <c r="GB5" s="192" t="s">
        <v>2716</v>
      </c>
      <c r="GC5" s="192" t="s">
        <v>22</v>
      </c>
      <c r="GD5" s="192">
        <v>2</v>
      </c>
      <c r="GE5" s="192" t="s">
        <v>14</v>
      </c>
      <c r="GF5" s="192" t="s">
        <v>14</v>
      </c>
      <c r="GG5" s="193">
        <v>44496</v>
      </c>
      <c r="GH5" s="191" t="s">
        <v>3852</v>
      </c>
      <c r="GI5" s="185">
        <v>0</v>
      </c>
      <c r="GJ5" s="185" t="s">
        <v>2716</v>
      </c>
      <c r="GK5" s="185" t="s">
        <v>22</v>
      </c>
      <c r="GL5" s="185">
        <v>2</v>
      </c>
      <c r="GM5" s="185" t="s">
        <v>14</v>
      </c>
      <c r="GN5" s="185" t="s">
        <v>14</v>
      </c>
      <c r="GO5" s="182">
        <v>44496</v>
      </c>
      <c r="GP5" s="192" t="s">
        <v>3847</v>
      </c>
      <c r="GQ5" s="192">
        <v>0</v>
      </c>
      <c r="GR5" s="192" t="s">
        <v>2716</v>
      </c>
      <c r="GS5" s="192" t="s">
        <v>22</v>
      </c>
      <c r="GT5" s="192">
        <v>2</v>
      </c>
      <c r="GU5" s="192" t="s">
        <v>14</v>
      </c>
      <c r="GV5" s="192" t="s">
        <v>14</v>
      </c>
      <c r="GW5" s="193">
        <v>44496</v>
      </c>
      <c r="GX5" s="191" t="s">
        <v>3853</v>
      </c>
      <c r="GY5" s="185">
        <v>0</v>
      </c>
      <c r="GZ5" s="185" t="s">
        <v>2716</v>
      </c>
      <c r="HA5" s="185" t="s">
        <v>22</v>
      </c>
      <c r="HB5" s="185">
        <v>2</v>
      </c>
      <c r="HC5" s="185" t="s">
        <v>14</v>
      </c>
      <c r="HD5" s="185" t="s">
        <v>14</v>
      </c>
      <c r="HE5" s="182">
        <v>44496</v>
      </c>
      <c r="HF5" s="192" t="s">
        <v>3845</v>
      </c>
      <c r="HG5" s="192">
        <v>0</v>
      </c>
      <c r="HH5" s="192" t="s">
        <v>2716</v>
      </c>
      <c r="HI5" s="192" t="s">
        <v>22</v>
      </c>
      <c r="HJ5" s="192">
        <v>2</v>
      </c>
      <c r="HK5" s="192" t="s">
        <v>14</v>
      </c>
      <c r="HL5" s="192" t="s">
        <v>14</v>
      </c>
      <c r="HM5" s="193">
        <v>44496</v>
      </c>
      <c r="HN5" s="191" t="s">
        <v>3851</v>
      </c>
      <c r="HO5" s="185">
        <v>0</v>
      </c>
      <c r="HP5" s="185" t="s">
        <v>2716</v>
      </c>
      <c r="HQ5" s="185" t="s">
        <v>22</v>
      </c>
      <c r="HR5" s="185">
        <v>2</v>
      </c>
      <c r="HS5" s="185" t="s">
        <v>14</v>
      </c>
      <c r="HT5" s="185" t="s">
        <v>14</v>
      </c>
      <c r="HU5" s="182">
        <v>44496</v>
      </c>
      <c r="HV5" s="192" t="s">
        <v>3848</v>
      </c>
      <c r="HW5" s="192">
        <v>0</v>
      </c>
      <c r="HX5" s="192" t="s">
        <v>2716</v>
      </c>
      <c r="HY5" s="192" t="s">
        <v>22</v>
      </c>
      <c r="HZ5" s="192">
        <v>2</v>
      </c>
      <c r="IA5" s="192" t="s">
        <v>14</v>
      </c>
      <c r="IB5" s="192" t="s">
        <v>14</v>
      </c>
      <c r="IC5" s="193">
        <v>44496</v>
      </c>
      <c r="ID5" s="191" t="s">
        <v>3850</v>
      </c>
      <c r="IE5" s="185">
        <v>1</v>
      </c>
      <c r="IF5" s="185" t="s">
        <v>2716</v>
      </c>
      <c r="IG5" s="185" t="s">
        <v>22</v>
      </c>
      <c r="IH5" s="185">
        <v>2</v>
      </c>
      <c r="II5" s="185" t="s">
        <v>14</v>
      </c>
      <c r="IJ5" s="185" t="s">
        <v>14</v>
      </c>
      <c r="IK5" s="182">
        <v>44496</v>
      </c>
      <c r="IL5" s="192" t="s">
        <v>3849</v>
      </c>
      <c r="IM5" s="192">
        <v>0</v>
      </c>
      <c r="IN5" s="192" t="s">
        <v>2716</v>
      </c>
      <c r="IO5" s="192" t="s">
        <v>22</v>
      </c>
      <c r="IP5" s="192">
        <v>2</v>
      </c>
      <c r="IQ5" s="192" t="s">
        <v>14</v>
      </c>
      <c r="IR5" s="192" t="s">
        <v>14</v>
      </c>
      <c r="IS5" s="193">
        <v>44496</v>
      </c>
    </row>
    <row r="6" spans="1:253" s="187" customFormat="1" ht="12.95" customHeight="1" x14ac:dyDescent="0.2">
      <c r="A6" s="187" t="s">
        <v>2004</v>
      </c>
      <c r="B6" s="187" t="s">
        <v>8415</v>
      </c>
      <c r="C6" s="187" t="s">
        <v>2005</v>
      </c>
      <c r="D6" s="187" t="s">
        <v>2006</v>
      </c>
      <c r="E6" s="187" t="s">
        <v>7859</v>
      </c>
      <c r="F6" s="187" t="s">
        <v>2469</v>
      </c>
      <c r="G6" s="180">
        <v>9999000</v>
      </c>
      <c r="H6" s="181" t="s">
        <v>2466</v>
      </c>
      <c r="I6" s="181" t="s">
        <v>22</v>
      </c>
      <c r="J6" s="181">
        <v>2</v>
      </c>
      <c r="K6" s="181" t="s">
        <v>2468</v>
      </c>
      <c r="L6" s="181" t="s">
        <v>2467</v>
      </c>
      <c r="M6" s="182">
        <v>44269</v>
      </c>
      <c r="N6" s="191" t="s">
        <v>2019</v>
      </c>
      <c r="O6" s="183">
        <v>31560</v>
      </c>
      <c r="P6" s="183" t="s">
        <v>2016</v>
      </c>
      <c r="Q6" s="183" t="s">
        <v>47</v>
      </c>
      <c r="R6" s="183">
        <v>1</v>
      </c>
      <c r="S6" s="183" t="s">
        <v>2018</v>
      </c>
      <c r="T6" s="183" t="s">
        <v>2017</v>
      </c>
      <c r="U6" s="184">
        <v>44139</v>
      </c>
      <c r="V6" s="191" t="s">
        <v>2119</v>
      </c>
      <c r="W6" s="181">
        <v>5874000</v>
      </c>
      <c r="X6" s="181" t="s">
        <v>2114</v>
      </c>
      <c r="Y6" s="181" t="s">
        <v>19</v>
      </c>
      <c r="Z6" s="181">
        <v>3</v>
      </c>
      <c r="AA6" s="181" t="s">
        <v>2118</v>
      </c>
      <c r="AB6" s="181" t="s">
        <v>2115</v>
      </c>
      <c r="AC6" s="182">
        <v>44182</v>
      </c>
      <c r="AD6" s="191" t="s">
        <v>2117</v>
      </c>
      <c r="AE6" s="189">
        <v>5874000</v>
      </c>
      <c r="AF6" s="189" t="s">
        <v>2114</v>
      </c>
      <c r="AG6" s="189" t="s">
        <v>19</v>
      </c>
      <c r="AH6" s="189">
        <v>3</v>
      </c>
      <c r="AI6" s="189" t="s">
        <v>2116</v>
      </c>
      <c r="AJ6" s="189" t="s">
        <v>2115</v>
      </c>
      <c r="AK6" s="190">
        <v>44182</v>
      </c>
      <c r="AL6" s="191" t="s">
        <v>2473</v>
      </c>
      <c r="AM6" s="181">
        <v>91000</v>
      </c>
      <c r="AN6" s="181" t="s">
        <v>2470</v>
      </c>
      <c r="AO6" s="181" t="s">
        <v>22</v>
      </c>
      <c r="AP6" s="181">
        <v>2</v>
      </c>
      <c r="AQ6" s="181" t="s">
        <v>2472</v>
      </c>
      <c r="AR6" s="181" t="s">
        <v>2471</v>
      </c>
      <c r="AS6" s="182">
        <v>44269</v>
      </c>
      <c r="AT6" s="192" t="s">
        <v>2015</v>
      </c>
      <c r="AU6" s="189" t="s">
        <v>14</v>
      </c>
      <c r="AV6" s="189" t="s">
        <v>14</v>
      </c>
      <c r="AW6" s="189" t="s">
        <v>14</v>
      </c>
      <c r="AX6" s="189" t="s">
        <v>14</v>
      </c>
      <c r="AY6" s="189" t="s">
        <v>14</v>
      </c>
      <c r="AZ6" s="189" t="s">
        <v>14</v>
      </c>
      <c r="BA6" s="190">
        <v>44139</v>
      </c>
      <c r="BB6" s="191" t="s">
        <v>2014</v>
      </c>
      <c r="BC6" s="181" t="s">
        <v>14</v>
      </c>
      <c r="BD6" s="181" t="s">
        <v>14</v>
      </c>
      <c r="BE6" s="181" t="s">
        <v>14</v>
      </c>
      <c r="BF6" s="181" t="s">
        <v>14</v>
      </c>
      <c r="BG6" s="181" t="s">
        <v>14</v>
      </c>
      <c r="BH6" s="181" t="s">
        <v>14</v>
      </c>
      <c r="BI6" s="182">
        <v>44139</v>
      </c>
      <c r="BJ6" s="192" t="s">
        <v>2066</v>
      </c>
      <c r="BK6" s="192">
        <v>91</v>
      </c>
      <c r="BL6" s="192" t="s">
        <v>2035</v>
      </c>
      <c r="BM6" s="192" t="s">
        <v>19</v>
      </c>
      <c r="BN6" s="192">
        <v>3</v>
      </c>
      <c r="BO6" s="192" t="s">
        <v>2064</v>
      </c>
      <c r="BP6" s="189" t="s">
        <v>2036</v>
      </c>
      <c r="BQ6" s="193">
        <v>44160</v>
      </c>
      <c r="BR6" s="191" t="s">
        <v>2007</v>
      </c>
      <c r="BS6" s="185" t="s">
        <v>14</v>
      </c>
      <c r="BT6" s="185" t="s">
        <v>14</v>
      </c>
      <c r="BU6" s="185" t="s">
        <v>14</v>
      </c>
      <c r="BV6" s="185" t="s">
        <v>14</v>
      </c>
      <c r="BW6" s="185" t="s">
        <v>14</v>
      </c>
      <c r="BX6" s="185" t="s">
        <v>14</v>
      </c>
      <c r="BY6" s="182">
        <v>44139</v>
      </c>
      <c r="BZ6" s="192" t="s">
        <v>2008</v>
      </c>
      <c r="CA6" s="192" t="s">
        <v>14</v>
      </c>
      <c r="CB6" s="192" t="s">
        <v>14</v>
      </c>
      <c r="CC6" s="192" t="s">
        <v>14</v>
      </c>
      <c r="CD6" s="192" t="s">
        <v>14</v>
      </c>
      <c r="CE6" s="192" t="s">
        <v>14</v>
      </c>
      <c r="CF6" s="192" t="s">
        <v>14</v>
      </c>
      <c r="CG6" s="193">
        <v>44139</v>
      </c>
      <c r="CH6" s="191" t="s">
        <v>8937</v>
      </c>
      <c r="CI6" s="192" t="e">
        <v>#N/A</v>
      </c>
      <c r="CJ6" s="192" t="e">
        <v>#N/A</v>
      </c>
      <c r="CK6" s="192" t="e">
        <v>#N/A</v>
      </c>
      <c r="CL6" s="192" t="e">
        <v>#N/A</v>
      </c>
      <c r="CM6" s="192" t="e">
        <v>#N/A</v>
      </c>
      <c r="CN6" s="192" t="e">
        <v>#N/A</v>
      </c>
      <c r="CO6" s="194" t="e">
        <v>#N/A</v>
      </c>
      <c r="CP6" s="192" t="s">
        <v>2011</v>
      </c>
      <c r="CQ6" s="185" t="s">
        <v>14</v>
      </c>
      <c r="CR6" s="185" t="s">
        <v>14</v>
      </c>
      <c r="CS6" s="185" t="s">
        <v>14</v>
      </c>
      <c r="CT6" s="185" t="s">
        <v>14</v>
      </c>
      <c r="CU6" s="185" t="s">
        <v>14</v>
      </c>
      <c r="CV6" s="185" t="s">
        <v>14</v>
      </c>
      <c r="CW6" s="182">
        <v>44139</v>
      </c>
      <c r="CX6" s="192" t="s">
        <v>2024</v>
      </c>
      <c r="CY6" s="189" t="s">
        <v>14</v>
      </c>
      <c r="CZ6" s="189" t="s">
        <v>14</v>
      </c>
      <c r="DA6" s="189" t="s">
        <v>14</v>
      </c>
      <c r="DB6" s="189" t="s">
        <v>14</v>
      </c>
      <c r="DC6" s="189" t="s">
        <v>2012</v>
      </c>
      <c r="DD6" s="189" t="s">
        <v>14</v>
      </c>
      <c r="DE6" s="195">
        <v>44139</v>
      </c>
      <c r="DF6" s="191" t="s">
        <v>2020</v>
      </c>
      <c r="DG6" s="181" t="s">
        <v>14</v>
      </c>
      <c r="DH6" s="185" t="s">
        <v>14</v>
      </c>
      <c r="DI6" s="185" t="s">
        <v>14</v>
      </c>
      <c r="DJ6" s="185" t="s">
        <v>14</v>
      </c>
      <c r="DK6" s="185" t="s">
        <v>2012</v>
      </c>
      <c r="DL6" s="185" t="s">
        <v>14</v>
      </c>
      <c r="DM6" s="182">
        <v>44139</v>
      </c>
      <c r="DN6" s="192" t="s">
        <v>2026</v>
      </c>
      <c r="DO6" s="189" t="s">
        <v>14</v>
      </c>
      <c r="DP6" s="192" t="s">
        <v>14</v>
      </c>
      <c r="DQ6" s="192" t="s">
        <v>14</v>
      </c>
      <c r="DR6" s="192" t="s">
        <v>14</v>
      </c>
      <c r="DS6" s="192" t="s">
        <v>2012</v>
      </c>
      <c r="DT6" s="192" t="s">
        <v>14</v>
      </c>
      <c r="DU6" s="193">
        <v>44139</v>
      </c>
      <c r="DV6" s="191" t="s">
        <v>2021</v>
      </c>
      <c r="DW6" s="181" t="s">
        <v>14</v>
      </c>
      <c r="DX6" s="185" t="s">
        <v>14</v>
      </c>
      <c r="DY6" s="185" t="s">
        <v>14</v>
      </c>
      <c r="DZ6" s="185" t="s">
        <v>14</v>
      </c>
      <c r="EA6" s="185" t="s">
        <v>2012</v>
      </c>
      <c r="EB6" s="185" t="s">
        <v>14</v>
      </c>
      <c r="EC6" s="182">
        <v>44139</v>
      </c>
      <c r="ED6" s="192" t="s">
        <v>2025</v>
      </c>
      <c r="EE6" s="189" t="s">
        <v>14</v>
      </c>
      <c r="EF6" s="192" t="s">
        <v>14</v>
      </c>
      <c r="EG6" s="192" t="s">
        <v>14</v>
      </c>
      <c r="EH6" s="192" t="s">
        <v>14</v>
      </c>
      <c r="EI6" s="192" t="s">
        <v>2012</v>
      </c>
      <c r="EJ6" s="192" t="s">
        <v>14</v>
      </c>
      <c r="EK6" s="193">
        <v>44139</v>
      </c>
      <c r="EL6" s="191" t="s">
        <v>2013</v>
      </c>
      <c r="EM6" s="181" t="s">
        <v>14</v>
      </c>
      <c r="EN6" s="185" t="s">
        <v>14</v>
      </c>
      <c r="EO6" s="185" t="s">
        <v>14</v>
      </c>
      <c r="EP6" s="185" t="s">
        <v>14</v>
      </c>
      <c r="EQ6" s="185" t="s">
        <v>2012</v>
      </c>
      <c r="ER6" s="185" t="s">
        <v>14</v>
      </c>
      <c r="ES6" s="182">
        <v>44139</v>
      </c>
      <c r="ET6" s="192" t="s">
        <v>2065</v>
      </c>
      <c r="EU6" s="192">
        <v>91</v>
      </c>
      <c r="EV6" s="192" t="s">
        <v>2035</v>
      </c>
      <c r="EW6" s="192" t="s">
        <v>19</v>
      </c>
      <c r="EX6" s="192">
        <v>3</v>
      </c>
      <c r="EY6" s="192" t="s">
        <v>2064</v>
      </c>
      <c r="EZ6" s="192" t="s">
        <v>2036</v>
      </c>
      <c r="FA6" s="193">
        <v>44160</v>
      </c>
      <c r="FB6" s="191" t="s">
        <v>2010</v>
      </c>
      <c r="FC6" s="185">
        <v>3</v>
      </c>
      <c r="FD6" s="185" t="s">
        <v>14</v>
      </c>
      <c r="FE6" s="185" t="s">
        <v>14</v>
      </c>
      <c r="FF6" s="185" t="s">
        <v>14</v>
      </c>
      <c r="FG6" s="185" t="s">
        <v>2009</v>
      </c>
      <c r="FH6" s="185" t="s">
        <v>14</v>
      </c>
      <c r="FI6" s="182">
        <v>44139</v>
      </c>
      <c r="FJ6" s="191" t="s">
        <v>2022</v>
      </c>
      <c r="FK6" s="192" t="s">
        <v>14</v>
      </c>
      <c r="FL6" s="192" t="s">
        <v>14</v>
      </c>
      <c r="FM6" s="192" t="s">
        <v>14</v>
      </c>
      <c r="FN6" s="192" t="s">
        <v>14</v>
      </c>
      <c r="FO6" s="192" t="s">
        <v>14</v>
      </c>
      <c r="FP6" s="189" t="s">
        <v>14</v>
      </c>
      <c r="FQ6" s="190">
        <v>44139</v>
      </c>
      <c r="FR6" s="191" t="s">
        <v>2023</v>
      </c>
      <c r="FS6" s="185" t="s">
        <v>14</v>
      </c>
      <c r="FT6" s="185" t="s">
        <v>14</v>
      </c>
      <c r="FU6" s="185" t="s">
        <v>14</v>
      </c>
      <c r="FV6" s="185" t="s">
        <v>14</v>
      </c>
      <c r="FW6" s="185" t="s">
        <v>14</v>
      </c>
      <c r="FX6" s="185" t="s">
        <v>14</v>
      </c>
      <c r="FY6" s="182">
        <v>44139</v>
      </c>
      <c r="FZ6" s="192" t="s">
        <v>3855</v>
      </c>
      <c r="GA6" s="192">
        <v>1</v>
      </c>
      <c r="GB6" s="192" t="s">
        <v>2716</v>
      </c>
      <c r="GC6" s="192" t="s">
        <v>22</v>
      </c>
      <c r="GD6" s="192">
        <v>2</v>
      </c>
      <c r="GE6" s="192" t="s">
        <v>14</v>
      </c>
      <c r="GF6" s="192" t="s">
        <v>14</v>
      </c>
      <c r="GG6" s="193">
        <v>44496</v>
      </c>
      <c r="GH6" s="191" t="s">
        <v>3861</v>
      </c>
      <c r="GI6" s="185">
        <v>0</v>
      </c>
      <c r="GJ6" s="185" t="s">
        <v>2716</v>
      </c>
      <c r="GK6" s="185" t="s">
        <v>22</v>
      </c>
      <c r="GL6" s="185">
        <v>2</v>
      </c>
      <c r="GM6" s="185" t="s">
        <v>14</v>
      </c>
      <c r="GN6" s="185" t="s">
        <v>14</v>
      </c>
      <c r="GO6" s="182">
        <v>44496</v>
      </c>
      <c r="GP6" s="192" t="s">
        <v>3856</v>
      </c>
      <c r="GQ6" s="192">
        <v>1</v>
      </c>
      <c r="GR6" s="192" t="s">
        <v>2716</v>
      </c>
      <c r="GS6" s="192" t="s">
        <v>22</v>
      </c>
      <c r="GT6" s="192">
        <v>2</v>
      </c>
      <c r="GU6" s="192" t="s">
        <v>14</v>
      </c>
      <c r="GV6" s="192" t="s">
        <v>14</v>
      </c>
      <c r="GW6" s="193">
        <v>44496</v>
      </c>
      <c r="GX6" s="191" t="s">
        <v>3862</v>
      </c>
      <c r="GY6" s="185">
        <v>0</v>
      </c>
      <c r="GZ6" s="185" t="s">
        <v>2716</v>
      </c>
      <c r="HA6" s="185" t="s">
        <v>22</v>
      </c>
      <c r="HB6" s="185">
        <v>2</v>
      </c>
      <c r="HC6" s="185" t="s">
        <v>14</v>
      </c>
      <c r="HD6" s="185" t="s">
        <v>14</v>
      </c>
      <c r="HE6" s="182">
        <v>44496</v>
      </c>
      <c r="HF6" s="192" t="s">
        <v>3854</v>
      </c>
      <c r="HG6" s="192">
        <v>0</v>
      </c>
      <c r="HH6" s="192" t="s">
        <v>2716</v>
      </c>
      <c r="HI6" s="192" t="s">
        <v>22</v>
      </c>
      <c r="HJ6" s="192">
        <v>2</v>
      </c>
      <c r="HK6" s="192" t="s">
        <v>14</v>
      </c>
      <c r="HL6" s="192" t="s">
        <v>14</v>
      </c>
      <c r="HM6" s="193">
        <v>44496</v>
      </c>
      <c r="HN6" s="191" t="s">
        <v>3860</v>
      </c>
      <c r="HO6" s="185">
        <v>0</v>
      </c>
      <c r="HP6" s="185" t="s">
        <v>2716</v>
      </c>
      <c r="HQ6" s="185" t="s">
        <v>22</v>
      </c>
      <c r="HR6" s="185">
        <v>2</v>
      </c>
      <c r="HS6" s="185" t="s">
        <v>14</v>
      </c>
      <c r="HT6" s="185" t="s">
        <v>14</v>
      </c>
      <c r="HU6" s="182">
        <v>44496</v>
      </c>
      <c r="HV6" s="192" t="s">
        <v>3857</v>
      </c>
      <c r="HW6" s="192">
        <v>1</v>
      </c>
      <c r="HX6" s="192" t="s">
        <v>2716</v>
      </c>
      <c r="HY6" s="192" t="s">
        <v>22</v>
      </c>
      <c r="HZ6" s="192">
        <v>2</v>
      </c>
      <c r="IA6" s="192" t="s">
        <v>14</v>
      </c>
      <c r="IB6" s="192" t="s">
        <v>14</v>
      </c>
      <c r="IC6" s="193">
        <v>44496</v>
      </c>
      <c r="ID6" s="191" t="s">
        <v>3859</v>
      </c>
      <c r="IE6" s="185">
        <v>2</v>
      </c>
      <c r="IF6" s="185" t="s">
        <v>2716</v>
      </c>
      <c r="IG6" s="185" t="s">
        <v>22</v>
      </c>
      <c r="IH6" s="185">
        <v>2</v>
      </c>
      <c r="II6" s="185" t="s">
        <v>14</v>
      </c>
      <c r="IJ6" s="185" t="s">
        <v>14</v>
      </c>
      <c r="IK6" s="182">
        <v>44496</v>
      </c>
      <c r="IL6" s="192" t="s">
        <v>3858</v>
      </c>
      <c r="IM6" s="192">
        <v>1</v>
      </c>
      <c r="IN6" s="192" t="s">
        <v>2716</v>
      </c>
      <c r="IO6" s="192" t="s">
        <v>22</v>
      </c>
      <c r="IP6" s="192">
        <v>2</v>
      </c>
      <c r="IQ6" s="192" t="s">
        <v>14</v>
      </c>
      <c r="IR6" s="192" t="s">
        <v>14</v>
      </c>
      <c r="IS6" s="193">
        <v>44496</v>
      </c>
    </row>
    <row r="7" spans="1:253" s="187" customFormat="1" ht="12.95" customHeight="1" x14ac:dyDescent="0.2">
      <c r="A7" s="187" t="s">
        <v>819</v>
      </c>
      <c r="B7" s="187" t="s">
        <v>8401</v>
      </c>
      <c r="C7" s="187" t="s">
        <v>820</v>
      </c>
      <c r="D7" s="187" t="s">
        <v>821</v>
      </c>
      <c r="E7" s="187" t="s">
        <v>7860</v>
      </c>
      <c r="F7" s="187" t="s">
        <v>6711</v>
      </c>
      <c r="G7" s="180">
        <v>13000000</v>
      </c>
      <c r="H7" s="181" t="s">
        <v>6708</v>
      </c>
      <c r="I7" s="181" t="s">
        <v>22</v>
      </c>
      <c r="J7" s="181">
        <v>2</v>
      </c>
      <c r="K7" s="181" t="s">
        <v>6710</v>
      </c>
      <c r="L7" s="181" t="s">
        <v>6709</v>
      </c>
      <c r="M7" s="182">
        <v>44648</v>
      </c>
      <c r="N7" s="191" t="s">
        <v>6715</v>
      </c>
      <c r="O7" s="183">
        <v>25680</v>
      </c>
      <c r="P7" s="183" t="s">
        <v>6712</v>
      </c>
      <c r="Q7" s="183" t="s">
        <v>22</v>
      </c>
      <c r="R7" s="183">
        <v>2</v>
      </c>
      <c r="S7" s="183" t="s">
        <v>6714</v>
      </c>
      <c r="T7" s="183" t="s">
        <v>6713</v>
      </c>
      <c r="U7" s="184">
        <v>44648</v>
      </c>
      <c r="V7" s="191" t="s">
        <v>6717</v>
      </c>
      <c r="W7" s="181">
        <v>13000000</v>
      </c>
      <c r="X7" s="181" t="s">
        <v>6708</v>
      </c>
      <c r="Y7" s="181" t="s">
        <v>22</v>
      </c>
      <c r="Z7" s="181">
        <v>2</v>
      </c>
      <c r="AA7" s="181" t="s">
        <v>6716</v>
      </c>
      <c r="AB7" s="181" t="s">
        <v>6709</v>
      </c>
      <c r="AC7" s="182">
        <v>44648</v>
      </c>
      <c r="AD7" s="191" t="s">
        <v>6719</v>
      </c>
      <c r="AE7" s="189">
        <v>13000000</v>
      </c>
      <c r="AF7" s="189" t="s">
        <v>6708</v>
      </c>
      <c r="AG7" s="189" t="s">
        <v>22</v>
      </c>
      <c r="AH7" s="189">
        <v>2</v>
      </c>
      <c r="AI7" s="189" t="s">
        <v>6718</v>
      </c>
      <c r="AJ7" s="189" t="s">
        <v>6709</v>
      </c>
      <c r="AK7" s="190">
        <v>44648</v>
      </c>
      <c r="AL7" s="191" t="s">
        <v>6723</v>
      </c>
      <c r="AM7" s="181">
        <v>562000</v>
      </c>
      <c r="AN7" s="181" t="s">
        <v>6720</v>
      </c>
      <c r="AO7" s="181" t="s">
        <v>22</v>
      </c>
      <c r="AP7" s="181">
        <v>2</v>
      </c>
      <c r="AQ7" s="181" t="s">
        <v>6722</v>
      </c>
      <c r="AR7" s="181" t="s">
        <v>6721</v>
      </c>
      <c r="AS7" s="182">
        <v>44648</v>
      </c>
      <c r="AT7" s="192" t="s">
        <v>1182</v>
      </c>
      <c r="AU7" s="189" t="s">
        <v>14</v>
      </c>
      <c r="AV7" s="189" t="s">
        <v>14</v>
      </c>
      <c r="AW7" s="189" t="s">
        <v>14</v>
      </c>
      <c r="AX7" s="189" t="s">
        <v>14</v>
      </c>
      <c r="AY7" s="189" t="s">
        <v>1181</v>
      </c>
      <c r="AZ7" s="189" t="s">
        <v>14</v>
      </c>
      <c r="BA7" s="190">
        <v>43676</v>
      </c>
      <c r="BB7" s="191" t="s">
        <v>832</v>
      </c>
      <c r="BC7" s="181">
        <v>70187</v>
      </c>
      <c r="BD7" s="181" t="s">
        <v>829</v>
      </c>
      <c r="BE7" s="181" t="s">
        <v>22</v>
      </c>
      <c r="BF7" s="181">
        <v>2</v>
      </c>
      <c r="BG7" s="181" t="s">
        <v>831</v>
      </c>
      <c r="BH7" s="181" t="s">
        <v>830</v>
      </c>
      <c r="BI7" s="182">
        <v>43523</v>
      </c>
      <c r="BJ7" s="192" t="s">
        <v>6726</v>
      </c>
      <c r="BK7" s="192">
        <v>240</v>
      </c>
      <c r="BL7" s="192" t="s">
        <v>6724</v>
      </c>
      <c r="BM7" s="192" t="s">
        <v>22</v>
      </c>
      <c r="BN7" s="192">
        <v>2</v>
      </c>
      <c r="BO7" s="192" t="s">
        <v>6725</v>
      </c>
      <c r="BP7" s="189" t="s">
        <v>1918</v>
      </c>
      <c r="BQ7" s="193">
        <v>44648</v>
      </c>
      <c r="BR7" s="191" t="s">
        <v>823</v>
      </c>
      <c r="BS7" s="185" t="s">
        <v>14</v>
      </c>
      <c r="BT7" s="185">
        <v>0</v>
      </c>
      <c r="BU7" s="185" t="s">
        <v>22</v>
      </c>
      <c r="BV7" s="185">
        <v>2</v>
      </c>
      <c r="BW7" s="185" t="s">
        <v>822</v>
      </c>
      <c r="BX7" s="185">
        <v>0</v>
      </c>
      <c r="BY7" s="182">
        <v>43523</v>
      </c>
      <c r="BZ7" s="192" t="s">
        <v>824</v>
      </c>
      <c r="CA7" s="192" t="s">
        <v>14</v>
      </c>
      <c r="CB7" s="192" t="s">
        <v>14</v>
      </c>
      <c r="CC7" s="192" t="s">
        <v>14</v>
      </c>
      <c r="CD7" s="192" t="s">
        <v>14</v>
      </c>
      <c r="CE7" s="192" t="s">
        <v>822</v>
      </c>
      <c r="CF7" s="192" t="s">
        <v>14</v>
      </c>
      <c r="CG7" s="193">
        <v>43523</v>
      </c>
      <c r="CH7" s="191" t="s">
        <v>8938</v>
      </c>
      <c r="CI7" s="192" t="e">
        <v>#N/A</v>
      </c>
      <c r="CJ7" s="192" t="e">
        <v>#N/A</v>
      </c>
      <c r="CK7" s="192" t="e">
        <v>#N/A</v>
      </c>
      <c r="CL7" s="192" t="e">
        <v>#N/A</v>
      </c>
      <c r="CM7" s="192" t="e">
        <v>#N/A</v>
      </c>
      <c r="CN7" s="192" t="e">
        <v>#N/A</v>
      </c>
      <c r="CO7" s="194" t="e">
        <v>#N/A</v>
      </c>
      <c r="CP7" s="192" t="s">
        <v>828</v>
      </c>
      <c r="CQ7" s="185">
        <v>444</v>
      </c>
      <c r="CR7" s="185" t="s">
        <v>825</v>
      </c>
      <c r="CS7" s="185" t="s">
        <v>22</v>
      </c>
      <c r="CT7" s="185">
        <v>2</v>
      </c>
      <c r="CU7" s="185" t="s">
        <v>827</v>
      </c>
      <c r="CV7" s="185" t="s">
        <v>826</v>
      </c>
      <c r="CW7" s="182">
        <v>43523</v>
      </c>
      <c r="CX7" s="192" t="s">
        <v>6728</v>
      </c>
      <c r="CY7" s="189">
        <v>1800000</v>
      </c>
      <c r="CZ7" s="189" t="s">
        <v>6708</v>
      </c>
      <c r="DA7" s="189" t="s">
        <v>22</v>
      </c>
      <c r="DB7" s="189">
        <v>2</v>
      </c>
      <c r="DC7" s="189" t="s">
        <v>6729</v>
      </c>
      <c r="DD7" s="189" t="s">
        <v>6709</v>
      </c>
      <c r="DE7" s="195">
        <v>44648</v>
      </c>
      <c r="DF7" s="191" t="s">
        <v>6730</v>
      </c>
      <c r="DG7" s="181">
        <v>0</v>
      </c>
      <c r="DH7" s="185" t="s">
        <v>6708</v>
      </c>
      <c r="DI7" s="185" t="s">
        <v>22</v>
      </c>
      <c r="DJ7" s="185">
        <v>2</v>
      </c>
      <c r="DK7" s="185" t="s">
        <v>6729</v>
      </c>
      <c r="DL7" s="185" t="s">
        <v>6709</v>
      </c>
      <c r="DM7" s="182">
        <v>44648</v>
      </c>
      <c r="DN7" s="192" t="s">
        <v>6731</v>
      </c>
      <c r="DO7" s="189">
        <v>11200000</v>
      </c>
      <c r="DP7" s="192" t="s">
        <v>6708</v>
      </c>
      <c r="DQ7" s="192" t="s">
        <v>22</v>
      </c>
      <c r="DR7" s="192">
        <v>2</v>
      </c>
      <c r="DS7" s="192" t="s">
        <v>6729</v>
      </c>
      <c r="DT7" s="192" t="s">
        <v>6709</v>
      </c>
      <c r="DU7" s="193">
        <v>44648</v>
      </c>
      <c r="DV7" s="191" t="s">
        <v>6732</v>
      </c>
      <c r="DW7" s="181">
        <v>1692000</v>
      </c>
      <c r="DX7" s="185" t="s">
        <v>6708</v>
      </c>
      <c r="DY7" s="185" t="s">
        <v>22</v>
      </c>
      <c r="DZ7" s="185">
        <v>2</v>
      </c>
      <c r="EA7" s="185" t="s">
        <v>6729</v>
      </c>
      <c r="EB7" s="185" t="s">
        <v>6709</v>
      </c>
      <c r="EC7" s="182">
        <v>44648</v>
      </c>
      <c r="ED7" s="192" t="s">
        <v>6733</v>
      </c>
      <c r="EE7" s="189">
        <v>108000</v>
      </c>
      <c r="EF7" s="192" t="s">
        <v>6708</v>
      </c>
      <c r="EG7" s="192" t="s">
        <v>22</v>
      </c>
      <c r="EH7" s="192">
        <v>2</v>
      </c>
      <c r="EI7" s="192" t="s">
        <v>6729</v>
      </c>
      <c r="EJ7" s="192" t="s">
        <v>6709</v>
      </c>
      <c r="EK7" s="193">
        <v>44648</v>
      </c>
      <c r="EL7" s="191" t="s">
        <v>6734</v>
      </c>
      <c r="EM7" s="181">
        <v>0</v>
      </c>
      <c r="EN7" s="185" t="s">
        <v>6708</v>
      </c>
      <c r="EO7" s="185" t="s">
        <v>22</v>
      </c>
      <c r="EP7" s="185">
        <v>2</v>
      </c>
      <c r="EQ7" s="185" t="s">
        <v>6729</v>
      </c>
      <c r="ER7" s="185" t="s">
        <v>6709</v>
      </c>
      <c r="ES7" s="182">
        <v>44648</v>
      </c>
      <c r="ET7" s="192" t="s">
        <v>6727</v>
      </c>
      <c r="EU7" s="192">
        <v>240</v>
      </c>
      <c r="EV7" s="192" t="s">
        <v>6724</v>
      </c>
      <c r="EW7" s="192" t="s">
        <v>22</v>
      </c>
      <c r="EX7" s="192">
        <v>2</v>
      </c>
      <c r="EY7" s="192" t="s">
        <v>6725</v>
      </c>
      <c r="EZ7" s="192" t="s">
        <v>1918</v>
      </c>
      <c r="FA7" s="193">
        <v>44648</v>
      </c>
      <c r="FB7" s="191" t="s">
        <v>6736</v>
      </c>
      <c r="FC7" s="185">
        <v>5</v>
      </c>
      <c r="FD7" s="185" t="s">
        <v>6708</v>
      </c>
      <c r="FE7" s="185" t="s">
        <v>47</v>
      </c>
      <c r="FF7" s="185">
        <v>1</v>
      </c>
      <c r="FG7" s="185" t="s">
        <v>6735</v>
      </c>
      <c r="FH7" s="185" t="s">
        <v>6709</v>
      </c>
      <c r="FI7" s="182">
        <v>44648</v>
      </c>
      <c r="FJ7" s="191" t="s">
        <v>833</v>
      </c>
      <c r="FK7" s="192" t="s">
        <v>14</v>
      </c>
      <c r="FL7" s="192">
        <v>0</v>
      </c>
      <c r="FM7" s="192" t="s">
        <v>22</v>
      </c>
      <c r="FN7" s="192">
        <v>2</v>
      </c>
      <c r="FO7" s="192">
        <v>0</v>
      </c>
      <c r="FP7" s="189">
        <v>0</v>
      </c>
      <c r="FQ7" s="190">
        <v>43523</v>
      </c>
      <c r="FR7" s="191" t="s">
        <v>834</v>
      </c>
      <c r="FS7" s="185" t="s">
        <v>14</v>
      </c>
      <c r="FT7" s="185">
        <v>0</v>
      </c>
      <c r="FU7" s="185" t="s">
        <v>22</v>
      </c>
      <c r="FV7" s="185">
        <v>2</v>
      </c>
      <c r="FW7" s="185">
        <v>0</v>
      </c>
      <c r="FX7" s="185">
        <v>0</v>
      </c>
      <c r="FY7" s="182">
        <v>43523</v>
      </c>
      <c r="FZ7" s="192" t="s">
        <v>4214</v>
      </c>
      <c r="GA7" s="192">
        <v>0</v>
      </c>
      <c r="GB7" s="192" t="s">
        <v>2716</v>
      </c>
      <c r="GC7" s="192" t="s">
        <v>22</v>
      </c>
      <c r="GD7" s="192">
        <v>2</v>
      </c>
      <c r="GE7" s="192" t="s">
        <v>14</v>
      </c>
      <c r="GF7" s="192" t="s">
        <v>14</v>
      </c>
      <c r="GG7" s="193">
        <v>44498</v>
      </c>
      <c r="GH7" s="191" t="s">
        <v>4220</v>
      </c>
      <c r="GI7" s="185">
        <v>1</v>
      </c>
      <c r="GJ7" s="185" t="s">
        <v>2716</v>
      </c>
      <c r="GK7" s="185" t="s">
        <v>22</v>
      </c>
      <c r="GL7" s="185">
        <v>2</v>
      </c>
      <c r="GM7" s="185" t="s">
        <v>14</v>
      </c>
      <c r="GN7" s="185" t="s">
        <v>14</v>
      </c>
      <c r="GO7" s="182">
        <v>44498</v>
      </c>
      <c r="GP7" s="192" t="s">
        <v>4215</v>
      </c>
      <c r="GQ7" s="192">
        <v>2</v>
      </c>
      <c r="GR7" s="192" t="s">
        <v>2716</v>
      </c>
      <c r="GS7" s="192" t="s">
        <v>22</v>
      </c>
      <c r="GT7" s="192">
        <v>2</v>
      </c>
      <c r="GU7" s="192" t="s">
        <v>14</v>
      </c>
      <c r="GV7" s="192" t="s">
        <v>14</v>
      </c>
      <c r="GW7" s="193">
        <v>44498</v>
      </c>
      <c r="GX7" s="191" t="s">
        <v>4221</v>
      </c>
      <c r="GY7" s="185">
        <v>0</v>
      </c>
      <c r="GZ7" s="185" t="s">
        <v>2716</v>
      </c>
      <c r="HA7" s="185" t="s">
        <v>22</v>
      </c>
      <c r="HB7" s="185">
        <v>2</v>
      </c>
      <c r="HC7" s="185" t="s">
        <v>14</v>
      </c>
      <c r="HD7" s="185" t="s">
        <v>14</v>
      </c>
      <c r="HE7" s="182">
        <v>44498</v>
      </c>
      <c r="HF7" s="192" t="s">
        <v>4213</v>
      </c>
      <c r="HG7" s="192">
        <v>2</v>
      </c>
      <c r="HH7" s="192" t="s">
        <v>2716</v>
      </c>
      <c r="HI7" s="192" t="s">
        <v>22</v>
      </c>
      <c r="HJ7" s="192">
        <v>2</v>
      </c>
      <c r="HK7" s="192" t="s">
        <v>14</v>
      </c>
      <c r="HL7" s="192" t="s">
        <v>14</v>
      </c>
      <c r="HM7" s="193">
        <v>44498</v>
      </c>
      <c r="HN7" s="191" t="s">
        <v>4219</v>
      </c>
      <c r="HO7" s="185">
        <v>1</v>
      </c>
      <c r="HP7" s="185" t="s">
        <v>2716</v>
      </c>
      <c r="HQ7" s="185" t="s">
        <v>22</v>
      </c>
      <c r="HR7" s="185">
        <v>2</v>
      </c>
      <c r="HS7" s="185" t="s">
        <v>14</v>
      </c>
      <c r="HT7" s="185" t="s">
        <v>14</v>
      </c>
      <c r="HU7" s="182">
        <v>44498</v>
      </c>
      <c r="HV7" s="192" t="s">
        <v>4216</v>
      </c>
      <c r="HW7" s="192">
        <v>0</v>
      </c>
      <c r="HX7" s="192" t="s">
        <v>2716</v>
      </c>
      <c r="HY7" s="192" t="s">
        <v>22</v>
      </c>
      <c r="HZ7" s="192">
        <v>2</v>
      </c>
      <c r="IA7" s="192" t="s">
        <v>14</v>
      </c>
      <c r="IB7" s="192" t="s">
        <v>14</v>
      </c>
      <c r="IC7" s="193">
        <v>44498</v>
      </c>
      <c r="ID7" s="191" t="s">
        <v>4218</v>
      </c>
      <c r="IE7" s="185">
        <v>0</v>
      </c>
      <c r="IF7" s="185" t="s">
        <v>2716</v>
      </c>
      <c r="IG7" s="185" t="s">
        <v>22</v>
      </c>
      <c r="IH7" s="185">
        <v>2</v>
      </c>
      <c r="II7" s="185" t="s">
        <v>14</v>
      </c>
      <c r="IJ7" s="185" t="s">
        <v>14</v>
      </c>
      <c r="IK7" s="182">
        <v>44498</v>
      </c>
      <c r="IL7" s="192" t="s">
        <v>4217</v>
      </c>
      <c r="IM7" s="192">
        <v>2</v>
      </c>
      <c r="IN7" s="192" t="s">
        <v>2716</v>
      </c>
      <c r="IO7" s="192" t="s">
        <v>22</v>
      </c>
      <c r="IP7" s="192">
        <v>2</v>
      </c>
      <c r="IQ7" s="192" t="s">
        <v>14</v>
      </c>
      <c r="IR7" s="192" t="s">
        <v>14</v>
      </c>
      <c r="IS7" s="193">
        <v>44498</v>
      </c>
    </row>
    <row r="8" spans="1:253" s="187" customFormat="1" ht="12.95" customHeight="1" x14ac:dyDescent="0.2">
      <c r="A8" s="187" t="s">
        <v>502</v>
      </c>
      <c r="B8" s="187" t="s">
        <v>8415</v>
      </c>
      <c r="C8" s="187" t="s">
        <v>503</v>
      </c>
      <c r="D8" s="187" t="s">
        <v>504</v>
      </c>
      <c r="E8" s="187" t="s">
        <v>7865</v>
      </c>
      <c r="F8" s="187" t="s">
        <v>2510</v>
      </c>
      <c r="G8" s="180">
        <v>21135000</v>
      </c>
      <c r="H8" s="181" t="s">
        <v>2507</v>
      </c>
      <c r="I8" s="181" t="s">
        <v>22</v>
      </c>
      <c r="J8" s="181">
        <v>2</v>
      </c>
      <c r="K8" s="181" t="s">
        <v>2509</v>
      </c>
      <c r="L8" s="181" t="s">
        <v>2508</v>
      </c>
      <c r="M8" s="182">
        <v>44278</v>
      </c>
      <c r="N8" s="191" t="s">
        <v>2894</v>
      </c>
      <c r="O8" s="183">
        <v>166445</v>
      </c>
      <c r="P8" s="183" t="s">
        <v>2891</v>
      </c>
      <c r="Q8" s="183" t="s">
        <v>47</v>
      </c>
      <c r="R8" s="183">
        <v>1</v>
      </c>
      <c r="S8" s="183" t="s">
        <v>2893</v>
      </c>
      <c r="T8" s="183" t="s">
        <v>2892</v>
      </c>
      <c r="U8" s="184">
        <v>44377</v>
      </c>
      <c r="V8" s="191" t="s">
        <v>2898</v>
      </c>
      <c r="W8" s="181">
        <v>3523000</v>
      </c>
      <c r="X8" s="181" t="s">
        <v>2895</v>
      </c>
      <c r="Y8" s="181" t="s">
        <v>47</v>
      </c>
      <c r="Z8" s="181">
        <v>1</v>
      </c>
      <c r="AA8" s="181" t="s">
        <v>2897</v>
      </c>
      <c r="AB8" s="181" t="s">
        <v>2896</v>
      </c>
      <c r="AC8" s="182">
        <v>44377</v>
      </c>
      <c r="AD8" s="191" t="s">
        <v>2900</v>
      </c>
      <c r="AE8" s="189">
        <v>3442000</v>
      </c>
      <c r="AF8" s="189" t="s">
        <v>2895</v>
      </c>
      <c r="AG8" s="189" t="s">
        <v>47</v>
      </c>
      <c r="AH8" s="189">
        <v>1</v>
      </c>
      <c r="AI8" s="189" t="s">
        <v>2899</v>
      </c>
      <c r="AJ8" s="189" t="s">
        <v>2896</v>
      </c>
      <c r="AK8" s="190">
        <v>44377</v>
      </c>
      <c r="AL8" s="191" t="s">
        <v>5989</v>
      </c>
      <c r="AM8" s="181">
        <v>1615000</v>
      </c>
      <c r="AN8" s="181" t="s">
        <v>5960</v>
      </c>
      <c r="AO8" s="181" t="s">
        <v>47</v>
      </c>
      <c r="AP8" s="181">
        <v>1</v>
      </c>
      <c r="AQ8" s="181" t="s">
        <v>5988</v>
      </c>
      <c r="AR8" s="181" t="s">
        <v>5987</v>
      </c>
      <c r="AS8" s="182">
        <v>44620</v>
      </c>
      <c r="AT8" s="192" t="s">
        <v>511</v>
      </c>
      <c r="AU8" s="189" t="s">
        <v>14</v>
      </c>
      <c r="AV8" s="189">
        <v>0</v>
      </c>
      <c r="AW8" s="189" t="s">
        <v>14</v>
      </c>
      <c r="AX8" s="189" t="s">
        <v>14</v>
      </c>
      <c r="AY8" s="189">
        <v>0</v>
      </c>
      <c r="AZ8" s="189">
        <v>0</v>
      </c>
      <c r="BA8" s="190">
        <v>43511</v>
      </c>
      <c r="BB8" s="191" t="s">
        <v>510</v>
      </c>
      <c r="BC8" s="181" t="s">
        <v>14</v>
      </c>
      <c r="BD8" s="181">
        <v>0</v>
      </c>
      <c r="BE8" s="181" t="s">
        <v>14</v>
      </c>
      <c r="BF8" s="181" t="s">
        <v>14</v>
      </c>
      <c r="BG8" s="181">
        <v>0</v>
      </c>
      <c r="BH8" s="181">
        <v>0</v>
      </c>
      <c r="BI8" s="182">
        <v>43511</v>
      </c>
      <c r="BJ8" s="192" t="s">
        <v>5990</v>
      </c>
      <c r="BK8" s="192">
        <v>1627</v>
      </c>
      <c r="BL8" s="192" t="s">
        <v>5964</v>
      </c>
      <c r="BM8" s="192" t="s">
        <v>47</v>
      </c>
      <c r="BN8" s="192">
        <v>1</v>
      </c>
      <c r="BO8" s="192" t="s">
        <v>5975</v>
      </c>
      <c r="BP8" s="189" t="s">
        <v>2535</v>
      </c>
      <c r="BQ8" s="193">
        <v>44620</v>
      </c>
      <c r="BR8" s="191" t="s">
        <v>505</v>
      </c>
      <c r="BS8" s="185" t="s">
        <v>14</v>
      </c>
      <c r="BT8" s="185">
        <v>0</v>
      </c>
      <c r="BU8" s="185" t="s">
        <v>14</v>
      </c>
      <c r="BV8" s="185" t="s">
        <v>14</v>
      </c>
      <c r="BW8" s="185">
        <v>0</v>
      </c>
      <c r="BX8" s="185">
        <v>0</v>
      </c>
      <c r="BY8" s="182">
        <v>43511</v>
      </c>
      <c r="BZ8" s="192" t="s">
        <v>506</v>
      </c>
      <c r="CA8" s="192" t="s">
        <v>14</v>
      </c>
      <c r="CB8" s="192">
        <v>0</v>
      </c>
      <c r="CC8" s="192" t="s">
        <v>14</v>
      </c>
      <c r="CD8" s="192" t="s">
        <v>14</v>
      </c>
      <c r="CE8" s="192">
        <v>0</v>
      </c>
      <c r="CF8" s="192">
        <v>0</v>
      </c>
      <c r="CG8" s="193">
        <v>43511</v>
      </c>
      <c r="CH8" s="191" t="s">
        <v>8939</v>
      </c>
      <c r="CI8" s="192" t="e">
        <v>#N/A</v>
      </c>
      <c r="CJ8" s="192" t="e">
        <v>#N/A</v>
      </c>
      <c r="CK8" s="192" t="e">
        <v>#N/A</v>
      </c>
      <c r="CL8" s="192" t="e">
        <v>#N/A</v>
      </c>
      <c r="CM8" s="192" t="e">
        <v>#N/A</v>
      </c>
      <c r="CN8" s="192" t="e">
        <v>#N/A</v>
      </c>
      <c r="CO8" s="194" t="e">
        <v>#N/A</v>
      </c>
      <c r="CP8" s="192" t="s">
        <v>509</v>
      </c>
      <c r="CQ8" s="185" t="s">
        <v>14</v>
      </c>
      <c r="CR8" s="185">
        <v>0</v>
      </c>
      <c r="CS8" s="185" t="s">
        <v>22</v>
      </c>
      <c r="CT8" s="185">
        <v>2</v>
      </c>
      <c r="CU8" s="185">
        <v>0</v>
      </c>
      <c r="CV8" s="185">
        <v>0</v>
      </c>
      <c r="CW8" s="182">
        <v>43511</v>
      </c>
      <c r="CX8" s="192" t="s">
        <v>2901</v>
      </c>
      <c r="CY8" s="189">
        <v>1442000</v>
      </c>
      <c r="CZ8" s="189" t="s">
        <v>2895</v>
      </c>
      <c r="DA8" s="189" t="s">
        <v>47</v>
      </c>
      <c r="DB8" s="189">
        <v>1</v>
      </c>
      <c r="DC8" s="189" t="s">
        <v>2706</v>
      </c>
      <c r="DD8" s="189" t="s">
        <v>2896</v>
      </c>
      <c r="DE8" s="195">
        <v>44377</v>
      </c>
      <c r="DF8" s="191" t="s">
        <v>2902</v>
      </c>
      <c r="DG8" s="181">
        <v>81000</v>
      </c>
      <c r="DH8" s="185" t="s">
        <v>2895</v>
      </c>
      <c r="DI8" s="185" t="s">
        <v>47</v>
      </c>
      <c r="DJ8" s="185">
        <v>1</v>
      </c>
      <c r="DK8" s="185" t="s">
        <v>2706</v>
      </c>
      <c r="DL8" s="185" t="s">
        <v>2896</v>
      </c>
      <c r="DM8" s="182">
        <v>44377</v>
      </c>
      <c r="DN8" s="192" t="s">
        <v>2903</v>
      </c>
      <c r="DO8" s="189">
        <v>2000000</v>
      </c>
      <c r="DP8" s="192" t="s">
        <v>2895</v>
      </c>
      <c r="DQ8" s="192" t="s">
        <v>47</v>
      </c>
      <c r="DR8" s="192">
        <v>1</v>
      </c>
      <c r="DS8" s="192" t="s">
        <v>2706</v>
      </c>
      <c r="DT8" s="192" t="s">
        <v>2896</v>
      </c>
      <c r="DU8" s="193">
        <v>44377</v>
      </c>
      <c r="DV8" s="191" t="s">
        <v>2904</v>
      </c>
      <c r="DW8" s="181">
        <v>983000</v>
      </c>
      <c r="DX8" s="185" t="s">
        <v>2895</v>
      </c>
      <c r="DY8" s="185" t="s">
        <v>47</v>
      </c>
      <c r="DZ8" s="185">
        <v>1</v>
      </c>
      <c r="EA8" s="185" t="s">
        <v>2706</v>
      </c>
      <c r="EB8" s="185" t="s">
        <v>2896</v>
      </c>
      <c r="EC8" s="182">
        <v>44377</v>
      </c>
      <c r="ED8" s="192" t="s">
        <v>2905</v>
      </c>
      <c r="EE8" s="189">
        <v>175000</v>
      </c>
      <c r="EF8" s="192" t="s">
        <v>2895</v>
      </c>
      <c r="EG8" s="192" t="s">
        <v>47</v>
      </c>
      <c r="EH8" s="192">
        <v>1</v>
      </c>
      <c r="EI8" s="192" t="s">
        <v>2706</v>
      </c>
      <c r="EJ8" s="192" t="s">
        <v>2896</v>
      </c>
      <c r="EK8" s="193">
        <v>44377</v>
      </c>
      <c r="EL8" s="191" t="s">
        <v>2906</v>
      </c>
      <c r="EM8" s="181">
        <v>284000</v>
      </c>
      <c r="EN8" s="185" t="s">
        <v>2895</v>
      </c>
      <c r="EO8" s="185" t="s">
        <v>47</v>
      </c>
      <c r="EP8" s="185">
        <v>1</v>
      </c>
      <c r="EQ8" s="185" t="s">
        <v>2706</v>
      </c>
      <c r="ER8" s="185" t="s">
        <v>2896</v>
      </c>
      <c r="ES8" s="182">
        <v>44377</v>
      </c>
      <c r="ET8" s="192" t="s">
        <v>2514</v>
      </c>
      <c r="EU8" s="192">
        <v>566</v>
      </c>
      <c r="EV8" s="192" t="s">
        <v>2511</v>
      </c>
      <c r="EW8" s="192" t="s">
        <v>22</v>
      </c>
      <c r="EX8" s="192">
        <v>2</v>
      </c>
      <c r="EY8" s="192" t="s">
        <v>2513</v>
      </c>
      <c r="EZ8" s="192" t="s">
        <v>2512</v>
      </c>
      <c r="FA8" s="193">
        <v>44278</v>
      </c>
      <c r="FB8" s="191" t="s">
        <v>508</v>
      </c>
      <c r="FC8" s="185">
        <v>4</v>
      </c>
      <c r="FD8" s="185">
        <v>0</v>
      </c>
      <c r="FE8" s="185" t="s">
        <v>22</v>
      </c>
      <c r="FF8" s="185">
        <v>2</v>
      </c>
      <c r="FG8" s="185" t="s">
        <v>507</v>
      </c>
      <c r="FH8" s="185">
        <v>0</v>
      </c>
      <c r="FI8" s="182">
        <v>43511</v>
      </c>
      <c r="FJ8" s="191" t="s">
        <v>1794</v>
      </c>
      <c r="FK8" s="192" t="s">
        <v>14</v>
      </c>
      <c r="FL8" s="192" t="s">
        <v>14</v>
      </c>
      <c r="FM8" s="192" t="s">
        <v>14</v>
      </c>
      <c r="FN8" s="192" t="s">
        <v>14</v>
      </c>
      <c r="FO8" s="192" t="s">
        <v>1793</v>
      </c>
      <c r="FP8" s="189" t="s">
        <v>14</v>
      </c>
      <c r="FQ8" s="190">
        <v>44001</v>
      </c>
      <c r="FR8" s="191" t="s">
        <v>1795</v>
      </c>
      <c r="FS8" s="185" t="s">
        <v>14</v>
      </c>
      <c r="FT8" s="185" t="s">
        <v>14</v>
      </c>
      <c r="FU8" s="185" t="s">
        <v>14</v>
      </c>
      <c r="FV8" s="185" t="s">
        <v>14</v>
      </c>
      <c r="FW8" s="185" t="s">
        <v>1793</v>
      </c>
      <c r="FX8" s="185" t="s">
        <v>14</v>
      </c>
      <c r="FY8" s="182">
        <v>44001</v>
      </c>
      <c r="FZ8" s="192" t="s">
        <v>3863</v>
      </c>
      <c r="GA8" s="192">
        <v>1</v>
      </c>
      <c r="GB8" s="192" t="s">
        <v>2716</v>
      </c>
      <c r="GC8" s="192" t="s">
        <v>22</v>
      </c>
      <c r="GD8" s="192">
        <v>2</v>
      </c>
      <c r="GE8" s="192" t="s">
        <v>14</v>
      </c>
      <c r="GF8" s="192" t="s">
        <v>14</v>
      </c>
      <c r="GG8" s="193">
        <v>44496</v>
      </c>
      <c r="GH8" s="191" t="s">
        <v>3869</v>
      </c>
      <c r="GI8" s="185">
        <v>3</v>
      </c>
      <c r="GJ8" s="185" t="s">
        <v>2716</v>
      </c>
      <c r="GK8" s="185" t="s">
        <v>22</v>
      </c>
      <c r="GL8" s="185">
        <v>2</v>
      </c>
      <c r="GM8" s="185" t="s">
        <v>14</v>
      </c>
      <c r="GN8" s="185" t="s">
        <v>14</v>
      </c>
      <c r="GO8" s="182">
        <v>44496</v>
      </c>
      <c r="GP8" s="192" t="s">
        <v>3864</v>
      </c>
      <c r="GQ8" s="192">
        <v>3</v>
      </c>
      <c r="GR8" s="192" t="s">
        <v>2716</v>
      </c>
      <c r="GS8" s="192" t="s">
        <v>22</v>
      </c>
      <c r="GT8" s="192">
        <v>2</v>
      </c>
      <c r="GU8" s="192" t="s">
        <v>14</v>
      </c>
      <c r="GV8" s="192" t="s">
        <v>14</v>
      </c>
      <c r="GW8" s="193">
        <v>44496</v>
      </c>
      <c r="GX8" s="191" t="s">
        <v>3870</v>
      </c>
      <c r="GY8" s="185">
        <v>0</v>
      </c>
      <c r="GZ8" s="185" t="s">
        <v>2716</v>
      </c>
      <c r="HA8" s="185" t="s">
        <v>22</v>
      </c>
      <c r="HB8" s="185">
        <v>2</v>
      </c>
      <c r="HC8" s="185" t="s">
        <v>14</v>
      </c>
      <c r="HD8" s="185" t="s">
        <v>14</v>
      </c>
      <c r="HE8" s="182">
        <v>44496</v>
      </c>
      <c r="HF8" s="192" t="s">
        <v>3806</v>
      </c>
      <c r="HG8" s="192">
        <v>0</v>
      </c>
      <c r="HH8" s="192" t="s">
        <v>2716</v>
      </c>
      <c r="HI8" s="192" t="s">
        <v>22</v>
      </c>
      <c r="HJ8" s="192">
        <v>2</v>
      </c>
      <c r="HK8" s="192" t="s">
        <v>14</v>
      </c>
      <c r="HL8" s="192" t="s">
        <v>14</v>
      </c>
      <c r="HM8" s="193">
        <v>44495</v>
      </c>
      <c r="HN8" s="191" t="s">
        <v>3868</v>
      </c>
      <c r="HO8" s="185">
        <v>3</v>
      </c>
      <c r="HP8" s="185" t="s">
        <v>2716</v>
      </c>
      <c r="HQ8" s="185" t="s">
        <v>22</v>
      </c>
      <c r="HR8" s="185">
        <v>2</v>
      </c>
      <c r="HS8" s="185" t="s">
        <v>14</v>
      </c>
      <c r="HT8" s="185" t="s">
        <v>14</v>
      </c>
      <c r="HU8" s="182">
        <v>44496</v>
      </c>
      <c r="HV8" s="192" t="s">
        <v>3865</v>
      </c>
      <c r="HW8" s="192">
        <v>2</v>
      </c>
      <c r="HX8" s="192" t="s">
        <v>2716</v>
      </c>
      <c r="HY8" s="192" t="s">
        <v>22</v>
      </c>
      <c r="HZ8" s="192">
        <v>2</v>
      </c>
      <c r="IA8" s="192" t="s">
        <v>14</v>
      </c>
      <c r="IB8" s="192" t="s">
        <v>14</v>
      </c>
      <c r="IC8" s="193">
        <v>44496</v>
      </c>
      <c r="ID8" s="191" t="s">
        <v>3867</v>
      </c>
      <c r="IE8" s="185">
        <v>1</v>
      </c>
      <c r="IF8" s="185" t="s">
        <v>2716</v>
      </c>
      <c r="IG8" s="185" t="s">
        <v>22</v>
      </c>
      <c r="IH8" s="185">
        <v>2</v>
      </c>
      <c r="II8" s="185" t="s">
        <v>14</v>
      </c>
      <c r="IJ8" s="185" t="s">
        <v>14</v>
      </c>
      <c r="IK8" s="182">
        <v>44496</v>
      </c>
      <c r="IL8" s="192" t="s">
        <v>3866</v>
      </c>
      <c r="IM8" s="192">
        <v>3</v>
      </c>
      <c r="IN8" s="192" t="s">
        <v>2716</v>
      </c>
      <c r="IO8" s="192" t="s">
        <v>22</v>
      </c>
      <c r="IP8" s="192">
        <v>2</v>
      </c>
      <c r="IQ8" s="192" t="s">
        <v>14</v>
      </c>
      <c r="IR8" s="192" t="s">
        <v>14</v>
      </c>
      <c r="IS8" s="193">
        <v>44496</v>
      </c>
    </row>
    <row r="9" spans="1:253" s="187" customFormat="1" ht="12.95" customHeight="1" x14ac:dyDescent="0.2">
      <c r="A9" s="187" t="s">
        <v>176</v>
      </c>
      <c r="B9" s="187" t="s">
        <v>8427</v>
      </c>
      <c r="C9" s="187" t="s">
        <v>177</v>
      </c>
      <c r="D9" s="187" t="s">
        <v>178</v>
      </c>
      <c r="E9" s="187" t="s">
        <v>7866</v>
      </c>
      <c r="F9" s="187" t="s">
        <v>6316</v>
      </c>
      <c r="G9" s="180">
        <v>143242000</v>
      </c>
      <c r="H9" s="181" t="s">
        <v>6313</v>
      </c>
      <c r="I9" s="181" t="s">
        <v>22</v>
      </c>
      <c r="J9" s="181">
        <v>2</v>
      </c>
      <c r="K9" s="181" t="s">
        <v>6315</v>
      </c>
      <c r="L9" s="181" t="s">
        <v>6314</v>
      </c>
      <c r="M9" s="182">
        <v>44635</v>
      </c>
      <c r="N9" s="191" t="s">
        <v>2218</v>
      </c>
      <c r="O9" s="183">
        <v>650</v>
      </c>
      <c r="P9" s="183" t="s">
        <v>2215</v>
      </c>
      <c r="Q9" s="183" t="s">
        <v>47</v>
      </c>
      <c r="R9" s="183">
        <v>1</v>
      </c>
      <c r="S9" s="183" t="s">
        <v>2217</v>
      </c>
      <c r="T9" s="183" t="s">
        <v>2216</v>
      </c>
      <c r="U9" s="184">
        <v>44223</v>
      </c>
      <c r="V9" s="191" t="s">
        <v>6320</v>
      </c>
      <c r="W9" s="181">
        <v>1395000</v>
      </c>
      <c r="X9" s="181" t="s">
        <v>6317</v>
      </c>
      <c r="Y9" s="181" t="s">
        <v>22</v>
      </c>
      <c r="Z9" s="181">
        <v>2</v>
      </c>
      <c r="AA9" s="181" t="s">
        <v>6319</v>
      </c>
      <c r="AB9" s="181" t="s">
        <v>6318</v>
      </c>
      <c r="AC9" s="182">
        <v>44635</v>
      </c>
      <c r="AD9" s="191" t="s">
        <v>6321</v>
      </c>
      <c r="AE9" s="189">
        <v>1395000</v>
      </c>
      <c r="AF9" s="189" t="s">
        <v>6317</v>
      </c>
      <c r="AG9" s="189" t="s">
        <v>22</v>
      </c>
      <c r="AH9" s="189">
        <v>2</v>
      </c>
      <c r="AI9" s="189" t="s">
        <v>6319</v>
      </c>
      <c r="AJ9" s="189" t="s">
        <v>6318</v>
      </c>
      <c r="AK9" s="190">
        <v>44635</v>
      </c>
      <c r="AL9" s="191" t="s">
        <v>6325</v>
      </c>
      <c r="AM9" s="181">
        <v>923000</v>
      </c>
      <c r="AN9" s="181" t="s">
        <v>6322</v>
      </c>
      <c r="AO9" s="181" t="s">
        <v>22</v>
      </c>
      <c r="AP9" s="181">
        <v>2</v>
      </c>
      <c r="AQ9" s="181" t="s">
        <v>6324</v>
      </c>
      <c r="AR9" s="181" t="s">
        <v>6323</v>
      </c>
      <c r="AS9" s="182">
        <v>44635</v>
      </c>
      <c r="AT9" s="192" t="s">
        <v>2665</v>
      </c>
      <c r="AU9" s="189">
        <v>607</v>
      </c>
      <c r="AV9" s="189" t="s">
        <v>2662</v>
      </c>
      <c r="AW9" s="189" t="s">
        <v>47</v>
      </c>
      <c r="AX9" s="189">
        <v>1</v>
      </c>
      <c r="AY9" s="189" t="s">
        <v>2664</v>
      </c>
      <c r="AZ9" s="189" t="s">
        <v>2663</v>
      </c>
      <c r="BA9" s="190">
        <v>44334</v>
      </c>
      <c r="BB9" s="191" t="s">
        <v>2661</v>
      </c>
      <c r="BC9" s="181">
        <v>0</v>
      </c>
      <c r="BD9" s="181" t="s">
        <v>14</v>
      </c>
      <c r="BE9" s="181" t="s">
        <v>14</v>
      </c>
      <c r="BF9" s="181" t="s">
        <v>14</v>
      </c>
      <c r="BG9" s="181" t="s">
        <v>14</v>
      </c>
      <c r="BH9" s="181" t="s">
        <v>14</v>
      </c>
      <c r="BI9" s="182">
        <v>44334</v>
      </c>
      <c r="BJ9" s="192" t="s">
        <v>4520</v>
      </c>
      <c r="BK9" s="192" t="s">
        <v>14</v>
      </c>
      <c r="BL9" s="192" t="s">
        <v>14</v>
      </c>
      <c r="BM9" s="192" t="s">
        <v>14</v>
      </c>
      <c r="BN9" s="192" t="s">
        <v>14</v>
      </c>
      <c r="BO9" s="192" t="s">
        <v>14</v>
      </c>
      <c r="BP9" s="189" t="s">
        <v>14</v>
      </c>
      <c r="BQ9" s="193">
        <v>44515</v>
      </c>
      <c r="BR9" s="191" t="s">
        <v>1080</v>
      </c>
      <c r="BS9" s="185" t="s">
        <v>14</v>
      </c>
      <c r="BT9" s="185" t="s">
        <v>14</v>
      </c>
      <c r="BU9" s="185" t="s">
        <v>14</v>
      </c>
      <c r="BV9" s="185" t="s">
        <v>14</v>
      </c>
      <c r="BW9" s="185" t="s">
        <v>14</v>
      </c>
      <c r="BX9" s="185" t="s">
        <v>14</v>
      </c>
      <c r="BY9" s="182">
        <v>43608</v>
      </c>
      <c r="BZ9" s="192" t="s">
        <v>1081</v>
      </c>
      <c r="CA9" s="192" t="s">
        <v>14</v>
      </c>
      <c r="CB9" s="192" t="s">
        <v>14</v>
      </c>
      <c r="CC9" s="192" t="s">
        <v>14</v>
      </c>
      <c r="CD9" s="192" t="s">
        <v>14</v>
      </c>
      <c r="CE9" s="192" t="s">
        <v>14</v>
      </c>
      <c r="CF9" s="192" t="s">
        <v>14</v>
      </c>
      <c r="CG9" s="193">
        <v>43608</v>
      </c>
      <c r="CH9" s="191" t="s">
        <v>8940</v>
      </c>
      <c r="CI9" s="192" t="e">
        <v>#N/A</v>
      </c>
      <c r="CJ9" s="192" t="e">
        <v>#N/A</v>
      </c>
      <c r="CK9" s="192" t="e">
        <v>#N/A</v>
      </c>
      <c r="CL9" s="192" t="e">
        <v>#N/A</v>
      </c>
      <c r="CM9" s="192" t="e">
        <v>#N/A</v>
      </c>
      <c r="CN9" s="192" t="e">
        <v>#N/A</v>
      </c>
      <c r="CO9" s="194" t="e">
        <v>#N/A</v>
      </c>
      <c r="CP9" s="192" t="s">
        <v>1506</v>
      </c>
      <c r="CQ9" s="185" t="s">
        <v>14</v>
      </c>
      <c r="CR9" s="185" t="s">
        <v>14</v>
      </c>
      <c r="CS9" s="185" t="s">
        <v>14</v>
      </c>
      <c r="CT9" s="185" t="s">
        <v>14</v>
      </c>
      <c r="CU9" s="185" t="s">
        <v>14</v>
      </c>
      <c r="CV9" s="185" t="s">
        <v>14</v>
      </c>
      <c r="CW9" s="182">
        <v>43860</v>
      </c>
      <c r="CX9" s="192" t="s">
        <v>3279</v>
      </c>
      <c r="CY9" s="189">
        <v>1356000</v>
      </c>
      <c r="CZ9" s="189" t="s">
        <v>3276</v>
      </c>
      <c r="DA9" s="189" t="s">
        <v>47</v>
      </c>
      <c r="DB9" s="189">
        <v>1</v>
      </c>
      <c r="DC9" s="189" t="s">
        <v>3278</v>
      </c>
      <c r="DD9" s="189" t="s">
        <v>3277</v>
      </c>
      <c r="DE9" s="195">
        <v>44459</v>
      </c>
      <c r="DF9" s="191" t="s">
        <v>3282</v>
      </c>
      <c r="DG9" s="181">
        <v>0</v>
      </c>
      <c r="DH9" s="185" t="s">
        <v>3276</v>
      </c>
      <c r="DI9" s="185" t="s">
        <v>47</v>
      </c>
      <c r="DJ9" s="185">
        <v>1</v>
      </c>
      <c r="DK9" s="185" t="s">
        <v>3281</v>
      </c>
      <c r="DL9" s="185" t="s">
        <v>3277</v>
      </c>
      <c r="DM9" s="182">
        <v>44466</v>
      </c>
      <c r="DN9" s="192" t="s">
        <v>6327</v>
      </c>
      <c r="DO9" s="189">
        <v>39000</v>
      </c>
      <c r="DP9" s="192" t="s">
        <v>6317</v>
      </c>
      <c r="DQ9" s="192" t="s">
        <v>22</v>
      </c>
      <c r="DR9" s="192">
        <v>2</v>
      </c>
      <c r="DS9" s="192" t="s">
        <v>6326</v>
      </c>
      <c r="DT9" s="192" t="s">
        <v>6318</v>
      </c>
      <c r="DU9" s="193">
        <v>44635</v>
      </c>
      <c r="DV9" s="191" t="s">
        <v>3280</v>
      </c>
      <c r="DW9" s="181">
        <v>1356000</v>
      </c>
      <c r="DX9" s="185" t="s">
        <v>3276</v>
      </c>
      <c r="DY9" s="185" t="s">
        <v>47</v>
      </c>
      <c r="DZ9" s="185">
        <v>1</v>
      </c>
      <c r="EA9" s="185" t="s">
        <v>3278</v>
      </c>
      <c r="EB9" s="185" t="s">
        <v>3277</v>
      </c>
      <c r="EC9" s="182">
        <v>44459</v>
      </c>
      <c r="ED9" s="192" t="s">
        <v>3284</v>
      </c>
      <c r="EE9" s="189">
        <v>0</v>
      </c>
      <c r="EF9" s="192" t="s">
        <v>3276</v>
      </c>
      <c r="EG9" s="192" t="s">
        <v>22</v>
      </c>
      <c r="EH9" s="192">
        <v>2</v>
      </c>
      <c r="EI9" s="192" t="s">
        <v>3283</v>
      </c>
      <c r="EJ9" s="192" t="s">
        <v>3277</v>
      </c>
      <c r="EK9" s="193">
        <v>44466</v>
      </c>
      <c r="EL9" s="191" t="s">
        <v>3285</v>
      </c>
      <c r="EM9" s="181">
        <v>0</v>
      </c>
      <c r="EN9" s="185" t="s">
        <v>3276</v>
      </c>
      <c r="EO9" s="185" t="s">
        <v>22</v>
      </c>
      <c r="EP9" s="185">
        <v>2</v>
      </c>
      <c r="EQ9" s="185" t="s">
        <v>3283</v>
      </c>
      <c r="ER9" s="185" t="s">
        <v>3277</v>
      </c>
      <c r="ES9" s="182">
        <v>44466</v>
      </c>
      <c r="ET9" s="192" t="s">
        <v>6312</v>
      </c>
      <c r="EU9" s="192">
        <v>212</v>
      </c>
      <c r="EV9" s="192" t="s">
        <v>6228</v>
      </c>
      <c r="EW9" s="192" t="s">
        <v>22</v>
      </c>
      <c r="EX9" s="192">
        <v>2</v>
      </c>
      <c r="EY9" s="192" t="s">
        <v>6309</v>
      </c>
      <c r="EZ9" s="192" t="s">
        <v>2535</v>
      </c>
      <c r="FA9" s="193">
        <v>44635</v>
      </c>
      <c r="FB9" s="191" t="s">
        <v>1624</v>
      </c>
      <c r="FC9" s="185">
        <v>3</v>
      </c>
      <c r="FD9" s="185" t="s">
        <v>1621</v>
      </c>
      <c r="FE9" s="185" t="s">
        <v>47</v>
      </c>
      <c r="FF9" s="185">
        <v>1</v>
      </c>
      <c r="FG9" s="185" t="s">
        <v>1623</v>
      </c>
      <c r="FH9" s="185" t="s">
        <v>1622</v>
      </c>
      <c r="FI9" s="182">
        <v>43920</v>
      </c>
      <c r="FJ9" s="191" t="s">
        <v>180</v>
      </c>
      <c r="FK9" s="192">
        <v>0</v>
      </c>
      <c r="FL9" s="192">
        <v>0</v>
      </c>
      <c r="FM9" s="192" t="s">
        <v>22</v>
      </c>
      <c r="FN9" s="192">
        <v>2</v>
      </c>
      <c r="FO9" s="192" t="s">
        <v>179</v>
      </c>
      <c r="FP9" s="189">
        <v>0</v>
      </c>
      <c r="FQ9" s="190">
        <v>43503</v>
      </c>
      <c r="FR9" s="191" t="s">
        <v>182</v>
      </c>
      <c r="FS9" s="185">
        <v>0</v>
      </c>
      <c r="FT9" s="185" t="s">
        <v>181</v>
      </c>
      <c r="FU9" s="185" t="s">
        <v>22</v>
      </c>
      <c r="FV9" s="185">
        <v>2</v>
      </c>
      <c r="FW9" s="185" t="s">
        <v>179</v>
      </c>
      <c r="FX9" s="185">
        <v>0</v>
      </c>
      <c r="FY9" s="182">
        <v>43503</v>
      </c>
      <c r="FZ9" s="192" t="s">
        <v>3661</v>
      </c>
      <c r="GA9" s="192">
        <v>2</v>
      </c>
      <c r="GB9" s="192" t="s">
        <v>2716</v>
      </c>
      <c r="GC9" s="192" t="s">
        <v>22</v>
      </c>
      <c r="GD9" s="192">
        <v>2</v>
      </c>
      <c r="GE9" s="192" t="s">
        <v>14</v>
      </c>
      <c r="GF9" s="192" t="s">
        <v>14</v>
      </c>
      <c r="GG9" s="193">
        <v>44493</v>
      </c>
      <c r="GH9" s="191" t="s">
        <v>3666</v>
      </c>
      <c r="GI9" s="185">
        <v>1</v>
      </c>
      <c r="GJ9" s="185" t="s">
        <v>2716</v>
      </c>
      <c r="GK9" s="185" t="s">
        <v>22</v>
      </c>
      <c r="GL9" s="185">
        <v>2</v>
      </c>
      <c r="GM9" s="185" t="s">
        <v>14</v>
      </c>
      <c r="GN9" s="185" t="s">
        <v>14</v>
      </c>
      <c r="GO9" s="182">
        <v>44493</v>
      </c>
      <c r="GP9" s="192" t="s">
        <v>3662</v>
      </c>
      <c r="GQ9" s="192">
        <v>2</v>
      </c>
      <c r="GR9" s="192" t="s">
        <v>2716</v>
      </c>
      <c r="GS9" s="192" t="s">
        <v>22</v>
      </c>
      <c r="GT9" s="192">
        <v>2</v>
      </c>
      <c r="GU9" s="192" t="s">
        <v>14</v>
      </c>
      <c r="GV9" s="192" t="s">
        <v>14</v>
      </c>
      <c r="GW9" s="193">
        <v>44493</v>
      </c>
      <c r="GX9" s="191" t="s">
        <v>2717</v>
      </c>
      <c r="GY9" s="185">
        <v>0</v>
      </c>
      <c r="GZ9" s="185" t="s">
        <v>2716</v>
      </c>
      <c r="HA9" s="185" t="s">
        <v>22</v>
      </c>
      <c r="HB9" s="185">
        <v>2</v>
      </c>
      <c r="HC9" s="185" t="s">
        <v>14</v>
      </c>
      <c r="HD9" s="185" t="s">
        <v>14</v>
      </c>
      <c r="HE9" s="182">
        <v>44355</v>
      </c>
      <c r="HF9" s="192" t="s">
        <v>3416</v>
      </c>
      <c r="HG9" s="192">
        <v>1</v>
      </c>
      <c r="HH9" s="192" t="s">
        <v>2716</v>
      </c>
      <c r="HI9" s="192" t="s">
        <v>22</v>
      </c>
      <c r="HJ9" s="192">
        <v>2</v>
      </c>
      <c r="HK9" s="192" t="s">
        <v>14</v>
      </c>
      <c r="HL9" s="192" t="s">
        <v>14</v>
      </c>
      <c r="HM9" s="193">
        <v>44489</v>
      </c>
      <c r="HN9" s="191" t="s">
        <v>3417</v>
      </c>
      <c r="HO9" s="185">
        <v>2</v>
      </c>
      <c r="HP9" s="185" t="s">
        <v>2716</v>
      </c>
      <c r="HQ9" s="185" t="s">
        <v>22</v>
      </c>
      <c r="HR9" s="185">
        <v>2</v>
      </c>
      <c r="HS9" s="185" t="s">
        <v>14</v>
      </c>
      <c r="HT9" s="185" t="s">
        <v>14</v>
      </c>
      <c r="HU9" s="182">
        <v>44489</v>
      </c>
      <c r="HV9" s="192" t="s">
        <v>3663</v>
      </c>
      <c r="HW9" s="192">
        <v>1</v>
      </c>
      <c r="HX9" s="192" t="s">
        <v>2716</v>
      </c>
      <c r="HY9" s="192" t="s">
        <v>22</v>
      </c>
      <c r="HZ9" s="192">
        <v>2</v>
      </c>
      <c r="IA9" s="192" t="s">
        <v>14</v>
      </c>
      <c r="IB9" s="192" t="s">
        <v>14</v>
      </c>
      <c r="IC9" s="193">
        <v>44493</v>
      </c>
      <c r="ID9" s="191" t="s">
        <v>3665</v>
      </c>
      <c r="IE9" s="185">
        <v>0</v>
      </c>
      <c r="IF9" s="185" t="s">
        <v>2716</v>
      </c>
      <c r="IG9" s="185" t="s">
        <v>22</v>
      </c>
      <c r="IH9" s="185">
        <v>2</v>
      </c>
      <c r="II9" s="185" t="s">
        <v>14</v>
      </c>
      <c r="IJ9" s="185" t="s">
        <v>14</v>
      </c>
      <c r="IK9" s="182">
        <v>44493</v>
      </c>
      <c r="IL9" s="192" t="s">
        <v>3664</v>
      </c>
      <c r="IM9" s="192">
        <v>3</v>
      </c>
      <c r="IN9" s="192" t="s">
        <v>2716</v>
      </c>
      <c r="IO9" s="192" t="s">
        <v>22</v>
      </c>
      <c r="IP9" s="192">
        <v>2</v>
      </c>
      <c r="IQ9" s="192" t="s">
        <v>14</v>
      </c>
      <c r="IR9" s="192" t="s">
        <v>14</v>
      </c>
      <c r="IS9" s="193">
        <v>44493</v>
      </c>
    </row>
    <row r="10" spans="1:253" s="187" customFormat="1" ht="12.95" customHeight="1" x14ac:dyDescent="0.2">
      <c r="A10" s="187" t="s">
        <v>4978</v>
      </c>
      <c r="B10" s="187" t="s">
        <v>8433</v>
      </c>
      <c r="C10" s="187" t="s">
        <v>4979</v>
      </c>
      <c r="D10" s="187" t="s">
        <v>514</v>
      </c>
      <c r="E10" s="187" t="s">
        <v>7881</v>
      </c>
      <c r="F10" s="187" t="s">
        <v>5722</v>
      </c>
      <c r="G10" s="180">
        <v>208495000</v>
      </c>
      <c r="H10" s="181" t="s">
        <v>5719</v>
      </c>
      <c r="I10" s="181" t="s">
        <v>47</v>
      </c>
      <c r="J10" s="181">
        <v>1</v>
      </c>
      <c r="K10" s="181" t="s">
        <v>5721</v>
      </c>
      <c r="L10" s="181" t="s">
        <v>5720</v>
      </c>
      <c r="M10" s="182">
        <v>44614</v>
      </c>
      <c r="N10" s="191" t="s">
        <v>5726</v>
      </c>
      <c r="O10" s="183">
        <v>1421248</v>
      </c>
      <c r="P10" s="183" t="s">
        <v>5723</v>
      </c>
      <c r="Q10" s="183" t="s">
        <v>22</v>
      </c>
      <c r="R10" s="183">
        <v>2</v>
      </c>
      <c r="S10" s="183" t="s">
        <v>5725</v>
      </c>
      <c r="T10" s="183" t="s">
        <v>5724</v>
      </c>
      <c r="U10" s="184">
        <v>44614</v>
      </c>
      <c r="V10" s="191" t="s">
        <v>5730</v>
      </c>
      <c r="W10" s="181">
        <v>53422000</v>
      </c>
      <c r="X10" s="181" t="s">
        <v>5727</v>
      </c>
      <c r="Y10" s="181" t="s">
        <v>22</v>
      </c>
      <c r="Z10" s="181">
        <v>2</v>
      </c>
      <c r="AA10" s="181" t="s">
        <v>5729</v>
      </c>
      <c r="AB10" s="181" t="s">
        <v>5728</v>
      </c>
      <c r="AC10" s="182">
        <v>44614</v>
      </c>
      <c r="AD10" s="191" t="s">
        <v>5734</v>
      </c>
      <c r="AE10" s="189">
        <v>1357000</v>
      </c>
      <c r="AF10" s="189" t="s">
        <v>5731</v>
      </c>
      <c r="AG10" s="189" t="s">
        <v>22</v>
      </c>
      <c r="AH10" s="189">
        <v>2</v>
      </c>
      <c r="AI10" s="189" t="s">
        <v>5733</v>
      </c>
      <c r="AJ10" s="189" t="s">
        <v>5732</v>
      </c>
      <c r="AK10" s="190">
        <v>44614</v>
      </c>
      <c r="AL10" s="191" t="s">
        <v>5757</v>
      </c>
      <c r="AM10" s="181">
        <v>0</v>
      </c>
      <c r="AN10" s="181" t="s">
        <v>5754</v>
      </c>
      <c r="AO10" s="181" t="s">
        <v>22</v>
      </c>
      <c r="AP10" s="181">
        <v>2</v>
      </c>
      <c r="AQ10" s="181" t="s">
        <v>5756</v>
      </c>
      <c r="AR10" s="181" t="s">
        <v>5755</v>
      </c>
      <c r="AS10" s="182">
        <v>44614</v>
      </c>
      <c r="AT10" s="192" t="s">
        <v>5751</v>
      </c>
      <c r="AU10" s="189">
        <v>717</v>
      </c>
      <c r="AV10" s="189" t="s">
        <v>5748</v>
      </c>
      <c r="AW10" s="189" t="s">
        <v>22</v>
      </c>
      <c r="AX10" s="189">
        <v>2</v>
      </c>
      <c r="AY10" s="189" t="s">
        <v>5750</v>
      </c>
      <c r="AZ10" s="189" t="s">
        <v>5749</v>
      </c>
      <c r="BA10" s="190">
        <v>44614</v>
      </c>
      <c r="BB10" s="191" t="s">
        <v>8941</v>
      </c>
      <c r="BC10" s="181" t="e">
        <v>#N/A</v>
      </c>
      <c r="BD10" s="181" t="e">
        <v>#N/A</v>
      </c>
      <c r="BE10" s="181" t="e">
        <v>#N/A</v>
      </c>
      <c r="BF10" s="181" t="e">
        <v>#N/A</v>
      </c>
      <c r="BG10" s="181" t="e">
        <v>#N/A</v>
      </c>
      <c r="BH10" s="181" t="e">
        <v>#N/A</v>
      </c>
      <c r="BI10" s="182" t="e">
        <v>#N/A</v>
      </c>
      <c r="BJ10" s="192" t="s">
        <v>5753</v>
      </c>
      <c r="BK10" s="192">
        <v>212</v>
      </c>
      <c r="BL10" s="192" t="s">
        <v>5748</v>
      </c>
      <c r="BM10" s="192" t="s">
        <v>22</v>
      </c>
      <c r="BN10" s="192">
        <v>2</v>
      </c>
      <c r="BO10" s="192" t="s">
        <v>5752</v>
      </c>
      <c r="BP10" s="189" t="s">
        <v>5749</v>
      </c>
      <c r="BQ10" s="193">
        <v>44614</v>
      </c>
      <c r="BR10" s="191" t="s">
        <v>8942</v>
      </c>
      <c r="BS10" s="185" t="e">
        <v>#N/A</v>
      </c>
      <c r="BT10" s="185" t="e">
        <v>#N/A</v>
      </c>
      <c r="BU10" s="185" t="e">
        <v>#N/A</v>
      </c>
      <c r="BV10" s="185" t="e">
        <v>#N/A</v>
      </c>
      <c r="BW10" s="185" t="e">
        <v>#N/A</v>
      </c>
      <c r="BX10" s="185" t="e">
        <v>#N/A</v>
      </c>
      <c r="BY10" s="182" t="e">
        <v>#N/A</v>
      </c>
      <c r="BZ10" s="192" t="s">
        <v>8943</v>
      </c>
      <c r="CA10" s="192" t="e">
        <v>#N/A</v>
      </c>
      <c r="CB10" s="192" t="e">
        <v>#N/A</v>
      </c>
      <c r="CC10" s="192" t="e">
        <v>#N/A</v>
      </c>
      <c r="CD10" s="192" t="e">
        <v>#N/A</v>
      </c>
      <c r="CE10" s="192" t="e">
        <v>#N/A</v>
      </c>
      <c r="CF10" s="192" t="e">
        <v>#N/A</v>
      </c>
      <c r="CG10" s="193" t="e">
        <v>#N/A</v>
      </c>
      <c r="CH10" s="191" t="s">
        <v>8944</v>
      </c>
      <c r="CI10" s="192" t="e">
        <v>#N/A</v>
      </c>
      <c r="CJ10" s="192" t="e">
        <v>#N/A</v>
      </c>
      <c r="CK10" s="192" t="e">
        <v>#N/A</v>
      </c>
      <c r="CL10" s="192" t="e">
        <v>#N/A</v>
      </c>
      <c r="CM10" s="192" t="e">
        <v>#N/A</v>
      </c>
      <c r="CN10" s="192" t="e">
        <v>#N/A</v>
      </c>
      <c r="CO10" s="194" t="e">
        <v>#N/A</v>
      </c>
      <c r="CP10" s="192" t="s">
        <v>8945</v>
      </c>
      <c r="CQ10" s="185" t="e">
        <v>#N/A</v>
      </c>
      <c r="CR10" s="185" t="e">
        <v>#N/A</v>
      </c>
      <c r="CS10" s="185" t="e">
        <v>#N/A</v>
      </c>
      <c r="CT10" s="185" t="e">
        <v>#N/A</v>
      </c>
      <c r="CU10" s="185" t="e">
        <v>#N/A</v>
      </c>
      <c r="CV10" s="185" t="e">
        <v>#N/A</v>
      </c>
      <c r="CW10" s="182" t="e">
        <v>#N/A</v>
      </c>
      <c r="CX10" s="192" t="s">
        <v>5737</v>
      </c>
      <c r="CY10" s="189">
        <v>478000</v>
      </c>
      <c r="CZ10" s="189" t="s">
        <v>5744</v>
      </c>
      <c r="DA10" s="189" t="s">
        <v>22</v>
      </c>
      <c r="DB10" s="189">
        <v>2</v>
      </c>
      <c r="DC10" s="189" t="s">
        <v>5736</v>
      </c>
      <c r="DD10" s="189" t="s">
        <v>5735</v>
      </c>
      <c r="DE10" s="195">
        <v>44614</v>
      </c>
      <c r="DF10" s="191" t="s">
        <v>5741</v>
      </c>
      <c r="DG10" s="181">
        <v>52065000</v>
      </c>
      <c r="DH10" s="185" t="s">
        <v>5738</v>
      </c>
      <c r="DI10" s="185" t="s">
        <v>19</v>
      </c>
      <c r="DJ10" s="185">
        <v>3</v>
      </c>
      <c r="DK10" s="185" t="s">
        <v>5740</v>
      </c>
      <c r="DL10" s="185" t="s">
        <v>5739</v>
      </c>
      <c r="DM10" s="182">
        <v>44614</v>
      </c>
      <c r="DN10" s="192" t="s">
        <v>5743</v>
      </c>
      <c r="DO10" s="189">
        <v>879000</v>
      </c>
      <c r="DP10" s="192" t="s">
        <v>5738</v>
      </c>
      <c r="DQ10" s="192" t="s">
        <v>19</v>
      </c>
      <c r="DR10" s="192">
        <v>3</v>
      </c>
      <c r="DS10" s="192" t="s">
        <v>5742</v>
      </c>
      <c r="DT10" s="192" t="s">
        <v>5739</v>
      </c>
      <c r="DU10" s="193">
        <v>44614</v>
      </c>
      <c r="DV10" s="191" t="s">
        <v>5745</v>
      </c>
      <c r="DW10" s="181">
        <v>478000</v>
      </c>
      <c r="DX10" s="185" t="s">
        <v>5744</v>
      </c>
      <c r="DY10" s="185" t="s">
        <v>22</v>
      </c>
      <c r="DZ10" s="185">
        <v>2</v>
      </c>
      <c r="EA10" s="185" t="s">
        <v>5736</v>
      </c>
      <c r="EB10" s="185" t="s">
        <v>5735</v>
      </c>
      <c r="EC10" s="182">
        <v>44614</v>
      </c>
      <c r="ED10" s="192" t="s">
        <v>5746</v>
      </c>
      <c r="EE10" s="189">
        <v>0</v>
      </c>
      <c r="EF10" s="192" t="s">
        <v>2236</v>
      </c>
      <c r="EG10" s="192" t="s">
        <v>19</v>
      </c>
      <c r="EH10" s="192">
        <v>3</v>
      </c>
      <c r="EI10" s="192" t="s">
        <v>5591</v>
      </c>
      <c r="EJ10" s="192" t="s">
        <v>14</v>
      </c>
      <c r="EK10" s="193">
        <v>44614</v>
      </c>
      <c r="EL10" s="191" t="s">
        <v>5747</v>
      </c>
      <c r="EM10" s="181">
        <v>0</v>
      </c>
      <c r="EN10" s="185" t="s">
        <v>2236</v>
      </c>
      <c r="EO10" s="185" t="s">
        <v>19</v>
      </c>
      <c r="EP10" s="185">
        <v>3</v>
      </c>
      <c r="EQ10" s="185" t="s">
        <v>5591</v>
      </c>
      <c r="ER10" s="185" t="s">
        <v>14</v>
      </c>
      <c r="ES10" s="182">
        <v>44614</v>
      </c>
      <c r="ET10" s="192" t="s">
        <v>5761</v>
      </c>
      <c r="EU10" s="192">
        <v>212</v>
      </c>
      <c r="EV10" s="192" t="s">
        <v>5748</v>
      </c>
      <c r="EW10" s="192" t="s">
        <v>22</v>
      </c>
      <c r="EX10" s="192">
        <v>2</v>
      </c>
      <c r="EY10" s="192" t="s">
        <v>5760</v>
      </c>
      <c r="EZ10" s="192" t="s">
        <v>5749</v>
      </c>
      <c r="FA10" s="193">
        <v>44614</v>
      </c>
      <c r="FB10" s="191" t="s">
        <v>5759</v>
      </c>
      <c r="FC10" s="185">
        <v>2</v>
      </c>
      <c r="FD10" s="185">
        <v>0</v>
      </c>
      <c r="FE10" s="185" t="s">
        <v>22</v>
      </c>
      <c r="FF10" s="185">
        <v>2</v>
      </c>
      <c r="FG10" s="185" t="s">
        <v>5758</v>
      </c>
      <c r="FH10" s="185">
        <v>0</v>
      </c>
      <c r="FI10" s="182">
        <v>44614</v>
      </c>
      <c r="FJ10" s="191" t="s">
        <v>8946</v>
      </c>
      <c r="FK10" s="192" t="e">
        <v>#N/A</v>
      </c>
      <c r="FL10" s="192" t="e">
        <v>#N/A</v>
      </c>
      <c r="FM10" s="192" t="e">
        <v>#N/A</v>
      </c>
      <c r="FN10" s="192" t="e">
        <v>#N/A</v>
      </c>
      <c r="FO10" s="192" t="e">
        <v>#N/A</v>
      </c>
      <c r="FP10" s="189" t="e">
        <v>#N/A</v>
      </c>
      <c r="FQ10" s="190" t="e">
        <v>#N/A</v>
      </c>
      <c r="FR10" s="191" t="s">
        <v>8947</v>
      </c>
      <c r="FS10" s="185" t="e">
        <v>#N/A</v>
      </c>
      <c r="FT10" s="185" t="e">
        <v>#N/A</v>
      </c>
      <c r="FU10" s="185" t="e">
        <v>#N/A</v>
      </c>
      <c r="FV10" s="185" t="e">
        <v>#N/A</v>
      </c>
      <c r="FW10" s="185" t="e">
        <v>#N/A</v>
      </c>
      <c r="FX10" s="185" t="e">
        <v>#N/A</v>
      </c>
      <c r="FY10" s="182" t="e">
        <v>#N/A</v>
      </c>
      <c r="FZ10" s="192" t="s">
        <v>4981</v>
      </c>
      <c r="GA10" s="192">
        <v>0</v>
      </c>
      <c r="GB10" s="192" t="s">
        <v>2716</v>
      </c>
      <c r="GC10" s="192" t="s">
        <v>22</v>
      </c>
      <c r="GD10" s="192">
        <v>2</v>
      </c>
      <c r="GE10" s="192" t="s">
        <v>14</v>
      </c>
      <c r="GF10" s="192" t="s">
        <v>14</v>
      </c>
      <c r="GG10" s="193">
        <v>44568</v>
      </c>
      <c r="GH10" s="191" t="s">
        <v>4987</v>
      </c>
      <c r="GI10" s="185">
        <v>2</v>
      </c>
      <c r="GJ10" s="185" t="s">
        <v>2716</v>
      </c>
      <c r="GK10" s="185" t="s">
        <v>22</v>
      </c>
      <c r="GL10" s="185">
        <v>2</v>
      </c>
      <c r="GM10" s="185" t="s">
        <v>14</v>
      </c>
      <c r="GN10" s="185" t="s">
        <v>14</v>
      </c>
      <c r="GO10" s="182">
        <v>44568</v>
      </c>
      <c r="GP10" s="192" t="s">
        <v>4982</v>
      </c>
      <c r="GQ10" s="192">
        <v>1</v>
      </c>
      <c r="GR10" s="192" t="s">
        <v>2716</v>
      </c>
      <c r="GS10" s="192" t="s">
        <v>22</v>
      </c>
      <c r="GT10" s="192">
        <v>2</v>
      </c>
      <c r="GU10" s="192" t="s">
        <v>14</v>
      </c>
      <c r="GV10" s="192" t="s">
        <v>14</v>
      </c>
      <c r="GW10" s="193">
        <v>44568</v>
      </c>
      <c r="GX10" s="191" t="s">
        <v>4988</v>
      </c>
      <c r="GY10" s="185">
        <v>0</v>
      </c>
      <c r="GZ10" s="185" t="s">
        <v>2716</v>
      </c>
      <c r="HA10" s="185" t="s">
        <v>22</v>
      </c>
      <c r="HB10" s="185">
        <v>2</v>
      </c>
      <c r="HC10" s="185" t="s">
        <v>14</v>
      </c>
      <c r="HD10" s="185" t="s">
        <v>14</v>
      </c>
      <c r="HE10" s="182">
        <v>44568</v>
      </c>
      <c r="HF10" s="192" t="s">
        <v>4980</v>
      </c>
      <c r="HG10" s="192">
        <v>0</v>
      </c>
      <c r="HH10" s="192" t="s">
        <v>2716</v>
      </c>
      <c r="HI10" s="192" t="s">
        <v>22</v>
      </c>
      <c r="HJ10" s="192">
        <v>2</v>
      </c>
      <c r="HK10" s="192" t="s">
        <v>14</v>
      </c>
      <c r="HL10" s="192" t="s">
        <v>14</v>
      </c>
      <c r="HM10" s="193">
        <v>44568</v>
      </c>
      <c r="HN10" s="191" t="s">
        <v>4986</v>
      </c>
      <c r="HO10" s="185">
        <v>1</v>
      </c>
      <c r="HP10" s="185" t="s">
        <v>2716</v>
      </c>
      <c r="HQ10" s="185" t="s">
        <v>22</v>
      </c>
      <c r="HR10" s="185">
        <v>2</v>
      </c>
      <c r="HS10" s="185" t="s">
        <v>14</v>
      </c>
      <c r="HT10" s="185" t="s">
        <v>14</v>
      </c>
      <c r="HU10" s="182">
        <v>44568</v>
      </c>
      <c r="HV10" s="192" t="s">
        <v>4983</v>
      </c>
      <c r="HW10" s="192">
        <v>0</v>
      </c>
      <c r="HX10" s="192" t="s">
        <v>2716</v>
      </c>
      <c r="HY10" s="192" t="s">
        <v>22</v>
      </c>
      <c r="HZ10" s="192">
        <v>2</v>
      </c>
      <c r="IA10" s="192" t="s">
        <v>14</v>
      </c>
      <c r="IB10" s="192" t="s">
        <v>14</v>
      </c>
      <c r="IC10" s="193">
        <v>44568</v>
      </c>
      <c r="ID10" s="191" t="s">
        <v>4985</v>
      </c>
      <c r="IE10" s="185">
        <v>0</v>
      </c>
      <c r="IF10" s="185" t="s">
        <v>2716</v>
      </c>
      <c r="IG10" s="185" t="s">
        <v>22</v>
      </c>
      <c r="IH10" s="185">
        <v>2</v>
      </c>
      <c r="II10" s="185" t="s">
        <v>14</v>
      </c>
      <c r="IJ10" s="185" t="s">
        <v>14</v>
      </c>
      <c r="IK10" s="182">
        <v>44568</v>
      </c>
      <c r="IL10" s="192" t="s">
        <v>4984</v>
      </c>
      <c r="IM10" s="192">
        <v>3</v>
      </c>
      <c r="IN10" s="192" t="s">
        <v>2716</v>
      </c>
      <c r="IO10" s="192" t="s">
        <v>22</v>
      </c>
      <c r="IP10" s="192">
        <v>2</v>
      </c>
      <c r="IQ10" s="192" t="s">
        <v>14</v>
      </c>
      <c r="IR10" s="192" t="s">
        <v>14</v>
      </c>
      <c r="IS10" s="193">
        <v>44568</v>
      </c>
    </row>
    <row r="11" spans="1:253" s="187" customFormat="1" ht="12.95" customHeight="1" x14ac:dyDescent="0.2">
      <c r="A11" s="187" t="s">
        <v>512</v>
      </c>
      <c r="B11" s="187" t="s">
        <v>8427</v>
      </c>
      <c r="C11" s="187" t="s">
        <v>513</v>
      </c>
      <c r="D11" s="187" t="s">
        <v>514</v>
      </c>
      <c r="E11" s="187" t="s">
        <v>7881</v>
      </c>
      <c r="F11" s="187" t="s">
        <v>1325</v>
      </c>
      <c r="G11" s="180">
        <v>210147000</v>
      </c>
      <c r="H11" s="181" t="s">
        <v>1322</v>
      </c>
      <c r="I11" s="181" t="s">
        <v>22</v>
      </c>
      <c r="J11" s="181">
        <v>2</v>
      </c>
      <c r="K11" s="181" t="s">
        <v>1324</v>
      </c>
      <c r="L11" s="181" t="s">
        <v>1323</v>
      </c>
      <c r="M11" s="182">
        <v>43798</v>
      </c>
      <c r="N11" s="191" t="s">
        <v>1321</v>
      </c>
      <c r="O11" s="183">
        <v>224274</v>
      </c>
      <c r="P11" s="183" t="s">
        <v>1318</v>
      </c>
      <c r="Q11" s="183" t="s">
        <v>22</v>
      </c>
      <c r="R11" s="183">
        <v>2</v>
      </c>
      <c r="S11" s="183" t="s">
        <v>1320</v>
      </c>
      <c r="T11" s="183" t="s">
        <v>1319</v>
      </c>
      <c r="U11" s="184">
        <v>43798</v>
      </c>
      <c r="V11" s="191" t="s">
        <v>5499</v>
      </c>
      <c r="W11" s="181">
        <v>653000</v>
      </c>
      <c r="X11" s="181" t="s">
        <v>5496</v>
      </c>
      <c r="Y11" s="181" t="s">
        <v>22</v>
      </c>
      <c r="Z11" s="181">
        <v>2</v>
      </c>
      <c r="AA11" s="181" t="s">
        <v>5498</v>
      </c>
      <c r="AB11" s="181" t="s">
        <v>5497</v>
      </c>
      <c r="AC11" s="182">
        <v>44609</v>
      </c>
      <c r="AD11" s="191" t="s">
        <v>5503</v>
      </c>
      <c r="AE11" s="189">
        <v>381000</v>
      </c>
      <c r="AF11" s="189" t="s">
        <v>5500</v>
      </c>
      <c r="AG11" s="189" t="s">
        <v>19</v>
      </c>
      <c r="AH11" s="189">
        <v>3</v>
      </c>
      <c r="AI11" s="189" t="s">
        <v>5502</v>
      </c>
      <c r="AJ11" s="189" t="s">
        <v>5501</v>
      </c>
      <c r="AK11" s="190">
        <v>44609</v>
      </c>
      <c r="AL11" s="191" t="s">
        <v>5882</v>
      </c>
      <c r="AM11" s="181">
        <v>305000</v>
      </c>
      <c r="AN11" s="181" t="s">
        <v>5879</v>
      </c>
      <c r="AO11" s="181" t="s">
        <v>22</v>
      </c>
      <c r="AP11" s="181">
        <v>2</v>
      </c>
      <c r="AQ11" s="181" t="s">
        <v>5881</v>
      </c>
      <c r="AR11" s="181" t="s">
        <v>5880</v>
      </c>
      <c r="AS11" s="182">
        <v>44615</v>
      </c>
      <c r="AT11" s="192" t="s">
        <v>519</v>
      </c>
      <c r="AU11" s="189" t="s">
        <v>14</v>
      </c>
      <c r="AV11" s="189">
        <v>0</v>
      </c>
      <c r="AW11" s="189" t="s">
        <v>22</v>
      </c>
      <c r="AX11" s="189">
        <v>2</v>
      </c>
      <c r="AY11" s="189" t="s">
        <v>517</v>
      </c>
      <c r="AZ11" s="189">
        <v>0</v>
      </c>
      <c r="BA11" s="190">
        <v>43511</v>
      </c>
      <c r="BB11" s="191" t="s">
        <v>518</v>
      </c>
      <c r="BC11" s="181" t="s">
        <v>14</v>
      </c>
      <c r="BD11" s="181">
        <v>0</v>
      </c>
      <c r="BE11" s="181" t="s">
        <v>22</v>
      </c>
      <c r="BF11" s="181">
        <v>2</v>
      </c>
      <c r="BG11" s="181" t="s">
        <v>517</v>
      </c>
      <c r="BH11" s="181">
        <v>0</v>
      </c>
      <c r="BI11" s="182">
        <v>43511</v>
      </c>
      <c r="BJ11" s="192" t="s">
        <v>1950</v>
      </c>
      <c r="BK11" s="192">
        <v>0</v>
      </c>
      <c r="BL11" s="192" t="s">
        <v>1947</v>
      </c>
      <c r="BM11" s="192" t="s">
        <v>19</v>
      </c>
      <c r="BN11" s="192">
        <v>3</v>
      </c>
      <c r="BO11" s="192" t="s">
        <v>1948</v>
      </c>
      <c r="BP11" s="189" t="s">
        <v>1836</v>
      </c>
      <c r="BQ11" s="193">
        <v>44110</v>
      </c>
      <c r="BR11" s="191" t="s">
        <v>1508</v>
      </c>
      <c r="BS11" s="185" t="s">
        <v>14</v>
      </c>
      <c r="BT11" s="185" t="s">
        <v>14</v>
      </c>
      <c r="BU11" s="185" t="s">
        <v>14</v>
      </c>
      <c r="BV11" s="185" t="s">
        <v>14</v>
      </c>
      <c r="BW11" s="185" t="s">
        <v>1507</v>
      </c>
      <c r="BX11" s="185" t="s">
        <v>14</v>
      </c>
      <c r="BY11" s="182">
        <v>43867</v>
      </c>
      <c r="BZ11" s="192" t="s">
        <v>1509</v>
      </c>
      <c r="CA11" s="192" t="s">
        <v>14</v>
      </c>
      <c r="CB11" s="192" t="s">
        <v>14</v>
      </c>
      <c r="CC11" s="192" t="s">
        <v>14</v>
      </c>
      <c r="CD11" s="192" t="s">
        <v>14</v>
      </c>
      <c r="CE11" s="192" t="s">
        <v>1507</v>
      </c>
      <c r="CF11" s="192" t="s">
        <v>14</v>
      </c>
      <c r="CG11" s="193">
        <v>43867</v>
      </c>
      <c r="CH11" s="191" t="s">
        <v>8948</v>
      </c>
      <c r="CI11" s="192" t="e">
        <v>#N/A</v>
      </c>
      <c r="CJ11" s="192" t="e">
        <v>#N/A</v>
      </c>
      <c r="CK11" s="192" t="e">
        <v>#N/A</v>
      </c>
      <c r="CL11" s="192" t="e">
        <v>#N/A</v>
      </c>
      <c r="CM11" s="192" t="e">
        <v>#N/A</v>
      </c>
      <c r="CN11" s="192" t="e">
        <v>#N/A</v>
      </c>
      <c r="CO11" s="194" t="e">
        <v>#N/A</v>
      </c>
      <c r="CP11" s="192" t="s">
        <v>1510</v>
      </c>
      <c r="CQ11" s="185" t="s">
        <v>14</v>
      </c>
      <c r="CR11" s="185" t="s">
        <v>14</v>
      </c>
      <c r="CS11" s="185" t="s">
        <v>14</v>
      </c>
      <c r="CT11" s="185" t="s">
        <v>14</v>
      </c>
      <c r="CU11" s="185" t="s">
        <v>1507</v>
      </c>
      <c r="CV11" s="185" t="s">
        <v>14</v>
      </c>
      <c r="CW11" s="182">
        <v>43867</v>
      </c>
      <c r="CX11" s="192" t="s">
        <v>5505</v>
      </c>
      <c r="CY11" s="189">
        <v>312000</v>
      </c>
      <c r="CZ11" s="189" t="s">
        <v>5500</v>
      </c>
      <c r="DA11" s="189" t="s">
        <v>22</v>
      </c>
      <c r="DB11" s="189">
        <v>2</v>
      </c>
      <c r="DC11" s="189" t="s">
        <v>5504</v>
      </c>
      <c r="DD11" s="189" t="s">
        <v>5501</v>
      </c>
      <c r="DE11" s="195">
        <v>44609</v>
      </c>
      <c r="DF11" s="191" t="s">
        <v>5507</v>
      </c>
      <c r="DG11" s="181">
        <v>272000</v>
      </c>
      <c r="DH11" s="185" t="s">
        <v>5500</v>
      </c>
      <c r="DI11" s="185" t="s">
        <v>22</v>
      </c>
      <c r="DJ11" s="185">
        <v>2</v>
      </c>
      <c r="DK11" s="185" t="s">
        <v>5506</v>
      </c>
      <c r="DL11" s="185" t="s">
        <v>5501</v>
      </c>
      <c r="DM11" s="182">
        <v>44609</v>
      </c>
      <c r="DN11" s="192" t="s">
        <v>5509</v>
      </c>
      <c r="DO11" s="189">
        <v>69000</v>
      </c>
      <c r="DP11" s="192" t="s">
        <v>5500</v>
      </c>
      <c r="DQ11" s="192" t="s">
        <v>22</v>
      </c>
      <c r="DR11" s="192">
        <v>2</v>
      </c>
      <c r="DS11" s="192" t="s">
        <v>5508</v>
      </c>
      <c r="DT11" s="192" t="s">
        <v>5501</v>
      </c>
      <c r="DU11" s="193">
        <v>44609</v>
      </c>
      <c r="DV11" s="191" t="s">
        <v>5510</v>
      </c>
      <c r="DW11" s="181">
        <v>312000</v>
      </c>
      <c r="DX11" s="185" t="s">
        <v>5500</v>
      </c>
      <c r="DY11" s="185" t="s">
        <v>22</v>
      </c>
      <c r="DZ11" s="185">
        <v>2</v>
      </c>
      <c r="EA11" s="185" t="s">
        <v>5504</v>
      </c>
      <c r="EB11" s="185" t="s">
        <v>5501</v>
      </c>
      <c r="EC11" s="182">
        <v>44609</v>
      </c>
      <c r="ED11" s="192" t="s">
        <v>5512</v>
      </c>
      <c r="EE11" s="189">
        <v>0</v>
      </c>
      <c r="EF11" s="192" t="s">
        <v>2236</v>
      </c>
      <c r="EG11" s="192" t="s">
        <v>19</v>
      </c>
      <c r="EH11" s="192">
        <v>3</v>
      </c>
      <c r="EI11" s="192" t="s">
        <v>5511</v>
      </c>
      <c r="EJ11" s="192" t="s">
        <v>14</v>
      </c>
      <c r="EK11" s="193">
        <v>44609</v>
      </c>
      <c r="EL11" s="191" t="s">
        <v>5513</v>
      </c>
      <c r="EM11" s="181">
        <v>0</v>
      </c>
      <c r="EN11" s="185" t="s">
        <v>14</v>
      </c>
      <c r="EO11" s="185" t="s">
        <v>19</v>
      </c>
      <c r="EP11" s="185">
        <v>3</v>
      </c>
      <c r="EQ11" s="185" t="s">
        <v>5511</v>
      </c>
      <c r="ER11" s="185" t="s">
        <v>14</v>
      </c>
      <c r="ES11" s="182">
        <v>44609</v>
      </c>
      <c r="ET11" s="192" t="s">
        <v>1949</v>
      </c>
      <c r="EU11" s="192">
        <v>0</v>
      </c>
      <c r="EV11" s="192" t="s">
        <v>1947</v>
      </c>
      <c r="EW11" s="192" t="s">
        <v>19</v>
      </c>
      <c r="EX11" s="192">
        <v>3</v>
      </c>
      <c r="EY11" s="192" t="s">
        <v>1948</v>
      </c>
      <c r="EZ11" s="192" t="s">
        <v>1836</v>
      </c>
      <c r="FA11" s="193">
        <v>44110</v>
      </c>
      <c r="FB11" s="191" t="s">
        <v>516</v>
      </c>
      <c r="FC11" s="185">
        <v>2</v>
      </c>
      <c r="FD11" s="185">
        <v>0</v>
      </c>
      <c r="FE11" s="185" t="s">
        <v>22</v>
      </c>
      <c r="FF11" s="185">
        <v>2</v>
      </c>
      <c r="FG11" s="185" t="s">
        <v>515</v>
      </c>
      <c r="FH11" s="185">
        <v>0</v>
      </c>
      <c r="FI11" s="182">
        <v>43511</v>
      </c>
      <c r="FJ11" s="191" t="s">
        <v>520</v>
      </c>
      <c r="FK11" s="192" t="s">
        <v>14</v>
      </c>
      <c r="FL11" s="192">
        <v>0</v>
      </c>
      <c r="FM11" s="192" t="s">
        <v>22</v>
      </c>
      <c r="FN11" s="192">
        <v>2</v>
      </c>
      <c r="FO11" s="192">
        <v>0</v>
      </c>
      <c r="FP11" s="189">
        <v>0</v>
      </c>
      <c r="FQ11" s="190">
        <v>43511</v>
      </c>
      <c r="FR11" s="191" t="s">
        <v>521</v>
      </c>
      <c r="FS11" s="185" t="s">
        <v>14</v>
      </c>
      <c r="FT11" s="185">
        <v>0</v>
      </c>
      <c r="FU11" s="185" t="s">
        <v>22</v>
      </c>
      <c r="FV11" s="185">
        <v>2</v>
      </c>
      <c r="FW11" s="185">
        <v>0</v>
      </c>
      <c r="FX11" s="185">
        <v>0</v>
      </c>
      <c r="FY11" s="182">
        <v>43511</v>
      </c>
      <c r="FZ11" s="192" t="s">
        <v>4115</v>
      </c>
      <c r="GA11" s="192">
        <v>0</v>
      </c>
      <c r="GB11" s="192" t="s">
        <v>2716</v>
      </c>
      <c r="GC11" s="192" t="s">
        <v>22</v>
      </c>
      <c r="GD11" s="192">
        <v>2</v>
      </c>
      <c r="GE11" s="192" t="s">
        <v>14</v>
      </c>
      <c r="GF11" s="192" t="s">
        <v>14</v>
      </c>
      <c r="GG11" s="193">
        <v>44497</v>
      </c>
      <c r="GH11" s="191" t="s">
        <v>4121</v>
      </c>
      <c r="GI11" s="185">
        <v>1</v>
      </c>
      <c r="GJ11" s="185" t="s">
        <v>2716</v>
      </c>
      <c r="GK11" s="185" t="s">
        <v>22</v>
      </c>
      <c r="GL11" s="185">
        <v>2</v>
      </c>
      <c r="GM11" s="185" t="s">
        <v>14</v>
      </c>
      <c r="GN11" s="185" t="s">
        <v>14</v>
      </c>
      <c r="GO11" s="182">
        <v>44497</v>
      </c>
      <c r="GP11" s="192" t="s">
        <v>4116</v>
      </c>
      <c r="GQ11" s="192">
        <v>1</v>
      </c>
      <c r="GR11" s="192" t="s">
        <v>2716</v>
      </c>
      <c r="GS11" s="192" t="s">
        <v>22</v>
      </c>
      <c r="GT11" s="192">
        <v>2</v>
      </c>
      <c r="GU11" s="192" t="s">
        <v>14</v>
      </c>
      <c r="GV11" s="192" t="s">
        <v>14</v>
      </c>
      <c r="GW11" s="193">
        <v>44497</v>
      </c>
      <c r="GX11" s="191" t="s">
        <v>4122</v>
      </c>
      <c r="GY11" s="185">
        <v>0</v>
      </c>
      <c r="GZ11" s="185" t="s">
        <v>2716</v>
      </c>
      <c r="HA11" s="185" t="s">
        <v>22</v>
      </c>
      <c r="HB11" s="185">
        <v>2</v>
      </c>
      <c r="HC11" s="185" t="s">
        <v>14</v>
      </c>
      <c r="HD11" s="185" t="s">
        <v>14</v>
      </c>
      <c r="HE11" s="182">
        <v>44497</v>
      </c>
      <c r="HF11" s="192" t="s">
        <v>4114</v>
      </c>
      <c r="HG11" s="192">
        <v>0</v>
      </c>
      <c r="HH11" s="192" t="s">
        <v>2716</v>
      </c>
      <c r="HI11" s="192" t="s">
        <v>22</v>
      </c>
      <c r="HJ11" s="192">
        <v>2</v>
      </c>
      <c r="HK11" s="192" t="s">
        <v>14</v>
      </c>
      <c r="HL11" s="192" t="s">
        <v>14</v>
      </c>
      <c r="HM11" s="193">
        <v>44497</v>
      </c>
      <c r="HN11" s="191" t="s">
        <v>4120</v>
      </c>
      <c r="HO11" s="185">
        <v>1</v>
      </c>
      <c r="HP11" s="185" t="s">
        <v>2716</v>
      </c>
      <c r="HQ11" s="185" t="s">
        <v>22</v>
      </c>
      <c r="HR11" s="185">
        <v>2</v>
      </c>
      <c r="HS11" s="185" t="s">
        <v>14</v>
      </c>
      <c r="HT11" s="185" t="s">
        <v>14</v>
      </c>
      <c r="HU11" s="182">
        <v>44497</v>
      </c>
      <c r="HV11" s="192" t="s">
        <v>4117</v>
      </c>
      <c r="HW11" s="192">
        <v>0</v>
      </c>
      <c r="HX11" s="192" t="s">
        <v>2716</v>
      </c>
      <c r="HY11" s="192" t="s">
        <v>22</v>
      </c>
      <c r="HZ11" s="192">
        <v>2</v>
      </c>
      <c r="IA11" s="192" t="s">
        <v>14</v>
      </c>
      <c r="IB11" s="192" t="s">
        <v>14</v>
      </c>
      <c r="IC11" s="193">
        <v>44497</v>
      </c>
      <c r="ID11" s="191" t="s">
        <v>4119</v>
      </c>
      <c r="IE11" s="185">
        <v>0</v>
      </c>
      <c r="IF11" s="185" t="s">
        <v>2716</v>
      </c>
      <c r="IG11" s="185" t="s">
        <v>22</v>
      </c>
      <c r="IH11" s="185">
        <v>2</v>
      </c>
      <c r="II11" s="185" t="s">
        <v>14</v>
      </c>
      <c r="IJ11" s="185" t="s">
        <v>14</v>
      </c>
      <c r="IK11" s="182">
        <v>44497</v>
      </c>
      <c r="IL11" s="192" t="s">
        <v>4118</v>
      </c>
      <c r="IM11" s="192">
        <v>0</v>
      </c>
      <c r="IN11" s="192" t="s">
        <v>2716</v>
      </c>
      <c r="IO11" s="192" t="s">
        <v>22</v>
      </c>
      <c r="IP11" s="192">
        <v>2</v>
      </c>
      <c r="IQ11" s="192" t="s">
        <v>14</v>
      </c>
      <c r="IR11" s="192" t="s">
        <v>14</v>
      </c>
      <c r="IS11" s="193">
        <v>44497</v>
      </c>
    </row>
    <row r="12" spans="1:253" s="187" customFormat="1" ht="12.95" customHeight="1" x14ac:dyDescent="0.2">
      <c r="A12" s="187" t="s">
        <v>4989</v>
      </c>
      <c r="B12" s="187" t="s">
        <v>8442</v>
      </c>
      <c r="C12" s="187" t="s">
        <v>4990</v>
      </c>
      <c r="D12" s="187" t="s">
        <v>514</v>
      </c>
      <c r="E12" s="187" t="s">
        <v>7881</v>
      </c>
      <c r="F12" s="187" t="s">
        <v>5762</v>
      </c>
      <c r="G12" s="180">
        <v>208495000</v>
      </c>
      <c r="H12" s="181" t="s">
        <v>5719</v>
      </c>
      <c r="I12" s="181" t="s">
        <v>47</v>
      </c>
      <c r="J12" s="181">
        <v>1</v>
      </c>
      <c r="K12" s="181" t="s">
        <v>5721</v>
      </c>
      <c r="L12" s="181" t="s">
        <v>5720</v>
      </c>
      <c r="M12" s="182">
        <v>44614</v>
      </c>
      <c r="N12" s="191" t="s">
        <v>5766</v>
      </c>
      <c r="O12" s="183">
        <v>1197523</v>
      </c>
      <c r="P12" s="183" t="s">
        <v>5763</v>
      </c>
      <c r="Q12" s="183" t="s">
        <v>47</v>
      </c>
      <c r="R12" s="183">
        <v>1</v>
      </c>
      <c r="S12" s="183" t="s">
        <v>5765</v>
      </c>
      <c r="T12" s="183" t="s">
        <v>5764</v>
      </c>
      <c r="U12" s="184">
        <v>44614</v>
      </c>
      <c r="V12" s="191" t="s">
        <v>5770</v>
      </c>
      <c r="W12" s="181">
        <v>52770000</v>
      </c>
      <c r="X12" s="181" t="s">
        <v>5767</v>
      </c>
      <c r="Y12" s="181" t="s">
        <v>22</v>
      </c>
      <c r="Z12" s="181">
        <v>2</v>
      </c>
      <c r="AA12" s="181" t="s">
        <v>5769</v>
      </c>
      <c r="AB12" s="181" t="s">
        <v>5768</v>
      </c>
      <c r="AC12" s="182">
        <v>44614</v>
      </c>
      <c r="AD12" s="191" t="s">
        <v>5774</v>
      </c>
      <c r="AE12" s="189">
        <v>953000</v>
      </c>
      <c r="AF12" s="189" t="s">
        <v>5771</v>
      </c>
      <c r="AG12" s="189" t="s">
        <v>22</v>
      </c>
      <c r="AH12" s="189">
        <v>2</v>
      </c>
      <c r="AI12" s="189" t="s">
        <v>5773</v>
      </c>
      <c r="AJ12" s="189" t="s">
        <v>5772</v>
      </c>
      <c r="AK12" s="190">
        <v>44614</v>
      </c>
      <c r="AL12" s="191" t="s">
        <v>5792</v>
      </c>
      <c r="AM12" s="181">
        <v>99000</v>
      </c>
      <c r="AN12" s="181" t="s">
        <v>5754</v>
      </c>
      <c r="AO12" s="181" t="s">
        <v>22</v>
      </c>
      <c r="AP12" s="181">
        <v>2</v>
      </c>
      <c r="AQ12" s="181" t="s">
        <v>5791</v>
      </c>
      <c r="AR12" s="181" t="s">
        <v>5776</v>
      </c>
      <c r="AS12" s="182">
        <v>44614</v>
      </c>
      <c r="AT12" s="192" t="s">
        <v>5788</v>
      </c>
      <c r="AU12" s="189">
        <v>717</v>
      </c>
      <c r="AV12" s="189" t="s">
        <v>5748</v>
      </c>
      <c r="AW12" s="189" t="s">
        <v>22</v>
      </c>
      <c r="AX12" s="189">
        <v>2</v>
      </c>
      <c r="AY12" s="189" t="s">
        <v>5787</v>
      </c>
      <c r="AZ12" s="189" t="s">
        <v>5786</v>
      </c>
      <c r="BA12" s="190">
        <v>44614</v>
      </c>
      <c r="BB12" s="191" t="s">
        <v>8949</v>
      </c>
      <c r="BC12" s="181" t="e">
        <v>#N/A</v>
      </c>
      <c r="BD12" s="181" t="e">
        <v>#N/A</v>
      </c>
      <c r="BE12" s="181" t="e">
        <v>#N/A</v>
      </c>
      <c r="BF12" s="181" t="e">
        <v>#N/A</v>
      </c>
      <c r="BG12" s="181" t="e">
        <v>#N/A</v>
      </c>
      <c r="BH12" s="181" t="e">
        <v>#N/A</v>
      </c>
      <c r="BI12" s="182" t="e">
        <v>#N/A</v>
      </c>
      <c r="BJ12" s="192" t="s">
        <v>5790</v>
      </c>
      <c r="BK12" s="192">
        <v>212</v>
      </c>
      <c r="BL12" s="192" t="s">
        <v>5748</v>
      </c>
      <c r="BM12" s="192" t="s">
        <v>22</v>
      </c>
      <c r="BN12" s="192">
        <v>2</v>
      </c>
      <c r="BO12" s="192" t="s">
        <v>5789</v>
      </c>
      <c r="BP12" s="189" t="s">
        <v>5786</v>
      </c>
      <c r="BQ12" s="193">
        <v>44614</v>
      </c>
      <c r="BR12" s="191" t="s">
        <v>8950</v>
      </c>
      <c r="BS12" s="185" t="e">
        <v>#N/A</v>
      </c>
      <c r="BT12" s="185" t="e">
        <v>#N/A</v>
      </c>
      <c r="BU12" s="185" t="e">
        <v>#N/A</v>
      </c>
      <c r="BV12" s="185" t="e">
        <v>#N/A</v>
      </c>
      <c r="BW12" s="185" t="e">
        <v>#N/A</v>
      </c>
      <c r="BX12" s="185" t="e">
        <v>#N/A</v>
      </c>
      <c r="BY12" s="182" t="e">
        <v>#N/A</v>
      </c>
      <c r="BZ12" s="192" t="s">
        <v>8951</v>
      </c>
      <c r="CA12" s="192" t="e">
        <v>#N/A</v>
      </c>
      <c r="CB12" s="192" t="e">
        <v>#N/A</v>
      </c>
      <c r="CC12" s="192" t="e">
        <v>#N/A</v>
      </c>
      <c r="CD12" s="192" t="e">
        <v>#N/A</v>
      </c>
      <c r="CE12" s="192" t="e">
        <v>#N/A</v>
      </c>
      <c r="CF12" s="192" t="e">
        <v>#N/A</v>
      </c>
      <c r="CG12" s="193" t="e">
        <v>#N/A</v>
      </c>
      <c r="CH12" s="191" t="s">
        <v>8952</v>
      </c>
      <c r="CI12" s="192" t="e">
        <v>#N/A</v>
      </c>
      <c r="CJ12" s="192" t="e">
        <v>#N/A</v>
      </c>
      <c r="CK12" s="192" t="e">
        <v>#N/A</v>
      </c>
      <c r="CL12" s="192" t="e">
        <v>#N/A</v>
      </c>
      <c r="CM12" s="192" t="e">
        <v>#N/A</v>
      </c>
      <c r="CN12" s="192" t="e">
        <v>#N/A</v>
      </c>
      <c r="CO12" s="194" t="e">
        <v>#N/A</v>
      </c>
      <c r="CP12" s="192" t="s">
        <v>8953</v>
      </c>
      <c r="CQ12" s="185" t="e">
        <v>#N/A</v>
      </c>
      <c r="CR12" s="185" t="e">
        <v>#N/A</v>
      </c>
      <c r="CS12" s="185" t="e">
        <v>#N/A</v>
      </c>
      <c r="CT12" s="185" t="e">
        <v>#N/A</v>
      </c>
      <c r="CU12" s="185" t="e">
        <v>#N/A</v>
      </c>
      <c r="CV12" s="185" t="e">
        <v>#N/A</v>
      </c>
      <c r="CW12" s="182" t="e">
        <v>#N/A</v>
      </c>
      <c r="CX12" s="192" t="s">
        <v>5778</v>
      </c>
      <c r="CY12" s="189">
        <v>99000</v>
      </c>
      <c r="CZ12" s="189" t="s">
        <v>5775</v>
      </c>
      <c r="DA12" s="189" t="s">
        <v>19</v>
      </c>
      <c r="DB12" s="189">
        <v>3</v>
      </c>
      <c r="DC12" s="189" t="s">
        <v>5777</v>
      </c>
      <c r="DD12" s="189" t="s">
        <v>5776</v>
      </c>
      <c r="DE12" s="195">
        <v>44614</v>
      </c>
      <c r="DF12" s="191" t="s">
        <v>5780</v>
      </c>
      <c r="DG12" s="181">
        <v>51816000</v>
      </c>
      <c r="DH12" s="185" t="s">
        <v>5775</v>
      </c>
      <c r="DI12" s="185" t="s">
        <v>19</v>
      </c>
      <c r="DJ12" s="185">
        <v>3</v>
      </c>
      <c r="DK12" s="185" t="s">
        <v>5779</v>
      </c>
      <c r="DL12" s="185" t="s">
        <v>5776</v>
      </c>
      <c r="DM12" s="182">
        <v>44614</v>
      </c>
      <c r="DN12" s="192" t="s">
        <v>5782</v>
      </c>
      <c r="DO12" s="189">
        <v>854000</v>
      </c>
      <c r="DP12" s="192" t="s">
        <v>5775</v>
      </c>
      <c r="DQ12" s="192" t="s">
        <v>19</v>
      </c>
      <c r="DR12" s="192">
        <v>3</v>
      </c>
      <c r="DS12" s="192" t="s">
        <v>5781</v>
      </c>
      <c r="DT12" s="192" t="s">
        <v>5776</v>
      </c>
      <c r="DU12" s="193">
        <v>44614</v>
      </c>
      <c r="DV12" s="191" t="s">
        <v>5783</v>
      </c>
      <c r="DW12" s="181">
        <v>99000</v>
      </c>
      <c r="DX12" s="185" t="s">
        <v>5775</v>
      </c>
      <c r="DY12" s="185" t="s">
        <v>19</v>
      </c>
      <c r="DZ12" s="185">
        <v>3</v>
      </c>
      <c r="EA12" s="185" t="s">
        <v>5777</v>
      </c>
      <c r="EB12" s="185" t="s">
        <v>5776</v>
      </c>
      <c r="EC12" s="182">
        <v>44614</v>
      </c>
      <c r="ED12" s="192" t="s">
        <v>5784</v>
      </c>
      <c r="EE12" s="189">
        <v>0</v>
      </c>
      <c r="EF12" s="192" t="s">
        <v>14</v>
      </c>
      <c r="EG12" s="192" t="s">
        <v>19</v>
      </c>
      <c r="EH12" s="192">
        <v>3</v>
      </c>
      <c r="EI12" s="192" t="s">
        <v>5591</v>
      </c>
      <c r="EJ12" s="192" t="s">
        <v>14</v>
      </c>
      <c r="EK12" s="193">
        <v>44614</v>
      </c>
      <c r="EL12" s="191" t="s">
        <v>5785</v>
      </c>
      <c r="EM12" s="181">
        <v>0</v>
      </c>
      <c r="EN12" s="185" t="s">
        <v>14</v>
      </c>
      <c r="EO12" s="185" t="s">
        <v>19</v>
      </c>
      <c r="EP12" s="185">
        <v>3</v>
      </c>
      <c r="EQ12" s="185" t="s">
        <v>5591</v>
      </c>
      <c r="ER12" s="185" t="s">
        <v>14</v>
      </c>
      <c r="ES12" s="182">
        <v>44614</v>
      </c>
      <c r="ET12" s="192" t="s">
        <v>5795</v>
      </c>
      <c r="EU12" s="192">
        <v>212</v>
      </c>
      <c r="EV12" s="192" t="s">
        <v>5748</v>
      </c>
      <c r="EW12" s="192" t="s">
        <v>22</v>
      </c>
      <c r="EX12" s="192">
        <v>2</v>
      </c>
      <c r="EY12" s="192" t="s">
        <v>5760</v>
      </c>
      <c r="EZ12" s="192" t="s">
        <v>5749</v>
      </c>
      <c r="FA12" s="193">
        <v>44614</v>
      </c>
      <c r="FB12" s="191" t="s">
        <v>5794</v>
      </c>
      <c r="FC12" s="185">
        <v>2</v>
      </c>
      <c r="FD12" s="185">
        <v>0</v>
      </c>
      <c r="FE12" s="185" t="s">
        <v>19</v>
      </c>
      <c r="FF12" s="185">
        <v>3</v>
      </c>
      <c r="FG12" s="185" t="s">
        <v>5793</v>
      </c>
      <c r="FH12" s="185">
        <v>0</v>
      </c>
      <c r="FI12" s="182">
        <v>44614</v>
      </c>
      <c r="FJ12" s="191" t="s">
        <v>8954</v>
      </c>
      <c r="FK12" s="192" t="e">
        <v>#N/A</v>
      </c>
      <c r="FL12" s="192" t="e">
        <v>#N/A</v>
      </c>
      <c r="FM12" s="192" t="e">
        <v>#N/A</v>
      </c>
      <c r="FN12" s="192" t="e">
        <v>#N/A</v>
      </c>
      <c r="FO12" s="192" t="e">
        <v>#N/A</v>
      </c>
      <c r="FP12" s="189" t="e">
        <v>#N/A</v>
      </c>
      <c r="FQ12" s="190" t="e">
        <v>#N/A</v>
      </c>
      <c r="FR12" s="191" t="s">
        <v>8955</v>
      </c>
      <c r="FS12" s="185" t="e">
        <v>#N/A</v>
      </c>
      <c r="FT12" s="185" t="e">
        <v>#N/A</v>
      </c>
      <c r="FU12" s="185" t="e">
        <v>#N/A</v>
      </c>
      <c r="FV12" s="185" t="e">
        <v>#N/A</v>
      </c>
      <c r="FW12" s="185" t="e">
        <v>#N/A</v>
      </c>
      <c r="FX12" s="185" t="e">
        <v>#N/A</v>
      </c>
      <c r="FY12" s="182" t="e">
        <v>#N/A</v>
      </c>
      <c r="FZ12" s="192" t="s">
        <v>4992</v>
      </c>
      <c r="GA12" s="192">
        <v>0</v>
      </c>
      <c r="GB12" s="192" t="s">
        <v>2716</v>
      </c>
      <c r="GC12" s="192" t="s">
        <v>22</v>
      </c>
      <c r="GD12" s="192">
        <v>2</v>
      </c>
      <c r="GE12" s="192" t="s">
        <v>14</v>
      </c>
      <c r="GF12" s="192" t="s">
        <v>14</v>
      </c>
      <c r="GG12" s="193">
        <v>44568</v>
      </c>
      <c r="GH12" s="191" t="s">
        <v>4998</v>
      </c>
      <c r="GI12" s="185">
        <v>2</v>
      </c>
      <c r="GJ12" s="185" t="s">
        <v>2716</v>
      </c>
      <c r="GK12" s="185" t="s">
        <v>22</v>
      </c>
      <c r="GL12" s="185">
        <v>2</v>
      </c>
      <c r="GM12" s="185" t="s">
        <v>14</v>
      </c>
      <c r="GN12" s="185" t="s">
        <v>14</v>
      </c>
      <c r="GO12" s="182">
        <v>44568</v>
      </c>
      <c r="GP12" s="192" t="s">
        <v>4993</v>
      </c>
      <c r="GQ12" s="192">
        <v>0</v>
      </c>
      <c r="GR12" s="192" t="s">
        <v>2716</v>
      </c>
      <c r="GS12" s="192" t="s">
        <v>22</v>
      </c>
      <c r="GT12" s="192">
        <v>2</v>
      </c>
      <c r="GU12" s="192" t="s">
        <v>14</v>
      </c>
      <c r="GV12" s="192" t="s">
        <v>14</v>
      </c>
      <c r="GW12" s="193">
        <v>44568</v>
      </c>
      <c r="GX12" s="191" t="s">
        <v>4999</v>
      </c>
      <c r="GY12" s="185">
        <v>0</v>
      </c>
      <c r="GZ12" s="185" t="s">
        <v>2716</v>
      </c>
      <c r="HA12" s="185" t="s">
        <v>22</v>
      </c>
      <c r="HB12" s="185">
        <v>2</v>
      </c>
      <c r="HC12" s="185" t="s">
        <v>14</v>
      </c>
      <c r="HD12" s="185" t="s">
        <v>14</v>
      </c>
      <c r="HE12" s="182">
        <v>44568</v>
      </c>
      <c r="HF12" s="192" t="s">
        <v>4991</v>
      </c>
      <c r="HG12" s="192">
        <v>0</v>
      </c>
      <c r="HH12" s="192" t="s">
        <v>2716</v>
      </c>
      <c r="HI12" s="192" t="s">
        <v>22</v>
      </c>
      <c r="HJ12" s="192">
        <v>2</v>
      </c>
      <c r="HK12" s="192" t="s">
        <v>14</v>
      </c>
      <c r="HL12" s="192" t="s">
        <v>14</v>
      </c>
      <c r="HM12" s="193">
        <v>44568</v>
      </c>
      <c r="HN12" s="191" t="s">
        <v>4997</v>
      </c>
      <c r="HO12" s="185">
        <v>2</v>
      </c>
      <c r="HP12" s="185" t="s">
        <v>2716</v>
      </c>
      <c r="HQ12" s="185" t="s">
        <v>22</v>
      </c>
      <c r="HR12" s="185">
        <v>2</v>
      </c>
      <c r="HS12" s="185" t="s">
        <v>14</v>
      </c>
      <c r="HT12" s="185" t="s">
        <v>14</v>
      </c>
      <c r="HU12" s="182">
        <v>44568</v>
      </c>
      <c r="HV12" s="192" t="s">
        <v>4994</v>
      </c>
      <c r="HW12" s="192">
        <v>0</v>
      </c>
      <c r="HX12" s="192" t="s">
        <v>2716</v>
      </c>
      <c r="HY12" s="192" t="s">
        <v>22</v>
      </c>
      <c r="HZ12" s="192">
        <v>2</v>
      </c>
      <c r="IA12" s="192" t="s">
        <v>14</v>
      </c>
      <c r="IB12" s="192" t="s">
        <v>14</v>
      </c>
      <c r="IC12" s="193">
        <v>44568</v>
      </c>
      <c r="ID12" s="191" t="s">
        <v>4996</v>
      </c>
      <c r="IE12" s="185">
        <v>0</v>
      </c>
      <c r="IF12" s="185" t="s">
        <v>2716</v>
      </c>
      <c r="IG12" s="185" t="s">
        <v>22</v>
      </c>
      <c r="IH12" s="185">
        <v>2</v>
      </c>
      <c r="II12" s="185" t="s">
        <v>14</v>
      </c>
      <c r="IJ12" s="185" t="s">
        <v>14</v>
      </c>
      <c r="IK12" s="182">
        <v>44568</v>
      </c>
      <c r="IL12" s="192" t="s">
        <v>4995</v>
      </c>
      <c r="IM12" s="192">
        <v>3</v>
      </c>
      <c r="IN12" s="192" t="s">
        <v>2716</v>
      </c>
      <c r="IO12" s="192" t="s">
        <v>22</v>
      </c>
      <c r="IP12" s="192">
        <v>2</v>
      </c>
      <c r="IQ12" s="192" t="s">
        <v>14</v>
      </c>
      <c r="IR12" s="192" t="s">
        <v>14</v>
      </c>
      <c r="IS12" s="193">
        <v>44568</v>
      </c>
    </row>
    <row r="13" spans="1:253" s="187" customFormat="1" ht="12.95" customHeight="1" x14ac:dyDescent="0.2">
      <c r="A13" s="187" t="s">
        <v>238</v>
      </c>
      <c r="B13" s="187" t="s">
        <v>8401</v>
      </c>
      <c r="C13" s="187" t="s">
        <v>239</v>
      </c>
      <c r="D13" s="187" t="s">
        <v>240</v>
      </c>
      <c r="E13" s="187" t="s">
        <v>7890</v>
      </c>
      <c r="F13" s="187" t="s">
        <v>2128</v>
      </c>
      <c r="G13" s="180">
        <v>4900000</v>
      </c>
      <c r="H13" s="181" t="s">
        <v>1978</v>
      </c>
      <c r="I13" s="181" t="s">
        <v>22</v>
      </c>
      <c r="J13" s="181">
        <v>2</v>
      </c>
      <c r="K13" s="181" t="s">
        <v>2126</v>
      </c>
      <c r="L13" s="181" t="s">
        <v>1979</v>
      </c>
      <c r="M13" s="182">
        <v>44187</v>
      </c>
      <c r="N13" s="191" t="s">
        <v>249</v>
      </c>
      <c r="O13" s="183">
        <v>623000</v>
      </c>
      <c r="P13" s="183" t="s">
        <v>246</v>
      </c>
      <c r="Q13" s="183" t="s">
        <v>47</v>
      </c>
      <c r="R13" s="183">
        <v>1</v>
      </c>
      <c r="S13" s="183" t="s">
        <v>248</v>
      </c>
      <c r="T13" s="183" t="s">
        <v>247</v>
      </c>
      <c r="U13" s="184">
        <v>43508</v>
      </c>
      <c r="V13" s="191" t="s">
        <v>2127</v>
      </c>
      <c r="W13" s="181">
        <v>4900000</v>
      </c>
      <c r="X13" s="181" t="s">
        <v>1978</v>
      </c>
      <c r="Y13" s="181" t="s">
        <v>19</v>
      </c>
      <c r="Z13" s="181">
        <v>3</v>
      </c>
      <c r="AA13" s="181" t="s">
        <v>2126</v>
      </c>
      <c r="AB13" s="181" t="s">
        <v>1979</v>
      </c>
      <c r="AC13" s="182">
        <v>44187</v>
      </c>
      <c r="AD13" s="191" t="s">
        <v>2125</v>
      </c>
      <c r="AE13" s="189">
        <v>4900000</v>
      </c>
      <c r="AF13" s="189" t="s">
        <v>1978</v>
      </c>
      <c r="AG13" s="189" t="s">
        <v>19</v>
      </c>
      <c r="AH13" s="189">
        <v>3</v>
      </c>
      <c r="AI13" s="189" t="s">
        <v>2124</v>
      </c>
      <c r="AJ13" s="189" t="s">
        <v>1979</v>
      </c>
      <c r="AK13" s="190">
        <v>44187</v>
      </c>
      <c r="AL13" s="191" t="s">
        <v>5970</v>
      </c>
      <c r="AM13" s="181">
        <v>1882000</v>
      </c>
      <c r="AN13" s="181" t="s">
        <v>5967</v>
      </c>
      <c r="AO13" s="181" t="s">
        <v>47</v>
      </c>
      <c r="AP13" s="181">
        <v>1</v>
      </c>
      <c r="AQ13" s="181" t="s">
        <v>5969</v>
      </c>
      <c r="AR13" s="181" t="s">
        <v>5968</v>
      </c>
      <c r="AS13" s="182">
        <v>44620</v>
      </c>
      <c r="AT13" s="192" t="s">
        <v>245</v>
      </c>
      <c r="AU13" s="189" t="s">
        <v>14</v>
      </c>
      <c r="AV13" s="189">
        <v>0</v>
      </c>
      <c r="AW13" s="189" t="s">
        <v>14</v>
      </c>
      <c r="AX13" s="189" t="s">
        <v>14</v>
      </c>
      <c r="AY13" s="189" t="s">
        <v>241</v>
      </c>
      <c r="AZ13" s="189">
        <v>0</v>
      </c>
      <c r="BA13" s="190">
        <v>43508</v>
      </c>
      <c r="BB13" s="191" t="s">
        <v>818</v>
      </c>
      <c r="BC13" s="181" t="s">
        <v>14</v>
      </c>
      <c r="BD13" s="181">
        <v>0</v>
      </c>
      <c r="BE13" s="181" t="s">
        <v>22</v>
      </c>
      <c r="BF13" s="181">
        <v>2</v>
      </c>
      <c r="BG13" s="181" t="s">
        <v>817</v>
      </c>
      <c r="BH13" s="181">
        <v>0</v>
      </c>
      <c r="BI13" s="182">
        <v>43522</v>
      </c>
      <c r="BJ13" s="192" t="s">
        <v>5971</v>
      </c>
      <c r="BK13" s="192">
        <v>1245</v>
      </c>
      <c r="BL13" s="192" t="s">
        <v>5964</v>
      </c>
      <c r="BM13" s="192" t="s">
        <v>47</v>
      </c>
      <c r="BN13" s="192">
        <v>1</v>
      </c>
      <c r="BO13" s="192" t="s">
        <v>5965</v>
      </c>
      <c r="BP13" s="189" t="s">
        <v>2535</v>
      </c>
      <c r="BQ13" s="193">
        <v>44620</v>
      </c>
      <c r="BR13" s="191" t="s">
        <v>242</v>
      </c>
      <c r="BS13" s="185" t="s">
        <v>14</v>
      </c>
      <c r="BT13" s="185">
        <v>0</v>
      </c>
      <c r="BU13" s="185" t="s">
        <v>14</v>
      </c>
      <c r="BV13" s="185" t="s">
        <v>14</v>
      </c>
      <c r="BW13" s="185" t="s">
        <v>241</v>
      </c>
      <c r="BX13" s="185">
        <v>0</v>
      </c>
      <c r="BY13" s="182">
        <v>43508</v>
      </c>
      <c r="BZ13" s="192" t="s">
        <v>243</v>
      </c>
      <c r="CA13" s="192" t="s">
        <v>14</v>
      </c>
      <c r="CB13" s="192">
        <v>0</v>
      </c>
      <c r="CC13" s="192" t="s">
        <v>14</v>
      </c>
      <c r="CD13" s="192" t="s">
        <v>14</v>
      </c>
      <c r="CE13" s="192" t="s">
        <v>241</v>
      </c>
      <c r="CF13" s="192">
        <v>0</v>
      </c>
      <c r="CG13" s="193">
        <v>43508</v>
      </c>
      <c r="CH13" s="191" t="s">
        <v>8956</v>
      </c>
      <c r="CI13" s="192" t="e">
        <v>#N/A</v>
      </c>
      <c r="CJ13" s="192" t="e">
        <v>#N/A</v>
      </c>
      <c r="CK13" s="192" t="e">
        <v>#N/A</v>
      </c>
      <c r="CL13" s="192" t="e">
        <v>#N/A</v>
      </c>
      <c r="CM13" s="192" t="e">
        <v>#N/A</v>
      </c>
      <c r="CN13" s="192" t="e">
        <v>#N/A</v>
      </c>
      <c r="CO13" s="194" t="e">
        <v>#N/A</v>
      </c>
      <c r="CP13" s="192" t="s">
        <v>244</v>
      </c>
      <c r="CQ13" s="185" t="s">
        <v>14</v>
      </c>
      <c r="CR13" s="185">
        <v>0</v>
      </c>
      <c r="CS13" s="185" t="s">
        <v>14</v>
      </c>
      <c r="CT13" s="185" t="s">
        <v>14</v>
      </c>
      <c r="CU13" s="185" t="s">
        <v>241</v>
      </c>
      <c r="CV13" s="185">
        <v>0</v>
      </c>
      <c r="CW13" s="182">
        <v>43508</v>
      </c>
      <c r="CX13" s="192" t="s">
        <v>1984</v>
      </c>
      <c r="CY13" s="189">
        <v>2800000</v>
      </c>
      <c r="CZ13" s="189" t="s">
        <v>1978</v>
      </c>
      <c r="DA13" s="189" t="s">
        <v>19</v>
      </c>
      <c r="DB13" s="189">
        <v>3</v>
      </c>
      <c r="DC13" s="189" t="s">
        <v>1980</v>
      </c>
      <c r="DD13" s="189" t="s">
        <v>1979</v>
      </c>
      <c r="DE13" s="195">
        <v>44131</v>
      </c>
      <c r="DF13" s="191" t="s">
        <v>1982</v>
      </c>
      <c r="DG13" s="181">
        <v>0</v>
      </c>
      <c r="DH13" s="185" t="s">
        <v>1978</v>
      </c>
      <c r="DI13" s="185" t="s">
        <v>19</v>
      </c>
      <c r="DJ13" s="185">
        <v>3</v>
      </c>
      <c r="DK13" s="185" t="s">
        <v>1980</v>
      </c>
      <c r="DL13" s="185" t="s">
        <v>1979</v>
      </c>
      <c r="DM13" s="182">
        <v>44131</v>
      </c>
      <c r="DN13" s="192" t="s">
        <v>1986</v>
      </c>
      <c r="DO13" s="189">
        <v>2100000</v>
      </c>
      <c r="DP13" s="192" t="s">
        <v>1978</v>
      </c>
      <c r="DQ13" s="192" t="s">
        <v>19</v>
      </c>
      <c r="DR13" s="192">
        <v>3</v>
      </c>
      <c r="DS13" s="192" t="s">
        <v>1980</v>
      </c>
      <c r="DT13" s="192" t="s">
        <v>1979</v>
      </c>
      <c r="DU13" s="193">
        <v>44131</v>
      </c>
      <c r="DV13" s="191" t="s">
        <v>1983</v>
      </c>
      <c r="DW13" s="181">
        <v>900000</v>
      </c>
      <c r="DX13" s="185" t="s">
        <v>1978</v>
      </c>
      <c r="DY13" s="185" t="s">
        <v>19</v>
      </c>
      <c r="DZ13" s="185">
        <v>3</v>
      </c>
      <c r="EA13" s="185" t="s">
        <v>1980</v>
      </c>
      <c r="EB13" s="185" t="s">
        <v>1979</v>
      </c>
      <c r="EC13" s="182">
        <v>44131</v>
      </c>
      <c r="ED13" s="192" t="s">
        <v>1985</v>
      </c>
      <c r="EE13" s="189">
        <v>1900000</v>
      </c>
      <c r="EF13" s="192" t="s">
        <v>1978</v>
      </c>
      <c r="EG13" s="192" t="s">
        <v>19</v>
      </c>
      <c r="EH13" s="192">
        <v>3</v>
      </c>
      <c r="EI13" s="192" t="s">
        <v>1980</v>
      </c>
      <c r="EJ13" s="192" t="s">
        <v>1979</v>
      </c>
      <c r="EK13" s="193">
        <v>44131</v>
      </c>
      <c r="EL13" s="191" t="s">
        <v>1981</v>
      </c>
      <c r="EM13" s="181">
        <v>0</v>
      </c>
      <c r="EN13" s="185" t="s">
        <v>1978</v>
      </c>
      <c r="EO13" s="185" t="s">
        <v>19</v>
      </c>
      <c r="EP13" s="185">
        <v>3</v>
      </c>
      <c r="EQ13" s="185" t="s">
        <v>1980</v>
      </c>
      <c r="ER13" s="185" t="s">
        <v>1979</v>
      </c>
      <c r="ES13" s="182">
        <v>44131</v>
      </c>
      <c r="ET13" s="192" t="s">
        <v>2528</v>
      </c>
      <c r="EU13" s="192">
        <v>310</v>
      </c>
      <c r="EV13" s="192" t="s">
        <v>2511</v>
      </c>
      <c r="EW13" s="192" t="s">
        <v>19</v>
      </c>
      <c r="EX13" s="192">
        <v>3</v>
      </c>
      <c r="EY13" s="192" t="s">
        <v>2527</v>
      </c>
      <c r="EZ13" s="192" t="s">
        <v>664</v>
      </c>
      <c r="FA13" s="193">
        <v>44281</v>
      </c>
      <c r="FB13" s="191" t="s">
        <v>1628</v>
      </c>
      <c r="FC13" s="185">
        <v>5</v>
      </c>
      <c r="FD13" s="185" t="s">
        <v>1625</v>
      </c>
      <c r="FE13" s="185" t="s">
        <v>22</v>
      </c>
      <c r="FF13" s="185">
        <v>2</v>
      </c>
      <c r="FG13" s="185" t="s">
        <v>1627</v>
      </c>
      <c r="FH13" s="185" t="s">
        <v>1626</v>
      </c>
      <c r="FI13" s="182">
        <v>43920</v>
      </c>
      <c r="FJ13" s="191" t="s">
        <v>250</v>
      </c>
      <c r="FK13" s="192" t="s">
        <v>14</v>
      </c>
      <c r="FL13" s="192">
        <v>0</v>
      </c>
      <c r="FM13" s="192" t="s">
        <v>14</v>
      </c>
      <c r="FN13" s="192" t="s">
        <v>14</v>
      </c>
      <c r="FO13" s="192" t="s">
        <v>241</v>
      </c>
      <c r="FP13" s="189">
        <v>0</v>
      </c>
      <c r="FQ13" s="190">
        <v>43508</v>
      </c>
      <c r="FR13" s="191" t="s">
        <v>251</v>
      </c>
      <c r="FS13" s="185" t="s">
        <v>14</v>
      </c>
      <c r="FT13" s="185">
        <v>0</v>
      </c>
      <c r="FU13" s="185" t="s">
        <v>14</v>
      </c>
      <c r="FV13" s="185" t="s">
        <v>14</v>
      </c>
      <c r="FW13" s="185" t="s">
        <v>241</v>
      </c>
      <c r="FX13" s="185">
        <v>0</v>
      </c>
      <c r="FY13" s="182">
        <v>43508</v>
      </c>
      <c r="FZ13" s="192" t="s">
        <v>3872</v>
      </c>
      <c r="GA13" s="192">
        <v>1</v>
      </c>
      <c r="GB13" s="192" t="s">
        <v>2716</v>
      </c>
      <c r="GC13" s="192" t="s">
        <v>22</v>
      </c>
      <c r="GD13" s="192">
        <v>2</v>
      </c>
      <c r="GE13" s="192" t="s">
        <v>14</v>
      </c>
      <c r="GF13" s="192" t="s">
        <v>14</v>
      </c>
      <c r="GG13" s="193">
        <v>44496</v>
      </c>
      <c r="GH13" s="191" t="s">
        <v>3878</v>
      </c>
      <c r="GI13" s="185">
        <v>3</v>
      </c>
      <c r="GJ13" s="185" t="s">
        <v>2716</v>
      </c>
      <c r="GK13" s="185" t="s">
        <v>22</v>
      </c>
      <c r="GL13" s="185">
        <v>2</v>
      </c>
      <c r="GM13" s="185" t="s">
        <v>14</v>
      </c>
      <c r="GN13" s="185" t="s">
        <v>14</v>
      </c>
      <c r="GO13" s="182">
        <v>44496</v>
      </c>
      <c r="GP13" s="192" t="s">
        <v>3873</v>
      </c>
      <c r="GQ13" s="192">
        <v>2</v>
      </c>
      <c r="GR13" s="192" t="s">
        <v>2716</v>
      </c>
      <c r="GS13" s="192" t="s">
        <v>22</v>
      </c>
      <c r="GT13" s="192">
        <v>2</v>
      </c>
      <c r="GU13" s="192" t="s">
        <v>14</v>
      </c>
      <c r="GV13" s="192" t="s">
        <v>14</v>
      </c>
      <c r="GW13" s="193">
        <v>44496</v>
      </c>
      <c r="GX13" s="191" t="s">
        <v>3879</v>
      </c>
      <c r="GY13" s="185">
        <v>3</v>
      </c>
      <c r="GZ13" s="185" t="s">
        <v>2716</v>
      </c>
      <c r="HA13" s="185" t="s">
        <v>22</v>
      </c>
      <c r="HB13" s="185">
        <v>2</v>
      </c>
      <c r="HC13" s="185" t="s">
        <v>14</v>
      </c>
      <c r="HD13" s="185" t="s">
        <v>14</v>
      </c>
      <c r="HE13" s="182">
        <v>44496</v>
      </c>
      <c r="HF13" s="192" t="s">
        <v>3871</v>
      </c>
      <c r="HG13" s="192">
        <v>0</v>
      </c>
      <c r="HH13" s="192" t="s">
        <v>2716</v>
      </c>
      <c r="HI13" s="192" t="s">
        <v>22</v>
      </c>
      <c r="HJ13" s="192">
        <v>2</v>
      </c>
      <c r="HK13" s="192" t="s">
        <v>14</v>
      </c>
      <c r="HL13" s="192" t="s">
        <v>14</v>
      </c>
      <c r="HM13" s="193">
        <v>44496</v>
      </c>
      <c r="HN13" s="191" t="s">
        <v>3877</v>
      </c>
      <c r="HO13" s="185">
        <v>3</v>
      </c>
      <c r="HP13" s="185" t="s">
        <v>2716</v>
      </c>
      <c r="HQ13" s="185" t="s">
        <v>22</v>
      </c>
      <c r="HR13" s="185">
        <v>2</v>
      </c>
      <c r="HS13" s="185" t="s">
        <v>14</v>
      </c>
      <c r="HT13" s="185" t="s">
        <v>14</v>
      </c>
      <c r="HU13" s="182">
        <v>44496</v>
      </c>
      <c r="HV13" s="192" t="s">
        <v>3874</v>
      </c>
      <c r="HW13" s="192">
        <v>3</v>
      </c>
      <c r="HX13" s="192" t="s">
        <v>2716</v>
      </c>
      <c r="HY13" s="192" t="s">
        <v>22</v>
      </c>
      <c r="HZ13" s="192">
        <v>2</v>
      </c>
      <c r="IA13" s="192" t="s">
        <v>14</v>
      </c>
      <c r="IB13" s="192" t="s">
        <v>14</v>
      </c>
      <c r="IC13" s="193">
        <v>44496</v>
      </c>
      <c r="ID13" s="191" t="s">
        <v>3876</v>
      </c>
      <c r="IE13" s="185">
        <v>0</v>
      </c>
      <c r="IF13" s="185" t="s">
        <v>2716</v>
      </c>
      <c r="IG13" s="185" t="s">
        <v>22</v>
      </c>
      <c r="IH13" s="185">
        <v>2</v>
      </c>
      <c r="II13" s="185" t="s">
        <v>14</v>
      </c>
      <c r="IJ13" s="185" t="s">
        <v>14</v>
      </c>
      <c r="IK13" s="182">
        <v>44496</v>
      </c>
      <c r="IL13" s="192" t="s">
        <v>3875</v>
      </c>
      <c r="IM13" s="192">
        <v>3</v>
      </c>
      <c r="IN13" s="192" t="s">
        <v>2716</v>
      </c>
      <c r="IO13" s="192" t="s">
        <v>22</v>
      </c>
      <c r="IP13" s="192">
        <v>2</v>
      </c>
      <c r="IQ13" s="192" t="s">
        <v>14</v>
      </c>
      <c r="IR13" s="192" t="s">
        <v>14</v>
      </c>
      <c r="IS13" s="193">
        <v>44496</v>
      </c>
    </row>
    <row r="14" spans="1:253" s="187" customFormat="1" ht="12.95" customHeight="1" x14ac:dyDescent="0.2">
      <c r="A14" s="187" t="s">
        <v>5570</v>
      </c>
      <c r="B14" s="187" t="s">
        <v>8427</v>
      </c>
      <c r="C14" s="187" t="s">
        <v>5571</v>
      </c>
      <c r="D14" s="187" t="s">
        <v>5572</v>
      </c>
      <c r="E14" s="187" t="s">
        <v>7895</v>
      </c>
      <c r="F14" s="187" t="s">
        <v>5575</v>
      </c>
      <c r="G14" s="180">
        <v>19100000</v>
      </c>
      <c r="H14" s="181" t="s">
        <v>5573</v>
      </c>
      <c r="I14" s="181" t="s">
        <v>47</v>
      </c>
      <c r="J14" s="181">
        <v>1</v>
      </c>
      <c r="K14" s="181" t="s">
        <v>2497</v>
      </c>
      <c r="L14" s="181" t="s">
        <v>5574</v>
      </c>
      <c r="M14" s="182">
        <v>44610</v>
      </c>
      <c r="N14" s="191" t="s">
        <v>5579</v>
      </c>
      <c r="O14" s="183">
        <v>46424</v>
      </c>
      <c r="P14" s="183" t="s">
        <v>5576</v>
      </c>
      <c r="Q14" s="183" t="s">
        <v>22</v>
      </c>
      <c r="R14" s="183">
        <v>2</v>
      </c>
      <c r="S14" s="183" t="s">
        <v>5578</v>
      </c>
      <c r="T14" s="183" t="s">
        <v>5577</v>
      </c>
      <c r="U14" s="184">
        <v>44610</v>
      </c>
      <c r="V14" s="191" t="s">
        <v>5583</v>
      </c>
      <c r="W14" s="181">
        <v>10976000</v>
      </c>
      <c r="X14" s="181" t="s">
        <v>5580</v>
      </c>
      <c r="Y14" s="181" t="s">
        <v>22</v>
      </c>
      <c r="Z14" s="181">
        <v>2</v>
      </c>
      <c r="AA14" s="181" t="s">
        <v>5582</v>
      </c>
      <c r="AB14" s="181" t="s">
        <v>5581</v>
      </c>
      <c r="AC14" s="182">
        <v>44610</v>
      </c>
      <c r="AD14" s="191" t="s">
        <v>5586</v>
      </c>
      <c r="AE14" s="189">
        <v>616000</v>
      </c>
      <c r="AF14" s="189" t="s">
        <v>5584</v>
      </c>
      <c r="AG14" s="189" t="s">
        <v>22</v>
      </c>
      <c r="AH14" s="189">
        <v>2</v>
      </c>
      <c r="AI14" s="189" t="s">
        <v>5502</v>
      </c>
      <c r="AJ14" s="189" t="s">
        <v>5585</v>
      </c>
      <c r="AK14" s="190">
        <v>44610</v>
      </c>
      <c r="AL14" s="191" t="s">
        <v>5590</v>
      </c>
      <c r="AM14" s="181">
        <v>452000</v>
      </c>
      <c r="AN14" s="181" t="s">
        <v>5587</v>
      </c>
      <c r="AO14" s="181" t="s">
        <v>22</v>
      </c>
      <c r="AP14" s="181">
        <v>2</v>
      </c>
      <c r="AQ14" s="181" t="s">
        <v>5589</v>
      </c>
      <c r="AR14" s="181" t="s">
        <v>5588</v>
      </c>
      <c r="AS14" s="182">
        <v>44610</v>
      </c>
      <c r="AT14" s="192" t="s">
        <v>5593</v>
      </c>
      <c r="AU14" s="189" t="s">
        <v>14</v>
      </c>
      <c r="AV14" s="189" t="s">
        <v>2236</v>
      </c>
      <c r="AW14" s="189" t="s">
        <v>14</v>
      </c>
      <c r="AX14" s="189" t="s">
        <v>14</v>
      </c>
      <c r="AY14" s="189" t="s">
        <v>5591</v>
      </c>
      <c r="AZ14" s="189" t="s">
        <v>14</v>
      </c>
      <c r="BA14" s="190">
        <v>44610</v>
      </c>
      <c r="BB14" s="191" t="s">
        <v>5592</v>
      </c>
      <c r="BC14" s="181" t="s">
        <v>14</v>
      </c>
      <c r="BD14" s="181" t="s">
        <v>14</v>
      </c>
      <c r="BE14" s="181" t="s">
        <v>14</v>
      </c>
      <c r="BF14" s="181" t="s">
        <v>14</v>
      </c>
      <c r="BG14" s="181" t="s">
        <v>5591</v>
      </c>
      <c r="BH14" s="181" t="s">
        <v>14</v>
      </c>
      <c r="BI14" s="182">
        <v>44610</v>
      </c>
      <c r="BJ14" s="192" t="s">
        <v>5597</v>
      </c>
      <c r="BK14" s="192">
        <v>14</v>
      </c>
      <c r="BL14" s="192" t="s">
        <v>5594</v>
      </c>
      <c r="BM14" s="192" t="s">
        <v>19</v>
      </c>
      <c r="BN14" s="192">
        <v>3</v>
      </c>
      <c r="BO14" s="192" t="s">
        <v>5596</v>
      </c>
      <c r="BP14" s="189" t="s">
        <v>5595</v>
      </c>
      <c r="BQ14" s="193">
        <v>44610</v>
      </c>
      <c r="BR14" s="191" t="s">
        <v>8957</v>
      </c>
      <c r="BS14" s="185" t="e">
        <v>#N/A</v>
      </c>
      <c r="BT14" s="185" t="e">
        <v>#N/A</v>
      </c>
      <c r="BU14" s="185" t="e">
        <v>#N/A</v>
      </c>
      <c r="BV14" s="185" t="e">
        <v>#N/A</v>
      </c>
      <c r="BW14" s="185" t="e">
        <v>#N/A</v>
      </c>
      <c r="BX14" s="185" t="e">
        <v>#N/A</v>
      </c>
      <c r="BY14" s="182" t="e">
        <v>#N/A</v>
      </c>
      <c r="BZ14" s="192" t="s">
        <v>8958</v>
      </c>
      <c r="CA14" s="192" t="e">
        <v>#N/A</v>
      </c>
      <c r="CB14" s="192" t="e">
        <v>#N/A</v>
      </c>
      <c r="CC14" s="192" t="e">
        <v>#N/A</v>
      </c>
      <c r="CD14" s="192" t="e">
        <v>#N/A</v>
      </c>
      <c r="CE14" s="192" t="e">
        <v>#N/A</v>
      </c>
      <c r="CF14" s="192" t="e">
        <v>#N/A</v>
      </c>
      <c r="CG14" s="193" t="e">
        <v>#N/A</v>
      </c>
      <c r="CH14" s="191" t="s">
        <v>8959</v>
      </c>
      <c r="CI14" s="192" t="e">
        <v>#N/A</v>
      </c>
      <c r="CJ14" s="192" t="e">
        <v>#N/A</v>
      </c>
      <c r="CK14" s="192" t="e">
        <v>#N/A</v>
      </c>
      <c r="CL14" s="192" t="e">
        <v>#N/A</v>
      </c>
      <c r="CM14" s="192" t="e">
        <v>#N/A</v>
      </c>
      <c r="CN14" s="192" t="e">
        <v>#N/A</v>
      </c>
      <c r="CO14" s="194" t="e">
        <v>#N/A</v>
      </c>
      <c r="CP14" s="192" t="s">
        <v>8960</v>
      </c>
      <c r="CQ14" s="185" t="e">
        <v>#N/A</v>
      </c>
      <c r="CR14" s="185" t="e">
        <v>#N/A</v>
      </c>
      <c r="CS14" s="185" t="e">
        <v>#N/A</v>
      </c>
      <c r="CT14" s="185" t="e">
        <v>#N/A</v>
      </c>
      <c r="CU14" s="185" t="e">
        <v>#N/A</v>
      </c>
      <c r="CV14" s="185" t="e">
        <v>#N/A</v>
      </c>
      <c r="CW14" s="182" t="e">
        <v>#N/A</v>
      </c>
      <c r="CX14" s="192" t="s">
        <v>5600</v>
      </c>
      <c r="CY14" s="189">
        <v>481000</v>
      </c>
      <c r="CZ14" s="189" t="s">
        <v>5523</v>
      </c>
      <c r="DA14" s="189" t="s">
        <v>22</v>
      </c>
      <c r="DB14" s="189">
        <v>2</v>
      </c>
      <c r="DC14" s="189" t="s">
        <v>5526</v>
      </c>
      <c r="DD14" s="189" t="s">
        <v>5501</v>
      </c>
      <c r="DE14" s="195">
        <v>44610</v>
      </c>
      <c r="DF14" s="191" t="s">
        <v>5601</v>
      </c>
      <c r="DG14" s="181">
        <v>10359000</v>
      </c>
      <c r="DH14" s="185" t="s">
        <v>5523</v>
      </c>
      <c r="DI14" s="185" t="s">
        <v>22</v>
      </c>
      <c r="DJ14" s="185">
        <v>2</v>
      </c>
      <c r="DK14" s="185" t="s">
        <v>5506</v>
      </c>
      <c r="DL14" s="185" t="s">
        <v>5501</v>
      </c>
      <c r="DM14" s="182">
        <v>44610</v>
      </c>
      <c r="DN14" s="192" t="s">
        <v>5602</v>
      </c>
      <c r="DO14" s="189">
        <v>135000</v>
      </c>
      <c r="DP14" s="192" t="s">
        <v>5523</v>
      </c>
      <c r="DQ14" s="192" t="s">
        <v>22</v>
      </c>
      <c r="DR14" s="192">
        <v>2</v>
      </c>
      <c r="DS14" s="192" t="s">
        <v>5524</v>
      </c>
      <c r="DT14" s="192" t="s">
        <v>5501</v>
      </c>
      <c r="DU14" s="193">
        <v>44610</v>
      </c>
      <c r="DV14" s="191" t="s">
        <v>5603</v>
      </c>
      <c r="DW14" s="181">
        <v>481000</v>
      </c>
      <c r="DX14" s="185" t="s">
        <v>5523</v>
      </c>
      <c r="DY14" s="185" t="s">
        <v>22</v>
      </c>
      <c r="DZ14" s="185">
        <v>2</v>
      </c>
      <c r="EA14" s="185" t="s">
        <v>5526</v>
      </c>
      <c r="EB14" s="185" t="s">
        <v>5501</v>
      </c>
      <c r="EC14" s="182">
        <v>44610</v>
      </c>
      <c r="ED14" s="192" t="s">
        <v>5605</v>
      </c>
      <c r="EE14" s="189">
        <v>0</v>
      </c>
      <c r="EF14" s="192" t="s">
        <v>14</v>
      </c>
      <c r="EG14" s="192" t="s">
        <v>14</v>
      </c>
      <c r="EH14" s="192" t="s">
        <v>14</v>
      </c>
      <c r="EI14" s="192" t="s">
        <v>5604</v>
      </c>
      <c r="EJ14" s="192" t="s">
        <v>14</v>
      </c>
      <c r="EK14" s="193">
        <v>44610</v>
      </c>
      <c r="EL14" s="191" t="s">
        <v>5606</v>
      </c>
      <c r="EM14" s="181">
        <v>0</v>
      </c>
      <c r="EN14" s="185" t="s">
        <v>14</v>
      </c>
      <c r="EO14" s="185" t="s">
        <v>14</v>
      </c>
      <c r="EP14" s="185" t="s">
        <v>14</v>
      </c>
      <c r="EQ14" s="185" t="s">
        <v>5604</v>
      </c>
      <c r="ER14" s="185" t="s">
        <v>14</v>
      </c>
      <c r="ES14" s="182">
        <v>44610</v>
      </c>
      <c r="ET14" s="192" t="s">
        <v>5598</v>
      </c>
      <c r="EU14" s="192">
        <v>14</v>
      </c>
      <c r="EV14" s="192" t="s">
        <v>5594</v>
      </c>
      <c r="EW14" s="192" t="s">
        <v>19</v>
      </c>
      <c r="EX14" s="192">
        <v>3</v>
      </c>
      <c r="EY14" s="192" t="s">
        <v>5596</v>
      </c>
      <c r="EZ14" s="192" t="s">
        <v>5595</v>
      </c>
      <c r="FA14" s="193">
        <v>44610</v>
      </c>
      <c r="FB14" s="191" t="s">
        <v>5708</v>
      </c>
      <c r="FC14" s="185">
        <v>2</v>
      </c>
      <c r="FD14" s="185" t="s">
        <v>5523</v>
      </c>
      <c r="FE14" s="185" t="s">
        <v>22</v>
      </c>
      <c r="FF14" s="185">
        <v>2</v>
      </c>
      <c r="FG14" s="185" t="s">
        <v>5707</v>
      </c>
      <c r="FH14" s="185" t="s">
        <v>5501</v>
      </c>
      <c r="FI14" s="182">
        <v>44613</v>
      </c>
      <c r="FJ14" s="191" t="s">
        <v>8961</v>
      </c>
      <c r="FK14" s="192" t="e">
        <v>#N/A</v>
      </c>
      <c r="FL14" s="192" t="e">
        <v>#N/A</v>
      </c>
      <c r="FM14" s="192" t="e">
        <v>#N/A</v>
      </c>
      <c r="FN14" s="192" t="e">
        <v>#N/A</v>
      </c>
      <c r="FO14" s="192" t="e">
        <v>#N/A</v>
      </c>
      <c r="FP14" s="189" t="e">
        <v>#N/A</v>
      </c>
      <c r="FQ14" s="190" t="e">
        <v>#N/A</v>
      </c>
      <c r="FR14" s="191" t="s">
        <v>8962</v>
      </c>
      <c r="FS14" s="185" t="e">
        <v>#N/A</v>
      </c>
      <c r="FT14" s="185" t="e">
        <v>#N/A</v>
      </c>
      <c r="FU14" s="185" t="e">
        <v>#N/A</v>
      </c>
      <c r="FV14" s="185" t="e">
        <v>#N/A</v>
      </c>
      <c r="FW14" s="185" t="e">
        <v>#N/A</v>
      </c>
      <c r="FX14" s="185" t="e">
        <v>#N/A</v>
      </c>
      <c r="FY14" s="182" t="e">
        <v>#N/A</v>
      </c>
      <c r="FZ14" s="192" t="s">
        <v>5608</v>
      </c>
      <c r="GA14" s="192">
        <v>0</v>
      </c>
      <c r="GB14" s="192" t="s">
        <v>2716</v>
      </c>
      <c r="GC14" s="192" t="s">
        <v>22</v>
      </c>
      <c r="GD14" s="192">
        <v>2</v>
      </c>
      <c r="GE14" s="192" t="s">
        <v>14</v>
      </c>
      <c r="GF14" s="192" t="s">
        <v>14</v>
      </c>
      <c r="GG14" s="193">
        <v>44610</v>
      </c>
      <c r="GH14" s="191" t="s">
        <v>5614</v>
      </c>
      <c r="GI14" s="185">
        <v>0</v>
      </c>
      <c r="GJ14" s="185" t="s">
        <v>2716</v>
      </c>
      <c r="GK14" s="185" t="s">
        <v>22</v>
      </c>
      <c r="GL14" s="185">
        <v>2</v>
      </c>
      <c r="GM14" s="185" t="s">
        <v>14</v>
      </c>
      <c r="GN14" s="185" t="s">
        <v>14</v>
      </c>
      <c r="GO14" s="182">
        <v>44610</v>
      </c>
      <c r="GP14" s="192" t="s">
        <v>5609</v>
      </c>
      <c r="GQ14" s="192">
        <v>0</v>
      </c>
      <c r="GR14" s="192" t="s">
        <v>2716</v>
      </c>
      <c r="GS14" s="192" t="s">
        <v>22</v>
      </c>
      <c r="GT14" s="192">
        <v>2</v>
      </c>
      <c r="GU14" s="192" t="s">
        <v>14</v>
      </c>
      <c r="GV14" s="192" t="s">
        <v>14</v>
      </c>
      <c r="GW14" s="193">
        <v>44610</v>
      </c>
      <c r="GX14" s="191" t="s">
        <v>5615</v>
      </c>
      <c r="GY14" s="185">
        <v>0</v>
      </c>
      <c r="GZ14" s="185" t="s">
        <v>2716</v>
      </c>
      <c r="HA14" s="185" t="s">
        <v>22</v>
      </c>
      <c r="HB14" s="185">
        <v>2</v>
      </c>
      <c r="HC14" s="185" t="s">
        <v>14</v>
      </c>
      <c r="HD14" s="185" t="s">
        <v>14</v>
      </c>
      <c r="HE14" s="182">
        <v>44610</v>
      </c>
      <c r="HF14" s="192" t="s">
        <v>5607</v>
      </c>
      <c r="HG14" s="192">
        <v>0</v>
      </c>
      <c r="HH14" s="192" t="s">
        <v>2716</v>
      </c>
      <c r="HI14" s="192" t="s">
        <v>22</v>
      </c>
      <c r="HJ14" s="192">
        <v>2</v>
      </c>
      <c r="HK14" s="192" t="s">
        <v>14</v>
      </c>
      <c r="HL14" s="192" t="s">
        <v>14</v>
      </c>
      <c r="HM14" s="193">
        <v>44610</v>
      </c>
      <c r="HN14" s="191" t="s">
        <v>5613</v>
      </c>
      <c r="HO14" s="185">
        <v>2</v>
      </c>
      <c r="HP14" s="185" t="s">
        <v>2716</v>
      </c>
      <c r="HQ14" s="185" t="s">
        <v>22</v>
      </c>
      <c r="HR14" s="185">
        <v>2</v>
      </c>
      <c r="HS14" s="185" t="s">
        <v>14</v>
      </c>
      <c r="HT14" s="185" t="s">
        <v>14</v>
      </c>
      <c r="HU14" s="182">
        <v>44610</v>
      </c>
      <c r="HV14" s="192" t="s">
        <v>5610</v>
      </c>
      <c r="HW14" s="192">
        <v>0</v>
      </c>
      <c r="HX14" s="192" t="s">
        <v>2716</v>
      </c>
      <c r="HY14" s="192" t="s">
        <v>22</v>
      </c>
      <c r="HZ14" s="192">
        <v>2</v>
      </c>
      <c r="IA14" s="192" t="s">
        <v>14</v>
      </c>
      <c r="IB14" s="192" t="s">
        <v>14</v>
      </c>
      <c r="IC14" s="193">
        <v>44610</v>
      </c>
      <c r="ID14" s="191" t="s">
        <v>5612</v>
      </c>
      <c r="IE14" s="185">
        <v>0</v>
      </c>
      <c r="IF14" s="185" t="s">
        <v>2716</v>
      </c>
      <c r="IG14" s="185" t="s">
        <v>22</v>
      </c>
      <c r="IH14" s="185">
        <v>2</v>
      </c>
      <c r="II14" s="185" t="s">
        <v>14</v>
      </c>
      <c r="IJ14" s="185" t="s">
        <v>14</v>
      </c>
      <c r="IK14" s="182">
        <v>44610</v>
      </c>
      <c r="IL14" s="192" t="s">
        <v>5611</v>
      </c>
      <c r="IM14" s="192">
        <v>1</v>
      </c>
      <c r="IN14" s="192" t="s">
        <v>2716</v>
      </c>
      <c r="IO14" s="192" t="s">
        <v>22</v>
      </c>
      <c r="IP14" s="192">
        <v>2</v>
      </c>
      <c r="IQ14" s="192" t="s">
        <v>14</v>
      </c>
      <c r="IR14" s="192" t="s">
        <v>14</v>
      </c>
      <c r="IS14" s="193">
        <v>44610</v>
      </c>
    </row>
    <row r="15" spans="1:253" s="187" customFormat="1" ht="12.95" customHeight="1" x14ac:dyDescent="0.2">
      <c r="A15" s="187" t="s">
        <v>293</v>
      </c>
      <c r="B15" s="187" t="s">
        <v>8433</v>
      </c>
      <c r="C15" s="187" t="s">
        <v>294</v>
      </c>
      <c r="D15" s="187" t="s">
        <v>295</v>
      </c>
      <c r="E15" s="187" t="s">
        <v>7900</v>
      </c>
      <c r="F15" s="187" t="s">
        <v>2102</v>
      </c>
      <c r="G15" s="180">
        <v>25876000</v>
      </c>
      <c r="H15" s="181" t="s">
        <v>1960</v>
      </c>
      <c r="I15" s="181" t="s">
        <v>22</v>
      </c>
      <c r="J15" s="181">
        <v>2</v>
      </c>
      <c r="K15" s="181" t="s">
        <v>2101</v>
      </c>
      <c r="L15" s="181" t="s">
        <v>2100</v>
      </c>
      <c r="M15" s="182">
        <v>44165</v>
      </c>
      <c r="N15" s="191" t="s">
        <v>2698</v>
      </c>
      <c r="O15" s="183">
        <v>440640</v>
      </c>
      <c r="P15" s="183" t="s">
        <v>2695</v>
      </c>
      <c r="Q15" s="183" t="s">
        <v>47</v>
      </c>
      <c r="R15" s="183">
        <v>1</v>
      </c>
      <c r="S15" s="183" t="s">
        <v>2697</v>
      </c>
      <c r="T15" s="183" t="s">
        <v>2696</v>
      </c>
      <c r="U15" s="184">
        <v>44346</v>
      </c>
      <c r="V15" s="191" t="s">
        <v>2700</v>
      </c>
      <c r="W15" s="181">
        <v>25876000</v>
      </c>
      <c r="X15" s="181" t="s">
        <v>2695</v>
      </c>
      <c r="Y15" s="181" t="s">
        <v>47</v>
      </c>
      <c r="Z15" s="181">
        <v>1</v>
      </c>
      <c r="AA15" s="181" t="s">
        <v>2699</v>
      </c>
      <c r="AB15" s="181" t="s">
        <v>2696</v>
      </c>
      <c r="AC15" s="182">
        <v>44346</v>
      </c>
      <c r="AD15" s="191" t="s">
        <v>2704</v>
      </c>
      <c r="AE15" s="189">
        <v>4343000</v>
      </c>
      <c r="AF15" s="189" t="s">
        <v>2701</v>
      </c>
      <c r="AG15" s="189" t="s">
        <v>47</v>
      </c>
      <c r="AH15" s="189">
        <v>1</v>
      </c>
      <c r="AI15" s="189" t="s">
        <v>2703</v>
      </c>
      <c r="AJ15" s="189" t="s">
        <v>2702</v>
      </c>
      <c r="AK15" s="190">
        <v>44346</v>
      </c>
      <c r="AL15" s="191" t="s">
        <v>4671</v>
      </c>
      <c r="AM15" s="181">
        <v>2009000</v>
      </c>
      <c r="AN15" s="181" t="s">
        <v>4668</v>
      </c>
      <c r="AO15" s="181" t="s">
        <v>47</v>
      </c>
      <c r="AP15" s="181">
        <v>1</v>
      </c>
      <c r="AQ15" s="181" t="s">
        <v>4670</v>
      </c>
      <c r="AR15" s="181" t="s">
        <v>4669</v>
      </c>
      <c r="AS15" s="182">
        <v>44522</v>
      </c>
      <c r="AT15" s="192" t="s">
        <v>1011</v>
      </c>
      <c r="AU15" s="189">
        <v>150</v>
      </c>
      <c r="AV15" s="189" t="s">
        <v>1009</v>
      </c>
      <c r="AW15" s="189" t="s">
        <v>22</v>
      </c>
      <c r="AX15" s="189">
        <v>2</v>
      </c>
      <c r="AY15" s="189" t="s">
        <v>1010</v>
      </c>
      <c r="AZ15" s="189" t="s">
        <v>213</v>
      </c>
      <c r="BA15" s="190">
        <v>43584</v>
      </c>
      <c r="BB15" s="191" t="s">
        <v>1095</v>
      </c>
      <c r="BC15" s="181" t="s">
        <v>14</v>
      </c>
      <c r="BD15" s="181" t="s">
        <v>1092</v>
      </c>
      <c r="BE15" s="181" t="s">
        <v>14</v>
      </c>
      <c r="BF15" s="181" t="s">
        <v>14</v>
      </c>
      <c r="BG15" s="181" t="s">
        <v>1094</v>
      </c>
      <c r="BH15" s="181" t="s">
        <v>1093</v>
      </c>
      <c r="BI15" s="182">
        <v>43642</v>
      </c>
      <c r="BJ15" s="192" t="s">
        <v>4673</v>
      </c>
      <c r="BK15" s="192">
        <v>670</v>
      </c>
      <c r="BL15" s="192" t="s">
        <v>4672</v>
      </c>
      <c r="BM15" s="192" t="s">
        <v>47</v>
      </c>
      <c r="BN15" s="192">
        <v>1</v>
      </c>
      <c r="BO15" s="192" t="s">
        <v>4666</v>
      </c>
      <c r="BP15" s="189" t="s">
        <v>2535</v>
      </c>
      <c r="BQ15" s="193">
        <v>44522</v>
      </c>
      <c r="BR15" s="191" t="s">
        <v>1223</v>
      </c>
      <c r="BS15" s="185" t="s">
        <v>14</v>
      </c>
      <c r="BT15" s="185" t="s">
        <v>14</v>
      </c>
      <c r="BU15" s="185" t="s">
        <v>14</v>
      </c>
      <c r="BV15" s="185" t="s">
        <v>14</v>
      </c>
      <c r="BW15" s="185" t="s">
        <v>1222</v>
      </c>
      <c r="BX15" s="185" t="s">
        <v>14</v>
      </c>
      <c r="BY15" s="182">
        <v>43697</v>
      </c>
      <c r="BZ15" s="192" t="s">
        <v>1224</v>
      </c>
      <c r="CA15" s="192" t="s">
        <v>14</v>
      </c>
      <c r="CB15" s="192" t="s">
        <v>14</v>
      </c>
      <c r="CC15" s="192" t="s">
        <v>14</v>
      </c>
      <c r="CD15" s="192" t="s">
        <v>14</v>
      </c>
      <c r="CE15" s="192" t="s">
        <v>1222</v>
      </c>
      <c r="CF15" s="192" t="s">
        <v>14</v>
      </c>
      <c r="CG15" s="193">
        <v>43697</v>
      </c>
      <c r="CH15" s="191" t="s">
        <v>8963</v>
      </c>
      <c r="CI15" s="192" t="e">
        <v>#N/A</v>
      </c>
      <c r="CJ15" s="192" t="e">
        <v>#N/A</v>
      </c>
      <c r="CK15" s="192" t="e">
        <v>#N/A</v>
      </c>
      <c r="CL15" s="192" t="e">
        <v>#N/A</v>
      </c>
      <c r="CM15" s="192" t="e">
        <v>#N/A</v>
      </c>
      <c r="CN15" s="192" t="e">
        <v>#N/A</v>
      </c>
      <c r="CO15" s="194" t="e">
        <v>#N/A</v>
      </c>
      <c r="CP15" s="192" t="s">
        <v>1225</v>
      </c>
      <c r="CQ15" s="185" t="s">
        <v>14</v>
      </c>
      <c r="CR15" s="185" t="s">
        <v>14</v>
      </c>
      <c r="CS15" s="185" t="s">
        <v>14</v>
      </c>
      <c r="CT15" s="185" t="s">
        <v>14</v>
      </c>
      <c r="CU15" s="185" t="s">
        <v>1222</v>
      </c>
      <c r="CV15" s="185" t="s">
        <v>14</v>
      </c>
      <c r="CW15" s="182">
        <v>43697</v>
      </c>
      <c r="CX15" s="192" t="s">
        <v>2707</v>
      </c>
      <c r="CY15" s="189">
        <v>4000000</v>
      </c>
      <c r="CZ15" s="189" t="s">
        <v>2705</v>
      </c>
      <c r="DA15" s="189" t="s">
        <v>47</v>
      </c>
      <c r="DB15" s="189">
        <v>1</v>
      </c>
      <c r="DC15" s="189" t="s">
        <v>2706</v>
      </c>
      <c r="DD15" s="189" t="s">
        <v>2696</v>
      </c>
      <c r="DE15" s="195">
        <v>44347</v>
      </c>
      <c r="DF15" s="191" t="s">
        <v>2709</v>
      </c>
      <c r="DG15" s="181">
        <v>21533000</v>
      </c>
      <c r="DH15" s="185" t="s">
        <v>2705</v>
      </c>
      <c r="DI15" s="185" t="s">
        <v>47</v>
      </c>
      <c r="DJ15" s="185">
        <v>1</v>
      </c>
      <c r="DK15" s="185" t="s">
        <v>2708</v>
      </c>
      <c r="DL15" s="185" t="s">
        <v>2696</v>
      </c>
      <c r="DM15" s="182">
        <v>44347</v>
      </c>
      <c r="DN15" s="192" t="s">
        <v>2711</v>
      </c>
      <c r="DO15" s="189">
        <v>343000</v>
      </c>
      <c r="DP15" s="192" t="s">
        <v>2710</v>
      </c>
      <c r="DQ15" s="192" t="s">
        <v>47</v>
      </c>
      <c r="DR15" s="192">
        <v>1</v>
      </c>
      <c r="DS15" s="192" t="s">
        <v>2706</v>
      </c>
      <c r="DT15" s="192" t="s">
        <v>2696</v>
      </c>
      <c r="DU15" s="193">
        <v>44347</v>
      </c>
      <c r="DV15" s="191" t="s">
        <v>2712</v>
      </c>
      <c r="DW15" s="181">
        <v>2000000</v>
      </c>
      <c r="DX15" s="185" t="s">
        <v>2705</v>
      </c>
      <c r="DY15" s="185" t="s">
        <v>47</v>
      </c>
      <c r="DZ15" s="185">
        <v>1</v>
      </c>
      <c r="EA15" s="185" t="s">
        <v>2706</v>
      </c>
      <c r="EB15" s="185" t="s">
        <v>2696</v>
      </c>
      <c r="EC15" s="182">
        <v>44347</v>
      </c>
      <c r="ED15" s="192" t="s">
        <v>2713</v>
      </c>
      <c r="EE15" s="189">
        <v>2000000</v>
      </c>
      <c r="EF15" s="192" t="s">
        <v>2705</v>
      </c>
      <c r="EG15" s="192" t="s">
        <v>47</v>
      </c>
      <c r="EH15" s="192">
        <v>1</v>
      </c>
      <c r="EI15" s="192" t="s">
        <v>2706</v>
      </c>
      <c r="EJ15" s="192" t="s">
        <v>2696</v>
      </c>
      <c r="EK15" s="193">
        <v>44347</v>
      </c>
      <c r="EL15" s="191" t="s">
        <v>2714</v>
      </c>
      <c r="EM15" s="181">
        <v>0</v>
      </c>
      <c r="EN15" s="185" t="s">
        <v>2705</v>
      </c>
      <c r="EO15" s="185" t="s">
        <v>47</v>
      </c>
      <c r="EP15" s="185">
        <v>1</v>
      </c>
      <c r="EQ15" s="185" t="s">
        <v>2706</v>
      </c>
      <c r="ER15" s="185" t="s">
        <v>2696</v>
      </c>
      <c r="ES15" s="182">
        <v>44347</v>
      </c>
      <c r="ET15" s="192" t="s">
        <v>2517</v>
      </c>
      <c r="EU15" s="192">
        <v>530</v>
      </c>
      <c r="EV15" s="192" t="s">
        <v>2515</v>
      </c>
      <c r="EW15" s="192" t="s">
        <v>22</v>
      </c>
      <c r="EX15" s="192">
        <v>2</v>
      </c>
      <c r="EY15" s="192" t="s">
        <v>2516</v>
      </c>
      <c r="EZ15" s="192" t="s">
        <v>213</v>
      </c>
      <c r="FA15" s="193">
        <v>44281</v>
      </c>
      <c r="FB15" s="191" t="s">
        <v>297</v>
      </c>
      <c r="FC15" s="185">
        <v>5</v>
      </c>
      <c r="FD15" s="185">
        <v>0</v>
      </c>
      <c r="FE15" s="185" t="s">
        <v>22</v>
      </c>
      <c r="FF15" s="185">
        <v>2</v>
      </c>
      <c r="FG15" s="185" t="s">
        <v>296</v>
      </c>
      <c r="FH15" s="185">
        <v>0</v>
      </c>
      <c r="FI15" s="182">
        <v>43509</v>
      </c>
      <c r="FJ15" s="191" t="s">
        <v>298</v>
      </c>
      <c r="FK15" s="192" t="s">
        <v>14</v>
      </c>
      <c r="FL15" s="192">
        <v>0</v>
      </c>
      <c r="FM15" s="192" t="s">
        <v>22</v>
      </c>
      <c r="FN15" s="192">
        <v>2</v>
      </c>
      <c r="FO15" s="192">
        <v>0</v>
      </c>
      <c r="FP15" s="189">
        <v>0</v>
      </c>
      <c r="FQ15" s="190">
        <v>43509</v>
      </c>
      <c r="FR15" s="191" t="s">
        <v>1226</v>
      </c>
      <c r="FS15" s="185" t="s">
        <v>14</v>
      </c>
      <c r="FT15" s="185" t="s">
        <v>14</v>
      </c>
      <c r="FU15" s="185" t="s">
        <v>14</v>
      </c>
      <c r="FV15" s="185" t="s">
        <v>14</v>
      </c>
      <c r="FW15" s="185" t="s">
        <v>1222</v>
      </c>
      <c r="FX15" s="185" t="s">
        <v>14</v>
      </c>
      <c r="FY15" s="182">
        <v>43697</v>
      </c>
      <c r="FZ15" s="192" t="s">
        <v>4223</v>
      </c>
      <c r="GA15" s="192">
        <v>1</v>
      </c>
      <c r="GB15" s="192" t="s">
        <v>2716</v>
      </c>
      <c r="GC15" s="192" t="s">
        <v>22</v>
      </c>
      <c r="GD15" s="192">
        <v>2</v>
      </c>
      <c r="GE15" s="192" t="s">
        <v>14</v>
      </c>
      <c r="GF15" s="192" t="s">
        <v>14</v>
      </c>
      <c r="GG15" s="193">
        <v>44498</v>
      </c>
      <c r="GH15" s="191" t="s">
        <v>4229</v>
      </c>
      <c r="GI15" s="185">
        <v>3</v>
      </c>
      <c r="GJ15" s="185" t="s">
        <v>2716</v>
      </c>
      <c r="GK15" s="185" t="s">
        <v>22</v>
      </c>
      <c r="GL15" s="185">
        <v>2</v>
      </c>
      <c r="GM15" s="185" t="s">
        <v>14</v>
      </c>
      <c r="GN15" s="185" t="s">
        <v>14</v>
      </c>
      <c r="GO15" s="182">
        <v>44498</v>
      </c>
      <c r="GP15" s="192" t="s">
        <v>4224</v>
      </c>
      <c r="GQ15" s="192">
        <v>3</v>
      </c>
      <c r="GR15" s="192" t="s">
        <v>2716</v>
      </c>
      <c r="GS15" s="192" t="s">
        <v>22</v>
      </c>
      <c r="GT15" s="192">
        <v>2</v>
      </c>
      <c r="GU15" s="192" t="s">
        <v>14</v>
      </c>
      <c r="GV15" s="192" t="s">
        <v>14</v>
      </c>
      <c r="GW15" s="193">
        <v>44498</v>
      </c>
      <c r="GX15" s="191" t="s">
        <v>4230</v>
      </c>
      <c r="GY15" s="185">
        <v>2</v>
      </c>
      <c r="GZ15" s="185" t="s">
        <v>2716</v>
      </c>
      <c r="HA15" s="185" t="s">
        <v>22</v>
      </c>
      <c r="HB15" s="185">
        <v>2</v>
      </c>
      <c r="HC15" s="185" t="s">
        <v>14</v>
      </c>
      <c r="HD15" s="185" t="s">
        <v>14</v>
      </c>
      <c r="HE15" s="182">
        <v>44498</v>
      </c>
      <c r="HF15" s="192" t="s">
        <v>4222</v>
      </c>
      <c r="HG15" s="192">
        <v>2</v>
      </c>
      <c r="HH15" s="192" t="s">
        <v>2716</v>
      </c>
      <c r="HI15" s="192" t="s">
        <v>22</v>
      </c>
      <c r="HJ15" s="192">
        <v>2</v>
      </c>
      <c r="HK15" s="192" t="s">
        <v>14</v>
      </c>
      <c r="HL15" s="192" t="s">
        <v>14</v>
      </c>
      <c r="HM15" s="193">
        <v>44498</v>
      </c>
      <c r="HN15" s="191" t="s">
        <v>4228</v>
      </c>
      <c r="HO15" s="185">
        <v>3</v>
      </c>
      <c r="HP15" s="185" t="s">
        <v>2716</v>
      </c>
      <c r="HQ15" s="185" t="s">
        <v>22</v>
      </c>
      <c r="HR15" s="185">
        <v>2</v>
      </c>
      <c r="HS15" s="185" t="s">
        <v>14</v>
      </c>
      <c r="HT15" s="185" t="s">
        <v>14</v>
      </c>
      <c r="HU15" s="182">
        <v>44498</v>
      </c>
      <c r="HV15" s="192" t="s">
        <v>4225</v>
      </c>
      <c r="HW15" s="192">
        <v>3</v>
      </c>
      <c r="HX15" s="192" t="s">
        <v>2716</v>
      </c>
      <c r="HY15" s="192" t="s">
        <v>22</v>
      </c>
      <c r="HZ15" s="192">
        <v>2</v>
      </c>
      <c r="IA15" s="192" t="s">
        <v>14</v>
      </c>
      <c r="IB15" s="192" t="s">
        <v>14</v>
      </c>
      <c r="IC15" s="193">
        <v>44498</v>
      </c>
      <c r="ID15" s="191" t="s">
        <v>4227</v>
      </c>
      <c r="IE15" s="185">
        <v>1</v>
      </c>
      <c r="IF15" s="185" t="s">
        <v>2716</v>
      </c>
      <c r="IG15" s="185" t="s">
        <v>22</v>
      </c>
      <c r="IH15" s="185">
        <v>2</v>
      </c>
      <c r="II15" s="185" t="s">
        <v>14</v>
      </c>
      <c r="IJ15" s="185" t="s">
        <v>14</v>
      </c>
      <c r="IK15" s="182">
        <v>44498</v>
      </c>
      <c r="IL15" s="192" t="s">
        <v>4226</v>
      </c>
      <c r="IM15" s="192">
        <v>3</v>
      </c>
      <c r="IN15" s="192" t="s">
        <v>2716</v>
      </c>
      <c r="IO15" s="192" t="s">
        <v>22</v>
      </c>
      <c r="IP15" s="192">
        <v>2</v>
      </c>
      <c r="IQ15" s="192" t="s">
        <v>14</v>
      </c>
      <c r="IR15" s="192" t="s">
        <v>14</v>
      </c>
      <c r="IS15" s="193">
        <v>44498</v>
      </c>
    </row>
    <row r="16" spans="1:253" s="187" customFormat="1" ht="12.95" customHeight="1" x14ac:dyDescent="0.2">
      <c r="A16" s="187" t="s">
        <v>299</v>
      </c>
      <c r="B16" s="187" t="s">
        <v>8415</v>
      </c>
      <c r="C16" s="187" t="s">
        <v>300</v>
      </c>
      <c r="D16" s="187" t="s">
        <v>295</v>
      </c>
      <c r="E16" s="187" t="s">
        <v>7900</v>
      </c>
      <c r="F16" s="187" t="s">
        <v>2103</v>
      </c>
      <c r="G16" s="180">
        <v>25876000</v>
      </c>
      <c r="H16" s="181" t="s">
        <v>1960</v>
      </c>
      <c r="I16" s="181" t="s">
        <v>22</v>
      </c>
      <c r="J16" s="181">
        <v>2</v>
      </c>
      <c r="K16" s="181" t="s">
        <v>2101</v>
      </c>
      <c r="L16" s="181" t="s">
        <v>2100</v>
      </c>
      <c r="M16" s="182">
        <v>44165</v>
      </c>
      <c r="N16" s="191" t="s">
        <v>1234</v>
      </c>
      <c r="O16" s="183">
        <v>34263</v>
      </c>
      <c r="P16" s="183" t="s">
        <v>1231</v>
      </c>
      <c r="Q16" s="183" t="s">
        <v>47</v>
      </c>
      <c r="R16" s="183">
        <v>1</v>
      </c>
      <c r="S16" s="183" t="s">
        <v>1233</v>
      </c>
      <c r="T16" s="183" t="s">
        <v>1232</v>
      </c>
      <c r="U16" s="184">
        <v>43697</v>
      </c>
      <c r="V16" s="191" t="s">
        <v>3803</v>
      </c>
      <c r="W16" s="181">
        <v>3112000</v>
      </c>
      <c r="X16" s="181" t="s">
        <v>2710</v>
      </c>
      <c r="Y16" s="181" t="s">
        <v>47</v>
      </c>
      <c r="Z16" s="181">
        <v>1</v>
      </c>
      <c r="AA16" s="181" t="s">
        <v>3802</v>
      </c>
      <c r="AB16" s="181" t="s">
        <v>3364</v>
      </c>
      <c r="AC16" s="182">
        <v>44495</v>
      </c>
      <c r="AD16" s="191" t="s">
        <v>3805</v>
      </c>
      <c r="AE16" s="189">
        <v>1200000</v>
      </c>
      <c r="AF16" s="189" t="s">
        <v>2710</v>
      </c>
      <c r="AG16" s="189" t="s">
        <v>47</v>
      </c>
      <c r="AH16" s="189">
        <v>1</v>
      </c>
      <c r="AI16" s="189" t="s">
        <v>3804</v>
      </c>
      <c r="AJ16" s="189" t="s">
        <v>3364</v>
      </c>
      <c r="AK16" s="190">
        <v>44495</v>
      </c>
      <c r="AL16" s="191" t="s">
        <v>3363</v>
      </c>
      <c r="AM16" s="181">
        <v>580000</v>
      </c>
      <c r="AN16" s="181" t="s">
        <v>3360</v>
      </c>
      <c r="AO16" s="181" t="s">
        <v>47</v>
      </c>
      <c r="AP16" s="181">
        <v>1</v>
      </c>
      <c r="AQ16" s="181" t="s">
        <v>3362</v>
      </c>
      <c r="AR16" s="181" t="s">
        <v>3361</v>
      </c>
      <c r="AS16" s="182">
        <v>44474</v>
      </c>
      <c r="AT16" s="192" t="s">
        <v>1230</v>
      </c>
      <c r="AU16" s="189" t="s">
        <v>14</v>
      </c>
      <c r="AV16" s="189" t="s">
        <v>1216</v>
      </c>
      <c r="AW16" s="189" t="s">
        <v>14</v>
      </c>
      <c r="AX16" s="189" t="s">
        <v>14</v>
      </c>
      <c r="AY16" s="189" t="s">
        <v>1229</v>
      </c>
      <c r="AZ16" s="189" t="s">
        <v>1216</v>
      </c>
      <c r="BA16" s="190">
        <v>43697</v>
      </c>
      <c r="BB16" s="191" t="s">
        <v>1228</v>
      </c>
      <c r="BC16" s="181" t="s">
        <v>14</v>
      </c>
      <c r="BD16" s="181" t="s">
        <v>1216</v>
      </c>
      <c r="BE16" s="181" t="s">
        <v>14</v>
      </c>
      <c r="BF16" s="181" t="s">
        <v>14</v>
      </c>
      <c r="BG16" s="181" t="s">
        <v>1227</v>
      </c>
      <c r="BH16" s="181" t="s">
        <v>1216</v>
      </c>
      <c r="BI16" s="182">
        <v>43697</v>
      </c>
      <c r="BJ16" s="192" t="s">
        <v>4674</v>
      </c>
      <c r="BK16" s="192">
        <v>212</v>
      </c>
      <c r="BL16" s="192" t="s">
        <v>4672</v>
      </c>
      <c r="BM16" s="192" t="s">
        <v>47</v>
      </c>
      <c r="BN16" s="192">
        <v>1</v>
      </c>
      <c r="BO16" s="192" t="s">
        <v>4666</v>
      </c>
      <c r="BP16" s="189" t="s">
        <v>2535</v>
      </c>
      <c r="BQ16" s="193">
        <v>44522</v>
      </c>
      <c r="BR16" s="191" t="s">
        <v>301</v>
      </c>
      <c r="BS16" s="185" t="s">
        <v>14</v>
      </c>
      <c r="BT16" s="185">
        <v>0</v>
      </c>
      <c r="BU16" s="185" t="s">
        <v>22</v>
      </c>
      <c r="BV16" s="185">
        <v>2</v>
      </c>
      <c r="BW16" s="185">
        <v>0</v>
      </c>
      <c r="BX16" s="185">
        <v>0</v>
      </c>
      <c r="BY16" s="182">
        <v>43509</v>
      </c>
      <c r="BZ16" s="192" t="s">
        <v>302</v>
      </c>
      <c r="CA16" s="192" t="s">
        <v>14</v>
      </c>
      <c r="CB16" s="192">
        <v>0</v>
      </c>
      <c r="CC16" s="192" t="s">
        <v>14</v>
      </c>
      <c r="CD16" s="192" t="s">
        <v>14</v>
      </c>
      <c r="CE16" s="192">
        <v>0</v>
      </c>
      <c r="CF16" s="192">
        <v>0</v>
      </c>
      <c r="CG16" s="193">
        <v>43509</v>
      </c>
      <c r="CH16" s="191" t="s">
        <v>8964</v>
      </c>
      <c r="CI16" s="192" t="e">
        <v>#N/A</v>
      </c>
      <c r="CJ16" s="192" t="e">
        <v>#N/A</v>
      </c>
      <c r="CK16" s="192" t="e">
        <v>#N/A</v>
      </c>
      <c r="CL16" s="192" t="e">
        <v>#N/A</v>
      </c>
      <c r="CM16" s="192" t="e">
        <v>#N/A</v>
      </c>
      <c r="CN16" s="192" t="e">
        <v>#N/A</v>
      </c>
      <c r="CO16" s="194" t="e">
        <v>#N/A</v>
      </c>
      <c r="CP16" s="192" t="s">
        <v>306</v>
      </c>
      <c r="CQ16" s="185">
        <v>5.2</v>
      </c>
      <c r="CR16" s="185" t="s">
        <v>303</v>
      </c>
      <c r="CS16" s="185" t="s">
        <v>22</v>
      </c>
      <c r="CT16" s="185">
        <v>2</v>
      </c>
      <c r="CU16" s="185" t="s">
        <v>305</v>
      </c>
      <c r="CV16" s="185" t="s">
        <v>304</v>
      </c>
      <c r="CW16" s="182">
        <v>43509</v>
      </c>
      <c r="CX16" s="192" t="s">
        <v>3365</v>
      </c>
      <c r="CY16" s="189">
        <v>1201000</v>
      </c>
      <c r="CZ16" s="189" t="s">
        <v>2710</v>
      </c>
      <c r="DA16" s="189" t="s">
        <v>47</v>
      </c>
      <c r="DB16" s="189">
        <v>1</v>
      </c>
      <c r="DC16" s="189" t="s">
        <v>2706</v>
      </c>
      <c r="DD16" s="189" t="s">
        <v>3364</v>
      </c>
      <c r="DE16" s="195">
        <v>44474</v>
      </c>
      <c r="DF16" s="191" t="s">
        <v>3366</v>
      </c>
      <c r="DG16" s="181">
        <v>1912000</v>
      </c>
      <c r="DH16" s="185" t="s">
        <v>2710</v>
      </c>
      <c r="DI16" s="185" t="s">
        <v>47</v>
      </c>
      <c r="DJ16" s="185">
        <v>1</v>
      </c>
      <c r="DK16" s="185" t="s">
        <v>2706</v>
      </c>
      <c r="DL16" s="185" t="s">
        <v>3364</v>
      </c>
      <c r="DM16" s="182">
        <v>44474</v>
      </c>
      <c r="DN16" s="192" t="s">
        <v>3367</v>
      </c>
      <c r="DO16" s="189">
        <v>0</v>
      </c>
      <c r="DP16" s="192" t="s">
        <v>2710</v>
      </c>
      <c r="DQ16" s="192" t="s">
        <v>47</v>
      </c>
      <c r="DR16" s="192">
        <v>1</v>
      </c>
      <c r="DS16" s="192" t="s">
        <v>2706</v>
      </c>
      <c r="DT16" s="192" t="s">
        <v>3364</v>
      </c>
      <c r="DU16" s="193">
        <v>44474</v>
      </c>
      <c r="DV16" s="191" t="s">
        <v>3368</v>
      </c>
      <c r="DW16" s="181">
        <v>917000</v>
      </c>
      <c r="DX16" s="185" t="s">
        <v>2710</v>
      </c>
      <c r="DY16" s="185" t="s">
        <v>47</v>
      </c>
      <c r="DZ16" s="185">
        <v>1</v>
      </c>
      <c r="EA16" s="185" t="s">
        <v>2706</v>
      </c>
      <c r="EB16" s="185" t="s">
        <v>3364</v>
      </c>
      <c r="EC16" s="182">
        <v>44474</v>
      </c>
      <c r="ED16" s="192" t="s">
        <v>3369</v>
      </c>
      <c r="EE16" s="189">
        <v>284000</v>
      </c>
      <c r="EF16" s="192" t="s">
        <v>2710</v>
      </c>
      <c r="EG16" s="192" t="s">
        <v>47</v>
      </c>
      <c r="EH16" s="192">
        <v>1</v>
      </c>
      <c r="EI16" s="192" t="s">
        <v>2706</v>
      </c>
      <c r="EJ16" s="192" t="s">
        <v>3364</v>
      </c>
      <c r="EK16" s="193">
        <v>44474</v>
      </c>
      <c r="EL16" s="191" t="s">
        <v>3370</v>
      </c>
      <c r="EM16" s="181">
        <v>0</v>
      </c>
      <c r="EN16" s="185" t="s">
        <v>2710</v>
      </c>
      <c r="EO16" s="185" t="s">
        <v>47</v>
      </c>
      <c r="EP16" s="185">
        <v>1</v>
      </c>
      <c r="EQ16" s="185" t="s">
        <v>2706</v>
      </c>
      <c r="ER16" s="185" t="s">
        <v>3364</v>
      </c>
      <c r="ES16" s="182">
        <v>44474</v>
      </c>
      <c r="ET16" s="192" t="s">
        <v>2518</v>
      </c>
      <c r="EU16" s="192">
        <v>530</v>
      </c>
      <c r="EV16" s="192" t="s">
        <v>2515</v>
      </c>
      <c r="EW16" s="192" t="s">
        <v>22</v>
      </c>
      <c r="EX16" s="192">
        <v>2</v>
      </c>
      <c r="EY16" s="192" t="s">
        <v>2516</v>
      </c>
      <c r="EZ16" s="192" t="s">
        <v>213</v>
      </c>
      <c r="FA16" s="193">
        <v>44281</v>
      </c>
      <c r="FB16" s="191" t="s">
        <v>1013</v>
      </c>
      <c r="FC16" s="185">
        <v>5</v>
      </c>
      <c r="FD16" s="185" t="s">
        <v>14</v>
      </c>
      <c r="FE16" s="185" t="s">
        <v>47</v>
      </c>
      <c r="FF16" s="185">
        <v>1</v>
      </c>
      <c r="FG16" s="185" t="s">
        <v>1012</v>
      </c>
      <c r="FH16" s="185" t="s">
        <v>14</v>
      </c>
      <c r="FI16" s="182">
        <v>43584</v>
      </c>
      <c r="FJ16" s="191" t="s">
        <v>307</v>
      </c>
      <c r="FK16" s="192" t="s">
        <v>14</v>
      </c>
      <c r="FL16" s="192">
        <v>0</v>
      </c>
      <c r="FM16" s="192" t="s">
        <v>22</v>
      </c>
      <c r="FN16" s="192">
        <v>2</v>
      </c>
      <c r="FO16" s="192">
        <v>0</v>
      </c>
      <c r="FP16" s="189">
        <v>0</v>
      </c>
      <c r="FQ16" s="190">
        <v>43509</v>
      </c>
      <c r="FR16" s="191" t="s">
        <v>308</v>
      </c>
      <c r="FS16" s="185" t="s">
        <v>14</v>
      </c>
      <c r="FT16" s="185">
        <v>0</v>
      </c>
      <c r="FU16" s="185" t="s">
        <v>22</v>
      </c>
      <c r="FV16" s="185">
        <v>2</v>
      </c>
      <c r="FW16" s="185">
        <v>0</v>
      </c>
      <c r="FX16" s="185">
        <v>0</v>
      </c>
      <c r="FY16" s="182">
        <v>43509</v>
      </c>
      <c r="FZ16" s="192" t="s">
        <v>4124</v>
      </c>
      <c r="GA16" s="192">
        <v>1</v>
      </c>
      <c r="GB16" s="192" t="s">
        <v>2716</v>
      </c>
      <c r="GC16" s="192" t="s">
        <v>22</v>
      </c>
      <c r="GD16" s="192">
        <v>2</v>
      </c>
      <c r="GE16" s="192" t="s">
        <v>14</v>
      </c>
      <c r="GF16" s="192" t="s">
        <v>14</v>
      </c>
      <c r="GG16" s="193">
        <v>44497</v>
      </c>
      <c r="GH16" s="191" t="s">
        <v>4130</v>
      </c>
      <c r="GI16" s="185">
        <v>2</v>
      </c>
      <c r="GJ16" s="185" t="s">
        <v>2716</v>
      </c>
      <c r="GK16" s="185" t="s">
        <v>22</v>
      </c>
      <c r="GL16" s="185">
        <v>2</v>
      </c>
      <c r="GM16" s="185" t="s">
        <v>14</v>
      </c>
      <c r="GN16" s="185" t="s">
        <v>14</v>
      </c>
      <c r="GO16" s="182">
        <v>44497</v>
      </c>
      <c r="GP16" s="192" t="s">
        <v>4125</v>
      </c>
      <c r="GQ16" s="192">
        <v>1</v>
      </c>
      <c r="GR16" s="192" t="s">
        <v>2716</v>
      </c>
      <c r="GS16" s="192" t="s">
        <v>22</v>
      </c>
      <c r="GT16" s="192">
        <v>2</v>
      </c>
      <c r="GU16" s="192" t="s">
        <v>14</v>
      </c>
      <c r="GV16" s="192" t="s">
        <v>14</v>
      </c>
      <c r="GW16" s="193">
        <v>44497</v>
      </c>
      <c r="GX16" s="191" t="s">
        <v>4131</v>
      </c>
      <c r="GY16" s="185">
        <v>0</v>
      </c>
      <c r="GZ16" s="185" t="s">
        <v>2716</v>
      </c>
      <c r="HA16" s="185" t="s">
        <v>22</v>
      </c>
      <c r="HB16" s="185">
        <v>2</v>
      </c>
      <c r="HC16" s="185" t="s">
        <v>14</v>
      </c>
      <c r="HD16" s="185" t="s">
        <v>14</v>
      </c>
      <c r="HE16" s="182">
        <v>44497</v>
      </c>
      <c r="HF16" s="192" t="s">
        <v>4123</v>
      </c>
      <c r="HG16" s="192">
        <v>0</v>
      </c>
      <c r="HH16" s="192" t="s">
        <v>2716</v>
      </c>
      <c r="HI16" s="192" t="s">
        <v>22</v>
      </c>
      <c r="HJ16" s="192">
        <v>2</v>
      </c>
      <c r="HK16" s="192" t="s">
        <v>14</v>
      </c>
      <c r="HL16" s="192" t="s">
        <v>14</v>
      </c>
      <c r="HM16" s="193">
        <v>44497</v>
      </c>
      <c r="HN16" s="191" t="s">
        <v>4129</v>
      </c>
      <c r="HO16" s="185">
        <v>3</v>
      </c>
      <c r="HP16" s="185" t="s">
        <v>2716</v>
      </c>
      <c r="HQ16" s="185" t="s">
        <v>22</v>
      </c>
      <c r="HR16" s="185">
        <v>2</v>
      </c>
      <c r="HS16" s="185" t="s">
        <v>14</v>
      </c>
      <c r="HT16" s="185" t="s">
        <v>14</v>
      </c>
      <c r="HU16" s="182">
        <v>44497</v>
      </c>
      <c r="HV16" s="192" t="s">
        <v>4126</v>
      </c>
      <c r="HW16" s="192">
        <v>2</v>
      </c>
      <c r="HX16" s="192" t="s">
        <v>2716</v>
      </c>
      <c r="HY16" s="192" t="s">
        <v>22</v>
      </c>
      <c r="HZ16" s="192">
        <v>2</v>
      </c>
      <c r="IA16" s="192" t="s">
        <v>14</v>
      </c>
      <c r="IB16" s="192" t="s">
        <v>14</v>
      </c>
      <c r="IC16" s="193">
        <v>44497</v>
      </c>
      <c r="ID16" s="191" t="s">
        <v>4128</v>
      </c>
      <c r="IE16" s="185">
        <v>1</v>
      </c>
      <c r="IF16" s="185" t="s">
        <v>2716</v>
      </c>
      <c r="IG16" s="185" t="s">
        <v>22</v>
      </c>
      <c r="IH16" s="185">
        <v>2</v>
      </c>
      <c r="II16" s="185" t="s">
        <v>14</v>
      </c>
      <c r="IJ16" s="185" t="s">
        <v>14</v>
      </c>
      <c r="IK16" s="182">
        <v>44497</v>
      </c>
      <c r="IL16" s="192" t="s">
        <v>4127</v>
      </c>
      <c r="IM16" s="192">
        <v>3</v>
      </c>
      <c r="IN16" s="192" t="s">
        <v>2716</v>
      </c>
      <c r="IO16" s="192" t="s">
        <v>22</v>
      </c>
      <c r="IP16" s="192">
        <v>2</v>
      </c>
      <c r="IQ16" s="192" t="s">
        <v>14</v>
      </c>
      <c r="IR16" s="192" t="s">
        <v>14</v>
      </c>
      <c r="IS16" s="193">
        <v>44497</v>
      </c>
    </row>
    <row r="17" spans="1:253" s="187" customFormat="1" ht="12.95" customHeight="1" x14ac:dyDescent="0.2">
      <c r="A17" s="187" t="s">
        <v>309</v>
      </c>
      <c r="B17" s="187" t="s">
        <v>8415</v>
      </c>
      <c r="C17" s="187" t="s">
        <v>310</v>
      </c>
      <c r="D17" s="187" t="s">
        <v>295</v>
      </c>
      <c r="E17" s="187" t="s">
        <v>7900</v>
      </c>
      <c r="F17" s="187" t="s">
        <v>2104</v>
      </c>
      <c r="G17" s="180">
        <v>25876000</v>
      </c>
      <c r="H17" s="181" t="s">
        <v>1960</v>
      </c>
      <c r="I17" s="181" t="s">
        <v>22</v>
      </c>
      <c r="J17" s="181">
        <v>2</v>
      </c>
      <c r="K17" s="181" t="s">
        <v>2101</v>
      </c>
      <c r="L17" s="181" t="s">
        <v>2100</v>
      </c>
      <c r="M17" s="182">
        <v>44165</v>
      </c>
      <c r="N17" s="191" t="s">
        <v>6516</v>
      </c>
      <c r="O17" s="183">
        <v>89005</v>
      </c>
      <c r="P17" s="183" t="s">
        <v>6497</v>
      </c>
      <c r="Q17" s="183" t="s">
        <v>22</v>
      </c>
      <c r="R17" s="183">
        <v>2</v>
      </c>
      <c r="S17" s="183" t="s">
        <v>6515</v>
      </c>
      <c r="T17" s="183" t="s">
        <v>1232</v>
      </c>
      <c r="U17" s="184">
        <v>44641</v>
      </c>
      <c r="V17" s="191" t="s">
        <v>6518</v>
      </c>
      <c r="W17" s="181">
        <v>9470000</v>
      </c>
      <c r="X17" s="181" t="s">
        <v>6497</v>
      </c>
      <c r="Y17" s="181" t="s">
        <v>22</v>
      </c>
      <c r="Z17" s="181">
        <v>2</v>
      </c>
      <c r="AA17" s="181" t="s">
        <v>6517</v>
      </c>
      <c r="AB17" s="181" t="s">
        <v>1232</v>
      </c>
      <c r="AC17" s="182">
        <v>44641</v>
      </c>
      <c r="AD17" s="191" t="s">
        <v>6520</v>
      </c>
      <c r="AE17" s="189">
        <v>1568000</v>
      </c>
      <c r="AF17" s="189" t="s">
        <v>2710</v>
      </c>
      <c r="AG17" s="189" t="s">
        <v>47</v>
      </c>
      <c r="AH17" s="189">
        <v>1</v>
      </c>
      <c r="AI17" s="189" t="s">
        <v>6519</v>
      </c>
      <c r="AJ17" s="189" t="s">
        <v>3364</v>
      </c>
      <c r="AK17" s="190">
        <v>44641</v>
      </c>
      <c r="AL17" s="191" t="s">
        <v>2522</v>
      </c>
      <c r="AM17" s="181">
        <v>1117000</v>
      </c>
      <c r="AN17" s="181" t="s">
        <v>2519</v>
      </c>
      <c r="AO17" s="181" t="s">
        <v>22</v>
      </c>
      <c r="AP17" s="181">
        <v>2</v>
      </c>
      <c r="AQ17" s="181" t="s">
        <v>2521</v>
      </c>
      <c r="AR17" s="181" t="s">
        <v>2520</v>
      </c>
      <c r="AS17" s="182">
        <v>44281</v>
      </c>
      <c r="AT17" s="192" t="s">
        <v>1242</v>
      </c>
      <c r="AU17" s="189" t="s">
        <v>14</v>
      </c>
      <c r="AV17" s="189" t="s">
        <v>1216</v>
      </c>
      <c r="AW17" s="189" t="s">
        <v>14</v>
      </c>
      <c r="AX17" s="189" t="s">
        <v>14</v>
      </c>
      <c r="AY17" s="189" t="s">
        <v>1229</v>
      </c>
      <c r="AZ17" s="189" t="s">
        <v>1216</v>
      </c>
      <c r="BA17" s="190">
        <v>43697</v>
      </c>
      <c r="BB17" s="191" t="s">
        <v>1096</v>
      </c>
      <c r="BC17" s="181" t="s">
        <v>14</v>
      </c>
      <c r="BD17" s="181" t="s">
        <v>1092</v>
      </c>
      <c r="BE17" s="181" t="s">
        <v>14</v>
      </c>
      <c r="BF17" s="181" t="s">
        <v>14</v>
      </c>
      <c r="BG17" s="181" t="s">
        <v>1094</v>
      </c>
      <c r="BH17" s="181" t="s">
        <v>1093</v>
      </c>
      <c r="BI17" s="182">
        <v>43642</v>
      </c>
      <c r="BJ17" s="192" t="s">
        <v>2524</v>
      </c>
      <c r="BK17" s="192">
        <v>286</v>
      </c>
      <c r="BL17" s="192" t="s">
        <v>2515</v>
      </c>
      <c r="BM17" s="192" t="s">
        <v>22</v>
      </c>
      <c r="BN17" s="192">
        <v>2</v>
      </c>
      <c r="BO17" s="192" t="s">
        <v>2523</v>
      </c>
      <c r="BP17" s="189" t="s">
        <v>213</v>
      </c>
      <c r="BQ17" s="193">
        <v>44281</v>
      </c>
      <c r="BR17" s="191" t="s">
        <v>1236</v>
      </c>
      <c r="BS17" s="185" t="s">
        <v>14</v>
      </c>
      <c r="BT17" s="185" t="s">
        <v>1216</v>
      </c>
      <c r="BU17" s="185" t="s">
        <v>14</v>
      </c>
      <c r="BV17" s="185" t="s">
        <v>14</v>
      </c>
      <c r="BW17" s="185" t="s">
        <v>1235</v>
      </c>
      <c r="BX17" s="185" t="s">
        <v>1216</v>
      </c>
      <c r="BY17" s="182">
        <v>43697</v>
      </c>
      <c r="BZ17" s="192" t="s">
        <v>1237</v>
      </c>
      <c r="CA17" s="192" t="s">
        <v>14</v>
      </c>
      <c r="CB17" s="192" t="s">
        <v>1216</v>
      </c>
      <c r="CC17" s="192" t="s">
        <v>14</v>
      </c>
      <c r="CD17" s="192" t="s">
        <v>14</v>
      </c>
      <c r="CE17" s="192" t="s">
        <v>1235</v>
      </c>
      <c r="CF17" s="192" t="s">
        <v>1216</v>
      </c>
      <c r="CG17" s="193">
        <v>43697</v>
      </c>
      <c r="CH17" s="191" t="s">
        <v>8965</v>
      </c>
      <c r="CI17" s="192" t="e">
        <v>#N/A</v>
      </c>
      <c r="CJ17" s="192" t="e">
        <v>#N/A</v>
      </c>
      <c r="CK17" s="192" t="e">
        <v>#N/A</v>
      </c>
      <c r="CL17" s="192" t="e">
        <v>#N/A</v>
      </c>
      <c r="CM17" s="192" t="e">
        <v>#N/A</v>
      </c>
      <c r="CN17" s="192" t="e">
        <v>#N/A</v>
      </c>
      <c r="CO17" s="194" t="e">
        <v>#N/A</v>
      </c>
      <c r="CP17" s="192" t="s">
        <v>1241</v>
      </c>
      <c r="CQ17" s="185" t="s">
        <v>14</v>
      </c>
      <c r="CR17" s="185" t="s">
        <v>1216</v>
      </c>
      <c r="CS17" s="185" t="s">
        <v>14</v>
      </c>
      <c r="CT17" s="185" t="s">
        <v>14</v>
      </c>
      <c r="CU17" s="185" t="s">
        <v>1235</v>
      </c>
      <c r="CV17" s="185" t="s">
        <v>1216</v>
      </c>
      <c r="CW17" s="182">
        <v>43697</v>
      </c>
      <c r="CX17" s="192" t="s">
        <v>6521</v>
      </c>
      <c r="CY17" s="189">
        <v>1557000</v>
      </c>
      <c r="CZ17" s="189" t="s">
        <v>2710</v>
      </c>
      <c r="DA17" s="189" t="s">
        <v>47</v>
      </c>
      <c r="DB17" s="189">
        <v>1</v>
      </c>
      <c r="DC17" s="189" t="s">
        <v>2706</v>
      </c>
      <c r="DD17" s="189" t="s">
        <v>3364</v>
      </c>
      <c r="DE17" s="195">
        <v>44641</v>
      </c>
      <c r="DF17" s="191" t="s">
        <v>6522</v>
      </c>
      <c r="DG17" s="181">
        <v>7902000</v>
      </c>
      <c r="DH17" s="185" t="s">
        <v>2710</v>
      </c>
      <c r="DI17" s="185" t="s">
        <v>47</v>
      </c>
      <c r="DJ17" s="185">
        <v>1</v>
      </c>
      <c r="DK17" s="185" t="s">
        <v>2706</v>
      </c>
      <c r="DL17" s="185" t="s">
        <v>3364</v>
      </c>
      <c r="DM17" s="182">
        <v>44641</v>
      </c>
      <c r="DN17" s="192" t="s">
        <v>6523</v>
      </c>
      <c r="DO17" s="189">
        <v>11000</v>
      </c>
      <c r="DP17" s="192" t="s">
        <v>2710</v>
      </c>
      <c r="DQ17" s="192" t="s">
        <v>47</v>
      </c>
      <c r="DR17" s="192">
        <v>1</v>
      </c>
      <c r="DS17" s="192" t="s">
        <v>2706</v>
      </c>
      <c r="DT17" s="192" t="s">
        <v>3364</v>
      </c>
      <c r="DU17" s="193">
        <v>44641</v>
      </c>
      <c r="DV17" s="191" t="s">
        <v>6524</v>
      </c>
      <c r="DW17" s="181">
        <v>1048000</v>
      </c>
      <c r="DX17" s="185" t="s">
        <v>2710</v>
      </c>
      <c r="DY17" s="185" t="s">
        <v>47</v>
      </c>
      <c r="DZ17" s="185">
        <v>1</v>
      </c>
      <c r="EA17" s="185" t="s">
        <v>2706</v>
      </c>
      <c r="EB17" s="185" t="s">
        <v>3364</v>
      </c>
      <c r="EC17" s="182">
        <v>44641</v>
      </c>
      <c r="ED17" s="192" t="s">
        <v>6525</v>
      </c>
      <c r="EE17" s="189">
        <v>509000</v>
      </c>
      <c r="EF17" s="192" t="s">
        <v>2710</v>
      </c>
      <c r="EG17" s="192" t="s">
        <v>47</v>
      </c>
      <c r="EH17" s="192">
        <v>1</v>
      </c>
      <c r="EI17" s="192" t="s">
        <v>2706</v>
      </c>
      <c r="EJ17" s="192" t="s">
        <v>3364</v>
      </c>
      <c r="EK17" s="193">
        <v>44641</v>
      </c>
      <c r="EL17" s="191" t="s">
        <v>6526</v>
      </c>
      <c r="EM17" s="181">
        <v>0</v>
      </c>
      <c r="EN17" s="185" t="s">
        <v>2710</v>
      </c>
      <c r="EO17" s="185" t="s">
        <v>47</v>
      </c>
      <c r="EP17" s="185">
        <v>1</v>
      </c>
      <c r="EQ17" s="185" t="s">
        <v>2706</v>
      </c>
      <c r="ER17" s="185" t="s">
        <v>3364</v>
      </c>
      <c r="ES17" s="182">
        <v>44641</v>
      </c>
      <c r="ET17" s="192" t="s">
        <v>2525</v>
      </c>
      <c r="EU17" s="192">
        <v>530</v>
      </c>
      <c r="EV17" s="192" t="s">
        <v>2515</v>
      </c>
      <c r="EW17" s="192" t="s">
        <v>22</v>
      </c>
      <c r="EX17" s="192">
        <v>2</v>
      </c>
      <c r="EY17" s="192" t="s">
        <v>2516</v>
      </c>
      <c r="EZ17" s="192" t="s">
        <v>213</v>
      </c>
      <c r="FA17" s="193">
        <v>44281</v>
      </c>
      <c r="FB17" s="191" t="s">
        <v>1240</v>
      </c>
      <c r="FC17" s="185">
        <v>4</v>
      </c>
      <c r="FD17" s="185" t="s">
        <v>138</v>
      </c>
      <c r="FE17" s="185" t="s">
        <v>22</v>
      </c>
      <c r="FF17" s="185">
        <v>2</v>
      </c>
      <c r="FG17" s="185" t="s">
        <v>1239</v>
      </c>
      <c r="FH17" s="185" t="s">
        <v>1238</v>
      </c>
      <c r="FI17" s="182">
        <v>43697</v>
      </c>
      <c r="FJ17" s="191" t="s">
        <v>311</v>
      </c>
      <c r="FK17" s="192" t="s">
        <v>14</v>
      </c>
      <c r="FL17" s="192">
        <v>0</v>
      </c>
      <c r="FM17" s="192" t="s">
        <v>22</v>
      </c>
      <c r="FN17" s="192">
        <v>2</v>
      </c>
      <c r="FO17" s="192">
        <v>0</v>
      </c>
      <c r="FP17" s="189">
        <v>0</v>
      </c>
      <c r="FQ17" s="190">
        <v>43509</v>
      </c>
      <c r="FR17" s="191" t="s">
        <v>315</v>
      </c>
      <c r="FS17" s="185">
        <v>377500</v>
      </c>
      <c r="FT17" s="185" t="s">
        <v>312</v>
      </c>
      <c r="FU17" s="185" t="s">
        <v>22</v>
      </c>
      <c r="FV17" s="185">
        <v>2</v>
      </c>
      <c r="FW17" s="185" t="s">
        <v>314</v>
      </c>
      <c r="FX17" s="185" t="s">
        <v>313</v>
      </c>
      <c r="FY17" s="182">
        <v>43509</v>
      </c>
      <c r="FZ17" s="192" t="s">
        <v>4133</v>
      </c>
      <c r="GA17" s="192">
        <v>1</v>
      </c>
      <c r="GB17" s="192" t="s">
        <v>2716</v>
      </c>
      <c r="GC17" s="192" t="s">
        <v>22</v>
      </c>
      <c r="GD17" s="192">
        <v>2</v>
      </c>
      <c r="GE17" s="192" t="s">
        <v>14</v>
      </c>
      <c r="GF17" s="192" t="s">
        <v>14</v>
      </c>
      <c r="GG17" s="193">
        <v>44497</v>
      </c>
      <c r="GH17" s="191" t="s">
        <v>4139</v>
      </c>
      <c r="GI17" s="185">
        <v>3</v>
      </c>
      <c r="GJ17" s="185" t="s">
        <v>2716</v>
      </c>
      <c r="GK17" s="185" t="s">
        <v>22</v>
      </c>
      <c r="GL17" s="185">
        <v>2</v>
      </c>
      <c r="GM17" s="185" t="s">
        <v>14</v>
      </c>
      <c r="GN17" s="185" t="s">
        <v>14</v>
      </c>
      <c r="GO17" s="182">
        <v>44497</v>
      </c>
      <c r="GP17" s="192" t="s">
        <v>4134</v>
      </c>
      <c r="GQ17" s="192">
        <v>3</v>
      </c>
      <c r="GR17" s="192" t="s">
        <v>2716</v>
      </c>
      <c r="GS17" s="192" t="s">
        <v>22</v>
      </c>
      <c r="GT17" s="192">
        <v>2</v>
      </c>
      <c r="GU17" s="192" t="s">
        <v>14</v>
      </c>
      <c r="GV17" s="192" t="s">
        <v>14</v>
      </c>
      <c r="GW17" s="193">
        <v>44497</v>
      </c>
      <c r="GX17" s="191" t="s">
        <v>4140</v>
      </c>
      <c r="GY17" s="185">
        <v>2</v>
      </c>
      <c r="GZ17" s="185" t="s">
        <v>2716</v>
      </c>
      <c r="HA17" s="185" t="s">
        <v>22</v>
      </c>
      <c r="HB17" s="185">
        <v>2</v>
      </c>
      <c r="HC17" s="185" t="s">
        <v>14</v>
      </c>
      <c r="HD17" s="185" t="s">
        <v>14</v>
      </c>
      <c r="HE17" s="182">
        <v>44497</v>
      </c>
      <c r="HF17" s="192" t="s">
        <v>4132</v>
      </c>
      <c r="HG17" s="192">
        <v>2</v>
      </c>
      <c r="HH17" s="192" t="s">
        <v>2716</v>
      </c>
      <c r="HI17" s="192" t="s">
        <v>22</v>
      </c>
      <c r="HJ17" s="192">
        <v>2</v>
      </c>
      <c r="HK17" s="192" t="s">
        <v>14</v>
      </c>
      <c r="HL17" s="192" t="s">
        <v>14</v>
      </c>
      <c r="HM17" s="193">
        <v>44497</v>
      </c>
      <c r="HN17" s="191" t="s">
        <v>4138</v>
      </c>
      <c r="HO17" s="185">
        <v>3</v>
      </c>
      <c r="HP17" s="185" t="s">
        <v>2716</v>
      </c>
      <c r="HQ17" s="185" t="s">
        <v>22</v>
      </c>
      <c r="HR17" s="185">
        <v>2</v>
      </c>
      <c r="HS17" s="185" t="s">
        <v>14</v>
      </c>
      <c r="HT17" s="185" t="s">
        <v>14</v>
      </c>
      <c r="HU17" s="182">
        <v>44497</v>
      </c>
      <c r="HV17" s="192" t="s">
        <v>4135</v>
      </c>
      <c r="HW17" s="192">
        <v>3</v>
      </c>
      <c r="HX17" s="192" t="s">
        <v>2716</v>
      </c>
      <c r="HY17" s="192" t="s">
        <v>22</v>
      </c>
      <c r="HZ17" s="192">
        <v>2</v>
      </c>
      <c r="IA17" s="192" t="s">
        <v>14</v>
      </c>
      <c r="IB17" s="192" t="s">
        <v>14</v>
      </c>
      <c r="IC17" s="193">
        <v>44497</v>
      </c>
      <c r="ID17" s="191" t="s">
        <v>4137</v>
      </c>
      <c r="IE17" s="185">
        <v>1</v>
      </c>
      <c r="IF17" s="185" t="s">
        <v>2716</v>
      </c>
      <c r="IG17" s="185" t="s">
        <v>22</v>
      </c>
      <c r="IH17" s="185">
        <v>2</v>
      </c>
      <c r="II17" s="185" t="s">
        <v>14</v>
      </c>
      <c r="IJ17" s="185" t="s">
        <v>14</v>
      </c>
      <c r="IK17" s="182">
        <v>44497</v>
      </c>
      <c r="IL17" s="192" t="s">
        <v>4136</v>
      </c>
      <c r="IM17" s="192">
        <v>3</v>
      </c>
      <c r="IN17" s="192" t="s">
        <v>2716</v>
      </c>
      <c r="IO17" s="192" t="s">
        <v>22</v>
      </c>
      <c r="IP17" s="192">
        <v>2</v>
      </c>
      <c r="IQ17" s="192" t="s">
        <v>14</v>
      </c>
      <c r="IR17" s="192" t="s">
        <v>14</v>
      </c>
      <c r="IS17" s="193">
        <v>44497</v>
      </c>
    </row>
    <row r="18" spans="1:253" s="187" customFormat="1" ht="12.95" customHeight="1" x14ac:dyDescent="0.2">
      <c r="A18" s="187" t="s">
        <v>316</v>
      </c>
      <c r="B18" s="187" t="s">
        <v>8427</v>
      </c>
      <c r="C18" s="187" t="s">
        <v>317</v>
      </c>
      <c r="D18" s="187" t="s">
        <v>295</v>
      </c>
      <c r="E18" s="187" t="s">
        <v>7900</v>
      </c>
      <c r="F18" s="187" t="s">
        <v>2105</v>
      </c>
      <c r="G18" s="180">
        <v>25876000</v>
      </c>
      <c r="H18" s="181" t="s">
        <v>1960</v>
      </c>
      <c r="I18" s="181" t="s">
        <v>22</v>
      </c>
      <c r="J18" s="181">
        <v>2</v>
      </c>
      <c r="K18" s="181" t="s">
        <v>2101</v>
      </c>
      <c r="L18" s="181" t="s">
        <v>2100</v>
      </c>
      <c r="M18" s="182">
        <v>44165</v>
      </c>
      <c r="N18" s="191" t="s">
        <v>6499</v>
      </c>
      <c r="O18" s="183">
        <v>201932</v>
      </c>
      <c r="P18" s="183" t="s">
        <v>6497</v>
      </c>
      <c r="Q18" s="183" t="s">
        <v>22</v>
      </c>
      <c r="R18" s="183">
        <v>2</v>
      </c>
      <c r="S18" s="183" t="s">
        <v>6498</v>
      </c>
      <c r="T18" s="183" t="s">
        <v>1232</v>
      </c>
      <c r="U18" s="184">
        <v>44641</v>
      </c>
      <c r="V18" s="191" t="s">
        <v>6501</v>
      </c>
      <c r="W18" s="181">
        <v>5658000</v>
      </c>
      <c r="X18" s="181" t="s">
        <v>2710</v>
      </c>
      <c r="Y18" s="181" t="s">
        <v>47</v>
      </c>
      <c r="Z18" s="181">
        <v>1</v>
      </c>
      <c r="AA18" s="181" t="s">
        <v>6500</v>
      </c>
      <c r="AB18" s="181" t="s">
        <v>3364</v>
      </c>
      <c r="AC18" s="182">
        <v>44641</v>
      </c>
      <c r="AD18" s="191" t="s">
        <v>6503</v>
      </c>
      <c r="AE18" s="189">
        <v>758000</v>
      </c>
      <c r="AF18" s="189" t="s">
        <v>2710</v>
      </c>
      <c r="AG18" s="189" t="s">
        <v>47</v>
      </c>
      <c r="AH18" s="189">
        <v>1</v>
      </c>
      <c r="AI18" s="189" t="s">
        <v>6502</v>
      </c>
      <c r="AJ18" s="189" t="s">
        <v>3364</v>
      </c>
      <c r="AK18" s="190">
        <v>44641</v>
      </c>
      <c r="AL18" s="191" t="s">
        <v>6507</v>
      </c>
      <c r="AM18" s="181">
        <v>347000</v>
      </c>
      <c r="AN18" s="181" t="s">
        <v>6504</v>
      </c>
      <c r="AO18" s="181" t="s">
        <v>47</v>
      </c>
      <c r="AP18" s="181">
        <v>1</v>
      </c>
      <c r="AQ18" s="181" t="s">
        <v>6506</v>
      </c>
      <c r="AR18" s="181" t="s">
        <v>6505</v>
      </c>
      <c r="AS18" s="182">
        <v>44641</v>
      </c>
      <c r="AT18" s="192" t="s">
        <v>322</v>
      </c>
      <c r="AU18" s="189">
        <v>0</v>
      </c>
      <c r="AV18" s="189">
        <v>0</v>
      </c>
      <c r="AW18" s="189" t="s">
        <v>22</v>
      </c>
      <c r="AX18" s="189">
        <v>2</v>
      </c>
      <c r="AY18" s="189">
        <v>0</v>
      </c>
      <c r="AZ18" s="189">
        <v>0</v>
      </c>
      <c r="BA18" s="190">
        <v>43509</v>
      </c>
      <c r="BB18" s="191" t="s">
        <v>1097</v>
      </c>
      <c r="BC18" s="181" t="s">
        <v>14</v>
      </c>
      <c r="BD18" s="181" t="s">
        <v>1092</v>
      </c>
      <c r="BE18" s="181" t="s">
        <v>14</v>
      </c>
      <c r="BF18" s="181" t="s">
        <v>14</v>
      </c>
      <c r="BG18" s="181" t="s">
        <v>1094</v>
      </c>
      <c r="BH18" s="181" t="s">
        <v>1093</v>
      </c>
      <c r="BI18" s="182">
        <v>43642</v>
      </c>
      <c r="BJ18" s="192" t="s">
        <v>2398</v>
      </c>
      <c r="BK18" s="192" t="s">
        <v>14</v>
      </c>
      <c r="BL18" s="192" t="s">
        <v>14</v>
      </c>
      <c r="BM18" s="192" t="s">
        <v>14</v>
      </c>
      <c r="BN18" s="192" t="s">
        <v>14</v>
      </c>
      <c r="BO18" s="192" t="s">
        <v>14</v>
      </c>
      <c r="BP18" s="189" t="s">
        <v>14</v>
      </c>
      <c r="BQ18" s="193">
        <v>44225</v>
      </c>
      <c r="BR18" s="191" t="s">
        <v>318</v>
      </c>
      <c r="BS18" s="185">
        <v>0</v>
      </c>
      <c r="BT18" s="185">
        <v>0</v>
      </c>
      <c r="BU18" s="185" t="s">
        <v>22</v>
      </c>
      <c r="BV18" s="185">
        <v>2</v>
      </c>
      <c r="BW18" s="185">
        <v>0</v>
      </c>
      <c r="BX18" s="185">
        <v>0</v>
      </c>
      <c r="BY18" s="182">
        <v>43509</v>
      </c>
      <c r="BZ18" s="192" t="s">
        <v>319</v>
      </c>
      <c r="CA18" s="192">
        <v>0</v>
      </c>
      <c r="CB18" s="192">
        <v>0</v>
      </c>
      <c r="CC18" s="192" t="s">
        <v>22</v>
      </c>
      <c r="CD18" s="192">
        <v>2</v>
      </c>
      <c r="CE18" s="192">
        <v>0</v>
      </c>
      <c r="CF18" s="192">
        <v>0</v>
      </c>
      <c r="CG18" s="193">
        <v>43509</v>
      </c>
      <c r="CH18" s="191" t="s">
        <v>8966</v>
      </c>
      <c r="CI18" s="192" t="e">
        <v>#N/A</v>
      </c>
      <c r="CJ18" s="192" t="e">
        <v>#N/A</v>
      </c>
      <c r="CK18" s="192" t="e">
        <v>#N/A</v>
      </c>
      <c r="CL18" s="192" t="e">
        <v>#N/A</v>
      </c>
      <c r="CM18" s="192" t="e">
        <v>#N/A</v>
      </c>
      <c r="CN18" s="192" t="e">
        <v>#N/A</v>
      </c>
      <c r="CO18" s="194" t="e">
        <v>#N/A</v>
      </c>
      <c r="CP18" s="192" t="s">
        <v>321</v>
      </c>
      <c r="CQ18" s="185" t="s">
        <v>14</v>
      </c>
      <c r="CR18" s="185">
        <v>0</v>
      </c>
      <c r="CS18" s="185" t="s">
        <v>22</v>
      </c>
      <c r="CT18" s="185">
        <v>2</v>
      </c>
      <c r="CU18" s="185">
        <v>0</v>
      </c>
      <c r="CV18" s="185">
        <v>0</v>
      </c>
      <c r="CW18" s="182">
        <v>43509</v>
      </c>
      <c r="CX18" s="192" t="s">
        <v>6508</v>
      </c>
      <c r="CY18" s="189">
        <v>637000</v>
      </c>
      <c r="CZ18" s="189" t="s">
        <v>2710</v>
      </c>
      <c r="DA18" s="189" t="s">
        <v>47</v>
      </c>
      <c r="DB18" s="189">
        <v>1</v>
      </c>
      <c r="DC18" s="189" t="s">
        <v>2706</v>
      </c>
      <c r="DD18" s="189" t="s">
        <v>3364</v>
      </c>
      <c r="DE18" s="195">
        <v>44641</v>
      </c>
      <c r="DF18" s="191" t="s">
        <v>6510</v>
      </c>
      <c r="DG18" s="181">
        <v>4900000</v>
      </c>
      <c r="DH18" s="185" t="s">
        <v>2710</v>
      </c>
      <c r="DI18" s="185" t="s">
        <v>47</v>
      </c>
      <c r="DJ18" s="185">
        <v>1</v>
      </c>
      <c r="DK18" s="185" t="s">
        <v>6509</v>
      </c>
      <c r="DL18" s="185" t="s">
        <v>3364</v>
      </c>
      <c r="DM18" s="182">
        <v>44641</v>
      </c>
      <c r="DN18" s="192" t="s">
        <v>6511</v>
      </c>
      <c r="DO18" s="189">
        <v>121000</v>
      </c>
      <c r="DP18" s="192" t="s">
        <v>2710</v>
      </c>
      <c r="DQ18" s="192" t="s">
        <v>47</v>
      </c>
      <c r="DR18" s="192">
        <v>1</v>
      </c>
      <c r="DS18" s="192" t="s">
        <v>2706</v>
      </c>
      <c r="DT18" s="192" t="s">
        <v>3364</v>
      </c>
      <c r="DU18" s="193">
        <v>44641</v>
      </c>
      <c r="DV18" s="191" t="s">
        <v>6512</v>
      </c>
      <c r="DW18" s="181">
        <v>637000</v>
      </c>
      <c r="DX18" s="185" t="s">
        <v>2710</v>
      </c>
      <c r="DY18" s="185" t="s">
        <v>47</v>
      </c>
      <c r="DZ18" s="185">
        <v>1</v>
      </c>
      <c r="EA18" s="185" t="s">
        <v>2706</v>
      </c>
      <c r="EB18" s="185" t="s">
        <v>3364</v>
      </c>
      <c r="EC18" s="182">
        <v>44641</v>
      </c>
      <c r="ED18" s="192" t="s">
        <v>6513</v>
      </c>
      <c r="EE18" s="189">
        <v>0</v>
      </c>
      <c r="EF18" s="192" t="s">
        <v>2710</v>
      </c>
      <c r="EG18" s="192" t="s">
        <v>47</v>
      </c>
      <c r="EH18" s="192">
        <v>1</v>
      </c>
      <c r="EI18" s="192" t="s">
        <v>2706</v>
      </c>
      <c r="EJ18" s="192" t="s">
        <v>3364</v>
      </c>
      <c r="EK18" s="193">
        <v>44641</v>
      </c>
      <c r="EL18" s="191" t="s">
        <v>6514</v>
      </c>
      <c r="EM18" s="181">
        <v>0</v>
      </c>
      <c r="EN18" s="185" t="s">
        <v>2710</v>
      </c>
      <c r="EO18" s="185" t="s">
        <v>47</v>
      </c>
      <c r="EP18" s="185">
        <v>1</v>
      </c>
      <c r="EQ18" s="185" t="s">
        <v>2706</v>
      </c>
      <c r="ER18" s="185" t="s">
        <v>3364</v>
      </c>
      <c r="ES18" s="182">
        <v>44641</v>
      </c>
      <c r="ET18" s="192" t="s">
        <v>2526</v>
      </c>
      <c r="EU18" s="192">
        <v>530</v>
      </c>
      <c r="EV18" s="192" t="s">
        <v>2515</v>
      </c>
      <c r="EW18" s="192" t="s">
        <v>22</v>
      </c>
      <c r="EX18" s="192">
        <v>2</v>
      </c>
      <c r="EY18" s="192" t="s">
        <v>2516</v>
      </c>
      <c r="EZ18" s="192" t="s">
        <v>213</v>
      </c>
      <c r="FA18" s="193">
        <v>44281</v>
      </c>
      <c r="FB18" s="191" t="s">
        <v>320</v>
      </c>
      <c r="FC18" s="185">
        <v>3</v>
      </c>
      <c r="FD18" s="185">
        <v>0</v>
      </c>
      <c r="FE18" s="185" t="s">
        <v>22</v>
      </c>
      <c r="FF18" s="185">
        <v>2</v>
      </c>
      <c r="FG18" s="185">
        <v>0</v>
      </c>
      <c r="FH18" s="185">
        <v>0</v>
      </c>
      <c r="FI18" s="182">
        <v>43509</v>
      </c>
      <c r="FJ18" s="191" t="s">
        <v>323</v>
      </c>
      <c r="FK18" s="192" t="s">
        <v>14</v>
      </c>
      <c r="FL18" s="192">
        <v>0</v>
      </c>
      <c r="FM18" s="192" t="s">
        <v>22</v>
      </c>
      <c r="FN18" s="192">
        <v>2</v>
      </c>
      <c r="FO18" s="192">
        <v>0</v>
      </c>
      <c r="FP18" s="189">
        <v>0</v>
      </c>
      <c r="FQ18" s="190">
        <v>43509</v>
      </c>
      <c r="FR18" s="191" t="s">
        <v>324</v>
      </c>
      <c r="FS18" s="185" t="s">
        <v>14</v>
      </c>
      <c r="FT18" s="185">
        <v>0</v>
      </c>
      <c r="FU18" s="185" t="s">
        <v>22</v>
      </c>
      <c r="FV18" s="185">
        <v>2</v>
      </c>
      <c r="FW18" s="185">
        <v>0</v>
      </c>
      <c r="FX18" s="185">
        <v>0</v>
      </c>
      <c r="FY18" s="182">
        <v>43509</v>
      </c>
      <c r="FZ18" s="192" t="s">
        <v>4142</v>
      </c>
      <c r="GA18" s="192">
        <v>1</v>
      </c>
      <c r="GB18" s="192" t="s">
        <v>2716</v>
      </c>
      <c r="GC18" s="192" t="s">
        <v>22</v>
      </c>
      <c r="GD18" s="192">
        <v>2</v>
      </c>
      <c r="GE18" s="192" t="s">
        <v>14</v>
      </c>
      <c r="GF18" s="192" t="s">
        <v>14</v>
      </c>
      <c r="GG18" s="193">
        <v>44497</v>
      </c>
      <c r="GH18" s="191" t="s">
        <v>4148</v>
      </c>
      <c r="GI18" s="185">
        <v>2</v>
      </c>
      <c r="GJ18" s="185" t="s">
        <v>2716</v>
      </c>
      <c r="GK18" s="185" t="s">
        <v>22</v>
      </c>
      <c r="GL18" s="185">
        <v>2</v>
      </c>
      <c r="GM18" s="185" t="s">
        <v>14</v>
      </c>
      <c r="GN18" s="185" t="s">
        <v>14</v>
      </c>
      <c r="GO18" s="182">
        <v>44497</v>
      </c>
      <c r="GP18" s="192" t="s">
        <v>4143</v>
      </c>
      <c r="GQ18" s="192">
        <v>0</v>
      </c>
      <c r="GR18" s="192" t="s">
        <v>2716</v>
      </c>
      <c r="GS18" s="192" t="s">
        <v>22</v>
      </c>
      <c r="GT18" s="192">
        <v>2</v>
      </c>
      <c r="GU18" s="192" t="s">
        <v>14</v>
      </c>
      <c r="GV18" s="192" t="s">
        <v>14</v>
      </c>
      <c r="GW18" s="193">
        <v>44497</v>
      </c>
      <c r="GX18" s="191" t="s">
        <v>4149</v>
      </c>
      <c r="GY18" s="185">
        <v>0</v>
      </c>
      <c r="GZ18" s="185" t="s">
        <v>2716</v>
      </c>
      <c r="HA18" s="185" t="s">
        <v>22</v>
      </c>
      <c r="HB18" s="185">
        <v>2</v>
      </c>
      <c r="HC18" s="185" t="s">
        <v>14</v>
      </c>
      <c r="HD18" s="185" t="s">
        <v>14</v>
      </c>
      <c r="HE18" s="182">
        <v>44497</v>
      </c>
      <c r="HF18" s="192" t="s">
        <v>4141</v>
      </c>
      <c r="HG18" s="192">
        <v>0</v>
      </c>
      <c r="HH18" s="192" t="s">
        <v>2716</v>
      </c>
      <c r="HI18" s="192" t="s">
        <v>22</v>
      </c>
      <c r="HJ18" s="192">
        <v>2</v>
      </c>
      <c r="HK18" s="192" t="s">
        <v>14</v>
      </c>
      <c r="HL18" s="192" t="s">
        <v>14</v>
      </c>
      <c r="HM18" s="193">
        <v>44497</v>
      </c>
      <c r="HN18" s="191" t="s">
        <v>4147</v>
      </c>
      <c r="HO18" s="185">
        <v>2</v>
      </c>
      <c r="HP18" s="185" t="s">
        <v>2716</v>
      </c>
      <c r="HQ18" s="185" t="s">
        <v>22</v>
      </c>
      <c r="HR18" s="185">
        <v>2</v>
      </c>
      <c r="HS18" s="185" t="s">
        <v>14</v>
      </c>
      <c r="HT18" s="185" t="s">
        <v>14</v>
      </c>
      <c r="HU18" s="182">
        <v>44497</v>
      </c>
      <c r="HV18" s="192" t="s">
        <v>4144</v>
      </c>
      <c r="HW18" s="192">
        <v>0</v>
      </c>
      <c r="HX18" s="192" t="s">
        <v>2716</v>
      </c>
      <c r="HY18" s="192" t="s">
        <v>22</v>
      </c>
      <c r="HZ18" s="192">
        <v>2</v>
      </c>
      <c r="IA18" s="192" t="s">
        <v>14</v>
      </c>
      <c r="IB18" s="192" t="s">
        <v>14</v>
      </c>
      <c r="IC18" s="193">
        <v>44497</v>
      </c>
      <c r="ID18" s="191" t="s">
        <v>4146</v>
      </c>
      <c r="IE18" s="185">
        <v>1</v>
      </c>
      <c r="IF18" s="185" t="s">
        <v>2716</v>
      </c>
      <c r="IG18" s="185" t="s">
        <v>22</v>
      </c>
      <c r="IH18" s="185">
        <v>2</v>
      </c>
      <c r="II18" s="185" t="s">
        <v>14</v>
      </c>
      <c r="IJ18" s="185" t="s">
        <v>14</v>
      </c>
      <c r="IK18" s="182">
        <v>44497</v>
      </c>
      <c r="IL18" s="192" t="s">
        <v>4145</v>
      </c>
      <c r="IM18" s="192">
        <v>2</v>
      </c>
      <c r="IN18" s="192" t="s">
        <v>2716</v>
      </c>
      <c r="IO18" s="192" t="s">
        <v>22</v>
      </c>
      <c r="IP18" s="192">
        <v>2</v>
      </c>
      <c r="IQ18" s="192" t="s">
        <v>14</v>
      </c>
      <c r="IR18" s="192" t="s">
        <v>14</v>
      </c>
      <c r="IS18" s="193">
        <v>44497</v>
      </c>
    </row>
    <row r="19" spans="1:253" s="187" customFormat="1" ht="12.95" customHeight="1" x14ac:dyDescent="0.2">
      <c r="A19" s="187" t="s">
        <v>325</v>
      </c>
      <c r="B19" s="187" t="s">
        <v>8401</v>
      </c>
      <c r="C19" s="187" t="s">
        <v>326</v>
      </c>
      <c r="D19" s="187" t="s">
        <v>327</v>
      </c>
      <c r="E19" s="187" t="s">
        <v>7901</v>
      </c>
      <c r="F19" s="187" t="s">
        <v>2567</v>
      </c>
      <c r="G19" s="180">
        <v>102743000</v>
      </c>
      <c r="H19" s="181" t="s">
        <v>2564</v>
      </c>
      <c r="I19" s="181" t="s">
        <v>22</v>
      </c>
      <c r="J19" s="181">
        <v>2</v>
      </c>
      <c r="K19" s="181" t="s">
        <v>2566</v>
      </c>
      <c r="L19" s="181" t="s">
        <v>2565</v>
      </c>
      <c r="M19" s="182">
        <v>44281</v>
      </c>
      <c r="N19" s="191" t="s">
        <v>1940</v>
      </c>
      <c r="O19" s="183">
        <v>2267048</v>
      </c>
      <c r="P19" s="183" t="s">
        <v>1937</v>
      </c>
      <c r="Q19" s="183" t="s">
        <v>47</v>
      </c>
      <c r="R19" s="183">
        <v>1</v>
      </c>
      <c r="S19" s="183" t="s">
        <v>1939</v>
      </c>
      <c r="T19" s="183" t="s">
        <v>1938</v>
      </c>
      <c r="U19" s="184">
        <v>44109</v>
      </c>
      <c r="V19" s="191" t="s">
        <v>4970</v>
      </c>
      <c r="W19" s="181">
        <v>27000000</v>
      </c>
      <c r="X19" s="181" t="s">
        <v>4968</v>
      </c>
      <c r="Y19" s="181" t="s">
        <v>47</v>
      </c>
      <c r="Z19" s="181">
        <v>1</v>
      </c>
      <c r="AA19" s="181" t="s">
        <v>3802</v>
      </c>
      <c r="AB19" s="181" t="s">
        <v>4969</v>
      </c>
      <c r="AC19" s="182">
        <v>44567</v>
      </c>
      <c r="AD19" s="191" t="s">
        <v>4971</v>
      </c>
      <c r="AE19" s="189">
        <v>25500000</v>
      </c>
      <c r="AF19" s="189" t="s">
        <v>4968</v>
      </c>
      <c r="AG19" s="189" t="s">
        <v>47</v>
      </c>
      <c r="AH19" s="189">
        <v>1</v>
      </c>
      <c r="AI19" s="189" t="s">
        <v>3804</v>
      </c>
      <c r="AJ19" s="189" t="s">
        <v>4969</v>
      </c>
      <c r="AK19" s="190">
        <v>44567</v>
      </c>
      <c r="AL19" s="191" t="s">
        <v>5963</v>
      </c>
      <c r="AM19" s="181">
        <v>10098000</v>
      </c>
      <c r="AN19" s="181" t="s">
        <v>5960</v>
      </c>
      <c r="AO19" s="181" t="s">
        <v>47</v>
      </c>
      <c r="AP19" s="181">
        <v>1</v>
      </c>
      <c r="AQ19" s="181" t="s">
        <v>5962</v>
      </c>
      <c r="AR19" s="181" t="s">
        <v>5961</v>
      </c>
      <c r="AS19" s="182">
        <v>44620</v>
      </c>
      <c r="AT19" s="192" t="s">
        <v>1286</v>
      </c>
      <c r="AU19" s="189" t="s">
        <v>14</v>
      </c>
      <c r="AV19" s="189" t="s">
        <v>14</v>
      </c>
      <c r="AW19" s="189" t="s">
        <v>14</v>
      </c>
      <c r="AX19" s="189" t="s">
        <v>14</v>
      </c>
      <c r="AY19" s="189" t="s">
        <v>14</v>
      </c>
      <c r="AZ19" s="189" t="s">
        <v>14</v>
      </c>
      <c r="BA19" s="190">
        <v>43770</v>
      </c>
      <c r="BB19" s="191" t="s">
        <v>1474</v>
      </c>
      <c r="BC19" s="181" t="s">
        <v>14</v>
      </c>
      <c r="BD19" s="181" t="s">
        <v>14</v>
      </c>
      <c r="BE19" s="181" t="s">
        <v>14</v>
      </c>
      <c r="BF19" s="181" t="s">
        <v>14</v>
      </c>
      <c r="BG19" s="181" t="s">
        <v>1473</v>
      </c>
      <c r="BH19" s="181" t="s">
        <v>14</v>
      </c>
      <c r="BI19" s="182">
        <v>43819</v>
      </c>
      <c r="BJ19" s="192" t="s">
        <v>5966</v>
      </c>
      <c r="BK19" s="192">
        <v>2918</v>
      </c>
      <c r="BL19" s="192" t="s">
        <v>5964</v>
      </c>
      <c r="BM19" s="192" t="s">
        <v>47</v>
      </c>
      <c r="BN19" s="192">
        <v>1</v>
      </c>
      <c r="BO19" s="192" t="s">
        <v>5965</v>
      </c>
      <c r="BP19" s="189" t="s">
        <v>2535</v>
      </c>
      <c r="BQ19" s="193">
        <v>44620</v>
      </c>
      <c r="BR19" s="191" t="s">
        <v>328</v>
      </c>
      <c r="BS19" s="185" t="s">
        <v>14</v>
      </c>
      <c r="BT19" s="185">
        <v>0</v>
      </c>
      <c r="BU19" s="185" t="s">
        <v>22</v>
      </c>
      <c r="BV19" s="185">
        <v>2</v>
      </c>
      <c r="BW19" s="185">
        <v>0</v>
      </c>
      <c r="BX19" s="185">
        <v>0</v>
      </c>
      <c r="BY19" s="182">
        <v>43509</v>
      </c>
      <c r="BZ19" s="192" t="s">
        <v>329</v>
      </c>
      <c r="CA19" s="192" t="s">
        <v>14</v>
      </c>
      <c r="CB19" s="192">
        <v>0</v>
      </c>
      <c r="CC19" s="192" t="s">
        <v>14</v>
      </c>
      <c r="CD19" s="192" t="s">
        <v>14</v>
      </c>
      <c r="CE19" s="192">
        <v>0</v>
      </c>
      <c r="CF19" s="192">
        <v>0</v>
      </c>
      <c r="CG19" s="193">
        <v>43509</v>
      </c>
      <c r="CH19" s="191" t="s">
        <v>8967</v>
      </c>
      <c r="CI19" s="192" t="e">
        <v>#N/A</v>
      </c>
      <c r="CJ19" s="192" t="e">
        <v>#N/A</v>
      </c>
      <c r="CK19" s="192" t="e">
        <v>#N/A</v>
      </c>
      <c r="CL19" s="192" t="e">
        <v>#N/A</v>
      </c>
      <c r="CM19" s="192" t="e">
        <v>#N/A</v>
      </c>
      <c r="CN19" s="192" t="e">
        <v>#N/A</v>
      </c>
      <c r="CO19" s="194" t="e">
        <v>#N/A</v>
      </c>
      <c r="CP19" s="192" t="s">
        <v>334</v>
      </c>
      <c r="CQ19" s="185">
        <v>1700</v>
      </c>
      <c r="CR19" s="185" t="s">
        <v>331</v>
      </c>
      <c r="CS19" s="185" t="s">
        <v>22</v>
      </c>
      <c r="CT19" s="185">
        <v>2</v>
      </c>
      <c r="CU19" s="185" t="s">
        <v>333</v>
      </c>
      <c r="CV19" s="185" t="s">
        <v>332</v>
      </c>
      <c r="CW19" s="182">
        <v>43509</v>
      </c>
      <c r="CX19" s="192" t="s">
        <v>4972</v>
      </c>
      <c r="CY19" s="189">
        <v>16000000</v>
      </c>
      <c r="CZ19" s="189" t="s">
        <v>4968</v>
      </c>
      <c r="DA19" s="189" t="s">
        <v>47</v>
      </c>
      <c r="DB19" s="189">
        <v>1</v>
      </c>
      <c r="DC19" s="189" t="s">
        <v>2706</v>
      </c>
      <c r="DD19" s="189" t="s">
        <v>4969</v>
      </c>
      <c r="DE19" s="195">
        <v>44567</v>
      </c>
      <c r="DF19" s="191" t="s">
        <v>4973</v>
      </c>
      <c r="DG19" s="181">
        <v>1500000</v>
      </c>
      <c r="DH19" s="185" t="s">
        <v>4968</v>
      </c>
      <c r="DI19" s="185" t="s">
        <v>47</v>
      </c>
      <c r="DJ19" s="185">
        <v>1</v>
      </c>
      <c r="DK19" s="185" t="s">
        <v>2706</v>
      </c>
      <c r="DL19" s="185" t="s">
        <v>4969</v>
      </c>
      <c r="DM19" s="182">
        <v>44567</v>
      </c>
      <c r="DN19" s="192" t="s">
        <v>4974</v>
      </c>
      <c r="DO19" s="189">
        <v>9500000</v>
      </c>
      <c r="DP19" s="192" t="s">
        <v>4968</v>
      </c>
      <c r="DQ19" s="192" t="s">
        <v>47</v>
      </c>
      <c r="DR19" s="192">
        <v>1</v>
      </c>
      <c r="DS19" s="192" t="s">
        <v>2706</v>
      </c>
      <c r="DT19" s="192" t="s">
        <v>4969</v>
      </c>
      <c r="DU19" s="193">
        <v>44567</v>
      </c>
      <c r="DV19" s="191" t="s">
        <v>4975</v>
      </c>
      <c r="DW19" s="181">
        <v>12500000</v>
      </c>
      <c r="DX19" s="185" t="s">
        <v>4968</v>
      </c>
      <c r="DY19" s="185" t="s">
        <v>47</v>
      </c>
      <c r="DZ19" s="185">
        <v>1</v>
      </c>
      <c r="EA19" s="185" t="s">
        <v>2706</v>
      </c>
      <c r="EB19" s="185" t="s">
        <v>4969</v>
      </c>
      <c r="EC19" s="182">
        <v>44567</v>
      </c>
      <c r="ED19" s="192" t="s">
        <v>4976</v>
      </c>
      <c r="EE19" s="189">
        <v>2900000</v>
      </c>
      <c r="EF19" s="192" t="s">
        <v>4968</v>
      </c>
      <c r="EG19" s="192" t="s">
        <v>47</v>
      </c>
      <c r="EH19" s="192">
        <v>1</v>
      </c>
      <c r="EI19" s="192" t="s">
        <v>2706</v>
      </c>
      <c r="EJ19" s="192" t="s">
        <v>4969</v>
      </c>
      <c r="EK19" s="193">
        <v>44567</v>
      </c>
      <c r="EL19" s="191" t="s">
        <v>4977</v>
      </c>
      <c r="EM19" s="181">
        <v>600000</v>
      </c>
      <c r="EN19" s="185" t="s">
        <v>4968</v>
      </c>
      <c r="EO19" s="185" t="s">
        <v>47</v>
      </c>
      <c r="EP19" s="185">
        <v>1</v>
      </c>
      <c r="EQ19" s="185" t="s">
        <v>2706</v>
      </c>
      <c r="ER19" s="185" t="s">
        <v>4969</v>
      </c>
      <c r="ES19" s="182">
        <v>44567</v>
      </c>
      <c r="ET19" s="192" t="s">
        <v>2569</v>
      </c>
      <c r="EU19" s="192">
        <v>2440</v>
      </c>
      <c r="EV19" s="192" t="s">
        <v>2511</v>
      </c>
      <c r="EW19" s="192" t="s">
        <v>19</v>
      </c>
      <c r="EX19" s="192">
        <v>3</v>
      </c>
      <c r="EY19" s="192" t="s">
        <v>2568</v>
      </c>
      <c r="EZ19" s="192" t="s">
        <v>664</v>
      </c>
      <c r="FA19" s="193">
        <v>44281</v>
      </c>
      <c r="FB19" s="191" t="s">
        <v>330</v>
      </c>
      <c r="FC19" s="185">
        <v>5</v>
      </c>
      <c r="FD19" s="185">
        <v>0</v>
      </c>
      <c r="FE19" s="185" t="s">
        <v>22</v>
      </c>
      <c r="FF19" s="185">
        <v>2</v>
      </c>
      <c r="FG19" s="185">
        <v>0</v>
      </c>
      <c r="FH19" s="185">
        <v>0</v>
      </c>
      <c r="FI19" s="182">
        <v>43509</v>
      </c>
      <c r="FJ19" s="191" t="s">
        <v>1244</v>
      </c>
      <c r="FK19" s="192" t="s">
        <v>14</v>
      </c>
      <c r="FL19" s="192" t="s">
        <v>14</v>
      </c>
      <c r="FM19" s="192" t="s">
        <v>14</v>
      </c>
      <c r="FN19" s="192" t="s">
        <v>14</v>
      </c>
      <c r="FO19" s="192" t="s">
        <v>1243</v>
      </c>
      <c r="FP19" s="189" t="s">
        <v>14</v>
      </c>
      <c r="FQ19" s="190">
        <v>43698</v>
      </c>
      <c r="FR19" s="191" t="s">
        <v>1245</v>
      </c>
      <c r="FS19" s="185" t="s">
        <v>14</v>
      </c>
      <c r="FT19" s="185" t="s">
        <v>14</v>
      </c>
      <c r="FU19" s="185" t="s">
        <v>14</v>
      </c>
      <c r="FV19" s="185" t="s">
        <v>14</v>
      </c>
      <c r="FW19" s="185" t="s">
        <v>1243</v>
      </c>
      <c r="FX19" s="185" t="s">
        <v>14</v>
      </c>
      <c r="FY19" s="182">
        <v>43698</v>
      </c>
      <c r="FZ19" s="192" t="s">
        <v>3881</v>
      </c>
      <c r="GA19" s="192">
        <v>1</v>
      </c>
      <c r="GB19" s="192" t="s">
        <v>2716</v>
      </c>
      <c r="GC19" s="192" t="s">
        <v>22</v>
      </c>
      <c r="GD19" s="192">
        <v>2</v>
      </c>
      <c r="GE19" s="192" t="s">
        <v>14</v>
      </c>
      <c r="GF19" s="192" t="s">
        <v>14</v>
      </c>
      <c r="GG19" s="193">
        <v>44496</v>
      </c>
      <c r="GH19" s="191" t="s">
        <v>3887</v>
      </c>
      <c r="GI19" s="185">
        <v>3</v>
      </c>
      <c r="GJ19" s="185" t="s">
        <v>2716</v>
      </c>
      <c r="GK19" s="185" t="s">
        <v>22</v>
      </c>
      <c r="GL19" s="185">
        <v>2</v>
      </c>
      <c r="GM19" s="185" t="s">
        <v>14</v>
      </c>
      <c r="GN19" s="185" t="s">
        <v>14</v>
      </c>
      <c r="GO19" s="182">
        <v>44496</v>
      </c>
      <c r="GP19" s="192" t="s">
        <v>3882</v>
      </c>
      <c r="GQ19" s="192">
        <v>2</v>
      </c>
      <c r="GR19" s="192" t="s">
        <v>2716</v>
      </c>
      <c r="GS19" s="192" t="s">
        <v>22</v>
      </c>
      <c r="GT19" s="192">
        <v>2</v>
      </c>
      <c r="GU19" s="192" t="s">
        <v>14</v>
      </c>
      <c r="GV19" s="192" t="s">
        <v>14</v>
      </c>
      <c r="GW19" s="193">
        <v>44496</v>
      </c>
      <c r="GX19" s="191" t="s">
        <v>3888</v>
      </c>
      <c r="GY19" s="185">
        <v>3</v>
      </c>
      <c r="GZ19" s="185" t="s">
        <v>2716</v>
      </c>
      <c r="HA19" s="185" t="s">
        <v>22</v>
      </c>
      <c r="HB19" s="185">
        <v>2</v>
      </c>
      <c r="HC19" s="185" t="s">
        <v>14</v>
      </c>
      <c r="HD19" s="185" t="s">
        <v>14</v>
      </c>
      <c r="HE19" s="182">
        <v>44496</v>
      </c>
      <c r="HF19" s="192" t="s">
        <v>3880</v>
      </c>
      <c r="HG19" s="192">
        <v>0</v>
      </c>
      <c r="HH19" s="192" t="s">
        <v>2716</v>
      </c>
      <c r="HI19" s="192" t="s">
        <v>22</v>
      </c>
      <c r="HJ19" s="192">
        <v>2</v>
      </c>
      <c r="HK19" s="192" t="s">
        <v>14</v>
      </c>
      <c r="HL19" s="192" t="s">
        <v>14</v>
      </c>
      <c r="HM19" s="193">
        <v>44496</v>
      </c>
      <c r="HN19" s="191" t="s">
        <v>3886</v>
      </c>
      <c r="HO19" s="185">
        <v>2</v>
      </c>
      <c r="HP19" s="185" t="s">
        <v>2716</v>
      </c>
      <c r="HQ19" s="185" t="s">
        <v>22</v>
      </c>
      <c r="HR19" s="185">
        <v>2</v>
      </c>
      <c r="HS19" s="185" t="s">
        <v>14</v>
      </c>
      <c r="HT19" s="185" t="s">
        <v>14</v>
      </c>
      <c r="HU19" s="182">
        <v>44496</v>
      </c>
      <c r="HV19" s="192" t="s">
        <v>3883</v>
      </c>
      <c r="HW19" s="192">
        <v>3</v>
      </c>
      <c r="HX19" s="192" t="s">
        <v>2716</v>
      </c>
      <c r="HY19" s="192" t="s">
        <v>22</v>
      </c>
      <c r="HZ19" s="192">
        <v>2</v>
      </c>
      <c r="IA19" s="192" t="s">
        <v>14</v>
      </c>
      <c r="IB19" s="192" t="s">
        <v>14</v>
      </c>
      <c r="IC19" s="193">
        <v>44496</v>
      </c>
      <c r="ID19" s="191" t="s">
        <v>3885</v>
      </c>
      <c r="IE19" s="185">
        <v>1</v>
      </c>
      <c r="IF19" s="185" t="s">
        <v>2716</v>
      </c>
      <c r="IG19" s="185" t="s">
        <v>22</v>
      </c>
      <c r="IH19" s="185">
        <v>2</v>
      </c>
      <c r="II19" s="185" t="s">
        <v>14</v>
      </c>
      <c r="IJ19" s="185" t="s">
        <v>14</v>
      </c>
      <c r="IK19" s="182">
        <v>44496</v>
      </c>
      <c r="IL19" s="192" t="s">
        <v>3884</v>
      </c>
      <c r="IM19" s="192">
        <v>3</v>
      </c>
      <c r="IN19" s="192" t="s">
        <v>2716</v>
      </c>
      <c r="IO19" s="192" t="s">
        <v>22</v>
      </c>
      <c r="IP19" s="192">
        <v>2</v>
      </c>
      <c r="IQ19" s="192" t="s">
        <v>14</v>
      </c>
      <c r="IR19" s="192" t="s">
        <v>14</v>
      </c>
      <c r="IS19" s="193">
        <v>44496</v>
      </c>
    </row>
    <row r="20" spans="1:253" s="187" customFormat="1" ht="12.95" customHeight="1" x14ac:dyDescent="0.2">
      <c r="A20" s="187" t="s">
        <v>2174</v>
      </c>
      <c r="B20" s="187" t="s">
        <v>8401</v>
      </c>
      <c r="C20" s="187" t="s">
        <v>2175</v>
      </c>
      <c r="D20" s="187" t="s">
        <v>2176</v>
      </c>
      <c r="E20" s="187" t="s">
        <v>7902</v>
      </c>
      <c r="F20" s="187" t="s">
        <v>2180</v>
      </c>
      <c r="G20" s="180">
        <v>5599000</v>
      </c>
      <c r="H20" s="181" t="s">
        <v>2177</v>
      </c>
      <c r="I20" s="181" t="s">
        <v>22</v>
      </c>
      <c r="J20" s="181">
        <v>2</v>
      </c>
      <c r="K20" s="181" t="s">
        <v>2179</v>
      </c>
      <c r="L20" s="181" t="s">
        <v>2178</v>
      </c>
      <c r="M20" s="182">
        <v>44203</v>
      </c>
      <c r="N20" s="191" t="s">
        <v>2184</v>
      </c>
      <c r="O20" s="183">
        <v>341500</v>
      </c>
      <c r="P20" s="183" t="s">
        <v>2181</v>
      </c>
      <c r="Q20" s="183" t="s">
        <v>47</v>
      </c>
      <c r="R20" s="183">
        <v>1</v>
      </c>
      <c r="S20" s="183" t="s">
        <v>2183</v>
      </c>
      <c r="T20" s="183" t="s">
        <v>2182</v>
      </c>
      <c r="U20" s="184">
        <v>44203</v>
      </c>
      <c r="V20" s="191" t="s">
        <v>2185</v>
      </c>
      <c r="W20" s="181">
        <v>5599000</v>
      </c>
      <c r="X20" s="181" t="s">
        <v>2177</v>
      </c>
      <c r="Y20" s="181" t="s">
        <v>22</v>
      </c>
      <c r="Z20" s="181">
        <v>2</v>
      </c>
      <c r="AA20" s="181" t="s">
        <v>2179</v>
      </c>
      <c r="AB20" s="181" t="s">
        <v>2178</v>
      </c>
      <c r="AC20" s="182">
        <v>44203</v>
      </c>
      <c r="AD20" s="191" t="s">
        <v>2189</v>
      </c>
      <c r="AE20" s="189">
        <v>1200000</v>
      </c>
      <c r="AF20" s="189" t="s">
        <v>2186</v>
      </c>
      <c r="AG20" s="189" t="s">
        <v>19</v>
      </c>
      <c r="AH20" s="189">
        <v>3</v>
      </c>
      <c r="AI20" s="189" t="s">
        <v>2188</v>
      </c>
      <c r="AJ20" s="189" t="s">
        <v>2187</v>
      </c>
      <c r="AK20" s="190">
        <v>44203</v>
      </c>
      <c r="AL20" s="191" t="s">
        <v>2191</v>
      </c>
      <c r="AM20" s="181">
        <v>295000</v>
      </c>
      <c r="AN20" s="181" t="s">
        <v>2186</v>
      </c>
      <c r="AO20" s="181" t="s">
        <v>22</v>
      </c>
      <c r="AP20" s="181">
        <v>2</v>
      </c>
      <c r="AQ20" s="181" t="s">
        <v>2190</v>
      </c>
      <c r="AR20" s="181" t="s">
        <v>2187</v>
      </c>
      <c r="AS20" s="182">
        <v>44203</v>
      </c>
      <c r="AT20" s="192" t="s">
        <v>2192</v>
      </c>
      <c r="AU20" s="189" t="s">
        <v>14</v>
      </c>
      <c r="AV20" s="189" t="s">
        <v>14</v>
      </c>
      <c r="AW20" s="189" t="s">
        <v>14</v>
      </c>
      <c r="AX20" s="189" t="s">
        <v>14</v>
      </c>
      <c r="AY20" s="189" t="s">
        <v>14</v>
      </c>
      <c r="AZ20" s="189" t="s">
        <v>14</v>
      </c>
      <c r="BA20" s="190">
        <v>44203</v>
      </c>
      <c r="BB20" s="191" t="s">
        <v>2193</v>
      </c>
      <c r="BC20" s="181" t="s">
        <v>14</v>
      </c>
      <c r="BD20" s="181" t="s">
        <v>14</v>
      </c>
      <c r="BE20" s="181" t="s">
        <v>14</v>
      </c>
      <c r="BF20" s="181" t="s">
        <v>14</v>
      </c>
      <c r="BG20" s="181" t="s">
        <v>14</v>
      </c>
      <c r="BH20" s="181" t="s">
        <v>14</v>
      </c>
      <c r="BI20" s="182">
        <v>44203</v>
      </c>
      <c r="BJ20" s="192" t="s">
        <v>2195</v>
      </c>
      <c r="BK20" s="192" t="s">
        <v>14</v>
      </c>
      <c r="BL20" s="192" t="s">
        <v>14</v>
      </c>
      <c r="BM20" s="192" t="s">
        <v>14</v>
      </c>
      <c r="BN20" s="192" t="s">
        <v>14</v>
      </c>
      <c r="BO20" s="192" t="s">
        <v>2194</v>
      </c>
      <c r="BP20" s="189" t="s">
        <v>14</v>
      </c>
      <c r="BQ20" s="193">
        <v>44203</v>
      </c>
      <c r="BR20" s="191" t="s">
        <v>2196</v>
      </c>
      <c r="BS20" s="185" t="s">
        <v>14</v>
      </c>
      <c r="BT20" s="185" t="s">
        <v>14</v>
      </c>
      <c r="BU20" s="185" t="s">
        <v>14</v>
      </c>
      <c r="BV20" s="185" t="s">
        <v>14</v>
      </c>
      <c r="BW20" s="185" t="s">
        <v>14</v>
      </c>
      <c r="BX20" s="185" t="s">
        <v>14</v>
      </c>
      <c r="BY20" s="182">
        <v>44203</v>
      </c>
      <c r="BZ20" s="192" t="s">
        <v>2197</v>
      </c>
      <c r="CA20" s="192" t="s">
        <v>14</v>
      </c>
      <c r="CB20" s="192" t="s">
        <v>14</v>
      </c>
      <c r="CC20" s="192" t="s">
        <v>14</v>
      </c>
      <c r="CD20" s="192" t="s">
        <v>14</v>
      </c>
      <c r="CE20" s="192" t="s">
        <v>14</v>
      </c>
      <c r="CF20" s="192" t="s">
        <v>14</v>
      </c>
      <c r="CG20" s="193">
        <v>44203</v>
      </c>
      <c r="CH20" s="191" t="s">
        <v>8968</v>
      </c>
      <c r="CI20" s="192" t="e">
        <v>#N/A</v>
      </c>
      <c r="CJ20" s="192" t="e">
        <v>#N/A</v>
      </c>
      <c r="CK20" s="192" t="e">
        <v>#N/A</v>
      </c>
      <c r="CL20" s="192" t="e">
        <v>#N/A</v>
      </c>
      <c r="CM20" s="192" t="e">
        <v>#N/A</v>
      </c>
      <c r="CN20" s="192" t="e">
        <v>#N/A</v>
      </c>
      <c r="CO20" s="194" t="e">
        <v>#N/A</v>
      </c>
      <c r="CP20" s="192" t="s">
        <v>2198</v>
      </c>
      <c r="CQ20" s="185" t="s">
        <v>14</v>
      </c>
      <c r="CR20" s="185" t="s">
        <v>14</v>
      </c>
      <c r="CS20" s="185" t="s">
        <v>14</v>
      </c>
      <c r="CT20" s="185" t="s">
        <v>14</v>
      </c>
      <c r="CU20" s="185" t="s">
        <v>14</v>
      </c>
      <c r="CV20" s="185" t="s">
        <v>14</v>
      </c>
      <c r="CW20" s="182">
        <v>44203</v>
      </c>
      <c r="CX20" s="192" t="s">
        <v>2200</v>
      </c>
      <c r="CY20" s="189">
        <v>1200000</v>
      </c>
      <c r="CZ20" s="189" t="s">
        <v>2186</v>
      </c>
      <c r="DA20" s="189" t="s">
        <v>19</v>
      </c>
      <c r="DB20" s="189">
        <v>3</v>
      </c>
      <c r="DC20" s="189" t="s">
        <v>2199</v>
      </c>
      <c r="DD20" s="189" t="s">
        <v>2187</v>
      </c>
      <c r="DE20" s="195">
        <v>44203</v>
      </c>
      <c r="DF20" s="191" t="s">
        <v>2201</v>
      </c>
      <c r="DG20" s="181">
        <v>4399000</v>
      </c>
      <c r="DH20" s="185" t="s">
        <v>2186</v>
      </c>
      <c r="DI20" s="185" t="s">
        <v>19</v>
      </c>
      <c r="DJ20" s="185">
        <v>3</v>
      </c>
      <c r="DK20" s="185" t="s">
        <v>2199</v>
      </c>
      <c r="DL20" s="185" t="s">
        <v>2187</v>
      </c>
      <c r="DM20" s="182">
        <v>44203</v>
      </c>
      <c r="DN20" s="192" t="s">
        <v>2202</v>
      </c>
      <c r="DO20" s="189">
        <v>0</v>
      </c>
      <c r="DP20" s="192" t="s">
        <v>2186</v>
      </c>
      <c r="DQ20" s="192" t="s">
        <v>19</v>
      </c>
      <c r="DR20" s="192">
        <v>3</v>
      </c>
      <c r="DS20" s="192" t="s">
        <v>2199</v>
      </c>
      <c r="DT20" s="192" t="s">
        <v>2187</v>
      </c>
      <c r="DU20" s="193">
        <v>44203</v>
      </c>
      <c r="DV20" s="191" t="s">
        <v>2203</v>
      </c>
      <c r="DW20" s="181">
        <v>1200000</v>
      </c>
      <c r="DX20" s="185" t="s">
        <v>2186</v>
      </c>
      <c r="DY20" s="185" t="s">
        <v>19</v>
      </c>
      <c r="DZ20" s="185">
        <v>3</v>
      </c>
      <c r="EA20" s="185" t="s">
        <v>2199</v>
      </c>
      <c r="EB20" s="185" t="s">
        <v>2187</v>
      </c>
      <c r="EC20" s="182">
        <v>44203</v>
      </c>
      <c r="ED20" s="192" t="s">
        <v>2204</v>
      </c>
      <c r="EE20" s="189">
        <v>0</v>
      </c>
      <c r="EF20" s="192" t="s">
        <v>2186</v>
      </c>
      <c r="EG20" s="192" t="s">
        <v>19</v>
      </c>
      <c r="EH20" s="192">
        <v>3</v>
      </c>
      <c r="EI20" s="192" t="s">
        <v>2199</v>
      </c>
      <c r="EJ20" s="192" t="s">
        <v>2187</v>
      </c>
      <c r="EK20" s="193">
        <v>44203</v>
      </c>
      <c r="EL20" s="191" t="s">
        <v>2205</v>
      </c>
      <c r="EM20" s="181">
        <v>0</v>
      </c>
      <c r="EN20" s="185" t="s">
        <v>2186</v>
      </c>
      <c r="EO20" s="185" t="s">
        <v>19</v>
      </c>
      <c r="EP20" s="185">
        <v>3</v>
      </c>
      <c r="EQ20" s="185" t="s">
        <v>2199</v>
      </c>
      <c r="ER20" s="185" t="s">
        <v>2187</v>
      </c>
      <c r="ES20" s="182">
        <v>44203</v>
      </c>
      <c r="ET20" s="192" t="s">
        <v>2206</v>
      </c>
      <c r="EU20" s="192" t="s">
        <v>14</v>
      </c>
      <c r="EV20" s="192" t="s">
        <v>14</v>
      </c>
      <c r="EW20" s="192" t="s">
        <v>14</v>
      </c>
      <c r="EX20" s="192" t="s">
        <v>14</v>
      </c>
      <c r="EY20" s="192" t="s">
        <v>2194</v>
      </c>
      <c r="EZ20" s="192" t="s">
        <v>14</v>
      </c>
      <c r="FA20" s="193">
        <v>44203</v>
      </c>
      <c r="FB20" s="191" t="s">
        <v>2208</v>
      </c>
      <c r="FC20" s="185">
        <v>5</v>
      </c>
      <c r="FD20" s="185" t="s">
        <v>2186</v>
      </c>
      <c r="FE20" s="185" t="s">
        <v>47</v>
      </c>
      <c r="FF20" s="185">
        <v>1</v>
      </c>
      <c r="FG20" s="185" t="s">
        <v>2207</v>
      </c>
      <c r="FH20" s="185" t="s">
        <v>2187</v>
      </c>
      <c r="FI20" s="182">
        <v>44203</v>
      </c>
      <c r="FJ20" s="191" t="s">
        <v>2209</v>
      </c>
      <c r="FK20" s="192" t="s">
        <v>14</v>
      </c>
      <c r="FL20" s="192" t="s">
        <v>14</v>
      </c>
      <c r="FM20" s="192" t="s">
        <v>14</v>
      </c>
      <c r="FN20" s="192" t="s">
        <v>14</v>
      </c>
      <c r="FO20" s="192" t="s">
        <v>14</v>
      </c>
      <c r="FP20" s="189" t="s">
        <v>14</v>
      </c>
      <c r="FQ20" s="190">
        <v>44203</v>
      </c>
      <c r="FR20" s="191" t="s">
        <v>2210</v>
      </c>
      <c r="FS20" s="185" t="s">
        <v>14</v>
      </c>
      <c r="FT20" s="185" t="s">
        <v>14</v>
      </c>
      <c r="FU20" s="185" t="s">
        <v>14</v>
      </c>
      <c r="FV20" s="185" t="s">
        <v>14</v>
      </c>
      <c r="FW20" s="185" t="s">
        <v>14</v>
      </c>
      <c r="FX20" s="185" t="s">
        <v>14</v>
      </c>
      <c r="FY20" s="182">
        <v>44203</v>
      </c>
      <c r="FZ20" s="192" t="s">
        <v>4151</v>
      </c>
      <c r="GA20" s="192">
        <v>1</v>
      </c>
      <c r="GB20" s="192" t="s">
        <v>2716</v>
      </c>
      <c r="GC20" s="192" t="s">
        <v>22</v>
      </c>
      <c r="GD20" s="192">
        <v>2</v>
      </c>
      <c r="GE20" s="192" t="s">
        <v>14</v>
      </c>
      <c r="GF20" s="192" t="s">
        <v>14</v>
      </c>
      <c r="GG20" s="193">
        <v>44497</v>
      </c>
      <c r="GH20" s="191" t="s">
        <v>4157</v>
      </c>
      <c r="GI20" s="185">
        <v>0</v>
      </c>
      <c r="GJ20" s="185" t="s">
        <v>2716</v>
      </c>
      <c r="GK20" s="185" t="s">
        <v>22</v>
      </c>
      <c r="GL20" s="185">
        <v>2</v>
      </c>
      <c r="GM20" s="185" t="s">
        <v>14</v>
      </c>
      <c r="GN20" s="185" t="s">
        <v>14</v>
      </c>
      <c r="GO20" s="182">
        <v>44497</v>
      </c>
      <c r="GP20" s="192" t="s">
        <v>4152</v>
      </c>
      <c r="GQ20" s="192">
        <v>0</v>
      </c>
      <c r="GR20" s="192" t="s">
        <v>2716</v>
      </c>
      <c r="GS20" s="192" t="s">
        <v>22</v>
      </c>
      <c r="GT20" s="192">
        <v>2</v>
      </c>
      <c r="GU20" s="192" t="s">
        <v>14</v>
      </c>
      <c r="GV20" s="192" t="s">
        <v>14</v>
      </c>
      <c r="GW20" s="193">
        <v>44497</v>
      </c>
      <c r="GX20" s="191" t="s">
        <v>4158</v>
      </c>
      <c r="GY20" s="185">
        <v>0</v>
      </c>
      <c r="GZ20" s="185" t="s">
        <v>2716</v>
      </c>
      <c r="HA20" s="185" t="s">
        <v>22</v>
      </c>
      <c r="HB20" s="185">
        <v>2</v>
      </c>
      <c r="HC20" s="185" t="s">
        <v>14</v>
      </c>
      <c r="HD20" s="185" t="s">
        <v>14</v>
      </c>
      <c r="HE20" s="182">
        <v>44497</v>
      </c>
      <c r="HF20" s="192" t="s">
        <v>4150</v>
      </c>
      <c r="HG20" s="192">
        <v>0</v>
      </c>
      <c r="HH20" s="192" t="s">
        <v>2716</v>
      </c>
      <c r="HI20" s="192" t="s">
        <v>22</v>
      </c>
      <c r="HJ20" s="192">
        <v>2</v>
      </c>
      <c r="HK20" s="192" t="s">
        <v>14</v>
      </c>
      <c r="HL20" s="192" t="s">
        <v>14</v>
      </c>
      <c r="HM20" s="193">
        <v>44497</v>
      </c>
      <c r="HN20" s="191" t="s">
        <v>4156</v>
      </c>
      <c r="HO20" s="185">
        <v>2</v>
      </c>
      <c r="HP20" s="185" t="s">
        <v>2716</v>
      </c>
      <c r="HQ20" s="185" t="s">
        <v>22</v>
      </c>
      <c r="HR20" s="185">
        <v>2</v>
      </c>
      <c r="HS20" s="185" t="s">
        <v>14</v>
      </c>
      <c r="HT20" s="185" t="s">
        <v>14</v>
      </c>
      <c r="HU20" s="182">
        <v>44497</v>
      </c>
      <c r="HV20" s="192" t="s">
        <v>4153</v>
      </c>
      <c r="HW20" s="192">
        <v>0</v>
      </c>
      <c r="HX20" s="192" t="s">
        <v>2716</v>
      </c>
      <c r="HY20" s="192" t="s">
        <v>22</v>
      </c>
      <c r="HZ20" s="192">
        <v>2</v>
      </c>
      <c r="IA20" s="192" t="s">
        <v>14</v>
      </c>
      <c r="IB20" s="192" t="s">
        <v>14</v>
      </c>
      <c r="IC20" s="193">
        <v>44497</v>
      </c>
      <c r="ID20" s="191" t="s">
        <v>4155</v>
      </c>
      <c r="IE20" s="185">
        <v>0</v>
      </c>
      <c r="IF20" s="185" t="s">
        <v>2716</v>
      </c>
      <c r="IG20" s="185" t="s">
        <v>22</v>
      </c>
      <c r="IH20" s="185">
        <v>2</v>
      </c>
      <c r="II20" s="185" t="s">
        <v>14</v>
      </c>
      <c r="IJ20" s="185" t="s">
        <v>14</v>
      </c>
      <c r="IK20" s="182">
        <v>44497</v>
      </c>
      <c r="IL20" s="192" t="s">
        <v>4154</v>
      </c>
      <c r="IM20" s="192">
        <v>3</v>
      </c>
      <c r="IN20" s="192" t="s">
        <v>2716</v>
      </c>
      <c r="IO20" s="192" t="s">
        <v>22</v>
      </c>
      <c r="IP20" s="192">
        <v>2</v>
      </c>
      <c r="IQ20" s="192" t="s">
        <v>14</v>
      </c>
      <c r="IR20" s="192" t="s">
        <v>14</v>
      </c>
      <c r="IS20" s="193">
        <v>44497</v>
      </c>
    </row>
    <row r="21" spans="1:253" s="187" customFormat="1" ht="12.95" customHeight="1" x14ac:dyDescent="0.2">
      <c r="A21" s="187" t="s">
        <v>401</v>
      </c>
      <c r="B21" s="187" t="s">
        <v>8401</v>
      </c>
      <c r="C21" s="187" t="s">
        <v>402</v>
      </c>
      <c r="D21" s="187" t="s">
        <v>403</v>
      </c>
      <c r="E21" s="187" t="s">
        <v>7903</v>
      </c>
      <c r="F21" s="187" t="s">
        <v>6843</v>
      </c>
      <c r="G21" s="180">
        <v>51000000</v>
      </c>
      <c r="H21" s="181" t="s">
        <v>6840</v>
      </c>
      <c r="I21" s="181" t="s">
        <v>47</v>
      </c>
      <c r="J21" s="181">
        <v>1</v>
      </c>
      <c r="K21" s="181" t="s">
        <v>6842</v>
      </c>
      <c r="L21" s="181" t="s">
        <v>6841</v>
      </c>
      <c r="M21" s="182">
        <v>44651</v>
      </c>
      <c r="N21" s="191" t="s">
        <v>6847</v>
      </c>
      <c r="O21" s="183">
        <v>1141750</v>
      </c>
      <c r="P21" s="183" t="s">
        <v>6844</v>
      </c>
      <c r="Q21" s="183" t="s">
        <v>47</v>
      </c>
      <c r="R21" s="183">
        <v>1</v>
      </c>
      <c r="S21" s="183" t="s">
        <v>6846</v>
      </c>
      <c r="T21" s="183" t="s">
        <v>6845</v>
      </c>
      <c r="U21" s="184">
        <v>44651</v>
      </c>
      <c r="V21" s="191" t="s">
        <v>6849</v>
      </c>
      <c r="W21" s="181">
        <v>51000000</v>
      </c>
      <c r="X21" s="181" t="s">
        <v>6840</v>
      </c>
      <c r="Y21" s="181" t="s">
        <v>47</v>
      </c>
      <c r="Z21" s="181">
        <v>1</v>
      </c>
      <c r="AA21" s="181" t="s">
        <v>6848</v>
      </c>
      <c r="AB21" s="181" t="s">
        <v>6841</v>
      </c>
      <c r="AC21" s="182">
        <v>44651</v>
      </c>
      <c r="AD21" s="191" t="s">
        <v>6851</v>
      </c>
      <c r="AE21" s="189">
        <v>11100000</v>
      </c>
      <c r="AF21" s="189" t="s">
        <v>6840</v>
      </c>
      <c r="AG21" s="189" t="s">
        <v>47</v>
      </c>
      <c r="AH21" s="189">
        <v>1</v>
      </c>
      <c r="AI21" s="189" t="s">
        <v>6850</v>
      </c>
      <c r="AJ21" s="189" t="s">
        <v>6841</v>
      </c>
      <c r="AK21" s="190">
        <v>44651</v>
      </c>
      <c r="AL21" s="191" t="s">
        <v>6853</v>
      </c>
      <c r="AM21" s="181">
        <v>454000</v>
      </c>
      <c r="AN21" s="181" t="s">
        <v>6840</v>
      </c>
      <c r="AO21" s="181" t="s">
        <v>47</v>
      </c>
      <c r="AP21" s="181">
        <v>1</v>
      </c>
      <c r="AQ21" s="181" t="s">
        <v>6852</v>
      </c>
      <c r="AR21" s="181" t="s">
        <v>6841</v>
      </c>
      <c r="AS21" s="182">
        <v>44651</v>
      </c>
      <c r="AT21" s="192" t="s">
        <v>6856</v>
      </c>
      <c r="AU21" s="189">
        <v>155</v>
      </c>
      <c r="AV21" s="189" t="s">
        <v>6840</v>
      </c>
      <c r="AW21" s="189" t="s">
        <v>47</v>
      </c>
      <c r="AX21" s="189">
        <v>1</v>
      </c>
      <c r="AY21" s="189" t="s">
        <v>6855</v>
      </c>
      <c r="AZ21" s="189" t="s">
        <v>6841</v>
      </c>
      <c r="BA21" s="190">
        <v>44651</v>
      </c>
      <c r="BB21" s="191" t="s">
        <v>6854</v>
      </c>
      <c r="BC21" s="181" t="s">
        <v>14</v>
      </c>
      <c r="BD21" s="181" t="s">
        <v>2236</v>
      </c>
      <c r="BE21" s="181" t="s">
        <v>14</v>
      </c>
      <c r="BF21" s="181" t="s">
        <v>14</v>
      </c>
      <c r="BG21" s="181" t="s">
        <v>5591</v>
      </c>
      <c r="BH21" s="181" t="s">
        <v>14</v>
      </c>
      <c r="BI21" s="182">
        <v>44651</v>
      </c>
      <c r="BJ21" s="192" t="s">
        <v>6860</v>
      </c>
      <c r="BK21" s="192">
        <v>464</v>
      </c>
      <c r="BL21" s="192" t="s">
        <v>6857</v>
      </c>
      <c r="BM21" s="192" t="s">
        <v>22</v>
      </c>
      <c r="BN21" s="192">
        <v>2</v>
      </c>
      <c r="BO21" s="192" t="s">
        <v>6859</v>
      </c>
      <c r="BP21" s="189" t="s">
        <v>6858</v>
      </c>
      <c r="BQ21" s="193">
        <v>44651</v>
      </c>
      <c r="BR21" s="191" t="s">
        <v>6866</v>
      </c>
      <c r="BS21" s="185" t="s">
        <v>14</v>
      </c>
      <c r="BT21" s="185" t="s">
        <v>4549</v>
      </c>
      <c r="BU21" s="185" t="s">
        <v>14</v>
      </c>
      <c r="BV21" s="185" t="s">
        <v>14</v>
      </c>
      <c r="BW21" s="185" t="s">
        <v>6865</v>
      </c>
      <c r="BX21" s="185">
        <v>0</v>
      </c>
      <c r="BY21" s="182">
        <v>44651</v>
      </c>
      <c r="BZ21" s="192" t="s">
        <v>6868</v>
      </c>
      <c r="CA21" s="192">
        <v>1607</v>
      </c>
      <c r="CB21" s="192" t="s">
        <v>6840</v>
      </c>
      <c r="CC21" s="192" t="s">
        <v>47</v>
      </c>
      <c r="CD21" s="192">
        <v>1</v>
      </c>
      <c r="CE21" s="192" t="s">
        <v>6867</v>
      </c>
      <c r="CF21" s="192" t="s">
        <v>6841</v>
      </c>
      <c r="CG21" s="193">
        <v>44651</v>
      </c>
      <c r="CH21" s="191" t="s">
        <v>8969</v>
      </c>
      <c r="CI21" s="192" t="e">
        <v>#N/A</v>
      </c>
      <c r="CJ21" s="192" t="e">
        <v>#N/A</v>
      </c>
      <c r="CK21" s="192" t="e">
        <v>#N/A</v>
      </c>
      <c r="CL21" s="192" t="e">
        <v>#N/A</v>
      </c>
      <c r="CM21" s="192" t="e">
        <v>#N/A</v>
      </c>
      <c r="CN21" s="192" t="e">
        <v>#N/A</v>
      </c>
      <c r="CO21" s="194" t="e">
        <v>#N/A</v>
      </c>
      <c r="CP21" s="192" t="s">
        <v>404</v>
      </c>
      <c r="CQ21" s="185" t="s">
        <v>14</v>
      </c>
      <c r="CR21" s="185">
        <v>0</v>
      </c>
      <c r="CS21" s="185" t="s">
        <v>22</v>
      </c>
      <c r="CT21" s="185">
        <v>2</v>
      </c>
      <c r="CU21" s="185">
        <v>0</v>
      </c>
      <c r="CV21" s="185">
        <v>0</v>
      </c>
      <c r="CW21" s="182">
        <v>43510</v>
      </c>
      <c r="CX21" s="192" t="s">
        <v>6870</v>
      </c>
      <c r="CY21" s="189">
        <v>7700000</v>
      </c>
      <c r="CZ21" s="189" t="s">
        <v>6840</v>
      </c>
      <c r="DA21" s="189" t="s">
        <v>47</v>
      </c>
      <c r="DB21" s="189">
        <v>1</v>
      </c>
      <c r="DC21" s="189" t="s">
        <v>6869</v>
      </c>
      <c r="DD21" s="189" t="s">
        <v>6841</v>
      </c>
      <c r="DE21" s="195">
        <v>44651</v>
      </c>
      <c r="DF21" s="191" t="s">
        <v>6871</v>
      </c>
      <c r="DG21" s="181">
        <v>39900000</v>
      </c>
      <c r="DH21" s="185" t="s">
        <v>6840</v>
      </c>
      <c r="DI21" s="185" t="s">
        <v>47</v>
      </c>
      <c r="DJ21" s="185">
        <v>1</v>
      </c>
      <c r="DK21" s="185" t="s">
        <v>6869</v>
      </c>
      <c r="DL21" s="185" t="s">
        <v>6841</v>
      </c>
      <c r="DM21" s="182">
        <v>44651</v>
      </c>
      <c r="DN21" s="192" t="s">
        <v>6872</v>
      </c>
      <c r="DO21" s="189">
        <v>3400000</v>
      </c>
      <c r="DP21" s="192" t="s">
        <v>6840</v>
      </c>
      <c r="DQ21" s="192" t="s">
        <v>47</v>
      </c>
      <c r="DR21" s="192">
        <v>1</v>
      </c>
      <c r="DS21" s="192" t="s">
        <v>6869</v>
      </c>
      <c r="DT21" s="192" t="s">
        <v>6841</v>
      </c>
      <c r="DU21" s="193">
        <v>44651</v>
      </c>
      <c r="DV21" s="191" t="s">
        <v>6873</v>
      </c>
      <c r="DW21" s="181">
        <v>4507000</v>
      </c>
      <c r="DX21" s="185" t="s">
        <v>6840</v>
      </c>
      <c r="DY21" s="185" t="s">
        <v>47</v>
      </c>
      <c r="DZ21" s="185">
        <v>1</v>
      </c>
      <c r="EA21" s="185" t="s">
        <v>6869</v>
      </c>
      <c r="EB21" s="185" t="s">
        <v>6841</v>
      </c>
      <c r="EC21" s="182">
        <v>44651</v>
      </c>
      <c r="ED21" s="192" t="s">
        <v>6874</v>
      </c>
      <c r="EE21" s="189">
        <v>2900000</v>
      </c>
      <c r="EF21" s="192" t="s">
        <v>6840</v>
      </c>
      <c r="EG21" s="192" t="s">
        <v>47</v>
      </c>
      <c r="EH21" s="192">
        <v>1</v>
      </c>
      <c r="EI21" s="192" t="s">
        <v>6869</v>
      </c>
      <c r="EJ21" s="192" t="s">
        <v>6841</v>
      </c>
      <c r="EK21" s="193">
        <v>44651</v>
      </c>
      <c r="EL21" s="191" t="s">
        <v>6875</v>
      </c>
      <c r="EM21" s="181">
        <v>293000</v>
      </c>
      <c r="EN21" s="185" t="s">
        <v>6840</v>
      </c>
      <c r="EO21" s="185" t="s">
        <v>47</v>
      </c>
      <c r="EP21" s="185">
        <v>1</v>
      </c>
      <c r="EQ21" s="185" t="s">
        <v>6869</v>
      </c>
      <c r="ER21" s="185" t="s">
        <v>6841</v>
      </c>
      <c r="ES21" s="182">
        <v>44651</v>
      </c>
      <c r="ET21" s="192" t="s">
        <v>6864</v>
      </c>
      <c r="EU21" s="192">
        <v>826</v>
      </c>
      <c r="EV21" s="192" t="s">
        <v>6861</v>
      </c>
      <c r="EW21" s="192">
        <v>0</v>
      </c>
      <c r="EX21" s="192">
        <v>0</v>
      </c>
      <c r="EY21" s="192" t="s">
        <v>6863</v>
      </c>
      <c r="EZ21" s="192" t="s">
        <v>6862</v>
      </c>
      <c r="FA21" s="193">
        <v>44651</v>
      </c>
      <c r="FB21" s="191" t="s">
        <v>6876</v>
      </c>
      <c r="FC21" s="185">
        <v>3</v>
      </c>
      <c r="FD21" s="185">
        <v>0</v>
      </c>
      <c r="FE21" s="185" t="s">
        <v>22</v>
      </c>
      <c r="FF21" s="185">
        <v>2</v>
      </c>
      <c r="FG21" s="185" t="s">
        <v>4547</v>
      </c>
      <c r="FH21" s="185">
        <v>0</v>
      </c>
      <c r="FI21" s="182">
        <v>44651</v>
      </c>
      <c r="FJ21" s="191" t="s">
        <v>407</v>
      </c>
      <c r="FK21" s="192">
        <v>1800000</v>
      </c>
      <c r="FL21" s="192" t="s">
        <v>405</v>
      </c>
      <c r="FM21" s="192" t="s">
        <v>22</v>
      </c>
      <c r="FN21" s="192">
        <v>2</v>
      </c>
      <c r="FO21" s="192">
        <v>0</v>
      </c>
      <c r="FP21" s="189" t="s">
        <v>406</v>
      </c>
      <c r="FQ21" s="190">
        <v>43510</v>
      </c>
      <c r="FR21" s="191" t="s">
        <v>408</v>
      </c>
      <c r="FS21" s="185">
        <v>11500</v>
      </c>
      <c r="FT21" s="185" t="s">
        <v>405</v>
      </c>
      <c r="FU21" s="185" t="s">
        <v>22</v>
      </c>
      <c r="FV21" s="185">
        <v>2</v>
      </c>
      <c r="FW21" s="185">
        <v>0</v>
      </c>
      <c r="FX21" s="185" t="s">
        <v>406</v>
      </c>
      <c r="FY21" s="182">
        <v>43510</v>
      </c>
      <c r="FZ21" s="192" t="s">
        <v>3374</v>
      </c>
      <c r="GA21" s="192">
        <v>0</v>
      </c>
      <c r="GB21" s="192" t="s">
        <v>2716</v>
      </c>
      <c r="GC21" s="192" t="s">
        <v>22</v>
      </c>
      <c r="GD21" s="192">
        <v>2</v>
      </c>
      <c r="GE21" s="192" t="s">
        <v>14</v>
      </c>
      <c r="GF21" s="192" t="s">
        <v>14</v>
      </c>
      <c r="GG21" s="193">
        <v>44483</v>
      </c>
      <c r="GH21" s="191" t="s">
        <v>3384</v>
      </c>
      <c r="GI21" s="185">
        <v>3</v>
      </c>
      <c r="GJ21" s="185" t="s">
        <v>2716</v>
      </c>
      <c r="GK21" s="185" t="s">
        <v>22</v>
      </c>
      <c r="GL21" s="185">
        <v>2</v>
      </c>
      <c r="GM21" s="185" t="s">
        <v>14</v>
      </c>
      <c r="GN21" s="185" t="s">
        <v>14</v>
      </c>
      <c r="GO21" s="182">
        <v>44483</v>
      </c>
      <c r="GP21" s="192" t="s">
        <v>3376</v>
      </c>
      <c r="GQ21" s="192">
        <v>1</v>
      </c>
      <c r="GR21" s="192" t="s">
        <v>2716</v>
      </c>
      <c r="GS21" s="192" t="s">
        <v>22</v>
      </c>
      <c r="GT21" s="192">
        <v>2</v>
      </c>
      <c r="GU21" s="192" t="s">
        <v>14</v>
      </c>
      <c r="GV21" s="192" t="s">
        <v>14</v>
      </c>
      <c r="GW21" s="193">
        <v>44483</v>
      </c>
      <c r="GX21" s="191" t="s">
        <v>3385</v>
      </c>
      <c r="GY21" s="185">
        <v>0</v>
      </c>
      <c r="GZ21" s="185" t="s">
        <v>2716</v>
      </c>
      <c r="HA21" s="185" t="s">
        <v>22</v>
      </c>
      <c r="HB21" s="185">
        <v>2</v>
      </c>
      <c r="HC21" s="185" t="s">
        <v>14</v>
      </c>
      <c r="HD21" s="185" t="s">
        <v>14</v>
      </c>
      <c r="HE21" s="182">
        <v>44483</v>
      </c>
      <c r="HF21" s="192" t="s">
        <v>3372</v>
      </c>
      <c r="HG21" s="192">
        <v>2</v>
      </c>
      <c r="HH21" s="192" t="s">
        <v>2716</v>
      </c>
      <c r="HI21" s="192" t="s">
        <v>22</v>
      </c>
      <c r="HJ21" s="192">
        <v>2</v>
      </c>
      <c r="HK21" s="192" t="s">
        <v>14</v>
      </c>
      <c r="HL21" s="192" t="s">
        <v>14</v>
      </c>
      <c r="HM21" s="193">
        <v>44483</v>
      </c>
      <c r="HN21" s="191" t="s">
        <v>3382</v>
      </c>
      <c r="HO21" s="185">
        <v>2</v>
      </c>
      <c r="HP21" s="185" t="s">
        <v>2716</v>
      </c>
      <c r="HQ21" s="185" t="s">
        <v>22</v>
      </c>
      <c r="HR21" s="185">
        <v>2</v>
      </c>
      <c r="HS21" s="185" t="s">
        <v>14</v>
      </c>
      <c r="HT21" s="185" t="s">
        <v>14</v>
      </c>
      <c r="HU21" s="182">
        <v>44483</v>
      </c>
      <c r="HV21" s="192" t="s">
        <v>3378</v>
      </c>
      <c r="HW21" s="192">
        <v>3</v>
      </c>
      <c r="HX21" s="192" t="s">
        <v>2716</v>
      </c>
      <c r="HY21" s="192" t="s">
        <v>22</v>
      </c>
      <c r="HZ21" s="192">
        <v>2</v>
      </c>
      <c r="IA21" s="192" t="s">
        <v>14</v>
      </c>
      <c r="IB21" s="192" t="s">
        <v>14</v>
      </c>
      <c r="IC21" s="193">
        <v>44483</v>
      </c>
      <c r="ID21" s="191" t="s">
        <v>3395</v>
      </c>
      <c r="IE21" s="185">
        <v>2</v>
      </c>
      <c r="IF21" s="185" t="s">
        <v>2716</v>
      </c>
      <c r="IG21" s="185" t="s">
        <v>22</v>
      </c>
      <c r="IH21" s="185">
        <v>2</v>
      </c>
      <c r="II21" s="185" t="s">
        <v>14</v>
      </c>
      <c r="IJ21" s="185" t="s">
        <v>14</v>
      </c>
      <c r="IK21" s="182">
        <v>44488</v>
      </c>
      <c r="IL21" s="192" t="s">
        <v>3380</v>
      </c>
      <c r="IM21" s="192">
        <v>3</v>
      </c>
      <c r="IN21" s="192" t="s">
        <v>2716</v>
      </c>
      <c r="IO21" s="192" t="s">
        <v>22</v>
      </c>
      <c r="IP21" s="192">
        <v>2</v>
      </c>
      <c r="IQ21" s="192" t="s">
        <v>14</v>
      </c>
      <c r="IR21" s="192" t="s">
        <v>14</v>
      </c>
      <c r="IS21" s="193">
        <v>44483</v>
      </c>
    </row>
    <row r="22" spans="1:253" s="187" customFormat="1" ht="12.95" customHeight="1" x14ac:dyDescent="0.2">
      <c r="A22" s="187" t="s">
        <v>409</v>
      </c>
      <c r="B22" s="187" t="s">
        <v>8427</v>
      </c>
      <c r="C22" s="187" t="s">
        <v>410</v>
      </c>
      <c r="D22" s="187" t="s">
        <v>403</v>
      </c>
      <c r="E22" s="187" t="s">
        <v>7903</v>
      </c>
      <c r="F22" s="187" t="s">
        <v>6878</v>
      </c>
      <c r="G22" s="180">
        <v>51000000</v>
      </c>
      <c r="H22" s="181" t="s">
        <v>6840</v>
      </c>
      <c r="I22" s="181" t="s">
        <v>47</v>
      </c>
      <c r="J22" s="181">
        <v>1</v>
      </c>
      <c r="K22" s="181" t="s">
        <v>6877</v>
      </c>
      <c r="L22" s="181" t="s">
        <v>6841</v>
      </c>
      <c r="M22" s="182">
        <v>44651</v>
      </c>
      <c r="N22" s="191" t="s">
        <v>6882</v>
      </c>
      <c r="O22" s="183">
        <v>133358</v>
      </c>
      <c r="P22" s="183" t="s">
        <v>6879</v>
      </c>
      <c r="Q22" s="183" t="s">
        <v>22</v>
      </c>
      <c r="R22" s="183">
        <v>2</v>
      </c>
      <c r="S22" s="183" t="s">
        <v>6881</v>
      </c>
      <c r="T22" s="183" t="s">
        <v>6880</v>
      </c>
      <c r="U22" s="184">
        <v>44651</v>
      </c>
      <c r="V22" s="191" t="s">
        <v>6886</v>
      </c>
      <c r="W22" s="181">
        <v>22963000</v>
      </c>
      <c r="X22" s="181" t="s">
        <v>6883</v>
      </c>
      <c r="Y22" s="181" t="s">
        <v>22</v>
      </c>
      <c r="Z22" s="181">
        <v>2</v>
      </c>
      <c r="AA22" s="181" t="s">
        <v>6885</v>
      </c>
      <c r="AB22" s="181" t="s">
        <v>6884</v>
      </c>
      <c r="AC22" s="182">
        <v>44651</v>
      </c>
      <c r="AD22" s="191" t="s">
        <v>6890</v>
      </c>
      <c r="AE22" s="189">
        <v>5510000</v>
      </c>
      <c r="AF22" s="189" t="s">
        <v>6887</v>
      </c>
      <c r="AG22" s="189" t="s">
        <v>22</v>
      </c>
      <c r="AH22" s="189">
        <v>2</v>
      </c>
      <c r="AI22" s="189" t="s">
        <v>6889</v>
      </c>
      <c r="AJ22" s="189" t="s">
        <v>6888</v>
      </c>
      <c r="AK22" s="190">
        <v>44651</v>
      </c>
      <c r="AL22" s="191" t="s">
        <v>6893</v>
      </c>
      <c r="AM22" s="181">
        <v>1842000</v>
      </c>
      <c r="AN22" s="181" t="s">
        <v>6891</v>
      </c>
      <c r="AO22" s="181" t="s">
        <v>22</v>
      </c>
      <c r="AP22" s="181">
        <v>2</v>
      </c>
      <c r="AQ22" s="181" t="s">
        <v>6892</v>
      </c>
      <c r="AR22" s="181" t="s">
        <v>6884</v>
      </c>
      <c r="AS22" s="182">
        <v>44651</v>
      </c>
      <c r="AT22" s="192" t="s">
        <v>6895</v>
      </c>
      <c r="AU22" s="189" t="s">
        <v>14</v>
      </c>
      <c r="AV22" s="189" t="s">
        <v>14</v>
      </c>
      <c r="AW22" s="189" t="s">
        <v>14</v>
      </c>
      <c r="AX22" s="189" t="s">
        <v>14</v>
      </c>
      <c r="AY22" s="189" t="s">
        <v>5591</v>
      </c>
      <c r="AZ22" s="189" t="s">
        <v>14</v>
      </c>
      <c r="BA22" s="190">
        <v>44651</v>
      </c>
      <c r="BB22" s="191" t="s">
        <v>6894</v>
      </c>
      <c r="BC22" s="181" t="s">
        <v>14</v>
      </c>
      <c r="BD22" s="181" t="s">
        <v>2236</v>
      </c>
      <c r="BE22" s="181" t="s">
        <v>14</v>
      </c>
      <c r="BF22" s="181" t="s">
        <v>14</v>
      </c>
      <c r="BG22" s="181" t="s">
        <v>5591</v>
      </c>
      <c r="BH22" s="181" t="s">
        <v>14</v>
      </c>
      <c r="BI22" s="182">
        <v>44651</v>
      </c>
      <c r="BJ22" s="192" t="s">
        <v>6899</v>
      </c>
      <c r="BK22" s="192">
        <v>362</v>
      </c>
      <c r="BL22" s="192" t="s">
        <v>6896</v>
      </c>
      <c r="BM22" s="192" t="s">
        <v>22</v>
      </c>
      <c r="BN22" s="192">
        <v>2</v>
      </c>
      <c r="BO22" s="192" t="s">
        <v>6898</v>
      </c>
      <c r="BP22" s="189" t="s">
        <v>6897</v>
      </c>
      <c r="BQ22" s="193">
        <v>44651</v>
      </c>
      <c r="BR22" s="191" t="s">
        <v>411</v>
      </c>
      <c r="BS22" s="185" t="s">
        <v>14</v>
      </c>
      <c r="BT22" s="185">
        <v>0</v>
      </c>
      <c r="BU22" s="185" t="s">
        <v>22</v>
      </c>
      <c r="BV22" s="185">
        <v>2</v>
      </c>
      <c r="BW22" s="185">
        <v>0</v>
      </c>
      <c r="BX22" s="185">
        <v>0</v>
      </c>
      <c r="BY22" s="182">
        <v>43510</v>
      </c>
      <c r="BZ22" s="192" t="s">
        <v>412</v>
      </c>
      <c r="CA22" s="192" t="s">
        <v>14</v>
      </c>
      <c r="CB22" s="192">
        <v>0</v>
      </c>
      <c r="CC22" s="192" t="s">
        <v>14</v>
      </c>
      <c r="CD22" s="192" t="s">
        <v>14</v>
      </c>
      <c r="CE22" s="192">
        <v>0</v>
      </c>
      <c r="CF22" s="192">
        <v>0</v>
      </c>
      <c r="CG22" s="193">
        <v>43510</v>
      </c>
      <c r="CH22" s="191" t="s">
        <v>8970</v>
      </c>
      <c r="CI22" s="192" t="e">
        <v>#N/A</v>
      </c>
      <c r="CJ22" s="192" t="e">
        <v>#N/A</v>
      </c>
      <c r="CK22" s="192" t="e">
        <v>#N/A</v>
      </c>
      <c r="CL22" s="192" t="e">
        <v>#N/A</v>
      </c>
      <c r="CM22" s="192" t="e">
        <v>#N/A</v>
      </c>
      <c r="CN22" s="192" t="e">
        <v>#N/A</v>
      </c>
      <c r="CO22" s="194" t="e">
        <v>#N/A</v>
      </c>
      <c r="CP22" s="192" t="s">
        <v>413</v>
      </c>
      <c r="CQ22" s="185" t="s">
        <v>14</v>
      </c>
      <c r="CR22" s="185">
        <v>0</v>
      </c>
      <c r="CS22" s="185" t="s">
        <v>22</v>
      </c>
      <c r="CT22" s="185">
        <v>2</v>
      </c>
      <c r="CU22" s="185">
        <v>0</v>
      </c>
      <c r="CV22" s="185">
        <v>0</v>
      </c>
      <c r="CW22" s="182">
        <v>43510</v>
      </c>
      <c r="CX22" s="192" t="s">
        <v>6905</v>
      </c>
      <c r="CY22" s="189">
        <v>4831000</v>
      </c>
      <c r="CZ22" s="189" t="s">
        <v>6903</v>
      </c>
      <c r="DA22" s="189" t="s">
        <v>22</v>
      </c>
      <c r="DB22" s="189">
        <v>2</v>
      </c>
      <c r="DC22" s="189" t="s">
        <v>6910</v>
      </c>
      <c r="DD22" s="189" t="s">
        <v>6904</v>
      </c>
      <c r="DE22" s="195">
        <v>44651</v>
      </c>
      <c r="DF22" s="191" t="s">
        <v>6907</v>
      </c>
      <c r="DG22" s="181">
        <v>17453000</v>
      </c>
      <c r="DH22" s="185" t="s">
        <v>6903</v>
      </c>
      <c r="DI22" s="185" t="s">
        <v>22</v>
      </c>
      <c r="DJ22" s="185">
        <v>2</v>
      </c>
      <c r="DK22" s="185" t="s">
        <v>6906</v>
      </c>
      <c r="DL22" s="185" t="s">
        <v>6904</v>
      </c>
      <c r="DM22" s="182">
        <v>44651</v>
      </c>
      <c r="DN22" s="192" t="s">
        <v>6909</v>
      </c>
      <c r="DO22" s="189">
        <v>679000</v>
      </c>
      <c r="DP22" s="192" t="s">
        <v>6903</v>
      </c>
      <c r="DQ22" s="192" t="s">
        <v>22</v>
      </c>
      <c r="DR22" s="192">
        <v>2</v>
      </c>
      <c r="DS22" s="192" t="s">
        <v>6908</v>
      </c>
      <c r="DT22" s="192" t="s">
        <v>6904</v>
      </c>
      <c r="DU22" s="193">
        <v>44651</v>
      </c>
      <c r="DV22" s="191" t="s">
        <v>6911</v>
      </c>
      <c r="DW22" s="181">
        <v>4831000</v>
      </c>
      <c r="DX22" s="185" t="s">
        <v>6903</v>
      </c>
      <c r="DY22" s="185" t="s">
        <v>22</v>
      </c>
      <c r="DZ22" s="185">
        <v>2</v>
      </c>
      <c r="EA22" s="185" t="s">
        <v>6910</v>
      </c>
      <c r="EB22" s="185" t="s">
        <v>6904</v>
      </c>
      <c r="EC22" s="182">
        <v>44651</v>
      </c>
      <c r="ED22" s="192" t="s">
        <v>6912</v>
      </c>
      <c r="EE22" s="189">
        <v>0</v>
      </c>
      <c r="EF22" s="192" t="s">
        <v>6903</v>
      </c>
      <c r="EG22" s="192" t="s">
        <v>19</v>
      </c>
      <c r="EH22" s="192">
        <v>3</v>
      </c>
      <c r="EI22" s="192" t="s">
        <v>5591</v>
      </c>
      <c r="EJ22" s="192" t="s">
        <v>6904</v>
      </c>
      <c r="EK22" s="193">
        <v>44651</v>
      </c>
      <c r="EL22" s="191" t="s">
        <v>6913</v>
      </c>
      <c r="EM22" s="181">
        <v>0</v>
      </c>
      <c r="EN22" s="185" t="s">
        <v>6903</v>
      </c>
      <c r="EO22" s="185" t="s">
        <v>19</v>
      </c>
      <c r="EP22" s="185">
        <v>3</v>
      </c>
      <c r="EQ22" s="185" t="s">
        <v>5591</v>
      </c>
      <c r="ER22" s="185" t="s">
        <v>6904</v>
      </c>
      <c r="ES22" s="182">
        <v>44651</v>
      </c>
      <c r="ET22" s="192" t="s">
        <v>6902</v>
      </c>
      <c r="EU22" s="192">
        <v>826</v>
      </c>
      <c r="EV22" s="192" t="s">
        <v>6900</v>
      </c>
      <c r="EW22" s="192" t="s">
        <v>22</v>
      </c>
      <c r="EX22" s="192">
        <v>2</v>
      </c>
      <c r="EY22" s="192" t="s">
        <v>6863</v>
      </c>
      <c r="EZ22" s="192" t="s">
        <v>6901</v>
      </c>
      <c r="FA22" s="193">
        <v>44651</v>
      </c>
      <c r="FB22" s="191" t="s">
        <v>6915</v>
      </c>
      <c r="FC22" s="185">
        <v>3</v>
      </c>
      <c r="FD22" s="185">
        <v>0</v>
      </c>
      <c r="FE22" s="185" t="s">
        <v>22</v>
      </c>
      <c r="FF22" s="185">
        <v>2</v>
      </c>
      <c r="FG22" s="185" t="s">
        <v>6914</v>
      </c>
      <c r="FH22" s="185">
        <v>0</v>
      </c>
      <c r="FI22" s="182">
        <v>44651</v>
      </c>
      <c r="FJ22" s="191" t="s">
        <v>414</v>
      </c>
      <c r="FK22" s="192" t="s">
        <v>14</v>
      </c>
      <c r="FL22" s="192">
        <v>0</v>
      </c>
      <c r="FM22" s="192" t="s">
        <v>22</v>
      </c>
      <c r="FN22" s="192">
        <v>2</v>
      </c>
      <c r="FO22" s="192">
        <v>0</v>
      </c>
      <c r="FP22" s="189">
        <v>0</v>
      </c>
      <c r="FQ22" s="190">
        <v>43510</v>
      </c>
      <c r="FR22" s="191" t="s">
        <v>415</v>
      </c>
      <c r="FS22" s="185" t="s">
        <v>14</v>
      </c>
      <c r="FT22" s="185">
        <v>0</v>
      </c>
      <c r="FU22" s="185" t="s">
        <v>22</v>
      </c>
      <c r="FV22" s="185">
        <v>2</v>
      </c>
      <c r="FW22" s="185">
        <v>0</v>
      </c>
      <c r="FX22" s="185">
        <v>0</v>
      </c>
      <c r="FY22" s="182">
        <v>43510</v>
      </c>
      <c r="FZ22" s="192" t="s">
        <v>3387</v>
      </c>
      <c r="GA22" s="192">
        <v>0</v>
      </c>
      <c r="GB22" s="192" t="s">
        <v>2716</v>
      </c>
      <c r="GC22" s="192" t="s">
        <v>22</v>
      </c>
      <c r="GD22" s="192">
        <v>2</v>
      </c>
      <c r="GE22" s="192" t="s">
        <v>14</v>
      </c>
      <c r="GF22" s="192" t="s">
        <v>14</v>
      </c>
      <c r="GG22" s="193">
        <v>44483</v>
      </c>
      <c r="GH22" s="191" t="s">
        <v>3392</v>
      </c>
      <c r="GI22" s="185">
        <v>2</v>
      </c>
      <c r="GJ22" s="185" t="s">
        <v>2716</v>
      </c>
      <c r="GK22" s="185" t="s">
        <v>22</v>
      </c>
      <c r="GL22" s="185">
        <v>2</v>
      </c>
      <c r="GM22" s="185" t="s">
        <v>14</v>
      </c>
      <c r="GN22" s="185" t="s">
        <v>14</v>
      </c>
      <c r="GO22" s="182">
        <v>44483</v>
      </c>
      <c r="GP22" s="192" t="s">
        <v>3388</v>
      </c>
      <c r="GQ22" s="192">
        <v>1</v>
      </c>
      <c r="GR22" s="192" t="s">
        <v>2716</v>
      </c>
      <c r="GS22" s="192" t="s">
        <v>22</v>
      </c>
      <c r="GT22" s="192">
        <v>2</v>
      </c>
      <c r="GU22" s="192" t="s">
        <v>14</v>
      </c>
      <c r="GV22" s="192" t="s">
        <v>14</v>
      </c>
      <c r="GW22" s="193">
        <v>44483</v>
      </c>
      <c r="GX22" s="191" t="s">
        <v>3393</v>
      </c>
      <c r="GY22" s="185">
        <v>0</v>
      </c>
      <c r="GZ22" s="185" t="s">
        <v>2716</v>
      </c>
      <c r="HA22" s="185" t="s">
        <v>22</v>
      </c>
      <c r="HB22" s="185">
        <v>2</v>
      </c>
      <c r="HC22" s="185" t="s">
        <v>14</v>
      </c>
      <c r="HD22" s="185" t="s">
        <v>14</v>
      </c>
      <c r="HE22" s="182">
        <v>44483</v>
      </c>
      <c r="HF22" s="192" t="s">
        <v>3386</v>
      </c>
      <c r="HG22" s="192">
        <v>2</v>
      </c>
      <c r="HH22" s="192" t="s">
        <v>2716</v>
      </c>
      <c r="HI22" s="192" t="s">
        <v>22</v>
      </c>
      <c r="HJ22" s="192">
        <v>2</v>
      </c>
      <c r="HK22" s="192" t="s">
        <v>14</v>
      </c>
      <c r="HL22" s="192" t="s">
        <v>14</v>
      </c>
      <c r="HM22" s="193">
        <v>44483</v>
      </c>
      <c r="HN22" s="191" t="s">
        <v>3391</v>
      </c>
      <c r="HO22" s="185">
        <v>2</v>
      </c>
      <c r="HP22" s="185" t="s">
        <v>2716</v>
      </c>
      <c r="HQ22" s="185" t="s">
        <v>22</v>
      </c>
      <c r="HR22" s="185">
        <v>2</v>
      </c>
      <c r="HS22" s="185" t="s">
        <v>14</v>
      </c>
      <c r="HT22" s="185" t="s">
        <v>14</v>
      </c>
      <c r="HU22" s="182">
        <v>44483</v>
      </c>
      <c r="HV22" s="192" t="s">
        <v>3389</v>
      </c>
      <c r="HW22" s="192">
        <v>3</v>
      </c>
      <c r="HX22" s="192" t="s">
        <v>2716</v>
      </c>
      <c r="HY22" s="192" t="s">
        <v>22</v>
      </c>
      <c r="HZ22" s="192">
        <v>2</v>
      </c>
      <c r="IA22" s="192" t="s">
        <v>14</v>
      </c>
      <c r="IB22" s="192" t="s">
        <v>14</v>
      </c>
      <c r="IC22" s="193">
        <v>44483</v>
      </c>
      <c r="ID22" s="191" t="s">
        <v>3396</v>
      </c>
      <c r="IE22" s="185">
        <v>2</v>
      </c>
      <c r="IF22" s="185" t="s">
        <v>2716</v>
      </c>
      <c r="IG22" s="185" t="s">
        <v>22</v>
      </c>
      <c r="IH22" s="185">
        <v>2</v>
      </c>
      <c r="II22" s="185" t="s">
        <v>14</v>
      </c>
      <c r="IJ22" s="185" t="s">
        <v>14</v>
      </c>
      <c r="IK22" s="182">
        <v>44488</v>
      </c>
      <c r="IL22" s="192" t="s">
        <v>3390</v>
      </c>
      <c r="IM22" s="192">
        <v>3</v>
      </c>
      <c r="IN22" s="192" t="s">
        <v>2716</v>
      </c>
      <c r="IO22" s="192" t="s">
        <v>22</v>
      </c>
      <c r="IP22" s="192">
        <v>2</v>
      </c>
      <c r="IQ22" s="192" t="s">
        <v>14</v>
      </c>
      <c r="IR22" s="192" t="s">
        <v>14</v>
      </c>
      <c r="IS22" s="193">
        <v>44483</v>
      </c>
    </row>
    <row r="23" spans="1:253" s="187" customFormat="1" ht="12.95" customHeight="1" x14ac:dyDescent="0.2">
      <c r="A23" s="187" t="s">
        <v>914</v>
      </c>
      <c r="B23" s="187" t="s">
        <v>8427</v>
      </c>
      <c r="C23" s="187" t="s">
        <v>915</v>
      </c>
      <c r="D23" s="187" t="s">
        <v>916</v>
      </c>
      <c r="E23" s="187" t="s">
        <v>7908</v>
      </c>
      <c r="F23" s="187" t="s">
        <v>2281</v>
      </c>
      <c r="G23" s="180">
        <v>5197000</v>
      </c>
      <c r="H23" s="181" t="s">
        <v>2278</v>
      </c>
      <c r="I23" s="181" t="s">
        <v>47</v>
      </c>
      <c r="J23" s="181">
        <v>1</v>
      </c>
      <c r="K23" s="181" t="s">
        <v>2280</v>
      </c>
      <c r="L23" s="181" t="s">
        <v>2279</v>
      </c>
      <c r="M23" s="182">
        <v>44224</v>
      </c>
      <c r="N23" s="191" t="s">
        <v>1514</v>
      </c>
      <c r="O23" s="183">
        <v>4966</v>
      </c>
      <c r="P23" s="183" t="s">
        <v>1511</v>
      </c>
      <c r="Q23" s="183" t="s">
        <v>19</v>
      </c>
      <c r="R23" s="183">
        <v>3</v>
      </c>
      <c r="S23" s="183" t="s">
        <v>1513</v>
      </c>
      <c r="T23" s="183" t="s">
        <v>1512</v>
      </c>
      <c r="U23" s="184">
        <v>43867</v>
      </c>
      <c r="V23" s="191" t="s">
        <v>1957</v>
      </c>
      <c r="W23" s="181">
        <v>1730000</v>
      </c>
      <c r="X23" s="181" t="s">
        <v>1951</v>
      </c>
      <c r="Y23" s="181" t="s">
        <v>19</v>
      </c>
      <c r="Z23" s="181">
        <v>3</v>
      </c>
      <c r="AA23" s="181" t="s">
        <v>1956</v>
      </c>
      <c r="AB23" s="181" t="s">
        <v>1955</v>
      </c>
      <c r="AC23" s="182">
        <v>44110</v>
      </c>
      <c r="AD23" s="191" t="s">
        <v>2285</v>
      </c>
      <c r="AE23" s="189">
        <v>86000</v>
      </c>
      <c r="AF23" s="189" t="s">
        <v>2282</v>
      </c>
      <c r="AG23" s="189" t="s">
        <v>22</v>
      </c>
      <c r="AH23" s="189">
        <v>2</v>
      </c>
      <c r="AI23" s="189" t="s">
        <v>2284</v>
      </c>
      <c r="AJ23" s="189" t="s">
        <v>2283</v>
      </c>
      <c r="AK23" s="190">
        <v>44224</v>
      </c>
      <c r="AL23" s="191" t="s">
        <v>2286</v>
      </c>
      <c r="AM23" s="181">
        <v>86000</v>
      </c>
      <c r="AN23" s="181" t="s">
        <v>2282</v>
      </c>
      <c r="AO23" s="181" t="s">
        <v>22</v>
      </c>
      <c r="AP23" s="181">
        <v>2</v>
      </c>
      <c r="AQ23" s="181" t="s">
        <v>2284</v>
      </c>
      <c r="AR23" s="181" t="s">
        <v>2283</v>
      </c>
      <c r="AS23" s="182">
        <v>44224</v>
      </c>
      <c r="AT23" s="192" t="s">
        <v>923</v>
      </c>
      <c r="AU23" s="189">
        <v>0</v>
      </c>
      <c r="AV23" s="189">
        <v>0</v>
      </c>
      <c r="AW23" s="189" t="s">
        <v>22</v>
      </c>
      <c r="AX23" s="189">
        <v>2</v>
      </c>
      <c r="AY23" s="189">
        <v>0</v>
      </c>
      <c r="AZ23" s="189">
        <v>0</v>
      </c>
      <c r="BA23" s="190">
        <v>43566</v>
      </c>
      <c r="BB23" s="191" t="s">
        <v>922</v>
      </c>
      <c r="BC23" s="181">
        <v>0</v>
      </c>
      <c r="BD23" s="181">
        <v>0</v>
      </c>
      <c r="BE23" s="181" t="s">
        <v>22</v>
      </c>
      <c r="BF23" s="181">
        <v>2</v>
      </c>
      <c r="BG23" s="181">
        <v>0</v>
      </c>
      <c r="BH23" s="181">
        <v>0</v>
      </c>
      <c r="BI23" s="182">
        <v>43566</v>
      </c>
      <c r="BJ23" s="192" t="s">
        <v>1834</v>
      </c>
      <c r="BK23" s="192">
        <v>0</v>
      </c>
      <c r="BL23" s="192" t="s">
        <v>1830</v>
      </c>
      <c r="BM23" s="192" t="s">
        <v>19</v>
      </c>
      <c r="BN23" s="192">
        <v>3</v>
      </c>
      <c r="BO23" s="192" t="s">
        <v>1832</v>
      </c>
      <c r="BP23" s="189" t="s">
        <v>1831</v>
      </c>
      <c r="BQ23" s="193">
        <v>44012</v>
      </c>
      <c r="BR23" s="191" t="s">
        <v>917</v>
      </c>
      <c r="BS23" s="185">
        <v>0</v>
      </c>
      <c r="BT23" s="185">
        <v>0</v>
      </c>
      <c r="BU23" s="185" t="s">
        <v>22</v>
      </c>
      <c r="BV23" s="185">
        <v>2</v>
      </c>
      <c r="BW23" s="185">
        <v>0</v>
      </c>
      <c r="BX23" s="185">
        <v>0</v>
      </c>
      <c r="BY23" s="182">
        <v>43566</v>
      </c>
      <c r="BZ23" s="192" t="s">
        <v>918</v>
      </c>
      <c r="CA23" s="192">
        <v>0</v>
      </c>
      <c r="CB23" s="192">
        <v>0</v>
      </c>
      <c r="CC23" s="192" t="s">
        <v>22</v>
      </c>
      <c r="CD23" s="192">
        <v>2</v>
      </c>
      <c r="CE23" s="192">
        <v>0</v>
      </c>
      <c r="CF23" s="192">
        <v>0</v>
      </c>
      <c r="CG23" s="193">
        <v>43566</v>
      </c>
      <c r="CH23" s="191" t="s">
        <v>8971</v>
      </c>
      <c r="CI23" s="192" t="e">
        <v>#N/A</v>
      </c>
      <c r="CJ23" s="192" t="e">
        <v>#N/A</v>
      </c>
      <c r="CK23" s="192" t="e">
        <v>#N/A</v>
      </c>
      <c r="CL23" s="192" t="e">
        <v>#N/A</v>
      </c>
      <c r="CM23" s="192" t="e">
        <v>#N/A</v>
      </c>
      <c r="CN23" s="192" t="e">
        <v>#N/A</v>
      </c>
      <c r="CO23" s="194" t="e">
        <v>#N/A</v>
      </c>
      <c r="CP23" s="192" t="s">
        <v>921</v>
      </c>
      <c r="CQ23" s="185">
        <v>0</v>
      </c>
      <c r="CR23" s="185">
        <v>0</v>
      </c>
      <c r="CS23" s="185" t="s">
        <v>22</v>
      </c>
      <c r="CT23" s="185">
        <v>2</v>
      </c>
      <c r="CU23" s="185">
        <v>0</v>
      </c>
      <c r="CV23" s="185">
        <v>0</v>
      </c>
      <c r="CW23" s="182">
        <v>43566</v>
      </c>
      <c r="CX23" s="192" t="s">
        <v>2290</v>
      </c>
      <c r="CY23" s="189">
        <v>43000</v>
      </c>
      <c r="CZ23" s="189" t="s">
        <v>2287</v>
      </c>
      <c r="DA23" s="189" t="s">
        <v>19</v>
      </c>
      <c r="DB23" s="189">
        <v>3</v>
      </c>
      <c r="DC23" s="189" t="s">
        <v>2289</v>
      </c>
      <c r="DD23" s="189" t="s">
        <v>2288</v>
      </c>
      <c r="DE23" s="195">
        <v>44224</v>
      </c>
      <c r="DF23" s="191" t="s">
        <v>2291</v>
      </c>
      <c r="DG23" s="181">
        <v>1644000</v>
      </c>
      <c r="DH23" s="185" t="s">
        <v>2287</v>
      </c>
      <c r="DI23" s="185" t="s">
        <v>19</v>
      </c>
      <c r="DJ23" s="185">
        <v>3</v>
      </c>
      <c r="DK23" s="185" t="s">
        <v>2289</v>
      </c>
      <c r="DL23" s="185" t="s">
        <v>2288</v>
      </c>
      <c r="DM23" s="182">
        <v>44224</v>
      </c>
      <c r="DN23" s="192" t="s">
        <v>2292</v>
      </c>
      <c r="DO23" s="189">
        <v>43000</v>
      </c>
      <c r="DP23" s="192" t="s">
        <v>2287</v>
      </c>
      <c r="DQ23" s="192" t="s">
        <v>19</v>
      </c>
      <c r="DR23" s="192">
        <v>3</v>
      </c>
      <c r="DS23" s="192" t="s">
        <v>2289</v>
      </c>
      <c r="DT23" s="192" t="s">
        <v>2288</v>
      </c>
      <c r="DU23" s="193">
        <v>44224</v>
      </c>
      <c r="DV23" s="191" t="s">
        <v>2293</v>
      </c>
      <c r="DW23" s="181">
        <v>43000</v>
      </c>
      <c r="DX23" s="185" t="s">
        <v>2287</v>
      </c>
      <c r="DY23" s="185" t="s">
        <v>19</v>
      </c>
      <c r="DZ23" s="185">
        <v>3</v>
      </c>
      <c r="EA23" s="185" t="s">
        <v>2289</v>
      </c>
      <c r="EB23" s="185" t="s">
        <v>2288</v>
      </c>
      <c r="EC23" s="182">
        <v>44224</v>
      </c>
      <c r="ED23" s="192" t="s">
        <v>1958</v>
      </c>
      <c r="EE23" s="189">
        <v>0</v>
      </c>
      <c r="EF23" s="192" t="s">
        <v>1951</v>
      </c>
      <c r="EG23" s="192" t="s">
        <v>22</v>
      </c>
      <c r="EH23" s="192">
        <v>2</v>
      </c>
      <c r="EI23" s="192" t="s">
        <v>1953</v>
      </c>
      <c r="EJ23" s="192" t="s">
        <v>1952</v>
      </c>
      <c r="EK23" s="193">
        <v>44110</v>
      </c>
      <c r="EL23" s="191" t="s">
        <v>1954</v>
      </c>
      <c r="EM23" s="181">
        <v>0</v>
      </c>
      <c r="EN23" s="185" t="s">
        <v>1951</v>
      </c>
      <c r="EO23" s="185" t="s">
        <v>22</v>
      </c>
      <c r="EP23" s="185">
        <v>2</v>
      </c>
      <c r="EQ23" s="185" t="s">
        <v>1953</v>
      </c>
      <c r="ER23" s="185" t="s">
        <v>1952</v>
      </c>
      <c r="ES23" s="182">
        <v>44110</v>
      </c>
      <c r="ET23" s="192" t="s">
        <v>1833</v>
      </c>
      <c r="EU23" s="192">
        <v>0</v>
      </c>
      <c r="EV23" s="192" t="s">
        <v>1830</v>
      </c>
      <c r="EW23" s="192" t="s">
        <v>19</v>
      </c>
      <c r="EX23" s="192">
        <v>3</v>
      </c>
      <c r="EY23" s="192" t="s">
        <v>1832</v>
      </c>
      <c r="EZ23" s="192" t="s">
        <v>1831</v>
      </c>
      <c r="FA23" s="193">
        <v>44012</v>
      </c>
      <c r="FB23" s="191" t="s">
        <v>920</v>
      </c>
      <c r="FC23" s="185">
        <v>2</v>
      </c>
      <c r="FD23" s="185">
        <v>0</v>
      </c>
      <c r="FE23" s="185" t="s">
        <v>22</v>
      </c>
      <c r="FF23" s="185">
        <v>2</v>
      </c>
      <c r="FG23" s="185" t="s">
        <v>919</v>
      </c>
      <c r="FH23" s="185">
        <v>0</v>
      </c>
      <c r="FI23" s="182">
        <v>43566</v>
      </c>
      <c r="FJ23" s="191" t="s">
        <v>925</v>
      </c>
      <c r="FK23" s="192">
        <v>0</v>
      </c>
      <c r="FL23" s="192" t="s">
        <v>924</v>
      </c>
      <c r="FM23" s="192" t="s">
        <v>22</v>
      </c>
      <c r="FN23" s="192">
        <v>2</v>
      </c>
      <c r="FO23" s="192">
        <v>0</v>
      </c>
      <c r="FP23" s="189">
        <v>0</v>
      </c>
      <c r="FQ23" s="190">
        <v>43566</v>
      </c>
      <c r="FR23" s="191" t="s">
        <v>8972</v>
      </c>
      <c r="FS23" s="185" t="e">
        <v>#N/A</v>
      </c>
      <c r="FT23" s="185" t="e">
        <v>#N/A</v>
      </c>
      <c r="FU23" s="185" t="e">
        <v>#N/A</v>
      </c>
      <c r="FV23" s="185" t="e">
        <v>#N/A</v>
      </c>
      <c r="FW23" s="185" t="e">
        <v>#N/A</v>
      </c>
      <c r="FX23" s="185" t="e">
        <v>#N/A</v>
      </c>
      <c r="FY23" s="182" t="e">
        <v>#N/A</v>
      </c>
      <c r="FZ23" s="192" t="s">
        <v>3808</v>
      </c>
      <c r="GA23" s="192">
        <v>0</v>
      </c>
      <c r="GB23" s="192" t="s">
        <v>2716</v>
      </c>
      <c r="GC23" s="192" t="s">
        <v>22</v>
      </c>
      <c r="GD23" s="192">
        <v>2</v>
      </c>
      <c r="GE23" s="192" t="s">
        <v>14</v>
      </c>
      <c r="GF23" s="192" t="s">
        <v>14</v>
      </c>
      <c r="GG23" s="193">
        <v>44495</v>
      </c>
      <c r="GH23" s="191" t="s">
        <v>3814</v>
      </c>
      <c r="GI23" s="185">
        <v>0</v>
      </c>
      <c r="GJ23" s="185" t="s">
        <v>2716</v>
      </c>
      <c r="GK23" s="185" t="s">
        <v>22</v>
      </c>
      <c r="GL23" s="185">
        <v>2</v>
      </c>
      <c r="GM23" s="185" t="s">
        <v>14</v>
      </c>
      <c r="GN23" s="185" t="s">
        <v>14</v>
      </c>
      <c r="GO23" s="182">
        <v>44495</v>
      </c>
      <c r="GP23" s="192" t="s">
        <v>3809</v>
      </c>
      <c r="GQ23" s="192">
        <v>0</v>
      </c>
      <c r="GR23" s="192" t="s">
        <v>2716</v>
      </c>
      <c r="GS23" s="192" t="s">
        <v>22</v>
      </c>
      <c r="GT23" s="192">
        <v>2</v>
      </c>
      <c r="GU23" s="192" t="s">
        <v>14</v>
      </c>
      <c r="GV23" s="192" t="s">
        <v>14</v>
      </c>
      <c r="GW23" s="193">
        <v>44495</v>
      </c>
      <c r="GX23" s="191" t="s">
        <v>3815</v>
      </c>
      <c r="GY23" s="185">
        <v>0</v>
      </c>
      <c r="GZ23" s="185" t="s">
        <v>2716</v>
      </c>
      <c r="HA23" s="185" t="s">
        <v>22</v>
      </c>
      <c r="HB23" s="185">
        <v>2</v>
      </c>
      <c r="HC23" s="185" t="s">
        <v>14</v>
      </c>
      <c r="HD23" s="185" t="s">
        <v>14</v>
      </c>
      <c r="HE23" s="182">
        <v>44495</v>
      </c>
      <c r="HF23" s="192" t="s">
        <v>3807</v>
      </c>
      <c r="HG23" s="192">
        <v>0</v>
      </c>
      <c r="HH23" s="192" t="s">
        <v>2716</v>
      </c>
      <c r="HI23" s="192" t="s">
        <v>22</v>
      </c>
      <c r="HJ23" s="192">
        <v>2</v>
      </c>
      <c r="HK23" s="192" t="s">
        <v>14</v>
      </c>
      <c r="HL23" s="192" t="s">
        <v>14</v>
      </c>
      <c r="HM23" s="193">
        <v>44495</v>
      </c>
      <c r="HN23" s="191" t="s">
        <v>3813</v>
      </c>
      <c r="HO23" s="185">
        <v>1</v>
      </c>
      <c r="HP23" s="185" t="s">
        <v>2716</v>
      </c>
      <c r="HQ23" s="185" t="s">
        <v>22</v>
      </c>
      <c r="HR23" s="185">
        <v>2</v>
      </c>
      <c r="HS23" s="185" t="s">
        <v>14</v>
      </c>
      <c r="HT23" s="185" t="s">
        <v>14</v>
      </c>
      <c r="HU23" s="182">
        <v>44495</v>
      </c>
      <c r="HV23" s="192" t="s">
        <v>3810</v>
      </c>
      <c r="HW23" s="192">
        <v>0</v>
      </c>
      <c r="HX23" s="192" t="s">
        <v>2716</v>
      </c>
      <c r="HY23" s="192" t="s">
        <v>22</v>
      </c>
      <c r="HZ23" s="192">
        <v>2</v>
      </c>
      <c r="IA23" s="192" t="s">
        <v>14</v>
      </c>
      <c r="IB23" s="192" t="s">
        <v>14</v>
      </c>
      <c r="IC23" s="193">
        <v>44495</v>
      </c>
      <c r="ID23" s="191" t="s">
        <v>3812</v>
      </c>
      <c r="IE23" s="185">
        <v>0</v>
      </c>
      <c r="IF23" s="185" t="s">
        <v>2716</v>
      </c>
      <c r="IG23" s="185" t="s">
        <v>22</v>
      </c>
      <c r="IH23" s="185">
        <v>2</v>
      </c>
      <c r="II23" s="185" t="s">
        <v>14</v>
      </c>
      <c r="IJ23" s="185" t="s">
        <v>14</v>
      </c>
      <c r="IK23" s="182">
        <v>44495</v>
      </c>
      <c r="IL23" s="192" t="s">
        <v>3811</v>
      </c>
      <c r="IM23" s="192">
        <v>0</v>
      </c>
      <c r="IN23" s="192" t="s">
        <v>2716</v>
      </c>
      <c r="IO23" s="192" t="s">
        <v>22</v>
      </c>
      <c r="IP23" s="192">
        <v>2</v>
      </c>
      <c r="IQ23" s="192" t="s">
        <v>14</v>
      </c>
      <c r="IR23" s="192" t="s">
        <v>14</v>
      </c>
      <c r="IS23" s="193">
        <v>44495</v>
      </c>
    </row>
    <row r="24" spans="1:253" s="187" customFormat="1" ht="12.95" customHeight="1" x14ac:dyDescent="0.2">
      <c r="A24" s="187" t="s">
        <v>1456</v>
      </c>
      <c r="B24" s="187" t="s">
        <v>8433</v>
      </c>
      <c r="C24" s="187" t="s">
        <v>1457</v>
      </c>
      <c r="D24" s="187" t="s">
        <v>418</v>
      </c>
      <c r="E24" s="187" t="s">
        <v>7917</v>
      </c>
      <c r="F24" s="187" t="s">
        <v>6561</v>
      </c>
      <c r="G24" s="180">
        <v>1023000</v>
      </c>
      <c r="H24" s="181" t="s">
        <v>6558</v>
      </c>
      <c r="I24" s="181" t="s">
        <v>22</v>
      </c>
      <c r="J24" s="181">
        <v>2</v>
      </c>
      <c r="K24" s="181" t="s">
        <v>6560</v>
      </c>
      <c r="L24" s="181" t="s">
        <v>6559</v>
      </c>
      <c r="M24" s="182">
        <v>44647</v>
      </c>
      <c r="N24" s="191" t="s">
        <v>3149</v>
      </c>
      <c r="O24" s="183">
        <v>23180</v>
      </c>
      <c r="P24" s="183" t="s">
        <v>3146</v>
      </c>
      <c r="Q24" s="183" t="s">
        <v>22</v>
      </c>
      <c r="R24" s="183">
        <v>2</v>
      </c>
      <c r="S24" s="183" t="s">
        <v>3148</v>
      </c>
      <c r="T24" s="183" t="s">
        <v>3147</v>
      </c>
      <c r="U24" s="184">
        <v>44451</v>
      </c>
      <c r="V24" s="191" t="s">
        <v>6563</v>
      </c>
      <c r="W24" s="181">
        <v>1023000</v>
      </c>
      <c r="X24" s="181" t="s">
        <v>6558</v>
      </c>
      <c r="Y24" s="181" t="s">
        <v>22</v>
      </c>
      <c r="Z24" s="181">
        <v>2</v>
      </c>
      <c r="AA24" s="181" t="s">
        <v>6562</v>
      </c>
      <c r="AB24" s="181" t="s">
        <v>6559</v>
      </c>
      <c r="AC24" s="182">
        <v>44647</v>
      </c>
      <c r="AD24" s="191" t="s">
        <v>6567</v>
      </c>
      <c r="AE24" s="189">
        <v>618000</v>
      </c>
      <c r="AF24" s="189" t="s">
        <v>6564</v>
      </c>
      <c r="AG24" s="189" t="s">
        <v>22</v>
      </c>
      <c r="AH24" s="189">
        <v>2</v>
      </c>
      <c r="AI24" s="189" t="s">
        <v>6566</v>
      </c>
      <c r="AJ24" s="189" t="s">
        <v>6565</v>
      </c>
      <c r="AK24" s="190">
        <v>44647</v>
      </c>
      <c r="AL24" s="191" t="s">
        <v>6571</v>
      </c>
      <c r="AM24" s="181">
        <v>36000</v>
      </c>
      <c r="AN24" s="181" t="s">
        <v>6568</v>
      </c>
      <c r="AO24" s="181" t="s">
        <v>22</v>
      </c>
      <c r="AP24" s="181">
        <v>2</v>
      </c>
      <c r="AQ24" s="181" t="s">
        <v>6570</v>
      </c>
      <c r="AR24" s="181" t="s">
        <v>6569</v>
      </c>
      <c r="AS24" s="182">
        <v>44647</v>
      </c>
      <c r="AT24" s="192" t="s">
        <v>1463</v>
      </c>
      <c r="AU24" s="189" t="s">
        <v>14</v>
      </c>
      <c r="AV24" s="189" t="s">
        <v>14</v>
      </c>
      <c r="AW24" s="189" t="s">
        <v>14</v>
      </c>
      <c r="AX24" s="189" t="s">
        <v>14</v>
      </c>
      <c r="AY24" s="189" t="s">
        <v>1222</v>
      </c>
      <c r="AZ24" s="189" t="s">
        <v>14</v>
      </c>
      <c r="BA24" s="190">
        <v>43816</v>
      </c>
      <c r="BB24" s="191" t="s">
        <v>1462</v>
      </c>
      <c r="BC24" s="181" t="s">
        <v>14</v>
      </c>
      <c r="BD24" s="181" t="s">
        <v>1461</v>
      </c>
      <c r="BE24" s="181" t="s">
        <v>14</v>
      </c>
      <c r="BF24" s="181" t="s">
        <v>14</v>
      </c>
      <c r="BG24" s="181" t="s">
        <v>1086</v>
      </c>
      <c r="BH24" s="181" t="s">
        <v>1085</v>
      </c>
      <c r="BI24" s="182">
        <v>43816</v>
      </c>
      <c r="BJ24" s="192" t="s">
        <v>7544</v>
      </c>
      <c r="BK24" s="192">
        <v>0</v>
      </c>
      <c r="BL24" s="192" t="s">
        <v>7542</v>
      </c>
      <c r="BM24" s="192" t="s">
        <v>22</v>
      </c>
      <c r="BN24" s="192">
        <v>2</v>
      </c>
      <c r="BO24" s="192" t="s">
        <v>7543</v>
      </c>
      <c r="BP24" s="189" t="s">
        <v>1918</v>
      </c>
      <c r="BQ24" s="193">
        <v>44679</v>
      </c>
      <c r="BR24" s="191" t="s">
        <v>1458</v>
      </c>
      <c r="BS24" s="185" t="s">
        <v>14</v>
      </c>
      <c r="BT24" s="185" t="s">
        <v>14</v>
      </c>
      <c r="BU24" s="185" t="s">
        <v>14</v>
      </c>
      <c r="BV24" s="185" t="s">
        <v>14</v>
      </c>
      <c r="BW24" s="185" t="s">
        <v>1222</v>
      </c>
      <c r="BX24" s="185" t="s">
        <v>14</v>
      </c>
      <c r="BY24" s="182">
        <v>43816</v>
      </c>
      <c r="BZ24" s="192" t="s">
        <v>1459</v>
      </c>
      <c r="CA24" s="192" t="s">
        <v>14</v>
      </c>
      <c r="CB24" s="192" t="s">
        <v>14</v>
      </c>
      <c r="CC24" s="192" t="s">
        <v>14</v>
      </c>
      <c r="CD24" s="192" t="s">
        <v>14</v>
      </c>
      <c r="CE24" s="192" t="s">
        <v>1222</v>
      </c>
      <c r="CF24" s="192" t="s">
        <v>14</v>
      </c>
      <c r="CG24" s="193">
        <v>43816</v>
      </c>
      <c r="CH24" s="191" t="s">
        <v>8973</v>
      </c>
      <c r="CI24" s="192" t="e">
        <v>#N/A</v>
      </c>
      <c r="CJ24" s="192" t="e">
        <v>#N/A</v>
      </c>
      <c r="CK24" s="192" t="e">
        <v>#N/A</v>
      </c>
      <c r="CL24" s="192" t="e">
        <v>#N/A</v>
      </c>
      <c r="CM24" s="192" t="e">
        <v>#N/A</v>
      </c>
      <c r="CN24" s="192" t="e">
        <v>#N/A</v>
      </c>
      <c r="CO24" s="194" t="e">
        <v>#N/A</v>
      </c>
      <c r="CP24" s="192" t="s">
        <v>1460</v>
      </c>
      <c r="CQ24" s="185" t="s">
        <v>14</v>
      </c>
      <c r="CR24" s="185" t="s">
        <v>14</v>
      </c>
      <c r="CS24" s="185" t="s">
        <v>14</v>
      </c>
      <c r="CT24" s="185" t="s">
        <v>14</v>
      </c>
      <c r="CU24" s="185" t="s">
        <v>1222</v>
      </c>
      <c r="CV24" s="185" t="s">
        <v>14</v>
      </c>
      <c r="CW24" s="182">
        <v>43816</v>
      </c>
      <c r="CX24" s="192" t="s">
        <v>6572</v>
      </c>
      <c r="CY24" s="189">
        <v>229000</v>
      </c>
      <c r="CZ24" s="189" t="s">
        <v>6564</v>
      </c>
      <c r="DA24" s="189" t="s">
        <v>22</v>
      </c>
      <c r="DB24" s="189">
        <v>2</v>
      </c>
      <c r="DC24" s="189" t="s">
        <v>6575</v>
      </c>
      <c r="DD24" s="189" t="s">
        <v>6565</v>
      </c>
      <c r="DE24" s="195">
        <v>44647</v>
      </c>
      <c r="DF24" s="191" t="s">
        <v>6573</v>
      </c>
      <c r="DG24" s="181">
        <v>405000</v>
      </c>
      <c r="DH24" s="185" t="s">
        <v>6564</v>
      </c>
      <c r="DI24" s="185" t="s">
        <v>22</v>
      </c>
      <c r="DJ24" s="185">
        <v>2</v>
      </c>
      <c r="DK24" s="185" t="s">
        <v>3165</v>
      </c>
      <c r="DL24" s="185" t="s">
        <v>6565</v>
      </c>
      <c r="DM24" s="182">
        <v>44647</v>
      </c>
      <c r="DN24" s="192" t="s">
        <v>6574</v>
      </c>
      <c r="DO24" s="189">
        <v>389000</v>
      </c>
      <c r="DP24" s="192" t="s">
        <v>6564</v>
      </c>
      <c r="DQ24" s="192" t="s">
        <v>22</v>
      </c>
      <c r="DR24" s="192">
        <v>2</v>
      </c>
      <c r="DS24" s="192" t="s">
        <v>3167</v>
      </c>
      <c r="DT24" s="192" t="s">
        <v>6565</v>
      </c>
      <c r="DU24" s="193">
        <v>44647</v>
      </c>
      <c r="DV24" s="191" t="s">
        <v>6576</v>
      </c>
      <c r="DW24" s="181">
        <v>202000</v>
      </c>
      <c r="DX24" s="185" t="s">
        <v>6564</v>
      </c>
      <c r="DY24" s="185" t="s">
        <v>22</v>
      </c>
      <c r="DZ24" s="185">
        <v>2</v>
      </c>
      <c r="EA24" s="185" t="s">
        <v>6575</v>
      </c>
      <c r="EB24" s="185" t="s">
        <v>6565</v>
      </c>
      <c r="EC24" s="182">
        <v>44647</v>
      </c>
      <c r="ED24" s="192" t="s">
        <v>6579</v>
      </c>
      <c r="EE24" s="189">
        <v>27000</v>
      </c>
      <c r="EF24" s="192" t="s">
        <v>6577</v>
      </c>
      <c r="EG24" s="192" t="s">
        <v>22</v>
      </c>
      <c r="EH24" s="192">
        <v>2</v>
      </c>
      <c r="EI24" s="192" t="s">
        <v>6578</v>
      </c>
      <c r="EJ24" s="192" t="s">
        <v>3157</v>
      </c>
      <c r="EK24" s="193">
        <v>44647</v>
      </c>
      <c r="EL24" s="191" t="s">
        <v>6580</v>
      </c>
      <c r="EM24" s="181">
        <v>0</v>
      </c>
      <c r="EN24" s="185" t="s">
        <v>6577</v>
      </c>
      <c r="EO24" s="185" t="s">
        <v>22</v>
      </c>
      <c r="EP24" s="185">
        <v>2</v>
      </c>
      <c r="EQ24" s="185" t="s">
        <v>3173</v>
      </c>
      <c r="ER24" s="185" t="s">
        <v>3157</v>
      </c>
      <c r="ES24" s="182">
        <v>44647</v>
      </c>
      <c r="ET24" s="192" t="s">
        <v>7545</v>
      </c>
      <c r="EU24" s="192">
        <v>0</v>
      </c>
      <c r="EV24" s="192" t="s">
        <v>7542</v>
      </c>
      <c r="EW24" s="192" t="s">
        <v>22</v>
      </c>
      <c r="EX24" s="192">
        <v>2</v>
      </c>
      <c r="EY24" s="192" t="s">
        <v>7543</v>
      </c>
      <c r="EZ24" s="192" t="s">
        <v>1918</v>
      </c>
      <c r="FA24" s="193">
        <v>44679</v>
      </c>
      <c r="FB24" s="191" t="s">
        <v>3151</v>
      </c>
      <c r="FC24" s="185">
        <v>5</v>
      </c>
      <c r="FD24" s="185" t="s">
        <v>14</v>
      </c>
      <c r="FE24" s="185" t="s">
        <v>22</v>
      </c>
      <c r="FF24" s="185">
        <v>2</v>
      </c>
      <c r="FG24" s="185" t="s">
        <v>3150</v>
      </c>
      <c r="FH24" s="185" t="s">
        <v>14</v>
      </c>
      <c r="FI24" s="182">
        <v>44451</v>
      </c>
      <c r="FJ24" s="191" t="s">
        <v>1464</v>
      </c>
      <c r="FK24" s="192" t="s">
        <v>14</v>
      </c>
      <c r="FL24" s="192" t="s">
        <v>14</v>
      </c>
      <c r="FM24" s="192" t="s">
        <v>14</v>
      </c>
      <c r="FN24" s="192" t="s">
        <v>14</v>
      </c>
      <c r="FO24" s="192" t="s">
        <v>1222</v>
      </c>
      <c r="FP24" s="189" t="s">
        <v>14</v>
      </c>
      <c r="FQ24" s="190">
        <v>43816</v>
      </c>
      <c r="FR24" s="191" t="s">
        <v>1465</v>
      </c>
      <c r="FS24" s="185" t="s">
        <v>14</v>
      </c>
      <c r="FT24" s="185" t="s">
        <v>14</v>
      </c>
      <c r="FU24" s="185" t="s">
        <v>14</v>
      </c>
      <c r="FV24" s="185" t="s">
        <v>14</v>
      </c>
      <c r="FW24" s="185" t="s">
        <v>1222</v>
      </c>
      <c r="FX24" s="185" t="s">
        <v>14</v>
      </c>
      <c r="FY24" s="182">
        <v>43816</v>
      </c>
      <c r="FZ24" s="192" t="s">
        <v>3890</v>
      </c>
      <c r="GA24" s="192">
        <v>1</v>
      </c>
      <c r="GB24" s="192" t="s">
        <v>2716</v>
      </c>
      <c r="GC24" s="192" t="s">
        <v>22</v>
      </c>
      <c r="GD24" s="192">
        <v>2</v>
      </c>
      <c r="GE24" s="192" t="s">
        <v>14</v>
      </c>
      <c r="GF24" s="192" t="s">
        <v>14</v>
      </c>
      <c r="GG24" s="193">
        <v>44496</v>
      </c>
      <c r="GH24" s="191" t="s">
        <v>3896</v>
      </c>
      <c r="GI24" s="185">
        <v>1</v>
      </c>
      <c r="GJ24" s="185" t="s">
        <v>2716</v>
      </c>
      <c r="GK24" s="185" t="s">
        <v>22</v>
      </c>
      <c r="GL24" s="185">
        <v>2</v>
      </c>
      <c r="GM24" s="185" t="s">
        <v>14</v>
      </c>
      <c r="GN24" s="185" t="s">
        <v>14</v>
      </c>
      <c r="GO24" s="182">
        <v>44496</v>
      </c>
      <c r="GP24" s="192" t="s">
        <v>3891</v>
      </c>
      <c r="GQ24" s="192">
        <v>0</v>
      </c>
      <c r="GR24" s="192" t="s">
        <v>2716</v>
      </c>
      <c r="GS24" s="192" t="s">
        <v>22</v>
      </c>
      <c r="GT24" s="192">
        <v>2</v>
      </c>
      <c r="GU24" s="192" t="s">
        <v>14</v>
      </c>
      <c r="GV24" s="192" t="s">
        <v>14</v>
      </c>
      <c r="GW24" s="193">
        <v>44496</v>
      </c>
      <c r="GX24" s="191" t="s">
        <v>3897</v>
      </c>
      <c r="GY24" s="185">
        <v>0</v>
      </c>
      <c r="GZ24" s="185" t="s">
        <v>2716</v>
      </c>
      <c r="HA24" s="185" t="s">
        <v>22</v>
      </c>
      <c r="HB24" s="185">
        <v>2</v>
      </c>
      <c r="HC24" s="185" t="s">
        <v>14</v>
      </c>
      <c r="HD24" s="185" t="s">
        <v>14</v>
      </c>
      <c r="HE24" s="182">
        <v>44496</v>
      </c>
      <c r="HF24" s="192" t="s">
        <v>3889</v>
      </c>
      <c r="HG24" s="192">
        <v>0</v>
      </c>
      <c r="HH24" s="192" t="s">
        <v>2716</v>
      </c>
      <c r="HI24" s="192" t="s">
        <v>22</v>
      </c>
      <c r="HJ24" s="192">
        <v>2</v>
      </c>
      <c r="HK24" s="192" t="s">
        <v>14</v>
      </c>
      <c r="HL24" s="192" t="s">
        <v>14</v>
      </c>
      <c r="HM24" s="193">
        <v>44496</v>
      </c>
      <c r="HN24" s="191" t="s">
        <v>3895</v>
      </c>
      <c r="HO24" s="185">
        <v>2</v>
      </c>
      <c r="HP24" s="185" t="s">
        <v>2716</v>
      </c>
      <c r="HQ24" s="185" t="s">
        <v>22</v>
      </c>
      <c r="HR24" s="185">
        <v>2</v>
      </c>
      <c r="HS24" s="185" t="s">
        <v>14</v>
      </c>
      <c r="HT24" s="185" t="s">
        <v>14</v>
      </c>
      <c r="HU24" s="182">
        <v>44496</v>
      </c>
      <c r="HV24" s="192" t="s">
        <v>3892</v>
      </c>
      <c r="HW24" s="192">
        <v>0</v>
      </c>
      <c r="HX24" s="192" t="s">
        <v>2716</v>
      </c>
      <c r="HY24" s="192" t="s">
        <v>22</v>
      </c>
      <c r="HZ24" s="192">
        <v>2</v>
      </c>
      <c r="IA24" s="192" t="s">
        <v>14</v>
      </c>
      <c r="IB24" s="192" t="s">
        <v>14</v>
      </c>
      <c r="IC24" s="193">
        <v>44496</v>
      </c>
      <c r="ID24" s="191" t="s">
        <v>3894</v>
      </c>
      <c r="IE24" s="185">
        <v>0</v>
      </c>
      <c r="IF24" s="185" t="s">
        <v>2716</v>
      </c>
      <c r="IG24" s="185" t="s">
        <v>22</v>
      </c>
      <c r="IH24" s="185">
        <v>2</v>
      </c>
      <c r="II24" s="185" t="s">
        <v>14</v>
      </c>
      <c r="IJ24" s="185" t="s">
        <v>14</v>
      </c>
      <c r="IK24" s="182">
        <v>44496</v>
      </c>
      <c r="IL24" s="192" t="s">
        <v>3893</v>
      </c>
      <c r="IM24" s="192">
        <v>1</v>
      </c>
      <c r="IN24" s="192" t="s">
        <v>2716</v>
      </c>
      <c r="IO24" s="192" t="s">
        <v>22</v>
      </c>
      <c r="IP24" s="192">
        <v>2</v>
      </c>
      <c r="IQ24" s="192" t="s">
        <v>14</v>
      </c>
      <c r="IR24" s="192" t="s">
        <v>14</v>
      </c>
      <c r="IS24" s="193">
        <v>44496</v>
      </c>
    </row>
    <row r="25" spans="1:253" s="187" customFormat="1" ht="12.95" customHeight="1" x14ac:dyDescent="0.2">
      <c r="A25" s="187" t="s">
        <v>416</v>
      </c>
      <c r="B25" s="187" t="s">
        <v>8427</v>
      </c>
      <c r="C25" s="187" t="s">
        <v>417</v>
      </c>
      <c r="D25" s="187" t="s">
        <v>418</v>
      </c>
      <c r="E25" s="187" t="s">
        <v>7917</v>
      </c>
      <c r="F25" s="187" t="s">
        <v>6581</v>
      </c>
      <c r="G25" s="180">
        <v>1023000</v>
      </c>
      <c r="H25" s="181" t="s">
        <v>6558</v>
      </c>
      <c r="I25" s="181" t="s">
        <v>22</v>
      </c>
      <c r="J25" s="181">
        <v>2</v>
      </c>
      <c r="K25" s="181" t="s">
        <v>6560</v>
      </c>
      <c r="L25" s="181" t="s">
        <v>6559</v>
      </c>
      <c r="M25" s="182">
        <v>44647</v>
      </c>
      <c r="N25" s="191" t="s">
        <v>3153</v>
      </c>
      <c r="O25" s="183">
        <v>23180</v>
      </c>
      <c r="P25" s="183" t="s">
        <v>3146</v>
      </c>
      <c r="Q25" s="183" t="s">
        <v>22</v>
      </c>
      <c r="R25" s="183">
        <v>2</v>
      </c>
      <c r="S25" s="183" t="s">
        <v>3152</v>
      </c>
      <c r="T25" s="183" t="s">
        <v>3147</v>
      </c>
      <c r="U25" s="184">
        <v>44451</v>
      </c>
      <c r="V25" s="191" t="s">
        <v>6582</v>
      </c>
      <c r="W25" s="181">
        <v>1023000</v>
      </c>
      <c r="X25" s="181" t="s">
        <v>6558</v>
      </c>
      <c r="Y25" s="181" t="s">
        <v>22</v>
      </c>
      <c r="Z25" s="181">
        <v>2</v>
      </c>
      <c r="AA25" s="181" t="s">
        <v>6562</v>
      </c>
      <c r="AB25" s="181" t="s">
        <v>6559</v>
      </c>
      <c r="AC25" s="182">
        <v>44647</v>
      </c>
      <c r="AD25" s="191" t="s">
        <v>6583</v>
      </c>
      <c r="AE25" s="189">
        <v>36000</v>
      </c>
      <c r="AF25" s="189" t="s">
        <v>6568</v>
      </c>
      <c r="AG25" s="189" t="s">
        <v>22</v>
      </c>
      <c r="AH25" s="189">
        <v>2</v>
      </c>
      <c r="AI25" s="189" t="s">
        <v>6570</v>
      </c>
      <c r="AJ25" s="189" t="s">
        <v>6569</v>
      </c>
      <c r="AK25" s="190">
        <v>44647</v>
      </c>
      <c r="AL25" s="191" t="s">
        <v>6584</v>
      </c>
      <c r="AM25" s="181">
        <v>36000</v>
      </c>
      <c r="AN25" s="181" t="s">
        <v>6568</v>
      </c>
      <c r="AO25" s="181" t="s">
        <v>22</v>
      </c>
      <c r="AP25" s="181">
        <v>2</v>
      </c>
      <c r="AQ25" s="181" t="s">
        <v>6570</v>
      </c>
      <c r="AR25" s="181" t="s">
        <v>6569</v>
      </c>
      <c r="AS25" s="182">
        <v>44647</v>
      </c>
      <c r="AT25" s="192" t="s">
        <v>422</v>
      </c>
      <c r="AU25" s="189" t="s">
        <v>14</v>
      </c>
      <c r="AV25" s="189">
        <v>0</v>
      </c>
      <c r="AW25" s="189" t="s">
        <v>22</v>
      </c>
      <c r="AX25" s="189">
        <v>2</v>
      </c>
      <c r="AY25" s="189">
        <v>0</v>
      </c>
      <c r="AZ25" s="189">
        <v>0</v>
      </c>
      <c r="BA25" s="190">
        <v>43510</v>
      </c>
      <c r="BB25" s="191" t="s">
        <v>1180</v>
      </c>
      <c r="BC25" s="181" t="s">
        <v>14</v>
      </c>
      <c r="BD25" s="181" t="s">
        <v>14</v>
      </c>
      <c r="BE25" s="181" t="s">
        <v>14</v>
      </c>
      <c r="BF25" s="181" t="s">
        <v>14</v>
      </c>
      <c r="BG25" s="181" t="s">
        <v>14</v>
      </c>
      <c r="BH25" s="181" t="s">
        <v>14</v>
      </c>
      <c r="BI25" s="182">
        <v>43675</v>
      </c>
      <c r="BJ25" s="192" t="s">
        <v>7546</v>
      </c>
      <c r="BK25" s="192">
        <v>0</v>
      </c>
      <c r="BL25" s="192" t="s">
        <v>7542</v>
      </c>
      <c r="BM25" s="192" t="s">
        <v>22</v>
      </c>
      <c r="BN25" s="192">
        <v>2</v>
      </c>
      <c r="BO25" s="192" t="s">
        <v>7543</v>
      </c>
      <c r="BP25" s="189" t="s">
        <v>1918</v>
      </c>
      <c r="BQ25" s="193">
        <v>44679</v>
      </c>
      <c r="BR25" s="191" t="s">
        <v>419</v>
      </c>
      <c r="BS25" s="185">
        <v>0</v>
      </c>
      <c r="BT25" s="185">
        <v>0</v>
      </c>
      <c r="BU25" s="185" t="s">
        <v>22</v>
      </c>
      <c r="BV25" s="185">
        <v>2</v>
      </c>
      <c r="BW25" s="185">
        <v>0</v>
      </c>
      <c r="BX25" s="185">
        <v>0</v>
      </c>
      <c r="BY25" s="182">
        <v>43510</v>
      </c>
      <c r="BZ25" s="192" t="s">
        <v>420</v>
      </c>
      <c r="CA25" s="192">
        <v>0</v>
      </c>
      <c r="CB25" s="192">
        <v>0</v>
      </c>
      <c r="CC25" s="192" t="s">
        <v>22</v>
      </c>
      <c r="CD25" s="192">
        <v>2</v>
      </c>
      <c r="CE25" s="192">
        <v>0</v>
      </c>
      <c r="CF25" s="192">
        <v>0</v>
      </c>
      <c r="CG25" s="193">
        <v>43510</v>
      </c>
      <c r="CH25" s="191" t="s">
        <v>8974</v>
      </c>
      <c r="CI25" s="192" t="e">
        <v>#N/A</v>
      </c>
      <c r="CJ25" s="192" t="e">
        <v>#N/A</v>
      </c>
      <c r="CK25" s="192" t="e">
        <v>#N/A</v>
      </c>
      <c r="CL25" s="192" t="e">
        <v>#N/A</v>
      </c>
      <c r="CM25" s="192" t="e">
        <v>#N/A</v>
      </c>
      <c r="CN25" s="192" t="e">
        <v>#N/A</v>
      </c>
      <c r="CO25" s="194" t="e">
        <v>#N/A</v>
      </c>
      <c r="CP25" s="192" t="s">
        <v>421</v>
      </c>
      <c r="CQ25" s="185">
        <v>0</v>
      </c>
      <c r="CR25" s="185">
        <v>0</v>
      </c>
      <c r="CS25" s="185" t="s">
        <v>22</v>
      </c>
      <c r="CT25" s="185">
        <v>2</v>
      </c>
      <c r="CU25" s="185">
        <v>0</v>
      </c>
      <c r="CV25" s="185">
        <v>0</v>
      </c>
      <c r="CW25" s="182">
        <v>43510</v>
      </c>
      <c r="CX25" s="192" t="s">
        <v>6585</v>
      </c>
      <c r="CY25" s="189">
        <v>36000</v>
      </c>
      <c r="CZ25" s="189" t="s">
        <v>6568</v>
      </c>
      <c r="DA25" s="189" t="s">
        <v>22</v>
      </c>
      <c r="DB25" s="189">
        <v>2</v>
      </c>
      <c r="DC25" s="189" t="s">
        <v>6570</v>
      </c>
      <c r="DD25" s="189" t="s">
        <v>6569</v>
      </c>
      <c r="DE25" s="195">
        <v>44647</v>
      </c>
      <c r="DF25" s="191" t="s">
        <v>6586</v>
      </c>
      <c r="DG25" s="181">
        <v>988000</v>
      </c>
      <c r="DH25" s="185" t="s">
        <v>6568</v>
      </c>
      <c r="DI25" s="185" t="s">
        <v>22</v>
      </c>
      <c r="DJ25" s="185">
        <v>2</v>
      </c>
      <c r="DK25" s="185" t="s">
        <v>3165</v>
      </c>
      <c r="DL25" s="185" t="s">
        <v>6569</v>
      </c>
      <c r="DM25" s="182">
        <v>44647</v>
      </c>
      <c r="DN25" s="192" t="s">
        <v>6587</v>
      </c>
      <c r="DO25" s="189">
        <v>0</v>
      </c>
      <c r="DP25" s="192" t="s">
        <v>6568</v>
      </c>
      <c r="DQ25" s="192" t="s">
        <v>22</v>
      </c>
      <c r="DR25" s="192">
        <v>2</v>
      </c>
      <c r="DS25" s="192" t="s">
        <v>3167</v>
      </c>
      <c r="DT25" s="192" t="s">
        <v>6569</v>
      </c>
      <c r="DU25" s="193">
        <v>44647</v>
      </c>
      <c r="DV25" s="191" t="s">
        <v>6588</v>
      </c>
      <c r="DW25" s="181">
        <v>36000</v>
      </c>
      <c r="DX25" s="185" t="s">
        <v>6568</v>
      </c>
      <c r="DY25" s="185" t="s">
        <v>22</v>
      </c>
      <c r="DZ25" s="185">
        <v>2</v>
      </c>
      <c r="EA25" s="185" t="s">
        <v>6570</v>
      </c>
      <c r="EB25" s="185" t="s">
        <v>6569</v>
      </c>
      <c r="EC25" s="182">
        <v>44647</v>
      </c>
      <c r="ED25" s="192" t="s">
        <v>6590</v>
      </c>
      <c r="EE25" s="189">
        <v>0</v>
      </c>
      <c r="EF25" s="192" t="s">
        <v>6568</v>
      </c>
      <c r="EG25" s="192" t="s">
        <v>22</v>
      </c>
      <c r="EH25" s="192">
        <v>2</v>
      </c>
      <c r="EI25" s="192" t="s">
        <v>6589</v>
      </c>
      <c r="EJ25" s="192" t="s">
        <v>6569</v>
      </c>
      <c r="EK25" s="193">
        <v>44647</v>
      </c>
      <c r="EL25" s="191" t="s">
        <v>6591</v>
      </c>
      <c r="EM25" s="181">
        <v>0</v>
      </c>
      <c r="EN25" s="185" t="s">
        <v>6568</v>
      </c>
      <c r="EO25" s="185" t="s">
        <v>22</v>
      </c>
      <c r="EP25" s="185">
        <v>2</v>
      </c>
      <c r="EQ25" s="185" t="s">
        <v>6589</v>
      </c>
      <c r="ER25" s="185" t="s">
        <v>6569</v>
      </c>
      <c r="ES25" s="182">
        <v>44647</v>
      </c>
      <c r="ET25" s="192" t="s">
        <v>7547</v>
      </c>
      <c r="EU25" s="192">
        <v>0</v>
      </c>
      <c r="EV25" s="192" t="s">
        <v>7542</v>
      </c>
      <c r="EW25" s="192" t="s">
        <v>22</v>
      </c>
      <c r="EX25" s="192">
        <v>2</v>
      </c>
      <c r="EY25" s="192" t="s">
        <v>7543</v>
      </c>
      <c r="EZ25" s="192" t="s">
        <v>1918</v>
      </c>
      <c r="FA25" s="193">
        <v>44679</v>
      </c>
      <c r="FB25" s="191" t="s">
        <v>2908</v>
      </c>
      <c r="FC25" s="185">
        <v>3</v>
      </c>
      <c r="FD25" s="185" t="s">
        <v>14</v>
      </c>
      <c r="FE25" s="185" t="s">
        <v>22</v>
      </c>
      <c r="FF25" s="185">
        <v>2</v>
      </c>
      <c r="FG25" s="185" t="s">
        <v>2907</v>
      </c>
      <c r="FH25" s="185" t="s">
        <v>14</v>
      </c>
      <c r="FI25" s="182">
        <v>44384</v>
      </c>
      <c r="FJ25" s="191" t="s">
        <v>423</v>
      </c>
      <c r="FK25" s="192">
        <v>0</v>
      </c>
      <c r="FL25" s="192">
        <v>0</v>
      </c>
      <c r="FM25" s="192" t="s">
        <v>22</v>
      </c>
      <c r="FN25" s="192">
        <v>2</v>
      </c>
      <c r="FO25" s="192">
        <v>0</v>
      </c>
      <c r="FP25" s="189">
        <v>0</v>
      </c>
      <c r="FQ25" s="190">
        <v>43510</v>
      </c>
      <c r="FR25" s="191" t="s">
        <v>424</v>
      </c>
      <c r="FS25" s="185">
        <v>0</v>
      </c>
      <c r="FT25" s="185">
        <v>0</v>
      </c>
      <c r="FU25" s="185" t="s">
        <v>22</v>
      </c>
      <c r="FV25" s="185">
        <v>2</v>
      </c>
      <c r="FW25" s="185">
        <v>0</v>
      </c>
      <c r="FX25" s="185">
        <v>0</v>
      </c>
      <c r="FY25" s="182">
        <v>43510</v>
      </c>
      <c r="FZ25" s="192" t="s">
        <v>3899</v>
      </c>
      <c r="GA25" s="192">
        <v>1</v>
      </c>
      <c r="GB25" s="192" t="s">
        <v>2716</v>
      </c>
      <c r="GC25" s="192" t="s">
        <v>22</v>
      </c>
      <c r="GD25" s="192">
        <v>2</v>
      </c>
      <c r="GE25" s="192" t="s">
        <v>14</v>
      </c>
      <c r="GF25" s="192" t="s">
        <v>14</v>
      </c>
      <c r="GG25" s="193">
        <v>44496</v>
      </c>
      <c r="GH25" s="191" t="s">
        <v>3905</v>
      </c>
      <c r="GI25" s="185">
        <v>1</v>
      </c>
      <c r="GJ25" s="185" t="s">
        <v>2716</v>
      </c>
      <c r="GK25" s="185" t="s">
        <v>22</v>
      </c>
      <c r="GL25" s="185">
        <v>2</v>
      </c>
      <c r="GM25" s="185" t="s">
        <v>14</v>
      </c>
      <c r="GN25" s="185" t="s">
        <v>14</v>
      </c>
      <c r="GO25" s="182">
        <v>44496</v>
      </c>
      <c r="GP25" s="192" t="s">
        <v>3900</v>
      </c>
      <c r="GQ25" s="192">
        <v>0</v>
      </c>
      <c r="GR25" s="192" t="s">
        <v>2716</v>
      </c>
      <c r="GS25" s="192" t="s">
        <v>22</v>
      </c>
      <c r="GT25" s="192">
        <v>2</v>
      </c>
      <c r="GU25" s="192" t="s">
        <v>14</v>
      </c>
      <c r="GV25" s="192" t="s">
        <v>14</v>
      </c>
      <c r="GW25" s="193">
        <v>44496</v>
      </c>
      <c r="GX25" s="191" t="s">
        <v>3906</v>
      </c>
      <c r="GY25" s="185">
        <v>0</v>
      </c>
      <c r="GZ25" s="185" t="s">
        <v>2716</v>
      </c>
      <c r="HA25" s="185" t="s">
        <v>22</v>
      </c>
      <c r="HB25" s="185">
        <v>2</v>
      </c>
      <c r="HC25" s="185" t="s">
        <v>14</v>
      </c>
      <c r="HD25" s="185" t="s">
        <v>14</v>
      </c>
      <c r="HE25" s="182">
        <v>44496</v>
      </c>
      <c r="HF25" s="192" t="s">
        <v>3898</v>
      </c>
      <c r="HG25" s="192">
        <v>0</v>
      </c>
      <c r="HH25" s="192" t="s">
        <v>2716</v>
      </c>
      <c r="HI25" s="192" t="s">
        <v>22</v>
      </c>
      <c r="HJ25" s="192">
        <v>2</v>
      </c>
      <c r="HK25" s="192" t="s">
        <v>14</v>
      </c>
      <c r="HL25" s="192" t="s">
        <v>14</v>
      </c>
      <c r="HM25" s="193">
        <v>44496</v>
      </c>
      <c r="HN25" s="191" t="s">
        <v>3904</v>
      </c>
      <c r="HO25" s="185">
        <v>2</v>
      </c>
      <c r="HP25" s="185" t="s">
        <v>2716</v>
      </c>
      <c r="HQ25" s="185" t="s">
        <v>22</v>
      </c>
      <c r="HR25" s="185">
        <v>2</v>
      </c>
      <c r="HS25" s="185" t="s">
        <v>14</v>
      </c>
      <c r="HT25" s="185" t="s">
        <v>14</v>
      </c>
      <c r="HU25" s="182">
        <v>44496</v>
      </c>
      <c r="HV25" s="192" t="s">
        <v>3901</v>
      </c>
      <c r="HW25" s="192">
        <v>0</v>
      </c>
      <c r="HX25" s="192" t="s">
        <v>2716</v>
      </c>
      <c r="HY25" s="192" t="s">
        <v>22</v>
      </c>
      <c r="HZ25" s="192">
        <v>2</v>
      </c>
      <c r="IA25" s="192" t="s">
        <v>14</v>
      </c>
      <c r="IB25" s="192" t="s">
        <v>14</v>
      </c>
      <c r="IC25" s="193">
        <v>44496</v>
      </c>
      <c r="ID25" s="191" t="s">
        <v>3903</v>
      </c>
      <c r="IE25" s="185">
        <v>0</v>
      </c>
      <c r="IF25" s="185" t="s">
        <v>2716</v>
      </c>
      <c r="IG25" s="185" t="s">
        <v>22</v>
      </c>
      <c r="IH25" s="185">
        <v>2</v>
      </c>
      <c r="II25" s="185" t="s">
        <v>14</v>
      </c>
      <c r="IJ25" s="185" t="s">
        <v>14</v>
      </c>
      <c r="IK25" s="182">
        <v>44496</v>
      </c>
      <c r="IL25" s="192" t="s">
        <v>3902</v>
      </c>
      <c r="IM25" s="192">
        <v>1</v>
      </c>
      <c r="IN25" s="192" t="s">
        <v>2716</v>
      </c>
      <c r="IO25" s="192" t="s">
        <v>22</v>
      </c>
      <c r="IP25" s="192">
        <v>2</v>
      </c>
      <c r="IQ25" s="192" t="s">
        <v>14</v>
      </c>
      <c r="IR25" s="192" t="s">
        <v>14</v>
      </c>
      <c r="IS25" s="193">
        <v>44496</v>
      </c>
    </row>
    <row r="26" spans="1:253" s="187" customFormat="1" ht="12.95" customHeight="1" x14ac:dyDescent="0.2">
      <c r="A26" s="187" t="s">
        <v>425</v>
      </c>
      <c r="B26" s="187" t="s">
        <v>8475</v>
      </c>
      <c r="C26" s="187" t="s">
        <v>426</v>
      </c>
      <c r="D26" s="187" t="s">
        <v>418</v>
      </c>
      <c r="E26" s="187" t="s">
        <v>7917</v>
      </c>
      <c r="F26" s="187" t="s">
        <v>6592</v>
      </c>
      <c r="G26" s="180">
        <v>1023000</v>
      </c>
      <c r="H26" s="181" t="s">
        <v>6558</v>
      </c>
      <c r="I26" s="181" t="s">
        <v>22</v>
      </c>
      <c r="J26" s="181">
        <v>2</v>
      </c>
      <c r="K26" s="181" t="s">
        <v>6560</v>
      </c>
      <c r="L26" s="181" t="s">
        <v>6559</v>
      </c>
      <c r="M26" s="182">
        <v>44647</v>
      </c>
      <c r="N26" s="191" t="s">
        <v>3155</v>
      </c>
      <c r="O26" s="183">
        <v>23180</v>
      </c>
      <c r="P26" s="183" t="s">
        <v>3146</v>
      </c>
      <c r="Q26" s="183" t="s">
        <v>22</v>
      </c>
      <c r="R26" s="183">
        <v>2</v>
      </c>
      <c r="S26" s="183" t="s">
        <v>3154</v>
      </c>
      <c r="T26" s="183" t="s">
        <v>3147</v>
      </c>
      <c r="U26" s="184">
        <v>44451</v>
      </c>
      <c r="V26" s="191" t="s">
        <v>6594</v>
      </c>
      <c r="W26" s="181">
        <v>1023000</v>
      </c>
      <c r="X26" s="181" t="s">
        <v>6558</v>
      </c>
      <c r="Y26" s="181" t="s">
        <v>22</v>
      </c>
      <c r="Z26" s="181">
        <v>2</v>
      </c>
      <c r="AA26" s="181" t="s">
        <v>6593</v>
      </c>
      <c r="AB26" s="181" t="s">
        <v>6559</v>
      </c>
      <c r="AC26" s="182">
        <v>44647</v>
      </c>
      <c r="AD26" s="191" t="s">
        <v>3159</v>
      </c>
      <c r="AE26" s="189">
        <v>583000</v>
      </c>
      <c r="AF26" s="189" t="s">
        <v>3156</v>
      </c>
      <c r="AG26" s="189" t="s">
        <v>22</v>
      </c>
      <c r="AH26" s="189">
        <v>2</v>
      </c>
      <c r="AI26" s="189" t="s">
        <v>3158</v>
      </c>
      <c r="AJ26" s="189" t="s">
        <v>3157</v>
      </c>
      <c r="AK26" s="190">
        <v>44451</v>
      </c>
      <c r="AL26" s="191" t="s">
        <v>3161</v>
      </c>
      <c r="AM26" s="181" t="s">
        <v>14</v>
      </c>
      <c r="AN26" s="181" t="s">
        <v>14</v>
      </c>
      <c r="AO26" s="181" t="s">
        <v>14</v>
      </c>
      <c r="AP26" s="181" t="s">
        <v>14</v>
      </c>
      <c r="AQ26" s="181" t="s">
        <v>3160</v>
      </c>
      <c r="AR26" s="181" t="s">
        <v>14</v>
      </c>
      <c r="AS26" s="182">
        <v>44451</v>
      </c>
      <c r="AT26" s="192" t="s">
        <v>430</v>
      </c>
      <c r="AU26" s="189">
        <v>0</v>
      </c>
      <c r="AV26" s="189">
        <v>0</v>
      </c>
      <c r="AW26" s="189" t="s">
        <v>22</v>
      </c>
      <c r="AX26" s="189">
        <v>2</v>
      </c>
      <c r="AY26" s="189">
        <v>0</v>
      </c>
      <c r="AZ26" s="189">
        <v>0</v>
      </c>
      <c r="BA26" s="190">
        <v>43510</v>
      </c>
      <c r="BB26" s="191" t="s">
        <v>1087</v>
      </c>
      <c r="BC26" s="181" t="s">
        <v>14</v>
      </c>
      <c r="BD26" s="181" t="s">
        <v>1084</v>
      </c>
      <c r="BE26" s="181" t="s">
        <v>22</v>
      </c>
      <c r="BF26" s="181">
        <v>2</v>
      </c>
      <c r="BG26" s="181" t="s">
        <v>1086</v>
      </c>
      <c r="BH26" s="181" t="s">
        <v>1085</v>
      </c>
      <c r="BI26" s="182">
        <v>43612</v>
      </c>
      <c r="BJ26" s="192" t="s">
        <v>7548</v>
      </c>
      <c r="BK26" s="192">
        <v>0</v>
      </c>
      <c r="BL26" s="192" t="s">
        <v>7542</v>
      </c>
      <c r="BM26" s="192" t="s">
        <v>22</v>
      </c>
      <c r="BN26" s="192">
        <v>2</v>
      </c>
      <c r="BO26" s="192" t="s">
        <v>7543</v>
      </c>
      <c r="BP26" s="189" t="s">
        <v>1918</v>
      </c>
      <c r="BQ26" s="193">
        <v>44679</v>
      </c>
      <c r="BR26" s="191" t="s">
        <v>427</v>
      </c>
      <c r="BS26" s="185">
        <v>0</v>
      </c>
      <c r="BT26" s="185">
        <v>0</v>
      </c>
      <c r="BU26" s="185" t="s">
        <v>22</v>
      </c>
      <c r="BV26" s="185">
        <v>2</v>
      </c>
      <c r="BW26" s="185">
        <v>0</v>
      </c>
      <c r="BX26" s="185">
        <v>0</v>
      </c>
      <c r="BY26" s="182">
        <v>43510</v>
      </c>
      <c r="BZ26" s="192" t="s">
        <v>428</v>
      </c>
      <c r="CA26" s="192">
        <v>0</v>
      </c>
      <c r="CB26" s="192">
        <v>0</v>
      </c>
      <c r="CC26" s="192" t="s">
        <v>22</v>
      </c>
      <c r="CD26" s="192">
        <v>2</v>
      </c>
      <c r="CE26" s="192">
        <v>0</v>
      </c>
      <c r="CF26" s="192">
        <v>0</v>
      </c>
      <c r="CG26" s="193">
        <v>43510</v>
      </c>
      <c r="CH26" s="191" t="s">
        <v>8975</v>
      </c>
      <c r="CI26" s="192" t="e">
        <v>#N/A</v>
      </c>
      <c r="CJ26" s="192" t="e">
        <v>#N/A</v>
      </c>
      <c r="CK26" s="192" t="e">
        <v>#N/A</v>
      </c>
      <c r="CL26" s="192" t="e">
        <v>#N/A</v>
      </c>
      <c r="CM26" s="192" t="e">
        <v>#N/A</v>
      </c>
      <c r="CN26" s="192" t="e">
        <v>#N/A</v>
      </c>
      <c r="CO26" s="194" t="e">
        <v>#N/A</v>
      </c>
      <c r="CP26" s="192" t="s">
        <v>429</v>
      </c>
      <c r="CQ26" s="185" t="s">
        <v>14</v>
      </c>
      <c r="CR26" s="185">
        <v>0</v>
      </c>
      <c r="CS26" s="185" t="s">
        <v>22</v>
      </c>
      <c r="CT26" s="185">
        <v>2</v>
      </c>
      <c r="CU26" s="185">
        <v>0</v>
      </c>
      <c r="CV26" s="185">
        <v>0</v>
      </c>
      <c r="CW26" s="182">
        <v>43510</v>
      </c>
      <c r="CX26" s="192" t="s">
        <v>3162</v>
      </c>
      <c r="CY26" s="189">
        <v>194000</v>
      </c>
      <c r="CZ26" s="189" t="s">
        <v>3156</v>
      </c>
      <c r="DA26" s="189" t="s">
        <v>22</v>
      </c>
      <c r="DB26" s="189">
        <v>2</v>
      </c>
      <c r="DC26" s="189" t="s">
        <v>3169</v>
      </c>
      <c r="DD26" s="189" t="s">
        <v>3157</v>
      </c>
      <c r="DE26" s="195">
        <v>44451</v>
      </c>
      <c r="DF26" s="191" t="s">
        <v>3166</v>
      </c>
      <c r="DG26" s="181">
        <v>440000</v>
      </c>
      <c r="DH26" s="185" t="s">
        <v>3163</v>
      </c>
      <c r="DI26" s="185" t="s">
        <v>22</v>
      </c>
      <c r="DJ26" s="185">
        <v>2</v>
      </c>
      <c r="DK26" s="185" t="s">
        <v>3165</v>
      </c>
      <c r="DL26" s="185" t="s">
        <v>3164</v>
      </c>
      <c r="DM26" s="182">
        <v>44451</v>
      </c>
      <c r="DN26" s="192" t="s">
        <v>3168</v>
      </c>
      <c r="DO26" s="189">
        <v>389000</v>
      </c>
      <c r="DP26" s="192" t="s">
        <v>3156</v>
      </c>
      <c r="DQ26" s="192" t="s">
        <v>22</v>
      </c>
      <c r="DR26" s="192">
        <v>2</v>
      </c>
      <c r="DS26" s="192" t="s">
        <v>3167</v>
      </c>
      <c r="DT26" s="192" t="s">
        <v>3157</v>
      </c>
      <c r="DU26" s="193">
        <v>44451</v>
      </c>
      <c r="DV26" s="191" t="s">
        <v>3170</v>
      </c>
      <c r="DW26" s="181">
        <v>167000</v>
      </c>
      <c r="DX26" s="185" t="s">
        <v>3156</v>
      </c>
      <c r="DY26" s="185" t="s">
        <v>22</v>
      </c>
      <c r="DZ26" s="185">
        <v>2</v>
      </c>
      <c r="EA26" s="185" t="s">
        <v>3169</v>
      </c>
      <c r="EB26" s="185" t="s">
        <v>3157</v>
      </c>
      <c r="EC26" s="182">
        <v>44451</v>
      </c>
      <c r="ED26" s="192" t="s">
        <v>3172</v>
      </c>
      <c r="EE26" s="189">
        <v>27000</v>
      </c>
      <c r="EF26" s="192" t="s">
        <v>3156</v>
      </c>
      <c r="EG26" s="192" t="s">
        <v>22</v>
      </c>
      <c r="EH26" s="192">
        <v>2</v>
      </c>
      <c r="EI26" s="192" t="s">
        <v>3171</v>
      </c>
      <c r="EJ26" s="192" t="s">
        <v>3157</v>
      </c>
      <c r="EK26" s="193">
        <v>44451</v>
      </c>
      <c r="EL26" s="191" t="s">
        <v>3174</v>
      </c>
      <c r="EM26" s="181">
        <v>0</v>
      </c>
      <c r="EN26" s="185" t="s">
        <v>14</v>
      </c>
      <c r="EO26" s="185" t="s">
        <v>14</v>
      </c>
      <c r="EP26" s="185" t="s">
        <v>14</v>
      </c>
      <c r="EQ26" s="185" t="s">
        <v>3173</v>
      </c>
      <c r="ER26" s="185" t="s">
        <v>14</v>
      </c>
      <c r="ES26" s="182">
        <v>44451</v>
      </c>
      <c r="ET26" s="192" t="s">
        <v>7549</v>
      </c>
      <c r="EU26" s="192">
        <v>0</v>
      </c>
      <c r="EV26" s="192" t="s">
        <v>7542</v>
      </c>
      <c r="EW26" s="192" t="s">
        <v>22</v>
      </c>
      <c r="EX26" s="192">
        <v>2</v>
      </c>
      <c r="EY26" s="192" t="s">
        <v>7543</v>
      </c>
      <c r="EZ26" s="192" t="s">
        <v>1918</v>
      </c>
      <c r="FA26" s="193">
        <v>44679</v>
      </c>
      <c r="FB26" s="191" t="s">
        <v>3175</v>
      </c>
      <c r="FC26" s="185">
        <v>5</v>
      </c>
      <c r="FD26" s="185" t="s">
        <v>14</v>
      </c>
      <c r="FE26" s="185" t="s">
        <v>22</v>
      </c>
      <c r="FF26" s="185">
        <v>2</v>
      </c>
      <c r="FG26" s="185" t="s">
        <v>3150</v>
      </c>
      <c r="FH26" s="185" t="s">
        <v>14</v>
      </c>
      <c r="FI26" s="182">
        <v>44451</v>
      </c>
      <c r="FJ26" s="191" t="s">
        <v>431</v>
      </c>
      <c r="FK26" s="192">
        <v>0</v>
      </c>
      <c r="FL26" s="192">
        <v>0</v>
      </c>
      <c r="FM26" s="192" t="s">
        <v>22</v>
      </c>
      <c r="FN26" s="192">
        <v>2</v>
      </c>
      <c r="FO26" s="192">
        <v>0</v>
      </c>
      <c r="FP26" s="189">
        <v>0</v>
      </c>
      <c r="FQ26" s="190">
        <v>43510</v>
      </c>
      <c r="FR26" s="191" t="s">
        <v>432</v>
      </c>
      <c r="FS26" s="185">
        <v>0</v>
      </c>
      <c r="FT26" s="185">
        <v>0</v>
      </c>
      <c r="FU26" s="185" t="s">
        <v>22</v>
      </c>
      <c r="FV26" s="185">
        <v>2</v>
      </c>
      <c r="FW26" s="185">
        <v>0</v>
      </c>
      <c r="FX26" s="185">
        <v>0</v>
      </c>
      <c r="FY26" s="182">
        <v>43510</v>
      </c>
      <c r="FZ26" s="192" t="s">
        <v>3908</v>
      </c>
      <c r="GA26" s="192">
        <v>1</v>
      </c>
      <c r="GB26" s="192" t="s">
        <v>2716</v>
      </c>
      <c r="GC26" s="192" t="s">
        <v>22</v>
      </c>
      <c r="GD26" s="192">
        <v>2</v>
      </c>
      <c r="GE26" s="192" t="s">
        <v>14</v>
      </c>
      <c r="GF26" s="192" t="s">
        <v>14</v>
      </c>
      <c r="GG26" s="193">
        <v>44496</v>
      </c>
      <c r="GH26" s="191" t="s">
        <v>3914</v>
      </c>
      <c r="GI26" s="185">
        <v>1</v>
      </c>
      <c r="GJ26" s="185" t="s">
        <v>2716</v>
      </c>
      <c r="GK26" s="185" t="s">
        <v>22</v>
      </c>
      <c r="GL26" s="185">
        <v>2</v>
      </c>
      <c r="GM26" s="185" t="s">
        <v>14</v>
      </c>
      <c r="GN26" s="185" t="s">
        <v>14</v>
      </c>
      <c r="GO26" s="182">
        <v>44496</v>
      </c>
      <c r="GP26" s="192" t="s">
        <v>3909</v>
      </c>
      <c r="GQ26" s="192">
        <v>0</v>
      </c>
      <c r="GR26" s="192" t="s">
        <v>2716</v>
      </c>
      <c r="GS26" s="192" t="s">
        <v>22</v>
      </c>
      <c r="GT26" s="192">
        <v>2</v>
      </c>
      <c r="GU26" s="192" t="s">
        <v>14</v>
      </c>
      <c r="GV26" s="192" t="s">
        <v>14</v>
      </c>
      <c r="GW26" s="193">
        <v>44496</v>
      </c>
      <c r="GX26" s="191" t="s">
        <v>3915</v>
      </c>
      <c r="GY26" s="185">
        <v>0</v>
      </c>
      <c r="GZ26" s="185" t="s">
        <v>2716</v>
      </c>
      <c r="HA26" s="185" t="s">
        <v>22</v>
      </c>
      <c r="HB26" s="185">
        <v>2</v>
      </c>
      <c r="HC26" s="185" t="s">
        <v>14</v>
      </c>
      <c r="HD26" s="185" t="s">
        <v>14</v>
      </c>
      <c r="HE26" s="182">
        <v>44496</v>
      </c>
      <c r="HF26" s="192" t="s">
        <v>3907</v>
      </c>
      <c r="HG26" s="192">
        <v>0</v>
      </c>
      <c r="HH26" s="192" t="s">
        <v>2716</v>
      </c>
      <c r="HI26" s="192" t="s">
        <v>22</v>
      </c>
      <c r="HJ26" s="192">
        <v>2</v>
      </c>
      <c r="HK26" s="192" t="s">
        <v>14</v>
      </c>
      <c r="HL26" s="192" t="s">
        <v>14</v>
      </c>
      <c r="HM26" s="193">
        <v>44496</v>
      </c>
      <c r="HN26" s="191" t="s">
        <v>3913</v>
      </c>
      <c r="HO26" s="185">
        <v>2</v>
      </c>
      <c r="HP26" s="185" t="s">
        <v>2716</v>
      </c>
      <c r="HQ26" s="185" t="s">
        <v>22</v>
      </c>
      <c r="HR26" s="185">
        <v>2</v>
      </c>
      <c r="HS26" s="185" t="s">
        <v>14</v>
      </c>
      <c r="HT26" s="185" t="s">
        <v>14</v>
      </c>
      <c r="HU26" s="182">
        <v>44496</v>
      </c>
      <c r="HV26" s="192" t="s">
        <v>3910</v>
      </c>
      <c r="HW26" s="192">
        <v>0</v>
      </c>
      <c r="HX26" s="192" t="s">
        <v>2716</v>
      </c>
      <c r="HY26" s="192" t="s">
        <v>22</v>
      </c>
      <c r="HZ26" s="192">
        <v>2</v>
      </c>
      <c r="IA26" s="192" t="s">
        <v>14</v>
      </c>
      <c r="IB26" s="192" t="s">
        <v>14</v>
      </c>
      <c r="IC26" s="193">
        <v>44496</v>
      </c>
      <c r="ID26" s="191" t="s">
        <v>3912</v>
      </c>
      <c r="IE26" s="185">
        <v>0</v>
      </c>
      <c r="IF26" s="185" t="s">
        <v>2716</v>
      </c>
      <c r="IG26" s="185" t="s">
        <v>22</v>
      </c>
      <c r="IH26" s="185">
        <v>2</v>
      </c>
      <c r="II26" s="185" t="s">
        <v>14</v>
      </c>
      <c r="IJ26" s="185" t="s">
        <v>14</v>
      </c>
      <c r="IK26" s="182">
        <v>44496</v>
      </c>
      <c r="IL26" s="192" t="s">
        <v>3911</v>
      </c>
      <c r="IM26" s="192">
        <v>1</v>
      </c>
      <c r="IN26" s="192" t="s">
        <v>2716</v>
      </c>
      <c r="IO26" s="192" t="s">
        <v>22</v>
      </c>
      <c r="IP26" s="192">
        <v>2</v>
      </c>
      <c r="IQ26" s="192" t="s">
        <v>14</v>
      </c>
      <c r="IR26" s="192" t="s">
        <v>14</v>
      </c>
      <c r="IS26" s="193">
        <v>44496</v>
      </c>
    </row>
    <row r="27" spans="1:253" s="187" customFormat="1" ht="12.95" customHeight="1" x14ac:dyDescent="0.2">
      <c r="A27" s="187" t="s">
        <v>5679</v>
      </c>
      <c r="B27" s="187" t="s">
        <v>8427</v>
      </c>
      <c r="C27" s="187" t="s">
        <v>5680</v>
      </c>
      <c r="D27" s="187" t="s">
        <v>5681</v>
      </c>
      <c r="E27" s="187" t="s">
        <v>7922</v>
      </c>
      <c r="F27" s="187" t="s">
        <v>5683</v>
      </c>
      <c r="G27" s="180">
        <v>10800000</v>
      </c>
      <c r="H27" s="181" t="s">
        <v>5573</v>
      </c>
      <c r="I27" s="181" t="s">
        <v>47</v>
      </c>
      <c r="J27" s="181">
        <v>1</v>
      </c>
      <c r="K27" s="181" t="s">
        <v>2497</v>
      </c>
      <c r="L27" s="181" t="s">
        <v>5682</v>
      </c>
      <c r="M27" s="182">
        <v>44613</v>
      </c>
      <c r="N27" s="191" t="s">
        <v>5685</v>
      </c>
      <c r="O27" s="183">
        <v>48300</v>
      </c>
      <c r="P27" s="183" t="s">
        <v>5573</v>
      </c>
      <c r="Q27" s="183" t="s">
        <v>47</v>
      </c>
      <c r="R27" s="183">
        <v>1</v>
      </c>
      <c r="S27" s="183" t="s">
        <v>5684</v>
      </c>
      <c r="T27" s="183" t="s">
        <v>5682</v>
      </c>
      <c r="U27" s="184">
        <v>44613</v>
      </c>
      <c r="V27" s="191" t="s">
        <v>5687</v>
      </c>
      <c r="W27" s="181">
        <v>10800000</v>
      </c>
      <c r="X27" s="181" t="s">
        <v>5573</v>
      </c>
      <c r="Y27" s="181" t="s">
        <v>22</v>
      </c>
      <c r="Z27" s="181">
        <v>2</v>
      </c>
      <c r="AA27" s="181" t="s">
        <v>5686</v>
      </c>
      <c r="AB27" s="181" t="s">
        <v>5682</v>
      </c>
      <c r="AC27" s="182">
        <v>44613</v>
      </c>
      <c r="AD27" s="191" t="s">
        <v>5691</v>
      </c>
      <c r="AE27" s="189">
        <v>131000</v>
      </c>
      <c r="AF27" s="189" t="s">
        <v>5688</v>
      </c>
      <c r="AG27" s="189" t="s">
        <v>22</v>
      </c>
      <c r="AH27" s="189">
        <v>2</v>
      </c>
      <c r="AI27" s="189" t="s">
        <v>5690</v>
      </c>
      <c r="AJ27" s="189" t="s">
        <v>5689</v>
      </c>
      <c r="AK27" s="190">
        <v>44613</v>
      </c>
      <c r="AL27" s="191" t="s">
        <v>5694</v>
      </c>
      <c r="AM27" s="181">
        <v>121000</v>
      </c>
      <c r="AN27" s="181" t="s">
        <v>5500</v>
      </c>
      <c r="AO27" s="181" t="s">
        <v>22</v>
      </c>
      <c r="AP27" s="181">
        <v>2</v>
      </c>
      <c r="AQ27" s="181" t="s">
        <v>5693</v>
      </c>
      <c r="AR27" s="181" t="s">
        <v>5692</v>
      </c>
      <c r="AS27" s="182">
        <v>44613</v>
      </c>
      <c r="AT27" s="192" t="s">
        <v>5696</v>
      </c>
      <c r="AU27" s="189" t="s">
        <v>14</v>
      </c>
      <c r="AV27" s="189" t="s">
        <v>2236</v>
      </c>
      <c r="AW27" s="189" t="s">
        <v>14</v>
      </c>
      <c r="AX27" s="189" t="s">
        <v>14</v>
      </c>
      <c r="AY27" s="189" t="s">
        <v>5604</v>
      </c>
      <c r="AZ27" s="189" t="s">
        <v>14</v>
      </c>
      <c r="BA27" s="190">
        <v>44613</v>
      </c>
      <c r="BB27" s="191" t="s">
        <v>5695</v>
      </c>
      <c r="BC27" s="181" t="s">
        <v>14</v>
      </c>
      <c r="BD27" s="181" t="s">
        <v>2236</v>
      </c>
      <c r="BE27" s="181" t="s">
        <v>14</v>
      </c>
      <c r="BF27" s="181" t="s">
        <v>14</v>
      </c>
      <c r="BG27" s="181" t="s">
        <v>5604</v>
      </c>
      <c r="BH27" s="181" t="s">
        <v>14</v>
      </c>
      <c r="BI27" s="182">
        <v>44613</v>
      </c>
      <c r="BJ27" s="192" t="s">
        <v>5697</v>
      </c>
      <c r="BK27" s="192" t="s">
        <v>14</v>
      </c>
      <c r="BL27" s="192" t="s">
        <v>14</v>
      </c>
      <c r="BM27" s="192" t="s">
        <v>14</v>
      </c>
      <c r="BN27" s="192" t="s">
        <v>14</v>
      </c>
      <c r="BO27" s="192" t="s">
        <v>5604</v>
      </c>
      <c r="BP27" s="189" t="s">
        <v>14</v>
      </c>
      <c r="BQ27" s="193">
        <v>44613</v>
      </c>
      <c r="BR27" s="191" t="s">
        <v>8976</v>
      </c>
      <c r="BS27" s="185" t="e">
        <v>#N/A</v>
      </c>
      <c r="BT27" s="185" t="e">
        <v>#N/A</v>
      </c>
      <c r="BU27" s="185" t="e">
        <v>#N/A</v>
      </c>
      <c r="BV27" s="185" t="e">
        <v>#N/A</v>
      </c>
      <c r="BW27" s="185" t="e">
        <v>#N/A</v>
      </c>
      <c r="BX27" s="185" t="e">
        <v>#N/A</v>
      </c>
      <c r="BY27" s="182" t="e">
        <v>#N/A</v>
      </c>
      <c r="BZ27" s="192" t="s">
        <v>8977</v>
      </c>
      <c r="CA27" s="192" t="e">
        <v>#N/A</v>
      </c>
      <c r="CB27" s="192" t="e">
        <v>#N/A</v>
      </c>
      <c r="CC27" s="192" t="e">
        <v>#N/A</v>
      </c>
      <c r="CD27" s="192" t="e">
        <v>#N/A</v>
      </c>
      <c r="CE27" s="192" t="e">
        <v>#N/A</v>
      </c>
      <c r="CF27" s="192" t="e">
        <v>#N/A</v>
      </c>
      <c r="CG27" s="193" t="e">
        <v>#N/A</v>
      </c>
      <c r="CH27" s="191" t="s">
        <v>8978</v>
      </c>
      <c r="CI27" s="192" t="e">
        <v>#N/A</v>
      </c>
      <c r="CJ27" s="192" t="e">
        <v>#N/A</v>
      </c>
      <c r="CK27" s="192" t="e">
        <v>#N/A</v>
      </c>
      <c r="CL27" s="192" t="e">
        <v>#N/A</v>
      </c>
      <c r="CM27" s="192" t="e">
        <v>#N/A</v>
      </c>
      <c r="CN27" s="192" t="e">
        <v>#N/A</v>
      </c>
      <c r="CO27" s="194" t="e">
        <v>#N/A</v>
      </c>
      <c r="CP27" s="192" t="s">
        <v>8979</v>
      </c>
      <c r="CQ27" s="185" t="e">
        <v>#N/A</v>
      </c>
      <c r="CR27" s="185" t="e">
        <v>#N/A</v>
      </c>
      <c r="CS27" s="185" t="e">
        <v>#N/A</v>
      </c>
      <c r="CT27" s="185" t="e">
        <v>#N/A</v>
      </c>
      <c r="CU27" s="185" t="e">
        <v>#N/A</v>
      </c>
      <c r="CV27" s="185" t="e">
        <v>#N/A</v>
      </c>
      <c r="CW27" s="182" t="e">
        <v>#N/A</v>
      </c>
      <c r="CX27" s="192" t="s">
        <v>5699</v>
      </c>
      <c r="CY27" s="189">
        <v>99000</v>
      </c>
      <c r="CZ27" s="189" t="s">
        <v>5523</v>
      </c>
      <c r="DA27" s="189" t="s">
        <v>22</v>
      </c>
      <c r="DB27" s="189">
        <v>2</v>
      </c>
      <c r="DC27" s="189" t="s">
        <v>5702</v>
      </c>
      <c r="DD27" s="189" t="s">
        <v>5501</v>
      </c>
      <c r="DE27" s="195">
        <v>44613</v>
      </c>
      <c r="DF27" s="191" t="s">
        <v>5700</v>
      </c>
      <c r="DG27" s="181">
        <v>10669000</v>
      </c>
      <c r="DH27" s="185" t="s">
        <v>5523</v>
      </c>
      <c r="DI27" s="185" t="s">
        <v>22</v>
      </c>
      <c r="DJ27" s="185">
        <v>2</v>
      </c>
      <c r="DK27" s="185" t="s">
        <v>5506</v>
      </c>
      <c r="DL27" s="185" t="s">
        <v>5501</v>
      </c>
      <c r="DM27" s="182">
        <v>44613</v>
      </c>
      <c r="DN27" s="192" t="s">
        <v>5701</v>
      </c>
      <c r="DO27" s="189">
        <v>31000</v>
      </c>
      <c r="DP27" s="192" t="s">
        <v>5523</v>
      </c>
      <c r="DQ27" s="192" t="s">
        <v>22</v>
      </c>
      <c r="DR27" s="192">
        <v>2</v>
      </c>
      <c r="DS27" s="192" t="s">
        <v>5508</v>
      </c>
      <c r="DT27" s="192" t="s">
        <v>5501</v>
      </c>
      <c r="DU27" s="193">
        <v>44613</v>
      </c>
      <c r="DV27" s="191" t="s">
        <v>5703</v>
      </c>
      <c r="DW27" s="181">
        <v>99000</v>
      </c>
      <c r="DX27" s="185" t="s">
        <v>5523</v>
      </c>
      <c r="DY27" s="185" t="s">
        <v>22</v>
      </c>
      <c r="DZ27" s="185">
        <v>2</v>
      </c>
      <c r="EA27" s="185" t="s">
        <v>5702</v>
      </c>
      <c r="EB27" s="185" t="s">
        <v>5501</v>
      </c>
      <c r="EC27" s="182">
        <v>44613</v>
      </c>
      <c r="ED27" s="192" t="s">
        <v>5705</v>
      </c>
      <c r="EE27" s="189">
        <v>0</v>
      </c>
      <c r="EF27" s="192" t="s">
        <v>14</v>
      </c>
      <c r="EG27" s="192" t="s">
        <v>19</v>
      </c>
      <c r="EH27" s="192">
        <v>3</v>
      </c>
      <c r="EI27" s="192" t="s">
        <v>5704</v>
      </c>
      <c r="EJ27" s="192" t="s">
        <v>14</v>
      </c>
      <c r="EK27" s="193">
        <v>44613</v>
      </c>
      <c r="EL27" s="191" t="s">
        <v>5706</v>
      </c>
      <c r="EM27" s="181">
        <v>0</v>
      </c>
      <c r="EN27" s="185" t="s">
        <v>14</v>
      </c>
      <c r="EO27" s="185" t="s">
        <v>19</v>
      </c>
      <c r="EP27" s="185">
        <v>3</v>
      </c>
      <c r="EQ27" s="185" t="s">
        <v>5704</v>
      </c>
      <c r="ER27" s="185" t="s">
        <v>14</v>
      </c>
      <c r="ES27" s="182">
        <v>44613</v>
      </c>
      <c r="ET27" s="192" t="s">
        <v>5698</v>
      </c>
      <c r="EU27" s="192" t="s">
        <v>14</v>
      </c>
      <c r="EV27" s="192" t="s">
        <v>14</v>
      </c>
      <c r="EW27" s="192" t="s">
        <v>14</v>
      </c>
      <c r="EX27" s="192" t="s">
        <v>14</v>
      </c>
      <c r="EY27" s="192" t="s">
        <v>5604</v>
      </c>
      <c r="EZ27" s="192" t="s">
        <v>14</v>
      </c>
      <c r="FA27" s="193">
        <v>44613</v>
      </c>
      <c r="FB27" s="191" t="s">
        <v>5709</v>
      </c>
      <c r="FC27" s="185">
        <v>2</v>
      </c>
      <c r="FD27" s="185" t="s">
        <v>5523</v>
      </c>
      <c r="FE27" s="185" t="s">
        <v>22</v>
      </c>
      <c r="FF27" s="185">
        <v>2</v>
      </c>
      <c r="FG27" s="185" t="s">
        <v>5707</v>
      </c>
      <c r="FH27" s="185" t="s">
        <v>5501</v>
      </c>
      <c r="FI27" s="182">
        <v>44613</v>
      </c>
      <c r="FJ27" s="191" t="s">
        <v>8980</v>
      </c>
      <c r="FK27" s="192" t="e">
        <v>#N/A</v>
      </c>
      <c r="FL27" s="192" t="e">
        <v>#N/A</v>
      </c>
      <c r="FM27" s="192" t="e">
        <v>#N/A</v>
      </c>
      <c r="FN27" s="192" t="e">
        <v>#N/A</v>
      </c>
      <c r="FO27" s="192" t="e">
        <v>#N/A</v>
      </c>
      <c r="FP27" s="189" t="e">
        <v>#N/A</v>
      </c>
      <c r="FQ27" s="190" t="e">
        <v>#N/A</v>
      </c>
      <c r="FR27" s="191" t="s">
        <v>8981</v>
      </c>
      <c r="FS27" s="185" t="e">
        <v>#N/A</v>
      </c>
      <c r="FT27" s="185" t="e">
        <v>#N/A</v>
      </c>
      <c r="FU27" s="185" t="e">
        <v>#N/A</v>
      </c>
      <c r="FV27" s="185" t="e">
        <v>#N/A</v>
      </c>
      <c r="FW27" s="185" t="e">
        <v>#N/A</v>
      </c>
      <c r="FX27" s="185" t="e">
        <v>#N/A</v>
      </c>
      <c r="FY27" s="182" t="e">
        <v>#N/A</v>
      </c>
      <c r="FZ27" s="192" t="s">
        <v>5711</v>
      </c>
      <c r="GA27" s="192">
        <v>0</v>
      </c>
      <c r="GB27" s="192" t="s">
        <v>2716</v>
      </c>
      <c r="GC27" s="192" t="s">
        <v>22</v>
      </c>
      <c r="GD27" s="192">
        <v>2</v>
      </c>
      <c r="GE27" s="192" t="s">
        <v>14</v>
      </c>
      <c r="GF27" s="192" t="s">
        <v>14</v>
      </c>
      <c r="GG27" s="193">
        <v>44613</v>
      </c>
      <c r="GH27" s="191" t="s">
        <v>5717</v>
      </c>
      <c r="GI27" s="185">
        <v>0</v>
      </c>
      <c r="GJ27" s="185" t="s">
        <v>2716</v>
      </c>
      <c r="GK27" s="185" t="s">
        <v>22</v>
      </c>
      <c r="GL27" s="185">
        <v>2</v>
      </c>
      <c r="GM27" s="185" t="s">
        <v>14</v>
      </c>
      <c r="GN27" s="185" t="s">
        <v>14</v>
      </c>
      <c r="GO27" s="182">
        <v>44613</v>
      </c>
      <c r="GP27" s="192" t="s">
        <v>5712</v>
      </c>
      <c r="GQ27" s="192">
        <v>0</v>
      </c>
      <c r="GR27" s="192" t="s">
        <v>2716</v>
      </c>
      <c r="GS27" s="192" t="s">
        <v>22</v>
      </c>
      <c r="GT27" s="192">
        <v>2</v>
      </c>
      <c r="GU27" s="192" t="s">
        <v>14</v>
      </c>
      <c r="GV27" s="192" t="s">
        <v>14</v>
      </c>
      <c r="GW27" s="193">
        <v>44613</v>
      </c>
      <c r="GX27" s="191" t="s">
        <v>5718</v>
      </c>
      <c r="GY27" s="185">
        <v>0</v>
      </c>
      <c r="GZ27" s="185" t="s">
        <v>2716</v>
      </c>
      <c r="HA27" s="185" t="s">
        <v>22</v>
      </c>
      <c r="HB27" s="185">
        <v>2</v>
      </c>
      <c r="HC27" s="185" t="s">
        <v>14</v>
      </c>
      <c r="HD27" s="185" t="s">
        <v>14</v>
      </c>
      <c r="HE27" s="182">
        <v>44613</v>
      </c>
      <c r="HF27" s="192" t="s">
        <v>5710</v>
      </c>
      <c r="HG27" s="192">
        <v>0</v>
      </c>
      <c r="HH27" s="192" t="s">
        <v>2716</v>
      </c>
      <c r="HI27" s="192" t="s">
        <v>22</v>
      </c>
      <c r="HJ27" s="192">
        <v>2</v>
      </c>
      <c r="HK27" s="192" t="s">
        <v>14</v>
      </c>
      <c r="HL27" s="192" t="s">
        <v>14</v>
      </c>
      <c r="HM27" s="193">
        <v>44613</v>
      </c>
      <c r="HN27" s="191" t="s">
        <v>5716</v>
      </c>
      <c r="HO27" s="185">
        <v>0</v>
      </c>
      <c r="HP27" s="185" t="s">
        <v>2716</v>
      </c>
      <c r="HQ27" s="185" t="s">
        <v>22</v>
      </c>
      <c r="HR27" s="185">
        <v>2</v>
      </c>
      <c r="HS27" s="185" t="s">
        <v>14</v>
      </c>
      <c r="HT27" s="185" t="s">
        <v>14</v>
      </c>
      <c r="HU27" s="182">
        <v>44613</v>
      </c>
      <c r="HV27" s="192" t="s">
        <v>5713</v>
      </c>
      <c r="HW27" s="192">
        <v>0</v>
      </c>
      <c r="HX27" s="192" t="s">
        <v>2716</v>
      </c>
      <c r="HY27" s="192" t="s">
        <v>22</v>
      </c>
      <c r="HZ27" s="192">
        <v>2</v>
      </c>
      <c r="IA27" s="192" t="s">
        <v>14</v>
      </c>
      <c r="IB27" s="192" t="s">
        <v>14</v>
      </c>
      <c r="IC27" s="193">
        <v>44613</v>
      </c>
      <c r="ID27" s="191" t="s">
        <v>5715</v>
      </c>
      <c r="IE27" s="185">
        <v>0</v>
      </c>
      <c r="IF27" s="185" t="s">
        <v>2716</v>
      </c>
      <c r="IG27" s="185" t="s">
        <v>22</v>
      </c>
      <c r="IH27" s="185">
        <v>2</v>
      </c>
      <c r="II27" s="185" t="s">
        <v>14</v>
      </c>
      <c r="IJ27" s="185" t="s">
        <v>14</v>
      </c>
      <c r="IK27" s="182">
        <v>44613</v>
      </c>
      <c r="IL27" s="192" t="s">
        <v>5714</v>
      </c>
      <c r="IM27" s="192">
        <v>0</v>
      </c>
      <c r="IN27" s="192" t="s">
        <v>2716</v>
      </c>
      <c r="IO27" s="192" t="s">
        <v>22</v>
      </c>
      <c r="IP27" s="192">
        <v>2</v>
      </c>
      <c r="IQ27" s="192" t="s">
        <v>14</v>
      </c>
      <c r="IR27" s="192" t="s">
        <v>14</v>
      </c>
      <c r="IS27" s="193">
        <v>44613</v>
      </c>
    </row>
    <row r="28" spans="1:253" s="187" customFormat="1" ht="12.95" customHeight="1" x14ac:dyDescent="0.2">
      <c r="A28" s="187" t="s">
        <v>522</v>
      </c>
      <c r="B28" s="187" t="s">
        <v>8427</v>
      </c>
      <c r="C28" s="187" t="s">
        <v>523</v>
      </c>
      <c r="D28" s="187" t="s">
        <v>524</v>
      </c>
      <c r="E28" s="187" t="s">
        <v>7923</v>
      </c>
      <c r="F28" s="187" t="s">
        <v>1519</v>
      </c>
      <c r="G28" s="180">
        <v>43100000</v>
      </c>
      <c r="H28" s="181" t="s">
        <v>1515</v>
      </c>
      <c r="I28" s="181" t="s">
        <v>22</v>
      </c>
      <c r="J28" s="181">
        <v>2</v>
      </c>
      <c r="K28" s="181" t="s">
        <v>1518</v>
      </c>
      <c r="L28" s="181" t="s">
        <v>1516</v>
      </c>
      <c r="M28" s="182">
        <v>43867</v>
      </c>
      <c r="N28" s="191" t="s">
        <v>1332</v>
      </c>
      <c r="O28" s="183">
        <v>2381000</v>
      </c>
      <c r="P28" s="183" t="s">
        <v>246</v>
      </c>
      <c r="Q28" s="183" t="s">
        <v>22</v>
      </c>
      <c r="R28" s="183">
        <v>2</v>
      </c>
      <c r="S28" s="183" t="s">
        <v>1331</v>
      </c>
      <c r="T28" s="183" t="s">
        <v>1330</v>
      </c>
      <c r="U28" s="184">
        <v>43798</v>
      </c>
      <c r="V28" s="191" t="s">
        <v>1517</v>
      </c>
      <c r="W28" s="181">
        <v>43100000</v>
      </c>
      <c r="X28" s="181" t="s">
        <v>1515</v>
      </c>
      <c r="Y28" s="181" t="s">
        <v>22</v>
      </c>
      <c r="Z28" s="181">
        <v>2</v>
      </c>
      <c r="AA28" s="181" t="s">
        <v>1331</v>
      </c>
      <c r="AB28" s="181" t="s">
        <v>1516</v>
      </c>
      <c r="AC28" s="182">
        <v>43867</v>
      </c>
      <c r="AD28" s="191" t="s">
        <v>1766</v>
      </c>
      <c r="AE28" s="189" t="s">
        <v>14</v>
      </c>
      <c r="AF28" s="189" t="s">
        <v>1763</v>
      </c>
      <c r="AG28" s="189" t="s">
        <v>14</v>
      </c>
      <c r="AH28" s="189" t="s">
        <v>14</v>
      </c>
      <c r="AI28" s="189" t="s">
        <v>1765</v>
      </c>
      <c r="AJ28" s="189" t="s">
        <v>1764</v>
      </c>
      <c r="AK28" s="190">
        <v>43992</v>
      </c>
      <c r="AL28" s="191" t="s">
        <v>1767</v>
      </c>
      <c r="AM28" s="181" t="s">
        <v>14</v>
      </c>
      <c r="AN28" s="181" t="s">
        <v>1763</v>
      </c>
      <c r="AO28" s="181" t="s">
        <v>14</v>
      </c>
      <c r="AP28" s="181" t="s">
        <v>14</v>
      </c>
      <c r="AQ28" s="181" t="s">
        <v>1765</v>
      </c>
      <c r="AR28" s="181" t="s">
        <v>1764</v>
      </c>
      <c r="AS28" s="182">
        <v>43992</v>
      </c>
      <c r="AT28" s="192" t="s">
        <v>1329</v>
      </c>
      <c r="AU28" s="189" t="s">
        <v>14</v>
      </c>
      <c r="AV28" s="189" t="s">
        <v>14</v>
      </c>
      <c r="AW28" s="189" t="s">
        <v>14</v>
      </c>
      <c r="AX28" s="189" t="s">
        <v>14</v>
      </c>
      <c r="AY28" s="189" t="s">
        <v>14</v>
      </c>
      <c r="AZ28" s="189" t="s">
        <v>14</v>
      </c>
      <c r="BA28" s="190">
        <v>43798</v>
      </c>
      <c r="BB28" s="191" t="s">
        <v>1328</v>
      </c>
      <c r="BC28" s="181" t="s">
        <v>14</v>
      </c>
      <c r="BD28" s="181" t="s">
        <v>14</v>
      </c>
      <c r="BE28" s="181" t="s">
        <v>14</v>
      </c>
      <c r="BF28" s="181" t="s">
        <v>14</v>
      </c>
      <c r="BG28" s="181" t="s">
        <v>14</v>
      </c>
      <c r="BH28" s="181" t="s">
        <v>14</v>
      </c>
      <c r="BI28" s="182">
        <v>43798</v>
      </c>
      <c r="BJ28" s="192" t="s">
        <v>2974</v>
      </c>
      <c r="BK28" s="192">
        <v>849</v>
      </c>
      <c r="BL28" s="192" t="s">
        <v>2971</v>
      </c>
      <c r="BM28" s="192" t="s">
        <v>19</v>
      </c>
      <c r="BN28" s="192">
        <v>3</v>
      </c>
      <c r="BO28" s="192" t="s">
        <v>2973</v>
      </c>
      <c r="BP28" s="189" t="s">
        <v>2972</v>
      </c>
      <c r="BQ28" s="193">
        <v>44411</v>
      </c>
      <c r="BR28" s="191" t="s">
        <v>526</v>
      </c>
      <c r="BS28" s="185">
        <v>0</v>
      </c>
      <c r="BT28" s="185">
        <v>0</v>
      </c>
      <c r="BU28" s="185" t="s">
        <v>22</v>
      </c>
      <c r="BV28" s="185">
        <v>2</v>
      </c>
      <c r="BW28" s="185" t="s">
        <v>525</v>
      </c>
      <c r="BX28" s="185">
        <v>0</v>
      </c>
      <c r="BY28" s="182">
        <v>43511</v>
      </c>
      <c r="BZ28" s="192" t="s">
        <v>527</v>
      </c>
      <c r="CA28" s="192">
        <v>0</v>
      </c>
      <c r="CB28" s="192">
        <v>0</v>
      </c>
      <c r="CC28" s="192" t="s">
        <v>22</v>
      </c>
      <c r="CD28" s="192">
        <v>2</v>
      </c>
      <c r="CE28" s="192" t="s">
        <v>525</v>
      </c>
      <c r="CF28" s="192">
        <v>0</v>
      </c>
      <c r="CG28" s="193">
        <v>43511</v>
      </c>
      <c r="CH28" s="191" t="s">
        <v>8982</v>
      </c>
      <c r="CI28" s="192" t="e">
        <v>#N/A</v>
      </c>
      <c r="CJ28" s="192" t="e">
        <v>#N/A</v>
      </c>
      <c r="CK28" s="192" t="e">
        <v>#N/A</v>
      </c>
      <c r="CL28" s="192" t="e">
        <v>#N/A</v>
      </c>
      <c r="CM28" s="192" t="e">
        <v>#N/A</v>
      </c>
      <c r="CN28" s="192" t="e">
        <v>#N/A</v>
      </c>
      <c r="CO28" s="194" t="e">
        <v>#N/A</v>
      </c>
      <c r="CP28" s="192" t="s">
        <v>528</v>
      </c>
      <c r="CQ28" s="185" t="s">
        <v>14</v>
      </c>
      <c r="CR28" s="185">
        <v>0</v>
      </c>
      <c r="CS28" s="185" t="s">
        <v>22</v>
      </c>
      <c r="CT28" s="185">
        <v>2</v>
      </c>
      <c r="CU28" s="185" t="s">
        <v>15</v>
      </c>
      <c r="CV28" s="185">
        <v>0</v>
      </c>
      <c r="CW28" s="182">
        <v>43511</v>
      </c>
      <c r="CX28" s="192" t="s">
        <v>1335</v>
      </c>
      <c r="CY28" s="189" t="s">
        <v>14</v>
      </c>
      <c r="CZ28" s="189" t="s">
        <v>14</v>
      </c>
      <c r="DA28" s="189" t="s">
        <v>14</v>
      </c>
      <c r="DB28" s="189" t="s">
        <v>14</v>
      </c>
      <c r="DC28" s="189" t="s">
        <v>1326</v>
      </c>
      <c r="DD28" s="189" t="s">
        <v>14</v>
      </c>
      <c r="DE28" s="195">
        <v>43798</v>
      </c>
      <c r="DF28" s="191" t="s">
        <v>1333</v>
      </c>
      <c r="DG28" s="181" t="s">
        <v>14</v>
      </c>
      <c r="DH28" s="185" t="s">
        <v>14</v>
      </c>
      <c r="DI28" s="185" t="s">
        <v>14</v>
      </c>
      <c r="DJ28" s="185" t="s">
        <v>14</v>
      </c>
      <c r="DK28" s="185" t="s">
        <v>1326</v>
      </c>
      <c r="DL28" s="185" t="s">
        <v>14</v>
      </c>
      <c r="DM28" s="182">
        <v>43798</v>
      </c>
      <c r="DN28" s="192" t="s">
        <v>1337</v>
      </c>
      <c r="DO28" s="189" t="s">
        <v>14</v>
      </c>
      <c r="DP28" s="192" t="s">
        <v>14</v>
      </c>
      <c r="DQ28" s="192" t="s">
        <v>14</v>
      </c>
      <c r="DR28" s="192" t="s">
        <v>14</v>
      </c>
      <c r="DS28" s="192" t="s">
        <v>1326</v>
      </c>
      <c r="DT28" s="192" t="s">
        <v>14</v>
      </c>
      <c r="DU28" s="193">
        <v>43798</v>
      </c>
      <c r="DV28" s="191" t="s">
        <v>1334</v>
      </c>
      <c r="DW28" s="181" t="s">
        <v>14</v>
      </c>
      <c r="DX28" s="185" t="s">
        <v>14</v>
      </c>
      <c r="DY28" s="185" t="s">
        <v>14</v>
      </c>
      <c r="DZ28" s="185" t="s">
        <v>14</v>
      </c>
      <c r="EA28" s="185" t="s">
        <v>1326</v>
      </c>
      <c r="EB28" s="185" t="s">
        <v>14</v>
      </c>
      <c r="EC28" s="182">
        <v>43798</v>
      </c>
      <c r="ED28" s="192" t="s">
        <v>1336</v>
      </c>
      <c r="EE28" s="189" t="s">
        <v>14</v>
      </c>
      <c r="EF28" s="192" t="s">
        <v>14</v>
      </c>
      <c r="EG28" s="192" t="s">
        <v>14</v>
      </c>
      <c r="EH28" s="192" t="s">
        <v>14</v>
      </c>
      <c r="EI28" s="192" t="s">
        <v>1326</v>
      </c>
      <c r="EJ28" s="192" t="s">
        <v>14</v>
      </c>
      <c r="EK28" s="193">
        <v>43798</v>
      </c>
      <c r="EL28" s="191" t="s">
        <v>1327</v>
      </c>
      <c r="EM28" s="181" t="s">
        <v>14</v>
      </c>
      <c r="EN28" s="185" t="s">
        <v>14</v>
      </c>
      <c r="EO28" s="185" t="s">
        <v>14</v>
      </c>
      <c r="EP28" s="185" t="s">
        <v>14</v>
      </c>
      <c r="EQ28" s="185" t="s">
        <v>1326</v>
      </c>
      <c r="ER28" s="185" t="s">
        <v>14</v>
      </c>
      <c r="ES28" s="182">
        <v>43798</v>
      </c>
      <c r="ET28" s="192" t="s">
        <v>2976</v>
      </c>
      <c r="EU28" s="192">
        <v>852</v>
      </c>
      <c r="EV28" s="192" t="s">
        <v>2971</v>
      </c>
      <c r="EW28" s="192" t="s">
        <v>19</v>
      </c>
      <c r="EX28" s="192">
        <v>3</v>
      </c>
      <c r="EY28" s="192" t="s">
        <v>2975</v>
      </c>
      <c r="EZ28" s="192" t="s">
        <v>2972</v>
      </c>
      <c r="FA28" s="193">
        <v>44411</v>
      </c>
      <c r="FB28" s="191" t="s">
        <v>1762</v>
      </c>
      <c r="FC28" s="185">
        <v>2</v>
      </c>
      <c r="FD28" s="185">
        <v>0</v>
      </c>
      <c r="FE28" s="185" t="s">
        <v>22</v>
      </c>
      <c r="FF28" s="185">
        <v>2</v>
      </c>
      <c r="FG28" s="185" t="s">
        <v>1761</v>
      </c>
      <c r="FH28" s="185">
        <v>0</v>
      </c>
      <c r="FI28" s="182">
        <v>43992</v>
      </c>
      <c r="FJ28" s="191" t="s">
        <v>530</v>
      </c>
      <c r="FK28" s="192" t="s">
        <v>14</v>
      </c>
      <c r="FL28" s="192">
        <v>0</v>
      </c>
      <c r="FM28" s="192" t="s">
        <v>22</v>
      </c>
      <c r="FN28" s="192">
        <v>2</v>
      </c>
      <c r="FO28" s="192" t="s">
        <v>529</v>
      </c>
      <c r="FP28" s="189">
        <v>0</v>
      </c>
      <c r="FQ28" s="190">
        <v>43511</v>
      </c>
      <c r="FR28" s="191" t="s">
        <v>531</v>
      </c>
      <c r="FS28" s="185" t="s">
        <v>14</v>
      </c>
      <c r="FT28" s="185">
        <v>0</v>
      </c>
      <c r="FU28" s="185" t="s">
        <v>22</v>
      </c>
      <c r="FV28" s="185">
        <v>2</v>
      </c>
      <c r="FW28" s="185" t="s">
        <v>529</v>
      </c>
      <c r="FX28" s="185">
        <v>0</v>
      </c>
      <c r="FY28" s="182">
        <v>43511</v>
      </c>
      <c r="FZ28" s="192" t="s">
        <v>3608</v>
      </c>
      <c r="GA28" s="192">
        <v>0</v>
      </c>
      <c r="GB28" s="192" t="s">
        <v>2716</v>
      </c>
      <c r="GC28" s="192" t="s">
        <v>22</v>
      </c>
      <c r="GD28" s="192">
        <v>2</v>
      </c>
      <c r="GE28" s="192" t="s">
        <v>14</v>
      </c>
      <c r="GF28" s="192" t="s">
        <v>14</v>
      </c>
      <c r="GG28" s="193">
        <v>44490</v>
      </c>
      <c r="GH28" s="191" t="s">
        <v>3614</v>
      </c>
      <c r="GI28" s="185">
        <v>1</v>
      </c>
      <c r="GJ28" s="185" t="s">
        <v>2716</v>
      </c>
      <c r="GK28" s="185" t="s">
        <v>22</v>
      </c>
      <c r="GL28" s="185">
        <v>2</v>
      </c>
      <c r="GM28" s="185" t="s">
        <v>14</v>
      </c>
      <c r="GN28" s="185" t="s">
        <v>14</v>
      </c>
      <c r="GO28" s="182">
        <v>44490</v>
      </c>
      <c r="GP28" s="192" t="s">
        <v>3609</v>
      </c>
      <c r="GQ28" s="192">
        <v>1</v>
      </c>
      <c r="GR28" s="192" t="s">
        <v>2716</v>
      </c>
      <c r="GS28" s="192" t="s">
        <v>22</v>
      </c>
      <c r="GT28" s="192">
        <v>2</v>
      </c>
      <c r="GU28" s="192" t="s">
        <v>14</v>
      </c>
      <c r="GV28" s="192" t="s">
        <v>14</v>
      </c>
      <c r="GW28" s="193">
        <v>44490</v>
      </c>
      <c r="GX28" s="191" t="s">
        <v>3615</v>
      </c>
      <c r="GY28" s="185">
        <v>0</v>
      </c>
      <c r="GZ28" s="185" t="s">
        <v>2716</v>
      </c>
      <c r="HA28" s="185" t="s">
        <v>22</v>
      </c>
      <c r="HB28" s="185">
        <v>2</v>
      </c>
      <c r="HC28" s="185" t="s">
        <v>14</v>
      </c>
      <c r="HD28" s="185" t="s">
        <v>14</v>
      </c>
      <c r="HE28" s="182">
        <v>44490</v>
      </c>
      <c r="HF28" s="192" t="s">
        <v>3607</v>
      </c>
      <c r="HG28" s="192">
        <v>0</v>
      </c>
      <c r="HH28" s="192" t="s">
        <v>2716</v>
      </c>
      <c r="HI28" s="192" t="s">
        <v>22</v>
      </c>
      <c r="HJ28" s="192">
        <v>2</v>
      </c>
      <c r="HK28" s="192" t="s">
        <v>14</v>
      </c>
      <c r="HL28" s="192" t="s">
        <v>14</v>
      </c>
      <c r="HM28" s="193">
        <v>44490</v>
      </c>
      <c r="HN28" s="191" t="s">
        <v>3613</v>
      </c>
      <c r="HO28" s="185">
        <v>0</v>
      </c>
      <c r="HP28" s="185" t="s">
        <v>2716</v>
      </c>
      <c r="HQ28" s="185" t="s">
        <v>22</v>
      </c>
      <c r="HR28" s="185">
        <v>2</v>
      </c>
      <c r="HS28" s="185" t="s">
        <v>14</v>
      </c>
      <c r="HT28" s="185" t="s">
        <v>14</v>
      </c>
      <c r="HU28" s="182">
        <v>44490</v>
      </c>
      <c r="HV28" s="192" t="s">
        <v>3610</v>
      </c>
      <c r="HW28" s="192">
        <v>0</v>
      </c>
      <c r="HX28" s="192" t="s">
        <v>2716</v>
      </c>
      <c r="HY28" s="192" t="s">
        <v>22</v>
      </c>
      <c r="HZ28" s="192">
        <v>2</v>
      </c>
      <c r="IA28" s="192" t="s">
        <v>14</v>
      </c>
      <c r="IB28" s="192" t="s">
        <v>14</v>
      </c>
      <c r="IC28" s="193">
        <v>44490</v>
      </c>
      <c r="ID28" s="191" t="s">
        <v>3612</v>
      </c>
      <c r="IE28" s="185">
        <v>1</v>
      </c>
      <c r="IF28" s="185" t="s">
        <v>2716</v>
      </c>
      <c r="IG28" s="185" t="s">
        <v>22</v>
      </c>
      <c r="IH28" s="185">
        <v>2</v>
      </c>
      <c r="II28" s="185" t="s">
        <v>14</v>
      </c>
      <c r="IJ28" s="185" t="s">
        <v>14</v>
      </c>
      <c r="IK28" s="182">
        <v>44490</v>
      </c>
      <c r="IL28" s="192" t="s">
        <v>3611</v>
      </c>
      <c r="IM28" s="192">
        <v>0</v>
      </c>
      <c r="IN28" s="192" t="s">
        <v>2716</v>
      </c>
      <c r="IO28" s="192" t="s">
        <v>22</v>
      </c>
      <c r="IP28" s="192">
        <v>2</v>
      </c>
      <c r="IQ28" s="192" t="s">
        <v>14</v>
      </c>
      <c r="IR28" s="192" t="s">
        <v>14</v>
      </c>
      <c r="IS28" s="193">
        <v>44490</v>
      </c>
    </row>
    <row r="29" spans="1:253" s="187" customFormat="1" ht="12.95" customHeight="1" x14ac:dyDescent="0.2">
      <c r="A29" s="187" t="s">
        <v>532</v>
      </c>
      <c r="B29" s="187" t="s">
        <v>8427</v>
      </c>
      <c r="C29" s="187" t="s">
        <v>533</v>
      </c>
      <c r="D29" s="187" t="s">
        <v>524</v>
      </c>
      <c r="E29" s="187" t="s">
        <v>7923</v>
      </c>
      <c r="F29" s="187" t="s">
        <v>1525</v>
      </c>
      <c r="G29" s="180">
        <v>43100000</v>
      </c>
      <c r="H29" s="181" t="s">
        <v>1515</v>
      </c>
      <c r="I29" s="181" t="s">
        <v>22</v>
      </c>
      <c r="J29" s="181">
        <v>2</v>
      </c>
      <c r="K29" s="181" t="s">
        <v>1518</v>
      </c>
      <c r="L29" s="181" t="s">
        <v>1516</v>
      </c>
      <c r="M29" s="182">
        <v>43867</v>
      </c>
      <c r="N29" s="191" t="s">
        <v>1524</v>
      </c>
      <c r="O29" s="183">
        <v>159000</v>
      </c>
      <c r="P29" s="183" t="s">
        <v>1521</v>
      </c>
      <c r="Q29" s="183" t="s">
        <v>22</v>
      </c>
      <c r="R29" s="183">
        <v>2</v>
      </c>
      <c r="S29" s="183" t="s">
        <v>1523</v>
      </c>
      <c r="T29" s="183" t="s">
        <v>1522</v>
      </c>
      <c r="U29" s="184">
        <v>43867</v>
      </c>
      <c r="V29" s="191" t="s">
        <v>540</v>
      </c>
      <c r="W29" s="181">
        <v>223000</v>
      </c>
      <c r="X29" s="181" t="s">
        <v>537</v>
      </c>
      <c r="Y29" s="181" t="s">
        <v>22</v>
      </c>
      <c r="Z29" s="181">
        <v>2</v>
      </c>
      <c r="AA29" s="181" t="s">
        <v>539</v>
      </c>
      <c r="AB29" s="181" t="s">
        <v>538</v>
      </c>
      <c r="AC29" s="182">
        <v>43511</v>
      </c>
      <c r="AD29" s="191" t="s">
        <v>1350</v>
      </c>
      <c r="AE29" s="189">
        <v>174000</v>
      </c>
      <c r="AF29" s="189" t="s">
        <v>1348</v>
      </c>
      <c r="AG29" s="189" t="s">
        <v>19</v>
      </c>
      <c r="AH29" s="189">
        <v>3</v>
      </c>
      <c r="AI29" s="189" t="s">
        <v>1349</v>
      </c>
      <c r="AJ29" s="189" t="s">
        <v>1342</v>
      </c>
      <c r="AK29" s="190">
        <v>43798</v>
      </c>
      <c r="AL29" s="191" t="s">
        <v>1351</v>
      </c>
      <c r="AM29" s="181">
        <v>174000</v>
      </c>
      <c r="AN29" s="181" t="s">
        <v>1348</v>
      </c>
      <c r="AO29" s="181" t="s">
        <v>19</v>
      </c>
      <c r="AP29" s="181">
        <v>3</v>
      </c>
      <c r="AQ29" s="181" t="s">
        <v>1349</v>
      </c>
      <c r="AR29" s="181" t="s">
        <v>1342</v>
      </c>
      <c r="AS29" s="182">
        <v>43798</v>
      </c>
      <c r="AT29" s="192" t="s">
        <v>1520</v>
      </c>
      <c r="AU29" s="189" t="s">
        <v>14</v>
      </c>
      <c r="AV29" s="189" t="s">
        <v>14</v>
      </c>
      <c r="AW29" s="189" t="s">
        <v>14</v>
      </c>
      <c r="AX29" s="189" t="s">
        <v>14</v>
      </c>
      <c r="AY29" s="189" t="s">
        <v>15</v>
      </c>
      <c r="AZ29" s="189" t="s">
        <v>14</v>
      </c>
      <c r="BA29" s="190">
        <v>43867</v>
      </c>
      <c r="BB29" s="191" t="s">
        <v>1345</v>
      </c>
      <c r="BC29" s="181" t="s">
        <v>14</v>
      </c>
      <c r="BD29" s="181" t="s">
        <v>14</v>
      </c>
      <c r="BE29" s="181" t="s">
        <v>14</v>
      </c>
      <c r="BF29" s="181" t="s">
        <v>14</v>
      </c>
      <c r="BG29" s="181" t="s">
        <v>15</v>
      </c>
      <c r="BH29" s="181" t="s">
        <v>14</v>
      </c>
      <c r="BI29" s="182">
        <v>43798</v>
      </c>
      <c r="BJ29" s="192" t="s">
        <v>2979</v>
      </c>
      <c r="BK29" s="192">
        <v>0</v>
      </c>
      <c r="BL29" s="192" t="s">
        <v>2977</v>
      </c>
      <c r="BM29" s="192" t="s">
        <v>22</v>
      </c>
      <c r="BN29" s="192">
        <v>2</v>
      </c>
      <c r="BO29" s="192" t="s">
        <v>2978</v>
      </c>
      <c r="BP29" s="189" t="s">
        <v>664</v>
      </c>
      <c r="BQ29" s="193">
        <v>44411</v>
      </c>
      <c r="BR29" s="191" t="s">
        <v>1338</v>
      </c>
      <c r="BS29" s="185" t="s">
        <v>14</v>
      </c>
      <c r="BT29" s="185" t="s">
        <v>14</v>
      </c>
      <c r="BU29" s="185" t="s">
        <v>14</v>
      </c>
      <c r="BV29" s="185" t="s">
        <v>14</v>
      </c>
      <c r="BW29" s="185" t="s">
        <v>14</v>
      </c>
      <c r="BX29" s="185" t="s">
        <v>14</v>
      </c>
      <c r="BY29" s="182">
        <v>43798</v>
      </c>
      <c r="BZ29" s="192" t="s">
        <v>1339</v>
      </c>
      <c r="CA29" s="192" t="s">
        <v>14</v>
      </c>
      <c r="CB29" s="192" t="s">
        <v>14</v>
      </c>
      <c r="CC29" s="192" t="s">
        <v>14</v>
      </c>
      <c r="CD29" s="192" t="s">
        <v>14</v>
      </c>
      <c r="CE29" s="192" t="s">
        <v>14</v>
      </c>
      <c r="CF29" s="192" t="s">
        <v>14</v>
      </c>
      <c r="CG29" s="193">
        <v>43798</v>
      </c>
      <c r="CH29" s="191" t="s">
        <v>8983</v>
      </c>
      <c r="CI29" s="192" t="e">
        <v>#N/A</v>
      </c>
      <c r="CJ29" s="192" t="e">
        <v>#N/A</v>
      </c>
      <c r="CK29" s="192" t="e">
        <v>#N/A</v>
      </c>
      <c r="CL29" s="192" t="e">
        <v>#N/A</v>
      </c>
      <c r="CM29" s="192" t="e">
        <v>#N/A</v>
      </c>
      <c r="CN29" s="192" t="e">
        <v>#N/A</v>
      </c>
      <c r="CO29" s="194" t="e">
        <v>#N/A</v>
      </c>
      <c r="CP29" s="192" t="s">
        <v>1340</v>
      </c>
      <c r="CQ29" s="185" t="s">
        <v>14</v>
      </c>
      <c r="CR29" s="185" t="s">
        <v>14</v>
      </c>
      <c r="CS29" s="185" t="s">
        <v>14</v>
      </c>
      <c r="CT29" s="185" t="s">
        <v>14</v>
      </c>
      <c r="CU29" s="185" t="s">
        <v>14</v>
      </c>
      <c r="CV29" s="185" t="s">
        <v>14</v>
      </c>
      <c r="CW29" s="182">
        <v>43798</v>
      </c>
      <c r="CX29" s="192" t="s">
        <v>1352</v>
      </c>
      <c r="CY29" s="189">
        <v>90000</v>
      </c>
      <c r="CZ29" s="189" t="s">
        <v>1341</v>
      </c>
      <c r="DA29" s="189" t="s">
        <v>19</v>
      </c>
      <c r="DB29" s="189">
        <v>3</v>
      </c>
      <c r="DC29" s="189" t="s">
        <v>1343</v>
      </c>
      <c r="DD29" s="189" t="s">
        <v>1342</v>
      </c>
      <c r="DE29" s="195">
        <v>43798</v>
      </c>
      <c r="DF29" s="191" t="s">
        <v>1346</v>
      </c>
      <c r="DG29" s="181">
        <v>49000</v>
      </c>
      <c r="DH29" s="185" t="s">
        <v>1341</v>
      </c>
      <c r="DI29" s="185" t="s">
        <v>19</v>
      </c>
      <c r="DJ29" s="185">
        <v>3</v>
      </c>
      <c r="DK29" s="185" t="s">
        <v>1343</v>
      </c>
      <c r="DL29" s="185" t="s">
        <v>1342</v>
      </c>
      <c r="DM29" s="182">
        <v>43798</v>
      </c>
      <c r="DN29" s="192" t="s">
        <v>1354</v>
      </c>
      <c r="DO29" s="189">
        <v>84000</v>
      </c>
      <c r="DP29" s="192" t="s">
        <v>1341</v>
      </c>
      <c r="DQ29" s="192" t="s">
        <v>19</v>
      </c>
      <c r="DR29" s="192">
        <v>3</v>
      </c>
      <c r="DS29" s="192" t="s">
        <v>1343</v>
      </c>
      <c r="DT29" s="192" t="s">
        <v>1342</v>
      </c>
      <c r="DU29" s="193">
        <v>43798</v>
      </c>
      <c r="DV29" s="191" t="s">
        <v>1347</v>
      </c>
      <c r="DW29" s="181">
        <v>90000</v>
      </c>
      <c r="DX29" s="185" t="s">
        <v>1341</v>
      </c>
      <c r="DY29" s="185" t="s">
        <v>19</v>
      </c>
      <c r="DZ29" s="185">
        <v>3</v>
      </c>
      <c r="EA29" s="185" t="s">
        <v>1343</v>
      </c>
      <c r="EB29" s="185" t="s">
        <v>1342</v>
      </c>
      <c r="EC29" s="182">
        <v>43798</v>
      </c>
      <c r="ED29" s="192" t="s">
        <v>1353</v>
      </c>
      <c r="EE29" s="189">
        <v>0</v>
      </c>
      <c r="EF29" s="192" t="s">
        <v>1341</v>
      </c>
      <c r="EG29" s="192" t="s">
        <v>19</v>
      </c>
      <c r="EH29" s="192">
        <v>3</v>
      </c>
      <c r="EI29" s="192" t="s">
        <v>1343</v>
      </c>
      <c r="EJ29" s="192" t="s">
        <v>1342</v>
      </c>
      <c r="EK29" s="193">
        <v>43798</v>
      </c>
      <c r="EL29" s="191" t="s">
        <v>1344</v>
      </c>
      <c r="EM29" s="181">
        <v>0</v>
      </c>
      <c r="EN29" s="185" t="s">
        <v>1341</v>
      </c>
      <c r="EO29" s="185" t="s">
        <v>19</v>
      </c>
      <c r="EP29" s="185">
        <v>3</v>
      </c>
      <c r="EQ29" s="185" t="s">
        <v>1343</v>
      </c>
      <c r="ER29" s="185" t="s">
        <v>1342</v>
      </c>
      <c r="ES29" s="182">
        <v>43798</v>
      </c>
      <c r="ET29" s="192" t="s">
        <v>2980</v>
      </c>
      <c r="EU29" s="192">
        <v>852</v>
      </c>
      <c r="EV29" s="192" t="s">
        <v>2971</v>
      </c>
      <c r="EW29" s="192" t="s">
        <v>19</v>
      </c>
      <c r="EX29" s="192">
        <v>3</v>
      </c>
      <c r="EY29" s="192" t="s">
        <v>2975</v>
      </c>
      <c r="EZ29" s="192" t="s">
        <v>2972</v>
      </c>
      <c r="FA29" s="193">
        <v>44411</v>
      </c>
      <c r="FB29" s="191" t="s">
        <v>535</v>
      </c>
      <c r="FC29" s="185">
        <v>1</v>
      </c>
      <c r="FD29" s="185">
        <v>0</v>
      </c>
      <c r="FE29" s="185" t="s">
        <v>22</v>
      </c>
      <c r="FF29" s="185">
        <v>2</v>
      </c>
      <c r="FG29" s="185" t="s">
        <v>534</v>
      </c>
      <c r="FH29" s="185">
        <v>0</v>
      </c>
      <c r="FI29" s="182">
        <v>43511</v>
      </c>
      <c r="FJ29" s="191" t="s">
        <v>542</v>
      </c>
      <c r="FK29" s="192">
        <v>0</v>
      </c>
      <c r="FL29" s="192">
        <v>0</v>
      </c>
      <c r="FM29" s="192" t="s">
        <v>22</v>
      </c>
      <c r="FN29" s="192">
        <v>2</v>
      </c>
      <c r="FO29" s="192" t="s">
        <v>541</v>
      </c>
      <c r="FP29" s="189">
        <v>0</v>
      </c>
      <c r="FQ29" s="190">
        <v>43511</v>
      </c>
      <c r="FR29" s="191" t="s">
        <v>543</v>
      </c>
      <c r="FS29" s="185">
        <v>0</v>
      </c>
      <c r="FT29" s="185">
        <v>0</v>
      </c>
      <c r="FU29" s="185" t="s">
        <v>22</v>
      </c>
      <c r="FV29" s="185">
        <v>2</v>
      </c>
      <c r="FW29" s="185" t="s">
        <v>541</v>
      </c>
      <c r="FX29" s="185">
        <v>0</v>
      </c>
      <c r="FY29" s="182">
        <v>43511</v>
      </c>
      <c r="FZ29" s="192" t="s">
        <v>3617</v>
      </c>
      <c r="GA29" s="192">
        <v>1</v>
      </c>
      <c r="GB29" s="192" t="s">
        <v>2716</v>
      </c>
      <c r="GC29" s="192" t="s">
        <v>22</v>
      </c>
      <c r="GD29" s="192">
        <v>2</v>
      </c>
      <c r="GE29" s="192" t="s">
        <v>14</v>
      </c>
      <c r="GF29" s="192" t="s">
        <v>14</v>
      </c>
      <c r="GG29" s="193">
        <v>44490</v>
      </c>
      <c r="GH29" s="191" t="s">
        <v>3623</v>
      </c>
      <c r="GI29" s="185">
        <v>2</v>
      </c>
      <c r="GJ29" s="185" t="s">
        <v>2716</v>
      </c>
      <c r="GK29" s="185" t="s">
        <v>22</v>
      </c>
      <c r="GL29" s="185">
        <v>2</v>
      </c>
      <c r="GM29" s="185" t="s">
        <v>14</v>
      </c>
      <c r="GN29" s="185" t="s">
        <v>14</v>
      </c>
      <c r="GO29" s="182">
        <v>44490</v>
      </c>
      <c r="GP29" s="192" t="s">
        <v>3618</v>
      </c>
      <c r="GQ29" s="192">
        <v>2</v>
      </c>
      <c r="GR29" s="192" t="s">
        <v>2716</v>
      </c>
      <c r="GS29" s="192" t="s">
        <v>22</v>
      </c>
      <c r="GT29" s="192">
        <v>2</v>
      </c>
      <c r="GU29" s="192" t="s">
        <v>14</v>
      </c>
      <c r="GV29" s="192" t="s">
        <v>14</v>
      </c>
      <c r="GW29" s="193">
        <v>44490</v>
      </c>
      <c r="GX29" s="191" t="s">
        <v>3624</v>
      </c>
      <c r="GY29" s="185">
        <v>0</v>
      </c>
      <c r="GZ29" s="185" t="s">
        <v>2716</v>
      </c>
      <c r="HA29" s="185" t="s">
        <v>22</v>
      </c>
      <c r="HB29" s="185">
        <v>2</v>
      </c>
      <c r="HC29" s="185" t="s">
        <v>14</v>
      </c>
      <c r="HD29" s="185" t="s">
        <v>14</v>
      </c>
      <c r="HE29" s="182">
        <v>44490</v>
      </c>
      <c r="HF29" s="192" t="s">
        <v>3616</v>
      </c>
      <c r="HG29" s="192">
        <v>0</v>
      </c>
      <c r="HH29" s="192" t="s">
        <v>2716</v>
      </c>
      <c r="HI29" s="192" t="s">
        <v>22</v>
      </c>
      <c r="HJ29" s="192">
        <v>2</v>
      </c>
      <c r="HK29" s="192" t="s">
        <v>14</v>
      </c>
      <c r="HL29" s="192" t="s">
        <v>14</v>
      </c>
      <c r="HM29" s="193">
        <v>44490</v>
      </c>
      <c r="HN29" s="191" t="s">
        <v>3622</v>
      </c>
      <c r="HO29" s="185">
        <v>2</v>
      </c>
      <c r="HP29" s="185" t="s">
        <v>2716</v>
      </c>
      <c r="HQ29" s="185" t="s">
        <v>22</v>
      </c>
      <c r="HR29" s="185">
        <v>2</v>
      </c>
      <c r="HS29" s="185" t="s">
        <v>14</v>
      </c>
      <c r="HT29" s="185" t="s">
        <v>14</v>
      </c>
      <c r="HU29" s="182">
        <v>44490</v>
      </c>
      <c r="HV29" s="192" t="s">
        <v>3619</v>
      </c>
      <c r="HW29" s="192">
        <v>0</v>
      </c>
      <c r="HX29" s="192" t="s">
        <v>2716</v>
      </c>
      <c r="HY29" s="192" t="s">
        <v>22</v>
      </c>
      <c r="HZ29" s="192">
        <v>2</v>
      </c>
      <c r="IA29" s="192" t="s">
        <v>14</v>
      </c>
      <c r="IB29" s="192" t="s">
        <v>14</v>
      </c>
      <c r="IC29" s="193">
        <v>44490</v>
      </c>
      <c r="ID29" s="191" t="s">
        <v>3621</v>
      </c>
      <c r="IE29" s="185">
        <v>1</v>
      </c>
      <c r="IF29" s="185" t="s">
        <v>2716</v>
      </c>
      <c r="IG29" s="185" t="s">
        <v>22</v>
      </c>
      <c r="IH29" s="185">
        <v>2</v>
      </c>
      <c r="II29" s="185" t="s">
        <v>14</v>
      </c>
      <c r="IJ29" s="185" t="s">
        <v>14</v>
      </c>
      <c r="IK29" s="182">
        <v>44490</v>
      </c>
      <c r="IL29" s="192" t="s">
        <v>3620</v>
      </c>
      <c r="IM29" s="192">
        <v>0</v>
      </c>
      <c r="IN29" s="192" t="s">
        <v>2716</v>
      </c>
      <c r="IO29" s="192" t="s">
        <v>22</v>
      </c>
      <c r="IP29" s="192">
        <v>2</v>
      </c>
      <c r="IQ29" s="192" t="s">
        <v>14</v>
      </c>
      <c r="IR29" s="192" t="s">
        <v>14</v>
      </c>
      <c r="IS29" s="193">
        <v>44490</v>
      </c>
    </row>
    <row r="30" spans="1:253" s="187" customFormat="1" ht="12.95" customHeight="1" x14ac:dyDescent="0.2">
      <c r="A30" s="187" t="s">
        <v>1796</v>
      </c>
      <c r="B30" s="187" t="s">
        <v>8433</v>
      </c>
      <c r="C30" s="187" t="s">
        <v>1797</v>
      </c>
      <c r="D30" s="187" t="s">
        <v>524</v>
      </c>
      <c r="E30" s="187" t="s">
        <v>7923</v>
      </c>
      <c r="F30" s="187" t="s">
        <v>1829</v>
      </c>
      <c r="G30" s="180">
        <v>43100000</v>
      </c>
      <c r="H30" s="181" t="s">
        <v>1515</v>
      </c>
      <c r="I30" s="181" t="s">
        <v>22</v>
      </c>
      <c r="J30" s="181">
        <v>2</v>
      </c>
      <c r="K30" s="181" t="s">
        <v>1828</v>
      </c>
      <c r="L30" s="181" t="s">
        <v>1518</v>
      </c>
      <c r="M30" s="182">
        <v>44005</v>
      </c>
      <c r="N30" s="191" t="s">
        <v>1813</v>
      </c>
      <c r="O30" s="183">
        <v>2381000</v>
      </c>
      <c r="P30" s="183" t="s">
        <v>246</v>
      </c>
      <c r="Q30" s="183" t="s">
        <v>22</v>
      </c>
      <c r="R30" s="183">
        <v>2</v>
      </c>
      <c r="S30" s="183" t="s">
        <v>1812</v>
      </c>
      <c r="T30" s="183" t="s">
        <v>1330</v>
      </c>
      <c r="U30" s="184">
        <v>44005</v>
      </c>
      <c r="V30" s="191" t="s">
        <v>1822</v>
      </c>
      <c r="W30" s="181">
        <v>43100000</v>
      </c>
      <c r="X30" s="181" t="s">
        <v>1819</v>
      </c>
      <c r="Y30" s="181" t="s">
        <v>22</v>
      </c>
      <c r="Z30" s="181">
        <v>2</v>
      </c>
      <c r="AA30" s="181" t="s">
        <v>1821</v>
      </c>
      <c r="AB30" s="181" t="s">
        <v>1820</v>
      </c>
      <c r="AC30" s="182">
        <v>44005</v>
      </c>
      <c r="AD30" s="191" t="s">
        <v>1817</v>
      </c>
      <c r="AE30" s="189" t="s">
        <v>14</v>
      </c>
      <c r="AF30" s="189" t="s">
        <v>1348</v>
      </c>
      <c r="AG30" s="189" t="s">
        <v>14</v>
      </c>
      <c r="AH30" s="189" t="s">
        <v>14</v>
      </c>
      <c r="AI30" s="189" t="s">
        <v>1816</v>
      </c>
      <c r="AJ30" s="189" t="s">
        <v>1342</v>
      </c>
      <c r="AK30" s="190">
        <v>44005</v>
      </c>
      <c r="AL30" s="191" t="s">
        <v>1818</v>
      </c>
      <c r="AM30" s="181" t="s">
        <v>14</v>
      </c>
      <c r="AN30" s="181" t="s">
        <v>1348</v>
      </c>
      <c r="AO30" s="181" t="s">
        <v>14</v>
      </c>
      <c r="AP30" s="181" t="s">
        <v>14</v>
      </c>
      <c r="AQ30" s="181" t="s">
        <v>1816</v>
      </c>
      <c r="AR30" s="181" t="s">
        <v>1342</v>
      </c>
      <c r="AS30" s="182">
        <v>44005</v>
      </c>
      <c r="AT30" s="192" t="s">
        <v>1811</v>
      </c>
      <c r="AU30" s="189" t="s">
        <v>14</v>
      </c>
      <c r="AV30" s="189" t="s">
        <v>14</v>
      </c>
      <c r="AW30" s="189" t="s">
        <v>14</v>
      </c>
      <c r="AX30" s="189" t="s">
        <v>14</v>
      </c>
      <c r="AY30" s="189" t="s">
        <v>1810</v>
      </c>
      <c r="AZ30" s="189" t="s">
        <v>14</v>
      </c>
      <c r="BA30" s="190">
        <v>44005</v>
      </c>
      <c r="BB30" s="191" t="s">
        <v>1809</v>
      </c>
      <c r="BC30" s="181" t="s">
        <v>14</v>
      </c>
      <c r="BD30" s="181" t="s">
        <v>14</v>
      </c>
      <c r="BE30" s="181" t="s">
        <v>14</v>
      </c>
      <c r="BF30" s="181" t="s">
        <v>14</v>
      </c>
      <c r="BG30" s="181" t="s">
        <v>15</v>
      </c>
      <c r="BH30" s="181" t="s">
        <v>14</v>
      </c>
      <c r="BI30" s="182">
        <v>44005</v>
      </c>
      <c r="BJ30" s="192" t="s">
        <v>2060</v>
      </c>
      <c r="BK30" s="192">
        <v>651</v>
      </c>
      <c r="BL30" s="192" t="s">
        <v>2058</v>
      </c>
      <c r="BM30" s="192" t="s">
        <v>19</v>
      </c>
      <c r="BN30" s="192">
        <v>3</v>
      </c>
      <c r="BO30" s="192" t="s">
        <v>2059</v>
      </c>
      <c r="BP30" s="189" t="s">
        <v>1836</v>
      </c>
      <c r="BQ30" s="193">
        <v>44159</v>
      </c>
      <c r="BR30" s="191" t="s">
        <v>1799</v>
      </c>
      <c r="BS30" s="185" t="s">
        <v>14</v>
      </c>
      <c r="BT30" s="185" t="s">
        <v>14</v>
      </c>
      <c r="BU30" s="185" t="s">
        <v>14</v>
      </c>
      <c r="BV30" s="185" t="s">
        <v>14</v>
      </c>
      <c r="BW30" s="185" t="s">
        <v>1798</v>
      </c>
      <c r="BX30" s="185" t="s">
        <v>14</v>
      </c>
      <c r="BY30" s="182">
        <v>44005</v>
      </c>
      <c r="BZ30" s="192" t="s">
        <v>1800</v>
      </c>
      <c r="CA30" s="192" t="s">
        <v>14</v>
      </c>
      <c r="CB30" s="192" t="s">
        <v>14</v>
      </c>
      <c r="CC30" s="192" t="s">
        <v>14</v>
      </c>
      <c r="CD30" s="192" t="s">
        <v>14</v>
      </c>
      <c r="CE30" s="192" t="s">
        <v>1798</v>
      </c>
      <c r="CF30" s="192" t="s">
        <v>14</v>
      </c>
      <c r="CG30" s="193">
        <v>44005</v>
      </c>
      <c r="CH30" s="191" t="s">
        <v>8984</v>
      </c>
      <c r="CI30" s="192" t="e">
        <v>#N/A</v>
      </c>
      <c r="CJ30" s="192" t="e">
        <v>#N/A</v>
      </c>
      <c r="CK30" s="192" t="e">
        <v>#N/A</v>
      </c>
      <c r="CL30" s="192" t="e">
        <v>#N/A</v>
      </c>
      <c r="CM30" s="192" t="e">
        <v>#N/A</v>
      </c>
      <c r="CN30" s="192" t="e">
        <v>#N/A</v>
      </c>
      <c r="CO30" s="194" t="e">
        <v>#N/A</v>
      </c>
      <c r="CP30" s="192" t="s">
        <v>1805</v>
      </c>
      <c r="CQ30" s="185" t="s">
        <v>14</v>
      </c>
      <c r="CR30" s="185" t="s">
        <v>14</v>
      </c>
      <c r="CS30" s="185" t="s">
        <v>14</v>
      </c>
      <c r="CT30" s="185" t="s">
        <v>14</v>
      </c>
      <c r="CU30" s="185" t="s">
        <v>15</v>
      </c>
      <c r="CV30" s="185" t="s">
        <v>14</v>
      </c>
      <c r="CW30" s="182">
        <v>44005</v>
      </c>
      <c r="CX30" s="192" t="s">
        <v>1825</v>
      </c>
      <c r="CY30" s="189" t="s">
        <v>14</v>
      </c>
      <c r="CZ30" s="189" t="s">
        <v>1341</v>
      </c>
      <c r="DA30" s="189" t="s">
        <v>14</v>
      </c>
      <c r="DB30" s="189" t="s">
        <v>14</v>
      </c>
      <c r="DC30" s="189" t="s">
        <v>1807</v>
      </c>
      <c r="DD30" s="189" t="s">
        <v>1806</v>
      </c>
      <c r="DE30" s="195">
        <v>44005</v>
      </c>
      <c r="DF30" s="191" t="s">
        <v>1814</v>
      </c>
      <c r="DG30" s="181" t="s">
        <v>14</v>
      </c>
      <c r="DH30" s="185" t="s">
        <v>1341</v>
      </c>
      <c r="DI30" s="185" t="s">
        <v>14</v>
      </c>
      <c r="DJ30" s="185" t="s">
        <v>14</v>
      </c>
      <c r="DK30" s="185" t="s">
        <v>1807</v>
      </c>
      <c r="DL30" s="185" t="s">
        <v>1806</v>
      </c>
      <c r="DM30" s="182">
        <v>44005</v>
      </c>
      <c r="DN30" s="192" t="s">
        <v>1827</v>
      </c>
      <c r="DO30" s="189" t="s">
        <v>14</v>
      </c>
      <c r="DP30" s="192" t="s">
        <v>1341</v>
      </c>
      <c r="DQ30" s="192" t="s">
        <v>14</v>
      </c>
      <c r="DR30" s="192" t="s">
        <v>14</v>
      </c>
      <c r="DS30" s="192" t="s">
        <v>1807</v>
      </c>
      <c r="DT30" s="192" t="s">
        <v>1806</v>
      </c>
      <c r="DU30" s="193">
        <v>44005</v>
      </c>
      <c r="DV30" s="191" t="s">
        <v>1815</v>
      </c>
      <c r="DW30" s="181" t="s">
        <v>14</v>
      </c>
      <c r="DX30" s="185" t="s">
        <v>1341</v>
      </c>
      <c r="DY30" s="185" t="s">
        <v>14</v>
      </c>
      <c r="DZ30" s="185" t="s">
        <v>14</v>
      </c>
      <c r="EA30" s="185" t="s">
        <v>1807</v>
      </c>
      <c r="EB30" s="185" t="s">
        <v>1806</v>
      </c>
      <c r="EC30" s="182">
        <v>44005</v>
      </c>
      <c r="ED30" s="192" t="s">
        <v>1826</v>
      </c>
      <c r="EE30" s="189" t="s">
        <v>14</v>
      </c>
      <c r="EF30" s="192" t="s">
        <v>1341</v>
      </c>
      <c r="EG30" s="192" t="s">
        <v>14</v>
      </c>
      <c r="EH30" s="192" t="s">
        <v>14</v>
      </c>
      <c r="EI30" s="192" t="s">
        <v>1807</v>
      </c>
      <c r="EJ30" s="192" t="s">
        <v>1806</v>
      </c>
      <c r="EK30" s="193">
        <v>44005</v>
      </c>
      <c r="EL30" s="191" t="s">
        <v>1808</v>
      </c>
      <c r="EM30" s="181" t="s">
        <v>14</v>
      </c>
      <c r="EN30" s="185" t="s">
        <v>1341</v>
      </c>
      <c r="EO30" s="185" t="s">
        <v>14</v>
      </c>
      <c r="EP30" s="185" t="s">
        <v>14</v>
      </c>
      <c r="EQ30" s="185" t="s">
        <v>1807</v>
      </c>
      <c r="ER30" s="185" t="s">
        <v>1806</v>
      </c>
      <c r="ES30" s="182">
        <v>44005</v>
      </c>
      <c r="ET30" s="192" t="s">
        <v>2057</v>
      </c>
      <c r="EU30" s="192">
        <v>651</v>
      </c>
      <c r="EV30" s="192" t="s">
        <v>2054</v>
      </c>
      <c r="EW30" s="192" t="s">
        <v>19</v>
      </c>
      <c r="EX30" s="192">
        <v>3</v>
      </c>
      <c r="EY30" s="192" t="s">
        <v>2056</v>
      </c>
      <c r="EZ30" s="192" t="s">
        <v>2055</v>
      </c>
      <c r="FA30" s="193">
        <v>44159</v>
      </c>
      <c r="FB30" s="191" t="s">
        <v>1804</v>
      </c>
      <c r="FC30" s="185">
        <v>2</v>
      </c>
      <c r="FD30" s="185" t="s">
        <v>1801</v>
      </c>
      <c r="FE30" s="185" t="s">
        <v>47</v>
      </c>
      <c r="FF30" s="185">
        <v>1</v>
      </c>
      <c r="FG30" s="185" t="s">
        <v>1803</v>
      </c>
      <c r="FH30" s="185" t="s">
        <v>1802</v>
      </c>
      <c r="FI30" s="182">
        <v>44005</v>
      </c>
      <c r="FJ30" s="191" t="s">
        <v>1823</v>
      </c>
      <c r="FK30" s="192" t="s">
        <v>14</v>
      </c>
      <c r="FL30" s="192" t="s">
        <v>14</v>
      </c>
      <c r="FM30" s="192" t="s">
        <v>14</v>
      </c>
      <c r="FN30" s="192" t="s">
        <v>14</v>
      </c>
      <c r="FO30" s="192" t="s">
        <v>15</v>
      </c>
      <c r="FP30" s="189" t="s">
        <v>14</v>
      </c>
      <c r="FQ30" s="190">
        <v>44005</v>
      </c>
      <c r="FR30" s="191" t="s">
        <v>1824</v>
      </c>
      <c r="FS30" s="185" t="s">
        <v>14</v>
      </c>
      <c r="FT30" s="185" t="s">
        <v>14</v>
      </c>
      <c r="FU30" s="185" t="s">
        <v>14</v>
      </c>
      <c r="FV30" s="185" t="s">
        <v>14</v>
      </c>
      <c r="FW30" s="185" t="s">
        <v>15</v>
      </c>
      <c r="FX30" s="185" t="s">
        <v>14</v>
      </c>
      <c r="FY30" s="182">
        <v>44005</v>
      </c>
      <c r="FZ30" s="192" t="s">
        <v>3626</v>
      </c>
      <c r="GA30" s="192">
        <v>1</v>
      </c>
      <c r="GB30" s="192" t="s">
        <v>2716</v>
      </c>
      <c r="GC30" s="192" t="s">
        <v>22</v>
      </c>
      <c r="GD30" s="192">
        <v>2</v>
      </c>
      <c r="GE30" s="192" t="s">
        <v>14</v>
      </c>
      <c r="GF30" s="192" t="s">
        <v>14</v>
      </c>
      <c r="GG30" s="193">
        <v>44490</v>
      </c>
      <c r="GH30" s="191" t="s">
        <v>3632</v>
      </c>
      <c r="GI30" s="185">
        <v>2</v>
      </c>
      <c r="GJ30" s="185" t="s">
        <v>2716</v>
      </c>
      <c r="GK30" s="185" t="s">
        <v>22</v>
      </c>
      <c r="GL30" s="185">
        <v>2</v>
      </c>
      <c r="GM30" s="185" t="s">
        <v>14</v>
      </c>
      <c r="GN30" s="185" t="s">
        <v>14</v>
      </c>
      <c r="GO30" s="182">
        <v>44490</v>
      </c>
      <c r="GP30" s="192" t="s">
        <v>3627</v>
      </c>
      <c r="GQ30" s="192">
        <v>2</v>
      </c>
      <c r="GR30" s="192" t="s">
        <v>2716</v>
      </c>
      <c r="GS30" s="192" t="s">
        <v>22</v>
      </c>
      <c r="GT30" s="192">
        <v>2</v>
      </c>
      <c r="GU30" s="192" t="s">
        <v>14</v>
      </c>
      <c r="GV30" s="192" t="s">
        <v>14</v>
      </c>
      <c r="GW30" s="193">
        <v>44490</v>
      </c>
      <c r="GX30" s="191" t="s">
        <v>3633</v>
      </c>
      <c r="GY30" s="185">
        <v>0</v>
      </c>
      <c r="GZ30" s="185" t="s">
        <v>2716</v>
      </c>
      <c r="HA30" s="185" t="s">
        <v>22</v>
      </c>
      <c r="HB30" s="185">
        <v>2</v>
      </c>
      <c r="HC30" s="185" t="s">
        <v>14</v>
      </c>
      <c r="HD30" s="185" t="s">
        <v>14</v>
      </c>
      <c r="HE30" s="182">
        <v>44490</v>
      </c>
      <c r="HF30" s="192" t="s">
        <v>3625</v>
      </c>
      <c r="HG30" s="192">
        <v>0</v>
      </c>
      <c r="HH30" s="192" t="s">
        <v>2716</v>
      </c>
      <c r="HI30" s="192" t="s">
        <v>22</v>
      </c>
      <c r="HJ30" s="192">
        <v>2</v>
      </c>
      <c r="HK30" s="192" t="s">
        <v>14</v>
      </c>
      <c r="HL30" s="192" t="s">
        <v>14</v>
      </c>
      <c r="HM30" s="193">
        <v>44490</v>
      </c>
      <c r="HN30" s="191" t="s">
        <v>3631</v>
      </c>
      <c r="HO30" s="185">
        <v>2</v>
      </c>
      <c r="HP30" s="185" t="s">
        <v>2716</v>
      </c>
      <c r="HQ30" s="185" t="s">
        <v>22</v>
      </c>
      <c r="HR30" s="185">
        <v>2</v>
      </c>
      <c r="HS30" s="185" t="s">
        <v>14</v>
      </c>
      <c r="HT30" s="185" t="s">
        <v>14</v>
      </c>
      <c r="HU30" s="182">
        <v>44490</v>
      </c>
      <c r="HV30" s="192" t="s">
        <v>3628</v>
      </c>
      <c r="HW30" s="192">
        <v>0</v>
      </c>
      <c r="HX30" s="192" t="s">
        <v>2716</v>
      </c>
      <c r="HY30" s="192" t="s">
        <v>22</v>
      </c>
      <c r="HZ30" s="192">
        <v>2</v>
      </c>
      <c r="IA30" s="192" t="s">
        <v>14</v>
      </c>
      <c r="IB30" s="192" t="s">
        <v>14</v>
      </c>
      <c r="IC30" s="193">
        <v>44490</v>
      </c>
      <c r="ID30" s="191" t="s">
        <v>3630</v>
      </c>
      <c r="IE30" s="185">
        <v>1</v>
      </c>
      <c r="IF30" s="185" t="s">
        <v>2716</v>
      </c>
      <c r="IG30" s="185" t="s">
        <v>22</v>
      </c>
      <c r="IH30" s="185">
        <v>2</v>
      </c>
      <c r="II30" s="185" t="s">
        <v>14</v>
      </c>
      <c r="IJ30" s="185" t="s">
        <v>14</v>
      </c>
      <c r="IK30" s="182">
        <v>44490</v>
      </c>
      <c r="IL30" s="192" t="s">
        <v>3629</v>
      </c>
      <c r="IM30" s="192">
        <v>0</v>
      </c>
      <c r="IN30" s="192" t="s">
        <v>2716</v>
      </c>
      <c r="IO30" s="192" t="s">
        <v>22</v>
      </c>
      <c r="IP30" s="192">
        <v>2</v>
      </c>
      <c r="IQ30" s="192" t="s">
        <v>14</v>
      </c>
      <c r="IR30" s="192" t="s">
        <v>14</v>
      </c>
      <c r="IS30" s="193">
        <v>44490</v>
      </c>
    </row>
    <row r="31" spans="1:253" s="187" customFormat="1" ht="12.95" customHeight="1" x14ac:dyDescent="0.2">
      <c r="A31" s="187" t="s">
        <v>433</v>
      </c>
      <c r="B31" s="187" t="s">
        <v>8427</v>
      </c>
      <c r="C31" s="187" t="s">
        <v>434</v>
      </c>
      <c r="D31" s="187" t="s">
        <v>435</v>
      </c>
      <c r="E31" s="187" t="s">
        <v>7924</v>
      </c>
      <c r="F31" s="187" t="s">
        <v>2078</v>
      </c>
      <c r="G31" s="180">
        <v>14846000</v>
      </c>
      <c r="H31" s="181" t="s">
        <v>2075</v>
      </c>
      <c r="I31" s="181" t="s">
        <v>22</v>
      </c>
      <c r="J31" s="181">
        <v>2</v>
      </c>
      <c r="K31" s="181" t="s">
        <v>2077</v>
      </c>
      <c r="L31" s="181" t="s">
        <v>2076</v>
      </c>
      <c r="M31" s="182">
        <v>44162</v>
      </c>
      <c r="N31" s="191" t="s">
        <v>1529</v>
      </c>
      <c r="O31" s="183">
        <v>3449</v>
      </c>
      <c r="P31" s="183" t="s">
        <v>1526</v>
      </c>
      <c r="Q31" s="183" t="s">
        <v>22</v>
      </c>
      <c r="R31" s="183">
        <v>2</v>
      </c>
      <c r="S31" s="183" t="s">
        <v>1528</v>
      </c>
      <c r="T31" s="183" t="s">
        <v>1527</v>
      </c>
      <c r="U31" s="184">
        <v>43867</v>
      </c>
      <c r="V31" s="191" t="s">
        <v>5515</v>
      </c>
      <c r="W31" s="181">
        <v>7592000</v>
      </c>
      <c r="X31" s="181" t="s">
        <v>5496</v>
      </c>
      <c r="Y31" s="181" t="s">
        <v>19</v>
      </c>
      <c r="Z31" s="181">
        <v>3</v>
      </c>
      <c r="AA31" s="181" t="s">
        <v>5514</v>
      </c>
      <c r="AB31" s="181" t="s">
        <v>5497</v>
      </c>
      <c r="AC31" s="182">
        <v>44609</v>
      </c>
      <c r="AD31" s="191" t="s">
        <v>5519</v>
      </c>
      <c r="AE31" s="189">
        <v>1013000</v>
      </c>
      <c r="AF31" s="189" t="s">
        <v>5516</v>
      </c>
      <c r="AG31" s="189" t="s">
        <v>19</v>
      </c>
      <c r="AH31" s="189">
        <v>3</v>
      </c>
      <c r="AI31" s="189" t="s">
        <v>5518</v>
      </c>
      <c r="AJ31" s="189" t="s">
        <v>5517</v>
      </c>
      <c r="AK31" s="190">
        <v>44609</v>
      </c>
      <c r="AL31" s="191" t="s">
        <v>2402</v>
      </c>
      <c r="AM31" s="181">
        <v>416000</v>
      </c>
      <c r="AN31" s="181" t="s">
        <v>2399</v>
      </c>
      <c r="AO31" s="181" t="s">
        <v>22</v>
      </c>
      <c r="AP31" s="181">
        <v>2</v>
      </c>
      <c r="AQ31" s="181" t="s">
        <v>2401</v>
      </c>
      <c r="AR31" s="181" t="s">
        <v>2400</v>
      </c>
      <c r="AS31" s="182">
        <v>44225</v>
      </c>
      <c r="AT31" s="192" t="s">
        <v>1466</v>
      </c>
      <c r="AU31" s="189" t="s">
        <v>14</v>
      </c>
      <c r="AV31" s="189" t="s">
        <v>14</v>
      </c>
      <c r="AW31" s="189" t="s">
        <v>14</v>
      </c>
      <c r="AX31" s="189" t="s">
        <v>14</v>
      </c>
      <c r="AY31" s="189" t="s">
        <v>1304</v>
      </c>
      <c r="AZ31" s="189" t="s">
        <v>14</v>
      </c>
      <c r="BA31" s="190">
        <v>43816</v>
      </c>
      <c r="BB31" s="191" t="s">
        <v>1183</v>
      </c>
      <c r="BC31" s="181" t="s">
        <v>14</v>
      </c>
      <c r="BD31" s="181" t="s">
        <v>14</v>
      </c>
      <c r="BE31" s="181" t="s">
        <v>14</v>
      </c>
      <c r="BF31" s="181" t="s">
        <v>14</v>
      </c>
      <c r="BG31" s="181" t="s">
        <v>14</v>
      </c>
      <c r="BH31" s="181" t="s">
        <v>14</v>
      </c>
      <c r="BI31" s="182">
        <v>43676</v>
      </c>
      <c r="BJ31" s="192" t="s">
        <v>1839</v>
      </c>
      <c r="BK31" s="192">
        <v>1</v>
      </c>
      <c r="BL31" s="192" t="s">
        <v>1835</v>
      </c>
      <c r="BM31" s="192" t="s">
        <v>22</v>
      </c>
      <c r="BN31" s="192">
        <v>2</v>
      </c>
      <c r="BO31" s="192" t="s">
        <v>1837</v>
      </c>
      <c r="BP31" s="189" t="s">
        <v>1836</v>
      </c>
      <c r="BQ31" s="193">
        <v>44012</v>
      </c>
      <c r="BR31" s="191" t="s">
        <v>436</v>
      </c>
      <c r="BS31" s="185" t="s">
        <v>14</v>
      </c>
      <c r="BT31" s="185">
        <v>0</v>
      </c>
      <c r="BU31" s="185" t="s">
        <v>22</v>
      </c>
      <c r="BV31" s="185">
        <v>2</v>
      </c>
      <c r="BW31" s="185">
        <v>0</v>
      </c>
      <c r="BX31" s="185">
        <v>0</v>
      </c>
      <c r="BY31" s="182">
        <v>43510</v>
      </c>
      <c r="BZ31" s="192" t="s">
        <v>437</v>
      </c>
      <c r="CA31" s="192" t="s">
        <v>14</v>
      </c>
      <c r="CB31" s="192">
        <v>0</v>
      </c>
      <c r="CC31" s="192" t="s">
        <v>14</v>
      </c>
      <c r="CD31" s="192" t="s">
        <v>14</v>
      </c>
      <c r="CE31" s="192">
        <v>0</v>
      </c>
      <c r="CF31" s="192">
        <v>0</v>
      </c>
      <c r="CG31" s="193">
        <v>43510</v>
      </c>
      <c r="CH31" s="191" t="s">
        <v>8985</v>
      </c>
      <c r="CI31" s="192" t="e">
        <v>#N/A</v>
      </c>
      <c r="CJ31" s="192" t="e">
        <v>#N/A</v>
      </c>
      <c r="CK31" s="192" t="e">
        <v>#N/A</v>
      </c>
      <c r="CL31" s="192" t="e">
        <v>#N/A</v>
      </c>
      <c r="CM31" s="192" t="e">
        <v>#N/A</v>
      </c>
      <c r="CN31" s="192" t="e">
        <v>#N/A</v>
      </c>
      <c r="CO31" s="194" t="e">
        <v>#N/A</v>
      </c>
      <c r="CP31" s="192" t="s">
        <v>1101</v>
      </c>
      <c r="CQ31" s="185" t="s">
        <v>14</v>
      </c>
      <c r="CR31" s="185" t="s">
        <v>14</v>
      </c>
      <c r="CS31" s="185" t="s">
        <v>14</v>
      </c>
      <c r="CT31" s="185" t="s">
        <v>14</v>
      </c>
      <c r="CU31" s="185" t="s">
        <v>14</v>
      </c>
      <c r="CV31" s="185" t="s">
        <v>14</v>
      </c>
      <c r="CW31" s="182">
        <v>43644</v>
      </c>
      <c r="CX31" s="192" t="s">
        <v>5520</v>
      </c>
      <c r="CY31" s="189">
        <v>873000</v>
      </c>
      <c r="CZ31" s="189" t="s">
        <v>5500</v>
      </c>
      <c r="DA31" s="189" t="s">
        <v>22</v>
      </c>
      <c r="DB31" s="189">
        <v>2</v>
      </c>
      <c r="DC31" s="189" t="s">
        <v>5526</v>
      </c>
      <c r="DD31" s="189" t="s">
        <v>5501</v>
      </c>
      <c r="DE31" s="195">
        <v>44609</v>
      </c>
      <c r="DF31" s="191" t="s">
        <v>5522</v>
      </c>
      <c r="DG31" s="181">
        <v>6579000</v>
      </c>
      <c r="DH31" s="185" t="s">
        <v>5500</v>
      </c>
      <c r="DI31" s="185" t="s">
        <v>19</v>
      </c>
      <c r="DJ31" s="185">
        <v>3</v>
      </c>
      <c r="DK31" s="185" t="s">
        <v>5521</v>
      </c>
      <c r="DL31" s="185" t="s">
        <v>5501</v>
      </c>
      <c r="DM31" s="182">
        <v>44609</v>
      </c>
      <c r="DN31" s="192" t="s">
        <v>5525</v>
      </c>
      <c r="DO31" s="189">
        <v>140000</v>
      </c>
      <c r="DP31" s="192" t="s">
        <v>5523</v>
      </c>
      <c r="DQ31" s="192" t="s">
        <v>19</v>
      </c>
      <c r="DR31" s="192">
        <v>3</v>
      </c>
      <c r="DS31" s="192" t="s">
        <v>5524</v>
      </c>
      <c r="DT31" s="192" t="s">
        <v>5501</v>
      </c>
      <c r="DU31" s="193">
        <v>44609</v>
      </c>
      <c r="DV31" s="191" t="s">
        <v>5527</v>
      </c>
      <c r="DW31" s="181">
        <v>873000</v>
      </c>
      <c r="DX31" s="185" t="s">
        <v>5500</v>
      </c>
      <c r="DY31" s="185" t="s">
        <v>22</v>
      </c>
      <c r="DZ31" s="185">
        <v>2</v>
      </c>
      <c r="EA31" s="185" t="s">
        <v>5526</v>
      </c>
      <c r="EB31" s="185" t="s">
        <v>5501</v>
      </c>
      <c r="EC31" s="182">
        <v>44609</v>
      </c>
      <c r="ED31" s="192" t="s">
        <v>5528</v>
      </c>
      <c r="EE31" s="189">
        <v>0</v>
      </c>
      <c r="EF31" s="192" t="s">
        <v>2236</v>
      </c>
      <c r="EG31" s="192" t="s">
        <v>19</v>
      </c>
      <c r="EH31" s="192">
        <v>3</v>
      </c>
      <c r="EI31" s="192" t="s">
        <v>5511</v>
      </c>
      <c r="EJ31" s="192" t="s">
        <v>14</v>
      </c>
      <c r="EK31" s="193">
        <v>44609</v>
      </c>
      <c r="EL31" s="191" t="s">
        <v>5529</v>
      </c>
      <c r="EM31" s="181">
        <v>0</v>
      </c>
      <c r="EN31" s="185" t="s">
        <v>14</v>
      </c>
      <c r="EO31" s="185" t="s">
        <v>19</v>
      </c>
      <c r="EP31" s="185">
        <v>3</v>
      </c>
      <c r="EQ31" s="185" t="s">
        <v>5511</v>
      </c>
      <c r="ER31" s="185" t="s">
        <v>14</v>
      </c>
      <c r="ES31" s="182">
        <v>44609</v>
      </c>
      <c r="ET31" s="192" t="s">
        <v>1838</v>
      </c>
      <c r="EU31" s="192">
        <v>1</v>
      </c>
      <c r="EV31" s="192" t="s">
        <v>1835</v>
      </c>
      <c r="EW31" s="192" t="s">
        <v>22</v>
      </c>
      <c r="EX31" s="192">
        <v>2</v>
      </c>
      <c r="EY31" s="192" t="s">
        <v>1837</v>
      </c>
      <c r="EZ31" s="192" t="s">
        <v>1836</v>
      </c>
      <c r="FA31" s="193">
        <v>44012</v>
      </c>
      <c r="FB31" s="191" t="s">
        <v>439</v>
      </c>
      <c r="FC31" s="185">
        <v>2</v>
      </c>
      <c r="FD31" s="185">
        <v>0</v>
      </c>
      <c r="FE31" s="185" t="s">
        <v>22</v>
      </c>
      <c r="FF31" s="185">
        <v>2</v>
      </c>
      <c r="FG31" s="185" t="s">
        <v>438</v>
      </c>
      <c r="FH31" s="185">
        <v>0</v>
      </c>
      <c r="FI31" s="182">
        <v>43510</v>
      </c>
      <c r="FJ31" s="191" t="s">
        <v>440</v>
      </c>
      <c r="FK31" s="192" t="s">
        <v>14</v>
      </c>
      <c r="FL31" s="192">
        <v>0</v>
      </c>
      <c r="FM31" s="192" t="s">
        <v>22</v>
      </c>
      <c r="FN31" s="192">
        <v>2</v>
      </c>
      <c r="FO31" s="192">
        <v>0</v>
      </c>
      <c r="FP31" s="189">
        <v>0</v>
      </c>
      <c r="FQ31" s="190">
        <v>43510</v>
      </c>
      <c r="FR31" s="191" t="s">
        <v>1102</v>
      </c>
      <c r="FS31" s="185">
        <v>0</v>
      </c>
      <c r="FT31" s="185">
        <v>0</v>
      </c>
      <c r="FU31" s="185" t="s">
        <v>22</v>
      </c>
      <c r="FV31" s="185">
        <v>2</v>
      </c>
      <c r="FW31" s="185">
        <v>0</v>
      </c>
      <c r="FX31" s="185">
        <v>0</v>
      </c>
      <c r="FY31" s="182">
        <v>43644</v>
      </c>
      <c r="FZ31" s="192" t="s">
        <v>3917</v>
      </c>
      <c r="GA31" s="192">
        <v>0</v>
      </c>
      <c r="GB31" s="192" t="s">
        <v>2716</v>
      </c>
      <c r="GC31" s="192" t="s">
        <v>22</v>
      </c>
      <c r="GD31" s="192">
        <v>2</v>
      </c>
      <c r="GE31" s="192" t="s">
        <v>14</v>
      </c>
      <c r="GF31" s="192" t="s">
        <v>14</v>
      </c>
      <c r="GG31" s="193">
        <v>44496</v>
      </c>
      <c r="GH31" s="191" t="s">
        <v>3923</v>
      </c>
      <c r="GI31" s="185">
        <v>0</v>
      </c>
      <c r="GJ31" s="185" t="s">
        <v>2716</v>
      </c>
      <c r="GK31" s="185" t="s">
        <v>22</v>
      </c>
      <c r="GL31" s="185">
        <v>2</v>
      </c>
      <c r="GM31" s="185" t="s">
        <v>14</v>
      </c>
      <c r="GN31" s="185" t="s">
        <v>14</v>
      </c>
      <c r="GO31" s="182">
        <v>44496</v>
      </c>
      <c r="GP31" s="192" t="s">
        <v>3918</v>
      </c>
      <c r="GQ31" s="192">
        <v>0</v>
      </c>
      <c r="GR31" s="192" t="s">
        <v>2716</v>
      </c>
      <c r="GS31" s="192" t="s">
        <v>22</v>
      </c>
      <c r="GT31" s="192">
        <v>2</v>
      </c>
      <c r="GU31" s="192" t="s">
        <v>14</v>
      </c>
      <c r="GV31" s="192" t="s">
        <v>14</v>
      </c>
      <c r="GW31" s="193">
        <v>44496</v>
      </c>
      <c r="GX31" s="191" t="s">
        <v>3924</v>
      </c>
      <c r="GY31" s="185">
        <v>0</v>
      </c>
      <c r="GZ31" s="185" t="s">
        <v>2716</v>
      </c>
      <c r="HA31" s="185" t="s">
        <v>22</v>
      </c>
      <c r="HB31" s="185">
        <v>2</v>
      </c>
      <c r="HC31" s="185" t="s">
        <v>14</v>
      </c>
      <c r="HD31" s="185" t="s">
        <v>14</v>
      </c>
      <c r="HE31" s="182">
        <v>44496</v>
      </c>
      <c r="HF31" s="192" t="s">
        <v>3916</v>
      </c>
      <c r="HG31" s="192">
        <v>0</v>
      </c>
      <c r="HH31" s="192" t="s">
        <v>2716</v>
      </c>
      <c r="HI31" s="192" t="s">
        <v>22</v>
      </c>
      <c r="HJ31" s="192">
        <v>2</v>
      </c>
      <c r="HK31" s="192" t="s">
        <v>14</v>
      </c>
      <c r="HL31" s="192" t="s">
        <v>14</v>
      </c>
      <c r="HM31" s="193">
        <v>44496</v>
      </c>
      <c r="HN31" s="191" t="s">
        <v>3922</v>
      </c>
      <c r="HO31" s="185">
        <v>1</v>
      </c>
      <c r="HP31" s="185" t="s">
        <v>2716</v>
      </c>
      <c r="HQ31" s="185" t="s">
        <v>22</v>
      </c>
      <c r="HR31" s="185">
        <v>2</v>
      </c>
      <c r="HS31" s="185" t="s">
        <v>14</v>
      </c>
      <c r="HT31" s="185" t="s">
        <v>14</v>
      </c>
      <c r="HU31" s="182">
        <v>44496</v>
      </c>
      <c r="HV31" s="192" t="s">
        <v>3919</v>
      </c>
      <c r="HW31" s="192">
        <v>1</v>
      </c>
      <c r="HX31" s="192" t="s">
        <v>2716</v>
      </c>
      <c r="HY31" s="192" t="s">
        <v>22</v>
      </c>
      <c r="HZ31" s="192">
        <v>2</v>
      </c>
      <c r="IA31" s="192" t="s">
        <v>14</v>
      </c>
      <c r="IB31" s="192" t="s">
        <v>14</v>
      </c>
      <c r="IC31" s="193">
        <v>44496</v>
      </c>
      <c r="ID31" s="191" t="s">
        <v>3921</v>
      </c>
      <c r="IE31" s="185">
        <v>1</v>
      </c>
      <c r="IF31" s="185" t="s">
        <v>2716</v>
      </c>
      <c r="IG31" s="185" t="s">
        <v>22</v>
      </c>
      <c r="IH31" s="185">
        <v>2</v>
      </c>
      <c r="II31" s="185" t="s">
        <v>14</v>
      </c>
      <c r="IJ31" s="185" t="s">
        <v>14</v>
      </c>
      <c r="IK31" s="182">
        <v>44496</v>
      </c>
      <c r="IL31" s="192" t="s">
        <v>3920</v>
      </c>
      <c r="IM31" s="192">
        <v>2</v>
      </c>
      <c r="IN31" s="192" t="s">
        <v>2716</v>
      </c>
      <c r="IO31" s="192" t="s">
        <v>22</v>
      </c>
      <c r="IP31" s="192">
        <v>2</v>
      </c>
      <c r="IQ31" s="192" t="s">
        <v>14</v>
      </c>
      <c r="IR31" s="192" t="s">
        <v>14</v>
      </c>
      <c r="IS31" s="193">
        <v>44496</v>
      </c>
    </row>
    <row r="32" spans="1:253" s="187" customFormat="1" ht="12.95" customHeight="1" x14ac:dyDescent="0.2">
      <c r="A32" s="187" t="s">
        <v>231</v>
      </c>
      <c r="B32" s="187" t="s">
        <v>8427</v>
      </c>
      <c r="C32" s="187" t="s">
        <v>232</v>
      </c>
      <c r="D32" s="187" t="s">
        <v>233</v>
      </c>
      <c r="E32" s="187" t="s">
        <v>7925</v>
      </c>
      <c r="F32" s="187" t="s">
        <v>1680</v>
      </c>
      <c r="G32" s="180">
        <v>100388000</v>
      </c>
      <c r="H32" s="181" t="s">
        <v>1677</v>
      </c>
      <c r="I32" s="181" t="s">
        <v>22</v>
      </c>
      <c r="J32" s="181">
        <v>2</v>
      </c>
      <c r="K32" s="181" t="s">
        <v>1679</v>
      </c>
      <c r="L32" s="181" t="s">
        <v>1678</v>
      </c>
      <c r="M32" s="182">
        <v>43950</v>
      </c>
      <c r="N32" s="191" t="s">
        <v>1676</v>
      </c>
      <c r="O32" s="183">
        <v>91071.77</v>
      </c>
      <c r="P32" s="183" t="s">
        <v>1673</v>
      </c>
      <c r="Q32" s="183" t="s">
        <v>22</v>
      </c>
      <c r="R32" s="183">
        <v>2</v>
      </c>
      <c r="S32" s="183" t="s">
        <v>1675</v>
      </c>
      <c r="T32" s="183" t="s">
        <v>1674</v>
      </c>
      <c r="U32" s="184">
        <v>43950</v>
      </c>
      <c r="V32" s="191" t="s">
        <v>2614</v>
      </c>
      <c r="W32" s="181">
        <v>23300000</v>
      </c>
      <c r="X32" s="181" t="s">
        <v>2611</v>
      </c>
      <c r="Y32" s="181" t="s">
        <v>19</v>
      </c>
      <c r="Z32" s="181">
        <v>3</v>
      </c>
      <c r="AA32" s="181" t="s">
        <v>2613</v>
      </c>
      <c r="AB32" s="181" t="s">
        <v>2612</v>
      </c>
      <c r="AC32" s="182">
        <v>44285</v>
      </c>
      <c r="AD32" s="191" t="s">
        <v>2963</v>
      </c>
      <c r="AE32" s="189">
        <v>1439000</v>
      </c>
      <c r="AF32" s="189" t="s">
        <v>2960</v>
      </c>
      <c r="AG32" s="189" t="s">
        <v>19</v>
      </c>
      <c r="AH32" s="189">
        <v>3</v>
      </c>
      <c r="AI32" s="189" t="s">
        <v>2962</v>
      </c>
      <c r="AJ32" s="189" t="s">
        <v>2961</v>
      </c>
      <c r="AK32" s="190">
        <v>44411</v>
      </c>
      <c r="AL32" s="191" t="s">
        <v>2794</v>
      </c>
      <c r="AM32" s="181">
        <v>503000</v>
      </c>
      <c r="AN32" s="181" t="s">
        <v>2791</v>
      </c>
      <c r="AO32" s="181" t="s">
        <v>19</v>
      </c>
      <c r="AP32" s="181">
        <v>3</v>
      </c>
      <c r="AQ32" s="181" t="s">
        <v>2793</v>
      </c>
      <c r="AR32" s="181" t="s">
        <v>2792</v>
      </c>
      <c r="AS32" s="182">
        <v>44375</v>
      </c>
      <c r="AT32" s="192" t="s">
        <v>1672</v>
      </c>
      <c r="AU32" s="189" t="s">
        <v>14</v>
      </c>
      <c r="AV32" s="189" t="s">
        <v>14</v>
      </c>
      <c r="AW32" s="189" t="s">
        <v>14</v>
      </c>
      <c r="AX32" s="189" t="s">
        <v>14</v>
      </c>
      <c r="AY32" s="189" t="s">
        <v>186</v>
      </c>
      <c r="AZ32" s="189" t="s">
        <v>14</v>
      </c>
      <c r="BA32" s="190">
        <v>43950</v>
      </c>
      <c r="BB32" s="191" t="s">
        <v>1671</v>
      </c>
      <c r="BC32" s="181" t="s">
        <v>14</v>
      </c>
      <c r="BD32" s="181" t="s">
        <v>14</v>
      </c>
      <c r="BE32" s="181" t="s">
        <v>14</v>
      </c>
      <c r="BF32" s="181" t="s">
        <v>14</v>
      </c>
      <c r="BG32" s="181" t="s">
        <v>186</v>
      </c>
      <c r="BH32" s="181" t="s">
        <v>14</v>
      </c>
      <c r="BI32" s="182">
        <v>43950</v>
      </c>
      <c r="BJ32" s="192" t="s">
        <v>2970</v>
      </c>
      <c r="BK32" s="192">
        <v>0</v>
      </c>
      <c r="BL32" s="192" t="s">
        <v>2966</v>
      </c>
      <c r="BM32" s="192" t="s">
        <v>22</v>
      </c>
      <c r="BN32" s="192">
        <v>2</v>
      </c>
      <c r="BO32" s="192" t="s">
        <v>2969</v>
      </c>
      <c r="BP32" s="189" t="s">
        <v>1918</v>
      </c>
      <c r="BQ32" s="193">
        <v>44411</v>
      </c>
      <c r="BR32" s="191" t="s">
        <v>1668</v>
      </c>
      <c r="BS32" s="185" t="s">
        <v>14</v>
      </c>
      <c r="BT32" s="185" t="s">
        <v>14</v>
      </c>
      <c r="BU32" s="185" t="s">
        <v>14</v>
      </c>
      <c r="BV32" s="185" t="s">
        <v>14</v>
      </c>
      <c r="BW32" s="185" t="s">
        <v>186</v>
      </c>
      <c r="BX32" s="185" t="s">
        <v>14</v>
      </c>
      <c r="BY32" s="182">
        <v>43950</v>
      </c>
      <c r="BZ32" s="192" t="s">
        <v>1669</v>
      </c>
      <c r="CA32" s="192" t="s">
        <v>14</v>
      </c>
      <c r="CB32" s="192" t="s">
        <v>14</v>
      </c>
      <c r="CC32" s="192" t="s">
        <v>14</v>
      </c>
      <c r="CD32" s="192" t="s">
        <v>14</v>
      </c>
      <c r="CE32" s="192" t="s">
        <v>186</v>
      </c>
      <c r="CF32" s="192" t="s">
        <v>14</v>
      </c>
      <c r="CG32" s="193">
        <v>43950</v>
      </c>
      <c r="CH32" s="191" t="s">
        <v>8986</v>
      </c>
      <c r="CI32" s="192" t="e">
        <v>#N/A</v>
      </c>
      <c r="CJ32" s="192" t="e">
        <v>#N/A</v>
      </c>
      <c r="CK32" s="192" t="e">
        <v>#N/A</v>
      </c>
      <c r="CL32" s="192" t="e">
        <v>#N/A</v>
      </c>
      <c r="CM32" s="192" t="e">
        <v>#N/A</v>
      </c>
      <c r="CN32" s="192" t="e">
        <v>#N/A</v>
      </c>
      <c r="CO32" s="194" t="e">
        <v>#N/A</v>
      </c>
      <c r="CP32" s="192" t="s">
        <v>1670</v>
      </c>
      <c r="CQ32" s="185" t="s">
        <v>14</v>
      </c>
      <c r="CR32" s="185" t="s">
        <v>14</v>
      </c>
      <c r="CS32" s="185" t="s">
        <v>14</v>
      </c>
      <c r="CT32" s="185" t="s">
        <v>14</v>
      </c>
      <c r="CU32" s="185" t="s">
        <v>186</v>
      </c>
      <c r="CV32" s="185" t="s">
        <v>14</v>
      </c>
      <c r="CW32" s="182">
        <v>43950</v>
      </c>
      <c r="CX32" s="192" t="s">
        <v>2796</v>
      </c>
      <c r="CY32" s="189">
        <v>503000</v>
      </c>
      <c r="CZ32" s="189" t="s">
        <v>2791</v>
      </c>
      <c r="DA32" s="189" t="s">
        <v>19</v>
      </c>
      <c r="DB32" s="189">
        <v>3</v>
      </c>
      <c r="DC32" s="189" t="s">
        <v>2795</v>
      </c>
      <c r="DD32" s="189" t="s">
        <v>2792</v>
      </c>
      <c r="DE32" s="195">
        <v>44375</v>
      </c>
      <c r="DF32" s="191" t="s">
        <v>2964</v>
      </c>
      <c r="DG32" s="181">
        <v>21861000</v>
      </c>
      <c r="DH32" s="185" t="s">
        <v>2960</v>
      </c>
      <c r="DI32" s="185" t="s">
        <v>19</v>
      </c>
      <c r="DJ32" s="185">
        <v>3</v>
      </c>
      <c r="DK32" s="185" t="s">
        <v>2795</v>
      </c>
      <c r="DL32" s="185" t="s">
        <v>2961</v>
      </c>
      <c r="DM32" s="182">
        <v>44411</v>
      </c>
      <c r="DN32" s="192" t="s">
        <v>2965</v>
      </c>
      <c r="DO32" s="189">
        <v>936000</v>
      </c>
      <c r="DP32" s="192" t="s">
        <v>2960</v>
      </c>
      <c r="DQ32" s="192" t="s">
        <v>19</v>
      </c>
      <c r="DR32" s="192">
        <v>3</v>
      </c>
      <c r="DS32" s="192" t="s">
        <v>2795</v>
      </c>
      <c r="DT32" s="192" t="s">
        <v>2961</v>
      </c>
      <c r="DU32" s="193">
        <v>44411</v>
      </c>
      <c r="DV32" s="191" t="s">
        <v>2797</v>
      </c>
      <c r="DW32" s="181">
        <v>165000</v>
      </c>
      <c r="DX32" s="185" t="s">
        <v>2791</v>
      </c>
      <c r="DY32" s="185" t="s">
        <v>19</v>
      </c>
      <c r="DZ32" s="185">
        <v>3</v>
      </c>
      <c r="EA32" s="185" t="s">
        <v>2795</v>
      </c>
      <c r="EB32" s="185" t="s">
        <v>2792</v>
      </c>
      <c r="EC32" s="182">
        <v>44375</v>
      </c>
      <c r="ED32" s="192" t="s">
        <v>2798</v>
      </c>
      <c r="EE32" s="189">
        <v>338000</v>
      </c>
      <c r="EF32" s="192" t="s">
        <v>2791</v>
      </c>
      <c r="EG32" s="192" t="s">
        <v>19</v>
      </c>
      <c r="EH32" s="192">
        <v>3</v>
      </c>
      <c r="EI32" s="192" t="s">
        <v>2795</v>
      </c>
      <c r="EJ32" s="192" t="s">
        <v>2792</v>
      </c>
      <c r="EK32" s="193">
        <v>44375</v>
      </c>
      <c r="EL32" s="191" t="s">
        <v>2799</v>
      </c>
      <c r="EM32" s="181">
        <v>0</v>
      </c>
      <c r="EN32" s="185" t="s">
        <v>2791</v>
      </c>
      <c r="EO32" s="185" t="s">
        <v>19</v>
      </c>
      <c r="EP32" s="185">
        <v>3</v>
      </c>
      <c r="EQ32" s="185" t="s">
        <v>2795</v>
      </c>
      <c r="ER32" s="185" t="s">
        <v>2792</v>
      </c>
      <c r="ES32" s="182">
        <v>44375</v>
      </c>
      <c r="ET32" s="192" t="s">
        <v>2968</v>
      </c>
      <c r="EU32" s="192">
        <v>132</v>
      </c>
      <c r="EV32" s="192" t="s">
        <v>2966</v>
      </c>
      <c r="EW32" s="192" t="s">
        <v>22</v>
      </c>
      <c r="EX32" s="192">
        <v>2</v>
      </c>
      <c r="EY32" s="192" t="s">
        <v>2967</v>
      </c>
      <c r="EZ32" s="192" t="s">
        <v>1918</v>
      </c>
      <c r="FA32" s="193">
        <v>44411</v>
      </c>
      <c r="FB32" s="191" t="s">
        <v>235</v>
      </c>
      <c r="FC32" s="185">
        <v>2</v>
      </c>
      <c r="FD32" s="185">
        <v>0</v>
      </c>
      <c r="FE32" s="185" t="s">
        <v>22</v>
      </c>
      <c r="FF32" s="185">
        <v>2</v>
      </c>
      <c r="FG32" s="185" t="s">
        <v>234</v>
      </c>
      <c r="FH32" s="185">
        <v>0</v>
      </c>
      <c r="FI32" s="182">
        <v>43507</v>
      </c>
      <c r="FJ32" s="191" t="s">
        <v>236</v>
      </c>
      <c r="FK32" s="192" t="s">
        <v>14</v>
      </c>
      <c r="FL32" s="192">
        <v>0</v>
      </c>
      <c r="FM32" s="192" t="s">
        <v>14</v>
      </c>
      <c r="FN32" s="192" t="s">
        <v>14</v>
      </c>
      <c r="FO32" s="192">
        <v>0</v>
      </c>
      <c r="FP32" s="189">
        <v>0</v>
      </c>
      <c r="FQ32" s="190">
        <v>43507</v>
      </c>
      <c r="FR32" s="191" t="s">
        <v>237</v>
      </c>
      <c r="FS32" s="185" t="s">
        <v>14</v>
      </c>
      <c r="FT32" s="185">
        <v>0</v>
      </c>
      <c r="FU32" s="185" t="s">
        <v>14</v>
      </c>
      <c r="FV32" s="185" t="s">
        <v>14</v>
      </c>
      <c r="FW32" s="185">
        <v>0</v>
      </c>
      <c r="FX32" s="185">
        <v>0</v>
      </c>
      <c r="FY32" s="182">
        <v>43507</v>
      </c>
      <c r="FZ32" s="192" t="s">
        <v>3635</v>
      </c>
      <c r="GA32" s="192">
        <v>0</v>
      </c>
      <c r="GB32" s="192" t="s">
        <v>2716</v>
      </c>
      <c r="GC32" s="192" t="s">
        <v>22</v>
      </c>
      <c r="GD32" s="192">
        <v>2</v>
      </c>
      <c r="GE32" s="192" t="s">
        <v>14</v>
      </c>
      <c r="GF32" s="192" t="s">
        <v>14</v>
      </c>
      <c r="GG32" s="193">
        <v>44490</v>
      </c>
      <c r="GH32" s="191" t="s">
        <v>3641</v>
      </c>
      <c r="GI32" s="185">
        <v>0</v>
      </c>
      <c r="GJ32" s="185" t="s">
        <v>2716</v>
      </c>
      <c r="GK32" s="185" t="s">
        <v>22</v>
      </c>
      <c r="GL32" s="185">
        <v>2</v>
      </c>
      <c r="GM32" s="185" t="s">
        <v>14</v>
      </c>
      <c r="GN32" s="185" t="s">
        <v>14</v>
      </c>
      <c r="GO32" s="182">
        <v>44490</v>
      </c>
      <c r="GP32" s="192" t="s">
        <v>3636</v>
      </c>
      <c r="GQ32" s="192">
        <v>0</v>
      </c>
      <c r="GR32" s="192" t="s">
        <v>2716</v>
      </c>
      <c r="GS32" s="192" t="s">
        <v>22</v>
      </c>
      <c r="GT32" s="192">
        <v>2</v>
      </c>
      <c r="GU32" s="192" t="s">
        <v>14</v>
      </c>
      <c r="GV32" s="192" t="s">
        <v>14</v>
      </c>
      <c r="GW32" s="193">
        <v>44490</v>
      </c>
      <c r="GX32" s="191" t="s">
        <v>3642</v>
      </c>
      <c r="GY32" s="185">
        <v>0</v>
      </c>
      <c r="GZ32" s="185" t="s">
        <v>2716</v>
      </c>
      <c r="HA32" s="185" t="s">
        <v>22</v>
      </c>
      <c r="HB32" s="185">
        <v>2</v>
      </c>
      <c r="HC32" s="185" t="s">
        <v>14</v>
      </c>
      <c r="HD32" s="185" t="s">
        <v>14</v>
      </c>
      <c r="HE32" s="182">
        <v>44490</v>
      </c>
      <c r="HF32" s="192" t="s">
        <v>3634</v>
      </c>
      <c r="HG32" s="192">
        <v>0</v>
      </c>
      <c r="HH32" s="192" t="s">
        <v>2716</v>
      </c>
      <c r="HI32" s="192" t="s">
        <v>22</v>
      </c>
      <c r="HJ32" s="192">
        <v>2</v>
      </c>
      <c r="HK32" s="192" t="s">
        <v>14</v>
      </c>
      <c r="HL32" s="192" t="s">
        <v>14</v>
      </c>
      <c r="HM32" s="193">
        <v>44490</v>
      </c>
      <c r="HN32" s="191" t="s">
        <v>3640</v>
      </c>
      <c r="HO32" s="185">
        <v>1</v>
      </c>
      <c r="HP32" s="185" t="s">
        <v>2716</v>
      </c>
      <c r="HQ32" s="185" t="s">
        <v>22</v>
      </c>
      <c r="HR32" s="185">
        <v>2</v>
      </c>
      <c r="HS32" s="185" t="s">
        <v>14</v>
      </c>
      <c r="HT32" s="185" t="s">
        <v>14</v>
      </c>
      <c r="HU32" s="182">
        <v>44490</v>
      </c>
      <c r="HV32" s="192" t="s">
        <v>3637</v>
      </c>
      <c r="HW32" s="192">
        <v>0</v>
      </c>
      <c r="HX32" s="192" t="s">
        <v>2716</v>
      </c>
      <c r="HY32" s="192" t="s">
        <v>22</v>
      </c>
      <c r="HZ32" s="192">
        <v>2</v>
      </c>
      <c r="IA32" s="192" t="s">
        <v>14</v>
      </c>
      <c r="IB32" s="192" t="s">
        <v>14</v>
      </c>
      <c r="IC32" s="193">
        <v>44490</v>
      </c>
      <c r="ID32" s="191" t="s">
        <v>3639</v>
      </c>
      <c r="IE32" s="185">
        <v>3</v>
      </c>
      <c r="IF32" s="185" t="s">
        <v>2716</v>
      </c>
      <c r="IG32" s="185" t="s">
        <v>22</v>
      </c>
      <c r="IH32" s="185">
        <v>2</v>
      </c>
      <c r="II32" s="185" t="s">
        <v>14</v>
      </c>
      <c r="IJ32" s="185" t="s">
        <v>14</v>
      </c>
      <c r="IK32" s="182">
        <v>44490</v>
      </c>
      <c r="IL32" s="192" t="s">
        <v>3638</v>
      </c>
      <c r="IM32" s="192">
        <v>0</v>
      </c>
      <c r="IN32" s="192" t="s">
        <v>2716</v>
      </c>
      <c r="IO32" s="192" t="s">
        <v>22</v>
      </c>
      <c r="IP32" s="192">
        <v>2</v>
      </c>
      <c r="IQ32" s="192" t="s">
        <v>14</v>
      </c>
      <c r="IR32" s="192" t="s">
        <v>14</v>
      </c>
      <c r="IS32" s="193">
        <v>44490</v>
      </c>
    </row>
    <row r="33" spans="1:253" s="187" customFormat="1" ht="12.95" customHeight="1" x14ac:dyDescent="0.2">
      <c r="A33" s="187" t="s">
        <v>335</v>
      </c>
      <c r="B33" s="187" t="s">
        <v>8401</v>
      </c>
      <c r="C33" s="187" t="s">
        <v>336</v>
      </c>
      <c r="D33" s="187" t="s">
        <v>337</v>
      </c>
      <c r="E33" s="187" t="s">
        <v>7926</v>
      </c>
      <c r="F33" s="187" t="s">
        <v>1311</v>
      </c>
      <c r="G33" s="180">
        <v>3227000</v>
      </c>
      <c r="H33" s="181" t="s">
        <v>1306</v>
      </c>
      <c r="I33" s="181" t="s">
        <v>22</v>
      </c>
      <c r="J33" s="181">
        <v>2</v>
      </c>
      <c r="K33" s="181" t="s">
        <v>1310</v>
      </c>
      <c r="L33" s="181" t="s">
        <v>1307</v>
      </c>
      <c r="M33" s="182">
        <v>43790</v>
      </c>
      <c r="N33" s="191" t="s">
        <v>1966</v>
      </c>
      <c r="O33" s="183">
        <v>101000</v>
      </c>
      <c r="P33" s="183" t="s">
        <v>1937</v>
      </c>
      <c r="Q33" s="183" t="s">
        <v>22</v>
      </c>
      <c r="R33" s="183">
        <v>2</v>
      </c>
      <c r="S33" s="183" t="s">
        <v>1965</v>
      </c>
      <c r="T33" s="183" t="s">
        <v>1964</v>
      </c>
      <c r="U33" s="184">
        <v>44111</v>
      </c>
      <c r="V33" s="191" t="s">
        <v>1309</v>
      </c>
      <c r="W33" s="181">
        <v>3227000</v>
      </c>
      <c r="X33" s="181" t="s">
        <v>1306</v>
      </c>
      <c r="Y33" s="181" t="s">
        <v>22</v>
      </c>
      <c r="Z33" s="181">
        <v>2</v>
      </c>
      <c r="AA33" s="181" t="s">
        <v>1308</v>
      </c>
      <c r="AB33" s="181" t="s">
        <v>1307</v>
      </c>
      <c r="AC33" s="182">
        <v>43790</v>
      </c>
      <c r="AD33" s="191" t="s">
        <v>2406</v>
      </c>
      <c r="AE33" s="189">
        <v>2582000</v>
      </c>
      <c r="AF33" s="189" t="s">
        <v>2403</v>
      </c>
      <c r="AG33" s="189" t="s">
        <v>19</v>
      </c>
      <c r="AH33" s="189">
        <v>3</v>
      </c>
      <c r="AI33" s="189" t="s">
        <v>2405</v>
      </c>
      <c r="AJ33" s="189" t="s">
        <v>2404</v>
      </c>
      <c r="AK33" s="190">
        <v>44225</v>
      </c>
      <c r="AL33" s="191" t="s">
        <v>2410</v>
      </c>
      <c r="AM33" s="181">
        <v>314000</v>
      </c>
      <c r="AN33" s="181" t="s">
        <v>2407</v>
      </c>
      <c r="AO33" s="181" t="s">
        <v>19</v>
      </c>
      <c r="AP33" s="181">
        <v>3</v>
      </c>
      <c r="AQ33" s="181" t="s">
        <v>2409</v>
      </c>
      <c r="AR33" s="181" t="s">
        <v>2408</v>
      </c>
      <c r="AS33" s="182">
        <v>44225</v>
      </c>
      <c r="AT33" s="192" t="s">
        <v>344</v>
      </c>
      <c r="AU33" s="189" t="s">
        <v>14</v>
      </c>
      <c r="AV33" s="189">
        <v>0</v>
      </c>
      <c r="AW33" s="189" t="s">
        <v>22</v>
      </c>
      <c r="AX33" s="189">
        <v>2</v>
      </c>
      <c r="AY33" s="189" t="s">
        <v>338</v>
      </c>
      <c r="AZ33" s="189">
        <v>0</v>
      </c>
      <c r="BA33" s="190">
        <v>43509</v>
      </c>
      <c r="BB33" s="191" t="s">
        <v>343</v>
      </c>
      <c r="BC33" s="181" t="s">
        <v>14</v>
      </c>
      <c r="BD33" s="181">
        <v>0</v>
      </c>
      <c r="BE33" s="181" t="s">
        <v>22</v>
      </c>
      <c r="BF33" s="181">
        <v>2</v>
      </c>
      <c r="BG33" s="181" t="s">
        <v>338</v>
      </c>
      <c r="BH33" s="181">
        <v>0</v>
      </c>
      <c r="BI33" s="182">
        <v>43509</v>
      </c>
      <c r="BJ33" s="192" t="s">
        <v>2413</v>
      </c>
      <c r="BK33" s="192">
        <v>0</v>
      </c>
      <c r="BL33" s="192" t="s">
        <v>2411</v>
      </c>
      <c r="BM33" s="192" t="s">
        <v>19</v>
      </c>
      <c r="BN33" s="192">
        <v>3</v>
      </c>
      <c r="BO33" s="192" t="s">
        <v>2412</v>
      </c>
      <c r="BP33" s="189" t="s">
        <v>664</v>
      </c>
      <c r="BQ33" s="193">
        <v>44225</v>
      </c>
      <c r="BR33" s="191" t="s">
        <v>339</v>
      </c>
      <c r="BS33" s="185" t="s">
        <v>14</v>
      </c>
      <c r="BT33" s="185">
        <v>0</v>
      </c>
      <c r="BU33" s="185" t="s">
        <v>22</v>
      </c>
      <c r="BV33" s="185">
        <v>2</v>
      </c>
      <c r="BW33" s="185" t="s">
        <v>338</v>
      </c>
      <c r="BX33" s="185">
        <v>0</v>
      </c>
      <c r="BY33" s="182">
        <v>43509</v>
      </c>
      <c r="BZ33" s="192" t="s">
        <v>340</v>
      </c>
      <c r="CA33" s="192" t="s">
        <v>14</v>
      </c>
      <c r="CB33" s="192">
        <v>0</v>
      </c>
      <c r="CC33" s="192" t="s">
        <v>14</v>
      </c>
      <c r="CD33" s="192" t="s">
        <v>14</v>
      </c>
      <c r="CE33" s="192" t="s">
        <v>338</v>
      </c>
      <c r="CF33" s="192">
        <v>0</v>
      </c>
      <c r="CG33" s="193">
        <v>43509</v>
      </c>
      <c r="CH33" s="191" t="s">
        <v>8987</v>
      </c>
      <c r="CI33" s="192" t="e">
        <v>#N/A</v>
      </c>
      <c r="CJ33" s="192" t="e">
        <v>#N/A</v>
      </c>
      <c r="CK33" s="192" t="e">
        <v>#N/A</v>
      </c>
      <c r="CL33" s="192" t="e">
        <v>#N/A</v>
      </c>
      <c r="CM33" s="192" t="e">
        <v>#N/A</v>
      </c>
      <c r="CN33" s="192" t="e">
        <v>#N/A</v>
      </c>
      <c r="CO33" s="194" t="e">
        <v>#N/A</v>
      </c>
      <c r="CP33" s="192" t="s">
        <v>1305</v>
      </c>
      <c r="CQ33" s="185" t="s">
        <v>14</v>
      </c>
      <c r="CR33" s="185" t="s">
        <v>14</v>
      </c>
      <c r="CS33" s="185" t="s">
        <v>14</v>
      </c>
      <c r="CT33" s="185" t="s">
        <v>14</v>
      </c>
      <c r="CU33" s="185" t="s">
        <v>1304</v>
      </c>
      <c r="CV33" s="185" t="s">
        <v>14</v>
      </c>
      <c r="CW33" s="182">
        <v>43790</v>
      </c>
      <c r="CX33" s="192" t="s">
        <v>2088</v>
      </c>
      <c r="CY33" s="189">
        <v>2582000</v>
      </c>
      <c r="CZ33" s="189" t="s">
        <v>2079</v>
      </c>
      <c r="DA33" s="189" t="s">
        <v>19</v>
      </c>
      <c r="DB33" s="189">
        <v>3</v>
      </c>
      <c r="DC33" s="189" t="s">
        <v>2081</v>
      </c>
      <c r="DD33" s="189" t="s">
        <v>2080</v>
      </c>
      <c r="DE33" s="195">
        <v>44164</v>
      </c>
      <c r="DF33" s="191" t="s">
        <v>2086</v>
      </c>
      <c r="DG33" s="181">
        <v>645000</v>
      </c>
      <c r="DH33" s="185" t="s">
        <v>2083</v>
      </c>
      <c r="DI33" s="185" t="s">
        <v>19</v>
      </c>
      <c r="DJ33" s="185">
        <v>3</v>
      </c>
      <c r="DK33" s="185" t="s">
        <v>2085</v>
      </c>
      <c r="DL33" s="185" t="s">
        <v>2084</v>
      </c>
      <c r="DM33" s="182">
        <v>44164</v>
      </c>
      <c r="DN33" s="192" t="s">
        <v>2090</v>
      </c>
      <c r="DO33" s="189">
        <v>0</v>
      </c>
      <c r="DP33" s="192" t="s">
        <v>2079</v>
      </c>
      <c r="DQ33" s="192" t="s">
        <v>19</v>
      </c>
      <c r="DR33" s="192">
        <v>3</v>
      </c>
      <c r="DS33" s="192" t="s">
        <v>2081</v>
      </c>
      <c r="DT33" s="192" t="s">
        <v>2080</v>
      </c>
      <c r="DU33" s="193">
        <v>44164</v>
      </c>
      <c r="DV33" s="191" t="s">
        <v>2087</v>
      </c>
      <c r="DW33" s="181">
        <v>2582000</v>
      </c>
      <c r="DX33" s="185" t="s">
        <v>2079</v>
      </c>
      <c r="DY33" s="185" t="s">
        <v>19</v>
      </c>
      <c r="DZ33" s="185">
        <v>3</v>
      </c>
      <c r="EA33" s="185" t="s">
        <v>2081</v>
      </c>
      <c r="EB33" s="185" t="s">
        <v>2080</v>
      </c>
      <c r="EC33" s="182">
        <v>44164</v>
      </c>
      <c r="ED33" s="192" t="s">
        <v>2089</v>
      </c>
      <c r="EE33" s="189">
        <v>0</v>
      </c>
      <c r="EF33" s="192" t="s">
        <v>2079</v>
      </c>
      <c r="EG33" s="192" t="s">
        <v>19</v>
      </c>
      <c r="EH33" s="192">
        <v>3</v>
      </c>
      <c r="EI33" s="192" t="s">
        <v>2081</v>
      </c>
      <c r="EJ33" s="192" t="s">
        <v>2080</v>
      </c>
      <c r="EK33" s="193">
        <v>44164</v>
      </c>
      <c r="EL33" s="191" t="s">
        <v>2082</v>
      </c>
      <c r="EM33" s="181">
        <v>0</v>
      </c>
      <c r="EN33" s="185" t="s">
        <v>2079</v>
      </c>
      <c r="EO33" s="185" t="s">
        <v>19</v>
      </c>
      <c r="EP33" s="185">
        <v>3</v>
      </c>
      <c r="EQ33" s="185" t="s">
        <v>2081</v>
      </c>
      <c r="ER33" s="185" t="s">
        <v>2080</v>
      </c>
      <c r="ES33" s="182">
        <v>44164</v>
      </c>
      <c r="ET33" s="192" t="s">
        <v>2414</v>
      </c>
      <c r="EU33" s="192">
        <v>0</v>
      </c>
      <c r="EV33" s="192" t="s">
        <v>2411</v>
      </c>
      <c r="EW33" s="192" t="s">
        <v>19</v>
      </c>
      <c r="EX33" s="192">
        <v>3</v>
      </c>
      <c r="EY33" s="192" t="s">
        <v>2412</v>
      </c>
      <c r="EZ33" s="192" t="s">
        <v>664</v>
      </c>
      <c r="FA33" s="193">
        <v>44225</v>
      </c>
      <c r="FB33" s="191" t="s">
        <v>342</v>
      </c>
      <c r="FC33" s="185">
        <v>5</v>
      </c>
      <c r="FD33" s="185">
        <v>0</v>
      </c>
      <c r="FE33" s="185" t="s">
        <v>22</v>
      </c>
      <c r="FF33" s="185">
        <v>2</v>
      </c>
      <c r="FG33" s="185" t="s">
        <v>341</v>
      </c>
      <c r="FH33" s="185">
        <v>0</v>
      </c>
      <c r="FI33" s="182">
        <v>43509</v>
      </c>
      <c r="FJ33" s="191" t="s">
        <v>345</v>
      </c>
      <c r="FK33" s="192" t="s">
        <v>14</v>
      </c>
      <c r="FL33" s="192">
        <v>0</v>
      </c>
      <c r="FM33" s="192" t="s">
        <v>22</v>
      </c>
      <c r="FN33" s="192">
        <v>2</v>
      </c>
      <c r="FO33" s="192" t="s">
        <v>338</v>
      </c>
      <c r="FP33" s="189">
        <v>0</v>
      </c>
      <c r="FQ33" s="190">
        <v>43509</v>
      </c>
      <c r="FR33" s="191" t="s">
        <v>346</v>
      </c>
      <c r="FS33" s="185" t="s">
        <v>14</v>
      </c>
      <c r="FT33" s="185">
        <v>0</v>
      </c>
      <c r="FU33" s="185" t="s">
        <v>22</v>
      </c>
      <c r="FV33" s="185">
        <v>2</v>
      </c>
      <c r="FW33" s="185" t="s">
        <v>338</v>
      </c>
      <c r="FX33" s="185">
        <v>0</v>
      </c>
      <c r="FY33" s="182">
        <v>43509</v>
      </c>
      <c r="FZ33" s="192" t="s">
        <v>4232</v>
      </c>
      <c r="GA33" s="192">
        <v>3</v>
      </c>
      <c r="GB33" s="192" t="s">
        <v>2716</v>
      </c>
      <c r="GC33" s="192" t="s">
        <v>22</v>
      </c>
      <c r="GD33" s="192">
        <v>2</v>
      </c>
      <c r="GE33" s="192" t="s">
        <v>14</v>
      </c>
      <c r="GF33" s="192" t="s">
        <v>14</v>
      </c>
      <c r="GG33" s="193">
        <v>44498</v>
      </c>
      <c r="GH33" s="191" t="s">
        <v>4238</v>
      </c>
      <c r="GI33" s="185">
        <v>1</v>
      </c>
      <c r="GJ33" s="185" t="s">
        <v>2716</v>
      </c>
      <c r="GK33" s="185" t="s">
        <v>22</v>
      </c>
      <c r="GL33" s="185">
        <v>2</v>
      </c>
      <c r="GM33" s="185" t="s">
        <v>14</v>
      </c>
      <c r="GN33" s="185" t="s">
        <v>14</v>
      </c>
      <c r="GO33" s="182">
        <v>44498</v>
      </c>
      <c r="GP33" s="192" t="s">
        <v>4233</v>
      </c>
      <c r="GQ33" s="192">
        <v>2</v>
      </c>
      <c r="GR33" s="192" t="s">
        <v>2716</v>
      </c>
      <c r="GS33" s="192" t="s">
        <v>22</v>
      </c>
      <c r="GT33" s="192">
        <v>2</v>
      </c>
      <c r="GU33" s="192" t="s">
        <v>14</v>
      </c>
      <c r="GV33" s="192" t="s">
        <v>14</v>
      </c>
      <c r="GW33" s="193">
        <v>44498</v>
      </c>
      <c r="GX33" s="191" t="s">
        <v>4239</v>
      </c>
      <c r="GY33" s="185">
        <v>0</v>
      </c>
      <c r="GZ33" s="185" t="s">
        <v>2716</v>
      </c>
      <c r="HA33" s="185" t="s">
        <v>22</v>
      </c>
      <c r="HB33" s="185">
        <v>2</v>
      </c>
      <c r="HC33" s="185" t="s">
        <v>14</v>
      </c>
      <c r="HD33" s="185" t="s">
        <v>14</v>
      </c>
      <c r="HE33" s="182">
        <v>44498</v>
      </c>
      <c r="HF33" s="192" t="s">
        <v>4231</v>
      </c>
      <c r="HG33" s="192">
        <v>3</v>
      </c>
      <c r="HH33" s="192" t="s">
        <v>2716</v>
      </c>
      <c r="HI33" s="192" t="s">
        <v>22</v>
      </c>
      <c r="HJ33" s="192">
        <v>2</v>
      </c>
      <c r="HK33" s="192" t="s">
        <v>14</v>
      </c>
      <c r="HL33" s="192" t="s">
        <v>14</v>
      </c>
      <c r="HM33" s="193">
        <v>44498</v>
      </c>
      <c r="HN33" s="191" t="s">
        <v>4237</v>
      </c>
      <c r="HO33" s="185">
        <v>0</v>
      </c>
      <c r="HP33" s="185" t="s">
        <v>2716</v>
      </c>
      <c r="HQ33" s="185" t="s">
        <v>22</v>
      </c>
      <c r="HR33" s="185">
        <v>2</v>
      </c>
      <c r="HS33" s="185" t="s">
        <v>14</v>
      </c>
      <c r="HT33" s="185" t="s">
        <v>14</v>
      </c>
      <c r="HU33" s="182">
        <v>44498</v>
      </c>
      <c r="HV33" s="192" t="s">
        <v>4234</v>
      </c>
      <c r="HW33" s="192">
        <v>0</v>
      </c>
      <c r="HX33" s="192" t="s">
        <v>2716</v>
      </c>
      <c r="HY33" s="192" t="s">
        <v>22</v>
      </c>
      <c r="HZ33" s="192">
        <v>2</v>
      </c>
      <c r="IA33" s="192" t="s">
        <v>14</v>
      </c>
      <c r="IB33" s="192" t="s">
        <v>14</v>
      </c>
      <c r="IC33" s="193">
        <v>44498</v>
      </c>
      <c r="ID33" s="191" t="s">
        <v>4236</v>
      </c>
      <c r="IE33" s="185">
        <v>2</v>
      </c>
      <c r="IF33" s="185" t="s">
        <v>2716</v>
      </c>
      <c r="IG33" s="185" t="s">
        <v>22</v>
      </c>
      <c r="IH33" s="185">
        <v>2</v>
      </c>
      <c r="II33" s="185" t="s">
        <v>14</v>
      </c>
      <c r="IJ33" s="185" t="s">
        <v>14</v>
      </c>
      <c r="IK33" s="182">
        <v>44498</v>
      </c>
      <c r="IL33" s="192" t="s">
        <v>4235</v>
      </c>
      <c r="IM33" s="192">
        <v>1</v>
      </c>
      <c r="IN33" s="192" t="s">
        <v>2716</v>
      </c>
      <c r="IO33" s="192" t="s">
        <v>22</v>
      </c>
      <c r="IP33" s="192">
        <v>2</v>
      </c>
      <c r="IQ33" s="192" t="s">
        <v>14</v>
      </c>
      <c r="IR33" s="192" t="s">
        <v>14</v>
      </c>
      <c r="IS33" s="193">
        <v>44498</v>
      </c>
    </row>
    <row r="34" spans="1:253" s="187" customFormat="1" ht="12.95" customHeight="1" x14ac:dyDescent="0.2">
      <c r="A34" s="187" t="s">
        <v>441</v>
      </c>
      <c r="B34" s="187" t="s">
        <v>8427</v>
      </c>
      <c r="C34" s="187" t="s">
        <v>442</v>
      </c>
      <c r="D34" s="187" t="s">
        <v>443</v>
      </c>
      <c r="E34" s="187" t="s">
        <v>7927</v>
      </c>
      <c r="F34" s="187" t="s">
        <v>2263</v>
      </c>
      <c r="G34" s="180">
        <v>47077000</v>
      </c>
      <c r="H34" s="181" t="s">
        <v>1960</v>
      </c>
      <c r="I34" s="181" t="s">
        <v>47</v>
      </c>
      <c r="J34" s="181">
        <v>1</v>
      </c>
      <c r="K34" s="181" t="s">
        <v>2262</v>
      </c>
      <c r="L34" s="181" t="s">
        <v>2261</v>
      </c>
      <c r="M34" s="182">
        <v>44224</v>
      </c>
      <c r="N34" s="191" t="s">
        <v>2297</v>
      </c>
      <c r="O34" s="183">
        <v>92610</v>
      </c>
      <c r="P34" s="183" t="s">
        <v>2294</v>
      </c>
      <c r="Q34" s="183" t="s">
        <v>22</v>
      </c>
      <c r="R34" s="183">
        <v>2</v>
      </c>
      <c r="S34" s="183" t="s">
        <v>2296</v>
      </c>
      <c r="T34" s="183" t="s">
        <v>2295</v>
      </c>
      <c r="U34" s="184">
        <v>44224</v>
      </c>
      <c r="V34" s="191" t="s">
        <v>2299</v>
      </c>
      <c r="W34" s="181">
        <v>11983000</v>
      </c>
      <c r="X34" s="181" t="s">
        <v>2294</v>
      </c>
      <c r="Y34" s="181" t="s">
        <v>22</v>
      </c>
      <c r="Z34" s="181">
        <v>2</v>
      </c>
      <c r="AA34" s="181" t="s">
        <v>2298</v>
      </c>
      <c r="AB34" s="181" t="s">
        <v>2295</v>
      </c>
      <c r="AC34" s="182">
        <v>44224</v>
      </c>
      <c r="AD34" s="191" t="s">
        <v>2867</v>
      </c>
      <c r="AE34" s="189">
        <v>115000</v>
      </c>
      <c r="AF34" s="189" t="s">
        <v>2864</v>
      </c>
      <c r="AG34" s="189" t="s">
        <v>22</v>
      </c>
      <c r="AH34" s="189">
        <v>2</v>
      </c>
      <c r="AI34" s="189" t="s">
        <v>2866</v>
      </c>
      <c r="AJ34" s="189" t="s">
        <v>2865</v>
      </c>
      <c r="AK34" s="190">
        <v>44376</v>
      </c>
      <c r="AL34" s="191" t="s">
        <v>2869</v>
      </c>
      <c r="AM34" s="181">
        <v>115000</v>
      </c>
      <c r="AN34" s="181" t="s">
        <v>2864</v>
      </c>
      <c r="AO34" s="181" t="s">
        <v>22</v>
      </c>
      <c r="AP34" s="181">
        <v>2</v>
      </c>
      <c r="AQ34" s="181" t="s">
        <v>2868</v>
      </c>
      <c r="AR34" s="181" t="s">
        <v>2865</v>
      </c>
      <c r="AS34" s="182">
        <v>44376</v>
      </c>
      <c r="AT34" s="192" t="s">
        <v>450</v>
      </c>
      <c r="AU34" s="189" t="s">
        <v>14</v>
      </c>
      <c r="AV34" s="189">
        <v>0</v>
      </c>
      <c r="AW34" s="189" t="s">
        <v>22</v>
      </c>
      <c r="AX34" s="189">
        <v>2</v>
      </c>
      <c r="AY34" s="189">
        <v>0</v>
      </c>
      <c r="AZ34" s="189">
        <v>0</v>
      </c>
      <c r="BA34" s="190">
        <v>43510</v>
      </c>
      <c r="BB34" s="191" t="s">
        <v>449</v>
      </c>
      <c r="BC34" s="181" t="s">
        <v>14</v>
      </c>
      <c r="BD34" s="181">
        <v>0</v>
      </c>
      <c r="BE34" s="181" t="s">
        <v>22</v>
      </c>
      <c r="BF34" s="181">
        <v>2</v>
      </c>
      <c r="BG34" s="181">
        <v>0</v>
      </c>
      <c r="BH34" s="181">
        <v>0</v>
      </c>
      <c r="BI34" s="182">
        <v>43510</v>
      </c>
      <c r="BJ34" s="192" t="s">
        <v>2873</v>
      </c>
      <c r="BK34" s="192">
        <v>131</v>
      </c>
      <c r="BL34" s="192" t="s">
        <v>2870</v>
      </c>
      <c r="BM34" s="192" t="s">
        <v>22</v>
      </c>
      <c r="BN34" s="192">
        <v>2</v>
      </c>
      <c r="BO34" s="192" t="s">
        <v>2872</v>
      </c>
      <c r="BP34" s="189" t="s">
        <v>2871</v>
      </c>
      <c r="BQ34" s="193">
        <v>44376</v>
      </c>
      <c r="BR34" s="191" t="s">
        <v>444</v>
      </c>
      <c r="BS34" s="185" t="s">
        <v>14</v>
      </c>
      <c r="BT34" s="185">
        <v>0</v>
      </c>
      <c r="BU34" s="185" t="s">
        <v>22</v>
      </c>
      <c r="BV34" s="185">
        <v>2</v>
      </c>
      <c r="BW34" s="185">
        <v>0</v>
      </c>
      <c r="BX34" s="185">
        <v>0</v>
      </c>
      <c r="BY34" s="182">
        <v>43510</v>
      </c>
      <c r="BZ34" s="192" t="s">
        <v>445</v>
      </c>
      <c r="CA34" s="192" t="s">
        <v>14</v>
      </c>
      <c r="CB34" s="192">
        <v>0</v>
      </c>
      <c r="CC34" s="192" t="s">
        <v>14</v>
      </c>
      <c r="CD34" s="192" t="s">
        <v>14</v>
      </c>
      <c r="CE34" s="192">
        <v>0</v>
      </c>
      <c r="CF34" s="192">
        <v>0</v>
      </c>
      <c r="CG34" s="193">
        <v>43510</v>
      </c>
      <c r="CH34" s="191" t="s">
        <v>8988</v>
      </c>
      <c r="CI34" s="192" t="e">
        <v>#N/A</v>
      </c>
      <c r="CJ34" s="192" t="e">
        <v>#N/A</v>
      </c>
      <c r="CK34" s="192" t="e">
        <v>#N/A</v>
      </c>
      <c r="CL34" s="192" t="e">
        <v>#N/A</v>
      </c>
      <c r="CM34" s="192" t="e">
        <v>#N/A</v>
      </c>
      <c r="CN34" s="192" t="e">
        <v>#N/A</v>
      </c>
      <c r="CO34" s="194" t="e">
        <v>#N/A</v>
      </c>
      <c r="CP34" s="192" t="s">
        <v>448</v>
      </c>
      <c r="CQ34" s="185" t="s">
        <v>14</v>
      </c>
      <c r="CR34" s="185">
        <v>0</v>
      </c>
      <c r="CS34" s="185" t="s">
        <v>22</v>
      </c>
      <c r="CT34" s="185">
        <v>2</v>
      </c>
      <c r="CU34" s="185">
        <v>0</v>
      </c>
      <c r="CV34" s="185">
        <v>0</v>
      </c>
      <c r="CW34" s="182">
        <v>43510</v>
      </c>
      <c r="CX34" s="192" t="s">
        <v>2879</v>
      </c>
      <c r="CY34" s="189">
        <v>115000</v>
      </c>
      <c r="CZ34" s="189" t="s">
        <v>2864</v>
      </c>
      <c r="DA34" s="189" t="s">
        <v>22</v>
      </c>
      <c r="DB34" s="189">
        <v>2</v>
      </c>
      <c r="DC34" s="189" t="s">
        <v>2878</v>
      </c>
      <c r="DD34" s="189" t="s">
        <v>2865</v>
      </c>
      <c r="DE34" s="195">
        <v>44376</v>
      </c>
      <c r="DF34" s="191" t="s">
        <v>2880</v>
      </c>
      <c r="DG34" s="181">
        <v>11868000</v>
      </c>
      <c r="DH34" s="185" t="s">
        <v>2864</v>
      </c>
      <c r="DI34" s="185" t="s">
        <v>22</v>
      </c>
      <c r="DJ34" s="185">
        <v>2</v>
      </c>
      <c r="DK34" s="185" t="s">
        <v>2878</v>
      </c>
      <c r="DL34" s="185" t="s">
        <v>2865</v>
      </c>
      <c r="DM34" s="182">
        <v>44376</v>
      </c>
      <c r="DN34" s="192" t="s">
        <v>2881</v>
      </c>
      <c r="DO34" s="189">
        <v>0</v>
      </c>
      <c r="DP34" s="192" t="s">
        <v>2864</v>
      </c>
      <c r="DQ34" s="192" t="s">
        <v>22</v>
      </c>
      <c r="DR34" s="192">
        <v>2</v>
      </c>
      <c r="DS34" s="192" t="s">
        <v>2878</v>
      </c>
      <c r="DT34" s="192" t="s">
        <v>2865</v>
      </c>
      <c r="DU34" s="193">
        <v>44376</v>
      </c>
      <c r="DV34" s="191" t="s">
        <v>2882</v>
      </c>
      <c r="DW34" s="181">
        <v>115000</v>
      </c>
      <c r="DX34" s="185" t="s">
        <v>2864</v>
      </c>
      <c r="DY34" s="185" t="s">
        <v>22</v>
      </c>
      <c r="DZ34" s="185">
        <v>2</v>
      </c>
      <c r="EA34" s="185" t="s">
        <v>2878</v>
      </c>
      <c r="EB34" s="185" t="s">
        <v>2865</v>
      </c>
      <c r="EC34" s="182">
        <v>44376</v>
      </c>
      <c r="ED34" s="192" t="s">
        <v>2883</v>
      </c>
      <c r="EE34" s="189">
        <v>0</v>
      </c>
      <c r="EF34" s="192" t="s">
        <v>2864</v>
      </c>
      <c r="EG34" s="192" t="s">
        <v>22</v>
      </c>
      <c r="EH34" s="192">
        <v>2</v>
      </c>
      <c r="EI34" s="192" t="s">
        <v>2878</v>
      </c>
      <c r="EJ34" s="192" t="s">
        <v>2865</v>
      </c>
      <c r="EK34" s="193">
        <v>44376</v>
      </c>
      <c r="EL34" s="191" t="s">
        <v>2884</v>
      </c>
      <c r="EM34" s="181">
        <v>0</v>
      </c>
      <c r="EN34" s="185" t="s">
        <v>2864</v>
      </c>
      <c r="EO34" s="185" t="s">
        <v>22</v>
      </c>
      <c r="EP34" s="185">
        <v>2</v>
      </c>
      <c r="EQ34" s="185" t="s">
        <v>2878</v>
      </c>
      <c r="ER34" s="185" t="s">
        <v>2865</v>
      </c>
      <c r="ES34" s="182">
        <v>44376</v>
      </c>
      <c r="ET34" s="192" t="s">
        <v>2877</v>
      </c>
      <c r="EU34" s="192">
        <v>131</v>
      </c>
      <c r="EV34" s="192" t="s">
        <v>2874</v>
      </c>
      <c r="EW34" s="192" t="s">
        <v>22</v>
      </c>
      <c r="EX34" s="192">
        <v>2</v>
      </c>
      <c r="EY34" s="192" t="s">
        <v>2876</v>
      </c>
      <c r="EZ34" s="192" t="s">
        <v>2875</v>
      </c>
      <c r="FA34" s="193">
        <v>44376</v>
      </c>
      <c r="FB34" s="191" t="s">
        <v>447</v>
      </c>
      <c r="FC34" s="185">
        <v>2</v>
      </c>
      <c r="FD34" s="185">
        <v>0</v>
      </c>
      <c r="FE34" s="185" t="s">
        <v>22</v>
      </c>
      <c r="FF34" s="185">
        <v>2</v>
      </c>
      <c r="FG34" s="185" t="s">
        <v>446</v>
      </c>
      <c r="FH34" s="185">
        <v>0</v>
      </c>
      <c r="FI34" s="182">
        <v>43510</v>
      </c>
      <c r="FJ34" s="191" t="s">
        <v>451</v>
      </c>
      <c r="FK34" s="192" t="s">
        <v>14</v>
      </c>
      <c r="FL34" s="192">
        <v>0</v>
      </c>
      <c r="FM34" s="192" t="s">
        <v>22</v>
      </c>
      <c r="FN34" s="192">
        <v>2</v>
      </c>
      <c r="FO34" s="192">
        <v>0</v>
      </c>
      <c r="FP34" s="189">
        <v>0</v>
      </c>
      <c r="FQ34" s="190">
        <v>43510</v>
      </c>
      <c r="FR34" s="191" t="s">
        <v>452</v>
      </c>
      <c r="FS34" s="185" t="s">
        <v>14</v>
      </c>
      <c r="FT34" s="185">
        <v>0</v>
      </c>
      <c r="FU34" s="185" t="s">
        <v>22</v>
      </c>
      <c r="FV34" s="185">
        <v>2</v>
      </c>
      <c r="FW34" s="185">
        <v>0</v>
      </c>
      <c r="FX34" s="185">
        <v>0</v>
      </c>
      <c r="FY34" s="182">
        <v>43510</v>
      </c>
      <c r="FZ34" s="192" t="s">
        <v>3695</v>
      </c>
      <c r="GA34" s="192">
        <v>0</v>
      </c>
      <c r="GB34" s="192" t="s">
        <v>2716</v>
      </c>
      <c r="GC34" s="192" t="s">
        <v>22</v>
      </c>
      <c r="GD34" s="192">
        <v>2</v>
      </c>
      <c r="GE34" s="192" t="s">
        <v>14</v>
      </c>
      <c r="GF34" s="192" t="s">
        <v>14</v>
      </c>
      <c r="GG34" s="193">
        <v>44494</v>
      </c>
      <c r="GH34" s="191" t="s">
        <v>3701</v>
      </c>
      <c r="GI34" s="185">
        <v>0</v>
      </c>
      <c r="GJ34" s="185" t="s">
        <v>2716</v>
      </c>
      <c r="GK34" s="185" t="s">
        <v>22</v>
      </c>
      <c r="GL34" s="185">
        <v>2</v>
      </c>
      <c r="GM34" s="185" t="s">
        <v>14</v>
      </c>
      <c r="GN34" s="185" t="s">
        <v>14</v>
      </c>
      <c r="GO34" s="182">
        <v>44494</v>
      </c>
      <c r="GP34" s="192" t="s">
        <v>3696</v>
      </c>
      <c r="GQ34" s="192">
        <v>0</v>
      </c>
      <c r="GR34" s="192" t="s">
        <v>2716</v>
      </c>
      <c r="GS34" s="192" t="s">
        <v>22</v>
      </c>
      <c r="GT34" s="192">
        <v>2</v>
      </c>
      <c r="GU34" s="192" t="s">
        <v>14</v>
      </c>
      <c r="GV34" s="192" t="s">
        <v>14</v>
      </c>
      <c r="GW34" s="193">
        <v>44494</v>
      </c>
      <c r="GX34" s="191" t="s">
        <v>3702</v>
      </c>
      <c r="GY34" s="185">
        <v>0</v>
      </c>
      <c r="GZ34" s="185" t="s">
        <v>2716</v>
      </c>
      <c r="HA34" s="185" t="s">
        <v>22</v>
      </c>
      <c r="HB34" s="185">
        <v>2</v>
      </c>
      <c r="HC34" s="185" t="s">
        <v>14</v>
      </c>
      <c r="HD34" s="185" t="s">
        <v>14</v>
      </c>
      <c r="HE34" s="182">
        <v>44494</v>
      </c>
      <c r="HF34" s="192" t="s">
        <v>3694</v>
      </c>
      <c r="HG34" s="192">
        <v>1</v>
      </c>
      <c r="HH34" s="192" t="s">
        <v>2716</v>
      </c>
      <c r="HI34" s="192" t="s">
        <v>22</v>
      </c>
      <c r="HJ34" s="192">
        <v>2</v>
      </c>
      <c r="HK34" s="192" t="s">
        <v>14</v>
      </c>
      <c r="HL34" s="192" t="s">
        <v>14</v>
      </c>
      <c r="HM34" s="193">
        <v>44494</v>
      </c>
      <c r="HN34" s="191" t="s">
        <v>3700</v>
      </c>
      <c r="HO34" s="185">
        <v>1</v>
      </c>
      <c r="HP34" s="185" t="s">
        <v>2716</v>
      </c>
      <c r="HQ34" s="185" t="s">
        <v>22</v>
      </c>
      <c r="HR34" s="185">
        <v>2</v>
      </c>
      <c r="HS34" s="185" t="s">
        <v>14</v>
      </c>
      <c r="HT34" s="185" t="s">
        <v>14</v>
      </c>
      <c r="HU34" s="182">
        <v>44494</v>
      </c>
      <c r="HV34" s="192" t="s">
        <v>3697</v>
      </c>
      <c r="HW34" s="192">
        <v>0</v>
      </c>
      <c r="HX34" s="192" t="s">
        <v>2716</v>
      </c>
      <c r="HY34" s="192" t="s">
        <v>22</v>
      </c>
      <c r="HZ34" s="192">
        <v>2</v>
      </c>
      <c r="IA34" s="192" t="s">
        <v>14</v>
      </c>
      <c r="IB34" s="192" t="s">
        <v>14</v>
      </c>
      <c r="IC34" s="193">
        <v>44494</v>
      </c>
      <c r="ID34" s="191" t="s">
        <v>3699</v>
      </c>
      <c r="IE34" s="185">
        <v>0</v>
      </c>
      <c r="IF34" s="185" t="s">
        <v>2716</v>
      </c>
      <c r="IG34" s="185" t="s">
        <v>22</v>
      </c>
      <c r="IH34" s="185">
        <v>2</v>
      </c>
      <c r="II34" s="185" t="s">
        <v>14</v>
      </c>
      <c r="IJ34" s="185" t="s">
        <v>14</v>
      </c>
      <c r="IK34" s="182">
        <v>44494</v>
      </c>
      <c r="IL34" s="192" t="s">
        <v>3698</v>
      </c>
      <c r="IM34" s="192">
        <v>1</v>
      </c>
      <c r="IN34" s="192" t="s">
        <v>2716</v>
      </c>
      <c r="IO34" s="192" t="s">
        <v>22</v>
      </c>
      <c r="IP34" s="192">
        <v>2</v>
      </c>
      <c r="IQ34" s="192" t="s">
        <v>14</v>
      </c>
      <c r="IR34" s="192" t="s">
        <v>14</v>
      </c>
      <c r="IS34" s="193">
        <v>44494</v>
      </c>
    </row>
    <row r="35" spans="1:253" s="187" customFormat="1" ht="12.95" customHeight="1" x14ac:dyDescent="0.2">
      <c r="A35" s="187" t="s">
        <v>544</v>
      </c>
      <c r="B35" s="187" t="s">
        <v>8401</v>
      </c>
      <c r="C35" s="187" t="s">
        <v>545</v>
      </c>
      <c r="D35" s="187" t="s">
        <v>546</v>
      </c>
      <c r="E35" s="187" t="s">
        <v>7930</v>
      </c>
      <c r="F35" s="187" t="s">
        <v>2721</v>
      </c>
      <c r="G35" s="180">
        <v>103700000</v>
      </c>
      <c r="H35" s="181" t="s">
        <v>2718</v>
      </c>
      <c r="I35" s="181" t="s">
        <v>22</v>
      </c>
      <c r="J35" s="181">
        <v>2</v>
      </c>
      <c r="K35" s="181" t="s">
        <v>2720</v>
      </c>
      <c r="L35" s="181" t="s">
        <v>2719</v>
      </c>
      <c r="M35" s="182">
        <v>44363</v>
      </c>
      <c r="N35" s="191" t="s">
        <v>2725</v>
      </c>
      <c r="O35" s="183">
        <v>1063652</v>
      </c>
      <c r="P35" s="183" t="s">
        <v>2722</v>
      </c>
      <c r="Q35" s="183" t="s">
        <v>22</v>
      </c>
      <c r="R35" s="183">
        <v>2</v>
      </c>
      <c r="S35" s="183" t="s">
        <v>2724</v>
      </c>
      <c r="T35" s="183" t="s">
        <v>2723</v>
      </c>
      <c r="U35" s="184">
        <v>44363</v>
      </c>
      <c r="V35" s="191" t="s">
        <v>2727</v>
      </c>
      <c r="W35" s="181">
        <v>103700000</v>
      </c>
      <c r="X35" s="181" t="s">
        <v>2718</v>
      </c>
      <c r="Y35" s="181" t="s">
        <v>22</v>
      </c>
      <c r="Z35" s="181">
        <v>2</v>
      </c>
      <c r="AA35" s="181" t="s">
        <v>2726</v>
      </c>
      <c r="AB35" s="181" t="s">
        <v>2719</v>
      </c>
      <c r="AC35" s="182">
        <v>44363</v>
      </c>
      <c r="AD35" s="191" t="s">
        <v>2729</v>
      </c>
      <c r="AE35" s="189">
        <v>103700000</v>
      </c>
      <c r="AF35" s="189" t="s">
        <v>2718</v>
      </c>
      <c r="AG35" s="189" t="s">
        <v>22</v>
      </c>
      <c r="AH35" s="189">
        <v>2</v>
      </c>
      <c r="AI35" s="189" t="s">
        <v>2728</v>
      </c>
      <c r="AJ35" s="189" t="s">
        <v>2719</v>
      </c>
      <c r="AK35" s="190">
        <v>44363</v>
      </c>
      <c r="AL35" s="191" t="s">
        <v>7553</v>
      </c>
      <c r="AM35" s="181">
        <v>6766000</v>
      </c>
      <c r="AN35" s="181" t="s">
        <v>7550</v>
      </c>
      <c r="AO35" s="181" t="s">
        <v>22</v>
      </c>
      <c r="AP35" s="181">
        <v>2</v>
      </c>
      <c r="AQ35" s="181" t="s">
        <v>7552</v>
      </c>
      <c r="AR35" s="181" t="s">
        <v>7551</v>
      </c>
      <c r="AS35" s="182">
        <v>44679</v>
      </c>
      <c r="AT35" s="192" t="s">
        <v>2732</v>
      </c>
      <c r="AU35" s="189">
        <v>0</v>
      </c>
      <c r="AV35" s="189" t="s">
        <v>14</v>
      </c>
      <c r="AW35" s="189" t="s">
        <v>14</v>
      </c>
      <c r="AX35" s="189" t="s">
        <v>14</v>
      </c>
      <c r="AY35" s="189" t="s">
        <v>2730</v>
      </c>
      <c r="AZ35" s="189" t="s">
        <v>14</v>
      </c>
      <c r="BA35" s="190">
        <v>44363</v>
      </c>
      <c r="BB35" s="191" t="s">
        <v>2731</v>
      </c>
      <c r="BC35" s="181">
        <v>0</v>
      </c>
      <c r="BD35" s="181" t="s">
        <v>14</v>
      </c>
      <c r="BE35" s="181" t="s">
        <v>14</v>
      </c>
      <c r="BF35" s="181" t="s">
        <v>14</v>
      </c>
      <c r="BG35" s="181" t="s">
        <v>2730</v>
      </c>
      <c r="BH35" s="181" t="s">
        <v>14</v>
      </c>
      <c r="BI35" s="182">
        <v>44363</v>
      </c>
      <c r="BJ35" s="192" t="s">
        <v>7554</v>
      </c>
      <c r="BK35" s="192">
        <v>6592</v>
      </c>
      <c r="BL35" s="192" t="s">
        <v>7542</v>
      </c>
      <c r="BM35" s="192" t="s">
        <v>22</v>
      </c>
      <c r="BN35" s="192">
        <v>2</v>
      </c>
      <c r="BO35" s="192" t="s">
        <v>7543</v>
      </c>
      <c r="BP35" s="189" t="s">
        <v>1918</v>
      </c>
      <c r="BQ35" s="193">
        <v>44679</v>
      </c>
      <c r="BR35" s="191" t="s">
        <v>550</v>
      </c>
      <c r="BS35" s="185" t="s">
        <v>14</v>
      </c>
      <c r="BT35" s="185" t="s">
        <v>547</v>
      </c>
      <c r="BU35" s="185" t="s">
        <v>22</v>
      </c>
      <c r="BV35" s="185">
        <v>2</v>
      </c>
      <c r="BW35" s="185" t="s">
        <v>549</v>
      </c>
      <c r="BX35" s="185" t="s">
        <v>548</v>
      </c>
      <c r="BY35" s="182">
        <v>43511</v>
      </c>
      <c r="BZ35" s="192" t="s">
        <v>551</v>
      </c>
      <c r="CA35" s="192" t="s">
        <v>14</v>
      </c>
      <c r="CB35" s="192" t="s">
        <v>547</v>
      </c>
      <c r="CC35" s="192" t="s">
        <v>22</v>
      </c>
      <c r="CD35" s="192">
        <v>2</v>
      </c>
      <c r="CE35" s="192" t="s">
        <v>549</v>
      </c>
      <c r="CF35" s="192" t="s">
        <v>548</v>
      </c>
      <c r="CG35" s="193">
        <v>43511</v>
      </c>
      <c r="CH35" s="191" t="s">
        <v>8989</v>
      </c>
      <c r="CI35" s="192" t="e">
        <v>#N/A</v>
      </c>
      <c r="CJ35" s="192" t="e">
        <v>#N/A</v>
      </c>
      <c r="CK35" s="192" t="e">
        <v>#N/A</v>
      </c>
      <c r="CL35" s="192" t="e">
        <v>#N/A</v>
      </c>
      <c r="CM35" s="192" t="e">
        <v>#N/A</v>
      </c>
      <c r="CN35" s="192" t="e">
        <v>#N/A</v>
      </c>
      <c r="CO35" s="194" t="e">
        <v>#N/A</v>
      </c>
      <c r="CP35" s="192" t="s">
        <v>553</v>
      </c>
      <c r="CQ35" s="185" t="s">
        <v>14</v>
      </c>
      <c r="CR35" s="185">
        <v>0</v>
      </c>
      <c r="CS35" s="185" t="s">
        <v>22</v>
      </c>
      <c r="CT35" s="185">
        <v>2</v>
      </c>
      <c r="CU35" s="185" t="s">
        <v>552</v>
      </c>
      <c r="CV35" s="185">
        <v>0</v>
      </c>
      <c r="CW35" s="182">
        <v>43511</v>
      </c>
      <c r="CX35" s="192" t="s">
        <v>2734</v>
      </c>
      <c r="CY35" s="189">
        <v>23500000</v>
      </c>
      <c r="CZ35" s="189" t="s">
        <v>2733</v>
      </c>
      <c r="DA35" s="189" t="s">
        <v>22</v>
      </c>
      <c r="DB35" s="189">
        <v>2</v>
      </c>
      <c r="DC35" s="189" t="s">
        <v>2739</v>
      </c>
      <c r="DD35" s="189" t="s">
        <v>2719</v>
      </c>
      <c r="DE35" s="195">
        <v>44363</v>
      </c>
      <c r="DF35" s="191" t="s">
        <v>2736</v>
      </c>
      <c r="DG35" s="181">
        <v>0</v>
      </c>
      <c r="DH35" s="185" t="s">
        <v>2733</v>
      </c>
      <c r="DI35" s="185" t="s">
        <v>22</v>
      </c>
      <c r="DJ35" s="185">
        <v>2</v>
      </c>
      <c r="DK35" s="185" t="s">
        <v>2735</v>
      </c>
      <c r="DL35" s="185" t="s">
        <v>2719</v>
      </c>
      <c r="DM35" s="182">
        <v>44363</v>
      </c>
      <c r="DN35" s="192" t="s">
        <v>2738</v>
      </c>
      <c r="DO35" s="189">
        <v>80200000</v>
      </c>
      <c r="DP35" s="192" t="s">
        <v>2733</v>
      </c>
      <c r="DQ35" s="192" t="s">
        <v>22</v>
      </c>
      <c r="DR35" s="192">
        <v>2</v>
      </c>
      <c r="DS35" s="192" t="s">
        <v>2737</v>
      </c>
      <c r="DT35" s="192" t="s">
        <v>2719</v>
      </c>
      <c r="DU35" s="193">
        <v>44363</v>
      </c>
      <c r="DV35" s="191" t="s">
        <v>2740</v>
      </c>
      <c r="DW35" s="181">
        <v>925000</v>
      </c>
      <c r="DX35" s="185" t="s">
        <v>2733</v>
      </c>
      <c r="DY35" s="185" t="s">
        <v>22</v>
      </c>
      <c r="DZ35" s="185">
        <v>2</v>
      </c>
      <c r="EA35" s="185" t="s">
        <v>2739</v>
      </c>
      <c r="EB35" s="185" t="s">
        <v>2719</v>
      </c>
      <c r="EC35" s="182">
        <v>44363</v>
      </c>
      <c r="ED35" s="192" t="s">
        <v>2741</v>
      </c>
      <c r="EE35" s="189">
        <v>17150000</v>
      </c>
      <c r="EF35" s="192" t="s">
        <v>2733</v>
      </c>
      <c r="EG35" s="192" t="s">
        <v>22</v>
      </c>
      <c r="EH35" s="192">
        <v>2</v>
      </c>
      <c r="EI35" s="192" t="s">
        <v>2739</v>
      </c>
      <c r="EJ35" s="192" t="s">
        <v>2719</v>
      </c>
      <c r="EK35" s="193">
        <v>44363</v>
      </c>
      <c r="EL35" s="191" t="s">
        <v>2742</v>
      </c>
      <c r="EM35" s="181">
        <v>5425000</v>
      </c>
      <c r="EN35" s="185" t="s">
        <v>2733</v>
      </c>
      <c r="EO35" s="185" t="s">
        <v>22</v>
      </c>
      <c r="EP35" s="185">
        <v>2</v>
      </c>
      <c r="EQ35" s="185" t="s">
        <v>2739</v>
      </c>
      <c r="ER35" s="185" t="s">
        <v>2719</v>
      </c>
      <c r="ES35" s="182">
        <v>44363</v>
      </c>
      <c r="ET35" s="192" t="s">
        <v>7555</v>
      </c>
      <c r="EU35" s="192">
        <v>6592</v>
      </c>
      <c r="EV35" s="192" t="s">
        <v>7542</v>
      </c>
      <c r="EW35" s="192" t="s">
        <v>22</v>
      </c>
      <c r="EX35" s="192">
        <v>2</v>
      </c>
      <c r="EY35" s="192" t="s">
        <v>7543</v>
      </c>
      <c r="EZ35" s="192" t="s">
        <v>1918</v>
      </c>
      <c r="FA35" s="193">
        <v>44679</v>
      </c>
      <c r="FB35" s="191" t="s">
        <v>2746</v>
      </c>
      <c r="FC35" s="185">
        <v>4</v>
      </c>
      <c r="FD35" s="185" t="s">
        <v>2743</v>
      </c>
      <c r="FE35" s="185" t="s">
        <v>47</v>
      </c>
      <c r="FF35" s="185">
        <v>1</v>
      </c>
      <c r="FG35" s="185" t="s">
        <v>2745</v>
      </c>
      <c r="FH35" s="185" t="s">
        <v>2744</v>
      </c>
      <c r="FI35" s="182">
        <v>44363</v>
      </c>
      <c r="FJ35" s="191" t="s">
        <v>2747</v>
      </c>
      <c r="FK35" s="192">
        <v>0</v>
      </c>
      <c r="FL35" s="192" t="s">
        <v>14</v>
      </c>
      <c r="FM35" s="192" t="s">
        <v>14</v>
      </c>
      <c r="FN35" s="192" t="s">
        <v>14</v>
      </c>
      <c r="FO35" s="192" t="s">
        <v>2730</v>
      </c>
      <c r="FP35" s="189" t="s">
        <v>14</v>
      </c>
      <c r="FQ35" s="190">
        <v>44363</v>
      </c>
      <c r="FR35" s="191" t="s">
        <v>2751</v>
      </c>
      <c r="FS35" s="185">
        <v>10000</v>
      </c>
      <c r="FT35" s="185" t="s">
        <v>2748</v>
      </c>
      <c r="FU35" s="185" t="s">
        <v>19</v>
      </c>
      <c r="FV35" s="185">
        <v>3</v>
      </c>
      <c r="FW35" s="185" t="s">
        <v>2750</v>
      </c>
      <c r="FX35" s="185" t="s">
        <v>2749</v>
      </c>
      <c r="FY35" s="182">
        <v>44363</v>
      </c>
      <c r="FZ35" s="192" t="s">
        <v>5475</v>
      </c>
      <c r="GA35" s="192">
        <v>3</v>
      </c>
      <c r="GB35" s="192" t="s">
        <v>2716</v>
      </c>
      <c r="GC35" s="192" t="s">
        <v>22</v>
      </c>
      <c r="GD35" s="192">
        <v>2</v>
      </c>
      <c r="GE35" s="192" t="s">
        <v>14</v>
      </c>
      <c r="GF35" s="192" t="s">
        <v>14</v>
      </c>
      <c r="GG35" s="193">
        <v>44600</v>
      </c>
      <c r="GH35" s="191" t="s">
        <v>5481</v>
      </c>
      <c r="GI35" s="185">
        <v>3</v>
      </c>
      <c r="GJ35" s="185" t="s">
        <v>2716</v>
      </c>
      <c r="GK35" s="185" t="s">
        <v>22</v>
      </c>
      <c r="GL35" s="185">
        <v>2</v>
      </c>
      <c r="GM35" s="185" t="s">
        <v>14</v>
      </c>
      <c r="GN35" s="185" t="s">
        <v>14</v>
      </c>
      <c r="GO35" s="182">
        <v>44600</v>
      </c>
      <c r="GP35" s="192" t="s">
        <v>5476</v>
      </c>
      <c r="GQ35" s="192">
        <v>3</v>
      </c>
      <c r="GR35" s="192" t="s">
        <v>2716</v>
      </c>
      <c r="GS35" s="192" t="s">
        <v>22</v>
      </c>
      <c r="GT35" s="192">
        <v>2</v>
      </c>
      <c r="GU35" s="192" t="s">
        <v>14</v>
      </c>
      <c r="GV35" s="192" t="s">
        <v>14</v>
      </c>
      <c r="GW35" s="193">
        <v>44600</v>
      </c>
      <c r="GX35" s="191" t="s">
        <v>5482</v>
      </c>
      <c r="GY35" s="185">
        <v>2</v>
      </c>
      <c r="GZ35" s="185" t="s">
        <v>2716</v>
      </c>
      <c r="HA35" s="185" t="s">
        <v>22</v>
      </c>
      <c r="HB35" s="185">
        <v>2</v>
      </c>
      <c r="HC35" s="185" t="s">
        <v>14</v>
      </c>
      <c r="HD35" s="185" t="s">
        <v>14</v>
      </c>
      <c r="HE35" s="182">
        <v>44600</v>
      </c>
      <c r="HF35" s="192" t="s">
        <v>5474</v>
      </c>
      <c r="HG35" s="192">
        <v>3</v>
      </c>
      <c r="HH35" s="192" t="s">
        <v>2716</v>
      </c>
      <c r="HI35" s="192" t="s">
        <v>22</v>
      </c>
      <c r="HJ35" s="192">
        <v>2</v>
      </c>
      <c r="HK35" s="192" t="s">
        <v>14</v>
      </c>
      <c r="HL35" s="192" t="s">
        <v>14</v>
      </c>
      <c r="HM35" s="193">
        <v>44600</v>
      </c>
      <c r="HN35" s="191" t="s">
        <v>5480</v>
      </c>
      <c r="HO35" s="185">
        <v>3</v>
      </c>
      <c r="HP35" s="185" t="s">
        <v>2716</v>
      </c>
      <c r="HQ35" s="185" t="s">
        <v>22</v>
      </c>
      <c r="HR35" s="185">
        <v>2</v>
      </c>
      <c r="HS35" s="185" t="s">
        <v>14</v>
      </c>
      <c r="HT35" s="185" t="s">
        <v>14</v>
      </c>
      <c r="HU35" s="182">
        <v>44600</v>
      </c>
      <c r="HV35" s="192" t="s">
        <v>5477</v>
      </c>
      <c r="HW35" s="192">
        <v>3</v>
      </c>
      <c r="HX35" s="192" t="s">
        <v>2716</v>
      </c>
      <c r="HY35" s="192" t="s">
        <v>22</v>
      </c>
      <c r="HZ35" s="192">
        <v>2</v>
      </c>
      <c r="IA35" s="192" t="s">
        <v>14</v>
      </c>
      <c r="IB35" s="192" t="s">
        <v>14</v>
      </c>
      <c r="IC35" s="193">
        <v>44600</v>
      </c>
      <c r="ID35" s="191" t="s">
        <v>5479</v>
      </c>
      <c r="IE35" s="185">
        <v>3</v>
      </c>
      <c r="IF35" s="185" t="s">
        <v>2716</v>
      </c>
      <c r="IG35" s="185" t="s">
        <v>22</v>
      </c>
      <c r="IH35" s="185">
        <v>2</v>
      </c>
      <c r="II35" s="185" t="s">
        <v>14</v>
      </c>
      <c r="IJ35" s="185" t="s">
        <v>14</v>
      </c>
      <c r="IK35" s="182">
        <v>44600</v>
      </c>
      <c r="IL35" s="192" t="s">
        <v>5478</v>
      </c>
      <c r="IM35" s="192">
        <v>3</v>
      </c>
      <c r="IN35" s="192" t="s">
        <v>2716</v>
      </c>
      <c r="IO35" s="192" t="s">
        <v>22</v>
      </c>
      <c r="IP35" s="192">
        <v>2</v>
      </c>
      <c r="IQ35" s="192" t="s">
        <v>14</v>
      </c>
      <c r="IR35" s="192" t="s">
        <v>14</v>
      </c>
      <c r="IS35" s="193">
        <v>44600</v>
      </c>
    </row>
    <row r="36" spans="1:253" s="187" customFormat="1" ht="12.95" customHeight="1" x14ac:dyDescent="0.2">
      <c r="A36" s="187" t="s">
        <v>1840</v>
      </c>
      <c r="B36" s="187" t="s">
        <v>8427</v>
      </c>
      <c r="C36" s="187" t="s">
        <v>1841</v>
      </c>
      <c r="D36" s="187" t="s">
        <v>546</v>
      </c>
      <c r="E36" s="187" t="s">
        <v>7930</v>
      </c>
      <c r="F36" s="187" t="s">
        <v>2752</v>
      </c>
      <c r="G36" s="180">
        <v>103700000</v>
      </c>
      <c r="H36" s="181" t="s">
        <v>2718</v>
      </c>
      <c r="I36" s="181" t="s">
        <v>22</v>
      </c>
      <c r="J36" s="181">
        <v>2</v>
      </c>
      <c r="K36" s="181" t="s">
        <v>2720</v>
      </c>
      <c r="L36" s="181" t="s">
        <v>2719</v>
      </c>
      <c r="M36" s="182">
        <v>44363</v>
      </c>
      <c r="N36" s="191" t="s">
        <v>2753</v>
      </c>
      <c r="O36" s="183">
        <v>1063652</v>
      </c>
      <c r="P36" s="183" t="s">
        <v>2722</v>
      </c>
      <c r="Q36" s="183" t="s">
        <v>22</v>
      </c>
      <c r="R36" s="183">
        <v>2</v>
      </c>
      <c r="S36" s="183" t="s">
        <v>2724</v>
      </c>
      <c r="T36" s="183" t="s">
        <v>2723</v>
      </c>
      <c r="U36" s="184">
        <v>44363</v>
      </c>
      <c r="V36" s="191" t="s">
        <v>2755</v>
      </c>
      <c r="W36" s="181">
        <v>103700000</v>
      </c>
      <c r="X36" s="181" t="s">
        <v>2718</v>
      </c>
      <c r="Y36" s="181" t="s">
        <v>22</v>
      </c>
      <c r="Z36" s="181">
        <v>2</v>
      </c>
      <c r="AA36" s="181" t="s">
        <v>2754</v>
      </c>
      <c r="AB36" s="181" t="s">
        <v>2719</v>
      </c>
      <c r="AC36" s="182">
        <v>44363</v>
      </c>
      <c r="AD36" s="191" t="s">
        <v>2759</v>
      </c>
      <c r="AE36" s="189">
        <v>17744000</v>
      </c>
      <c r="AF36" s="189" t="s">
        <v>2756</v>
      </c>
      <c r="AG36" s="189" t="s">
        <v>22</v>
      </c>
      <c r="AH36" s="189">
        <v>2</v>
      </c>
      <c r="AI36" s="189" t="s">
        <v>2758</v>
      </c>
      <c r="AJ36" s="189" t="s">
        <v>2757</v>
      </c>
      <c r="AK36" s="190">
        <v>44363</v>
      </c>
      <c r="AL36" s="191" t="s">
        <v>7559</v>
      </c>
      <c r="AM36" s="181">
        <v>844000</v>
      </c>
      <c r="AN36" s="181" t="s">
        <v>7556</v>
      </c>
      <c r="AO36" s="181" t="s">
        <v>22</v>
      </c>
      <c r="AP36" s="181">
        <v>2</v>
      </c>
      <c r="AQ36" s="181" t="s">
        <v>7558</v>
      </c>
      <c r="AR36" s="181" t="s">
        <v>7557</v>
      </c>
      <c r="AS36" s="182">
        <v>44679</v>
      </c>
      <c r="AT36" s="192" t="s">
        <v>2761</v>
      </c>
      <c r="AU36" s="189">
        <v>0</v>
      </c>
      <c r="AV36" s="189" t="s">
        <v>14</v>
      </c>
      <c r="AW36" s="189" t="s">
        <v>14</v>
      </c>
      <c r="AX36" s="189" t="s">
        <v>14</v>
      </c>
      <c r="AY36" s="189" t="s">
        <v>14</v>
      </c>
      <c r="AZ36" s="189" t="s">
        <v>14</v>
      </c>
      <c r="BA36" s="190">
        <v>44363</v>
      </c>
      <c r="BB36" s="191" t="s">
        <v>2760</v>
      </c>
      <c r="BC36" s="181">
        <v>0</v>
      </c>
      <c r="BD36" s="181" t="s">
        <v>14</v>
      </c>
      <c r="BE36" s="181" t="s">
        <v>14</v>
      </c>
      <c r="BF36" s="181" t="s">
        <v>14</v>
      </c>
      <c r="BG36" s="181" t="s">
        <v>14</v>
      </c>
      <c r="BH36" s="181" t="s">
        <v>14</v>
      </c>
      <c r="BI36" s="182">
        <v>44363</v>
      </c>
      <c r="BJ36" s="192" t="s">
        <v>7561</v>
      </c>
      <c r="BK36" s="192">
        <v>13</v>
      </c>
      <c r="BL36" s="192" t="s">
        <v>7542</v>
      </c>
      <c r="BM36" s="192" t="s">
        <v>22</v>
      </c>
      <c r="BN36" s="192">
        <v>2</v>
      </c>
      <c r="BO36" s="192" t="s">
        <v>7560</v>
      </c>
      <c r="BP36" s="189" t="s">
        <v>1918</v>
      </c>
      <c r="BQ36" s="193">
        <v>44679</v>
      </c>
      <c r="BR36" s="191" t="s">
        <v>1843</v>
      </c>
      <c r="BS36" s="185" t="s">
        <v>14</v>
      </c>
      <c r="BT36" s="185" t="s">
        <v>14</v>
      </c>
      <c r="BU36" s="185" t="s">
        <v>14</v>
      </c>
      <c r="BV36" s="185" t="s">
        <v>14</v>
      </c>
      <c r="BW36" s="185" t="s">
        <v>1842</v>
      </c>
      <c r="BX36" s="185" t="s">
        <v>14</v>
      </c>
      <c r="BY36" s="182">
        <v>44013</v>
      </c>
      <c r="BZ36" s="192" t="s">
        <v>1844</v>
      </c>
      <c r="CA36" s="192" t="s">
        <v>14</v>
      </c>
      <c r="CB36" s="192" t="s">
        <v>14</v>
      </c>
      <c r="CC36" s="192" t="s">
        <v>14</v>
      </c>
      <c r="CD36" s="192" t="s">
        <v>14</v>
      </c>
      <c r="CE36" s="192" t="s">
        <v>1842</v>
      </c>
      <c r="CF36" s="192" t="s">
        <v>14</v>
      </c>
      <c r="CG36" s="193">
        <v>44013</v>
      </c>
      <c r="CH36" s="191" t="s">
        <v>8990</v>
      </c>
      <c r="CI36" s="192" t="e">
        <v>#N/A</v>
      </c>
      <c r="CJ36" s="192" t="e">
        <v>#N/A</v>
      </c>
      <c r="CK36" s="192" t="e">
        <v>#N/A</v>
      </c>
      <c r="CL36" s="192" t="e">
        <v>#N/A</v>
      </c>
      <c r="CM36" s="192" t="e">
        <v>#N/A</v>
      </c>
      <c r="CN36" s="192" t="e">
        <v>#N/A</v>
      </c>
      <c r="CO36" s="194" t="e">
        <v>#N/A</v>
      </c>
      <c r="CP36" s="192" t="s">
        <v>1846</v>
      </c>
      <c r="CQ36" s="185" t="s">
        <v>14</v>
      </c>
      <c r="CR36" s="185" t="s">
        <v>14</v>
      </c>
      <c r="CS36" s="185" t="s">
        <v>14</v>
      </c>
      <c r="CT36" s="185" t="s">
        <v>14</v>
      </c>
      <c r="CU36" s="185" t="s">
        <v>1845</v>
      </c>
      <c r="CV36" s="185" t="s">
        <v>14</v>
      </c>
      <c r="CW36" s="182">
        <v>44013</v>
      </c>
      <c r="CX36" s="192" t="s">
        <v>7563</v>
      </c>
      <c r="CY36" s="189">
        <v>844000</v>
      </c>
      <c r="CZ36" s="189" t="s">
        <v>7556</v>
      </c>
      <c r="DA36" s="189" t="s">
        <v>22</v>
      </c>
      <c r="DB36" s="189">
        <v>2</v>
      </c>
      <c r="DC36" s="189" t="s">
        <v>7567</v>
      </c>
      <c r="DD36" s="189" t="s">
        <v>7557</v>
      </c>
      <c r="DE36" s="195">
        <v>44679</v>
      </c>
      <c r="DF36" s="191" t="s">
        <v>7565</v>
      </c>
      <c r="DG36" s="181">
        <v>86000000</v>
      </c>
      <c r="DH36" s="185" t="s">
        <v>7564</v>
      </c>
      <c r="DI36" s="185" t="s">
        <v>22</v>
      </c>
      <c r="DJ36" s="185">
        <v>2</v>
      </c>
      <c r="DK36" s="185" t="s">
        <v>4884</v>
      </c>
      <c r="DL36" s="185" t="s">
        <v>2757</v>
      </c>
      <c r="DM36" s="182">
        <v>44679</v>
      </c>
      <c r="DN36" s="192" t="s">
        <v>7566</v>
      </c>
      <c r="DO36" s="189">
        <v>16856000</v>
      </c>
      <c r="DP36" s="192" t="s">
        <v>7564</v>
      </c>
      <c r="DQ36" s="192" t="s">
        <v>22</v>
      </c>
      <c r="DR36" s="192">
        <v>2</v>
      </c>
      <c r="DS36" s="192" t="s">
        <v>2737</v>
      </c>
      <c r="DT36" s="192" t="s">
        <v>2757</v>
      </c>
      <c r="DU36" s="193">
        <v>44679</v>
      </c>
      <c r="DV36" s="191" t="s">
        <v>7568</v>
      </c>
      <c r="DW36" s="181">
        <v>844000</v>
      </c>
      <c r="DX36" s="185" t="s">
        <v>7556</v>
      </c>
      <c r="DY36" s="185" t="s">
        <v>22</v>
      </c>
      <c r="DZ36" s="185">
        <v>2</v>
      </c>
      <c r="EA36" s="185" t="s">
        <v>7567</v>
      </c>
      <c r="EB36" s="185" t="s">
        <v>7557</v>
      </c>
      <c r="EC36" s="182">
        <v>44679</v>
      </c>
      <c r="ED36" s="192" t="s">
        <v>7571</v>
      </c>
      <c r="EE36" s="189">
        <v>0</v>
      </c>
      <c r="EF36" s="192" t="s">
        <v>7569</v>
      </c>
      <c r="EG36" s="192" t="s">
        <v>22</v>
      </c>
      <c r="EH36" s="192">
        <v>2</v>
      </c>
      <c r="EI36" s="192" t="s">
        <v>7570</v>
      </c>
      <c r="EJ36" s="192" t="s">
        <v>7557</v>
      </c>
      <c r="EK36" s="193">
        <v>44679</v>
      </c>
      <c r="EL36" s="191" t="s">
        <v>7572</v>
      </c>
      <c r="EM36" s="181">
        <v>0</v>
      </c>
      <c r="EN36" s="185" t="s">
        <v>7569</v>
      </c>
      <c r="EO36" s="185" t="s">
        <v>22</v>
      </c>
      <c r="EP36" s="185">
        <v>2</v>
      </c>
      <c r="EQ36" s="185" t="s">
        <v>7570</v>
      </c>
      <c r="ER36" s="185" t="s">
        <v>7557</v>
      </c>
      <c r="ES36" s="182">
        <v>44679</v>
      </c>
      <c r="ET36" s="192" t="s">
        <v>7562</v>
      </c>
      <c r="EU36" s="192">
        <v>6592</v>
      </c>
      <c r="EV36" s="192" t="s">
        <v>7542</v>
      </c>
      <c r="EW36" s="192" t="s">
        <v>22</v>
      </c>
      <c r="EX36" s="192">
        <v>2</v>
      </c>
      <c r="EY36" s="192" t="s">
        <v>7543</v>
      </c>
      <c r="EZ36" s="192" t="s">
        <v>1918</v>
      </c>
      <c r="FA36" s="193">
        <v>44679</v>
      </c>
      <c r="FB36" s="191" t="s">
        <v>2765</v>
      </c>
      <c r="FC36" s="185">
        <v>3</v>
      </c>
      <c r="FD36" s="185" t="s">
        <v>2762</v>
      </c>
      <c r="FE36" s="185" t="s">
        <v>47</v>
      </c>
      <c r="FF36" s="185">
        <v>1</v>
      </c>
      <c r="FG36" s="185" t="s">
        <v>2764</v>
      </c>
      <c r="FH36" s="185" t="s">
        <v>2763</v>
      </c>
      <c r="FI36" s="182">
        <v>44363</v>
      </c>
      <c r="FJ36" s="191" t="s">
        <v>2767</v>
      </c>
      <c r="FK36" s="192">
        <v>0</v>
      </c>
      <c r="FL36" s="192" t="s">
        <v>14</v>
      </c>
      <c r="FM36" s="192" t="s">
        <v>14</v>
      </c>
      <c r="FN36" s="192" t="s">
        <v>14</v>
      </c>
      <c r="FO36" s="192" t="s">
        <v>2766</v>
      </c>
      <c r="FP36" s="189" t="s">
        <v>14</v>
      </c>
      <c r="FQ36" s="190">
        <v>44363</v>
      </c>
      <c r="FR36" s="191" t="s">
        <v>2768</v>
      </c>
      <c r="FS36" s="185">
        <v>0</v>
      </c>
      <c r="FT36" s="185" t="s">
        <v>14</v>
      </c>
      <c r="FU36" s="185" t="s">
        <v>14</v>
      </c>
      <c r="FV36" s="185" t="s">
        <v>14</v>
      </c>
      <c r="FW36" s="185" t="s">
        <v>2766</v>
      </c>
      <c r="FX36" s="185" t="s">
        <v>14</v>
      </c>
      <c r="FY36" s="182">
        <v>44363</v>
      </c>
      <c r="FZ36" s="192" t="s">
        <v>4428</v>
      </c>
      <c r="GA36" s="192">
        <v>2</v>
      </c>
      <c r="GB36" s="192" t="s">
        <v>2716</v>
      </c>
      <c r="GC36" s="192" t="s">
        <v>22</v>
      </c>
      <c r="GD36" s="192">
        <v>2</v>
      </c>
      <c r="GE36" s="192" t="s">
        <v>14</v>
      </c>
      <c r="GF36" s="192" t="s">
        <v>14</v>
      </c>
      <c r="GG36" s="193">
        <v>44500</v>
      </c>
      <c r="GH36" s="191" t="s">
        <v>4434</v>
      </c>
      <c r="GI36" s="185">
        <v>1</v>
      </c>
      <c r="GJ36" s="185" t="s">
        <v>2716</v>
      </c>
      <c r="GK36" s="185" t="s">
        <v>22</v>
      </c>
      <c r="GL36" s="185">
        <v>2</v>
      </c>
      <c r="GM36" s="185" t="s">
        <v>14</v>
      </c>
      <c r="GN36" s="185" t="s">
        <v>14</v>
      </c>
      <c r="GO36" s="182">
        <v>44500</v>
      </c>
      <c r="GP36" s="192" t="s">
        <v>4429</v>
      </c>
      <c r="GQ36" s="192">
        <v>1</v>
      </c>
      <c r="GR36" s="192" t="s">
        <v>2716</v>
      </c>
      <c r="GS36" s="192" t="s">
        <v>22</v>
      </c>
      <c r="GT36" s="192">
        <v>2</v>
      </c>
      <c r="GU36" s="192" t="s">
        <v>14</v>
      </c>
      <c r="GV36" s="192" t="s">
        <v>14</v>
      </c>
      <c r="GW36" s="193">
        <v>44500</v>
      </c>
      <c r="GX36" s="191" t="s">
        <v>4435</v>
      </c>
      <c r="GY36" s="185">
        <v>0</v>
      </c>
      <c r="GZ36" s="185" t="s">
        <v>2716</v>
      </c>
      <c r="HA36" s="185" t="s">
        <v>22</v>
      </c>
      <c r="HB36" s="185">
        <v>2</v>
      </c>
      <c r="HC36" s="185" t="s">
        <v>14</v>
      </c>
      <c r="HD36" s="185" t="s">
        <v>14</v>
      </c>
      <c r="HE36" s="182">
        <v>44500</v>
      </c>
      <c r="HF36" s="192" t="s">
        <v>4427</v>
      </c>
      <c r="HG36" s="192">
        <v>0</v>
      </c>
      <c r="HH36" s="192" t="s">
        <v>2716</v>
      </c>
      <c r="HI36" s="192" t="s">
        <v>22</v>
      </c>
      <c r="HJ36" s="192">
        <v>2</v>
      </c>
      <c r="HK36" s="192" t="s">
        <v>14</v>
      </c>
      <c r="HL36" s="192" t="s">
        <v>14</v>
      </c>
      <c r="HM36" s="193">
        <v>44500</v>
      </c>
      <c r="HN36" s="191" t="s">
        <v>4433</v>
      </c>
      <c r="HO36" s="185">
        <v>2</v>
      </c>
      <c r="HP36" s="185" t="s">
        <v>2716</v>
      </c>
      <c r="HQ36" s="185" t="s">
        <v>22</v>
      </c>
      <c r="HR36" s="185">
        <v>2</v>
      </c>
      <c r="HS36" s="185" t="s">
        <v>14</v>
      </c>
      <c r="HT36" s="185" t="s">
        <v>14</v>
      </c>
      <c r="HU36" s="182">
        <v>44500</v>
      </c>
      <c r="HV36" s="192" t="s">
        <v>4430</v>
      </c>
      <c r="HW36" s="192">
        <v>0</v>
      </c>
      <c r="HX36" s="192" t="s">
        <v>2716</v>
      </c>
      <c r="HY36" s="192" t="s">
        <v>22</v>
      </c>
      <c r="HZ36" s="192">
        <v>2</v>
      </c>
      <c r="IA36" s="192" t="s">
        <v>14</v>
      </c>
      <c r="IB36" s="192" t="s">
        <v>14</v>
      </c>
      <c r="IC36" s="193">
        <v>44500</v>
      </c>
      <c r="ID36" s="191" t="s">
        <v>4432</v>
      </c>
      <c r="IE36" s="185">
        <v>3</v>
      </c>
      <c r="IF36" s="185" t="s">
        <v>2716</v>
      </c>
      <c r="IG36" s="185" t="s">
        <v>22</v>
      </c>
      <c r="IH36" s="185">
        <v>2</v>
      </c>
      <c r="II36" s="185" t="s">
        <v>14</v>
      </c>
      <c r="IJ36" s="185" t="s">
        <v>14</v>
      </c>
      <c r="IK36" s="182">
        <v>44500</v>
      </c>
      <c r="IL36" s="192" t="s">
        <v>4431</v>
      </c>
      <c r="IM36" s="192">
        <v>2</v>
      </c>
      <c r="IN36" s="192" t="s">
        <v>2716</v>
      </c>
      <c r="IO36" s="192" t="s">
        <v>22</v>
      </c>
      <c r="IP36" s="192">
        <v>2</v>
      </c>
      <c r="IQ36" s="192" t="s">
        <v>14</v>
      </c>
      <c r="IR36" s="192" t="s">
        <v>14</v>
      </c>
      <c r="IS36" s="193">
        <v>44500</v>
      </c>
    </row>
    <row r="37" spans="1:253" s="187" customFormat="1" ht="12.95" customHeight="1" x14ac:dyDescent="0.2">
      <c r="A37" s="187" t="s">
        <v>2769</v>
      </c>
      <c r="B37" s="187" t="s">
        <v>8415</v>
      </c>
      <c r="C37" s="187" t="s">
        <v>2770</v>
      </c>
      <c r="D37" s="187" t="s">
        <v>546</v>
      </c>
      <c r="E37" s="187" t="s">
        <v>7930</v>
      </c>
      <c r="F37" s="187" t="s">
        <v>4508</v>
      </c>
      <c r="G37" s="180">
        <v>23500000</v>
      </c>
      <c r="H37" s="181" t="s">
        <v>2718</v>
      </c>
      <c r="I37" s="181" t="s">
        <v>22</v>
      </c>
      <c r="J37" s="181">
        <v>2</v>
      </c>
      <c r="K37" s="181" t="s">
        <v>2720</v>
      </c>
      <c r="L37" s="181" t="s">
        <v>2719</v>
      </c>
      <c r="M37" s="182">
        <v>44514</v>
      </c>
      <c r="N37" s="191" t="s">
        <v>4510</v>
      </c>
      <c r="O37" s="183">
        <v>311484</v>
      </c>
      <c r="P37" s="183" t="s">
        <v>2722</v>
      </c>
      <c r="Q37" s="183" t="s">
        <v>22</v>
      </c>
      <c r="R37" s="183">
        <v>2</v>
      </c>
      <c r="S37" s="183" t="s">
        <v>4509</v>
      </c>
      <c r="T37" s="183" t="s">
        <v>2723</v>
      </c>
      <c r="U37" s="184">
        <v>44514</v>
      </c>
      <c r="V37" s="191" t="s">
        <v>4514</v>
      </c>
      <c r="W37" s="181">
        <v>30500000</v>
      </c>
      <c r="X37" s="181" t="s">
        <v>4511</v>
      </c>
      <c r="Y37" s="181" t="s">
        <v>22</v>
      </c>
      <c r="Z37" s="181">
        <v>2</v>
      </c>
      <c r="AA37" s="181" t="s">
        <v>4513</v>
      </c>
      <c r="AB37" s="181" t="s">
        <v>4512</v>
      </c>
      <c r="AC37" s="182">
        <v>44514</v>
      </c>
      <c r="AD37" s="191" t="s">
        <v>4518</v>
      </c>
      <c r="AE37" s="189">
        <v>30500000</v>
      </c>
      <c r="AF37" s="189" t="s">
        <v>4515</v>
      </c>
      <c r="AG37" s="189" t="s">
        <v>22</v>
      </c>
      <c r="AH37" s="189">
        <v>2</v>
      </c>
      <c r="AI37" s="189" t="s">
        <v>4517</v>
      </c>
      <c r="AJ37" s="189" t="s">
        <v>4516</v>
      </c>
      <c r="AK37" s="190">
        <v>44514</v>
      </c>
      <c r="AL37" s="191" t="s">
        <v>7576</v>
      </c>
      <c r="AM37" s="181">
        <v>2437000</v>
      </c>
      <c r="AN37" s="181" t="s">
        <v>7573</v>
      </c>
      <c r="AO37" s="181" t="s">
        <v>22</v>
      </c>
      <c r="AP37" s="181">
        <v>2</v>
      </c>
      <c r="AQ37" s="181" t="s">
        <v>7575</v>
      </c>
      <c r="AR37" s="181" t="s">
        <v>7574</v>
      </c>
      <c r="AS37" s="182">
        <v>44679</v>
      </c>
      <c r="AT37" s="192" t="s">
        <v>2772</v>
      </c>
      <c r="AU37" s="189">
        <v>0</v>
      </c>
      <c r="AV37" s="189" t="s">
        <v>14</v>
      </c>
      <c r="AW37" s="189" t="s">
        <v>14</v>
      </c>
      <c r="AX37" s="189" t="s">
        <v>14</v>
      </c>
      <c r="AY37" s="189" t="s">
        <v>15</v>
      </c>
      <c r="AZ37" s="189" t="s">
        <v>14</v>
      </c>
      <c r="BA37" s="190">
        <v>44363</v>
      </c>
      <c r="BB37" s="191" t="s">
        <v>2771</v>
      </c>
      <c r="BC37" s="181">
        <v>0</v>
      </c>
      <c r="BD37" s="181" t="s">
        <v>14</v>
      </c>
      <c r="BE37" s="181" t="s">
        <v>14</v>
      </c>
      <c r="BF37" s="181" t="s">
        <v>14</v>
      </c>
      <c r="BG37" s="181" t="s">
        <v>15</v>
      </c>
      <c r="BH37" s="181" t="s">
        <v>14</v>
      </c>
      <c r="BI37" s="182">
        <v>44363</v>
      </c>
      <c r="BJ37" s="192" t="s">
        <v>7578</v>
      </c>
      <c r="BK37" s="192">
        <v>3146</v>
      </c>
      <c r="BL37" s="192" t="s">
        <v>7542</v>
      </c>
      <c r="BM37" s="192" t="s">
        <v>22</v>
      </c>
      <c r="BN37" s="192">
        <v>2</v>
      </c>
      <c r="BO37" s="192" t="s">
        <v>7577</v>
      </c>
      <c r="BP37" s="189" t="s">
        <v>1918</v>
      </c>
      <c r="BQ37" s="193">
        <v>44679</v>
      </c>
      <c r="BR37" s="191" t="s">
        <v>8991</v>
      </c>
      <c r="BS37" s="185" t="e">
        <v>#N/A</v>
      </c>
      <c r="BT37" s="185" t="e">
        <v>#N/A</v>
      </c>
      <c r="BU37" s="185" t="e">
        <v>#N/A</v>
      </c>
      <c r="BV37" s="185" t="e">
        <v>#N/A</v>
      </c>
      <c r="BW37" s="185" t="e">
        <v>#N/A</v>
      </c>
      <c r="BX37" s="185" t="e">
        <v>#N/A</v>
      </c>
      <c r="BY37" s="182" t="e">
        <v>#N/A</v>
      </c>
      <c r="BZ37" s="192" t="s">
        <v>8992</v>
      </c>
      <c r="CA37" s="192" t="e">
        <v>#N/A</v>
      </c>
      <c r="CB37" s="192" t="e">
        <v>#N/A</v>
      </c>
      <c r="CC37" s="192" t="e">
        <v>#N/A</v>
      </c>
      <c r="CD37" s="192" t="e">
        <v>#N/A</v>
      </c>
      <c r="CE37" s="192" t="e">
        <v>#N/A</v>
      </c>
      <c r="CF37" s="192" t="e">
        <v>#N/A</v>
      </c>
      <c r="CG37" s="193" t="e">
        <v>#N/A</v>
      </c>
      <c r="CH37" s="191" t="s">
        <v>8993</v>
      </c>
      <c r="CI37" s="192" t="e">
        <v>#N/A</v>
      </c>
      <c r="CJ37" s="192" t="e">
        <v>#N/A</v>
      </c>
      <c r="CK37" s="192" t="e">
        <v>#N/A</v>
      </c>
      <c r="CL37" s="192" t="e">
        <v>#N/A</v>
      </c>
      <c r="CM37" s="192" t="e">
        <v>#N/A</v>
      </c>
      <c r="CN37" s="192" t="e">
        <v>#N/A</v>
      </c>
      <c r="CO37" s="194" t="e">
        <v>#N/A</v>
      </c>
      <c r="CP37" s="192" t="s">
        <v>8994</v>
      </c>
      <c r="CQ37" s="185" t="e">
        <v>#N/A</v>
      </c>
      <c r="CR37" s="185" t="e">
        <v>#N/A</v>
      </c>
      <c r="CS37" s="185" t="e">
        <v>#N/A</v>
      </c>
      <c r="CT37" s="185" t="e">
        <v>#N/A</v>
      </c>
      <c r="CU37" s="185" t="e">
        <v>#N/A</v>
      </c>
      <c r="CV37" s="185" t="e">
        <v>#N/A</v>
      </c>
      <c r="CW37" s="182" t="e">
        <v>#N/A</v>
      </c>
      <c r="CX37" s="192" t="s">
        <v>4883</v>
      </c>
      <c r="CY37" s="189">
        <v>9400000</v>
      </c>
      <c r="CZ37" s="189" t="s">
        <v>4881</v>
      </c>
      <c r="DA37" s="189" t="s">
        <v>19</v>
      </c>
      <c r="DB37" s="189">
        <v>3</v>
      </c>
      <c r="DC37" s="189" t="s">
        <v>4887</v>
      </c>
      <c r="DD37" s="189" t="s">
        <v>4882</v>
      </c>
      <c r="DE37" s="195">
        <v>44557</v>
      </c>
      <c r="DF37" s="191" t="s">
        <v>4885</v>
      </c>
      <c r="DG37" s="181">
        <v>0</v>
      </c>
      <c r="DH37" s="185" t="s">
        <v>4881</v>
      </c>
      <c r="DI37" s="185" t="s">
        <v>19</v>
      </c>
      <c r="DJ37" s="185">
        <v>3</v>
      </c>
      <c r="DK37" s="185" t="s">
        <v>4884</v>
      </c>
      <c r="DL37" s="185" t="s">
        <v>4882</v>
      </c>
      <c r="DM37" s="182">
        <v>44557</v>
      </c>
      <c r="DN37" s="192" t="s">
        <v>4886</v>
      </c>
      <c r="DO37" s="189">
        <v>21100000</v>
      </c>
      <c r="DP37" s="192" t="s">
        <v>4881</v>
      </c>
      <c r="DQ37" s="192" t="s">
        <v>19</v>
      </c>
      <c r="DR37" s="192">
        <v>3</v>
      </c>
      <c r="DS37" s="192" t="s">
        <v>2737</v>
      </c>
      <c r="DT37" s="192" t="s">
        <v>4882</v>
      </c>
      <c r="DU37" s="193">
        <v>44557</v>
      </c>
      <c r="DV37" s="191" t="s">
        <v>4888</v>
      </c>
      <c r="DW37" s="181">
        <v>6899000</v>
      </c>
      <c r="DX37" s="185" t="s">
        <v>4881</v>
      </c>
      <c r="DY37" s="185" t="s">
        <v>19</v>
      </c>
      <c r="DZ37" s="185">
        <v>3</v>
      </c>
      <c r="EA37" s="185" t="s">
        <v>4887</v>
      </c>
      <c r="EB37" s="185" t="s">
        <v>4882</v>
      </c>
      <c r="EC37" s="182">
        <v>44557</v>
      </c>
      <c r="ED37" s="192" t="s">
        <v>4890</v>
      </c>
      <c r="EE37" s="189">
        <v>2100000</v>
      </c>
      <c r="EF37" s="192" t="s">
        <v>4881</v>
      </c>
      <c r="EG37" s="192" t="s">
        <v>19</v>
      </c>
      <c r="EH37" s="192">
        <v>3</v>
      </c>
      <c r="EI37" s="192" t="s">
        <v>4889</v>
      </c>
      <c r="EJ37" s="192" t="s">
        <v>4882</v>
      </c>
      <c r="EK37" s="193">
        <v>44557</v>
      </c>
      <c r="EL37" s="191" t="s">
        <v>4892</v>
      </c>
      <c r="EM37" s="181">
        <v>401000</v>
      </c>
      <c r="EN37" s="185" t="s">
        <v>4881</v>
      </c>
      <c r="EO37" s="185" t="s">
        <v>19</v>
      </c>
      <c r="EP37" s="185">
        <v>3</v>
      </c>
      <c r="EQ37" s="185" t="s">
        <v>4891</v>
      </c>
      <c r="ER37" s="185" t="s">
        <v>4882</v>
      </c>
      <c r="ES37" s="182">
        <v>44557</v>
      </c>
      <c r="ET37" s="192" t="s">
        <v>7579</v>
      </c>
      <c r="EU37" s="192">
        <v>6592</v>
      </c>
      <c r="EV37" s="192" t="s">
        <v>7542</v>
      </c>
      <c r="EW37" s="192" t="s">
        <v>22</v>
      </c>
      <c r="EX37" s="192">
        <v>2</v>
      </c>
      <c r="EY37" s="192" t="s">
        <v>7543</v>
      </c>
      <c r="EZ37" s="192" t="s">
        <v>1918</v>
      </c>
      <c r="FA37" s="193">
        <v>44679</v>
      </c>
      <c r="FB37" s="191" t="s">
        <v>4519</v>
      </c>
      <c r="FC37" s="185">
        <v>4</v>
      </c>
      <c r="FD37" s="185" t="s">
        <v>2743</v>
      </c>
      <c r="FE37" s="185" t="s">
        <v>47</v>
      </c>
      <c r="FF37" s="185">
        <v>1</v>
      </c>
      <c r="FG37" s="185" t="s">
        <v>2745</v>
      </c>
      <c r="FH37" s="185" t="s">
        <v>2744</v>
      </c>
      <c r="FI37" s="182">
        <v>44514</v>
      </c>
      <c r="FJ37" s="191" t="s">
        <v>2773</v>
      </c>
      <c r="FK37" s="192">
        <v>0</v>
      </c>
      <c r="FL37" s="192" t="s">
        <v>14</v>
      </c>
      <c r="FM37" s="192" t="s">
        <v>14</v>
      </c>
      <c r="FN37" s="192" t="s">
        <v>14</v>
      </c>
      <c r="FO37" s="192" t="s">
        <v>2730</v>
      </c>
      <c r="FP37" s="189" t="s">
        <v>14</v>
      </c>
      <c r="FQ37" s="190">
        <v>44363</v>
      </c>
      <c r="FR37" s="191" t="s">
        <v>6598</v>
      </c>
      <c r="FS37" s="185">
        <v>210000</v>
      </c>
      <c r="FT37" s="185" t="s">
        <v>6595</v>
      </c>
      <c r="FU37" s="185" t="s">
        <v>19</v>
      </c>
      <c r="FV37" s="185">
        <v>3</v>
      </c>
      <c r="FW37" s="185" t="s">
        <v>6597</v>
      </c>
      <c r="FX37" s="185" t="s">
        <v>6596</v>
      </c>
      <c r="FY37" s="182">
        <v>44648</v>
      </c>
      <c r="FZ37" s="192" t="s">
        <v>4437</v>
      </c>
      <c r="GA37" s="192">
        <v>3</v>
      </c>
      <c r="GB37" s="192" t="s">
        <v>2716</v>
      </c>
      <c r="GC37" s="192" t="s">
        <v>22</v>
      </c>
      <c r="GD37" s="192">
        <v>2</v>
      </c>
      <c r="GE37" s="192" t="s">
        <v>14</v>
      </c>
      <c r="GF37" s="192" t="s">
        <v>14</v>
      </c>
      <c r="GG37" s="193">
        <v>44500</v>
      </c>
      <c r="GH37" s="191" t="s">
        <v>4443</v>
      </c>
      <c r="GI37" s="185">
        <v>3</v>
      </c>
      <c r="GJ37" s="185" t="s">
        <v>2716</v>
      </c>
      <c r="GK37" s="185" t="s">
        <v>22</v>
      </c>
      <c r="GL37" s="185">
        <v>2</v>
      </c>
      <c r="GM37" s="185" t="s">
        <v>14</v>
      </c>
      <c r="GN37" s="185" t="s">
        <v>14</v>
      </c>
      <c r="GO37" s="182">
        <v>44500</v>
      </c>
      <c r="GP37" s="192" t="s">
        <v>4438</v>
      </c>
      <c r="GQ37" s="192">
        <v>3</v>
      </c>
      <c r="GR37" s="192" t="s">
        <v>2716</v>
      </c>
      <c r="GS37" s="192" t="s">
        <v>22</v>
      </c>
      <c r="GT37" s="192">
        <v>2</v>
      </c>
      <c r="GU37" s="192" t="s">
        <v>14</v>
      </c>
      <c r="GV37" s="192" t="s">
        <v>14</v>
      </c>
      <c r="GW37" s="193">
        <v>44500</v>
      </c>
      <c r="GX37" s="191" t="s">
        <v>4444</v>
      </c>
      <c r="GY37" s="185">
        <v>3</v>
      </c>
      <c r="GZ37" s="185" t="s">
        <v>2716</v>
      </c>
      <c r="HA37" s="185" t="s">
        <v>22</v>
      </c>
      <c r="HB37" s="185">
        <v>2</v>
      </c>
      <c r="HC37" s="185" t="s">
        <v>14</v>
      </c>
      <c r="HD37" s="185" t="s">
        <v>14</v>
      </c>
      <c r="HE37" s="182">
        <v>44500</v>
      </c>
      <c r="HF37" s="192" t="s">
        <v>4436</v>
      </c>
      <c r="HG37" s="192">
        <v>3</v>
      </c>
      <c r="HH37" s="192" t="s">
        <v>2716</v>
      </c>
      <c r="HI37" s="192" t="s">
        <v>22</v>
      </c>
      <c r="HJ37" s="192">
        <v>2</v>
      </c>
      <c r="HK37" s="192" t="s">
        <v>14</v>
      </c>
      <c r="HL37" s="192" t="s">
        <v>14</v>
      </c>
      <c r="HM37" s="193">
        <v>44500</v>
      </c>
      <c r="HN37" s="191" t="s">
        <v>4442</v>
      </c>
      <c r="HO37" s="185">
        <v>3</v>
      </c>
      <c r="HP37" s="185" t="s">
        <v>2716</v>
      </c>
      <c r="HQ37" s="185" t="s">
        <v>22</v>
      </c>
      <c r="HR37" s="185">
        <v>2</v>
      </c>
      <c r="HS37" s="185" t="s">
        <v>14</v>
      </c>
      <c r="HT37" s="185" t="s">
        <v>14</v>
      </c>
      <c r="HU37" s="182">
        <v>44500</v>
      </c>
      <c r="HV37" s="192" t="s">
        <v>4439</v>
      </c>
      <c r="HW37" s="192">
        <v>3</v>
      </c>
      <c r="HX37" s="192" t="s">
        <v>2716</v>
      </c>
      <c r="HY37" s="192" t="s">
        <v>22</v>
      </c>
      <c r="HZ37" s="192">
        <v>2</v>
      </c>
      <c r="IA37" s="192" t="s">
        <v>14</v>
      </c>
      <c r="IB37" s="192" t="s">
        <v>14</v>
      </c>
      <c r="IC37" s="193">
        <v>44500</v>
      </c>
      <c r="ID37" s="191" t="s">
        <v>4441</v>
      </c>
      <c r="IE37" s="185">
        <v>3</v>
      </c>
      <c r="IF37" s="185" t="s">
        <v>2716</v>
      </c>
      <c r="IG37" s="185" t="s">
        <v>22</v>
      </c>
      <c r="IH37" s="185">
        <v>2</v>
      </c>
      <c r="II37" s="185" t="s">
        <v>14</v>
      </c>
      <c r="IJ37" s="185" t="s">
        <v>14</v>
      </c>
      <c r="IK37" s="182">
        <v>44500</v>
      </c>
      <c r="IL37" s="192" t="s">
        <v>4440</v>
      </c>
      <c r="IM37" s="192">
        <v>3</v>
      </c>
      <c r="IN37" s="192" t="s">
        <v>2716</v>
      </c>
      <c r="IO37" s="192" t="s">
        <v>22</v>
      </c>
      <c r="IP37" s="192">
        <v>2</v>
      </c>
      <c r="IQ37" s="192" t="s">
        <v>14</v>
      </c>
      <c r="IR37" s="192" t="s">
        <v>14</v>
      </c>
      <c r="IS37" s="193">
        <v>44500</v>
      </c>
    </row>
    <row r="38" spans="1:253" s="187" customFormat="1" ht="12.95" customHeight="1" x14ac:dyDescent="0.2">
      <c r="A38" s="187" t="s">
        <v>5457</v>
      </c>
      <c r="B38" s="187" t="s">
        <v>8475</v>
      </c>
      <c r="C38" s="187" t="s">
        <v>5458</v>
      </c>
      <c r="D38" s="187" t="s">
        <v>546</v>
      </c>
      <c r="E38" s="187" t="s">
        <v>7930</v>
      </c>
      <c r="F38" s="187" t="s">
        <v>5459</v>
      </c>
      <c r="G38" s="180">
        <v>23500000</v>
      </c>
      <c r="H38" s="181" t="s">
        <v>2718</v>
      </c>
      <c r="I38" s="181" t="s">
        <v>22</v>
      </c>
      <c r="J38" s="181">
        <v>2</v>
      </c>
      <c r="K38" s="181" t="s">
        <v>2720</v>
      </c>
      <c r="L38" s="181" t="s">
        <v>2719</v>
      </c>
      <c r="M38" s="182">
        <v>44600</v>
      </c>
      <c r="N38" s="191" t="s">
        <v>5461</v>
      </c>
      <c r="O38" s="183">
        <v>618190</v>
      </c>
      <c r="P38" s="183" t="s">
        <v>2722</v>
      </c>
      <c r="Q38" s="183" t="s">
        <v>22</v>
      </c>
      <c r="R38" s="183">
        <v>2</v>
      </c>
      <c r="S38" s="183" t="s">
        <v>5460</v>
      </c>
      <c r="T38" s="183" t="s">
        <v>2723</v>
      </c>
      <c r="U38" s="184">
        <v>44600</v>
      </c>
      <c r="V38" s="191" t="s">
        <v>5463</v>
      </c>
      <c r="W38" s="181">
        <v>62500000</v>
      </c>
      <c r="X38" s="181" t="s">
        <v>4511</v>
      </c>
      <c r="Y38" s="181" t="s">
        <v>19</v>
      </c>
      <c r="Z38" s="181">
        <v>3</v>
      </c>
      <c r="AA38" s="181" t="s">
        <v>5462</v>
      </c>
      <c r="AB38" s="181" t="s">
        <v>4512</v>
      </c>
      <c r="AC38" s="182">
        <v>44600</v>
      </c>
      <c r="AD38" s="191" t="s">
        <v>7583</v>
      </c>
      <c r="AE38" s="189">
        <v>8000000</v>
      </c>
      <c r="AF38" s="189" t="s">
        <v>7580</v>
      </c>
      <c r="AG38" s="189" t="s">
        <v>22</v>
      </c>
      <c r="AH38" s="189">
        <v>2</v>
      </c>
      <c r="AI38" s="189" t="s">
        <v>7582</v>
      </c>
      <c r="AJ38" s="189" t="s">
        <v>7581</v>
      </c>
      <c r="AK38" s="190">
        <v>44679</v>
      </c>
      <c r="AL38" s="191" t="s">
        <v>7587</v>
      </c>
      <c r="AM38" s="181">
        <v>413000</v>
      </c>
      <c r="AN38" s="181" t="s">
        <v>7584</v>
      </c>
      <c r="AO38" s="181" t="s">
        <v>22</v>
      </c>
      <c r="AP38" s="181">
        <v>2</v>
      </c>
      <c r="AQ38" s="181" t="s">
        <v>7586</v>
      </c>
      <c r="AR38" s="181" t="s">
        <v>7585</v>
      </c>
      <c r="AS38" s="182">
        <v>44679</v>
      </c>
      <c r="AT38" s="192" t="s">
        <v>5465</v>
      </c>
      <c r="AU38" s="189" t="s">
        <v>14</v>
      </c>
      <c r="AV38" s="189" t="s">
        <v>14</v>
      </c>
      <c r="AW38" s="189">
        <v>0</v>
      </c>
      <c r="AX38" s="189">
        <v>0</v>
      </c>
      <c r="AY38" s="189" t="s">
        <v>14</v>
      </c>
      <c r="AZ38" s="189" t="s">
        <v>14</v>
      </c>
      <c r="BA38" s="190">
        <v>44600</v>
      </c>
      <c r="BB38" s="191" t="s">
        <v>5464</v>
      </c>
      <c r="BC38" s="181" t="s">
        <v>14</v>
      </c>
      <c r="BD38" s="181" t="s">
        <v>14</v>
      </c>
      <c r="BE38" s="181">
        <v>0</v>
      </c>
      <c r="BF38" s="181">
        <v>0</v>
      </c>
      <c r="BG38" s="181" t="s">
        <v>14</v>
      </c>
      <c r="BH38" s="181" t="s">
        <v>14</v>
      </c>
      <c r="BI38" s="182">
        <v>44600</v>
      </c>
      <c r="BJ38" s="192" t="s">
        <v>7589</v>
      </c>
      <c r="BK38" s="192">
        <v>0</v>
      </c>
      <c r="BL38" s="192" t="s">
        <v>7542</v>
      </c>
      <c r="BM38" s="192" t="s">
        <v>22</v>
      </c>
      <c r="BN38" s="192">
        <v>2</v>
      </c>
      <c r="BO38" s="192" t="s">
        <v>7588</v>
      </c>
      <c r="BP38" s="189" t="s">
        <v>1918</v>
      </c>
      <c r="BQ38" s="193">
        <v>44679</v>
      </c>
      <c r="BR38" s="191" t="s">
        <v>5466</v>
      </c>
      <c r="BS38" s="185" t="s">
        <v>14</v>
      </c>
      <c r="BT38" s="185" t="s">
        <v>14</v>
      </c>
      <c r="BU38" s="185">
        <v>0</v>
      </c>
      <c r="BV38" s="185">
        <v>0</v>
      </c>
      <c r="BW38" s="185" t="s">
        <v>14</v>
      </c>
      <c r="BX38" s="185" t="s">
        <v>14</v>
      </c>
      <c r="BY38" s="182">
        <v>44600</v>
      </c>
      <c r="BZ38" s="192" t="s">
        <v>5467</v>
      </c>
      <c r="CA38" s="192" t="s">
        <v>14</v>
      </c>
      <c r="CB38" s="192" t="s">
        <v>14</v>
      </c>
      <c r="CC38" s="192">
        <v>0</v>
      </c>
      <c r="CD38" s="192">
        <v>0</v>
      </c>
      <c r="CE38" s="192" t="s">
        <v>14</v>
      </c>
      <c r="CF38" s="192" t="s">
        <v>14</v>
      </c>
      <c r="CG38" s="193">
        <v>44600</v>
      </c>
      <c r="CH38" s="191" t="s">
        <v>8995</v>
      </c>
      <c r="CI38" s="192" t="e">
        <v>#N/A</v>
      </c>
      <c r="CJ38" s="192" t="e">
        <v>#N/A</v>
      </c>
      <c r="CK38" s="192" t="e">
        <v>#N/A</v>
      </c>
      <c r="CL38" s="192" t="e">
        <v>#N/A</v>
      </c>
      <c r="CM38" s="192" t="e">
        <v>#N/A</v>
      </c>
      <c r="CN38" s="192" t="e">
        <v>#N/A</v>
      </c>
      <c r="CO38" s="194" t="e">
        <v>#N/A</v>
      </c>
      <c r="CP38" s="192" t="s">
        <v>5469</v>
      </c>
      <c r="CQ38" s="185" t="s">
        <v>14</v>
      </c>
      <c r="CR38" s="185" t="s">
        <v>14</v>
      </c>
      <c r="CS38" s="185">
        <v>0</v>
      </c>
      <c r="CT38" s="185">
        <v>0</v>
      </c>
      <c r="CU38" s="185" t="s">
        <v>5468</v>
      </c>
      <c r="CV38" s="185" t="s">
        <v>14</v>
      </c>
      <c r="CW38" s="182">
        <v>44600</v>
      </c>
      <c r="CX38" s="192" t="s">
        <v>7591</v>
      </c>
      <c r="CY38" s="189">
        <v>413000</v>
      </c>
      <c r="CZ38" s="189" t="s">
        <v>7584</v>
      </c>
      <c r="DA38" s="189" t="s">
        <v>22</v>
      </c>
      <c r="DB38" s="189">
        <v>2</v>
      </c>
      <c r="DC38" s="189" t="s">
        <v>7598</v>
      </c>
      <c r="DD38" s="189" t="s">
        <v>7585</v>
      </c>
      <c r="DE38" s="195">
        <v>44679</v>
      </c>
      <c r="DF38" s="191" t="s">
        <v>7594</v>
      </c>
      <c r="DG38" s="181">
        <v>54500000</v>
      </c>
      <c r="DH38" s="185" t="s">
        <v>7592</v>
      </c>
      <c r="DI38" s="185" t="s">
        <v>19</v>
      </c>
      <c r="DJ38" s="185">
        <v>3</v>
      </c>
      <c r="DK38" s="185" t="s">
        <v>4884</v>
      </c>
      <c r="DL38" s="185" t="s">
        <v>7593</v>
      </c>
      <c r="DM38" s="182">
        <v>44679</v>
      </c>
      <c r="DN38" s="192" t="s">
        <v>7597</v>
      </c>
      <c r="DO38" s="189">
        <v>7587000</v>
      </c>
      <c r="DP38" s="192" t="s">
        <v>7595</v>
      </c>
      <c r="DQ38" s="192" t="s">
        <v>19</v>
      </c>
      <c r="DR38" s="192">
        <v>3</v>
      </c>
      <c r="DS38" s="192" t="s">
        <v>2737</v>
      </c>
      <c r="DT38" s="192" t="s">
        <v>7596</v>
      </c>
      <c r="DU38" s="193">
        <v>44679</v>
      </c>
      <c r="DV38" s="191" t="s">
        <v>7599</v>
      </c>
      <c r="DW38" s="181">
        <v>413000</v>
      </c>
      <c r="DX38" s="185" t="s">
        <v>7584</v>
      </c>
      <c r="DY38" s="185" t="s">
        <v>22</v>
      </c>
      <c r="DZ38" s="185">
        <v>2</v>
      </c>
      <c r="EA38" s="185" t="s">
        <v>7598</v>
      </c>
      <c r="EB38" s="185" t="s">
        <v>7585</v>
      </c>
      <c r="EC38" s="182">
        <v>44679</v>
      </c>
      <c r="ED38" s="192" t="s">
        <v>7600</v>
      </c>
      <c r="EE38" s="189">
        <v>0</v>
      </c>
      <c r="EF38" s="192" t="s">
        <v>7595</v>
      </c>
      <c r="EG38" s="192" t="s">
        <v>19</v>
      </c>
      <c r="EH38" s="192">
        <v>3</v>
      </c>
      <c r="EI38" s="192" t="s">
        <v>7598</v>
      </c>
      <c r="EJ38" s="192" t="s">
        <v>7596</v>
      </c>
      <c r="EK38" s="193">
        <v>44679</v>
      </c>
      <c r="EL38" s="191" t="s">
        <v>7601</v>
      </c>
      <c r="EM38" s="181">
        <v>0</v>
      </c>
      <c r="EN38" s="185" t="s">
        <v>7595</v>
      </c>
      <c r="EO38" s="185" t="s">
        <v>19</v>
      </c>
      <c r="EP38" s="185">
        <v>3</v>
      </c>
      <c r="EQ38" s="185" t="s">
        <v>7598</v>
      </c>
      <c r="ER38" s="185" t="s">
        <v>7596</v>
      </c>
      <c r="ES38" s="182">
        <v>44679</v>
      </c>
      <c r="ET38" s="192" t="s">
        <v>7590</v>
      </c>
      <c r="EU38" s="192">
        <v>6592</v>
      </c>
      <c r="EV38" s="192" t="s">
        <v>7542</v>
      </c>
      <c r="EW38" s="192" t="s">
        <v>22</v>
      </c>
      <c r="EX38" s="192">
        <v>2</v>
      </c>
      <c r="EY38" s="192" t="s">
        <v>7543</v>
      </c>
      <c r="EZ38" s="192" t="s">
        <v>1918</v>
      </c>
      <c r="FA38" s="193">
        <v>44679</v>
      </c>
      <c r="FB38" s="191" t="s">
        <v>5471</v>
      </c>
      <c r="FC38" s="185">
        <v>3</v>
      </c>
      <c r="FD38" s="185" t="s">
        <v>14</v>
      </c>
      <c r="FE38" s="185" t="s">
        <v>22</v>
      </c>
      <c r="FF38" s="185">
        <v>2</v>
      </c>
      <c r="FG38" s="185" t="s">
        <v>5470</v>
      </c>
      <c r="FH38" s="185" t="s">
        <v>14</v>
      </c>
      <c r="FI38" s="182">
        <v>44600</v>
      </c>
      <c r="FJ38" s="191" t="s">
        <v>5472</v>
      </c>
      <c r="FK38" s="192" t="s">
        <v>14</v>
      </c>
      <c r="FL38" s="192" t="s">
        <v>14</v>
      </c>
      <c r="FM38" s="192">
        <v>0</v>
      </c>
      <c r="FN38" s="192">
        <v>0</v>
      </c>
      <c r="FO38" s="192" t="s">
        <v>14</v>
      </c>
      <c r="FP38" s="189" t="s">
        <v>14</v>
      </c>
      <c r="FQ38" s="190">
        <v>44600</v>
      </c>
      <c r="FR38" s="191" t="s">
        <v>5473</v>
      </c>
      <c r="FS38" s="185" t="s">
        <v>14</v>
      </c>
      <c r="FT38" s="185" t="s">
        <v>14</v>
      </c>
      <c r="FU38" s="185">
        <v>0</v>
      </c>
      <c r="FV38" s="185">
        <v>0</v>
      </c>
      <c r="FW38" s="185" t="s">
        <v>14</v>
      </c>
      <c r="FX38" s="185" t="s">
        <v>14</v>
      </c>
      <c r="FY38" s="182">
        <v>44600</v>
      </c>
      <c r="FZ38" s="192" t="s">
        <v>5484</v>
      </c>
      <c r="GA38" s="192">
        <v>2</v>
      </c>
      <c r="GB38" s="192" t="s">
        <v>2716</v>
      </c>
      <c r="GC38" s="192" t="s">
        <v>22</v>
      </c>
      <c r="GD38" s="192">
        <v>2</v>
      </c>
      <c r="GE38" s="192" t="s">
        <v>14</v>
      </c>
      <c r="GF38" s="192" t="s">
        <v>14</v>
      </c>
      <c r="GG38" s="193">
        <v>44600</v>
      </c>
      <c r="GH38" s="191" t="s">
        <v>5490</v>
      </c>
      <c r="GI38" s="185">
        <v>1</v>
      </c>
      <c r="GJ38" s="185" t="s">
        <v>2716</v>
      </c>
      <c r="GK38" s="185" t="s">
        <v>22</v>
      </c>
      <c r="GL38" s="185">
        <v>2</v>
      </c>
      <c r="GM38" s="185" t="s">
        <v>14</v>
      </c>
      <c r="GN38" s="185" t="s">
        <v>14</v>
      </c>
      <c r="GO38" s="182">
        <v>44600</v>
      </c>
      <c r="GP38" s="192" t="s">
        <v>5485</v>
      </c>
      <c r="GQ38" s="192">
        <v>1</v>
      </c>
      <c r="GR38" s="192" t="s">
        <v>2716</v>
      </c>
      <c r="GS38" s="192" t="s">
        <v>22</v>
      </c>
      <c r="GT38" s="192">
        <v>2</v>
      </c>
      <c r="GU38" s="192" t="s">
        <v>14</v>
      </c>
      <c r="GV38" s="192" t="s">
        <v>14</v>
      </c>
      <c r="GW38" s="193">
        <v>44600</v>
      </c>
      <c r="GX38" s="191" t="s">
        <v>5491</v>
      </c>
      <c r="GY38" s="185">
        <v>0</v>
      </c>
      <c r="GZ38" s="185" t="s">
        <v>2716</v>
      </c>
      <c r="HA38" s="185" t="s">
        <v>22</v>
      </c>
      <c r="HB38" s="185">
        <v>2</v>
      </c>
      <c r="HC38" s="185" t="s">
        <v>14</v>
      </c>
      <c r="HD38" s="185" t="s">
        <v>14</v>
      </c>
      <c r="HE38" s="182">
        <v>44600</v>
      </c>
      <c r="HF38" s="192" t="s">
        <v>5483</v>
      </c>
      <c r="HG38" s="192">
        <v>0</v>
      </c>
      <c r="HH38" s="192" t="s">
        <v>2716</v>
      </c>
      <c r="HI38" s="192" t="s">
        <v>22</v>
      </c>
      <c r="HJ38" s="192">
        <v>2</v>
      </c>
      <c r="HK38" s="192" t="s">
        <v>14</v>
      </c>
      <c r="HL38" s="192" t="s">
        <v>14</v>
      </c>
      <c r="HM38" s="193">
        <v>44600</v>
      </c>
      <c r="HN38" s="191" t="s">
        <v>5489</v>
      </c>
      <c r="HO38" s="185">
        <v>2</v>
      </c>
      <c r="HP38" s="185" t="s">
        <v>2716</v>
      </c>
      <c r="HQ38" s="185" t="s">
        <v>22</v>
      </c>
      <c r="HR38" s="185">
        <v>2</v>
      </c>
      <c r="HS38" s="185" t="s">
        <v>14</v>
      </c>
      <c r="HT38" s="185" t="s">
        <v>14</v>
      </c>
      <c r="HU38" s="182">
        <v>44600</v>
      </c>
      <c r="HV38" s="192" t="s">
        <v>5486</v>
      </c>
      <c r="HW38" s="192">
        <v>3</v>
      </c>
      <c r="HX38" s="192" t="s">
        <v>2716</v>
      </c>
      <c r="HY38" s="192" t="s">
        <v>22</v>
      </c>
      <c r="HZ38" s="192">
        <v>2</v>
      </c>
      <c r="IA38" s="192" t="s">
        <v>14</v>
      </c>
      <c r="IB38" s="192" t="s">
        <v>14</v>
      </c>
      <c r="IC38" s="193">
        <v>44600</v>
      </c>
      <c r="ID38" s="191" t="s">
        <v>5488</v>
      </c>
      <c r="IE38" s="185">
        <v>3</v>
      </c>
      <c r="IF38" s="185" t="s">
        <v>2716</v>
      </c>
      <c r="IG38" s="185" t="s">
        <v>22</v>
      </c>
      <c r="IH38" s="185">
        <v>2</v>
      </c>
      <c r="II38" s="185" t="s">
        <v>14</v>
      </c>
      <c r="IJ38" s="185" t="s">
        <v>14</v>
      </c>
      <c r="IK38" s="182">
        <v>44600</v>
      </c>
      <c r="IL38" s="192" t="s">
        <v>5487</v>
      </c>
      <c r="IM38" s="192">
        <v>1</v>
      </c>
      <c r="IN38" s="192" t="s">
        <v>2716</v>
      </c>
      <c r="IO38" s="192" t="s">
        <v>22</v>
      </c>
      <c r="IP38" s="192">
        <v>2</v>
      </c>
      <c r="IQ38" s="192" t="s">
        <v>14</v>
      </c>
      <c r="IR38" s="192" t="s">
        <v>14</v>
      </c>
      <c r="IS38" s="193">
        <v>44600</v>
      </c>
    </row>
    <row r="39" spans="1:253" s="187" customFormat="1" ht="12.95" customHeight="1" x14ac:dyDescent="0.2">
      <c r="A39" s="187" t="s">
        <v>159</v>
      </c>
      <c r="B39" s="187" t="s">
        <v>8427</v>
      </c>
      <c r="C39" s="187" t="s">
        <v>160</v>
      </c>
      <c r="D39" s="187" t="s">
        <v>161</v>
      </c>
      <c r="E39" s="187" t="s">
        <v>7955</v>
      </c>
      <c r="F39" s="187" t="s">
        <v>3211</v>
      </c>
      <c r="G39" s="180">
        <v>10893000</v>
      </c>
      <c r="H39" s="181" t="s">
        <v>3208</v>
      </c>
      <c r="I39" s="181" t="s">
        <v>47</v>
      </c>
      <c r="J39" s="181">
        <v>1</v>
      </c>
      <c r="K39" s="181" t="s">
        <v>3210</v>
      </c>
      <c r="L39" s="181" t="s">
        <v>3209</v>
      </c>
      <c r="M39" s="182">
        <v>44454</v>
      </c>
      <c r="N39" s="191" t="s">
        <v>1027</v>
      </c>
      <c r="O39" s="183">
        <v>3364.07</v>
      </c>
      <c r="P39" s="183" t="s">
        <v>1024</v>
      </c>
      <c r="Q39" s="183" t="s">
        <v>22</v>
      </c>
      <c r="R39" s="183">
        <v>2</v>
      </c>
      <c r="S39" s="183" t="s">
        <v>1026</v>
      </c>
      <c r="T39" s="183" t="s">
        <v>1025</v>
      </c>
      <c r="U39" s="184">
        <v>43585</v>
      </c>
      <c r="V39" s="191" t="s">
        <v>7277</v>
      </c>
      <c r="W39" s="181">
        <v>411000</v>
      </c>
      <c r="X39" s="181" t="s">
        <v>7274</v>
      </c>
      <c r="Y39" s="181" t="s">
        <v>22</v>
      </c>
      <c r="Z39" s="181">
        <v>2</v>
      </c>
      <c r="AA39" s="181" t="s">
        <v>7276</v>
      </c>
      <c r="AB39" s="181" t="s">
        <v>7275</v>
      </c>
      <c r="AC39" s="182">
        <v>44671</v>
      </c>
      <c r="AD39" s="191" t="s">
        <v>7279</v>
      </c>
      <c r="AE39" s="189">
        <v>166000</v>
      </c>
      <c r="AF39" s="189" t="s">
        <v>7274</v>
      </c>
      <c r="AG39" s="189" t="s">
        <v>22</v>
      </c>
      <c r="AH39" s="189">
        <v>2</v>
      </c>
      <c r="AI39" s="189" t="s">
        <v>7278</v>
      </c>
      <c r="AJ39" s="189" t="s">
        <v>7275</v>
      </c>
      <c r="AK39" s="190">
        <v>44671</v>
      </c>
      <c r="AL39" s="191" t="s">
        <v>7281</v>
      </c>
      <c r="AM39" s="181">
        <v>166000</v>
      </c>
      <c r="AN39" s="181" t="s">
        <v>7274</v>
      </c>
      <c r="AO39" s="181" t="s">
        <v>22</v>
      </c>
      <c r="AP39" s="181">
        <v>2</v>
      </c>
      <c r="AQ39" s="181" t="s">
        <v>7280</v>
      </c>
      <c r="AR39" s="181" t="s">
        <v>7275</v>
      </c>
      <c r="AS39" s="182">
        <v>44671</v>
      </c>
      <c r="AT39" s="192" t="s">
        <v>1023</v>
      </c>
      <c r="AU39" s="189">
        <v>0</v>
      </c>
      <c r="AV39" s="189" t="s">
        <v>14</v>
      </c>
      <c r="AW39" s="189" t="s">
        <v>14</v>
      </c>
      <c r="AX39" s="189" t="s">
        <v>14</v>
      </c>
      <c r="AY39" s="189" t="s">
        <v>14</v>
      </c>
      <c r="AZ39" s="189" t="s">
        <v>14</v>
      </c>
      <c r="BA39" s="190">
        <v>43585</v>
      </c>
      <c r="BB39" s="191" t="s">
        <v>167</v>
      </c>
      <c r="BC39" s="181" t="s">
        <v>14</v>
      </c>
      <c r="BD39" s="181">
        <v>0</v>
      </c>
      <c r="BE39" s="181" t="s">
        <v>14</v>
      </c>
      <c r="BF39" s="181" t="s">
        <v>14</v>
      </c>
      <c r="BG39" s="181">
        <v>0</v>
      </c>
      <c r="BH39" s="181">
        <v>0</v>
      </c>
      <c r="BI39" s="182">
        <v>43501</v>
      </c>
      <c r="BJ39" s="192" t="s">
        <v>7284</v>
      </c>
      <c r="BK39" s="192">
        <v>88</v>
      </c>
      <c r="BL39" s="192" t="s">
        <v>7282</v>
      </c>
      <c r="BM39" s="192" t="s">
        <v>19</v>
      </c>
      <c r="BN39" s="192">
        <v>3</v>
      </c>
      <c r="BO39" s="192" t="s">
        <v>7283</v>
      </c>
      <c r="BP39" s="189" t="s">
        <v>1836</v>
      </c>
      <c r="BQ39" s="193">
        <v>44671</v>
      </c>
      <c r="BR39" s="191" t="s">
        <v>162</v>
      </c>
      <c r="BS39" s="185" t="s">
        <v>14</v>
      </c>
      <c r="BT39" s="185">
        <v>0</v>
      </c>
      <c r="BU39" s="185" t="s">
        <v>14</v>
      </c>
      <c r="BV39" s="185" t="s">
        <v>14</v>
      </c>
      <c r="BW39" s="185">
        <v>0</v>
      </c>
      <c r="BX39" s="185">
        <v>0</v>
      </c>
      <c r="BY39" s="182">
        <v>43501</v>
      </c>
      <c r="BZ39" s="192" t="s">
        <v>163</v>
      </c>
      <c r="CA39" s="192" t="s">
        <v>14</v>
      </c>
      <c r="CB39" s="192">
        <v>0</v>
      </c>
      <c r="CC39" s="192" t="s">
        <v>14</v>
      </c>
      <c r="CD39" s="192" t="s">
        <v>14</v>
      </c>
      <c r="CE39" s="192">
        <v>0</v>
      </c>
      <c r="CF39" s="192">
        <v>0</v>
      </c>
      <c r="CG39" s="193">
        <v>43501</v>
      </c>
      <c r="CH39" s="191" t="s">
        <v>8996</v>
      </c>
      <c r="CI39" s="192" t="e">
        <v>#N/A</v>
      </c>
      <c r="CJ39" s="192" t="e">
        <v>#N/A</v>
      </c>
      <c r="CK39" s="192" t="e">
        <v>#N/A</v>
      </c>
      <c r="CL39" s="192" t="e">
        <v>#N/A</v>
      </c>
      <c r="CM39" s="192" t="e">
        <v>#N/A</v>
      </c>
      <c r="CN39" s="192" t="e">
        <v>#N/A</v>
      </c>
      <c r="CO39" s="194" t="e">
        <v>#N/A</v>
      </c>
      <c r="CP39" s="192" t="s">
        <v>166</v>
      </c>
      <c r="CQ39" s="185" t="s">
        <v>14</v>
      </c>
      <c r="CR39" s="185">
        <v>0</v>
      </c>
      <c r="CS39" s="185" t="s">
        <v>14</v>
      </c>
      <c r="CT39" s="185" t="s">
        <v>14</v>
      </c>
      <c r="CU39" s="185">
        <v>0</v>
      </c>
      <c r="CV39" s="185">
        <v>0</v>
      </c>
      <c r="CW39" s="182">
        <v>43501</v>
      </c>
      <c r="CX39" s="192" t="s">
        <v>7289</v>
      </c>
      <c r="CY39" s="189">
        <v>19000</v>
      </c>
      <c r="CZ39" s="189" t="s">
        <v>7286</v>
      </c>
      <c r="DA39" s="189" t="s">
        <v>19</v>
      </c>
      <c r="DB39" s="189">
        <v>3</v>
      </c>
      <c r="DC39" s="189" t="s">
        <v>7288</v>
      </c>
      <c r="DD39" s="189" t="s">
        <v>7287</v>
      </c>
      <c r="DE39" s="195">
        <v>44671</v>
      </c>
      <c r="DF39" s="191" t="s">
        <v>7290</v>
      </c>
      <c r="DG39" s="181">
        <v>245000</v>
      </c>
      <c r="DH39" s="185" t="s">
        <v>7286</v>
      </c>
      <c r="DI39" s="185" t="s">
        <v>19</v>
      </c>
      <c r="DJ39" s="185">
        <v>3</v>
      </c>
      <c r="DK39" s="185" t="s">
        <v>7288</v>
      </c>
      <c r="DL39" s="185" t="s">
        <v>7287</v>
      </c>
      <c r="DM39" s="182">
        <v>44671</v>
      </c>
      <c r="DN39" s="192" t="s">
        <v>7291</v>
      </c>
      <c r="DO39" s="189">
        <v>147000</v>
      </c>
      <c r="DP39" s="192" t="s">
        <v>7286</v>
      </c>
      <c r="DQ39" s="192" t="s">
        <v>19</v>
      </c>
      <c r="DR39" s="192">
        <v>3</v>
      </c>
      <c r="DS39" s="192" t="s">
        <v>7288</v>
      </c>
      <c r="DT39" s="192" t="s">
        <v>7287</v>
      </c>
      <c r="DU39" s="193">
        <v>44671</v>
      </c>
      <c r="DV39" s="191" t="s">
        <v>7292</v>
      </c>
      <c r="DW39" s="181">
        <v>19000</v>
      </c>
      <c r="DX39" s="185" t="s">
        <v>7286</v>
      </c>
      <c r="DY39" s="185" t="s">
        <v>19</v>
      </c>
      <c r="DZ39" s="185">
        <v>3</v>
      </c>
      <c r="EA39" s="185" t="s">
        <v>7288</v>
      </c>
      <c r="EB39" s="185" t="s">
        <v>7287</v>
      </c>
      <c r="EC39" s="182">
        <v>44671</v>
      </c>
      <c r="ED39" s="192" t="s">
        <v>7293</v>
      </c>
      <c r="EE39" s="189">
        <v>0</v>
      </c>
      <c r="EF39" s="192" t="s">
        <v>7286</v>
      </c>
      <c r="EG39" s="192" t="s">
        <v>19</v>
      </c>
      <c r="EH39" s="192">
        <v>3</v>
      </c>
      <c r="EI39" s="192" t="s">
        <v>7288</v>
      </c>
      <c r="EJ39" s="192" t="s">
        <v>7287</v>
      </c>
      <c r="EK39" s="193">
        <v>44671</v>
      </c>
      <c r="EL39" s="191" t="s">
        <v>7294</v>
      </c>
      <c r="EM39" s="181">
        <v>0</v>
      </c>
      <c r="EN39" s="185" t="s">
        <v>7286</v>
      </c>
      <c r="EO39" s="185" t="s">
        <v>19</v>
      </c>
      <c r="EP39" s="185">
        <v>3</v>
      </c>
      <c r="EQ39" s="185" t="s">
        <v>7288</v>
      </c>
      <c r="ER39" s="185" t="s">
        <v>7287</v>
      </c>
      <c r="ES39" s="182">
        <v>44671</v>
      </c>
      <c r="ET39" s="192" t="s">
        <v>7285</v>
      </c>
      <c r="EU39" s="192">
        <v>88</v>
      </c>
      <c r="EV39" s="192" t="s">
        <v>7282</v>
      </c>
      <c r="EW39" s="192" t="s">
        <v>19</v>
      </c>
      <c r="EX39" s="192">
        <v>3</v>
      </c>
      <c r="EY39" s="192" t="s">
        <v>7283</v>
      </c>
      <c r="EZ39" s="192" t="s">
        <v>1836</v>
      </c>
      <c r="FA39" s="193">
        <v>44671</v>
      </c>
      <c r="FB39" s="191" t="s">
        <v>165</v>
      </c>
      <c r="FC39" s="185">
        <v>2</v>
      </c>
      <c r="FD39" s="185">
        <v>0</v>
      </c>
      <c r="FE39" s="185" t="s">
        <v>22</v>
      </c>
      <c r="FF39" s="185">
        <v>2</v>
      </c>
      <c r="FG39" s="185" t="s">
        <v>164</v>
      </c>
      <c r="FH39" s="185">
        <v>0</v>
      </c>
      <c r="FI39" s="182">
        <v>43501</v>
      </c>
      <c r="FJ39" s="191" t="s">
        <v>168</v>
      </c>
      <c r="FK39" s="192" t="s">
        <v>14</v>
      </c>
      <c r="FL39" s="192">
        <v>0</v>
      </c>
      <c r="FM39" s="192" t="s">
        <v>14</v>
      </c>
      <c r="FN39" s="192" t="s">
        <v>14</v>
      </c>
      <c r="FO39" s="192">
        <v>0</v>
      </c>
      <c r="FP39" s="189">
        <v>0</v>
      </c>
      <c r="FQ39" s="190">
        <v>43501</v>
      </c>
      <c r="FR39" s="191" t="s">
        <v>169</v>
      </c>
      <c r="FS39" s="185" t="s">
        <v>14</v>
      </c>
      <c r="FT39" s="185">
        <v>0</v>
      </c>
      <c r="FU39" s="185" t="s">
        <v>14</v>
      </c>
      <c r="FV39" s="185" t="s">
        <v>14</v>
      </c>
      <c r="FW39" s="185">
        <v>0</v>
      </c>
      <c r="FX39" s="185">
        <v>0</v>
      </c>
      <c r="FY39" s="182">
        <v>43501</v>
      </c>
      <c r="FZ39" s="192" t="s">
        <v>3419</v>
      </c>
      <c r="GA39" s="192">
        <v>1</v>
      </c>
      <c r="GB39" s="192" t="s">
        <v>2716</v>
      </c>
      <c r="GC39" s="192" t="s">
        <v>22</v>
      </c>
      <c r="GD39" s="192">
        <v>2</v>
      </c>
      <c r="GE39" s="192" t="s">
        <v>14</v>
      </c>
      <c r="GF39" s="192" t="s">
        <v>14</v>
      </c>
      <c r="GG39" s="193">
        <v>44489</v>
      </c>
      <c r="GH39" s="191" t="s">
        <v>3425</v>
      </c>
      <c r="GI39" s="185">
        <v>0</v>
      </c>
      <c r="GJ39" s="185" t="s">
        <v>2716</v>
      </c>
      <c r="GK39" s="185" t="s">
        <v>22</v>
      </c>
      <c r="GL39" s="185">
        <v>2</v>
      </c>
      <c r="GM39" s="185" t="s">
        <v>14</v>
      </c>
      <c r="GN39" s="185" t="s">
        <v>14</v>
      </c>
      <c r="GO39" s="182">
        <v>44489</v>
      </c>
      <c r="GP39" s="192" t="s">
        <v>3420</v>
      </c>
      <c r="GQ39" s="192">
        <v>2</v>
      </c>
      <c r="GR39" s="192" t="s">
        <v>2716</v>
      </c>
      <c r="GS39" s="192" t="s">
        <v>22</v>
      </c>
      <c r="GT39" s="192">
        <v>2</v>
      </c>
      <c r="GU39" s="192" t="s">
        <v>14</v>
      </c>
      <c r="GV39" s="192" t="s">
        <v>14</v>
      </c>
      <c r="GW39" s="193">
        <v>44489</v>
      </c>
      <c r="GX39" s="191" t="s">
        <v>3426</v>
      </c>
      <c r="GY39" s="185">
        <v>0</v>
      </c>
      <c r="GZ39" s="185" t="s">
        <v>2716</v>
      </c>
      <c r="HA39" s="185" t="s">
        <v>22</v>
      </c>
      <c r="HB39" s="185">
        <v>2</v>
      </c>
      <c r="HC39" s="185" t="s">
        <v>14</v>
      </c>
      <c r="HD39" s="185" t="s">
        <v>14</v>
      </c>
      <c r="HE39" s="182">
        <v>44489</v>
      </c>
      <c r="HF39" s="192" t="s">
        <v>3418</v>
      </c>
      <c r="HG39" s="192">
        <v>2</v>
      </c>
      <c r="HH39" s="192" t="s">
        <v>2716</v>
      </c>
      <c r="HI39" s="192" t="s">
        <v>22</v>
      </c>
      <c r="HJ39" s="192">
        <v>2</v>
      </c>
      <c r="HK39" s="192" t="s">
        <v>14</v>
      </c>
      <c r="HL39" s="192" t="s">
        <v>14</v>
      </c>
      <c r="HM39" s="193">
        <v>44489</v>
      </c>
      <c r="HN39" s="191" t="s">
        <v>3424</v>
      </c>
      <c r="HO39" s="185">
        <v>2</v>
      </c>
      <c r="HP39" s="185" t="s">
        <v>2716</v>
      </c>
      <c r="HQ39" s="185" t="s">
        <v>22</v>
      </c>
      <c r="HR39" s="185">
        <v>2</v>
      </c>
      <c r="HS39" s="185" t="s">
        <v>14</v>
      </c>
      <c r="HT39" s="185" t="s">
        <v>14</v>
      </c>
      <c r="HU39" s="182">
        <v>44489</v>
      </c>
      <c r="HV39" s="192" t="s">
        <v>3421</v>
      </c>
      <c r="HW39" s="192">
        <v>0</v>
      </c>
      <c r="HX39" s="192" t="s">
        <v>2716</v>
      </c>
      <c r="HY39" s="192" t="s">
        <v>22</v>
      </c>
      <c r="HZ39" s="192">
        <v>2</v>
      </c>
      <c r="IA39" s="192" t="s">
        <v>14</v>
      </c>
      <c r="IB39" s="192" t="s">
        <v>14</v>
      </c>
      <c r="IC39" s="193">
        <v>44489</v>
      </c>
      <c r="ID39" s="191" t="s">
        <v>3423</v>
      </c>
      <c r="IE39" s="185">
        <v>0</v>
      </c>
      <c r="IF39" s="185" t="s">
        <v>2716</v>
      </c>
      <c r="IG39" s="185" t="s">
        <v>22</v>
      </c>
      <c r="IH39" s="185">
        <v>2</v>
      </c>
      <c r="II39" s="185" t="s">
        <v>14</v>
      </c>
      <c r="IJ39" s="185" t="s">
        <v>14</v>
      </c>
      <c r="IK39" s="182">
        <v>44489</v>
      </c>
      <c r="IL39" s="192" t="s">
        <v>3422</v>
      </c>
      <c r="IM39" s="192">
        <v>0</v>
      </c>
      <c r="IN39" s="192" t="s">
        <v>2716</v>
      </c>
      <c r="IO39" s="192" t="s">
        <v>22</v>
      </c>
      <c r="IP39" s="192">
        <v>2</v>
      </c>
      <c r="IQ39" s="192" t="s">
        <v>14</v>
      </c>
      <c r="IR39" s="192" t="s">
        <v>14</v>
      </c>
      <c r="IS39" s="193">
        <v>44489</v>
      </c>
    </row>
    <row r="40" spans="1:253" s="187" customFormat="1" ht="12.95" customHeight="1" x14ac:dyDescent="0.2">
      <c r="A40" s="187" t="s">
        <v>453</v>
      </c>
      <c r="B40" s="187" t="s">
        <v>8401</v>
      </c>
      <c r="C40" s="187" t="s">
        <v>454</v>
      </c>
      <c r="D40" s="187" t="s">
        <v>455</v>
      </c>
      <c r="E40" s="187" t="s">
        <v>7958</v>
      </c>
      <c r="F40" s="187" t="s">
        <v>4524</v>
      </c>
      <c r="G40" s="180">
        <v>17100000</v>
      </c>
      <c r="H40" s="181" t="s">
        <v>4521</v>
      </c>
      <c r="I40" s="181" t="s">
        <v>47</v>
      </c>
      <c r="J40" s="181">
        <v>1</v>
      </c>
      <c r="K40" s="181" t="s">
        <v>4523</v>
      </c>
      <c r="L40" s="181" t="s">
        <v>4522</v>
      </c>
      <c r="M40" s="182">
        <v>44516</v>
      </c>
      <c r="N40" s="191" t="s">
        <v>4528</v>
      </c>
      <c r="O40" s="183">
        <v>108889</v>
      </c>
      <c r="P40" s="183" t="s">
        <v>4525</v>
      </c>
      <c r="Q40" s="183" t="s">
        <v>22</v>
      </c>
      <c r="R40" s="183">
        <v>2</v>
      </c>
      <c r="S40" s="183" t="s">
        <v>4527</v>
      </c>
      <c r="T40" s="183" t="s">
        <v>4526</v>
      </c>
      <c r="U40" s="184">
        <v>44516</v>
      </c>
      <c r="V40" s="191" t="s">
        <v>4530</v>
      </c>
      <c r="W40" s="181">
        <v>17100000</v>
      </c>
      <c r="X40" s="181" t="s">
        <v>4521</v>
      </c>
      <c r="Y40" s="181" t="s">
        <v>22</v>
      </c>
      <c r="Z40" s="181">
        <v>2</v>
      </c>
      <c r="AA40" s="181" t="s">
        <v>4529</v>
      </c>
      <c r="AB40" s="181" t="s">
        <v>4522</v>
      </c>
      <c r="AC40" s="182">
        <v>44516</v>
      </c>
      <c r="AD40" s="191" t="s">
        <v>4532</v>
      </c>
      <c r="AE40" s="189">
        <v>5700000</v>
      </c>
      <c r="AF40" s="189" t="s">
        <v>4521</v>
      </c>
      <c r="AG40" s="189" t="s">
        <v>47</v>
      </c>
      <c r="AH40" s="189">
        <v>1</v>
      </c>
      <c r="AI40" s="189" t="s">
        <v>4531</v>
      </c>
      <c r="AJ40" s="189" t="s">
        <v>4522</v>
      </c>
      <c r="AK40" s="190">
        <v>44516</v>
      </c>
      <c r="AL40" s="191" t="s">
        <v>4534</v>
      </c>
      <c r="AM40" s="181">
        <v>242000</v>
      </c>
      <c r="AN40" s="181" t="s">
        <v>4521</v>
      </c>
      <c r="AO40" s="181" t="s">
        <v>22</v>
      </c>
      <c r="AP40" s="181">
        <v>2</v>
      </c>
      <c r="AQ40" s="181" t="s">
        <v>4533</v>
      </c>
      <c r="AR40" s="181" t="s">
        <v>4522</v>
      </c>
      <c r="AS40" s="182">
        <v>44516</v>
      </c>
      <c r="AT40" s="192" t="s">
        <v>459</v>
      </c>
      <c r="AU40" s="189" t="s">
        <v>14</v>
      </c>
      <c r="AV40" s="189">
        <v>0</v>
      </c>
      <c r="AW40" s="189" t="s">
        <v>22</v>
      </c>
      <c r="AX40" s="189">
        <v>2</v>
      </c>
      <c r="AY40" s="189">
        <v>0</v>
      </c>
      <c r="AZ40" s="189">
        <v>0</v>
      </c>
      <c r="BA40" s="190">
        <v>43510</v>
      </c>
      <c r="BB40" s="191" t="s">
        <v>4535</v>
      </c>
      <c r="BC40" s="181" t="s">
        <v>14</v>
      </c>
      <c r="BD40" s="181" t="s">
        <v>1216</v>
      </c>
      <c r="BE40" s="181" t="s">
        <v>14</v>
      </c>
      <c r="BF40" s="181" t="s">
        <v>14</v>
      </c>
      <c r="BG40" s="181" t="s">
        <v>15</v>
      </c>
      <c r="BH40" s="181" t="s">
        <v>14</v>
      </c>
      <c r="BI40" s="182">
        <v>44516</v>
      </c>
      <c r="BJ40" s="192" t="s">
        <v>4539</v>
      </c>
      <c r="BK40" s="192">
        <v>2960</v>
      </c>
      <c r="BL40" s="192" t="s">
        <v>4536</v>
      </c>
      <c r="BM40" s="192" t="s">
        <v>22</v>
      </c>
      <c r="BN40" s="192">
        <v>2</v>
      </c>
      <c r="BO40" s="192" t="s">
        <v>4538</v>
      </c>
      <c r="BP40" s="189" t="s">
        <v>4537</v>
      </c>
      <c r="BQ40" s="193">
        <v>44516</v>
      </c>
      <c r="BR40" s="191" t="s">
        <v>456</v>
      </c>
      <c r="BS40" s="185">
        <v>0</v>
      </c>
      <c r="BT40" s="185">
        <v>0</v>
      </c>
      <c r="BU40" s="185" t="s">
        <v>22</v>
      </c>
      <c r="BV40" s="185">
        <v>2</v>
      </c>
      <c r="BW40" s="185">
        <v>0</v>
      </c>
      <c r="BX40" s="185">
        <v>0</v>
      </c>
      <c r="BY40" s="182">
        <v>43510</v>
      </c>
      <c r="BZ40" s="192" t="s">
        <v>457</v>
      </c>
      <c r="CA40" s="192">
        <v>0</v>
      </c>
      <c r="CB40" s="192">
        <v>0</v>
      </c>
      <c r="CC40" s="192" t="s">
        <v>22</v>
      </c>
      <c r="CD40" s="192">
        <v>2</v>
      </c>
      <c r="CE40" s="192">
        <v>0</v>
      </c>
      <c r="CF40" s="192">
        <v>0</v>
      </c>
      <c r="CG40" s="193">
        <v>43510</v>
      </c>
      <c r="CH40" s="191" t="s">
        <v>8997</v>
      </c>
      <c r="CI40" s="192" t="e">
        <v>#N/A</v>
      </c>
      <c r="CJ40" s="192" t="e">
        <v>#N/A</v>
      </c>
      <c r="CK40" s="192" t="e">
        <v>#N/A</v>
      </c>
      <c r="CL40" s="192" t="e">
        <v>#N/A</v>
      </c>
      <c r="CM40" s="192" t="e">
        <v>#N/A</v>
      </c>
      <c r="CN40" s="192" t="e">
        <v>#N/A</v>
      </c>
      <c r="CO40" s="194" t="e">
        <v>#N/A</v>
      </c>
      <c r="CP40" s="192" t="s">
        <v>458</v>
      </c>
      <c r="CQ40" s="185" t="s">
        <v>14</v>
      </c>
      <c r="CR40" s="185">
        <v>0</v>
      </c>
      <c r="CS40" s="185" t="s">
        <v>22</v>
      </c>
      <c r="CT40" s="185">
        <v>2</v>
      </c>
      <c r="CU40" s="185">
        <v>0</v>
      </c>
      <c r="CV40" s="185">
        <v>0</v>
      </c>
      <c r="CW40" s="182">
        <v>43510</v>
      </c>
      <c r="CX40" s="192" t="s">
        <v>4541</v>
      </c>
      <c r="CY40" s="189">
        <v>3800000</v>
      </c>
      <c r="CZ40" s="189" t="s">
        <v>4521</v>
      </c>
      <c r="DA40" s="189" t="s">
        <v>22</v>
      </c>
      <c r="DB40" s="189">
        <v>2</v>
      </c>
      <c r="DC40" s="189" t="s">
        <v>4540</v>
      </c>
      <c r="DD40" s="189" t="s">
        <v>4522</v>
      </c>
      <c r="DE40" s="195">
        <v>44516</v>
      </c>
      <c r="DF40" s="191" t="s">
        <v>4542</v>
      </c>
      <c r="DG40" s="181">
        <v>11400000</v>
      </c>
      <c r="DH40" s="185" t="s">
        <v>4521</v>
      </c>
      <c r="DI40" s="185" t="s">
        <v>22</v>
      </c>
      <c r="DJ40" s="185">
        <v>2</v>
      </c>
      <c r="DK40" s="185" t="s">
        <v>4540</v>
      </c>
      <c r="DL40" s="185" t="s">
        <v>4522</v>
      </c>
      <c r="DM40" s="182">
        <v>44516</v>
      </c>
      <c r="DN40" s="192" t="s">
        <v>4543</v>
      </c>
      <c r="DO40" s="189">
        <v>1900000</v>
      </c>
      <c r="DP40" s="192" t="s">
        <v>4521</v>
      </c>
      <c r="DQ40" s="192" t="s">
        <v>22</v>
      </c>
      <c r="DR40" s="192">
        <v>2</v>
      </c>
      <c r="DS40" s="192" t="s">
        <v>4540</v>
      </c>
      <c r="DT40" s="192" t="s">
        <v>4522</v>
      </c>
      <c r="DU40" s="193">
        <v>44516</v>
      </c>
      <c r="DV40" s="191" t="s">
        <v>4544</v>
      </c>
      <c r="DW40" s="181">
        <v>3300000</v>
      </c>
      <c r="DX40" s="185" t="s">
        <v>4521</v>
      </c>
      <c r="DY40" s="185" t="s">
        <v>22</v>
      </c>
      <c r="DZ40" s="185">
        <v>2</v>
      </c>
      <c r="EA40" s="185" t="s">
        <v>4540</v>
      </c>
      <c r="EB40" s="185" t="s">
        <v>4522</v>
      </c>
      <c r="EC40" s="182">
        <v>44516</v>
      </c>
      <c r="ED40" s="192" t="s">
        <v>4545</v>
      </c>
      <c r="EE40" s="189">
        <v>174000</v>
      </c>
      <c r="EF40" s="192" t="s">
        <v>4521</v>
      </c>
      <c r="EG40" s="192" t="s">
        <v>22</v>
      </c>
      <c r="EH40" s="192">
        <v>2</v>
      </c>
      <c r="EI40" s="192" t="s">
        <v>4540</v>
      </c>
      <c r="EJ40" s="192" t="s">
        <v>4522</v>
      </c>
      <c r="EK40" s="193">
        <v>44516</v>
      </c>
      <c r="EL40" s="191" t="s">
        <v>4546</v>
      </c>
      <c r="EM40" s="181">
        <v>326000</v>
      </c>
      <c r="EN40" s="185" t="s">
        <v>4521</v>
      </c>
      <c r="EO40" s="185" t="s">
        <v>22</v>
      </c>
      <c r="EP40" s="185">
        <v>2</v>
      </c>
      <c r="EQ40" s="185" t="s">
        <v>4540</v>
      </c>
      <c r="ER40" s="185" t="s">
        <v>4522</v>
      </c>
      <c r="ES40" s="182">
        <v>44516</v>
      </c>
      <c r="ET40" s="192" t="s">
        <v>2277</v>
      </c>
      <c r="EU40" s="192">
        <v>1937</v>
      </c>
      <c r="EV40" s="192" t="s">
        <v>2274</v>
      </c>
      <c r="EW40" s="192" t="s">
        <v>22</v>
      </c>
      <c r="EX40" s="192">
        <v>2</v>
      </c>
      <c r="EY40" s="192" t="s">
        <v>2276</v>
      </c>
      <c r="EZ40" s="192" t="s">
        <v>2275</v>
      </c>
      <c r="FA40" s="193">
        <v>44224</v>
      </c>
      <c r="FB40" s="191" t="s">
        <v>4548</v>
      </c>
      <c r="FC40" s="185">
        <v>3</v>
      </c>
      <c r="FD40" s="185">
        <v>0</v>
      </c>
      <c r="FE40" s="185" t="s">
        <v>22</v>
      </c>
      <c r="FF40" s="185">
        <v>2</v>
      </c>
      <c r="FG40" s="185" t="s">
        <v>4547</v>
      </c>
      <c r="FH40" s="185">
        <v>0</v>
      </c>
      <c r="FI40" s="182">
        <v>44516</v>
      </c>
      <c r="FJ40" s="191" t="s">
        <v>4551</v>
      </c>
      <c r="FK40" s="192" t="s">
        <v>14</v>
      </c>
      <c r="FL40" s="192" t="s">
        <v>4549</v>
      </c>
      <c r="FM40" s="192" t="s">
        <v>14</v>
      </c>
      <c r="FN40" s="192" t="s">
        <v>14</v>
      </c>
      <c r="FO40" s="192" t="s">
        <v>4550</v>
      </c>
      <c r="FP40" s="189" t="s">
        <v>1216</v>
      </c>
      <c r="FQ40" s="190">
        <v>44516</v>
      </c>
      <c r="FR40" s="191" t="s">
        <v>4552</v>
      </c>
      <c r="FS40" s="185" t="s">
        <v>14</v>
      </c>
      <c r="FT40" s="185" t="s">
        <v>1216</v>
      </c>
      <c r="FU40" s="185" t="s">
        <v>14</v>
      </c>
      <c r="FV40" s="185" t="s">
        <v>14</v>
      </c>
      <c r="FW40" s="185" t="s">
        <v>4550</v>
      </c>
      <c r="FX40" s="185" t="s">
        <v>1216</v>
      </c>
      <c r="FY40" s="182">
        <v>44516</v>
      </c>
      <c r="FZ40" s="192" t="s">
        <v>3653</v>
      </c>
      <c r="GA40" s="192">
        <v>0</v>
      </c>
      <c r="GB40" s="192" t="s">
        <v>2716</v>
      </c>
      <c r="GC40" s="192" t="s">
        <v>22</v>
      </c>
      <c r="GD40" s="192">
        <v>2</v>
      </c>
      <c r="GE40" s="192" t="s">
        <v>14</v>
      </c>
      <c r="GF40" s="192" t="s">
        <v>14</v>
      </c>
      <c r="GG40" s="193">
        <v>44491</v>
      </c>
      <c r="GH40" s="191" t="s">
        <v>3659</v>
      </c>
      <c r="GI40" s="185">
        <v>1</v>
      </c>
      <c r="GJ40" s="185" t="s">
        <v>2716</v>
      </c>
      <c r="GK40" s="185" t="s">
        <v>22</v>
      </c>
      <c r="GL40" s="185">
        <v>2</v>
      </c>
      <c r="GM40" s="185" t="s">
        <v>14</v>
      </c>
      <c r="GN40" s="185" t="s">
        <v>14</v>
      </c>
      <c r="GO40" s="182">
        <v>44491</v>
      </c>
      <c r="GP40" s="192" t="s">
        <v>3654</v>
      </c>
      <c r="GQ40" s="192">
        <v>0</v>
      </c>
      <c r="GR40" s="192" t="s">
        <v>2716</v>
      </c>
      <c r="GS40" s="192" t="s">
        <v>22</v>
      </c>
      <c r="GT40" s="192">
        <v>2</v>
      </c>
      <c r="GU40" s="192" t="s">
        <v>14</v>
      </c>
      <c r="GV40" s="192" t="s">
        <v>14</v>
      </c>
      <c r="GW40" s="193">
        <v>44491</v>
      </c>
      <c r="GX40" s="191" t="s">
        <v>3660</v>
      </c>
      <c r="GY40" s="185">
        <v>0</v>
      </c>
      <c r="GZ40" s="185" t="s">
        <v>2716</v>
      </c>
      <c r="HA40" s="185" t="s">
        <v>22</v>
      </c>
      <c r="HB40" s="185">
        <v>2</v>
      </c>
      <c r="HC40" s="185" t="s">
        <v>14</v>
      </c>
      <c r="HD40" s="185" t="s">
        <v>14</v>
      </c>
      <c r="HE40" s="182">
        <v>44491</v>
      </c>
      <c r="HF40" s="192" t="s">
        <v>3652</v>
      </c>
      <c r="HG40" s="192">
        <v>0</v>
      </c>
      <c r="HH40" s="192" t="s">
        <v>2716</v>
      </c>
      <c r="HI40" s="192" t="s">
        <v>22</v>
      </c>
      <c r="HJ40" s="192">
        <v>2</v>
      </c>
      <c r="HK40" s="192" t="s">
        <v>14</v>
      </c>
      <c r="HL40" s="192" t="s">
        <v>14</v>
      </c>
      <c r="HM40" s="193">
        <v>44491</v>
      </c>
      <c r="HN40" s="191" t="s">
        <v>3658</v>
      </c>
      <c r="HO40" s="185">
        <v>2</v>
      </c>
      <c r="HP40" s="185" t="s">
        <v>2716</v>
      </c>
      <c r="HQ40" s="185" t="s">
        <v>22</v>
      </c>
      <c r="HR40" s="185">
        <v>2</v>
      </c>
      <c r="HS40" s="185" t="s">
        <v>14</v>
      </c>
      <c r="HT40" s="185" t="s">
        <v>14</v>
      </c>
      <c r="HU40" s="182">
        <v>44491</v>
      </c>
      <c r="HV40" s="192" t="s">
        <v>3655</v>
      </c>
      <c r="HW40" s="192">
        <v>3</v>
      </c>
      <c r="HX40" s="192" t="s">
        <v>2716</v>
      </c>
      <c r="HY40" s="192" t="s">
        <v>22</v>
      </c>
      <c r="HZ40" s="192">
        <v>2</v>
      </c>
      <c r="IA40" s="192" t="s">
        <v>14</v>
      </c>
      <c r="IB40" s="192" t="s">
        <v>14</v>
      </c>
      <c r="IC40" s="193">
        <v>44491</v>
      </c>
      <c r="ID40" s="191" t="s">
        <v>3657</v>
      </c>
      <c r="IE40" s="185">
        <v>0</v>
      </c>
      <c r="IF40" s="185" t="s">
        <v>2716</v>
      </c>
      <c r="IG40" s="185" t="s">
        <v>22</v>
      </c>
      <c r="IH40" s="185">
        <v>2</v>
      </c>
      <c r="II40" s="185" t="s">
        <v>14</v>
      </c>
      <c r="IJ40" s="185" t="s">
        <v>14</v>
      </c>
      <c r="IK40" s="182">
        <v>44491</v>
      </c>
      <c r="IL40" s="192" t="s">
        <v>3656</v>
      </c>
      <c r="IM40" s="192">
        <v>2</v>
      </c>
      <c r="IN40" s="192" t="s">
        <v>2716</v>
      </c>
      <c r="IO40" s="192" t="s">
        <v>22</v>
      </c>
      <c r="IP40" s="192">
        <v>2</v>
      </c>
      <c r="IQ40" s="192" t="s">
        <v>14</v>
      </c>
      <c r="IR40" s="192" t="s">
        <v>14</v>
      </c>
      <c r="IS40" s="193">
        <v>44491</v>
      </c>
    </row>
    <row r="41" spans="1:253" s="187" customFormat="1" ht="12.95" customHeight="1" x14ac:dyDescent="0.2">
      <c r="A41" s="187" t="s">
        <v>347</v>
      </c>
      <c r="B41" s="187" t="s">
        <v>8401</v>
      </c>
      <c r="C41" s="187" t="s">
        <v>348</v>
      </c>
      <c r="D41" s="187" t="s">
        <v>349</v>
      </c>
      <c r="E41" s="187" t="s">
        <v>7961</v>
      </c>
      <c r="F41" s="187" t="s">
        <v>4590</v>
      </c>
      <c r="G41" s="180">
        <v>9400000</v>
      </c>
      <c r="H41" s="181" t="s">
        <v>4587</v>
      </c>
      <c r="I41" s="181" t="s">
        <v>47</v>
      </c>
      <c r="J41" s="181">
        <v>1</v>
      </c>
      <c r="K41" s="181" t="s">
        <v>4589</v>
      </c>
      <c r="L41" s="181" t="s">
        <v>4588</v>
      </c>
      <c r="M41" s="182">
        <v>44517</v>
      </c>
      <c r="N41" s="191" t="s">
        <v>4593</v>
      </c>
      <c r="O41" s="183">
        <v>111900</v>
      </c>
      <c r="P41" s="183" t="s">
        <v>4555</v>
      </c>
      <c r="Q41" s="183" t="s">
        <v>22</v>
      </c>
      <c r="R41" s="183">
        <v>2</v>
      </c>
      <c r="S41" s="183" t="s">
        <v>4592</v>
      </c>
      <c r="T41" s="183" t="s">
        <v>4591</v>
      </c>
      <c r="U41" s="184">
        <v>44517</v>
      </c>
      <c r="V41" s="191" t="s">
        <v>4595</v>
      </c>
      <c r="W41" s="181">
        <v>9400000</v>
      </c>
      <c r="X41" s="181" t="s">
        <v>4587</v>
      </c>
      <c r="Y41" s="181" t="s">
        <v>22</v>
      </c>
      <c r="Z41" s="181">
        <v>2</v>
      </c>
      <c r="AA41" s="181" t="s">
        <v>4594</v>
      </c>
      <c r="AB41" s="181" t="s">
        <v>4588</v>
      </c>
      <c r="AC41" s="182">
        <v>44517</v>
      </c>
      <c r="AD41" s="191" t="s">
        <v>4597</v>
      </c>
      <c r="AE41" s="189">
        <v>4000000</v>
      </c>
      <c r="AF41" s="189" t="s">
        <v>4587</v>
      </c>
      <c r="AG41" s="189" t="s">
        <v>47</v>
      </c>
      <c r="AH41" s="189">
        <v>1</v>
      </c>
      <c r="AI41" s="189" t="s">
        <v>4596</v>
      </c>
      <c r="AJ41" s="189" t="s">
        <v>4588</v>
      </c>
      <c r="AK41" s="190">
        <v>44517</v>
      </c>
      <c r="AL41" s="191" t="s">
        <v>4598</v>
      </c>
      <c r="AM41" s="181">
        <v>245000</v>
      </c>
      <c r="AN41" s="181" t="s">
        <v>4587</v>
      </c>
      <c r="AO41" s="181" t="s">
        <v>22</v>
      </c>
      <c r="AP41" s="181">
        <v>2</v>
      </c>
      <c r="AQ41" s="181" t="s">
        <v>4563</v>
      </c>
      <c r="AR41" s="181" t="s">
        <v>4588</v>
      </c>
      <c r="AS41" s="182">
        <v>44517</v>
      </c>
      <c r="AT41" s="192" t="s">
        <v>4601</v>
      </c>
      <c r="AU41" s="189" t="s">
        <v>14</v>
      </c>
      <c r="AV41" s="189" t="s">
        <v>2236</v>
      </c>
      <c r="AW41" s="189" t="s">
        <v>14</v>
      </c>
      <c r="AX41" s="189" t="s">
        <v>14</v>
      </c>
      <c r="AY41" s="189" t="s">
        <v>4550</v>
      </c>
      <c r="AZ41" s="189" t="s">
        <v>14</v>
      </c>
      <c r="BA41" s="190">
        <v>44517</v>
      </c>
      <c r="BB41" s="191" t="s">
        <v>4600</v>
      </c>
      <c r="BC41" s="181">
        <v>113000</v>
      </c>
      <c r="BD41" s="181" t="s">
        <v>4587</v>
      </c>
      <c r="BE41" s="181" t="s">
        <v>22</v>
      </c>
      <c r="BF41" s="181">
        <v>2</v>
      </c>
      <c r="BG41" s="181" t="s">
        <v>4599</v>
      </c>
      <c r="BH41" s="181" t="s">
        <v>4588</v>
      </c>
      <c r="BI41" s="182">
        <v>44517</v>
      </c>
      <c r="BJ41" s="192" t="s">
        <v>4604</v>
      </c>
      <c r="BK41" s="192">
        <v>1909</v>
      </c>
      <c r="BL41" s="192" t="s">
        <v>4602</v>
      </c>
      <c r="BM41" s="192" t="s">
        <v>22</v>
      </c>
      <c r="BN41" s="192">
        <v>2</v>
      </c>
      <c r="BO41" s="192" t="s">
        <v>4568</v>
      </c>
      <c r="BP41" s="189" t="s">
        <v>4603</v>
      </c>
      <c r="BQ41" s="193">
        <v>44517</v>
      </c>
      <c r="BR41" s="191" t="s">
        <v>350</v>
      </c>
      <c r="BS41" s="185" t="s">
        <v>14</v>
      </c>
      <c r="BT41" s="185">
        <v>0</v>
      </c>
      <c r="BU41" s="185" t="s">
        <v>22</v>
      </c>
      <c r="BV41" s="185">
        <v>2</v>
      </c>
      <c r="BW41" s="185">
        <v>0</v>
      </c>
      <c r="BX41" s="185">
        <v>0</v>
      </c>
      <c r="BY41" s="182">
        <v>43509</v>
      </c>
      <c r="BZ41" s="192" t="s">
        <v>351</v>
      </c>
      <c r="CA41" s="192" t="s">
        <v>14</v>
      </c>
      <c r="CB41" s="192">
        <v>0</v>
      </c>
      <c r="CC41" s="192" t="s">
        <v>14</v>
      </c>
      <c r="CD41" s="192" t="s">
        <v>14</v>
      </c>
      <c r="CE41" s="192">
        <v>0</v>
      </c>
      <c r="CF41" s="192">
        <v>0</v>
      </c>
      <c r="CG41" s="193">
        <v>43509</v>
      </c>
      <c r="CH41" s="191" t="s">
        <v>8998</v>
      </c>
      <c r="CI41" s="192" t="e">
        <v>#N/A</v>
      </c>
      <c r="CJ41" s="192" t="e">
        <v>#N/A</v>
      </c>
      <c r="CK41" s="192" t="e">
        <v>#N/A</v>
      </c>
      <c r="CL41" s="192" t="e">
        <v>#N/A</v>
      </c>
      <c r="CM41" s="192" t="e">
        <v>#N/A</v>
      </c>
      <c r="CN41" s="192" t="e">
        <v>#N/A</v>
      </c>
      <c r="CO41" s="194" t="e">
        <v>#N/A</v>
      </c>
      <c r="CP41" s="192" t="s">
        <v>355</v>
      </c>
      <c r="CQ41" s="185">
        <v>12965</v>
      </c>
      <c r="CR41" s="185" t="s">
        <v>352</v>
      </c>
      <c r="CS41" s="185" t="s">
        <v>22</v>
      </c>
      <c r="CT41" s="185">
        <v>2</v>
      </c>
      <c r="CU41" s="185" t="s">
        <v>354</v>
      </c>
      <c r="CV41" s="185" t="s">
        <v>353</v>
      </c>
      <c r="CW41" s="182">
        <v>43509</v>
      </c>
      <c r="CX41" s="192" t="s">
        <v>4608</v>
      </c>
      <c r="CY41" s="189">
        <v>3294000</v>
      </c>
      <c r="CZ41" s="189" t="s">
        <v>4606</v>
      </c>
      <c r="DA41" s="189" t="s">
        <v>22</v>
      </c>
      <c r="DB41" s="189">
        <v>2</v>
      </c>
      <c r="DC41" s="189" t="s">
        <v>4613</v>
      </c>
      <c r="DD41" s="189" t="s">
        <v>4607</v>
      </c>
      <c r="DE41" s="195">
        <v>44517</v>
      </c>
      <c r="DF41" s="191" t="s">
        <v>4610</v>
      </c>
      <c r="DG41" s="181">
        <v>5400000</v>
      </c>
      <c r="DH41" s="185" t="s">
        <v>4587</v>
      </c>
      <c r="DI41" s="185" t="s">
        <v>22</v>
      </c>
      <c r="DJ41" s="185">
        <v>2</v>
      </c>
      <c r="DK41" s="185" t="s">
        <v>4609</v>
      </c>
      <c r="DL41" s="185" t="s">
        <v>4588</v>
      </c>
      <c r="DM41" s="182">
        <v>44517</v>
      </c>
      <c r="DN41" s="192" t="s">
        <v>4612</v>
      </c>
      <c r="DO41" s="189">
        <v>706000</v>
      </c>
      <c r="DP41" s="192" t="s">
        <v>4587</v>
      </c>
      <c r="DQ41" s="192" t="s">
        <v>22</v>
      </c>
      <c r="DR41" s="192">
        <v>2</v>
      </c>
      <c r="DS41" s="192" t="s">
        <v>4611</v>
      </c>
      <c r="DT41" s="192" t="s">
        <v>4588</v>
      </c>
      <c r="DU41" s="193">
        <v>44517</v>
      </c>
      <c r="DV41" s="191" t="s">
        <v>4614</v>
      </c>
      <c r="DW41" s="181">
        <v>2679000</v>
      </c>
      <c r="DX41" s="185" t="s">
        <v>4606</v>
      </c>
      <c r="DY41" s="185" t="s">
        <v>22</v>
      </c>
      <c r="DZ41" s="185">
        <v>2</v>
      </c>
      <c r="EA41" s="185" t="s">
        <v>4613</v>
      </c>
      <c r="EB41" s="185" t="s">
        <v>4607</v>
      </c>
      <c r="EC41" s="182">
        <v>44517</v>
      </c>
      <c r="ED41" s="192" t="s">
        <v>4616</v>
      </c>
      <c r="EE41" s="189">
        <v>615000</v>
      </c>
      <c r="EF41" s="192" t="s">
        <v>4606</v>
      </c>
      <c r="EG41" s="192" t="s">
        <v>22</v>
      </c>
      <c r="EH41" s="192">
        <v>2</v>
      </c>
      <c r="EI41" s="192" t="s">
        <v>4615</v>
      </c>
      <c r="EJ41" s="192" t="s">
        <v>4607</v>
      </c>
      <c r="EK41" s="193">
        <v>44517</v>
      </c>
      <c r="EL41" s="191" t="s">
        <v>4617</v>
      </c>
      <c r="EM41" s="181">
        <v>0</v>
      </c>
      <c r="EN41" s="185" t="s">
        <v>4606</v>
      </c>
      <c r="EO41" s="185" t="s">
        <v>22</v>
      </c>
      <c r="EP41" s="185">
        <v>2</v>
      </c>
      <c r="EQ41" s="185" t="s">
        <v>4613</v>
      </c>
      <c r="ER41" s="185" t="s">
        <v>4607</v>
      </c>
      <c r="ES41" s="182">
        <v>44517</v>
      </c>
      <c r="ET41" s="192" t="s">
        <v>4605</v>
      </c>
      <c r="EU41" s="192">
        <v>1909</v>
      </c>
      <c r="EV41" s="192" t="s">
        <v>4602</v>
      </c>
      <c r="EW41" s="192" t="s">
        <v>22</v>
      </c>
      <c r="EX41" s="192">
        <v>2</v>
      </c>
      <c r="EY41" s="192" t="s">
        <v>4568</v>
      </c>
      <c r="EZ41" s="192" t="s">
        <v>4603</v>
      </c>
      <c r="FA41" s="193">
        <v>44517</v>
      </c>
      <c r="FB41" s="191" t="s">
        <v>4618</v>
      </c>
      <c r="FC41" s="185">
        <v>3</v>
      </c>
      <c r="FD41" s="185" t="s">
        <v>4606</v>
      </c>
      <c r="FE41" s="185" t="s">
        <v>22</v>
      </c>
      <c r="FF41" s="185">
        <v>2</v>
      </c>
      <c r="FG41" s="185" t="s">
        <v>4583</v>
      </c>
      <c r="FH41" s="185" t="s">
        <v>4607</v>
      </c>
      <c r="FI41" s="182">
        <v>44517</v>
      </c>
      <c r="FJ41" s="191" t="s">
        <v>4619</v>
      </c>
      <c r="FK41" s="192" t="s">
        <v>14</v>
      </c>
      <c r="FL41" s="192" t="s">
        <v>2236</v>
      </c>
      <c r="FM41" s="192" t="s">
        <v>14</v>
      </c>
      <c r="FN41" s="192" t="s">
        <v>14</v>
      </c>
      <c r="FO41" s="192" t="s">
        <v>15</v>
      </c>
      <c r="FP41" s="189" t="s">
        <v>14</v>
      </c>
      <c r="FQ41" s="190">
        <v>44517</v>
      </c>
      <c r="FR41" s="191" t="s">
        <v>4620</v>
      </c>
      <c r="FS41" s="185" t="s">
        <v>14</v>
      </c>
      <c r="FT41" s="185" t="s">
        <v>14</v>
      </c>
      <c r="FU41" s="185" t="s">
        <v>14</v>
      </c>
      <c r="FV41" s="185" t="s">
        <v>14</v>
      </c>
      <c r="FW41" s="185" t="s">
        <v>15</v>
      </c>
      <c r="FX41" s="185" t="s">
        <v>14</v>
      </c>
      <c r="FY41" s="182">
        <v>44517</v>
      </c>
      <c r="FZ41" s="192" t="s">
        <v>3668</v>
      </c>
      <c r="GA41" s="192">
        <v>0</v>
      </c>
      <c r="GB41" s="192" t="s">
        <v>2716</v>
      </c>
      <c r="GC41" s="192" t="s">
        <v>22</v>
      </c>
      <c r="GD41" s="192">
        <v>2</v>
      </c>
      <c r="GE41" s="192" t="s">
        <v>14</v>
      </c>
      <c r="GF41" s="192" t="s">
        <v>14</v>
      </c>
      <c r="GG41" s="193">
        <v>44493</v>
      </c>
      <c r="GH41" s="191" t="s">
        <v>3674</v>
      </c>
      <c r="GI41" s="185">
        <v>1</v>
      </c>
      <c r="GJ41" s="185" t="s">
        <v>2716</v>
      </c>
      <c r="GK41" s="185" t="s">
        <v>22</v>
      </c>
      <c r="GL41" s="185">
        <v>2</v>
      </c>
      <c r="GM41" s="185" t="s">
        <v>14</v>
      </c>
      <c r="GN41" s="185" t="s">
        <v>14</v>
      </c>
      <c r="GO41" s="182">
        <v>44493</v>
      </c>
      <c r="GP41" s="192" t="s">
        <v>3669</v>
      </c>
      <c r="GQ41" s="192">
        <v>1</v>
      </c>
      <c r="GR41" s="192" t="s">
        <v>2716</v>
      </c>
      <c r="GS41" s="192" t="s">
        <v>22</v>
      </c>
      <c r="GT41" s="192">
        <v>2</v>
      </c>
      <c r="GU41" s="192" t="s">
        <v>14</v>
      </c>
      <c r="GV41" s="192" t="s">
        <v>14</v>
      </c>
      <c r="GW41" s="193">
        <v>44493</v>
      </c>
      <c r="GX41" s="191" t="s">
        <v>3675</v>
      </c>
      <c r="GY41" s="185">
        <v>0</v>
      </c>
      <c r="GZ41" s="185" t="s">
        <v>2716</v>
      </c>
      <c r="HA41" s="185" t="s">
        <v>22</v>
      </c>
      <c r="HB41" s="185">
        <v>2</v>
      </c>
      <c r="HC41" s="185" t="s">
        <v>14</v>
      </c>
      <c r="HD41" s="185" t="s">
        <v>14</v>
      </c>
      <c r="HE41" s="182">
        <v>44493</v>
      </c>
      <c r="HF41" s="192" t="s">
        <v>3667</v>
      </c>
      <c r="HG41" s="192">
        <v>2</v>
      </c>
      <c r="HH41" s="192" t="s">
        <v>2716</v>
      </c>
      <c r="HI41" s="192" t="s">
        <v>22</v>
      </c>
      <c r="HJ41" s="192">
        <v>2</v>
      </c>
      <c r="HK41" s="192" t="s">
        <v>14</v>
      </c>
      <c r="HL41" s="192" t="s">
        <v>14</v>
      </c>
      <c r="HM41" s="193">
        <v>44493</v>
      </c>
      <c r="HN41" s="191" t="s">
        <v>3673</v>
      </c>
      <c r="HO41" s="185">
        <v>2</v>
      </c>
      <c r="HP41" s="185" t="s">
        <v>2716</v>
      </c>
      <c r="HQ41" s="185" t="s">
        <v>22</v>
      </c>
      <c r="HR41" s="185">
        <v>2</v>
      </c>
      <c r="HS41" s="185" t="s">
        <v>14</v>
      </c>
      <c r="HT41" s="185" t="s">
        <v>14</v>
      </c>
      <c r="HU41" s="182">
        <v>44493</v>
      </c>
      <c r="HV41" s="192" t="s">
        <v>3670</v>
      </c>
      <c r="HW41" s="192">
        <v>3</v>
      </c>
      <c r="HX41" s="192" t="s">
        <v>2716</v>
      </c>
      <c r="HY41" s="192" t="s">
        <v>22</v>
      </c>
      <c r="HZ41" s="192">
        <v>2</v>
      </c>
      <c r="IA41" s="192" t="s">
        <v>14</v>
      </c>
      <c r="IB41" s="192" t="s">
        <v>14</v>
      </c>
      <c r="IC41" s="193">
        <v>44493</v>
      </c>
      <c r="ID41" s="191" t="s">
        <v>3672</v>
      </c>
      <c r="IE41" s="185">
        <v>0</v>
      </c>
      <c r="IF41" s="185" t="s">
        <v>2716</v>
      </c>
      <c r="IG41" s="185" t="s">
        <v>22</v>
      </c>
      <c r="IH41" s="185">
        <v>2</v>
      </c>
      <c r="II41" s="185" t="s">
        <v>14</v>
      </c>
      <c r="IJ41" s="185" t="s">
        <v>14</v>
      </c>
      <c r="IK41" s="182">
        <v>44493</v>
      </c>
      <c r="IL41" s="192" t="s">
        <v>3671</v>
      </c>
      <c r="IM41" s="192">
        <v>2</v>
      </c>
      <c r="IN41" s="192" t="s">
        <v>2716</v>
      </c>
      <c r="IO41" s="192" t="s">
        <v>22</v>
      </c>
      <c r="IP41" s="192">
        <v>2</v>
      </c>
      <c r="IQ41" s="192" t="s">
        <v>14</v>
      </c>
      <c r="IR41" s="192" t="s">
        <v>14</v>
      </c>
      <c r="IS41" s="193">
        <v>44493</v>
      </c>
    </row>
    <row r="42" spans="1:253" s="187" customFormat="1" ht="12.95" customHeight="1" x14ac:dyDescent="0.2">
      <c r="A42" s="187" t="s">
        <v>60</v>
      </c>
      <c r="B42" s="187" t="s">
        <v>8401</v>
      </c>
      <c r="C42" s="187" t="s">
        <v>61</v>
      </c>
      <c r="D42" s="187" t="s">
        <v>62</v>
      </c>
      <c r="E42" s="187" t="s">
        <v>7964</v>
      </c>
      <c r="F42" s="187" t="s">
        <v>3089</v>
      </c>
      <c r="G42" s="180">
        <v>10898000</v>
      </c>
      <c r="H42" s="181" t="s">
        <v>3062</v>
      </c>
      <c r="I42" s="181" t="s">
        <v>19</v>
      </c>
      <c r="J42" s="181">
        <v>3</v>
      </c>
      <c r="K42" s="181" t="s">
        <v>3064</v>
      </c>
      <c r="L42" s="181" t="s">
        <v>3063</v>
      </c>
      <c r="M42" s="182">
        <v>44426</v>
      </c>
      <c r="N42" s="191" t="s">
        <v>68</v>
      </c>
      <c r="O42" s="183">
        <v>27166</v>
      </c>
      <c r="P42" s="183" t="s">
        <v>65</v>
      </c>
      <c r="Q42" s="183" t="s">
        <v>47</v>
      </c>
      <c r="R42" s="183">
        <v>1</v>
      </c>
      <c r="S42" s="183" t="s">
        <v>67</v>
      </c>
      <c r="T42" s="183" t="s">
        <v>66</v>
      </c>
      <c r="U42" s="184">
        <v>43493</v>
      </c>
      <c r="V42" s="191" t="s">
        <v>3090</v>
      </c>
      <c r="W42" s="181">
        <v>10898000</v>
      </c>
      <c r="X42" s="181" t="s">
        <v>3062</v>
      </c>
      <c r="Y42" s="181" t="s">
        <v>19</v>
      </c>
      <c r="Z42" s="181">
        <v>3</v>
      </c>
      <c r="AA42" s="181" t="s">
        <v>3064</v>
      </c>
      <c r="AB42" s="181" t="s">
        <v>3063</v>
      </c>
      <c r="AC42" s="182">
        <v>44426</v>
      </c>
      <c r="AD42" s="191" t="s">
        <v>3094</v>
      </c>
      <c r="AE42" s="189">
        <v>6950000</v>
      </c>
      <c r="AF42" s="189" t="s">
        <v>3091</v>
      </c>
      <c r="AG42" s="189" t="s">
        <v>22</v>
      </c>
      <c r="AH42" s="189">
        <v>2</v>
      </c>
      <c r="AI42" s="189" t="s">
        <v>3093</v>
      </c>
      <c r="AJ42" s="189" t="s">
        <v>3092</v>
      </c>
      <c r="AK42" s="190">
        <v>44426</v>
      </c>
      <c r="AL42" s="191" t="s">
        <v>3098</v>
      </c>
      <c r="AM42" s="181">
        <v>180000</v>
      </c>
      <c r="AN42" s="181" t="s">
        <v>3095</v>
      </c>
      <c r="AO42" s="181" t="s">
        <v>19</v>
      </c>
      <c r="AP42" s="181">
        <v>3</v>
      </c>
      <c r="AQ42" s="181" t="s">
        <v>3097</v>
      </c>
      <c r="AR42" s="181" t="s">
        <v>3096</v>
      </c>
      <c r="AS42" s="182">
        <v>44426</v>
      </c>
      <c r="AT42" s="192" t="s">
        <v>3101</v>
      </c>
      <c r="AU42" s="189">
        <v>0</v>
      </c>
      <c r="AV42" s="189" t="s">
        <v>14</v>
      </c>
      <c r="AW42" s="189" t="s">
        <v>14</v>
      </c>
      <c r="AX42" s="189" t="s">
        <v>14</v>
      </c>
      <c r="AY42" s="189" t="s">
        <v>3099</v>
      </c>
      <c r="AZ42" s="189" t="s">
        <v>14</v>
      </c>
      <c r="BA42" s="190">
        <v>44426</v>
      </c>
      <c r="BB42" s="191" t="s">
        <v>3100</v>
      </c>
      <c r="BC42" s="181">
        <v>0</v>
      </c>
      <c r="BD42" s="181" t="s">
        <v>14</v>
      </c>
      <c r="BE42" s="181" t="s">
        <v>14</v>
      </c>
      <c r="BF42" s="181" t="s">
        <v>14</v>
      </c>
      <c r="BG42" s="181" t="s">
        <v>3099</v>
      </c>
      <c r="BH42" s="181" t="s">
        <v>14</v>
      </c>
      <c r="BI42" s="182">
        <v>44426</v>
      </c>
      <c r="BJ42" s="192" t="s">
        <v>3102</v>
      </c>
      <c r="BK42" s="192">
        <v>2208</v>
      </c>
      <c r="BL42" s="192" t="s">
        <v>3078</v>
      </c>
      <c r="BM42" s="192" t="s">
        <v>22</v>
      </c>
      <c r="BN42" s="192">
        <v>2</v>
      </c>
      <c r="BO42" s="192" t="s">
        <v>3080</v>
      </c>
      <c r="BP42" s="189" t="s">
        <v>3079</v>
      </c>
      <c r="BQ42" s="193">
        <v>44426</v>
      </c>
      <c r="BR42" s="191" t="s">
        <v>3117</v>
      </c>
      <c r="BS42" s="185">
        <v>52953</v>
      </c>
      <c r="BT42" s="185" t="s">
        <v>3112</v>
      </c>
      <c r="BU42" s="185" t="s">
        <v>19</v>
      </c>
      <c r="BV42" s="185">
        <v>3</v>
      </c>
      <c r="BW42" s="185" t="s">
        <v>3116</v>
      </c>
      <c r="BX42" s="185" t="s">
        <v>3113</v>
      </c>
      <c r="BY42" s="182">
        <v>44428</v>
      </c>
      <c r="BZ42" s="192" t="s">
        <v>3115</v>
      </c>
      <c r="CA42" s="192">
        <v>52953</v>
      </c>
      <c r="CB42" s="192" t="s">
        <v>3112</v>
      </c>
      <c r="CC42" s="192" t="s">
        <v>19</v>
      </c>
      <c r="CD42" s="192">
        <v>3</v>
      </c>
      <c r="CE42" s="192" t="s">
        <v>3114</v>
      </c>
      <c r="CF42" s="192" t="s">
        <v>3113</v>
      </c>
      <c r="CG42" s="193">
        <v>44428</v>
      </c>
      <c r="CH42" s="191" t="s">
        <v>8999</v>
      </c>
      <c r="CI42" s="192" t="e">
        <v>#N/A</v>
      </c>
      <c r="CJ42" s="192" t="e">
        <v>#N/A</v>
      </c>
      <c r="CK42" s="192" t="e">
        <v>#N/A</v>
      </c>
      <c r="CL42" s="192" t="e">
        <v>#N/A</v>
      </c>
      <c r="CM42" s="192" t="e">
        <v>#N/A</v>
      </c>
      <c r="CN42" s="192" t="e">
        <v>#N/A</v>
      </c>
      <c r="CO42" s="194" t="e">
        <v>#N/A</v>
      </c>
      <c r="CP42" s="192" t="s">
        <v>63</v>
      </c>
      <c r="CQ42" s="185" t="s">
        <v>14</v>
      </c>
      <c r="CR42" s="185">
        <v>0</v>
      </c>
      <c r="CS42" s="185" t="s">
        <v>14</v>
      </c>
      <c r="CT42" s="185" t="s">
        <v>14</v>
      </c>
      <c r="CU42" s="185">
        <v>0</v>
      </c>
      <c r="CV42" s="185">
        <v>0</v>
      </c>
      <c r="CW42" s="182">
        <v>43493</v>
      </c>
      <c r="CX42" s="192" t="s">
        <v>3137</v>
      </c>
      <c r="CY42" s="189">
        <v>5050000</v>
      </c>
      <c r="CZ42" s="189" t="s">
        <v>3124</v>
      </c>
      <c r="DA42" s="189" t="s">
        <v>19</v>
      </c>
      <c r="DB42" s="189">
        <v>3</v>
      </c>
      <c r="DC42" s="189" t="s">
        <v>3136</v>
      </c>
      <c r="DD42" s="189" t="s">
        <v>3110</v>
      </c>
      <c r="DE42" s="195">
        <v>44439</v>
      </c>
      <c r="DF42" s="191" t="s">
        <v>3138</v>
      </c>
      <c r="DG42" s="181">
        <v>3948000</v>
      </c>
      <c r="DH42" s="185" t="s">
        <v>3120</v>
      </c>
      <c r="DI42" s="185" t="s">
        <v>19</v>
      </c>
      <c r="DJ42" s="185">
        <v>3</v>
      </c>
      <c r="DK42" s="185" t="s">
        <v>3118</v>
      </c>
      <c r="DL42" s="185" t="s">
        <v>3121</v>
      </c>
      <c r="DM42" s="182">
        <v>44439</v>
      </c>
      <c r="DN42" s="192" t="s">
        <v>3140</v>
      </c>
      <c r="DO42" s="189">
        <v>1900000</v>
      </c>
      <c r="DP42" s="192" t="s">
        <v>3120</v>
      </c>
      <c r="DQ42" s="192" t="s">
        <v>19</v>
      </c>
      <c r="DR42" s="192">
        <v>3</v>
      </c>
      <c r="DS42" s="192" t="s">
        <v>3139</v>
      </c>
      <c r="DT42" s="192" t="s">
        <v>3121</v>
      </c>
      <c r="DU42" s="193">
        <v>44439</v>
      </c>
      <c r="DV42" s="191" t="s">
        <v>3141</v>
      </c>
      <c r="DW42" s="181">
        <v>2550000</v>
      </c>
      <c r="DX42" s="185" t="s">
        <v>3124</v>
      </c>
      <c r="DY42" s="185" t="s">
        <v>19</v>
      </c>
      <c r="DZ42" s="185">
        <v>3</v>
      </c>
      <c r="EA42" s="185" t="s">
        <v>3136</v>
      </c>
      <c r="EB42" s="185" t="s">
        <v>3110</v>
      </c>
      <c r="EC42" s="182">
        <v>44439</v>
      </c>
      <c r="ED42" s="192" t="s">
        <v>3144</v>
      </c>
      <c r="EE42" s="189">
        <v>1500000</v>
      </c>
      <c r="EF42" s="192" t="s">
        <v>3142</v>
      </c>
      <c r="EG42" s="192" t="s">
        <v>19</v>
      </c>
      <c r="EH42" s="192">
        <v>3</v>
      </c>
      <c r="EI42" s="192" t="s">
        <v>3136</v>
      </c>
      <c r="EJ42" s="192" t="s">
        <v>3143</v>
      </c>
      <c r="EK42" s="193">
        <v>44439</v>
      </c>
      <c r="EL42" s="191" t="s">
        <v>3145</v>
      </c>
      <c r="EM42" s="181">
        <v>1000000</v>
      </c>
      <c r="EN42" s="185" t="s">
        <v>3142</v>
      </c>
      <c r="EO42" s="185" t="s">
        <v>19</v>
      </c>
      <c r="EP42" s="185">
        <v>3</v>
      </c>
      <c r="EQ42" s="185" t="s">
        <v>3136</v>
      </c>
      <c r="ER42" s="185" t="s">
        <v>3143</v>
      </c>
      <c r="ES42" s="182">
        <v>44439</v>
      </c>
      <c r="ET42" s="192" t="s">
        <v>3103</v>
      </c>
      <c r="EU42" s="192">
        <v>2208</v>
      </c>
      <c r="EV42" s="192" t="s">
        <v>3078</v>
      </c>
      <c r="EW42" s="192" t="s">
        <v>22</v>
      </c>
      <c r="EX42" s="192">
        <v>2</v>
      </c>
      <c r="EY42" s="192" t="s">
        <v>3080</v>
      </c>
      <c r="EZ42" s="192" t="s">
        <v>3079</v>
      </c>
      <c r="FA42" s="193">
        <v>44426</v>
      </c>
      <c r="FB42" s="191" t="s">
        <v>3104</v>
      </c>
      <c r="FC42" s="185">
        <v>3</v>
      </c>
      <c r="FD42" s="185" t="s">
        <v>3083</v>
      </c>
      <c r="FE42" s="185" t="s">
        <v>47</v>
      </c>
      <c r="FF42" s="185">
        <v>1</v>
      </c>
      <c r="FG42" s="185" t="s">
        <v>3085</v>
      </c>
      <c r="FH42" s="185" t="s">
        <v>3084</v>
      </c>
      <c r="FI42" s="182">
        <v>44426</v>
      </c>
      <c r="FJ42" s="191" t="s">
        <v>928</v>
      </c>
      <c r="FK42" s="192" t="s">
        <v>14</v>
      </c>
      <c r="FL42" s="192" t="s">
        <v>926</v>
      </c>
      <c r="FM42" s="192" t="s">
        <v>14</v>
      </c>
      <c r="FN42" s="192" t="s">
        <v>14</v>
      </c>
      <c r="FO42" s="192" t="s">
        <v>14</v>
      </c>
      <c r="FP42" s="189" t="s">
        <v>927</v>
      </c>
      <c r="FQ42" s="190">
        <v>43578</v>
      </c>
      <c r="FR42" s="191" t="s">
        <v>929</v>
      </c>
      <c r="FS42" s="185" t="s">
        <v>14</v>
      </c>
      <c r="FT42" s="185" t="s">
        <v>926</v>
      </c>
      <c r="FU42" s="185" t="s">
        <v>14</v>
      </c>
      <c r="FV42" s="185" t="s">
        <v>14</v>
      </c>
      <c r="FW42" s="185" t="s">
        <v>14</v>
      </c>
      <c r="FX42" s="185" t="s">
        <v>927</v>
      </c>
      <c r="FY42" s="182">
        <v>43578</v>
      </c>
      <c r="FZ42" s="192" t="s">
        <v>3817</v>
      </c>
      <c r="GA42" s="192">
        <v>0</v>
      </c>
      <c r="GB42" s="192" t="s">
        <v>2716</v>
      </c>
      <c r="GC42" s="192" t="s">
        <v>22</v>
      </c>
      <c r="GD42" s="192">
        <v>2</v>
      </c>
      <c r="GE42" s="192" t="s">
        <v>14</v>
      </c>
      <c r="GF42" s="192" t="s">
        <v>14</v>
      </c>
      <c r="GG42" s="193">
        <v>44495</v>
      </c>
      <c r="GH42" s="191" t="s">
        <v>3823</v>
      </c>
      <c r="GI42" s="185">
        <v>3</v>
      </c>
      <c r="GJ42" s="185" t="s">
        <v>2716</v>
      </c>
      <c r="GK42" s="185" t="s">
        <v>22</v>
      </c>
      <c r="GL42" s="185">
        <v>2</v>
      </c>
      <c r="GM42" s="185" t="s">
        <v>14</v>
      </c>
      <c r="GN42" s="185" t="s">
        <v>14</v>
      </c>
      <c r="GO42" s="182">
        <v>44495</v>
      </c>
      <c r="GP42" s="192" t="s">
        <v>3818</v>
      </c>
      <c r="GQ42" s="192">
        <v>3</v>
      </c>
      <c r="GR42" s="192" t="s">
        <v>2716</v>
      </c>
      <c r="GS42" s="192" t="s">
        <v>22</v>
      </c>
      <c r="GT42" s="192">
        <v>2</v>
      </c>
      <c r="GU42" s="192" t="s">
        <v>14</v>
      </c>
      <c r="GV42" s="192" t="s">
        <v>14</v>
      </c>
      <c r="GW42" s="193">
        <v>44495</v>
      </c>
      <c r="GX42" s="191" t="s">
        <v>3824</v>
      </c>
      <c r="GY42" s="185">
        <v>3</v>
      </c>
      <c r="GZ42" s="185" t="s">
        <v>2716</v>
      </c>
      <c r="HA42" s="185" t="s">
        <v>22</v>
      </c>
      <c r="HB42" s="185">
        <v>2</v>
      </c>
      <c r="HC42" s="185" t="s">
        <v>14</v>
      </c>
      <c r="HD42" s="185" t="s">
        <v>14</v>
      </c>
      <c r="HE42" s="182">
        <v>44495</v>
      </c>
      <c r="HF42" s="192" t="s">
        <v>3816</v>
      </c>
      <c r="HG42" s="192">
        <v>0</v>
      </c>
      <c r="HH42" s="192" t="s">
        <v>2716</v>
      </c>
      <c r="HI42" s="192" t="s">
        <v>22</v>
      </c>
      <c r="HJ42" s="192">
        <v>2</v>
      </c>
      <c r="HK42" s="192" t="s">
        <v>14</v>
      </c>
      <c r="HL42" s="192" t="s">
        <v>14</v>
      </c>
      <c r="HM42" s="193">
        <v>44495</v>
      </c>
      <c r="HN42" s="191" t="s">
        <v>3822</v>
      </c>
      <c r="HO42" s="185">
        <v>2</v>
      </c>
      <c r="HP42" s="185" t="s">
        <v>2716</v>
      </c>
      <c r="HQ42" s="185" t="s">
        <v>22</v>
      </c>
      <c r="HR42" s="185">
        <v>2</v>
      </c>
      <c r="HS42" s="185" t="s">
        <v>14</v>
      </c>
      <c r="HT42" s="185" t="s">
        <v>14</v>
      </c>
      <c r="HU42" s="182">
        <v>44495</v>
      </c>
      <c r="HV42" s="192" t="s">
        <v>3819</v>
      </c>
      <c r="HW42" s="192">
        <v>1</v>
      </c>
      <c r="HX42" s="192" t="s">
        <v>2716</v>
      </c>
      <c r="HY42" s="192" t="s">
        <v>22</v>
      </c>
      <c r="HZ42" s="192">
        <v>2</v>
      </c>
      <c r="IA42" s="192" t="s">
        <v>14</v>
      </c>
      <c r="IB42" s="192" t="s">
        <v>14</v>
      </c>
      <c r="IC42" s="193">
        <v>44495</v>
      </c>
      <c r="ID42" s="191" t="s">
        <v>3821</v>
      </c>
      <c r="IE42" s="185">
        <v>0</v>
      </c>
      <c r="IF42" s="185" t="s">
        <v>2716</v>
      </c>
      <c r="IG42" s="185" t="s">
        <v>22</v>
      </c>
      <c r="IH42" s="185">
        <v>2</v>
      </c>
      <c r="II42" s="185" t="s">
        <v>14</v>
      </c>
      <c r="IJ42" s="185" t="s">
        <v>14</v>
      </c>
      <c r="IK42" s="182">
        <v>44495</v>
      </c>
      <c r="IL42" s="192" t="s">
        <v>3820</v>
      </c>
      <c r="IM42" s="192">
        <v>3</v>
      </c>
      <c r="IN42" s="192" t="s">
        <v>2716</v>
      </c>
      <c r="IO42" s="192" t="s">
        <v>22</v>
      </c>
      <c r="IP42" s="192">
        <v>2</v>
      </c>
      <c r="IQ42" s="192" t="s">
        <v>14</v>
      </c>
      <c r="IR42" s="192" t="s">
        <v>14</v>
      </c>
      <c r="IS42" s="193">
        <v>44495</v>
      </c>
    </row>
    <row r="43" spans="1:253" s="187" customFormat="1" ht="12.95" customHeight="1" x14ac:dyDescent="0.2">
      <c r="A43" s="187" t="s">
        <v>3060</v>
      </c>
      <c r="B43" s="187" t="s">
        <v>8511</v>
      </c>
      <c r="C43" s="187" t="s">
        <v>3061</v>
      </c>
      <c r="D43" s="187" t="s">
        <v>62</v>
      </c>
      <c r="E43" s="187" t="s">
        <v>7964</v>
      </c>
      <c r="F43" s="187" t="s">
        <v>3065</v>
      </c>
      <c r="G43" s="180">
        <v>10898000</v>
      </c>
      <c r="H43" s="181" t="s">
        <v>3062</v>
      </c>
      <c r="I43" s="181" t="s">
        <v>19</v>
      </c>
      <c r="J43" s="181">
        <v>3</v>
      </c>
      <c r="K43" s="181" t="s">
        <v>3064</v>
      </c>
      <c r="L43" s="181" t="s">
        <v>3063</v>
      </c>
      <c r="M43" s="182">
        <v>44425</v>
      </c>
      <c r="N43" s="191" t="s">
        <v>3069</v>
      </c>
      <c r="O43" s="183">
        <v>12851</v>
      </c>
      <c r="P43" s="183" t="s">
        <v>3066</v>
      </c>
      <c r="Q43" s="183" t="s">
        <v>47</v>
      </c>
      <c r="R43" s="183">
        <v>1</v>
      </c>
      <c r="S43" s="183" t="s">
        <v>3068</v>
      </c>
      <c r="T43" s="183" t="s">
        <v>3067</v>
      </c>
      <c r="U43" s="184">
        <v>44426</v>
      </c>
      <c r="V43" s="191" t="s">
        <v>3131</v>
      </c>
      <c r="W43" s="181">
        <v>6429000</v>
      </c>
      <c r="X43" s="181" t="s">
        <v>3129</v>
      </c>
      <c r="Y43" s="181" t="s">
        <v>22</v>
      </c>
      <c r="Z43" s="181">
        <v>2</v>
      </c>
      <c r="AA43" s="181" t="s">
        <v>3130</v>
      </c>
      <c r="AB43" s="181" t="s">
        <v>3110</v>
      </c>
      <c r="AC43" s="182">
        <v>44438</v>
      </c>
      <c r="AD43" s="191" t="s">
        <v>3135</v>
      </c>
      <c r="AE43" s="189">
        <v>800000</v>
      </c>
      <c r="AF43" s="189" t="s">
        <v>3132</v>
      </c>
      <c r="AG43" s="189" t="s">
        <v>19</v>
      </c>
      <c r="AH43" s="189">
        <v>3</v>
      </c>
      <c r="AI43" s="189" t="s">
        <v>3134</v>
      </c>
      <c r="AJ43" s="189" t="s">
        <v>3133</v>
      </c>
      <c r="AK43" s="190">
        <v>44439</v>
      </c>
      <c r="AL43" s="191" t="s">
        <v>3073</v>
      </c>
      <c r="AM43" s="181">
        <v>160000</v>
      </c>
      <c r="AN43" s="181" t="s">
        <v>3070</v>
      </c>
      <c r="AO43" s="181" t="s">
        <v>19</v>
      </c>
      <c r="AP43" s="181">
        <v>3</v>
      </c>
      <c r="AQ43" s="181" t="s">
        <v>3072</v>
      </c>
      <c r="AR43" s="181" t="s">
        <v>3071</v>
      </c>
      <c r="AS43" s="182">
        <v>44426</v>
      </c>
      <c r="AT43" s="192" t="s">
        <v>3107</v>
      </c>
      <c r="AU43" s="189">
        <v>12268</v>
      </c>
      <c r="AV43" s="189" t="s">
        <v>3105</v>
      </c>
      <c r="AW43" s="189" t="s">
        <v>19</v>
      </c>
      <c r="AX43" s="189">
        <v>3</v>
      </c>
      <c r="AY43" s="189" t="s">
        <v>3106</v>
      </c>
      <c r="AZ43" s="189">
        <v>0</v>
      </c>
      <c r="BA43" s="190">
        <v>44428</v>
      </c>
      <c r="BB43" s="191" t="s">
        <v>3077</v>
      </c>
      <c r="BC43" s="181">
        <v>9915</v>
      </c>
      <c r="BD43" s="181" t="s">
        <v>3074</v>
      </c>
      <c r="BE43" s="181" t="s">
        <v>22</v>
      </c>
      <c r="BF43" s="181">
        <v>2</v>
      </c>
      <c r="BG43" s="181" t="s">
        <v>3076</v>
      </c>
      <c r="BH43" s="181" t="s">
        <v>3075</v>
      </c>
      <c r="BI43" s="182">
        <v>44426</v>
      </c>
      <c r="BJ43" s="192" t="s">
        <v>3109</v>
      </c>
      <c r="BK43" s="192">
        <v>2189</v>
      </c>
      <c r="BL43" s="192" t="s">
        <v>3105</v>
      </c>
      <c r="BM43" s="192" t="s">
        <v>19</v>
      </c>
      <c r="BN43" s="192">
        <v>3</v>
      </c>
      <c r="BO43" s="192" t="s">
        <v>3108</v>
      </c>
      <c r="BP43" s="189">
        <v>0</v>
      </c>
      <c r="BQ43" s="193">
        <v>44428</v>
      </c>
      <c r="BR43" s="191" t="s">
        <v>3215</v>
      </c>
      <c r="BS43" s="185">
        <v>92821</v>
      </c>
      <c r="BT43" s="185" t="s">
        <v>3212</v>
      </c>
      <c r="BU43" s="185" t="s">
        <v>19</v>
      </c>
      <c r="BV43" s="185">
        <v>3</v>
      </c>
      <c r="BW43" s="185" t="s">
        <v>3214</v>
      </c>
      <c r="BX43" s="185" t="s">
        <v>3213</v>
      </c>
      <c r="BY43" s="182">
        <v>44455</v>
      </c>
      <c r="BZ43" s="192" t="s">
        <v>3216</v>
      </c>
      <c r="CA43" s="192">
        <v>61689</v>
      </c>
      <c r="CB43" s="192" t="s">
        <v>3212</v>
      </c>
      <c r="CC43" s="192" t="s">
        <v>19</v>
      </c>
      <c r="CD43" s="192">
        <v>3</v>
      </c>
      <c r="CE43" s="192" t="s">
        <v>3214</v>
      </c>
      <c r="CF43" s="192" t="s">
        <v>3213</v>
      </c>
      <c r="CG43" s="193">
        <v>44455</v>
      </c>
      <c r="CH43" s="191" t="s">
        <v>9000</v>
      </c>
      <c r="CI43" s="192" t="e">
        <v>#N/A</v>
      </c>
      <c r="CJ43" s="192" t="e">
        <v>#N/A</v>
      </c>
      <c r="CK43" s="192" t="e">
        <v>#N/A</v>
      </c>
      <c r="CL43" s="192" t="e">
        <v>#N/A</v>
      </c>
      <c r="CM43" s="192" t="e">
        <v>#N/A</v>
      </c>
      <c r="CN43" s="192" t="e">
        <v>#N/A</v>
      </c>
      <c r="CO43" s="194" t="e">
        <v>#N/A</v>
      </c>
      <c r="CP43" s="192" t="s">
        <v>3082</v>
      </c>
      <c r="CQ43" s="185" t="s">
        <v>14</v>
      </c>
      <c r="CR43" s="185" t="s">
        <v>14</v>
      </c>
      <c r="CS43" s="185" t="s">
        <v>14</v>
      </c>
      <c r="CT43" s="185" t="s">
        <v>14</v>
      </c>
      <c r="CU43" s="185" t="s">
        <v>1173</v>
      </c>
      <c r="CV43" s="185" t="s">
        <v>14</v>
      </c>
      <c r="CW43" s="182">
        <v>44426</v>
      </c>
      <c r="CX43" s="192" t="s">
        <v>3111</v>
      </c>
      <c r="CY43" s="189">
        <v>650000</v>
      </c>
      <c r="CZ43" s="189" t="s">
        <v>3124</v>
      </c>
      <c r="DA43" s="189" t="s">
        <v>19</v>
      </c>
      <c r="DB43" s="189">
        <v>3</v>
      </c>
      <c r="DC43" s="189" t="s">
        <v>3125</v>
      </c>
      <c r="DD43" s="189" t="s">
        <v>3110</v>
      </c>
      <c r="DE43" s="195">
        <v>44428</v>
      </c>
      <c r="DF43" s="191" t="s">
        <v>3119</v>
      </c>
      <c r="DG43" s="181">
        <v>5629000</v>
      </c>
      <c r="DH43" s="185" t="s">
        <v>3062</v>
      </c>
      <c r="DI43" s="185" t="s">
        <v>19</v>
      </c>
      <c r="DJ43" s="185">
        <v>3</v>
      </c>
      <c r="DK43" s="185" t="s">
        <v>3118</v>
      </c>
      <c r="DL43" s="185" t="s">
        <v>3063</v>
      </c>
      <c r="DM43" s="182">
        <v>44428</v>
      </c>
      <c r="DN43" s="192" t="s">
        <v>3123</v>
      </c>
      <c r="DO43" s="189">
        <v>150000</v>
      </c>
      <c r="DP43" s="192" t="s">
        <v>3120</v>
      </c>
      <c r="DQ43" s="192" t="s">
        <v>19</v>
      </c>
      <c r="DR43" s="192">
        <v>3</v>
      </c>
      <c r="DS43" s="192" t="s">
        <v>3122</v>
      </c>
      <c r="DT43" s="192" t="s">
        <v>3121</v>
      </c>
      <c r="DU43" s="193">
        <v>44428</v>
      </c>
      <c r="DV43" s="191" t="s">
        <v>3126</v>
      </c>
      <c r="DW43" s="181">
        <v>650000</v>
      </c>
      <c r="DX43" s="185" t="s">
        <v>3124</v>
      </c>
      <c r="DY43" s="185" t="s">
        <v>19</v>
      </c>
      <c r="DZ43" s="185">
        <v>3</v>
      </c>
      <c r="EA43" s="185" t="s">
        <v>3125</v>
      </c>
      <c r="EB43" s="185" t="s">
        <v>3110</v>
      </c>
      <c r="EC43" s="182">
        <v>44428</v>
      </c>
      <c r="ED43" s="192" t="s">
        <v>3127</v>
      </c>
      <c r="EE43" s="189">
        <v>0</v>
      </c>
      <c r="EF43" s="192">
        <v>0</v>
      </c>
      <c r="EG43" s="192" t="s">
        <v>19</v>
      </c>
      <c r="EH43" s="192">
        <v>3</v>
      </c>
      <c r="EI43" s="192">
        <v>0</v>
      </c>
      <c r="EJ43" s="192">
        <v>0</v>
      </c>
      <c r="EK43" s="193">
        <v>44428</v>
      </c>
      <c r="EL43" s="191" t="s">
        <v>3128</v>
      </c>
      <c r="EM43" s="181">
        <v>0</v>
      </c>
      <c r="EN43" s="185">
        <v>0</v>
      </c>
      <c r="EO43" s="185" t="s">
        <v>19</v>
      </c>
      <c r="EP43" s="185">
        <v>3</v>
      </c>
      <c r="EQ43" s="185">
        <v>0</v>
      </c>
      <c r="ER43" s="185">
        <v>0</v>
      </c>
      <c r="ES43" s="182">
        <v>44428</v>
      </c>
      <c r="ET43" s="192" t="s">
        <v>3081</v>
      </c>
      <c r="EU43" s="192">
        <v>2208</v>
      </c>
      <c r="EV43" s="192" t="s">
        <v>3078</v>
      </c>
      <c r="EW43" s="192" t="s">
        <v>19</v>
      </c>
      <c r="EX43" s="192">
        <v>3</v>
      </c>
      <c r="EY43" s="192" t="s">
        <v>3080</v>
      </c>
      <c r="EZ43" s="192" t="s">
        <v>3079</v>
      </c>
      <c r="FA43" s="193">
        <v>44426</v>
      </c>
      <c r="FB43" s="191" t="s">
        <v>3086</v>
      </c>
      <c r="FC43" s="185">
        <v>3</v>
      </c>
      <c r="FD43" s="185" t="s">
        <v>3083</v>
      </c>
      <c r="FE43" s="185" t="s">
        <v>47</v>
      </c>
      <c r="FF43" s="185">
        <v>1</v>
      </c>
      <c r="FG43" s="185" t="s">
        <v>3085</v>
      </c>
      <c r="FH43" s="185" t="s">
        <v>3084</v>
      </c>
      <c r="FI43" s="182">
        <v>44426</v>
      </c>
      <c r="FJ43" s="191" t="s">
        <v>3087</v>
      </c>
      <c r="FK43" s="192" t="s">
        <v>14</v>
      </c>
      <c r="FL43" s="192">
        <v>0</v>
      </c>
      <c r="FM43" s="192" t="s">
        <v>14</v>
      </c>
      <c r="FN43" s="192" t="s">
        <v>14</v>
      </c>
      <c r="FO43" s="192" t="s">
        <v>14</v>
      </c>
      <c r="FP43" s="189" t="s">
        <v>14</v>
      </c>
      <c r="FQ43" s="190">
        <v>44426</v>
      </c>
      <c r="FR43" s="191" t="s">
        <v>3088</v>
      </c>
      <c r="FS43" s="185" t="s">
        <v>14</v>
      </c>
      <c r="FT43" s="185">
        <v>0</v>
      </c>
      <c r="FU43" s="185" t="s">
        <v>14</v>
      </c>
      <c r="FV43" s="185" t="s">
        <v>14</v>
      </c>
      <c r="FW43" s="185" t="s">
        <v>14</v>
      </c>
      <c r="FX43" s="185" t="s">
        <v>14</v>
      </c>
      <c r="FY43" s="182">
        <v>44426</v>
      </c>
      <c r="FZ43" s="192" t="s">
        <v>3826</v>
      </c>
      <c r="GA43" s="192">
        <v>0</v>
      </c>
      <c r="GB43" s="192" t="s">
        <v>2716</v>
      </c>
      <c r="GC43" s="192" t="s">
        <v>22</v>
      </c>
      <c r="GD43" s="192">
        <v>2</v>
      </c>
      <c r="GE43" s="192" t="s">
        <v>14</v>
      </c>
      <c r="GF43" s="192" t="s">
        <v>14</v>
      </c>
      <c r="GG43" s="193">
        <v>44495</v>
      </c>
      <c r="GH43" s="191" t="s">
        <v>3832</v>
      </c>
      <c r="GI43" s="185">
        <v>3</v>
      </c>
      <c r="GJ43" s="185" t="s">
        <v>2716</v>
      </c>
      <c r="GK43" s="185" t="s">
        <v>22</v>
      </c>
      <c r="GL43" s="185">
        <v>2</v>
      </c>
      <c r="GM43" s="185" t="s">
        <v>14</v>
      </c>
      <c r="GN43" s="185" t="s">
        <v>14</v>
      </c>
      <c r="GO43" s="182">
        <v>44495</v>
      </c>
      <c r="GP43" s="192" t="s">
        <v>3827</v>
      </c>
      <c r="GQ43" s="192">
        <v>3</v>
      </c>
      <c r="GR43" s="192" t="s">
        <v>2716</v>
      </c>
      <c r="GS43" s="192" t="s">
        <v>22</v>
      </c>
      <c r="GT43" s="192">
        <v>2</v>
      </c>
      <c r="GU43" s="192" t="s">
        <v>14</v>
      </c>
      <c r="GV43" s="192" t="s">
        <v>14</v>
      </c>
      <c r="GW43" s="193">
        <v>44495</v>
      </c>
      <c r="GX43" s="191" t="s">
        <v>3833</v>
      </c>
      <c r="GY43" s="185">
        <v>3</v>
      </c>
      <c r="GZ43" s="185" t="s">
        <v>2716</v>
      </c>
      <c r="HA43" s="185" t="s">
        <v>22</v>
      </c>
      <c r="HB43" s="185">
        <v>2</v>
      </c>
      <c r="HC43" s="185" t="s">
        <v>14</v>
      </c>
      <c r="HD43" s="185" t="s">
        <v>14</v>
      </c>
      <c r="HE43" s="182">
        <v>44495</v>
      </c>
      <c r="HF43" s="192" t="s">
        <v>3825</v>
      </c>
      <c r="HG43" s="192">
        <v>0</v>
      </c>
      <c r="HH43" s="192" t="s">
        <v>2716</v>
      </c>
      <c r="HI43" s="192" t="s">
        <v>22</v>
      </c>
      <c r="HJ43" s="192">
        <v>2</v>
      </c>
      <c r="HK43" s="192" t="s">
        <v>14</v>
      </c>
      <c r="HL43" s="192" t="s">
        <v>14</v>
      </c>
      <c r="HM43" s="193">
        <v>44495</v>
      </c>
      <c r="HN43" s="191" t="s">
        <v>3831</v>
      </c>
      <c r="HO43" s="185">
        <v>2</v>
      </c>
      <c r="HP43" s="185" t="s">
        <v>2716</v>
      </c>
      <c r="HQ43" s="185" t="s">
        <v>22</v>
      </c>
      <c r="HR43" s="185">
        <v>2</v>
      </c>
      <c r="HS43" s="185" t="s">
        <v>14</v>
      </c>
      <c r="HT43" s="185" t="s">
        <v>14</v>
      </c>
      <c r="HU43" s="182">
        <v>44495</v>
      </c>
      <c r="HV43" s="192" t="s">
        <v>3828</v>
      </c>
      <c r="HW43" s="192">
        <v>1</v>
      </c>
      <c r="HX43" s="192" t="s">
        <v>2716</v>
      </c>
      <c r="HY43" s="192" t="s">
        <v>22</v>
      </c>
      <c r="HZ43" s="192">
        <v>2</v>
      </c>
      <c r="IA43" s="192" t="s">
        <v>14</v>
      </c>
      <c r="IB43" s="192" t="s">
        <v>14</v>
      </c>
      <c r="IC43" s="193">
        <v>44495</v>
      </c>
      <c r="ID43" s="191" t="s">
        <v>3830</v>
      </c>
      <c r="IE43" s="185">
        <v>0</v>
      </c>
      <c r="IF43" s="185" t="s">
        <v>2716</v>
      </c>
      <c r="IG43" s="185" t="s">
        <v>22</v>
      </c>
      <c r="IH43" s="185">
        <v>2</v>
      </c>
      <c r="II43" s="185" t="s">
        <v>14</v>
      </c>
      <c r="IJ43" s="185" t="s">
        <v>14</v>
      </c>
      <c r="IK43" s="182">
        <v>44495</v>
      </c>
      <c r="IL43" s="192" t="s">
        <v>3829</v>
      </c>
      <c r="IM43" s="192">
        <v>3</v>
      </c>
      <c r="IN43" s="192" t="s">
        <v>2716</v>
      </c>
      <c r="IO43" s="192" t="s">
        <v>22</v>
      </c>
      <c r="IP43" s="192">
        <v>2</v>
      </c>
      <c r="IQ43" s="192" t="s">
        <v>14</v>
      </c>
      <c r="IR43" s="192" t="s">
        <v>14</v>
      </c>
      <c r="IS43" s="193">
        <v>44495</v>
      </c>
    </row>
    <row r="44" spans="1:253" s="187" customFormat="1" ht="12.95" customHeight="1" x14ac:dyDescent="0.2">
      <c r="A44" s="187" t="s">
        <v>5995</v>
      </c>
      <c r="B44" s="187" t="s">
        <v>8427</v>
      </c>
      <c r="C44" s="187" t="s">
        <v>5996</v>
      </c>
      <c r="D44" s="187" t="s">
        <v>5997</v>
      </c>
      <c r="E44" s="187" t="s">
        <v>7965</v>
      </c>
      <c r="F44" s="187" t="s">
        <v>7049</v>
      </c>
      <c r="G44" s="180">
        <v>10154000</v>
      </c>
      <c r="H44" s="181" t="s">
        <v>7046</v>
      </c>
      <c r="I44" s="181" t="s">
        <v>22</v>
      </c>
      <c r="J44" s="181">
        <v>2</v>
      </c>
      <c r="K44" s="181" t="s">
        <v>7048</v>
      </c>
      <c r="L44" s="181" t="s">
        <v>7047</v>
      </c>
      <c r="M44" s="182">
        <v>44658</v>
      </c>
      <c r="N44" s="191" t="s">
        <v>7096</v>
      </c>
      <c r="O44" s="183">
        <v>275</v>
      </c>
      <c r="P44" s="183" t="s">
        <v>7093</v>
      </c>
      <c r="Q44" s="183" t="s">
        <v>22</v>
      </c>
      <c r="R44" s="183">
        <v>2</v>
      </c>
      <c r="S44" s="183" t="s">
        <v>7095</v>
      </c>
      <c r="T44" s="183" t="s">
        <v>7094</v>
      </c>
      <c r="U44" s="184">
        <v>44658</v>
      </c>
      <c r="V44" s="191" t="s">
        <v>7100</v>
      </c>
      <c r="W44" s="181">
        <v>520000</v>
      </c>
      <c r="X44" s="181" t="s">
        <v>7097</v>
      </c>
      <c r="Y44" s="181" t="s">
        <v>22</v>
      </c>
      <c r="Z44" s="181">
        <v>2</v>
      </c>
      <c r="AA44" s="181" t="s">
        <v>7099</v>
      </c>
      <c r="AB44" s="181" t="s">
        <v>7098</v>
      </c>
      <c r="AC44" s="182">
        <v>44658</v>
      </c>
      <c r="AD44" s="191" t="s">
        <v>7103</v>
      </c>
      <c r="AE44" s="189">
        <v>404000</v>
      </c>
      <c r="AF44" s="189" t="s">
        <v>7101</v>
      </c>
      <c r="AG44" s="189" t="s">
        <v>22</v>
      </c>
      <c r="AH44" s="189">
        <v>2</v>
      </c>
      <c r="AI44" s="189" t="s">
        <v>7102</v>
      </c>
      <c r="AJ44" s="189" t="s">
        <v>6128</v>
      </c>
      <c r="AK44" s="190">
        <v>44658</v>
      </c>
      <c r="AL44" s="191" t="s">
        <v>7104</v>
      </c>
      <c r="AM44" s="181">
        <v>404000</v>
      </c>
      <c r="AN44" s="181" t="s">
        <v>7101</v>
      </c>
      <c r="AO44" s="181" t="s">
        <v>22</v>
      </c>
      <c r="AP44" s="181">
        <v>2</v>
      </c>
      <c r="AQ44" s="181" t="s">
        <v>7102</v>
      </c>
      <c r="AR44" s="181" t="s">
        <v>6128</v>
      </c>
      <c r="AS44" s="182">
        <v>44658</v>
      </c>
      <c r="AT44" s="192" t="s">
        <v>9001</v>
      </c>
      <c r="AU44" s="189" t="e">
        <v>#N/A</v>
      </c>
      <c r="AV44" s="189" t="e">
        <v>#N/A</v>
      </c>
      <c r="AW44" s="189" t="e">
        <v>#N/A</v>
      </c>
      <c r="AX44" s="189" t="e">
        <v>#N/A</v>
      </c>
      <c r="AY44" s="189" t="e">
        <v>#N/A</v>
      </c>
      <c r="AZ44" s="189" t="e">
        <v>#N/A</v>
      </c>
      <c r="BA44" s="190" t="e">
        <v>#N/A</v>
      </c>
      <c r="BB44" s="191" t="s">
        <v>9002</v>
      </c>
      <c r="BC44" s="181" t="e">
        <v>#N/A</v>
      </c>
      <c r="BD44" s="181" t="e">
        <v>#N/A</v>
      </c>
      <c r="BE44" s="181" t="e">
        <v>#N/A</v>
      </c>
      <c r="BF44" s="181" t="e">
        <v>#N/A</v>
      </c>
      <c r="BG44" s="181" t="e">
        <v>#N/A</v>
      </c>
      <c r="BH44" s="181" t="e">
        <v>#N/A</v>
      </c>
      <c r="BI44" s="182" t="e">
        <v>#N/A</v>
      </c>
      <c r="BJ44" s="192" t="s">
        <v>7107</v>
      </c>
      <c r="BK44" s="192">
        <v>0</v>
      </c>
      <c r="BL44" s="192" t="s">
        <v>7105</v>
      </c>
      <c r="BM44" s="192" t="s">
        <v>22</v>
      </c>
      <c r="BN44" s="192">
        <v>2</v>
      </c>
      <c r="BO44" s="192" t="s">
        <v>7106</v>
      </c>
      <c r="BP44" s="189" t="s">
        <v>1918</v>
      </c>
      <c r="BQ44" s="193">
        <v>44658</v>
      </c>
      <c r="BR44" s="191" t="s">
        <v>9003</v>
      </c>
      <c r="BS44" s="185" t="e">
        <v>#N/A</v>
      </c>
      <c r="BT44" s="185" t="e">
        <v>#N/A</v>
      </c>
      <c r="BU44" s="185" t="e">
        <v>#N/A</v>
      </c>
      <c r="BV44" s="185" t="e">
        <v>#N/A</v>
      </c>
      <c r="BW44" s="185" t="e">
        <v>#N/A</v>
      </c>
      <c r="BX44" s="185" t="e">
        <v>#N/A</v>
      </c>
      <c r="BY44" s="182" t="e">
        <v>#N/A</v>
      </c>
      <c r="BZ44" s="192" t="s">
        <v>9004</v>
      </c>
      <c r="CA44" s="192" t="e">
        <v>#N/A</v>
      </c>
      <c r="CB44" s="192" t="e">
        <v>#N/A</v>
      </c>
      <c r="CC44" s="192" t="e">
        <v>#N/A</v>
      </c>
      <c r="CD44" s="192" t="e">
        <v>#N/A</v>
      </c>
      <c r="CE44" s="192" t="e">
        <v>#N/A</v>
      </c>
      <c r="CF44" s="192" t="e">
        <v>#N/A</v>
      </c>
      <c r="CG44" s="193" t="e">
        <v>#N/A</v>
      </c>
      <c r="CH44" s="191" t="s">
        <v>9005</v>
      </c>
      <c r="CI44" s="192" t="e">
        <v>#N/A</v>
      </c>
      <c r="CJ44" s="192" t="e">
        <v>#N/A</v>
      </c>
      <c r="CK44" s="192" t="e">
        <v>#N/A</v>
      </c>
      <c r="CL44" s="192" t="e">
        <v>#N/A</v>
      </c>
      <c r="CM44" s="192" t="e">
        <v>#N/A</v>
      </c>
      <c r="CN44" s="192" t="e">
        <v>#N/A</v>
      </c>
      <c r="CO44" s="194" t="e">
        <v>#N/A</v>
      </c>
      <c r="CP44" s="192" t="s">
        <v>9006</v>
      </c>
      <c r="CQ44" s="185" t="e">
        <v>#N/A</v>
      </c>
      <c r="CR44" s="185" t="e">
        <v>#N/A</v>
      </c>
      <c r="CS44" s="185" t="e">
        <v>#N/A</v>
      </c>
      <c r="CT44" s="185" t="e">
        <v>#N/A</v>
      </c>
      <c r="CU44" s="185" t="e">
        <v>#N/A</v>
      </c>
      <c r="CV44" s="185" t="e">
        <v>#N/A</v>
      </c>
      <c r="CW44" s="182" t="e">
        <v>#N/A</v>
      </c>
      <c r="CX44" s="192" t="s">
        <v>7112</v>
      </c>
      <c r="CY44" s="189">
        <v>0</v>
      </c>
      <c r="CZ44" s="189" t="s">
        <v>7109</v>
      </c>
      <c r="DA44" s="189" t="s">
        <v>22</v>
      </c>
      <c r="DB44" s="189">
        <v>2</v>
      </c>
      <c r="DC44" s="189" t="s">
        <v>7111</v>
      </c>
      <c r="DD44" s="189" t="s">
        <v>7110</v>
      </c>
      <c r="DE44" s="195">
        <v>44658</v>
      </c>
      <c r="DF44" s="191" t="s">
        <v>7113</v>
      </c>
      <c r="DG44" s="181">
        <v>116000</v>
      </c>
      <c r="DH44" s="185" t="s">
        <v>7109</v>
      </c>
      <c r="DI44" s="185" t="s">
        <v>22</v>
      </c>
      <c r="DJ44" s="185">
        <v>2</v>
      </c>
      <c r="DK44" s="185" t="s">
        <v>7111</v>
      </c>
      <c r="DL44" s="185" t="s">
        <v>7110</v>
      </c>
      <c r="DM44" s="182">
        <v>44658</v>
      </c>
      <c r="DN44" s="192" t="s">
        <v>7114</v>
      </c>
      <c r="DO44" s="189">
        <v>404000</v>
      </c>
      <c r="DP44" s="192" t="s">
        <v>7109</v>
      </c>
      <c r="DQ44" s="192" t="s">
        <v>22</v>
      </c>
      <c r="DR44" s="192">
        <v>2</v>
      </c>
      <c r="DS44" s="192" t="s">
        <v>7111</v>
      </c>
      <c r="DT44" s="192" t="s">
        <v>7110</v>
      </c>
      <c r="DU44" s="193">
        <v>44658</v>
      </c>
      <c r="DV44" s="191" t="s">
        <v>7115</v>
      </c>
      <c r="DW44" s="181">
        <v>0</v>
      </c>
      <c r="DX44" s="185" t="s">
        <v>7109</v>
      </c>
      <c r="DY44" s="185" t="s">
        <v>22</v>
      </c>
      <c r="DZ44" s="185">
        <v>2</v>
      </c>
      <c r="EA44" s="185" t="s">
        <v>7111</v>
      </c>
      <c r="EB44" s="185" t="s">
        <v>7110</v>
      </c>
      <c r="EC44" s="182">
        <v>44658</v>
      </c>
      <c r="ED44" s="192" t="s">
        <v>7116</v>
      </c>
      <c r="EE44" s="189">
        <v>0</v>
      </c>
      <c r="EF44" s="192" t="s">
        <v>7109</v>
      </c>
      <c r="EG44" s="192" t="s">
        <v>22</v>
      </c>
      <c r="EH44" s="192">
        <v>2</v>
      </c>
      <c r="EI44" s="192" t="s">
        <v>7111</v>
      </c>
      <c r="EJ44" s="192" t="s">
        <v>7110</v>
      </c>
      <c r="EK44" s="193">
        <v>44658</v>
      </c>
      <c r="EL44" s="191" t="s">
        <v>7117</v>
      </c>
      <c r="EM44" s="181">
        <v>0</v>
      </c>
      <c r="EN44" s="185" t="s">
        <v>7109</v>
      </c>
      <c r="EO44" s="185" t="s">
        <v>22</v>
      </c>
      <c r="EP44" s="185">
        <v>2</v>
      </c>
      <c r="EQ44" s="185" t="s">
        <v>7111</v>
      </c>
      <c r="ER44" s="185" t="s">
        <v>7110</v>
      </c>
      <c r="ES44" s="182">
        <v>44658</v>
      </c>
      <c r="ET44" s="192" t="s">
        <v>7108</v>
      </c>
      <c r="EU44" s="192">
        <v>0</v>
      </c>
      <c r="EV44" s="192" t="s">
        <v>7105</v>
      </c>
      <c r="EW44" s="192" t="s">
        <v>22</v>
      </c>
      <c r="EX44" s="192">
        <v>2</v>
      </c>
      <c r="EY44" s="192" t="s">
        <v>7106</v>
      </c>
      <c r="EZ44" s="192" t="s">
        <v>1918</v>
      </c>
      <c r="FA44" s="193">
        <v>44658</v>
      </c>
      <c r="FB44" s="191" t="s">
        <v>7119</v>
      </c>
      <c r="FC44" s="185">
        <v>2</v>
      </c>
      <c r="FD44" s="185" t="s">
        <v>7109</v>
      </c>
      <c r="FE44" s="185" t="s">
        <v>22</v>
      </c>
      <c r="FF44" s="185">
        <v>2</v>
      </c>
      <c r="FG44" s="185" t="s">
        <v>7118</v>
      </c>
      <c r="FH44" s="185" t="s">
        <v>7110</v>
      </c>
      <c r="FI44" s="182">
        <v>44658</v>
      </c>
      <c r="FJ44" s="191" t="s">
        <v>9007</v>
      </c>
      <c r="FK44" s="192" t="e">
        <v>#N/A</v>
      </c>
      <c r="FL44" s="192" t="e">
        <v>#N/A</v>
      </c>
      <c r="FM44" s="192" t="e">
        <v>#N/A</v>
      </c>
      <c r="FN44" s="192" t="e">
        <v>#N/A</v>
      </c>
      <c r="FO44" s="192" t="e">
        <v>#N/A</v>
      </c>
      <c r="FP44" s="189" t="e">
        <v>#N/A</v>
      </c>
      <c r="FQ44" s="190" t="e">
        <v>#N/A</v>
      </c>
      <c r="FR44" s="191" t="s">
        <v>9008</v>
      </c>
      <c r="FS44" s="185" t="e">
        <v>#N/A</v>
      </c>
      <c r="FT44" s="185" t="e">
        <v>#N/A</v>
      </c>
      <c r="FU44" s="185" t="e">
        <v>#N/A</v>
      </c>
      <c r="FV44" s="185" t="e">
        <v>#N/A</v>
      </c>
      <c r="FW44" s="185" t="e">
        <v>#N/A</v>
      </c>
      <c r="FX44" s="185" t="e">
        <v>#N/A</v>
      </c>
      <c r="FY44" s="182" t="e">
        <v>#N/A</v>
      </c>
      <c r="FZ44" s="192" t="s">
        <v>5999</v>
      </c>
      <c r="GA44" s="192">
        <v>0</v>
      </c>
      <c r="GB44" s="192" t="s">
        <v>2716</v>
      </c>
      <c r="GC44" s="192" t="s">
        <v>22</v>
      </c>
      <c r="GD44" s="192">
        <v>2</v>
      </c>
      <c r="GE44" s="192" t="s">
        <v>14</v>
      </c>
      <c r="GF44" s="192" t="s">
        <v>14</v>
      </c>
      <c r="GG44" s="193">
        <v>44620</v>
      </c>
      <c r="GH44" s="191" t="s">
        <v>6005</v>
      </c>
      <c r="GI44" s="185">
        <v>0</v>
      </c>
      <c r="GJ44" s="185" t="s">
        <v>2716</v>
      </c>
      <c r="GK44" s="185" t="s">
        <v>22</v>
      </c>
      <c r="GL44" s="185">
        <v>2</v>
      </c>
      <c r="GM44" s="185" t="s">
        <v>14</v>
      </c>
      <c r="GN44" s="185" t="s">
        <v>14</v>
      </c>
      <c r="GO44" s="182">
        <v>44620</v>
      </c>
      <c r="GP44" s="192" t="s">
        <v>6000</v>
      </c>
      <c r="GQ44" s="192">
        <v>1</v>
      </c>
      <c r="GR44" s="192" t="s">
        <v>2716</v>
      </c>
      <c r="GS44" s="192" t="s">
        <v>22</v>
      </c>
      <c r="GT44" s="192">
        <v>2</v>
      </c>
      <c r="GU44" s="192" t="s">
        <v>14</v>
      </c>
      <c r="GV44" s="192" t="s">
        <v>14</v>
      </c>
      <c r="GW44" s="193">
        <v>44620</v>
      </c>
      <c r="GX44" s="191" t="s">
        <v>6006</v>
      </c>
      <c r="GY44" s="185">
        <v>0</v>
      </c>
      <c r="GZ44" s="185" t="s">
        <v>2716</v>
      </c>
      <c r="HA44" s="185" t="s">
        <v>22</v>
      </c>
      <c r="HB44" s="185">
        <v>2</v>
      </c>
      <c r="HC44" s="185" t="s">
        <v>14</v>
      </c>
      <c r="HD44" s="185" t="s">
        <v>14</v>
      </c>
      <c r="HE44" s="182">
        <v>44620</v>
      </c>
      <c r="HF44" s="192" t="s">
        <v>5998</v>
      </c>
      <c r="HG44" s="192">
        <v>0</v>
      </c>
      <c r="HH44" s="192" t="s">
        <v>2716</v>
      </c>
      <c r="HI44" s="192" t="s">
        <v>22</v>
      </c>
      <c r="HJ44" s="192">
        <v>2</v>
      </c>
      <c r="HK44" s="192" t="s">
        <v>14</v>
      </c>
      <c r="HL44" s="192" t="s">
        <v>14</v>
      </c>
      <c r="HM44" s="193">
        <v>44620</v>
      </c>
      <c r="HN44" s="191" t="s">
        <v>6004</v>
      </c>
      <c r="HO44" s="185">
        <v>0</v>
      </c>
      <c r="HP44" s="185" t="s">
        <v>2716</v>
      </c>
      <c r="HQ44" s="185" t="s">
        <v>22</v>
      </c>
      <c r="HR44" s="185">
        <v>2</v>
      </c>
      <c r="HS44" s="185" t="s">
        <v>14</v>
      </c>
      <c r="HT44" s="185" t="s">
        <v>14</v>
      </c>
      <c r="HU44" s="182">
        <v>44620</v>
      </c>
      <c r="HV44" s="192" t="s">
        <v>6001</v>
      </c>
      <c r="HW44" s="192">
        <v>0</v>
      </c>
      <c r="HX44" s="192" t="s">
        <v>2716</v>
      </c>
      <c r="HY44" s="192" t="s">
        <v>22</v>
      </c>
      <c r="HZ44" s="192">
        <v>2</v>
      </c>
      <c r="IA44" s="192" t="s">
        <v>14</v>
      </c>
      <c r="IB44" s="192" t="s">
        <v>14</v>
      </c>
      <c r="IC44" s="193">
        <v>44620</v>
      </c>
      <c r="ID44" s="191" t="s">
        <v>6003</v>
      </c>
      <c r="IE44" s="185">
        <v>0</v>
      </c>
      <c r="IF44" s="185" t="s">
        <v>2716</v>
      </c>
      <c r="IG44" s="185" t="s">
        <v>22</v>
      </c>
      <c r="IH44" s="185">
        <v>2</v>
      </c>
      <c r="II44" s="185" t="s">
        <v>14</v>
      </c>
      <c r="IJ44" s="185" t="s">
        <v>14</v>
      </c>
      <c r="IK44" s="182">
        <v>44620</v>
      </c>
      <c r="IL44" s="192" t="s">
        <v>6002</v>
      </c>
      <c r="IM44" s="192">
        <v>0</v>
      </c>
      <c r="IN44" s="192" t="s">
        <v>2716</v>
      </c>
      <c r="IO44" s="192" t="s">
        <v>22</v>
      </c>
      <c r="IP44" s="192">
        <v>2</v>
      </c>
      <c r="IQ44" s="192" t="s">
        <v>14</v>
      </c>
      <c r="IR44" s="192" t="s">
        <v>14</v>
      </c>
      <c r="IS44" s="193">
        <v>44620</v>
      </c>
    </row>
    <row r="45" spans="1:253" s="187" customFormat="1" ht="12.95" customHeight="1" x14ac:dyDescent="0.2">
      <c r="A45" s="187" t="s">
        <v>1184</v>
      </c>
      <c r="B45" s="187" t="s">
        <v>8415</v>
      </c>
      <c r="C45" s="187" t="s">
        <v>1185</v>
      </c>
      <c r="D45" s="187" t="s">
        <v>1186</v>
      </c>
      <c r="E45" s="187" t="s">
        <v>7966</v>
      </c>
      <c r="F45" s="187" t="s">
        <v>1498</v>
      </c>
      <c r="G45" s="180">
        <v>237655000</v>
      </c>
      <c r="H45" s="181" t="s">
        <v>1495</v>
      </c>
      <c r="I45" s="181" t="s">
        <v>19</v>
      </c>
      <c r="J45" s="181">
        <v>3</v>
      </c>
      <c r="K45" s="181" t="s">
        <v>1497</v>
      </c>
      <c r="L45" s="181" t="s">
        <v>1496</v>
      </c>
      <c r="M45" s="182">
        <v>43859</v>
      </c>
      <c r="N45" s="191" t="s">
        <v>1488</v>
      </c>
      <c r="O45" s="183">
        <v>416060</v>
      </c>
      <c r="P45" s="183" t="s">
        <v>1485</v>
      </c>
      <c r="Q45" s="183" t="s">
        <v>19</v>
      </c>
      <c r="R45" s="183">
        <v>3</v>
      </c>
      <c r="S45" s="183" t="s">
        <v>1487</v>
      </c>
      <c r="T45" s="183" t="s">
        <v>1486</v>
      </c>
      <c r="U45" s="184">
        <v>43859</v>
      </c>
      <c r="V45" s="191" t="s">
        <v>1494</v>
      </c>
      <c r="W45" s="181">
        <v>3594000</v>
      </c>
      <c r="X45" s="181" t="s">
        <v>1489</v>
      </c>
      <c r="Y45" s="181" t="s">
        <v>19</v>
      </c>
      <c r="Z45" s="181">
        <v>3</v>
      </c>
      <c r="AA45" s="181" t="s">
        <v>1493</v>
      </c>
      <c r="AB45" s="181" t="s">
        <v>1490</v>
      </c>
      <c r="AC45" s="182">
        <v>43859</v>
      </c>
      <c r="AD45" s="191" t="s">
        <v>1492</v>
      </c>
      <c r="AE45" s="189">
        <v>3594000</v>
      </c>
      <c r="AF45" s="189" t="s">
        <v>1489</v>
      </c>
      <c r="AG45" s="189" t="s">
        <v>19</v>
      </c>
      <c r="AH45" s="189">
        <v>3</v>
      </c>
      <c r="AI45" s="189" t="s">
        <v>1491</v>
      </c>
      <c r="AJ45" s="189" t="s">
        <v>1490</v>
      </c>
      <c r="AK45" s="190">
        <v>43859</v>
      </c>
      <c r="AL45" s="191" t="s">
        <v>6105</v>
      </c>
      <c r="AM45" s="181">
        <v>100000</v>
      </c>
      <c r="AN45" s="181" t="s">
        <v>6102</v>
      </c>
      <c r="AO45" s="181" t="s">
        <v>19</v>
      </c>
      <c r="AP45" s="181">
        <v>3</v>
      </c>
      <c r="AQ45" s="181" t="s">
        <v>6104</v>
      </c>
      <c r="AR45" s="181" t="s">
        <v>6103</v>
      </c>
      <c r="AS45" s="182">
        <v>44628</v>
      </c>
      <c r="AT45" s="192" t="s">
        <v>1193</v>
      </c>
      <c r="AU45" s="189" t="s">
        <v>14</v>
      </c>
      <c r="AV45" s="189" t="s">
        <v>14</v>
      </c>
      <c r="AW45" s="189" t="s">
        <v>14</v>
      </c>
      <c r="AX45" s="189" t="s">
        <v>14</v>
      </c>
      <c r="AY45" s="189" t="s">
        <v>1173</v>
      </c>
      <c r="AZ45" s="189" t="s">
        <v>14</v>
      </c>
      <c r="BA45" s="190">
        <v>43676</v>
      </c>
      <c r="BB45" s="191" t="s">
        <v>1192</v>
      </c>
      <c r="BC45" s="181" t="s">
        <v>14</v>
      </c>
      <c r="BD45" s="181" t="s">
        <v>14</v>
      </c>
      <c r="BE45" s="181" t="s">
        <v>14</v>
      </c>
      <c r="BF45" s="181" t="s">
        <v>14</v>
      </c>
      <c r="BG45" s="181" t="s">
        <v>1173</v>
      </c>
      <c r="BH45" s="181" t="s">
        <v>14</v>
      </c>
      <c r="BI45" s="182">
        <v>43676</v>
      </c>
      <c r="BJ45" s="192" t="s">
        <v>6310</v>
      </c>
      <c r="BK45" s="192">
        <v>122</v>
      </c>
      <c r="BL45" s="192" t="s">
        <v>6228</v>
      </c>
      <c r="BM45" s="192" t="s">
        <v>22</v>
      </c>
      <c r="BN45" s="192">
        <v>2</v>
      </c>
      <c r="BO45" s="192" t="s">
        <v>6309</v>
      </c>
      <c r="BP45" s="189" t="s">
        <v>2535</v>
      </c>
      <c r="BQ45" s="193">
        <v>44635</v>
      </c>
      <c r="BR45" s="191" t="s">
        <v>1187</v>
      </c>
      <c r="BS45" s="185" t="s">
        <v>14</v>
      </c>
      <c r="BT45" s="185" t="s">
        <v>14</v>
      </c>
      <c r="BU45" s="185" t="s">
        <v>14</v>
      </c>
      <c r="BV45" s="185" t="s">
        <v>14</v>
      </c>
      <c r="BW45" s="185" t="s">
        <v>1173</v>
      </c>
      <c r="BX45" s="185" t="s">
        <v>14</v>
      </c>
      <c r="BY45" s="182">
        <v>43676</v>
      </c>
      <c r="BZ45" s="192" t="s">
        <v>1188</v>
      </c>
      <c r="CA45" s="192" t="s">
        <v>14</v>
      </c>
      <c r="CB45" s="192" t="s">
        <v>14</v>
      </c>
      <c r="CC45" s="192" t="s">
        <v>14</v>
      </c>
      <c r="CD45" s="192" t="s">
        <v>14</v>
      </c>
      <c r="CE45" s="192" t="s">
        <v>1173</v>
      </c>
      <c r="CF45" s="192" t="s">
        <v>14</v>
      </c>
      <c r="CG45" s="193">
        <v>43676</v>
      </c>
      <c r="CH45" s="191" t="s">
        <v>9009</v>
      </c>
      <c r="CI45" s="192" t="e">
        <v>#N/A</v>
      </c>
      <c r="CJ45" s="192" t="e">
        <v>#N/A</v>
      </c>
      <c r="CK45" s="192" t="e">
        <v>#N/A</v>
      </c>
      <c r="CL45" s="192" t="e">
        <v>#N/A</v>
      </c>
      <c r="CM45" s="192" t="e">
        <v>#N/A</v>
      </c>
      <c r="CN45" s="192" t="e">
        <v>#N/A</v>
      </c>
      <c r="CO45" s="194" t="e">
        <v>#N/A</v>
      </c>
      <c r="CP45" s="192" t="s">
        <v>1191</v>
      </c>
      <c r="CQ45" s="185" t="s">
        <v>14</v>
      </c>
      <c r="CR45" s="185" t="s">
        <v>14</v>
      </c>
      <c r="CS45" s="185" t="s">
        <v>14</v>
      </c>
      <c r="CT45" s="185" t="s">
        <v>14</v>
      </c>
      <c r="CU45" s="185" t="s">
        <v>1173</v>
      </c>
      <c r="CV45" s="185" t="s">
        <v>14</v>
      </c>
      <c r="CW45" s="182">
        <v>43676</v>
      </c>
      <c r="CX45" s="192" t="s">
        <v>6106</v>
      </c>
      <c r="CY45" s="189">
        <v>100000</v>
      </c>
      <c r="CZ45" s="189" t="s">
        <v>6102</v>
      </c>
      <c r="DA45" s="189" t="s">
        <v>19</v>
      </c>
      <c r="DB45" s="189">
        <v>3</v>
      </c>
      <c r="DC45" s="189" t="s">
        <v>6111</v>
      </c>
      <c r="DD45" s="189" t="s">
        <v>6103</v>
      </c>
      <c r="DE45" s="195">
        <v>44628</v>
      </c>
      <c r="DF45" s="191" t="s">
        <v>6110</v>
      </c>
      <c r="DG45" s="181">
        <v>3494000</v>
      </c>
      <c r="DH45" s="185" t="s">
        <v>6107</v>
      </c>
      <c r="DI45" s="185" t="s">
        <v>19</v>
      </c>
      <c r="DJ45" s="185">
        <v>3</v>
      </c>
      <c r="DK45" s="185" t="s">
        <v>6109</v>
      </c>
      <c r="DL45" s="185" t="s">
        <v>6108</v>
      </c>
      <c r="DM45" s="182">
        <v>44628</v>
      </c>
      <c r="DN45" s="192" t="s">
        <v>4846</v>
      </c>
      <c r="DO45" s="189">
        <v>0</v>
      </c>
      <c r="DP45" s="192" t="s">
        <v>14</v>
      </c>
      <c r="DQ45" s="192" t="s">
        <v>14</v>
      </c>
      <c r="DR45" s="192" t="s">
        <v>14</v>
      </c>
      <c r="DS45" s="192" t="s">
        <v>14</v>
      </c>
      <c r="DT45" s="192" t="s">
        <v>14</v>
      </c>
      <c r="DU45" s="193">
        <v>44550</v>
      </c>
      <c r="DV45" s="191" t="s">
        <v>6112</v>
      </c>
      <c r="DW45" s="181">
        <v>100000</v>
      </c>
      <c r="DX45" s="185" t="s">
        <v>6102</v>
      </c>
      <c r="DY45" s="185" t="s">
        <v>19</v>
      </c>
      <c r="DZ45" s="185">
        <v>3</v>
      </c>
      <c r="EA45" s="185" t="s">
        <v>6111</v>
      </c>
      <c r="EB45" s="185" t="s">
        <v>6103</v>
      </c>
      <c r="EC45" s="182">
        <v>44628</v>
      </c>
      <c r="ED45" s="192" t="s">
        <v>4847</v>
      </c>
      <c r="EE45" s="189">
        <v>0</v>
      </c>
      <c r="EF45" s="192" t="s">
        <v>14</v>
      </c>
      <c r="EG45" s="192" t="s">
        <v>14</v>
      </c>
      <c r="EH45" s="192" t="s">
        <v>14</v>
      </c>
      <c r="EI45" s="192" t="s">
        <v>14</v>
      </c>
      <c r="EJ45" s="192" t="s">
        <v>14</v>
      </c>
      <c r="EK45" s="193">
        <v>44550</v>
      </c>
      <c r="EL45" s="191" t="s">
        <v>4848</v>
      </c>
      <c r="EM45" s="181">
        <v>0</v>
      </c>
      <c r="EN45" s="185" t="s">
        <v>14</v>
      </c>
      <c r="EO45" s="185" t="s">
        <v>14</v>
      </c>
      <c r="EP45" s="185" t="s">
        <v>14</v>
      </c>
      <c r="EQ45" s="185" t="s">
        <v>14</v>
      </c>
      <c r="ER45" s="185" t="s">
        <v>14</v>
      </c>
      <c r="ES45" s="182">
        <v>44550</v>
      </c>
      <c r="ET45" s="192" t="s">
        <v>6311</v>
      </c>
      <c r="EU45" s="192">
        <v>185</v>
      </c>
      <c r="EV45" s="192" t="s">
        <v>6228</v>
      </c>
      <c r="EW45" s="192" t="s">
        <v>22</v>
      </c>
      <c r="EX45" s="192">
        <v>2</v>
      </c>
      <c r="EY45" s="192" t="s">
        <v>6309</v>
      </c>
      <c r="EZ45" s="192" t="s">
        <v>2535</v>
      </c>
      <c r="FA45" s="193">
        <v>44635</v>
      </c>
      <c r="FB45" s="191" t="s">
        <v>1190</v>
      </c>
      <c r="FC45" s="185">
        <v>4</v>
      </c>
      <c r="FD45" s="185" t="s">
        <v>14</v>
      </c>
      <c r="FE45" s="185" t="s">
        <v>47</v>
      </c>
      <c r="FF45" s="185">
        <v>1</v>
      </c>
      <c r="FG45" s="185" t="s">
        <v>1189</v>
      </c>
      <c r="FH45" s="185" t="s">
        <v>14</v>
      </c>
      <c r="FI45" s="182">
        <v>43676</v>
      </c>
      <c r="FJ45" s="191" t="s">
        <v>1194</v>
      </c>
      <c r="FK45" s="192" t="s">
        <v>14</v>
      </c>
      <c r="FL45" s="192" t="s">
        <v>14</v>
      </c>
      <c r="FM45" s="192" t="s">
        <v>14</v>
      </c>
      <c r="FN45" s="192" t="s">
        <v>14</v>
      </c>
      <c r="FO45" s="192" t="s">
        <v>1173</v>
      </c>
      <c r="FP45" s="189" t="s">
        <v>14</v>
      </c>
      <c r="FQ45" s="190">
        <v>43676</v>
      </c>
      <c r="FR45" s="191" t="s">
        <v>1195</v>
      </c>
      <c r="FS45" s="185" t="s">
        <v>14</v>
      </c>
      <c r="FT45" s="185" t="s">
        <v>14</v>
      </c>
      <c r="FU45" s="185" t="s">
        <v>14</v>
      </c>
      <c r="FV45" s="185" t="s">
        <v>14</v>
      </c>
      <c r="FW45" s="185" t="s">
        <v>1173</v>
      </c>
      <c r="FX45" s="185" t="s">
        <v>14</v>
      </c>
      <c r="FY45" s="182">
        <v>43676</v>
      </c>
      <c r="FZ45" s="192" t="s">
        <v>3704</v>
      </c>
      <c r="GA45" s="192">
        <v>1</v>
      </c>
      <c r="GB45" s="192" t="s">
        <v>2716</v>
      </c>
      <c r="GC45" s="192" t="s">
        <v>22</v>
      </c>
      <c r="GD45" s="192">
        <v>2</v>
      </c>
      <c r="GE45" s="192" t="s">
        <v>14</v>
      </c>
      <c r="GF45" s="192" t="s">
        <v>14</v>
      </c>
      <c r="GG45" s="193">
        <v>44494</v>
      </c>
      <c r="GH45" s="191" t="s">
        <v>3710</v>
      </c>
      <c r="GI45" s="185">
        <v>2</v>
      </c>
      <c r="GJ45" s="185" t="s">
        <v>2716</v>
      </c>
      <c r="GK45" s="185" t="s">
        <v>22</v>
      </c>
      <c r="GL45" s="185">
        <v>2</v>
      </c>
      <c r="GM45" s="185" t="s">
        <v>14</v>
      </c>
      <c r="GN45" s="185" t="s">
        <v>14</v>
      </c>
      <c r="GO45" s="182">
        <v>44494</v>
      </c>
      <c r="GP45" s="192" t="s">
        <v>3705</v>
      </c>
      <c r="GQ45" s="192">
        <v>2</v>
      </c>
      <c r="GR45" s="192" t="s">
        <v>2716</v>
      </c>
      <c r="GS45" s="192" t="s">
        <v>22</v>
      </c>
      <c r="GT45" s="192">
        <v>2</v>
      </c>
      <c r="GU45" s="192" t="s">
        <v>14</v>
      </c>
      <c r="GV45" s="192" t="s">
        <v>14</v>
      </c>
      <c r="GW45" s="193">
        <v>44494</v>
      </c>
      <c r="GX45" s="191" t="s">
        <v>3711</v>
      </c>
      <c r="GY45" s="185">
        <v>0</v>
      </c>
      <c r="GZ45" s="185" t="s">
        <v>2716</v>
      </c>
      <c r="HA45" s="185" t="s">
        <v>22</v>
      </c>
      <c r="HB45" s="185">
        <v>2</v>
      </c>
      <c r="HC45" s="185" t="s">
        <v>14</v>
      </c>
      <c r="HD45" s="185" t="s">
        <v>14</v>
      </c>
      <c r="HE45" s="182">
        <v>44494</v>
      </c>
      <c r="HF45" s="192" t="s">
        <v>3703</v>
      </c>
      <c r="HG45" s="192">
        <v>2</v>
      </c>
      <c r="HH45" s="192" t="s">
        <v>2716</v>
      </c>
      <c r="HI45" s="192" t="s">
        <v>22</v>
      </c>
      <c r="HJ45" s="192">
        <v>2</v>
      </c>
      <c r="HK45" s="192" t="s">
        <v>14</v>
      </c>
      <c r="HL45" s="192" t="s">
        <v>14</v>
      </c>
      <c r="HM45" s="193">
        <v>44494</v>
      </c>
      <c r="HN45" s="191" t="s">
        <v>3709</v>
      </c>
      <c r="HO45" s="185">
        <v>2</v>
      </c>
      <c r="HP45" s="185" t="s">
        <v>2716</v>
      </c>
      <c r="HQ45" s="185" t="s">
        <v>22</v>
      </c>
      <c r="HR45" s="185">
        <v>2</v>
      </c>
      <c r="HS45" s="185" t="s">
        <v>14</v>
      </c>
      <c r="HT45" s="185" t="s">
        <v>14</v>
      </c>
      <c r="HU45" s="182">
        <v>44494</v>
      </c>
      <c r="HV45" s="192" t="s">
        <v>3706</v>
      </c>
      <c r="HW45" s="192">
        <v>2</v>
      </c>
      <c r="HX45" s="192" t="s">
        <v>2716</v>
      </c>
      <c r="HY45" s="192" t="s">
        <v>22</v>
      </c>
      <c r="HZ45" s="192">
        <v>2</v>
      </c>
      <c r="IA45" s="192" t="s">
        <v>14</v>
      </c>
      <c r="IB45" s="192" t="s">
        <v>14</v>
      </c>
      <c r="IC45" s="193">
        <v>44494</v>
      </c>
      <c r="ID45" s="191" t="s">
        <v>3708</v>
      </c>
      <c r="IE45" s="185">
        <v>1</v>
      </c>
      <c r="IF45" s="185" t="s">
        <v>2716</v>
      </c>
      <c r="IG45" s="185" t="s">
        <v>22</v>
      </c>
      <c r="IH45" s="185">
        <v>2</v>
      </c>
      <c r="II45" s="185" t="s">
        <v>14</v>
      </c>
      <c r="IJ45" s="185" t="s">
        <v>14</v>
      </c>
      <c r="IK45" s="182">
        <v>44494</v>
      </c>
      <c r="IL45" s="192" t="s">
        <v>3707</v>
      </c>
      <c r="IM45" s="192">
        <v>1</v>
      </c>
      <c r="IN45" s="192" t="s">
        <v>2716</v>
      </c>
      <c r="IO45" s="192" t="s">
        <v>22</v>
      </c>
      <c r="IP45" s="192">
        <v>2</v>
      </c>
      <c r="IQ45" s="192" t="s">
        <v>14</v>
      </c>
      <c r="IR45" s="192" t="s">
        <v>14</v>
      </c>
      <c r="IS45" s="193">
        <v>44494</v>
      </c>
    </row>
    <row r="46" spans="1:253" s="187" customFormat="1" ht="12.95" customHeight="1" x14ac:dyDescent="0.2">
      <c r="A46" s="187" t="s">
        <v>902</v>
      </c>
      <c r="B46" s="187" t="s">
        <v>8415</v>
      </c>
      <c r="C46" s="187" t="s">
        <v>903</v>
      </c>
      <c r="D46" s="187" t="s">
        <v>904</v>
      </c>
      <c r="E46" s="187" t="s">
        <v>7967</v>
      </c>
      <c r="F46" s="187" t="s">
        <v>2222</v>
      </c>
      <c r="G46" s="180">
        <v>1353520000</v>
      </c>
      <c r="H46" s="181" t="s">
        <v>2219</v>
      </c>
      <c r="I46" s="181" t="s">
        <v>22</v>
      </c>
      <c r="J46" s="181">
        <v>2</v>
      </c>
      <c r="K46" s="181" t="s">
        <v>2221</v>
      </c>
      <c r="L46" s="181" t="s">
        <v>2220</v>
      </c>
      <c r="M46" s="182">
        <v>44223</v>
      </c>
      <c r="N46" s="191" t="s">
        <v>2226</v>
      </c>
      <c r="O46" s="183">
        <v>222236</v>
      </c>
      <c r="P46" s="183" t="s">
        <v>2223</v>
      </c>
      <c r="Q46" s="183" t="s">
        <v>22</v>
      </c>
      <c r="R46" s="183">
        <v>2</v>
      </c>
      <c r="S46" s="183" t="s">
        <v>2225</v>
      </c>
      <c r="T46" s="183" t="s">
        <v>2224</v>
      </c>
      <c r="U46" s="184">
        <v>44223</v>
      </c>
      <c r="V46" s="191" t="s">
        <v>2228</v>
      </c>
      <c r="W46" s="181">
        <v>12541000</v>
      </c>
      <c r="X46" s="181" t="s">
        <v>2223</v>
      </c>
      <c r="Y46" s="181" t="s">
        <v>22</v>
      </c>
      <c r="Z46" s="181">
        <v>2</v>
      </c>
      <c r="AA46" s="181" t="s">
        <v>2227</v>
      </c>
      <c r="AB46" s="181" t="s">
        <v>2224</v>
      </c>
      <c r="AC46" s="182">
        <v>44223</v>
      </c>
      <c r="AD46" s="191" t="s">
        <v>2230</v>
      </c>
      <c r="AE46" s="189" t="s">
        <v>14</v>
      </c>
      <c r="AF46" s="189" t="s">
        <v>14</v>
      </c>
      <c r="AG46" s="189" t="s">
        <v>14</v>
      </c>
      <c r="AH46" s="189" t="s">
        <v>14</v>
      </c>
      <c r="AI46" s="189" t="s">
        <v>2229</v>
      </c>
      <c r="AJ46" s="189" t="s">
        <v>14</v>
      </c>
      <c r="AK46" s="190">
        <v>44223</v>
      </c>
      <c r="AL46" s="191" t="s">
        <v>2240</v>
      </c>
      <c r="AM46" s="181" t="s">
        <v>14</v>
      </c>
      <c r="AN46" s="181" t="s">
        <v>14</v>
      </c>
      <c r="AO46" s="181" t="s">
        <v>14</v>
      </c>
      <c r="AP46" s="181" t="s">
        <v>14</v>
      </c>
      <c r="AQ46" s="181" t="s">
        <v>2239</v>
      </c>
      <c r="AR46" s="181" t="s">
        <v>14</v>
      </c>
      <c r="AS46" s="182">
        <v>44223</v>
      </c>
      <c r="AT46" s="192" t="s">
        <v>911</v>
      </c>
      <c r="AU46" s="189" t="s">
        <v>14</v>
      </c>
      <c r="AV46" s="189" t="s">
        <v>14</v>
      </c>
      <c r="AW46" s="189" t="s">
        <v>14</v>
      </c>
      <c r="AX46" s="189" t="s">
        <v>14</v>
      </c>
      <c r="AY46" s="189" t="s">
        <v>14</v>
      </c>
      <c r="AZ46" s="189" t="s">
        <v>14</v>
      </c>
      <c r="BA46" s="190">
        <v>43553</v>
      </c>
      <c r="BB46" s="191" t="s">
        <v>910</v>
      </c>
      <c r="BC46" s="181" t="s">
        <v>14</v>
      </c>
      <c r="BD46" s="181">
        <v>0</v>
      </c>
      <c r="BE46" s="181" t="s">
        <v>14</v>
      </c>
      <c r="BF46" s="181" t="s">
        <v>14</v>
      </c>
      <c r="BG46" s="181" t="s">
        <v>909</v>
      </c>
      <c r="BH46" s="181" t="s">
        <v>14</v>
      </c>
      <c r="BI46" s="182">
        <v>43553</v>
      </c>
      <c r="BJ46" s="192" t="s">
        <v>6332</v>
      </c>
      <c r="BK46" s="192">
        <v>173</v>
      </c>
      <c r="BL46" s="192" t="s">
        <v>6228</v>
      </c>
      <c r="BM46" s="192" t="s">
        <v>19</v>
      </c>
      <c r="BN46" s="192">
        <v>3</v>
      </c>
      <c r="BO46" s="192" t="s">
        <v>6331</v>
      </c>
      <c r="BP46" s="189" t="s">
        <v>2535</v>
      </c>
      <c r="BQ46" s="193">
        <v>44635</v>
      </c>
      <c r="BR46" s="191" t="s">
        <v>905</v>
      </c>
      <c r="BS46" s="185" t="s">
        <v>14</v>
      </c>
      <c r="BT46" s="185">
        <v>0</v>
      </c>
      <c r="BU46" s="185" t="s">
        <v>14</v>
      </c>
      <c r="BV46" s="185" t="s">
        <v>14</v>
      </c>
      <c r="BW46" s="185">
        <v>0</v>
      </c>
      <c r="BX46" s="185">
        <v>0</v>
      </c>
      <c r="BY46" s="182">
        <v>43553</v>
      </c>
      <c r="BZ46" s="192" t="s">
        <v>907</v>
      </c>
      <c r="CA46" s="192" t="s">
        <v>14</v>
      </c>
      <c r="CB46" s="192" t="s">
        <v>14</v>
      </c>
      <c r="CC46" s="192" t="s">
        <v>14</v>
      </c>
      <c r="CD46" s="192" t="s">
        <v>14</v>
      </c>
      <c r="CE46" s="192" t="s">
        <v>14</v>
      </c>
      <c r="CF46" s="192" t="s">
        <v>14</v>
      </c>
      <c r="CG46" s="193">
        <v>43553</v>
      </c>
      <c r="CH46" s="191" t="s">
        <v>9010</v>
      </c>
      <c r="CI46" s="192" t="e">
        <v>#N/A</v>
      </c>
      <c r="CJ46" s="192" t="e">
        <v>#N/A</v>
      </c>
      <c r="CK46" s="192" t="e">
        <v>#N/A</v>
      </c>
      <c r="CL46" s="192" t="e">
        <v>#N/A</v>
      </c>
      <c r="CM46" s="192" t="e">
        <v>#N/A</v>
      </c>
      <c r="CN46" s="192" t="e">
        <v>#N/A</v>
      </c>
      <c r="CO46" s="194" t="e">
        <v>#N/A</v>
      </c>
      <c r="CP46" s="192" t="s">
        <v>908</v>
      </c>
      <c r="CQ46" s="185" t="s">
        <v>14</v>
      </c>
      <c r="CR46" s="185">
        <v>0</v>
      </c>
      <c r="CS46" s="185" t="s">
        <v>14</v>
      </c>
      <c r="CT46" s="185" t="s">
        <v>14</v>
      </c>
      <c r="CU46" s="185">
        <v>0</v>
      </c>
      <c r="CV46" s="185">
        <v>0</v>
      </c>
      <c r="CW46" s="182">
        <v>43553</v>
      </c>
      <c r="CX46" s="192" t="s">
        <v>2233</v>
      </c>
      <c r="CY46" s="189" t="s">
        <v>14</v>
      </c>
      <c r="CZ46" s="189" t="s">
        <v>14</v>
      </c>
      <c r="DA46" s="189" t="s">
        <v>14</v>
      </c>
      <c r="DB46" s="189" t="s">
        <v>14</v>
      </c>
      <c r="DC46" s="189" t="s">
        <v>2231</v>
      </c>
      <c r="DD46" s="189" t="s">
        <v>14</v>
      </c>
      <c r="DE46" s="195">
        <v>44223</v>
      </c>
      <c r="DF46" s="191" t="s">
        <v>2234</v>
      </c>
      <c r="DG46" s="181">
        <v>12541000</v>
      </c>
      <c r="DH46" s="185" t="s">
        <v>2223</v>
      </c>
      <c r="DI46" s="185" t="s">
        <v>22</v>
      </c>
      <c r="DJ46" s="185">
        <v>2</v>
      </c>
      <c r="DK46" s="185" t="s">
        <v>2231</v>
      </c>
      <c r="DL46" s="185" t="s">
        <v>2224</v>
      </c>
      <c r="DM46" s="182">
        <v>44223</v>
      </c>
      <c r="DN46" s="192" t="s">
        <v>2235</v>
      </c>
      <c r="DO46" s="186" t="s">
        <v>14</v>
      </c>
      <c r="DP46" s="192" t="s">
        <v>14</v>
      </c>
      <c r="DQ46" s="192" t="s">
        <v>14</v>
      </c>
      <c r="DR46" s="192" t="s">
        <v>14</v>
      </c>
      <c r="DS46" s="192" t="s">
        <v>2231</v>
      </c>
      <c r="DT46" s="192" t="s">
        <v>14</v>
      </c>
      <c r="DU46" s="193">
        <v>44223</v>
      </c>
      <c r="DV46" s="191" t="s">
        <v>2232</v>
      </c>
      <c r="DW46" s="181" t="s">
        <v>14</v>
      </c>
      <c r="DX46" s="185" t="s">
        <v>14</v>
      </c>
      <c r="DY46" s="185" t="s">
        <v>14</v>
      </c>
      <c r="DZ46" s="185" t="s">
        <v>14</v>
      </c>
      <c r="EA46" s="185" t="s">
        <v>2231</v>
      </c>
      <c r="EB46" s="185" t="s">
        <v>14</v>
      </c>
      <c r="EC46" s="182">
        <v>44223</v>
      </c>
      <c r="ED46" s="192" t="s">
        <v>2237</v>
      </c>
      <c r="EE46" s="189" t="s">
        <v>14</v>
      </c>
      <c r="EF46" s="192" t="s">
        <v>2236</v>
      </c>
      <c r="EG46" s="192" t="s">
        <v>14</v>
      </c>
      <c r="EH46" s="192" t="s">
        <v>14</v>
      </c>
      <c r="EI46" s="192" t="s">
        <v>2231</v>
      </c>
      <c r="EJ46" s="192" t="s">
        <v>14</v>
      </c>
      <c r="EK46" s="193">
        <v>44223</v>
      </c>
      <c r="EL46" s="191" t="s">
        <v>2238</v>
      </c>
      <c r="EM46" s="181" t="s">
        <v>14</v>
      </c>
      <c r="EN46" s="185" t="s">
        <v>14</v>
      </c>
      <c r="EO46" s="185" t="s">
        <v>14</v>
      </c>
      <c r="EP46" s="185" t="s">
        <v>14</v>
      </c>
      <c r="EQ46" s="185" t="s">
        <v>2231</v>
      </c>
      <c r="ER46" s="185" t="s">
        <v>14</v>
      </c>
      <c r="ES46" s="182">
        <v>44223</v>
      </c>
      <c r="ET46" s="192" t="s">
        <v>6334</v>
      </c>
      <c r="EU46" s="192">
        <v>512</v>
      </c>
      <c r="EV46" s="192" t="s">
        <v>6228</v>
      </c>
      <c r="EW46" s="192" t="s">
        <v>22</v>
      </c>
      <c r="EX46" s="192">
        <v>2</v>
      </c>
      <c r="EY46" s="192" t="s">
        <v>6333</v>
      </c>
      <c r="EZ46" s="192" t="s">
        <v>2535</v>
      </c>
      <c r="FA46" s="193">
        <v>44635</v>
      </c>
      <c r="FB46" s="191" t="s">
        <v>1317</v>
      </c>
      <c r="FC46" s="185" t="s">
        <v>14</v>
      </c>
      <c r="FD46" s="185" t="s">
        <v>14</v>
      </c>
      <c r="FE46" s="185" t="s">
        <v>14</v>
      </c>
      <c r="FF46" s="185" t="s">
        <v>14</v>
      </c>
      <c r="FG46" s="185" t="s">
        <v>1316</v>
      </c>
      <c r="FH46" s="185" t="s">
        <v>14</v>
      </c>
      <c r="FI46" s="182">
        <v>43796</v>
      </c>
      <c r="FJ46" s="191" t="s">
        <v>912</v>
      </c>
      <c r="FK46" s="192" t="s">
        <v>14</v>
      </c>
      <c r="FL46" s="192">
        <v>0</v>
      </c>
      <c r="FM46" s="192" t="s">
        <v>22</v>
      </c>
      <c r="FN46" s="192">
        <v>2</v>
      </c>
      <c r="FO46" s="192">
        <v>0</v>
      </c>
      <c r="FP46" s="189">
        <v>0</v>
      </c>
      <c r="FQ46" s="190">
        <v>43553</v>
      </c>
      <c r="FR46" s="191" t="s">
        <v>913</v>
      </c>
      <c r="FS46" s="185" t="s">
        <v>14</v>
      </c>
      <c r="FT46" s="185">
        <v>0</v>
      </c>
      <c r="FU46" s="185" t="s">
        <v>22</v>
      </c>
      <c r="FV46" s="185">
        <v>2</v>
      </c>
      <c r="FW46" s="185">
        <v>0</v>
      </c>
      <c r="FX46" s="185">
        <v>0</v>
      </c>
      <c r="FY46" s="182">
        <v>43553</v>
      </c>
      <c r="FZ46" s="192" t="s">
        <v>3677</v>
      </c>
      <c r="GA46" s="192">
        <v>1</v>
      </c>
      <c r="GB46" s="192" t="s">
        <v>2716</v>
      </c>
      <c r="GC46" s="192" t="s">
        <v>22</v>
      </c>
      <c r="GD46" s="192">
        <v>2</v>
      </c>
      <c r="GE46" s="192" t="s">
        <v>14</v>
      </c>
      <c r="GF46" s="192" t="s">
        <v>14</v>
      </c>
      <c r="GG46" s="193">
        <v>44493</v>
      </c>
      <c r="GH46" s="191" t="s">
        <v>3683</v>
      </c>
      <c r="GI46" s="185">
        <v>1</v>
      </c>
      <c r="GJ46" s="185" t="s">
        <v>2716</v>
      </c>
      <c r="GK46" s="185" t="s">
        <v>22</v>
      </c>
      <c r="GL46" s="185">
        <v>2</v>
      </c>
      <c r="GM46" s="185" t="s">
        <v>14</v>
      </c>
      <c r="GN46" s="185" t="s">
        <v>14</v>
      </c>
      <c r="GO46" s="182">
        <v>44493</v>
      </c>
      <c r="GP46" s="192" t="s">
        <v>3678</v>
      </c>
      <c r="GQ46" s="192">
        <v>1</v>
      </c>
      <c r="GR46" s="192" t="s">
        <v>2716</v>
      </c>
      <c r="GS46" s="192" t="s">
        <v>22</v>
      </c>
      <c r="GT46" s="192">
        <v>2</v>
      </c>
      <c r="GU46" s="192" t="s">
        <v>14</v>
      </c>
      <c r="GV46" s="192" t="s">
        <v>14</v>
      </c>
      <c r="GW46" s="193">
        <v>44493</v>
      </c>
      <c r="GX46" s="191" t="s">
        <v>3684</v>
      </c>
      <c r="GY46" s="185">
        <v>0</v>
      </c>
      <c r="GZ46" s="185" t="s">
        <v>2716</v>
      </c>
      <c r="HA46" s="185" t="s">
        <v>22</v>
      </c>
      <c r="HB46" s="185">
        <v>2</v>
      </c>
      <c r="HC46" s="185" t="s">
        <v>14</v>
      </c>
      <c r="HD46" s="185" t="s">
        <v>14</v>
      </c>
      <c r="HE46" s="182">
        <v>44493</v>
      </c>
      <c r="HF46" s="192" t="s">
        <v>3676</v>
      </c>
      <c r="HG46" s="192">
        <v>0</v>
      </c>
      <c r="HH46" s="192" t="s">
        <v>2716</v>
      </c>
      <c r="HI46" s="192" t="s">
        <v>22</v>
      </c>
      <c r="HJ46" s="192">
        <v>2</v>
      </c>
      <c r="HK46" s="192" t="s">
        <v>14</v>
      </c>
      <c r="HL46" s="192" t="s">
        <v>14</v>
      </c>
      <c r="HM46" s="193">
        <v>44493</v>
      </c>
      <c r="HN46" s="191" t="s">
        <v>3682</v>
      </c>
      <c r="HO46" s="185">
        <v>0</v>
      </c>
      <c r="HP46" s="185" t="s">
        <v>2716</v>
      </c>
      <c r="HQ46" s="185" t="s">
        <v>22</v>
      </c>
      <c r="HR46" s="185">
        <v>2</v>
      </c>
      <c r="HS46" s="185" t="s">
        <v>14</v>
      </c>
      <c r="HT46" s="185" t="s">
        <v>14</v>
      </c>
      <c r="HU46" s="182">
        <v>44493</v>
      </c>
      <c r="HV46" s="192" t="s">
        <v>3679</v>
      </c>
      <c r="HW46" s="192">
        <v>0</v>
      </c>
      <c r="HX46" s="192" t="s">
        <v>2716</v>
      </c>
      <c r="HY46" s="192" t="s">
        <v>22</v>
      </c>
      <c r="HZ46" s="192">
        <v>2</v>
      </c>
      <c r="IA46" s="192" t="s">
        <v>14</v>
      </c>
      <c r="IB46" s="192" t="s">
        <v>14</v>
      </c>
      <c r="IC46" s="193">
        <v>44493</v>
      </c>
      <c r="ID46" s="191" t="s">
        <v>3681</v>
      </c>
      <c r="IE46" s="185">
        <v>1</v>
      </c>
      <c r="IF46" s="185" t="s">
        <v>2716</v>
      </c>
      <c r="IG46" s="185" t="s">
        <v>22</v>
      </c>
      <c r="IH46" s="185">
        <v>2</v>
      </c>
      <c r="II46" s="185" t="s">
        <v>14</v>
      </c>
      <c r="IJ46" s="185" t="s">
        <v>14</v>
      </c>
      <c r="IK46" s="182">
        <v>44493</v>
      </c>
      <c r="IL46" s="192" t="s">
        <v>3680</v>
      </c>
      <c r="IM46" s="192">
        <v>0</v>
      </c>
      <c r="IN46" s="192" t="s">
        <v>2716</v>
      </c>
      <c r="IO46" s="192" t="s">
        <v>22</v>
      </c>
      <c r="IP46" s="192">
        <v>2</v>
      </c>
      <c r="IQ46" s="192" t="s">
        <v>14</v>
      </c>
      <c r="IR46" s="192" t="s">
        <v>14</v>
      </c>
      <c r="IS46" s="193">
        <v>44493</v>
      </c>
    </row>
    <row r="47" spans="1:253" s="187" customFormat="1" ht="12.95" customHeight="1" x14ac:dyDescent="0.2">
      <c r="A47" s="187" t="s">
        <v>1629</v>
      </c>
      <c r="B47" s="187" t="s">
        <v>8427</v>
      </c>
      <c r="C47" s="187" t="s">
        <v>1630</v>
      </c>
      <c r="D47" s="187" t="s">
        <v>1631</v>
      </c>
      <c r="E47" s="187" t="s">
        <v>7970</v>
      </c>
      <c r="F47" s="187" t="s">
        <v>2485</v>
      </c>
      <c r="G47" s="180">
        <v>82926000</v>
      </c>
      <c r="H47" s="181" t="s">
        <v>2482</v>
      </c>
      <c r="I47" s="181" t="s">
        <v>22</v>
      </c>
      <c r="J47" s="181">
        <v>2</v>
      </c>
      <c r="K47" s="181" t="s">
        <v>2484</v>
      </c>
      <c r="L47" s="181" t="s">
        <v>2483</v>
      </c>
      <c r="M47" s="182">
        <v>44270</v>
      </c>
      <c r="N47" s="191" t="s">
        <v>2489</v>
      </c>
      <c r="O47" s="183">
        <v>239561</v>
      </c>
      <c r="P47" s="183" t="s">
        <v>2486</v>
      </c>
      <c r="Q47" s="183" t="s">
        <v>19</v>
      </c>
      <c r="R47" s="183">
        <v>3</v>
      </c>
      <c r="S47" s="183" t="s">
        <v>2488</v>
      </c>
      <c r="T47" s="183" t="s">
        <v>2487</v>
      </c>
      <c r="U47" s="184">
        <v>44270</v>
      </c>
      <c r="V47" s="191" t="s">
        <v>2491</v>
      </c>
      <c r="W47" s="181">
        <v>24823000</v>
      </c>
      <c r="X47" s="181" t="s">
        <v>2486</v>
      </c>
      <c r="Y47" s="181" t="s">
        <v>19</v>
      </c>
      <c r="Z47" s="181">
        <v>3</v>
      </c>
      <c r="AA47" s="181" t="s">
        <v>2490</v>
      </c>
      <c r="AB47" s="181" t="s">
        <v>2487</v>
      </c>
      <c r="AC47" s="182">
        <v>44270</v>
      </c>
      <c r="AD47" s="191" t="s">
        <v>7019</v>
      </c>
      <c r="AE47" s="189">
        <v>3400000</v>
      </c>
      <c r="AF47" s="189" t="s">
        <v>7016</v>
      </c>
      <c r="AG47" s="189" t="s">
        <v>19</v>
      </c>
      <c r="AH47" s="189">
        <v>3</v>
      </c>
      <c r="AI47" s="189" t="s">
        <v>7018</v>
      </c>
      <c r="AJ47" s="189" t="s">
        <v>7017</v>
      </c>
      <c r="AK47" s="190">
        <v>44657</v>
      </c>
      <c r="AL47" s="191" t="s">
        <v>7021</v>
      </c>
      <c r="AM47" s="181">
        <v>3400000</v>
      </c>
      <c r="AN47" s="181" t="s">
        <v>7016</v>
      </c>
      <c r="AO47" s="181" t="s">
        <v>19</v>
      </c>
      <c r="AP47" s="181">
        <v>3</v>
      </c>
      <c r="AQ47" s="181" t="s">
        <v>7020</v>
      </c>
      <c r="AR47" s="181" t="s">
        <v>7017</v>
      </c>
      <c r="AS47" s="182">
        <v>44657</v>
      </c>
      <c r="AT47" s="192" t="s">
        <v>1636</v>
      </c>
      <c r="AU47" s="189" t="s">
        <v>14</v>
      </c>
      <c r="AV47" s="189" t="s">
        <v>14</v>
      </c>
      <c r="AW47" s="189" t="s">
        <v>14</v>
      </c>
      <c r="AX47" s="189" t="s">
        <v>14</v>
      </c>
      <c r="AY47" s="189" t="s">
        <v>14</v>
      </c>
      <c r="AZ47" s="189" t="s">
        <v>14</v>
      </c>
      <c r="BA47" s="190">
        <v>43920</v>
      </c>
      <c r="BB47" s="191" t="s">
        <v>1635</v>
      </c>
      <c r="BC47" s="181" t="s">
        <v>14</v>
      </c>
      <c r="BD47" s="181" t="s">
        <v>14</v>
      </c>
      <c r="BE47" s="181" t="s">
        <v>14</v>
      </c>
      <c r="BF47" s="181" t="s">
        <v>14</v>
      </c>
      <c r="BG47" s="181" t="s">
        <v>14</v>
      </c>
      <c r="BH47" s="181" t="s">
        <v>14</v>
      </c>
      <c r="BI47" s="182">
        <v>43920</v>
      </c>
      <c r="BJ47" s="192" t="s">
        <v>7023</v>
      </c>
      <c r="BK47" s="192" t="s">
        <v>14</v>
      </c>
      <c r="BL47" s="192" t="s">
        <v>1216</v>
      </c>
      <c r="BM47" s="192" t="s">
        <v>14</v>
      </c>
      <c r="BN47" s="192" t="s">
        <v>14</v>
      </c>
      <c r="BO47" s="192" t="s">
        <v>7022</v>
      </c>
      <c r="BP47" s="189" t="s">
        <v>1216</v>
      </c>
      <c r="BQ47" s="193">
        <v>44657</v>
      </c>
      <c r="BR47" s="191" t="s">
        <v>1632</v>
      </c>
      <c r="BS47" s="185" t="s">
        <v>14</v>
      </c>
      <c r="BT47" s="185" t="s">
        <v>14</v>
      </c>
      <c r="BU47" s="185" t="s">
        <v>14</v>
      </c>
      <c r="BV47" s="185" t="s">
        <v>14</v>
      </c>
      <c r="BW47" s="185" t="s">
        <v>14</v>
      </c>
      <c r="BX47" s="185" t="s">
        <v>14</v>
      </c>
      <c r="BY47" s="182">
        <v>43920</v>
      </c>
      <c r="BZ47" s="192" t="s">
        <v>1633</v>
      </c>
      <c r="CA47" s="192" t="s">
        <v>14</v>
      </c>
      <c r="CB47" s="192" t="s">
        <v>14</v>
      </c>
      <c r="CC47" s="192" t="s">
        <v>14</v>
      </c>
      <c r="CD47" s="192" t="s">
        <v>14</v>
      </c>
      <c r="CE47" s="192" t="s">
        <v>14</v>
      </c>
      <c r="CF47" s="192" t="s">
        <v>14</v>
      </c>
      <c r="CG47" s="193">
        <v>43920</v>
      </c>
      <c r="CH47" s="191" t="s">
        <v>9011</v>
      </c>
      <c r="CI47" s="192" t="e">
        <v>#N/A</v>
      </c>
      <c r="CJ47" s="192" t="e">
        <v>#N/A</v>
      </c>
      <c r="CK47" s="192" t="e">
        <v>#N/A</v>
      </c>
      <c r="CL47" s="192" t="e">
        <v>#N/A</v>
      </c>
      <c r="CM47" s="192" t="e">
        <v>#N/A</v>
      </c>
      <c r="CN47" s="192" t="e">
        <v>#N/A</v>
      </c>
      <c r="CO47" s="194" t="e">
        <v>#N/A</v>
      </c>
      <c r="CP47" s="192" t="s">
        <v>1634</v>
      </c>
      <c r="CQ47" s="185" t="s">
        <v>14</v>
      </c>
      <c r="CR47" s="185" t="s">
        <v>14</v>
      </c>
      <c r="CS47" s="185" t="s">
        <v>14</v>
      </c>
      <c r="CT47" s="185" t="s">
        <v>14</v>
      </c>
      <c r="CU47" s="185" t="s">
        <v>14</v>
      </c>
      <c r="CV47" s="185" t="s">
        <v>14</v>
      </c>
      <c r="CW47" s="182">
        <v>43920</v>
      </c>
      <c r="CX47" s="192" t="s">
        <v>7027</v>
      </c>
      <c r="CY47" s="189">
        <v>3400000</v>
      </c>
      <c r="CZ47" s="189" t="s">
        <v>7016</v>
      </c>
      <c r="DA47" s="189" t="s">
        <v>19</v>
      </c>
      <c r="DB47" s="189">
        <v>3</v>
      </c>
      <c r="DC47" s="189" t="s">
        <v>7026</v>
      </c>
      <c r="DD47" s="189" t="s">
        <v>7025</v>
      </c>
      <c r="DE47" s="195">
        <v>44657</v>
      </c>
      <c r="DF47" s="191" t="s">
        <v>7028</v>
      </c>
      <c r="DG47" s="181">
        <v>21423000</v>
      </c>
      <c r="DH47" s="185" t="s">
        <v>7016</v>
      </c>
      <c r="DI47" s="185" t="s">
        <v>19</v>
      </c>
      <c r="DJ47" s="185">
        <v>3</v>
      </c>
      <c r="DK47" s="185" t="s">
        <v>7026</v>
      </c>
      <c r="DL47" s="185" t="s">
        <v>7025</v>
      </c>
      <c r="DM47" s="182">
        <v>44657</v>
      </c>
      <c r="DN47" s="192" t="s">
        <v>7029</v>
      </c>
      <c r="DO47" s="189">
        <v>0</v>
      </c>
      <c r="DP47" s="192" t="s">
        <v>7016</v>
      </c>
      <c r="DQ47" s="192" t="s">
        <v>19</v>
      </c>
      <c r="DR47" s="192">
        <v>3</v>
      </c>
      <c r="DS47" s="192" t="s">
        <v>7026</v>
      </c>
      <c r="DT47" s="192" t="s">
        <v>7025</v>
      </c>
      <c r="DU47" s="193">
        <v>44657</v>
      </c>
      <c r="DV47" s="191" t="s">
        <v>7030</v>
      </c>
      <c r="DW47" s="181">
        <v>800000</v>
      </c>
      <c r="DX47" s="185" t="s">
        <v>7016</v>
      </c>
      <c r="DY47" s="185" t="s">
        <v>19</v>
      </c>
      <c r="DZ47" s="185">
        <v>3</v>
      </c>
      <c r="EA47" s="185" t="s">
        <v>7026</v>
      </c>
      <c r="EB47" s="185" t="s">
        <v>7025</v>
      </c>
      <c r="EC47" s="182">
        <v>44657</v>
      </c>
      <c r="ED47" s="192" t="s">
        <v>7031</v>
      </c>
      <c r="EE47" s="189">
        <v>2600000</v>
      </c>
      <c r="EF47" s="192" t="s">
        <v>7016</v>
      </c>
      <c r="EG47" s="192" t="s">
        <v>19</v>
      </c>
      <c r="EH47" s="192">
        <v>3</v>
      </c>
      <c r="EI47" s="192" t="s">
        <v>7026</v>
      </c>
      <c r="EJ47" s="192" t="s">
        <v>7025</v>
      </c>
      <c r="EK47" s="193">
        <v>44657</v>
      </c>
      <c r="EL47" s="191" t="s">
        <v>7032</v>
      </c>
      <c r="EM47" s="181">
        <v>0</v>
      </c>
      <c r="EN47" s="185" t="s">
        <v>7016</v>
      </c>
      <c r="EO47" s="185" t="s">
        <v>19</v>
      </c>
      <c r="EP47" s="185">
        <v>3</v>
      </c>
      <c r="EQ47" s="185" t="s">
        <v>7026</v>
      </c>
      <c r="ER47" s="185" t="s">
        <v>7025</v>
      </c>
      <c r="ES47" s="182">
        <v>44657</v>
      </c>
      <c r="ET47" s="192" t="s">
        <v>7024</v>
      </c>
      <c r="EU47" s="192" t="s">
        <v>14</v>
      </c>
      <c r="EV47" s="192" t="s">
        <v>1216</v>
      </c>
      <c r="EW47" s="192" t="s">
        <v>14</v>
      </c>
      <c r="EX47" s="192" t="s">
        <v>14</v>
      </c>
      <c r="EY47" s="192" t="s">
        <v>7022</v>
      </c>
      <c r="EZ47" s="192" t="s">
        <v>1216</v>
      </c>
      <c r="FA47" s="193">
        <v>44657</v>
      </c>
      <c r="FB47" s="191" t="s">
        <v>2495</v>
      </c>
      <c r="FC47" s="185">
        <v>2</v>
      </c>
      <c r="FD47" s="185" t="s">
        <v>2492</v>
      </c>
      <c r="FE47" s="185" t="s">
        <v>19</v>
      </c>
      <c r="FF47" s="185">
        <v>3</v>
      </c>
      <c r="FG47" s="185" t="s">
        <v>2494</v>
      </c>
      <c r="FH47" s="185" t="s">
        <v>2493</v>
      </c>
      <c r="FI47" s="182">
        <v>44270</v>
      </c>
      <c r="FJ47" s="191" t="s">
        <v>1637</v>
      </c>
      <c r="FK47" s="192" t="s">
        <v>14</v>
      </c>
      <c r="FL47" s="192" t="s">
        <v>14</v>
      </c>
      <c r="FM47" s="192" t="s">
        <v>14</v>
      </c>
      <c r="FN47" s="192" t="s">
        <v>14</v>
      </c>
      <c r="FO47" s="192" t="s">
        <v>14</v>
      </c>
      <c r="FP47" s="189" t="s">
        <v>14</v>
      </c>
      <c r="FQ47" s="190">
        <v>43920</v>
      </c>
      <c r="FR47" s="191" t="s">
        <v>1638</v>
      </c>
      <c r="FS47" s="185" t="s">
        <v>14</v>
      </c>
      <c r="FT47" s="185" t="s">
        <v>14</v>
      </c>
      <c r="FU47" s="185" t="s">
        <v>14</v>
      </c>
      <c r="FV47" s="185" t="s">
        <v>14</v>
      </c>
      <c r="FW47" s="185" t="s">
        <v>14</v>
      </c>
      <c r="FX47" s="185" t="s">
        <v>14</v>
      </c>
      <c r="FY47" s="182">
        <v>43920</v>
      </c>
      <c r="FZ47" s="192" t="s">
        <v>3428</v>
      </c>
      <c r="GA47" s="192">
        <v>1</v>
      </c>
      <c r="GB47" s="192" t="s">
        <v>2716</v>
      </c>
      <c r="GC47" s="192" t="s">
        <v>22</v>
      </c>
      <c r="GD47" s="192">
        <v>2</v>
      </c>
      <c r="GE47" s="192" t="s">
        <v>14</v>
      </c>
      <c r="GF47" s="192" t="s">
        <v>14</v>
      </c>
      <c r="GG47" s="193">
        <v>44489</v>
      </c>
      <c r="GH47" s="191" t="s">
        <v>3434</v>
      </c>
      <c r="GI47" s="185">
        <v>0</v>
      </c>
      <c r="GJ47" s="185" t="s">
        <v>2716</v>
      </c>
      <c r="GK47" s="185" t="s">
        <v>22</v>
      </c>
      <c r="GL47" s="185">
        <v>2</v>
      </c>
      <c r="GM47" s="185" t="s">
        <v>14</v>
      </c>
      <c r="GN47" s="185" t="s">
        <v>14</v>
      </c>
      <c r="GO47" s="182">
        <v>44489</v>
      </c>
      <c r="GP47" s="192" t="s">
        <v>3429</v>
      </c>
      <c r="GQ47" s="192">
        <v>2</v>
      </c>
      <c r="GR47" s="192" t="s">
        <v>2716</v>
      </c>
      <c r="GS47" s="192" t="s">
        <v>22</v>
      </c>
      <c r="GT47" s="192">
        <v>2</v>
      </c>
      <c r="GU47" s="192" t="s">
        <v>14</v>
      </c>
      <c r="GV47" s="192" t="s">
        <v>14</v>
      </c>
      <c r="GW47" s="193">
        <v>44489</v>
      </c>
      <c r="GX47" s="191" t="s">
        <v>3435</v>
      </c>
      <c r="GY47" s="185">
        <v>0</v>
      </c>
      <c r="GZ47" s="185" t="s">
        <v>2716</v>
      </c>
      <c r="HA47" s="185" t="s">
        <v>22</v>
      </c>
      <c r="HB47" s="185">
        <v>2</v>
      </c>
      <c r="HC47" s="185" t="s">
        <v>14</v>
      </c>
      <c r="HD47" s="185" t="s">
        <v>14</v>
      </c>
      <c r="HE47" s="182">
        <v>44489</v>
      </c>
      <c r="HF47" s="192" t="s">
        <v>3427</v>
      </c>
      <c r="HG47" s="192">
        <v>2</v>
      </c>
      <c r="HH47" s="192" t="s">
        <v>2716</v>
      </c>
      <c r="HI47" s="192" t="s">
        <v>22</v>
      </c>
      <c r="HJ47" s="192">
        <v>2</v>
      </c>
      <c r="HK47" s="192" t="s">
        <v>14</v>
      </c>
      <c r="HL47" s="192" t="s">
        <v>14</v>
      </c>
      <c r="HM47" s="193">
        <v>44489</v>
      </c>
      <c r="HN47" s="191" t="s">
        <v>3433</v>
      </c>
      <c r="HO47" s="185">
        <v>1</v>
      </c>
      <c r="HP47" s="185" t="s">
        <v>2716</v>
      </c>
      <c r="HQ47" s="185" t="s">
        <v>22</v>
      </c>
      <c r="HR47" s="185">
        <v>2</v>
      </c>
      <c r="HS47" s="185" t="s">
        <v>14</v>
      </c>
      <c r="HT47" s="185" t="s">
        <v>14</v>
      </c>
      <c r="HU47" s="182">
        <v>44489</v>
      </c>
      <c r="HV47" s="192" t="s">
        <v>3430</v>
      </c>
      <c r="HW47" s="192">
        <v>0</v>
      </c>
      <c r="HX47" s="192" t="s">
        <v>2716</v>
      </c>
      <c r="HY47" s="192" t="s">
        <v>22</v>
      </c>
      <c r="HZ47" s="192">
        <v>2</v>
      </c>
      <c r="IA47" s="192" t="s">
        <v>14</v>
      </c>
      <c r="IB47" s="192" t="s">
        <v>14</v>
      </c>
      <c r="IC47" s="193">
        <v>44489</v>
      </c>
      <c r="ID47" s="191" t="s">
        <v>3432</v>
      </c>
      <c r="IE47" s="185">
        <v>3</v>
      </c>
      <c r="IF47" s="185" t="s">
        <v>2716</v>
      </c>
      <c r="IG47" s="185" t="s">
        <v>22</v>
      </c>
      <c r="IH47" s="185">
        <v>2</v>
      </c>
      <c r="II47" s="185" t="s">
        <v>14</v>
      </c>
      <c r="IJ47" s="185" t="s">
        <v>14</v>
      </c>
      <c r="IK47" s="182">
        <v>44489</v>
      </c>
      <c r="IL47" s="192" t="s">
        <v>3431</v>
      </c>
      <c r="IM47" s="192">
        <v>2</v>
      </c>
      <c r="IN47" s="192" t="s">
        <v>2716</v>
      </c>
      <c r="IO47" s="192" t="s">
        <v>22</v>
      </c>
      <c r="IP47" s="192">
        <v>2</v>
      </c>
      <c r="IQ47" s="192" t="s">
        <v>14</v>
      </c>
      <c r="IR47" s="192" t="s">
        <v>14</v>
      </c>
      <c r="IS47" s="193">
        <v>44489</v>
      </c>
    </row>
    <row r="48" spans="1:253" s="187" customFormat="1" ht="12.95" customHeight="1" x14ac:dyDescent="0.2">
      <c r="A48" s="187" t="s">
        <v>1681</v>
      </c>
      <c r="B48" s="187" t="s">
        <v>8433</v>
      </c>
      <c r="C48" s="187" t="s">
        <v>1682</v>
      </c>
      <c r="D48" s="187" t="s">
        <v>556</v>
      </c>
      <c r="E48" s="187" t="s">
        <v>7971</v>
      </c>
      <c r="F48" s="187" t="s">
        <v>6919</v>
      </c>
      <c r="G48" s="180">
        <v>41191000</v>
      </c>
      <c r="H48" s="181" t="s">
        <v>6916</v>
      </c>
      <c r="I48" s="181" t="s">
        <v>47</v>
      </c>
      <c r="J48" s="181">
        <v>1</v>
      </c>
      <c r="K48" s="181" t="s">
        <v>6918</v>
      </c>
      <c r="L48" s="181" t="s">
        <v>6917</v>
      </c>
      <c r="M48" s="182">
        <v>44656</v>
      </c>
      <c r="N48" s="191" t="s">
        <v>6923</v>
      </c>
      <c r="O48" s="183">
        <v>383312</v>
      </c>
      <c r="P48" s="183" t="s">
        <v>6920</v>
      </c>
      <c r="Q48" s="183" t="s">
        <v>22</v>
      </c>
      <c r="R48" s="183">
        <v>2</v>
      </c>
      <c r="S48" s="183" t="s">
        <v>6922</v>
      </c>
      <c r="T48" s="183" t="s">
        <v>6921</v>
      </c>
      <c r="U48" s="184">
        <v>44656</v>
      </c>
      <c r="V48" s="191" t="s">
        <v>6927</v>
      </c>
      <c r="W48" s="181">
        <v>40576000</v>
      </c>
      <c r="X48" s="181" t="s">
        <v>6924</v>
      </c>
      <c r="Y48" s="181" t="s">
        <v>19</v>
      </c>
      <c r="Z48" s="181">
        <v>3</v>
      </c>
      <c r="AA48" s="181" t="s">
        <v>6926</v>
      </c>
      <c r="AB48" s="181" t="s">
        <v>6925</v>
      </c>
      <c r="AC48" s="182">
        <v>44656</v>
      </c>
      <c r="AD48" s="191" t="s">
        <v>6931</v>
      </c>
      <c r="AE48" s="189">
        <v>5590000</v>
      </c>
      <c r="AF48" s="189" t="s">
        <v>6928</v>
      </c>
      <c r="AG48" s="189" t="s">
        <v>19</v>
      </c>
      <c r="AH48" s="189">
        <v>3</v>
      </c>
      <c r="AI48" s="189" t="s">
        <v>6930</v>
      </c>
      <c r="AJ48" s="189" t="s">
        <v>6929</v>
      </c>
      <c r="AK48" s="190">
        <v>44656</v>
      </c>
      <c r="AL48" s="191" t="s">
        <v>6935</v>
      </c>
      <c r="AM48" s="181">
        <v>8496000</v>
      </c>
      <c r="AN48" s="181" t="s">
        <v>6932</v>
      </c>
      <c r="AO48" s="181" t="s">
        <v>19</v>
      </c>
      <c r="AP48" s="181">
        <v>3</v>
      </c>
      <c r="AQ48" s="181" t="s">
        <v>6934</v>
      </c>
      <c r="AR48" s="181" t="s">
        <v>6933</v>
      </c>
      <c r="AS48" s="182">
        <v>44656</v>
      </c>
      <c r="AT48" s="192" t="s">
        <v>1694</v>
      </c>
      <c r="AU48" s="189" t="s">
        <v>14</v>
      </c>
      <c r="AV48" s="189" t="s">
        <v>14</v>
      </c>
      <c r="AW48" s="189" t="s">
        <v>14</v>
      </c>
      <c r="AX48" s="189" t="s">
        <v>14</v>
      </c>
      <c r="AY48" s="189" t="s">
        <v>1693</v>
      </c>
      <c r="AZ48" s="189" t="s">
        <v>14</v>
      </c>
      <c r="BA48" s="190">
        <v>43950</v>
      </c>
      <c r="BB48" s="191" t="s">
        <v>1692</v>
      </c>
      <c r="BC48" s="181" t="s">
        <v>14</v>
      </c>
      <c r="BD48" s="181" t="s">
        <v>14</v>
      </c>
      <c r="BE48" s="181" t="s">
        <v>14</v>
      </c>
      <c r="BF48" s="181" t="s">
        <v>14</v>
      </c>
      <c r="BG48" s="181" t="s">
        <v>14</v>
      </c>
      <c r="BH48" s="181" t="s">
        <v>14</v>
      </c>
      <c r="BI48" s="182">
        <v>43950</v>
      </c>
      <c r="BJ48" s="192" t="s">
        <v>6938</v>
      </c>
      <c r="BK48" s="192">
        <v>810</v>
      </c>
      <c r="BL48" s="192" t="s">
        <v>6936</v>
      </c>
      <c r="BM48" s="192" t="s">
        <v>19</v>
      </c>
      <c r="BN48" s="192">
        <v>3</v>
      </c>
      <c r="BO48" s="192" t="s">
        <v>6937</v>
      </c>
      <c r="BP48" s="189" t="s">
        <v>664</v>
      </c>
      <c r="BQ48" s="193">
        <v>44656</v>
      </c>
      <c r="BR48" s="191" t="s">
        <v>1684</v>
      </c>
      <c r="BS48" s="185" t="s">
        <v>14</v>
      </c>
      <c r="BT48" s="185" t="s">
        <v>14</v>
      </c>
      <c r="BU48" s="185" t="s">
        <v>14</v>
      </c>
      <c r="BV48" s="185" t="s">
        <v>14</v>
      </c>
      <c r="BW48" s="185" t="s">
        <v>1683</v>
      </c>
      <c r="BX48" s="185" t="s">
        <v>14</v>
      </c>
      <c r="BY48" s="182">
        <v>43950</v>
      </c>
      <c r="BZ48" s="192" t="s">
        <v>1685</v>
      </c>
      <c r="CA48" s="192" t="s">
        <v>14</v>
      </c>
      <c r="CB48" s="192" t="s">
        <v>14</v>
      </c>
      <c r="CC48" s="192" t="s">
        <v>14</v>
      </c>
      <c r="CD48" s="192" t="s">
        <v>14</v>
      </c>
      <c r="CE48" s="192" t="s">
        <v>1683</v>
      </c>
      <c r="CF48" s="192" t="s">
        <v>14</v>
      </c>
      <c r="CG48" s="193">
        <v>43950</v>
      </c>
      <c r="CH48" s="191" t="s">
        <v>9012</v>
      </c>
      <c r="CI48" s="192" t="e">
        <v>#N/A</v>
      </c>
      <c r="CJ48" s="192" t="e">
        <v>#N/A</v>
      </c>
      <c r="CK48" s="192" t="e">
        <v>#N/A</v>
      </c>
      <c r="CL48" s="192" t="e">
        <v>#N/A</v>
      </c>
      <c r="CM48" s="192" t="e">
        <v>#N/A</v>
      </c>
      <c r="CN48" s="192" t="e">
        <v>#N/A</v>
      </c>
      <c r="CO48" s="194" t="e">
        <v>#N/A</v>
      </c>
      <c r="CP48" s="192" t="s">
        <v>1691</v>
      </c>
      <c r="CQ48" s="185">
        <v>133900</v>
      </c>
      <c r="CR48" s="185" t="s">
        <v>1688</v>
      </c>
      <c r="CS48" s="185" t="s">
        <v>19</v>
      </c>
      <c r="CT48" s="185">
        <v>3</v>
      </c>
      <c r="CU48" s="185" t="s">
        <v>1690</v>
      </c>
      <c r="CV48" s="185" t="s">
        <v>1689</v>
      </c>
      <c r="CW48" s="182">
        <v>43950</v>
      </c>
      <c r="CX48" s="192" t="s">
        <v>6942</v>
      </c>
      <c r="CY48" s="189">
        <v>2757000</v>
      </c>
      <c r="CZ48" s="189" t="s">
        <v>6928</v>
      </c>
      <c r="DA48" s="189" t="s">
        <v>19</v>
      </c>
      <c r="DB48" s="189">
        <v>3</v>
      </c>
      <c r="DC48" s="189" t="s">
        <v>6947</v>
      </c>
      <c r="DD48" s="189" t="s">
        <v>6941</v>
      </c>
      <c r="DE48" s="195">
        <v>44656</v>
      </c>
      <c r="DF48" s="191" t="s">
        <v>6944</v>
      </c>
      <c r="DG48" s="181">
        <v>34986000</v>
      </c>
      <c r="DH48" s="185" t="s">
        <v>6928</v>
      </c>
      <c r="DI48" s="185" t="s">
        <v>19</v>
      </c>
      <c r="DJ48" s="185">
        <v>3</v>
      </c>
      <c r="DK48" s="185" t="s">
        <v>6943</v>
      </c>
      <c r="DL48" s="185" t="s">
        <v>6941</v>
      </c>
      <c r="DM48" s="182">
        <v>44656</v>
      </c>
      <c r="DN48" s="192" t="s">
        <v>6946</v>
      </c>
      <c r="DO48" s="189">
        <v>2833000</v>
      </c>
      <c r="DP48" s="192" t="s">
        <v>6928</v>
      </c>
      <c r="DQ48" s="192" t="s">
        <v>19</v>
      </c>
      <c r="DR48" s="192">
        <v>3</v>
      </c>
      <c r="DS48" s="192" t="s">
        <v>6945</v>
      </c>
      <c r="DT48" s="192" t="s">
        <v>6941</v>
      </c>
      <c r="DU48" s="193">
        <v>44656</v>
      </c>
      <c r="DV48" s="191" t="s">
        <v>6948</v>
      </c>
      <c r="DW48" s="181">
        <v>2232000</v>
      </c>
      <c r="DX48" s="185" t="s">
        <v>6928</v>
      </c>
      <c r="DY48" s="185" t="s">
        <v>19</v>
      </c>
      <c r="DZ48" s="185">
        <v>3</v>
      </c>
      <c r="EA48" s="185" t="s">
        <v>6947</v>
      </c>
      <c r="EB48" s="185" t="s">
        <v>6941</v>
      </c>
      <c r="EC48" s="182">
        <v>44656</v>
      </c>
      <c r="ED48" s="192" t="s">
        <v>6949</v>
      </c>
      <c r="EE48" s="189">
        <v>379000</v>
      </c>
      <c r="EF48" s="192" t="s">
        <v>6928</v>
      </c>
      <c r="EG48" s="192" t="s">
        <v>19</v>
      </c>
      <c r="EH48" s="192">
        <v>3</v>
      </c>
      <c r="EI48" s="192" t="s">
        <v>6947</v>
      </c>
      <c r="EJ48" s="192" t="s">
        <v>6941</v>
      </c>
      <c r="EK48" s="193">
        <v>44656</v>
      </c>
      <c r="EL48" s="191" t="s">
        <v>6950</v>
      </c>
      <c r="EM48" s="181">
        <v>146000</v>
      </c>
      <c r="EN48" s="185" t="s">
        <v>6928</v>
      </c>
      <c r="EO48" s="185" t="s">
        <v>19</v>
      </c>
      <c r="EP48" s="185">
        <v>3</v>
      </c>
      <c r="EQ48" s="185" t="s">
        <v>6947</v>
      </c>
      <c r="ER48" s="185" t="s">
        <v>6941</v>
      </c>
      <c r="ES48" s="182">
        <v>44656</v>
      </c>
      <c r="ET48" s="192" t="s">
        <v>6940</v>
      </c>
      <c r="EU48" s="192">
        <v>810</v>
      </c>
      <c r="EV48" s="192" t="s">
        <v>6936</v>
      </c>
      <c r="EW48" s="192" t="s">
        <v>19</v>
      </c>
      <c r="EX48" s="192">
        <v>3</v>
      </c>
      <c r="EY48" s="192" t="s">
        <v>6939</v>
      </c>
      <c r="EZ48" s="192" t="s">
        <v>664</v>
      </c>
      <c r="FA48" s="193">
        <v>44656</v>
      </c>
      <c r="FB48" s="191" t="s">
        <v>1687</v>
      </c>
      <c r="FC48" s="185">
        <v>5</v>
      </c>
      <c r="FD48" s="185" t="s">
        <v>1530</v>
      </c>
      <c r="FE48" s="185" t="s">
        <v>47</v>
      </c>
      <c r="FF48" s="185">
        <v>1</v>
      </c>
      <c r="FG48" s="185" t="s">
        <v>1686</v>
      </c>
      <c r="FH48" s="185" t="s">
        <v>1531</v>
      </c>
      <c r="FI48" s="182">
        <v>43950</v>
      </c>
      <c r="FJ48" s="191" t="s">
        <v>1850</v>
      </c>
      <c r="FK48" s="192">
        <v>1500000</v>
      </c>
      <c r="FL48" s="192" t="s">
        <v>1847</v>
      </c>
      <c r="FM48" s="192" t="s">
        <v>19</v>
      </c>
      <c r="FN48" s="192">
        <v>3</v>
      </c>
      <c r="FO48" s="192" t="s">
        <v>1849</v>
      </c>
      <c r="FP48" s="189" t="s">
        <v>1848</v>
      </c>
      <c r="FQ48" s="190">
        <v>44015</v>
      </c>
      <c r="FR48" s="191" t="s">
        <v>1852</v>
      </c>
      <c r="FS48" s="185">
        <v>300000</v>
      </c>
      <c r="FT48" s="185" t="s">
        <v>1847</v>
      </c>
      <c r="FU48" s="185" t="s">
        <v>19</v>
      </c>
      <c r="FV48" s="185">
        <v>3</v>
      </c>
      <c r="FW48" s="185" t="s">
        <v>1851</v>
      </c>
      <c r="FX48" s="185" t="s">
        <v>1848</v>
      </c>
      <c r="FY48" s="182">
        <v>44015</v>
      </c>
      <c r="FZ48" s="192" t="s">
        <v>3437</v>
      </c>
      <c r="GA48" s="192">
        <v>1</v>
      </c>
      <c r="GB48" s="192" t="s">
        <v>2716</v>
      </c>
      <c r="GC48" s="192" t="s">
        <v>22</v>
      </c>
      <c r="GD48" s="192">
        <v>2</v>
      </c>
      <c r="GE48" s="192" t="s">
        <v>14</v>
      </c>
      <c r="GF48" s="192" t="s">
        <v>14</v>
      </c>
      <c r="GG48" s="193">
        <v>44489</v>
      </c>
      <c r="GH48" s="191" t="s">
        <v>3443</v>
      </c>
      <c r="GI48" s="185">
        <v>2</v>
      </c>
      <c r="GJ48" s="185" t="s">
        <v>2716</v>
      </c>
      <c r="GK48" s="185" t="s">
        <v>22</v>
      </c>
      <c r="GL48" s="185">
        <v>2</v>
      </c>
      <c r="GM48" s="185" t="s">
        <v>14</v>
      </c>
      <c r="GN48" s="185" t="s">
        <v>14</v>
      </c>
      <c r="GO48" s="182">
        <v>44489</v>
      </c>
      <c r="GP48" s="192" t="s">
        <v>3438</v>
      </c>
      <c r="GQ48" s="192">
        <v>2</v>
      </c>
      <c r="GR48" s="192" t="s">
        <v>2716</v>
      </c>
      <c r="GS48" s="192" t="s">
        <v>22</v>
      </c>
      <c r="GT48" s="192">
        <v>2</v>
      </c>
      <c r="GU48" s="192" t="s">
        <v>14</v>
      </c>
      <c r="GV48" s="192" t="s">
        <v>14</v>
      </c>
      <c r="GW48" s="193">
        <v>44489</v>
      </c>
      <c r="GX48" s="191" t="s">
        <v>3444</v>
      </c>
      <c r="GY48" s="185">
        <v>0</v>
      </c>
      <c r="GZ48" s="185" t="s">
        <v>2716</v>
      </c>
      <c r="HA48" s="185" t="s">
        <v>22</v>
      </c>
      <c r="HB48" s="185">
        <v>2</v>
      </c>
      <c r="HC48" s="185" t="s">
        <v>14</v>
      </c>
      <c r="HD48" s="185" t="s">
        <v>14</v>
      </c>
      <c r="HE48" s="182">
        <v>44489</v>
      </c>
      <c r="HF48" s="192" t="s">
        <v>3436</v>
      </c>
      <c r="HG48" s="192">
        <v>3</v>
      </c>
      <c r="HH48" s="192" t="s">
        <v>2716</v>
      </c>
      <c r="HI48" s="192" t="s">
        <v>22</v>
      </c>
      <c r="HJ48" s="192">
        <v>2</v>
      </c>
      <c r="HK48" s="192" t="s">
        <v>14</v>
      </c>
      <c r="HL48" s="192" t="s">
        <v>14</v>
      </c>
      <c r="HM48" s="193">
        <v>44489</v>
      </c>
      <c r="HN48" s="191" t="s">
        <v>3442</v>
      </c>
      <c r="HO48" s="185">
        <v>3</v>
      </c>
      <c r="HP48" s="185" t="s">
        <v>2716</v>
      </c>
      <c r="HQ48" s="185" t="s">
        <v>22</v>
      </c>
      <c r="HR48" s="185">
        <v>2</v>
      </c>
      <c r="HS48" s="185" t="s">
        <v>14</v>
      </c>
      <c r="HT48" s="185" t="s">
        <v>14</v>
      </c>
      <c r="HU48" s="182">
        <v>44489</v>
      </c>
      <c r="HV48" s="192" t="s">
        <v>3439</v>
      </c>
      <c r="HW48" s="192">
        <v>1</v>
      </c>
      <c r="HX48" s="192" t="s">
        <v>2716</v>
      </c>
      <c r="HY48" s="192" t="s">
        <v>22</v>
      </c>
      <c r="HZ48" s="192">
        <v>2</v>
      </c>
      <c r="IA48" s="192" t="s">
        <v>14</v>
      </c>
      <c r="IB48" s="192" t="s">
        <v>14</v>
      </c>
      <c r="IC48" s="193">
        <v>44489</v>
      </c>
      <c r="ID48" s="191" t="s">
        <v>3441</v>
      </c>
      <c r="IE48" s="185">
        <v>3</v>
      </c>
      <c r="IF48" s="185" t="s">
        <v>2716</v>
      </c>
      <c r="IG48" s="185" t="s">
        <v>22</v>
      </c>
      <c r="IH48" s="185">
        <v>2</v>
      </c>
      <c r="II48" s="185" t="s">
        <v>14</v>
      </c>
      <c r="IJ48" s="185" t="s">
        <v>14</v>
      </c>
      <c r="IK48" s="182">
        <v>44489</v>
      </c>
      <c r="IL48" s="192" t="s">
        <v>3440</v>
      </c>
      <c r="IM48" s="192">
        <v>1</v>
      </c>
      <c r="IN48" s="192" t="s">
        <v>2716</v>
      </c>
      <c r="IO48" s="192" t="s">
        <v>22</v>
      </c>
      <c r="IP48" s="192">
        <v>2</v>
      </c>
      <c r="IQ48" s="192" t="s">
        <v>14</v>
      </c>
      <c r="IR48" s="192" t="s">
        <v>14</v>
      </c>
      <c r="IS48" s="193">
        <v>44489</v>
      </c>
    </row>
    <row r="49" spans="1:253" s="187" customFormat="1" ht="12.95" customHeight="1" x14ac:dyDescent="0.2">
      <c r="A49" s="187" t="s">
        <v>554</v>
      </c>
      <c r="B49" s="187" t="s">
        <v>8415</v>
      </c>
      <c r="C49" s="187" t="s">
        <v>555</v>
      </c>
      <c r="D49" s="187" t="s">
        <v>556</v>
      </c>
      <c r="E49" s="187" t="s">
        <v>7971</v>
      </c>
      <c r="F49" s="187" t="s">
        <v>6951</v>
      </c>
      <c r="G49" s="180">
        <v>41191000</v>
      </c>
      <c r="H49" s="181" t="s">
        <v>6916</v>
      </c>
      <c r="I49" s="181" t="s">
        <v>47</v>
      </c>
      <c r="J49" s="181">
        <v>1</v>
      </c>
      <c r="K49" s="181" t="s">
        <v>6918</v>
      </c>
      <c r="L49" s="181" t="s">
        <v>6917</v>
      </c>
      <c r="M49" s="182">
        <v>44656</v>
      </c>
      <c r="N49" s="191" t="s">
        <v>6952</v>
      </c>
      <c r="O49" s="183">
        <v>383312</v>
      </c>
      <c r="P49" s="183" t="s">
        <v>6920</v>
      </c>
      <c r="Q49" s="183" t="s">
        <v>22</v>
      </c>
      <c r="R49" s="183">
        <v>2</v>
      </c>
      <c r="S49" s="183" t="s">
        <v>6922</v>
      </c>
      <c r="T49" s="183" t="s">
        <v>6921</v>
      </c>
      <c r="U49" s="184">
        <v>44656</v>
      </c>
      <c r="V49" s="191" t="s">
        <v>6954</v>
      </c>
      <c r="W49" s="181">
        <v>40576000</v>
      </c>
      <c r="X49" s="181" t="s">
        <v>6924</v>
      </c>
      <c r="Y49" s="181" t="s">
        <v>19</v>
      </c>
      <c r="Z49" s="181">
        <v>3</v>
      </c>
      <c r="AA49" s="181" t="s">
        <v>6953</v>
      </c>
      <c r="AB49" s="181" t="s">
        <v>6925</v>
      </c>
      <c r="AC49" s="182">
        <v>44656</v>
      </c>
      <c r="AD49" s="191" t="s">
        <v>6958</v>
      </c>
      <c r="AE49" s="189">
        <v>5300000</v>
      </c>
      <c r="AF49" s="189" t="s">
        <v>6955</v>
      </c>
      <c r="AG49" s="189" t="s">
        <v>19</v>
      </c>
      <c r="AH49" s="189">
        <v>3</v>
      </c>
      <c r="AI49" s="189" t="s">
        <v>6957</v>
      </c>
      <c r="AJ49" s="189" t="s">
        <v>6956</v>
      </c>
      <c r="AK49" s="190">
        <v>44656</v>
      </c>
      <c r="AL49" s="191" t="s">
        <v>6962</v>
      </c>
      <c r="AM49" s="181">
        <v>8239000</v>
      </c>
      <c r="AN49" s="181" t="s">
        <v>6959</v>
      </c>
      <c r="AO49" s="181" t="s">
        <v>22</v>
      </c>
      <c r="AP49" s="181">
        <v>2</v>
      </c>
      <c r="AQ49" s="181" t="s">
        <v>6961</v>
      </c>
      <c r="AR49" s="181" t="s">
        <v>6960</v>
      </c>
      <c r="AS49" s="182">
        <v>44656</v>
      </c>
      <c r="AT49" s="192" t="s">
        <v>858</v>
      </c>
      <c r="AU49" s="189" t="s">
        <v>14</v>
      </c>
      <c r="AV49" s="189" t="s">
        <v>14</v>
      </c>
      <c r="AW49" s="189" t="s">
        <v>22</v>
      </c>
      <c r="AX49" s="189">
        <v>2</v>
      </c>
      <c r="AY49" s="189" t="s">
        <v>857</v>
      </c>
      <c r="AZ49" s="189" t="s">
        <v>14</v>
      </c>
      <c r="BA49" s="190">
        <v>43524</v>
      </c>
      <c r="BB49" s="191" t="s">
        <v>559</v>
      </c>
      <c r="BC49" s="181" t="s">
        <v>14</v>
      </c>
      <c r="BD49" s="181">
        <v>0</v>
      </c>
      <c r="BE49" s="181" t="s">
        <v>22</v>
      </c>
      <c r="BF49" s="181">
        <v>2</v>
      </c>
      <c r="BG49" s="181">
        <v>0</v>
      </c>
      <c r="BH49" s="181">
        <v>0</v>
      </c>
      <c r="BI49" s="182">
        <v>43511</v>
      </c>
      <c r="BJ49" s="192" t="s">
        <v>6963</v>
      </c>
      <c r="BK49" s="192">
        <v>810</v>
      </c>
      <c r="BL49" s="192" t="s">
        <v>6936</v>
      </c>
      <c r="BM49" s="192" t="s">
        <v>19</v>
      </c>
      <c r="BN49" s="192">
        <v>3</v>
      </c>
      <c r="BO49" s="192" t="s">
        <v>6937</v>
      </c>
      <c r="BP49" s="189" t="s">
        <v>664</v>
      </c>
      <c r="BQ49" s="193">
        <v>44656</v>
      </c>
      <c r="BR49" s="191" t="s">
        <v>557</v>
      </c>
      <c r="BS49" s="185" t="s">
        <v>14</v>
      </c>
      <c r="BT49" s="185">
        <v>0</v>
      </c>
      <c r="BU49" s="185" t="s">
        <v>22</v>
      </c>
      <c r="BV49" s="185">
        <v>2</v>
      </c>
      <c r="BW49" s="185">
        <v>0</v>
      </c>
      <c r="BX49" s="185">
        <v>0</v>
      </c>
      <c r="BY49" s="182">
        <v>43511</v>
      </c>
      <c r="BZ49" s="192" t="s">
        <v>558</v>
      </c>
      <c r="CA49" s="192" t="s">
        <v>14</v>
      </c>
      <c r="CB49" s="192" t="s">
        <v>14</v>
      </c>
      <c r="CC49" s="192" t="s">
        <v>14</v>
      </c>
      <c r="CD49" s="192" t="s">
        <v>14</v>
      </c>
      <c r="CE49" s="192" t="s">
        <v>14</v>
      </c>
      <c r="CF49" s="192" t="s">
        <v>14</v>
      </c>
      <c r="CG49" s="193">
        <v>43511</v>
      </c>
      <c r="CH49" s="191" t="s">
        <v>9013</v>
      </c>
      <c r="CI49" s="192" t="e">
        <v>#N/A</v>
      </c>
      <c r="CJ49" s="192" t="e">
        <v>#N/A</v>
      </c>
      <c r="CK49" s="192" t="e">
        <v>#N/A</v>
      </c>
      <c r="CL49" s="192" t="e">
        <v>#N/A</v>
      </c>
      <c r="CM49" s="192" t="e">
        <v>#N/A</v>
      </c>
      <c r="CN49" s="192" t="e">
        <v>#N/A</v>
      </c>
      <c r="CO49" s="194" t="e">
        <v>#N/A</v>
      </c>
      <c r="CP49" s="192" t="s">
        <v>1697</v>
      </c>
      <c r="CQ49" s="185">
        <v>133900</v>
      </c>
      <c r="CR49" s="185" t="s">
        <v>1695</v>
      </c>
      <c r="CS49" s="185" t="s">
        <v>19</v>
      </c>
      <c r="CT49" s="185">
        <v>3</v>
      </c>
      <c r="CU49" s="185" t="s">
        <v>1690</v>
      </c>
      <c r="CV49" s="185" t="s">
        <v>1696</v>
      </c>
      <c r="CW49" s="182">
        <v>43950</v>
      </c>
      <c r="CX49" s="192" t="s">
        <v>6964</v>
      </c>
      <c r="CY49" s="189">
        <v>2500000</v>
      </c>
      <c r="CZ49" s="189" t="s">
        <v>6955</v>
      </c>
      <c r="DA49" s="189" t="s">
        <v>47</v>
      </c>
      <c r="DB49" s="189">
        <v>1</v>
      </c>
      <c r="DC49" s="189" t="s">
        <v>6969</v>
      </c>
      <c r="DD49" s="189" t="s">
        <v>6956</v>
      </c>
      <c r="DE49" s="195">
        <v>44656</v>
      </c>
      <c r="DF49" s="191" t="s">
        <v>6966</v>
      </c>
      <c r="DG49" s="181">
        <v>35276000</v>
      </c>
      <c r="DH49" s="185" t="s">
        <v>6955</v>
      </c>
      <c r="DI49" s="185" t="s">
        <v>47</v>
      </c>
      <c r="DJ49" s="185">
        <v>1</v>
      </c>
      <c r="DK49" s="185" t="s">
        <v>6965</v>
      </c>
      <c r="DL49" s="185" t="s">
        <v>6956</v>
      </c>
      <c r="DM49" s="182">
        <v>44656</v>
      </c>
      <c r="DN49" s="192" t="s">
        <v>6968</v>
      </c>
      <c r="DO49" s="189">
        <v>2800000</v>
      </c>
      <c r="DP49" s="192" t="s">
        <v>6955</v>
      </c>
      <c r="DQ49" s="192" t="s">
        <v>47</v>
      </c>
      <c r="DR49" s="192">
        <v>1</v>
      </c>
      <c r="DS49" s="192" t="s">
        <v>6967</v>
      </c>
      <c r="DT49" s="192" t="s">
        <v>6956</v>
      </c>
      <c r="DU49" s="193">
        <v>44656</v>
      </c>
      <c r="DV49" s="191" t="s">
        <v>6970</v>
      </c>
      <c r="DW49" s="181">
        <v>2150000</v>
      </c>
      <c r="DX49" s="185" t="s">
        <v>6955</v>
      </c>
      <c r="DY49" s="185" t="s">
        <v>47</v>
      </c>
      <c r="DZ49" s="185">
        <v>1</v>
      </c>
      <c r="EA49" s="185" t="s">
        <v>6969</v>
      </c>
      <c r="EB49" s="185" t="s">
        <v>6956</v>
      </c>
      <c r="EC49" s="182">
        <v>44656</v>
      </c>
      <c r="ED49" s="192" t="s">
        <v>6971</v>
      </c>
      <c r="EE49" s="189">
        <v>225000</v>
      </c>
      <c r="EF49" s="192" t="s">
        <v>6955</v>
      </c>
      <c r="EG49" s="192" t="s">
        <v>47</v>
      </c>
      <c r="EH49" s="192">
        <v>1</v>
      </c>
      <c r="EI49" s="192" t="s">
        <v>6969</v>
      </c>
      <c r="EJ49" s="192" t="s">
        <v>6956</v>
      </c>
      <c r="EK49" s="193">
        <v>44656</v>
      </c>
      <c r="EL49" s="191" t="s">
        <v>6972</v>
      </c>
      <c r="EM49" s="181">
        <v>125000</v>
      </c>
      <c r="EN49" s="185" t="s">
        <v>6955</v>
      </c>
      <c r="EO49" s="185" t="s">
        <v>47</v>
      </c>
      <c r="EP49" s="185">
        <v>1</v>
      </c>
      <c r="EQ49" s="185" t="s">
        <v>6969</v>
      </c>
      <c r="ER49" s="185" t="s">
        <v>6956</v>
      </c>
      <c r="ES49" s="182">
        <v>44656</v>
      </c>
      <c r="ET49" s="192" t="s">
        <v>2073</v>
      </c>
      <c r="EU49" s="192">
        <v>1418</v>
      </c>
      <c r="EV49" s="192" t="s">
        <v>2071</v>
      </c>
      <c r="EW49" s="192" t="s">
        <v>19</v>
      </c>
      <c r="EX49" s="192">
        <v>3</v>
      </c>
      <c r="EY49" s="192" t="s">
        <v>2072</v>
      </c>
      <c r="EZ49" s="192" t="s">
        <v>664</v>
      </c>
      <c r="FA49" s="193">
        <v>44161</v>
      </c>
      <c r="FB49" s="191" t="s">
        <v>1533</v>
      </c>
      <c r="FC49" s="185">
        <v>5</v>
      </c>
      <c r="FD49" s="185" t="s">
        <v>1530</v>
      </c>
      <c r="FE49" s="185" t="s">
        <v>47</v>
      </c>
      <c r="FF49" s="185">
        <v>1</v>
      </c>
      <c r="FG49" s="185" t="s">
        <v>1532</v>
      </c>
      <c r="FH49" s="185" t="s">
        <v>1531</v>
      </c>
      <c r="FI49" s="182">
        <v>43867</v>
      </c>
      <c r="FJ49" s="191" t="s">
        <v>1854</v>
      </c>
      <c r="FK49" s="192">
        <v>1500000</v>
      </c>
      <c r="FL49" s="192" t="s">
        <v>1847</v>
      </c>
      <c r="FM49" s="192" t="s">
        <v>19</v>
      </c>
      <c r="FN49" s="192">
        <v>3</v>
      </c>
      <c r="FO49" s="192" t="s">
        <v>1853</v>
      </c>
      <c r="FP49" s="189" t="s">
        <v>1848</v>
      </c>
      <c r="FQ49" s="190">
        <v>44015</v>
      </c>
      <c r="FR49" s="191" t="s">
        <v>1856</v>
      </c>
      <c r="FS49" s="185">
        <v>300000</v>
      </c>
      <c r="FT49" s="185" t="s">
        <v>1847</v>
      </c>
      <c r="FU49" s="185" t="s">
        <v>19</v>
      </c>
      <c r="FV49" s="185">
        <v>3</v>
      </c>
      <c r="FW49" s="185" t="s">
        <v>1855</v>
      </c>
      <c r="FX49" s="185" t="s">
        <v>1848</v>
      </c>
      <c r="FY49" s="182">
        <v>44015</v>
      </c>
      <c r="FZ49" s="192" t="s">
        <v>3446</v>
      </c>
      <c r="GA49" s="192">
        <v>1</v>
      </c>
      <c r="GB49" s="192" t="s">
        <v>2716</v>
      </c>
      <c r="GC49" s="192" t="s">
        <v>22</v>
      </c>
      <c r="GD49" s="192">
        <v>2</v>
      </c>
      <c r="GE49" s="192" t="s">
        <v>14</v>
      </c>
      <c r="GF49" s="192" t="s">
        <v>14</v>
      </c>
      <c r="GG49" s="193">
        <v>44489</v>
      </c>
      <c r="GH49" s="191" t="s">
        <v>3452</v>
      </c>
      <c r="GI49" s="185">
        <v>2</v>
      </c>
      <c r="GJ49" s="185" t="s">
        <v>2716</v>
      </c>
      <c r="GK49" s="185" t="s">
        <v>22</v>
      </c>
      <c r="GL49" s="185">
        <v>2</v>
      </c>
      <c r="GM49" s="185" t="s">
        <v>14</v>
      </c>
      <c r="GN49" s="185" t="s">
        <v>14</v>
      </c>
      <c r="GO49" s="182">
        <v>44489</v>
      </c>
      <c r="GP49" s="192" t="s">
        <v>3447</v>
      </c>
      <c r="GQ49" s="192">
        <v>2</v>
      </c>
      <c r="GR49" s="192" t="s">
        <v>2716</v>
      </c>
      <c r="GS49" s="192" t="s">
        <v>22</v>
      </c>
      <c r="GT49" s="192">
        <v>2</v>
      </c>
      <c r="GU49" s="192" t="s">
        <v>14</v>
      </c>
      <c r="GV49" s="192" t="s">
        <v>14</v>
      </c>
      <c r="GW49" s="193">
        <v>44489</v>
      </c>
      <c r="GX49" s="191" t="s">
        <v>3453</v>
      </c>
      <c r="GY49" s="185">
        <v>0</v>
      </c>
      <c r="GZ49" s="185" t="s">
        <v>2716</v>
      </c>
      <c r="HA49" s="185" t="s">
        <v>22</v>
      </c>
      <c r="HB49" s="185">
        <v>2</v>
      </c>
      <c r="HC49" s="185" t="s">
        <v>14</v>
      </c>
      <c r="HD49" s="185" t="s">
        <v>14</v>
      </c>
      <c r="HE49" s="182">
        <v>44489</v>
      </c>
      <c r="HF49" s="192" t="s">
        <v>3445</v>
      </c>
      <c r="HG49" s="192">
        <v>3</v>
      </c>
      <c r="HH49" s="192" t="s">
        <v>2716</v>
      </c>
      <c r="HI49" s="192" t="s">
        <v>22</v>
      </c>
      <c r="HJ49" s="192">
        <v>2</v>
      </c>
      <c r="HK49" s="192" t="s">
        <v>14</v>
      </c>
      <c r="HL49" s="192" t="s">
        <v>14</v>
      </c>
      <c r="HM49" s="193">
        <v>44489</v>
      </c>
      <c r="HN49" s="191" t="s">
        <v>3451</v>
      </c>
      <c r="HO49" s="185">
        <v>3</v>
      </c>
      <c r="HP49" s="185" t="s">
        <v>2716</v>
      </c>
      <c r="HQ49" s="185" t="s">
        <v>22</v>
      </c>
      <c r="HR49" s="185">
        <v>2</v>
      </c>
      <c r="HS49" s="185" t="s">
        <v>14</v>
      </c>
      <c r="HT49" s="185" t="s">
        <v>14</v>
      </c>
      <c r="HU49" s="182">
        <v>44489</v>
      </c>
      <c r="HV49" s="192" t="s">
        <v>3448</v>
      </c>
      <c r="HW49" s="192">
        <v>1</v>
      </c>
      <c r="HX49" s="192" t="s">
        <v>2716</v>
      </c>
      <c r="HY49" s="192" t="s">
        <v>22</v>
      </c>
      <c r="HZ49" s="192">
        <v>2</v>
      </c>
      <c r="IA49" s="192" t="s">
        <v>14</v>
      </c>
      <c r="IB49" s="192" t="s">
        <v>14</v>
      </c>
      <c r="IC49" s="193">
        <v>44489</v>
      </c>
      <c r="ID49" s="191" t="s">
        <v>3450</v>
      </c>
      <c r="IE49" s="185">
        <v>3</v>
      </c>
      <c r="IF49" s="185" t="s">
        <v>2716</v>
      </c>
      <c r="IG49" s="185" t="s">
        <v>22</v>
      </c>
      <c r="IH49" s="185">
        <v>2</v>
      </c>
      <c r="II49" s="185" t="s">
        <v>14</v>
      </c>
      <c r="IJ49" s="185" t="s">
        <v>14</v>
      </c>
      <c r="IK49" s="182">
        <v>44489</v>
      </c>
      <c r="IL49" s="192" t="s">
        <v>3449</v>
      </c>
      <c r="IM49" s="192">
        <v>1</v>
      </c>
      <c r="IN49" s="192" t="s">
        <v>2716</v>
      </c>
      <c r="IO49" s="192" t="s">
        <v>22</v>
      </c>
      <c r="IP49" s="192">
        <v>2</v>
      </c>
      <c r="IQ49" s="192" t="s">
        <v>14</v>
      </c>
      <c r="IR49" s="192" t="s">
        <v>14</v>
      </c>
      <c r="IS49" s="193">
        <v>44489</v>
      </c>
    </row>
    <row r="50" spans="1:253" s="187" customFormat="1" ht="12.95" customHeight="1" x14ac:dyDescent="0.2">
      <c r="A50" s="187" t="s">
        <v>560</v>
      </c>
      <c r="B50" s="187" t="s">
        <v>8427</v>
      </c>
      <c r="C50" s="187" t="s">
        <v>561</v>
      </c>
      <c r="D50" s="187" t="s">
        <v>556</v>
      </c>
      <c r="E50" s="187" t="s">
        <v>7971</v>
      </c>
      <c r="F50" s="187" t="s">
        <v>6973</v>
      </c>
      <c r="G50" s="180">
        <v>41191000</v>
      </c>
      <c r="H50" s="181" t="s">
        <v>6916</v>
      </c>
      <c r="I50" s="181" t="s">
        <v>47</v>
      </c>
      <c r="J50" s="181">
        <v>1</v>
      </c>
      <c r="K50" s="181" t="s">
        <v>6918</v>
      </c>
      <c r="L50" s="181" t="s">
        <v>6917</v>
      </c>
      <c r="M50" s="182">
        <v>44656</v>
      </c>
      <c r="N50" s="191" t="s">
        <v>6977</v>
      </c>
      <c r="O50" s="183">
        <v>40643</v>
      </c>
      <c r="P50" s="183" t="s">
        <v>6974</v>
      </c>
      <c r="Q50" s="183" t="s">
        <v>22</v>
      </c>
      <c r="R50" s="183">
        <v>2</v>
      </c>
      <c r="S50" s="183" t="s">
        <v>6976</v>
      </c>
      <c r="T50" s="183" t="s">
        <v>6975</v>
      </c>
      <c r="U50" s="184">
        <v>44656</v>
      </c>
      <c r="V50" s="191" t="s">
        <v>6981</v>
      </c>
      <c r="W50" s="181">
        <v>5150000</v>
      </c>
      <c r="X50" s="181" t="s">
        <v>6978</v>
      </c>
      <c r="Y50" s="181" t="s">
        <v>19</v>
      </c>
      <c r="Z50" s="181">
        <v>3</v>
      </c>
      <c r="AA50" s="181" t="s">
        <v>6980</v>
      </c>
      <c r="AB50" s="181" t="s">
        <v>6979</v>
      </c>
      <c r="AC50" s="182">
        <v>44656</v>
      </c>
      <c r="AD50" s="191" t="s">
        <v>6985</v>
      </c>
      <c r="AE50" s="189">
        <v>522000</v>
      </c>
      <c r="AF50" s="189" t="s">
        <v>6982</v>
      </c>
      <c r="AG50" s="189" t="s">
        <v>22</v>
      </c>
      <c r="AH50" s="189">
        <v>2</v>
      </c>
      <c r="AI50" s="189" t="s">
        <v>6984</v>
      </c>
      <c r="AJ50" s="189" t="s">
        <v>6983</v>
      </c>
      <c r="AK50" s="190">
        <v>44656</v>
      </c>
      <c r="AL50" s="191" t="s">
        <v>6989</v>
      </c>
      <c r="AM50" s="181">
        <v>257000</v>
      </c>
      <c r="AN50" s="181" t="s">
        <v>6986</v>
      </c>
      <c r="AO50" s="181" t="s">
        <v>22</v>
      </c>
      <c r="AP50" s="181">
        <v>2</v>
      </c>
      <c r="AQ50" s="181" t="s">
        <v>6988</v>
      </c>
      <c r="AR50" s="181" t="s">
        <v>6987</v>
      </c>
      <c r="AS50" s="182">
        <v>44656</v>
      </c>
      <c r="AT50" s="192" t="s">
        <v>571</v>
      </c>
      <c r="AU50" s="189" t="s">
        <v>14</v>
      </c>
      <c r="AV50" s="189">
        <v>0</v>
      </c>
      <c r="AW50" s="189" t="s">
        <v>22</v>
      </c>
      <c r="AX50" s="189">
        <v>2</v>
      </c>
      <c r="AY50" s="189">
        <v>0</v>
      </c>
      <c r="AZ50" s="189">
        <v>0</v>
      </c>
      <c r="BA50" s="190">
        <v>43511</v>
      </c>
      <c r="BB50" s="191" t="s">
        <v>570</v>
      </c>
      <c r="BC50" s="181" t="s">
        <v>14</v>
      </c>
      <c r="BD50" s="181">
        <v>0</v>
      </c>
      <c r="BE50" s="181" t="s">
        <v>22</v>
      </c>
      <c r="BF50" s="181">
        <v>2</v>
      </c>
      <c r="BG50" s="181">
        <v>0</v>
      </c>
      <c r="BH50" s="181">
        <v>0</v>
      </c>
      <c r="BI50" s="182">
        <v>43511</v>
      </c>
      <c r="BJ50" s="192" t="s">
        <v>6990</v>
      </c>
      <c r="BK50" s="192" t="s">
        <v>14</v>
      </c>
      <c r="BL50" s="192" t="s">
        <v>1216</v>
      </c>
      <c r="BM50" s="192" t="s">
        <v>14</v>
      </c>
      <c r="BN50" s="192" t="s">
        <v>14</v>
      </c>
      <c r="BO50" s="192" t="s">
        <v>1216</v>
      </c>
      <c r="BP50" s="189" t="s">
        <v>1216</v>
      </c>
      <c r="BQ50" s="193">
        <v>44656</v>
      </c>
      <c r="BR50" s="191" t="s">
        <v>563</v>
      </c>
      <c r="BS50" s="185" t="s">
        <v>14</v>
      </c>
      <c r="BT50" s="185">
        <v>0</v>
      </c>
      <c r="BU50" s="185" t="s">
        <v>22</v>
      </c>
      <c r="BV50" s="185">
        <v>2</v>
      </c>
      <c r="BW50" s="185" t="s">
        <v>562</v>
      </c>
      <c r="BX50" s="185">
        <v>0</v>
      </c>
      <c r="BY50" s="182">
        <v>43511</v>
      </c>
      <c r="BZ50" s="192" t="s">
        <v>564</v>
      </c>
      <c r="CA50" s="192">
        <v>0</v>
      </c>
      <c r="CB50" s="192" t="s">
        <v>14</v>
      </c>
      <c r="CC50" s="192" t="s">
        <v>22</v>
      </c>
      <c r="CD50" s="192">
        <v>2</v>
      </c>
      <c r="CE50" s="192" t="s">
        <v>14</v>
      </c>
      <c r="CF50" s="192" t="s">
        <v>14</v>
      </c>
      <c r="CG50" s="193">
        <v>43511</v>
      </c>
      <c r="CH50" s="191" t="s">
        <v>9014</v>
      </c>
      <c r="CI50" s="192" t="e">
        <v>#N/A</v>
      </c>
      <c r="CJ50" s="192" t="e">
        <v>#N/A</v>
      </c>
      <c r="CK50" s="192" t="e">
        <v>#N/A</v>
      </c>
      <c r="CL50" s="192" t="e">
        <v>#N/A</v>
      </c>
      <c r="CM50" s="192" t="e">
        <v>#N/A</v>
      </c>
      <c r="CN50" s="192" t="e">
        <v>#N/A</v>
      </c>
      <c r="CO50" s="194" t="e">
        <v>#N/A</v>
      </c>
      <c r="CP50" s="192" t="s">
        <v>569</v>
      </c>
      <c r="CQ50" s="185" t="s">
        <v>14</v>
      </c>
      <c r="CR50" s="185">
        <v>0</v>
      </c>
      <c r="CS50" s="185" t="s">
        <v>22</v>
      </c>
      <c r="CT50" s="185">
        <v>2</v>
      </c>
      <c r="CU50" s="185" t="s">
        <v>562</v>
      </c>
      <c r="CV50" s="185">
        <v>0</v>
      </c>
      <c r="CW50" s="182">
        <v>43511</v>
      </c>
      <c r="CX50" s="192" t="s">
        <v>6991</v>
      </c>
      <c r="CY50" s="189">
        <v>489000</v>
      </c>
      <c r="CZ50" s="189" t="s">
        <v>6992</v>
      </c>
      <c r="DA50" s="189" t="s">
        <v>19</v>
      </c>
      <c r="DB50" s="189">
        <v>3</v>
      </c>
      <c r="DC50" s="189" t="s">
        <v>6998</v>
      </c>
      <c r="DD50" s="189" t="s">
        <v>6993</v>
      </c>
      <c r="DE50" s="195">
        <v>44656</v>
      </c>
      <c r="DF50" s="191" t="s">
        <v>6995</v>
      </c>
      <c r="DG50" s="181">
        <v>4628000</v>
      </c>
      <c r="DH50" s="185" t="s">
        <v>6992</v>
      </c>
      <c r="DI50" s="185" t="s">
        <v>19</v>
      </c>
      <c r="DJ50" s="185">
        <v>3</v>
      </c>
      <c r="DK50" s="185" t="s">
        <v>6994</v>
      </c>
      <c r="DL50" s="185" t="s">
        <v>6993</v>
      </c>
      <c r="DM50" s="182">
        <v>44656</v>
      </c>
      <c r="DN50" s="192" t="s">
        <v>6997</v>
      </c>
      <c r="DO50" s="189">
        <v>33000</v>
      </c>
      <c r="DP50" s="192" t="s">
        <v>6992</v>
      </c>
      <c r="DQ50" s="192" t="s">
        <v>19</v>
      </c>
      <c r="DR50" s="192">
        <v>3</v>
      </c>
      <c r="DS50" s="192" t="s">
        <v>6996</v>
      </c>
      <c r="DT50" s="192" t="s">
        <v>6993</v>
      </c>
      <c r="DU50" s="193">
        <v>44656</v>
      </c>
      <c r="DV50" s="191" t="s">
        <v>6999</v>
      </c>
      <c r="DW50" s="181">
        <v>314000</v>
      </c>
      <c r="DX50" s="185" t="s">
        <v>6992</v>
      </c>
      <c r="DY50" s="185" t="s">
        <v>19</v>
      </c>
      <c r="DZ50" s="185">
        <v>3</v>
      </c>
      <c r="EA50" s="185" t="s">
        <v>6998</v>
      </c>
      <c r="EB50" s="185" t="s">
        <v>6993</v>
      </c>
      <c r="EC50" s="182">
        <v>44656</v>
      </c>
      <c r="ED50" s="192" t="s">
        <v>7000</v>
      </c>
      <c r="EE50" s="189">
        <v>154000</v>
      </c>
      <c r="EF50" s="192" t="s">
        <v>6992</v>
      </c>
      <c r="EG50" s="192" t="s">
        <v>19</v>
      </c>
      <c r="EH50" s="192">
        <v>3</v>
      </c>
      <c r="EI50" s="192" t="s">
        <v>6998</v>
      </c>
      <c r="EJ50" s="192" t="s">
        <v>6993</v>
      </c>
      <c r="EK50" s="193">
        <v>44656</v>
      </c>
      <c r="EL50" s="191" t="s">
        <v>7001</v>
      </c>
      <c r="EM50" s="181">
        <v>21000</v>
      </c>
      <c r="EN50" s="185" t="s">
        <v>6992</v>
      </c>
      <c r="EO50" s="185" t="s">
        <v>19</v>
      </c>
      <c r="EP50" s="185">
        <v>3</v>
      </c>
      <c r="EQ50" s="185" t="s">
        <v>6998</v>
      </c>
      <c r="ER50" s="185" t="s">
        <v>6993</v>
      </c>
      <c r="ES50" s="182">
        <v>44656</v>
      </c>
      <c r="ET50" s="192" t="s">
        <v>2074</v>
      </c>
      <c r="EU50" s="192">
        <v>1418</v>
      </c>
      <c r="EV50" s="192" t="s">
        <v>2071</v>
      </c>
      <c r="EW50" s="192" t="s">
        <v>19</v>
      </c>
      <c r="EX50" s="192">
        <v>3</v>
      </c>
      <c r="EY50" s="192" t="s">
        <v>2072</v>
      </c>
      <c r="EZ50" s="192" t="s">
        <v>664</v>
      </c>
      <c r="FA50" s="193">
        <v>44161</v>
      </c>
      <c r="FB50" s="191" t="s">
        <v>568</v>
      </c>
      <c r="FC50" s="185">
        <v>5</v>
      </c>
      <c r="FD50" s="185" t="s">
        <v>565</v>
      </c>
      <c r="FE50" s="185" t="s">
        <v>22</v>
      </c>
      <c r="FF50" s="185">
        <v>2</v>
      </c>
      <c r="FG50" s="185" t="s">
        <v>567</v>
      </c>
      <c r="FH50" s="185" t="s">
        <v>566</v>
      </c>
      <c r="FI50" s="182">
        <v>43511</v>
      </c>
      <c r="FJ50" s="191" t="s">
        <v>1860</v>
      </c>
      <c r="FK50" s="192" t="s">
        <v>14</v>
      </c>
      <c r="FL50" s="192" t="s">
        <v>1857</v>
      </c>
      <c r="FM50" s="192" t="s">
        <v>14</v>
      </c>
      <c r="FN50" s="192" t="s">
        <v>14</v>
      </c>
      <c r="FO50" s="192" t="s">
        <v>1859</v>
      </c>
      <c r="FP50" s="189" t="s">
        <v>1858</v>
      </c>
      <c r="FQ50" s="190">
        <v>44015</v>
      </c>
      <c r="FR50" s="191" t="s">
        <v>1862</v>
      </c>
      <c r="FS50" s="185">
        <v>0</v>
      </c>
      <c r="FT50" s="185" t="s">
        <v>1857</v>
      </c>
      <c r="FU50" s="185" t="s">
        <v>22</v>
      </c>
      <c r="FV50" s="185">
        <v>2</v>
      </c>
      <c r="FW50" s="185" t="s">
        <v>1861</v>
      </c>
      <c r="FX50" s="185" t="s">
        <v>1858</v>
      </c>
      <c r="FY50" s="182">
        <v>44015</v>
      </c>
      <c r="FZ50" s="192" t="s">
        <v>3455</v>
      </c>
      <c r="GA50" s="192">
        <v>0</v>
      </c>
      <c r="GB50" s="192" t="s">
        <v>2716</v>
      </c>
      <c r="GC50" s="192" t="s">
        <v>22</v>
      </c>
      <c r="GD50" s="192">
        <v>2</v>
      </c>
      <c r="GE50" s="192" t="s">
        <v>14</v>
      </c>
      <c r="GF50" s="192" t="s">
        <v>14</v>
      </c>
      <c r="GG50" s="193">
        <v>44489</v>
      </c>
      <c r="GH50" s="191" t="s">
        <v>3461</v>
      </c>
      <c r="GI50" s="185">
        <v>1</v>
      </c>
      <c r="GJ50" s="185" t="s">
        <v>2716</v>
      </c>
      <c r="GK50" s="185" t="s">
        <v>22</v>
      </c>
      <c r="GL50" s="185">
        <v>2</v>
      </c>
      <c r="GM50" s="185" t="s">
        <v>14</v>
      </c>
      <c r="GN50" s="185" t="s">
        <v>14</v>
      </c>
      <c r="GO50" s="182">
        <v>44489</v>
      </c>
      <c r="GP50" s="192" t="s">
        <v>3456</v>
      </c>
      <c r="GQ50" s="192">
        <v>0</v>
      </c>
      <c r="GR50" s="192" t="s">
        <v>2716</v>
      </c>
      <c r="GS50" s="192" t="s">
        <v>22</v>
      </c>
      <c r="GT50" s="192">
        <v>2</v>
      </c>
      <c r="GU50" s="192" t="s">
        <v>14</v>
      </c>
      <c r="GV50" s="192" t="s">
        <v>14</v>
      </c>
      <c r="GW50" s="193">
        <v>44489</v>
      </c>
      <c r="GX50" s="191" t="s">
        <v>3462</v>
      </c>
      <c r="GY50" s="185">
        <v>0</v>
      </c>
      <c r="GZ50" s="185" t="s">
        <v>2716</v>
      </c>
      <c r="HA50" s="185" t="s">
        <v>22</v>
      </c>
      <c r="HB50" s="185">
        <v>2</v>
      </c>
      <c r="HC50" s="185" t="s">
        <v>14</v>
      </c>
      <c r="HD50" s="185" t="s">
        <v>14</v>
      </c>
      <c r="HE50" s="182">
        <v>44489</v>
      </c>
      <c r="HF50" s="192" t="s">
        <v>3454</v>
      </c>
      <c r="HG50" s="192">
        <v>1</v>
      </c>
      <c r="HH50" s="192" t="s">
        <v>2716</v>
      </c>
      <c r="HI50" s="192" t="s">
        <v>22</v>
      </c>
      <c r="HJ50" s="192">
        <v>2</v>
      </c>
      <c r="HK50" s="192" t="s">
        <v>14</v>
      </c>
      <c r="HL50" s="192" t="s">
        <v>14</v>
      </c>
      <c r="HM50" s="193">
        <v>44489</v>
      </c>
      <c r="HN50" s="191" t="s">
        <v>3460</v>
      </c>
      <c r="HO50" s="185">
        <v>2</v>
      </c>
      <c r="HP50" s="185" t="s">
        <v>2716</v>
      </c>
      <c r="HQ50" s="185" t="s">
        <v>22</v>
      </c>
      <c r="HR50" s="185">
        <v>2</v>
      </c>
      <c r="HS50" s="185" t="s">
        <v>14</v>
      </c>
      <c r="HT50" s="185" t="s">
        <v>14</v>
      </c>
      <c r="HU50" s="182">
        <v>44489</v>
      </c>
      <c r="HV50" s="192" t="s">
        <v>3457</v>
      </c>
      <c r="HW50" s="192">
        <v>0</v>
      </c>
      <c r="HX50" s="192" t="s">
        <v>2716</v>
      </c>
      <c r="HY50" s="192" t="s">
        <v>22</v>
      </c>
      <c r="HZ50" s="192">
        <v>2</v>
      </c>
      <c r="IA50" s="192" t="s">
        <v>14</v>
      </c>
      <c r="IB50" s="192" t="s">
        <v>14</v>
      </c>
      <c r="IC50" s="193">
        <v>44489</v>
      </c>
      <c r="ID50" s="191" t="s">
        <v>3459</v>
      </c>
      <c r="IE50" s="185">
        <v>3</v>
      </c>
      <c r="IF50" s="185" t="s">
        <v>2716</v>
      </c>
      <c r="IG50" s="185" t="s">
        <v>22</v>
      </c>
      <c r="IH50" s="185">
        <v>2</v>
      </c>
      <c r="II50" s="185" t="s">
        <v>14</v>
      </c>
      <c r="IJ50" s="185" t="s">
        <v>14</v>
      </c>
      <c r="IK50" s="182">
        <v>44489</v>
      </c>
      <c r="IL50" s="192" t="s">
        <v>3458</v>
      </c>
      <c r="IM50" s="192">
        <v>0</v>
      </c>
      <c r="IN50" s="192" t="s">
        <v>2716</v>
      </c>
      <c r="IO50" s="192" t="s">
        <v>22</v>
      </c>
      <c r="IP50" s="192">
        <v>2</v>
      </c>
      <c r="IQ50" s="192" t="s">
        <v>14</v>
      </c>
      <c r="IR50" s="192" t="s">
        <v>14</v>
      </c>
      <c r="IS50" s="193">
        <v>44489</v>
      </c>
    </row>
    <row r="51" spans="1:253" s="187" customFormat="1" ht="12.95" customHeight="1" x14ac:dyDescent="0.2">
      <c r="A51" s="187" t="s">
        <v>572</v>
      </c>
      <c r="B51" s="187" t="s">
        <v>8427</v>
      </c>
      <c r="C51" s="187" t="s">
        <v>573</v>
      </c>
      <c r="D51" s="187" t="s">
        <v>574</v>
      </c>
      <c r="E51" s="187" t="s">
        <v>7976</v>
      </c>
      <c r="F51" s="187" t="s">
        <v>2827</v>
      </c>
      <c r="G51" s="180">
        <v>64293000</v>
      </c>
      <c r="H51" s="181" t="s">
        <v>2824</v>
      </c>
      <c r="I51" s="181" t="s">
        <v>22</v>
      </c>
      <c r="J51" s="181">
        <v>2</v>
      </c>
      <c r="K51" s="181" t="s">
        <v>2826</v>
      </c>
      <c r="L51" s="181" t="s">
        <v>2825</v>
      </c>
      <c r="M51" s="182">
        <v>44376</v>
      </c>
      <c r="N51" s="191" t="s">
        <v>585</v>
      </c>
      <c r="O51" s="183">
        <v>41054</v>
      </c>
      <c r="P51" s="183">
        <v>0</v>
      </c>
      <c r="Q51" s="183" t="s">
        <v>22</v>
      </c>
      <c r="R51" s="183">
        <v>2</v>
      </c>
      <c r="S51" s="183" t="s">
        <v>584</v>
      </c>
      <c r="T51" s="183" t="s">
        <v>583</v>
      </c>
      <c r="U51" s="184">
        <v>43511</v>
      </c>
      <c r="V51" s="191" t="s">
        <v>2829</v>
      </c>
      <c r="W51" s="181">
        <v>7012000</v>
      </c>
      <c r="X51" s="181" t="s">
        <v>2824</v>
      </c>
      <c r="Y51" s="181" t="s">
        <v>22</v>
      </c>
      <c r="Z51" s="181">
        <v>2</v>
      </c>
      <c r="AA51" s="181" t="s">
        <v>2828</v>
      </c>
      <c r="AB51" s="181" t="s">
        <v>2825</v>
      </c>
      <c r="AC51" s="182">
        <v>44376</v>
      </c>
      <c r="AD51" s="191" t="s">
        <v>2832</v>
      </c>
      <c r="AE51" s="189">
        <v>208000</v>
      </c>
      <c r="AF51" s="189" t="s">
        <v>2830</v>
      </c>
      <c r="AG51" s="189" t="s">
        <v>22</v>
      </c>
      <c r="AH51" s="189">
        <v>2</v>
      </c>
      <c r="AI51" s="189" t="s">
        <v>2831</v>
      </c>
      <c r="AJ51" s="189" t="s">
        <v>583</v>
      </c>
      <c r="AK51" s="190">
        <v>44376</v>
      </c>
      <c r="AL51" s="191" t="s">
        <v>2834</v>
      </c>
      <c r="AM51" s="181">
        <v>208000</v>
      </c>
      <c r="AN51" s="181" t="s">
        <v>2830</v>
      </c>
      <c r="AO51" s="181" t="s">
        <v>22</v>
      </c>
      <c r="AP51" s="181">
        <v>2</v>
      </c>
      <c r="AQ51" s="181" t="s">
        <v>2833</v>
      </c>
      <c r="AR51" s="181" t="s">
        <v>583</v>
      </c>
      <c r="AS51" s="182">
        <v>44376</v>
      </c>
      <c r="AT51" s="192" t="s">
        <v>582</v>
      </c>
      <c r="AU51" s="189" t="s">
        <v>14</v>
      </c>
      <c r="AV51" s="189">
        <v>0</v>
      </c>
      <c r="AW51" s="189" t="s">
        <v>22</v>
      </c>
      <c r="AX51" s="189">
        <v>2</v>
      </c>
      <c r="AY51" s="189" t="s">
        <v>15</v>
      </c>
      <c r="AZ51" s="189">
        <v>0</v>
      </c>
      <c r="BA51" s="190">
        <v>43511</v>
      </c>
      <c r="BB51" s="191" t="s">
        <v>581</v>
      </c>
      <c r="BC51" s="181" t="s">
        <v>14</v>
      </c>
      <c r="BD51" s="181">
        <v>0</v>
      </c>
      <c r="BE51" s="181" t="s">
        <v>22</v>
      </c>
      <c r="BF51" s="181">
        <v>2</v>
      </c>
      <c r="BG51" s="181" t="s">
        <v>15</v>
      </c>
      <c r="BH51" s="181">
        <v>0</v>
      </c>
      <c r="BI51" s="182">
        <v>43511</v>
      </c>
      <c r="BJ51" s="192" t="s">
        <v>2838</v>
      </c>
      <c r="BK51" s="192">
        <v>696</v>
      </c>
      <c r="BL51" s="192" t="s">
        <v>2835</v>
      </c>
      <c r="BM51" s="192" t="s">
        <v>22</v>
      </c>
      <c r="BN51" s="192">
        <v>2</v>
      </c>
      <c r="BO51" s="192" t="s">
        <v>2837</v>
      </c>
      <c r="BP51" s="189" t="s">
        <v>2836</v>
      </c>
      <c r="BQ51" s="193">
        <v>44376</v>
      </c>
      <c r="BR51" s="191" t="s">
        <v>575</v>
      </c>
      <c r="BS51" s="185" t="s">
        <v>14</v>
      </c>
      <c r="BT51" s="185">
        <v>0</v>
      </c>
      <c r="BU51" s="185" t="s">
        <v>22</v>
      </c>
      <c r="BV51" s="185">
        <v>2</v>
      </c>
      <c r="BW51" s="185" t="s">
        <v>15</v>
      </c>
      <c r="BX51" s="185">
        <v>0</v>
      </c>
      <c r="BY51" s="182">
        <v>43511</v>
      </c>
      <c r="BZ51" s="192" t="s">
        <v>577</v>
      </c>
      <c r="CA51" s="192">
        <v>0</v>
      </c>
      <c r="CB51" s="192" t="s">
        <v>14</v>
      </c>
      <c r="CC51" s="192" t="s">
        <v>22</v>
      </c>
      <c r="CD51" s="192">
        <v>2</v>
      </c>
      <c r="CE51" s="192" t="s">
        <v>576</v>
      </c>
      <c r="CF51" s="192" t="s">
        <v>14</v>
      </c>
      <c r="CG51" s="193">
        <v>43511</v>
      </c>
      <c r="CH51" s="191" t="s">
        <v>9015</v>
      </c>
      <c r="CI51" s="192" t="e">
        <v>#N/A</v>
      </c>
      <c r="CJ51" s="192" t="e">
        <v>#N/A</v>
      </c>
      <c r="CK51" s="192" t="e">
        <v>#N/A</v>
      </c>
      <c r="CL51" s="192" t="e">
        <v>#N/A</v>
      </c>
      <c r="CM51" s="192" t="e">
        <v>#N/A</v>
      </c>
      <c r="CN51" s="192" t="e">
        <v>#N/A</v>
      </c>
      <c r="CO51" s="194" t="e">
        <v>#N/A</v>
      </c>
      <c r="CP51" s="192" t="s">
        <v>580</v>
      </c>
      <c r="CQ51" s="185" t="s">
        <v>14</v>
      </c>
      <c r="CR51" s="185">
        <v>0</v>
      </c>
      <c r="CS51" s="185" t="s">
        <v>22</v>
      </c>
      <c r="CT51" s="185">
        <v>2</v>
      </c>
      <c r="CU51" s="185" t="s">
        <v>15</v>
      </c>
      <c r="CV51" s="185">
        <v>0</v>
      </c>
      <c r="CW51" s="182">
        <v>43511</v>
      </c>
      <c r="CX51" s="192" t="s">
        <v>2844</v>
      </c>
      <c r="CY51" s="189">
        <v>208000</v>
      </c>
      <c r="CZ51" s="189" t="s">
        <v>2830</v>
      </c>
      <c r="DA51" s="189" t="s">
        <v>22</v>
      </c>
      <c r="DB51" s="189">
        <v>2</v>
      </c>
      <c r="DC51" s="189" t="s">
        <v>2843</v>
      </c>
      <c r="DD51" s="189" t="s">
        <v>583</v>
      </c>
      <c r="DE51" s="195">
        <v>44376</v>
      </c>
      <c r="DF51" s="191" t="s">
        <v>2848</v>
      </c>
      <c r="DG51" s="181">
        <v>6804000</v>
      </c>
      <c r="DH51" s="185" t="s">
        <v>2845</v>
      </c>
      <c r="DI51" s="185" t="s">
        <v>22</v>
      </c>
      <c r="DJ51" s="185">
        <v>2</v>
      </c>
      <c r="DK51" s="185" t="s">
        <v>2847</v>
      </c>
      <c r="DL51" s="185" t="s">
        <v>2846</v>
      </c>
      <c r="DM51" s="182">
        <v>44376</v>
      </c>
      <c r="DN51" s="192" t="s">
        <v>2850</v>
      </c>
      <c r="DO51" s="189">
        <v>0</v>
      </c>
      <c r="DP51" s="192" t="s">
        <v>2830</v>
      </c>
      <c r="DQ51" s="192" t="s">
        <v>22</v>
      </c>
      <c r="DR51" s="192">
        <v>2</v>
      </c>
      <c r="DS51" s="192" t="s">
        <v>2849</v>
      </c>
      <c r="DT51" s="192" t="s">
        <v>583</v>
      </c>
      <c r="DU51" s="193">
        <v>44376</v>
      </c>
      <c r="DV51" s="191" t="s">
        <v>2851</v>
      </c>
      <c r="DW51" s="181">
        <v>208000</v>
      </c>
      <c r="DX51" s="185" t="s">
        <v>2830</v>
      </c>
      <c r="DY51" s="185" t="s">
        <v>22</v>
      </c>
      <c r="DZ51" s="185">
        <v>2</v>
      </c>
      <c r="EA51" s="185" t="s">
        <v>2843</v>
      </c>
      <c r="EB51" s="185" t="s">
        <v>583</v>
      </c>
      <c r="EC51" s="182">
        <v>44376</v>
      </c>
      <c r="ED51" s="192" t="s">
        <v>2852</v>
      </c>
      <c r="EE51" s="189">
        <v>0</v>
      </c>
      <c r="EF51" s="192" t="s">
        <v>2830</v>
      </c>
      <c r="EG51" s="192" t="s">
        <v>22</v>
      </c>
      <c r="EH51" s="192">
        <v>2</v>
      </c>
      <c r="EI51" s="192" t="s">
        <v>2843</v>
      </c>
      <c r="EJ51" s="192" t="s">
        <v>583</v>
      </c>
      <c r="EK51" s="193">
        <v>44376</v>
      </c>
      <c r="EL51" s="191" t="s">
        <v>2853</v>
      </c>
      <c r="EM51" s="181">
        <v>0</v>
      </c>
      <c r="EN51" s="185" t="s">
        <v>2830</v>
      </c>
      <c r="EO51" s="185" t="s">
        <v>22</v>
      </c>
      <c r="EP51" s="185">
        <v>2</v>
      </c>
      <c r="EQ51" s="185" t="s">
        <v>2843</v>
      </c>
      <c r="ER51" s="185" t="s">
        <v>583</v>
      </c>
      <c r="ES51" s="182">
        <v>44376</v>
      </c>
      <c r="ET51" s="192" t="s">
        <v>2842</v>
      </c>
      <c r="EU51" s="192">
        <v>697</v>
      </c>
      <c r="EV51" s="192" t="s">
        <v>2839</v>
      </c>
      <c r="EW51" s="192" t="s">
        <v>22</v>
      </c>
      <c r="EX51" s="192">
        <v>2</v>
      </c>
      <c r="EY51" s="192" t="s">
        <v>2841</v>
      </c>
      <c r="EZ51" s="192" t="s">
        <v>2840</v>
      </c>
      <c r="FA51" s="193">
        <v>44376</v>
      </c>
      <c r="FB51" s="191" t="s">
        <v>579</v>
      </c>
      <c r="FC51" s="185">
        <v>2</v>
      </c>
      <c r="FD51" s="185">
        <v>0</v>
      </c>
      <c r="FE51" s="185" t="s">
        <v>22</v>
      </c>
      <c r="FF51" s="185">
        <v>2</v>
      </c>
      <c r="FG51" s="185" t="s">
        <v>578</v>
      </c>
      <c r="FH51" s="185">
        <v>0</v>
      </c>
      <c r="FI51" s="182">
        <v>43511</v>
      </c>
      <c r="FJ51" s="191" t="s">
        <v>586</v>
      </c>
      <c r="FK51" s="192" t="s">
        <v>14</v>
      </c>
      <c r="FL51" s="192">
        <v>0</v>
      </c>
      <c r="FM51" s="192" t="s">
        <v>22</v>
      </c>
      <c r="FN51" s="192">
        <v>2</v>
      </c>
      <c r="FO51" s="192" t="s">
        <v>562</v>
      </c>
      <c r="FP51" s="189">
        <v>0</v>
      </c>
      <c r="FQ51" s="190">
        <v>43511</v>
      </c>
      <c r="FR51" s="191" t="s">
        <v>587</v>
      </c>
      <c r="FS51" s="185" t="s">
        <v>14</v>
      </c>
      <c r="FT51" s="185">
        <v>0</v>
      </c>
      <c r="FU51" s="185" t="s">
        <v>22</v>
      </c>
      <c r="FV51" s="185">
        <v>2</v>
      </c>
      <c r="FW51" s="185" t="s">
        <v>562</v>
      </c>
      <c r="FX51" s="185">
        <v>0</v>
      </c>
      <c r="FY51" s="182">
        <v>43511</v>
      </c>
      <c r="FZ51" s="192" t="s">
        <v>3713</v>
      </c>
      <c r="GA51" s="192">
        <v>0</v>
      </c>
      <c r="GB51" s="192" t="s">
        <v>2716</v>
      </c>
      <c r="GC51" s="192" t="s">
        <v>22</v>
      </c>
      <c r="GD51" s="192">
        <v>2</v>
      </c>
      <c r="GE51" s="192" t="s">
        <v>14</v>
      </c>
      <c r="GF51" s="192" t="s">
        <v>14</v>
      </c>
      <c r="GG51" s="193">
        <v>44494</v>
      </c>
      <c r="GH51" s="191" t="s">
        <v>3719</v>
      </c>
      <c r="GI51" s="185">
        <v>0</v>
      </c>
      <c r="GJ51" s="185" t="s">
        <v>2716</v>
      </c>
      <c r="GK51" s="185" t="s">
        <v>22</v>
      </c>
      <c r="GL51" s="185">
        <v>2</v>
      </c>
      <c r="GM51" s="185" t="s">
        <v>14</v>
      </c>
      <c r="GN51" s="185" t="s">
        <v>14</v>
      </c>
      <c r="GO51" s="182">
        <v>44494</v>
      </c>
      <c r="GP51" s="192" t="s">
        <v>3714</v>
      </c>
      <c r="GQ51" s="192">
        <v>0</v>
      </c>
      <c r="GR51" s="192" t="s">
        <v>2716</v>
      </c>
      <c r="GS51" s="192" t="s">
        <v>22</v>
      </c>
      <c r="GT51" s="192">
        <v>2</v>
      </c>
      <c r="GU51" s="192" t="s">
        <v>14</v>
      </c>
      <c r="GV51" s="192" t="s">
        <v>14</v>
      </c>
      <c r="GW51" s="193">
        <v>44494</v>
      </c>
      <c r="GX51" s="191" t="s">
        <v>3720</v>
      </c>
      <c r="GY51" s="185">
        <v>0</v>
      </c>
      <c r="GZ51" s="185" t="s">
        <v>2716</v>
      </c>
      <c r="HA51" s="185" t="s">
        <v>22</v>
      </c>
      <c r="HB51" s="185">
        <v>2</v>
      </c>
      <c r="HC51" s="185" t="s">
        <v>14</v>
      </c>
      <c r="HD51" s="185" t="s">
        <v>14</v>
      </c>
      <c r="HE51" s="182">
        <v>44494</v>
      </c>
      <c r="HF51" s="192" t="s">
        <v>3712</v>
      </c>
      <c r="HG51" s="192">
        <v>0</v>
      </c>
      <c r="HH51" s="192" t="s">
        <v>2716</v>
      </c>
      <c r="HI51" s="192" t="s">
        <v>22</v>
      </c>
      <c r="HJ51" s="192">
        <v>2</v>
      </c>
      <c r="HK51" s="192" t="s">
        <v>14</v>
      </c>
      <c r="HL51" s="192" t="s">
        <v>14</v>
      </c>
      <c r="HM51" s="193">
        <v>44494</v>
      </c>
      <c r="HN51" s="191" t="s">
        <v>3718</v>
      </c>
      <c r="HO51" s="185">
        <v>2</v>
      </c>
      <c r="HP51" s="185" t="s">
        <v>2716</v>
      </c>
      <c r="HQ51" s="185" t="s">
        <v>22</v>
      </c>
      <c r="HR51" s="185">
        <v>2</v>
      </c>
      <c r="HS51" s="185" t="s">
        <v>14</v>
      </c>
      <c r="HT51" s="185" t="s">
        <v>14</v>
      </c>
      <c r="HU51" s="182">
        <v>44494</v>
      </c>
      <c r="HV51" s="192" t="s">
        <v>3715</v>
      </c>
      <c r="HW51" s="192">
        <v>0</v>
      </c>
      <c r="HX51" s="192" t="s">
        <v>2716</v>
      </c>
      <c r="HY51" s="192" t="s">
        <v>22</v>
      </c>
      <c r="HZ51" s="192">
        <v>2</v>
      </c>
      <c r="IA51" s="192" t="s">
        <v>14</v>
      </c>
      <c r="IB51" s="192" t="s">
        <v>14</v>
      </c>
      <c r="IC51" s="193">
        <v>44494</v>
      </c>
      <c r="ID51" s="191" t="s">
        <v>3717</v>
      </c>
      <c r="IE51" s="185">
        <v>1</v>
      </c>
      <c r="IF51" s="185" t="s">
        <v>2716</v>
      </c>
      <c r="IG51" s="185" t="s">
        <v>22</v>
      </c>
      <c r="IH51" s="185">
        <v>2</v>
      </c>
      <c r="II51" s="185" t="s">
        <v>14</v>
      </c>
      <c r="IJ51" s="185" t="s">
        <v>14</v>
      </c>
      <c r="IK51" s="182">
        <v>44494</v>
      </c>
      <c r="IL51" s="192" t="s">
        <v>3716</v>
      </c>
      <c r="IM51" s="192">
        <v>1</v>
      </c>
      <c r="IN51" s="192" t="s">
        <v>2716</v>
      </c>
      <c r="IO51" s="192" t="s">
        <v>22</v>
      </c>
      <c r="IP51" s="192">
        <v>2</v>
      </c>
      <c r="IQ51" s="192" t="s">
        <v>14</v>
      </c>
      <c r="IR51" s="192" t="s">
        <v>14</v>
      </c>
      <c r="IS51" s="193">
        <v>44494</v>
      </c>
    </row>
    <row r="52" spans="1:253" s="187" customFormat="1" ht="12.95" customHeight="1" x14ac:dyDescent="0.2">
      <c r="A52" s="187" t="s">
        <v>183</v>
      </c>
      <c r="B52" s="187" t="s">
        <v>8427</v>
      </c>
      <c r="C52" s="187" t="s">
        <v>184</v>
      </c>
      <c r="D52" s="187" t="s">
        <v>185</v>
      </c>
      <c r="E52" s="187" t="s">
        <v>7979</v>
      </c>
      <c r="F52" s="187" t="s">
        <v>2418</v>
      </c>
      <c r="G52" s="180">
        <v>10806000</v>
      </c>
      <c r="H52" s="181" t="s">
        <v>2415</v>
      </c>
      <c r="I52" s="181" t="s">
        <v>47</v>
      </c>
      <c r="J52" s="181">
        <v>1</v>
      </c>
      <c r="K52" s="181" t="s">
        <v>2417</v>
      </c>
      <c r="L52" s="181" t="s">
        <v>2416</v>
      </c>
      <c r="M52" s="182">
        <v>44227</v>
      </c>
      <c r="N52" s="191" t="s">
        <v>2888</v>
      </c>
      <c r="O52" s="183">
        <v>40463</v>
      </c>
      <c r="P52" s="183" t="s">
        <v>2885</v>
      </c>
      <c r="Q52" s="183" t="s">
        <v>47</v>
      </c>
      <c r="R52" s="183">
        <v>1</v>
      </c>
      <c r="S52" s="183" t="s">
        <v>2887</v>
      </c>
      <c r="T52" s="183" t="s">
        <v>2886</v>
      </c>
      <c r="U52" s="184">
        <v>44376</v>
      </c>
      <c r="V52" s="191" t="s">
        <v>2890</v>
      </c>
      <c r="W52" s="181">
        <v>8708000</v>
      </c>
      <c r="X52" s="181" t="s">
        <v>2885</v>
      </c>
      <c r="Y52" s="181" t="s">
        <v>22</v>
      </c>
      <c r="Z52" s="181">
        <v>2</v>
      </c>
      <c r="AA52" s="181" t="s">
        <v>2889</v>
      </c>
      <c r="AB52" s="181" t="s">
        <v>2886</v>
      </c>
      <c r="AC52" s="182">
        <v>44376</v>
      </c>
      <c r="AD52" s="191" t="s">
        <v>7053</v>
      </c>
      <c r="AE52" s="189">
        <v>1839000</v>
      </c>
      <c r="AF52" s="189" t="s">
        <v>7050</v>
      </c>
      <c r="AG52" s="189" t="s">
        <v>19</v>
      </c>
      <c r="AH52" s="189">
        <v>3</v>
      </c>
      <c r="AI52" s="189" t="s">
        <v>7052</v>
      </c>
      <c r="AJ52" s="189" t="s">
        <v>7051</v>
      </c>
      <c r="AK52" s="190">
        <v>44658</v>
      </c>
      <c r="AL52" s="191" t="s">
        <v>7055</v>
      </c>
      <c r="AM52" s="181">
        <v>1319000</v>
      </c>
      <c r="AN52" s="181" t="s">
        <v>7050</v>
      </c>
      <c r="AO52" s="181" t="s">
        <v>19</v>
      </c>
      <c r="AP52" s="181">
        <v>3</v>
      </c>
      <c r="AQ52" s="181" t="s">
        <v>7054</v>
      </c>
      <c r="AR52" s="181" t="s">
        <v>7051</v>
      </c>
      <c r="AS52" s="182">
        <v>44658</v>
      </c>
      <c r="AT52" s="192" t="s">
        <v>1920</v>
      </c>
      <c r="AU52" s="189" t="s">
        <v>14</v>
      </c>
      <c r="AV52" s="189" t="s">
        <v>1917</v>
      </c>
      <c r="AW52" s="189" t="s">
        <v>14</v>
      </c>
      <c r="AX52" s="189" t="s">
        <v>14</v>
      </c>
      <c r="AY52" s="189" t="s">
        <v>1919</v>
      </c>
      <c r="AZ52" s="189" t="s">
        <v>1918</v>
      </c>
      <c r="BA52" s="190">
        <v>44102</v>
      </c>
      <c r="BB52" s="191" t="s">
        <v>1702</v>
      </c>
      <c r="BC52" s="181" t="s">
        <v>14</v>
      </c>
      <c r="BD52" s="181" t="s">
        <v>14</v>
      </c>
      <c r="BE52" s="181" t="s">
        <v>14</v>
      </c>
      <c r="BF52" s="181" t="s">
        <v>14</v>
      </c>
      <c r="BG52" s="181" t="s">
        <v>186</v>
      </c>
      <c r="BH52" s="181" t="s">
        <v>14</v>
      </c>
      <c r="BI52" s="182">
        <v>43950</v>
      </c>
      <c r="BJ52" s="192" t="s">
        <v>2109</v>
      </c>
      <c r="BK52" s="192">
        <v>0</v>
      </c>
      <c r="BL52" s="192" t="s">
        <v>2106</v>
      </c>
      <c r="BM52" s="192" t="s">
        <v>19</v>
      </c>
      <c r="BN52" s="192">
        <v>3</v>
      </c>
      <c r="BO52" s="192" t="s">
        <v>2107</v>
      </c>
      <c r="BP52" s="189" t="s">
        <v>1918</v>
      </c>
      <c r="BQ52" s="193">
        <v>44165</v>
      </c>
      <c r="BR52" s="191" t="s">
        <v>1699</v>
      </c>
      <c r="BS52" s="185" t="s">
        <v>14</v>
      </c>
      <c r="BT52" s="185" t="s">
        <v>14</v>
      </c>
      <c r="BU52" s="185" t="s">
        <v>14</v>
      </c>
      <c r="BV52" s="185" t="s">
        <v>14</v>
      </c>
      <c r="BW52" s="185" t="s">
        <v>1698</v>
      </c>
      <c r="BX52" s="185" t="s">
        <v>14</v>
      </c>
      <c r="BY52" s="182">
        <v>43950</v>
      </c>
      <c r="BZ52" s="192" t="s">
        <v>1701</v>
      </c>
      <c r="CA52" s="192" t="s">
        <v>14</v>
      </c>
      <c r="CB52" s="192" t="s">
        <v>14</v>
      </c>
      <c r="CC52" s="192" t="s">
        <v>14</v>
      </c>
      <c r="CD52" s="192" t="s">
        <v>14</v>
      </c>
      <c r="CE52" s="192" t="s">
        <v>1700</v>
      </c>
      <c r="CF52" s="192" t="s">
        <v>14</v>
      </c>
      <c r="CG52" s="193">
        <v>43950</v>
      </c>
      <c r="CH52" s="191" t="s">
        <v>9016</v>
      </c>
      <c r="CI52" s="192" t="e">
        <v>#N/A</v>
      </c>
      <c r="CJ52" s="192" t="e">
        <v>#N/A</v>
      </c>
      <c r="CK52" s="192" t="e">
        <v>#N/A</v>
      </c>
      <c r="CL52" s="192" t="e">
        <v>#N/A</v>
      </c>
      <c r="CM52" s="192" t="e">
        <v>#N/A</v>
      </c>
      <c r="CN52" s="192" t="e">
        <v>#N/A</v>
      </c>
      <c r="CO52" s="194" t="e">
        <v>#N/A</v>
      </c>
      <c r="CP52" s="192" t="s">
        <v>1869</v>
      </c>
      <c r="CQ52" s="185" t="s">
        <v>14</v>
      </c>
      <c r="CR52" s="185" t="s">
        <v>1866</v>
      </c>
      <c r="CS52" s="185" t="s">
        <v>14</v>
      </c>
      <c r="CT52" s="185" t="s">
        <v>14</v>
      </c>
      <c r="CU52" s="185" t="s">
        <v>1868</v>
      </c>
      <c r="CV52" s="185" t="s">
        <v>1867</v>
      </c>
      <c r="CW52" s="182">
        <v>44015</v>
      </c>
      <c r="CX52" s="192" t="s">
        <v>7059</v>
      </c>
      <c r="CY52" s="189">
        <v>777000</v>
      </c>
      <c r="CZ52" s="189" t="s">
        <v>7056</v>
      </c>
      <c r="DA52" s="189" t="s">
        <v>19</v>
      </c>
      <c r="DB52" s="189">
        <v>3</v>
      </c>
      <c r="DC52" s="189" t="s">
        <v>7058</v>
      </c>
      <c r="DD52" s="189" t="s">
        <v>7057</v>
      </c>
      <c r="DE52" s="195">
        <v>44658</v>
      </c>
      <c r="DF52" s="191" t="s">
        <v>7061</v>
      </c>
      <c r="DG52" s="181">
        <v>6869000</v>
      </c>
      <c r="DH52" s="185" t="s">
        <v>7056</v>
      </c>
      <c r="DI52" s="185" t="s">
        <v>19</v>
      </c>
      <c r="DJ52" s="185">
        <v>3</v>
      </c>
      <c r="DK52" s="185" t="s">
        <v>7060</v>
      </c>
      <c r="DL52" s="185" t="s">
        <v>7057</v>
      </c>
      <c r="DM52" s="182">
        <v>44658</v>
      </c>
      <c r="DN52" s="192" t="s">
        <v>7063</v>
      </c>
      <c r="DO52" s="189">
        <v>1062000</v>
      </c>
      <c r="DP52" s="192" t="s">
        <v>7056</v>
      </c>
      <c r="DQ52" s="192" t="s">
        <v>19</v>
      </c>
      <c r="DR52" s="192">
        <v>3</v>
      </c>
      <c r="DS52" s="192" t="s">
        <v>7062</v>
      </c>
      <c r="DT52" s="192" t="s">
        <v>7057</v>
      </c>
      <c r="DU52" s="193">
        <v>44658</v>
      </c>
      <c r="DV52" s="191" t="s">
        <v>7064</v>
      </c>
      <c r="DW52" s="181">
        <v>622000</v>
      </c>
      <c r="DX52" s="185" t="s">
        <v>7056</v>
      </c>
      <c r="DY52" s="185" t="s">
        <v>19</v>
      </c>
      <c r="DZ52" s="185">
        <v>3</v>
      </c>
      <c r="EA52" s="185" t="s">
        <v>7058</v>
      </c>
      <c r="EB52" s="185" t="s">
        <v>7057</v>
      </c>
      <c r="EC52" s="182">
        <v>44658</v>
      </c>
      <c r="ED52" s="192" t="s">
        <v>7065</v>
      </c>
      <c r="EE52" s="189">
        <v>155000</v>
      </c>
      <c r="EF52" s="192" t="s">
        <v>7056</v>
      </c>
      <c r="EG52" s="192" t="s">
        <v>19</v>
      </c>
      <c r="EH52" s="192">
        <v>3</v>
      </c>
      <c r="EI52" s="192" t="s">
        <v>7058</v>
      </c>
      <c r="EJ52" s="192" t="s">
        <v>7057</v>
      </c>
      <c r="EK52" s="193">
        <v>44658</v>
      </c>
      <c r="EL52" s="191" t="s">
        <v>7066</v>
      </c>
      <c r="EM52" s="181">
        <v>0</v>
      </c>
      <c r="EN52" s="185" t="s">
        <v>7056</v>
      </c>
      <c r="EO52" s="185" t="s">
        <v>19</v>
      </c>
      <c r="EP52" s="185">
        <v>3</v>
      </c>
      <c r="EQ52" s="185" t="s">
        <v>7058</v>
      </c>
      <c r="ER52" s="185" t="s">
        <v>7057</v>
      </c>
      <c r="ES52" s="182">
        <v>44658</v>
      </c>
      <c r="ET52" s="192" t="s">
        <v>2108</v>
      </c>
      <c r="EU52" s="192">
        <v>0</v>
      </c>
      <c r="EV52" s="192" t="s">
        <v>2106</v>
      </c>
      <c r="EW52" s="192" t="s">
        <v>19</v>
      </c>
      <c r="EX52" s="192">
        <v>3</v>
      </c>
      <c r="EY52" s="192" t="s">
        <v>2107</v>
      </c>
      <c r="EZ52" s="192" t="s">
        <v>1918</v>
      </c>
      <c r="FA52" s="193">
        <v>44165</v>
      </c>
      <c r="FB52" s="191" t="s">
        <v>1865</v>
      </c>
      <c r="FC52" s="185">
        <v>2</v>
      </c>
      <c r="FD52" s="185" t="s">
        <v>1863</v>
      </c>
      <c r="FE52" s="185" t="s">
        <v>22</v>
      </c>
      <c r="FF52" s="185">
        <v>2</v>
      </c>
      <c r="FG52" s="185" t="s">
        <v>234</v>
      </c>
      <c r="FH52" s="185" t="s">
        <v>1864</v>
      </c>
      <c r="FI52" s="182">
        <v>44015</v>
      </c>
      <c r="FJ52" s="191" t="s">
        <v>187</v>
      </c>
      <c r="FK52" s="192" t="s">
        <v>14</v>
      </c>
      <c r="FL52" s="192">
        <v>0</v>
      </c>
      <c r="FM52" s="192" t="s">
        <v>14</v>
      </c>
      <c r="FN52" s="192" t="s">
        <v>14</v>
      </c>
      <c r="FO52" s="192" t="s">
        <v>186</v>
      </c>
      <c r="FP52" s="189">
        <v>0</v>
      </c>
      <c r="FQ52" s="190">
        <v>43503</v>
      </c>
      <c r="FR52" s="191" t="s">
        <v>188</v>
      </c>
      <c r="FS52" s="185" t="s">
        <v>14</v>
      </c>
      <c r="FT52" s="185">
        <v>0</v>
      </c>
      <c r="FU52" s="185" t="s">
        <v>14</v>
      </c>
      <c r="FV52" s="185" t="s">
        <v>14</v>
      </c>
      <c r="FW52" s="185" t="s">
        <v>186</v>
      </c>
      <c r="FX52" s="185">
        <v>0</v>
      </c>
      <c r="FY52" s="182">
        <v>43503</v>
      </c>
      <c r="FZ52" s="192" t="s">
        <v>3464</v>
      </c>
      <c r="GA52" s="192">
        <v>0</v>
      </c>
      <c r="GB52" s="192" t="s">
        <v>2716</v>
      </c>
      <c r="GC52" s="192" t="s">
        <v>22</v>
      </c>
      <c r="GD52" s="192">
        <v>2</v>
      </c>
      <c r="GE52" s="192" t="s">
        <v>14</v>
      </c>
      <c r="GF52" s="192" t="s">
        <v>14</v>
      </c>
      <c r="GG52" s="193">
        <v>44489</v>
      </c>
      <c r="GH52" s="191" t="s">
        <v>3470</v>
      </c>
      <c r="GI52" s="185">
        <v>0</v>
      </c>
      <c r="GJ52" s="185" t="s">
        <v>2716</v>
      </c>
      <c r="GK52" s="185" t="s">
        <v>22</v>
      </c>
      <c r="GL52" s="185">
        <v>2</v>
      </c>
      <c r="GM52" s="185" t="s">
        <v>14</v>
      </c>
      <c r="GN52" s="185" t="s">
        <v>14</v>
      </c>
      <c r="GO52" s="182">
        <v>44489</v>
      </c>
      <c r="GP52" s="192" t="s">
        <v>3465</v>
      </c>
      <c r="GQ52" s="192">
        <v>0</v>
      </c>
      <c r="GR52" s="192" t="s">
        <v>2716</v>
      </c>
      <c r="GS52" s="192" t="s">
        <v>22</v>
      </c>
      <c r="GT52" s="192">
        <v>2</v>
      </c>
      <c r="GU52" s="192" t="s">
        <v>14</v>
      </c>
      <c r="GV52" s="192" t="s">
        <v>14</v>
      </c>
      <c r="GW52" s="193">
        <v>44489</v>
      </c>
      <c r="GX52" s="191" t="s">
        <v>3471</v>
      </c>
      <c r="GY52" s="185">
        <v>0</v>
      </c>
      <c r="GZ52" s="185" t="s">
        <v>2716</v>
      </c>
      <c r="HA52" s="185" t="s">
        <v>22</v>
      </c>
      <c r="HB52" s="185">
        <v>2</v>
      </c>
      <c r="HC52" s="185" t="s">
        <v>14</v>
      </c>
      <c r="HD52" s="185" t="s">
        <v>14</v>
      </c>
      <c r="HE52" s="182">
        <v>44489</v>
      </c>
      <c r="HF52" s="192" t="s">
        <v>3463</v>
      </c>
      <c r="HG52" s="192">
        <v>0</v>
      </c>
      <c r="HH52" s="192" t="s">
        <v>2716</v>
      </c>
      <c r="HI52" s="192" t="s">
        <v>22</v>
      </c>
      <c r="HJ52" s="192">
        <v>2</v>
      </c>
      <c r="HK52" s="192" t="s">
        <v>14</v>
      </c>
      <c r="HL52" s="192" t="s">
        <v>14</v>
      </c>
      <c r="HM52" s="193">
        <v>44489</v>
      </c>
      <c r="HN52" s="191" t="s">
        <v>3469</v>
      </c>
      <c r="HO52" s="185">
        <v>2</v>
      </c>
      <c r="HP52" s="185" t="s">
        <v>2716</v>
      </c>
      <c r="HQ52" s="185" t="s">
        <v>22</v>
      </c>
      <c r="HR52" s="185">
        <v>2</v>
      </c>
      <c r="HS52" s="185" t="s">
        <v>14</v>
      </c>
      <c r="HT52" s="185" t="s">
        <v>14</v>
      </c>
      <c r="HU52" s="182">
        <v>44489</v>
      </c>
      <c r="HV52" s="192" t="s">
        <v>3466</v>
      </c>
      <c r="HW52" s="192">
        <v>0</v>
      </c>
      <c r="HX52" s="192" t="s">
        <v>2716</v>
      </c>
      <c r="HY52" s="192" t="s">
        <v>22</v>
      </c>
      <c r="HZ52" s="192">
        <v>2</v>
      </c>
      <c r="IA52" s="192" t="s">
        <v>14</v>
      </c>
      <c r="IB52" s="192" t="s">
        <v>14</v>
      </c>
      <c r="IC52" s="193">
        <v>44489</v>
      </c>
      <c r="ID52" s="191" t="s">
        <v>3468</v>
      </c>
      <c r="IE52" s="185">
        <v>2</v>
      </c>
      <c r="IF52" s="185" t="s">
        <v>2716</v>
      </c>
      <c r="IG52" s="185" t="s">
        <v>22</v>
      </c>
      <c r="IH52" s="185">
        <v>2</v>
      </c>
      <c r="II52" s="185" t="s">
        <v>14</v>
      </c>
      <c r="IJ52" s="185" t="s">
        <v>14</v>
      </c>
      <c r="IK52" s="182">
        <v>44489</v>
      </c>
      <c r="IL52" s="192" t="s">
        <v>3467</v>
      </c>
      <c r="IM52" s="192">
        <v>0</v>
      </c>
      <c r="IN52" s="192" t="s">
        <v>2716</v>
      </c>
      <c r="IO52" s="192" t="s">
        <v>22</v>
      </c>
      <c r="IP52" s="192">
        <v>2</v>
      </c>
      <c r="IQ52" s="192" t="s">
        <v>14</v>
      </c>
      <c r="IR52" s="192" t="s">
        <v>14</v>
      </c>
      <c r="IS52" s="193">
        <v>44489</v>
      </c>
    </row>
    <row r="53" spans="1:253" s="187" customFormat="1" ht="12.95" customHeight="1" x14ac:dyDescent="0.2">
      <c r="A53" s="187" t="s">
        <v>3225</v>
      </c>
      <c r="B53" s="187" t="s">
        <v>8433</v>
      </c>
      <c r="C53" s="187" t="s">
        <v>3226</v>
      </c>
      <c r="D53" s="187" t="s">
        <v>590</v>
      </c>
      <c r="E53" s="187" t="s">
        <v>7984</v>
      </c>
      <c r="F53" s="187" t="s">
        <v>3230</v>
      </c>
      <c r="G53" s="180">
        <v>54297000</v>
      </c>
      <c r="H53" s="181" t="s">
        <v>3227</v>
      </c>
      <c r="I53" s="181" t="s">
        <v>22</v>
      </c>
      <c r="J53" s="181">
        <v>2</v>
      </c>
      <c r="K53" s="181" t="s">
        <v>3229</v>
      </c>
      <c r="L53" s="181" t="s">
        <v>3228</v>
      </c>
      <c r="M53" s="182">
        <v>44456</v>
      </c>
      <c r="N53" s="191" t="s">
        <v>3234</v>
      </c>
      <c r="O53" s="183">
        <v>519240</v>
      </c>
      <c r="P53" s="183" t="s">
        <v>3231</v>
      </c>
      <c r="Q53" s="183" t="s">
        <v>22</v>
      </c>
      <c r="R53" s="183">
        <v>2</v>
      </c>
      <c r="S53" s="183" t="s">
        <v>3233</v>
      </c>
      <c r="T53" s="183" t="s">
        <v>3232</v>
      </c>
      <c r="U53" s="184">
        <v>44456</v>
      </c>
      <c r="V53" s="191" t="s">
        <v>6379</v>
      </c>
      <c r="W53" s="181">
        <v>16826000</v>
      </c>
      <c r="X53" s="181" t="s">
        <v>6376</v>
      </c>
      <c r="Y53" s="181" t="s">
        <v>22</v>
      </c>
      <c r="Z53" s="181">
        <v>2</v>
      </c>
      <c r="AA53" s="181" t="s">
        <v>6378</v>
      </c>
      <c r="AB53" s="181" t="s">
        <v>6377</v>
      </c>
      <c r="AC53" s="182">
        <v>44638</v>
      </c>
      <c r="AD53" s="191" t="s">
        <v>6383</v>
      </c>
      <c r="AE53" s="189">
        <v>15753000</v>
      </c>
      <c r="AF53" s="189" t="s">
        <v>6380</v>
      </c>
      <c r="AG53" s="189" t="s">
        <v>22</v>
      </c>
      <c r="AH53" s="189">
        <v>2</v>
      </c>
      <c r="AI53" s="189" t="s">
        <v>6382</v>
      </c>
      <c r="AJ53" s="189" t="s">
        <v>6381</v>
      </c>
      <c r="AK53" s="190">
        <v>44638</v>
      </c>
      <c r="AL53" s="191" t="s">
        <v>6386</v>
      </c>
      <c r="AM53" s="181">
        <v>544000</v>
      </c>
      <c r="AN53" s="181" t="s">
        <v>3227</v>
      </c>
      <c r="AO53" s="181" t="s">
        <v>22</v>
      </c>
      <c r="AP53" s="181">
        <v>2</v>
      </c>
      <c r="AQ53" s="181" t="s">
        <v>6385</v>
      </c>
      <c r="AR53" s="181" t="s">
        <v>6384</v>
      </c>
      <c r="AS53" s="182">
        <v>44638</v>
      </c>
      <c r="AT53" s="192" t="s">
        <v>3236</v>
      </c>
      <c r="AU53" s="189">
        <v>0</v>
      </c>
      <c r="AV53" s="189" t="s">
        <v>14</v>
      </c>
      <c r="AW53" s="189" t="s">
        <v>14</v>
      </c>
      <c r="AX53" s="189" t="s">
        <v>14</v>
      </c>
      <c r="AY53" s="189" t="s">
        <v>3235</v>
      </c>
      <c r="AZ53" s="189" t="s">
        <v>14</v>
      </c>
      <c r="BA53" s="190">
        <v>44456</v>
      </c>
      <c r="BB53" s="191" t="s">
        <v>4624</v>
      </c>
      <c r="BC53" s="181">
        <v>0</v>
      </c>
      <c r="BD53" s="181" t="s">
        <v>4621</v>
      </c>
      <c r="BE53" s="181" t="s">
        <v>19</v>
      </c>
      <c r="BF53" s="181">
        <v>3</v>
      </c>
      <c r="BG53" s="181" t="s">
        <v>4623</v>
      </c>
      <c r="BH53" s="181" t="s">
        <v>4622</v>
      </c>
      <c r="BI53" s="182">
        <v>44517</v>
      </c>
      <c r="BJ53" s="192" t="s">
        <v>3237</v>
      </c>
      <c r="BK53" s="192">
        <v>0</v>
      </c>
      <c r="BL53" s="192" t="s">
        <v>14</v>
      </c>
      <c r="BM53" s="192" t="s">
        <v>19</v>
      </c>
      <c r="BN53" s="192">
        <v>3</v>
      </c>
      <c r="BO53" s="192" t="s">
        <v>3235</v>
      </c>
      <c r="BP53" s="189" t="s">
        <v>14</v>
      </c>
      <c r="BQ53" s="193">
        <v>44456</v>
      </c>
      <c r="BR53" s="191" t="s">
        <v>3238</v>
      </c>
      <c r="BS53" s="185">
        <v>0</v>
      </c>
      <c r="BT53" s="185" t="s">
        <v>14</v>
      </c>
      <c r="BU53" s="185" t="s">
        <v>14</v>
      </c>
      <c r="BV53" s="185" t="s">
        <v>14</v>
      </c>
      <c r="BW53" s="185" t="s">
        <v>3235</v>
      </c>
      <c r="BX53" s="185" t="s">
        <v>14</v>
      </c>
      <c r="BY53" s="182">
        <v>44456</v>
      </c>
      <c r="BZ53" s="192" t="s">
        <v>3239</v>
      </c>
      <c r="CA53" s="192">
        <v>0</v>
      </c>
      <c r="CB53" s="192" t="s">
        <v>14</v>
      </c>
      <c r="CC53" s="192" t="s">
        <v>14</v>
      </c>
      <c r="CD53" s="192" t="s">
        <v>14</v>
      </c>
      <c r="CE53" s="192" t="s">
        <v>3235</v>
      </c>
      <c r="CF53" s="192" t="s">
        <v>14</v>
      </c>
      <c r="CG53" s="193">
        <v>44456</v>
      </c>
      <c r="CH53" s="191" t="s">
        <v>9017</v>
      </c>
      <c r="CI53" s="192" t="e">
        <v>#N/A</v>
      </c>
      <c r="CJ53" s="192" t="e">
        <v>#N/A</v>
      </c>
      <c r="CK53" s="192" t="e">
        <v>#N/A</v>
      </c>
      <c r="CL53" s="192" t="e">
        <v>#N/A</v>
      </c>
      <c r="CM53" s="192" t="e">
        <v>#N/A</v>
      </c>
      <c r="CN53" s="192" t="e">
        <v>#N/A</v>
      </c>
      <c r="CO53" s="194" t="e">
        <v>#N/A</v>
      </c>
      <c r="CP53" s="192" t="s">
        <v>3240</v>
      </c>
      <c r="CQ53" s="185">
        <v>0</v>
      </c>
      <c r="CR53" s="185" t="s">
        <v>14</v>
      </c>
      <c r="CS53" s="185" t="s">
        <v>14</v>
      </c>
      <c r="CT53" s="185" t="s">
        <v>14</v>
      </c>
      <c r="CU53" s="185" t="s">
        <v>3235</v>
      </c>
      <c r="CV53" s="185" t="s">
        <v>14</v>
      </c>
      <c r="CW53" s="182">
        <v>44456</v>
      </c>
      <c r="CX53" s="192" t="s">
        <v>6387</v>
      </c>
      <c r="CY53" s="189">
        <v>3644000</v>
      </c>
      <c r="CZ53" s="189" t="s">
        <v>6393</v>
      </c>
      <c r="DA53" s="189" t="s">
        <v>22</v>
      </c>
      <c r="DB53" s="189">
        <v>2</v>
      </c>
      <c r="DC53" s="189" t="s">
        <v>6390</v>
      </c>
      <c r="DD53" s="189" t="s">
        <v>6394</v>
      </c>
      <c r="DE53" s="195">
        <v>44638</v>
      </c>
      <c r="DF53" s="191" t="s">
        <v>6391</v>
      </c>
      <c r="DG53" s="181">
        <v>1073000</v>
      </c>
      <c r="DH53" s="185" t="s">
        <v>6388</v>
      </c>
      <c r="DI53" s="185" t="s">
        <v>22</v>
      </c>
      <c r="DJ53" s="185">
        <v>2</v>
      </c>
      <c r="DK53" s="185" t="s">
        <v>6390</v>
      </c>
      <c r="DL53" s="185" t="s">
        <v>6389</v>
      </c>
      <c r="DM53" s="182">
        <v>44638</v>
      </c>
      <c r="DN53" s="192" t="s">
        <v>6392</v>
      </c>
      <c r="DO53" s="189">
        <v>12109000</v>
      </c>
      <c r="DP53" s="192" t="s">
        <v>6388</v>
      </c>
      <c r="DQ53" s="192" t="s">
        <v>22</v>
      </c>
      <c r="DR53" s="192">
        <v>2</v>
      </c>
      <c r="DS53" s="192" t="s">
        <v>6390</v>
      </c>
      <c r="DT53" s="192" t="s">
        <v>6389</v>
      </c>
      <c r="DU53" s="193">
        <v>44638</v>
      </c>
      <c r="DV53" s="191" t="s">
        <v>6395</v>
      </c>
      <c r="DW53" s="181">
        <v>3144000</v>
      </c>
      <c r="DX53" s="185" t="s">
        <v>6393</v>
      </c>
      <c r="DY53" s="185" t="s">
        <v>22</v>
      </c>
      <c r="DZ53" s="185">
        <v>2</v>
      </c>
      <c r="EA53" s="185" t="s">
        <v>6390</v>
      </c>
      <c r="EB53" s="185" t="s">
        <v>6394</v>
      </c>
      <c r="EC53" s="182">
        <v>44638</v>
      </c>
      <c r="ED53" s="192" t="s">
        <v>6398</v>
      </c>
      <c r="EE53" s="189">
        <v>500000</v>
      </c>
      <c r="EF53" s="192" t="s">
        <v>6396</v>
      </c>
      <c r="EG53" s="192" t="s">
        <v>22</v>
      </c>
      <c r="EH53" s="192">
        <v>2</v>
      </c>
      <c r="EI53" s="192" t="s">
        <v>6390</v>
      </c>
      <c r="EJ53" s="192" t="s">
        <v>6397</v>
      </c>
      <c r="EK53" s="193">
        <v>44638</v>
      </c>
      <c r="EL53" s="191" t="s">
        <v>6399</v>
      </c>
      <c r="EM53" s="181">
        <v>0</v>
      </c>
      <c r="EN53" s="185" t="s">
        <v>14</v>
      </c>
      <c r="EO53" s="185" t="s">
        <v>19</v>
      </c>
      <c r="EP53" s="185">
        <v>3</v>
      </c>
      <c r="EQ53" s="185" t="s">
        <v>6390</v>
      </c>
      <c r="ER53" s="185" t="s">
        <v>14</v>
      </c>
      <c r="ES53" s="182">
        <v>44638</v>
      </c>
      <c r="ET53" s="192" t="s">
        <v>3242</v>
      </c>
      <c r="EU53" s="192">
        <v>0</v>
      </c>
      <c r="EV53" s="192" t="s">
        <v>14</v>
      </c>
      <c r="EW53" s="192" t="s">
        <v>19</v>
      </c>
      <c r="EX53" s="192">
        <v>3</v>
      </c>
      <c r="EY53" s="192" t="s">
        <v>3241</v>
      </c>
      <c r="EZ53" s="192" t="s">
        <v>14</v>
      </c>
      <c r="FA53" s="193">
        <v>44456</v>
      </c>
      <c r="FB53" s="191" t="s">
        <v>3244</v>
      </c>
      <c r="FC53" s="185">
        <v>2</v>
      </c>
      <c r="FD53" s="185" t="s">
        <v>14</v>
      </c>
      <c r="FE53" s="185" t="s">
        <v>22</v>
      </c>
      <c r="FF53" s="185">
        <v>2</v>
      </c>
      <c r="FG53" s="185" t="s">
        <v>3243</v>
      </c>
      <c r="FH53" s="185" t="s">
        <v>14</v>
      </c>
      <c r="FI53" s="182">
        <v>44456</v>
      </c>
      <c r="FJ53" s="191" t="s">
        <v>3245</v>
      </c>
      <c r="FK53" s="192">
        <v>0</v>
      </c>
      <c r="FL53" s="192" t="s">
        <v>14</v>
      </c>
      <c r="FM53" s="192" t="s">
        <v>14</v>
      </c>
      <c r="FN53" s="192" t="s">
        <v>14</v>
      </c>
      <c r="FO53" s="192" t="s">
        <v>3235</v>
      </c>
      <c r="FP53" s="189" t="s">
        <v>14</v>
      </c>
      <c r="FQ53" s="190">
        <v>44456</v>
      </c>
      <c r="FR53" s="191" t="s">
        <v>3246</v>
      </c>
      <c r="FS53" s="185">
        <v>0</v>
      </c>
      <c r="FT53" s="185" t="s">
        <v>14</v>
      </c>
      <c r="FU53" s="185" t="s">
        <v>14</v>
      </c>
      <c r="FV53" s="185" t="s">
        <v>14</v>
      </c>
      <c r="FW53" s="185" t="s">
        <v>3235</v>
      </c>
      <c r="FX53" s="185" t="s">
        <v>14</v>
      </c>
      <c r="FY53" s="182">
        <v>44456</v>
      </c>
      <c r="FZ53" s="192" t="s">
        <v>4241</v>
      </c>
      <c r="GA53" s="192">
        <v>1</v>
      </c>
      <c r="GB53" s="192" t="s">
        <v>2716</v>
      </c>
      <c r="GC53" s="192" t="s">
        <v>22</v>
      </c>
      <c r="GD53" s="192">
        <v>2</v>
      </c>
      <c r="GE53" s="192" t="s">
        <v>14</v>
      </c>
      <c r="GF53" s="192" t="s">
        <v>14</v>
      </c>
      <c r="GG53" s="193">
        <v>44498</v>
      </c>
      <c r="GH53" s="191" t="s">
        <v>4247</v>
      </c>
      <c r="GI53" s="185">
        <v>1</v>
      </c>
      <c r="GJ53" s="185" t="s">
        <v>2716</v>
      </c>
      <c r="GK53" s="185" t="s">
        <v>22</v>
      </c>
      <c r="GL53" s="185">
        <v>2</v>
      </c>
      <c r="GM53" s="185" t="s">
        <v>14</v>
      </c>
      <c r="GN53" s="185" t="s">
        <v>14</v>
      </c>
      <c r="GO53" s="182">
        <v>44498</v>
      </c>
      <c r="GP53" s="192" t="s">
        <v>4242</v>
      </c>
      <c r="GQ53" s="192">
        <v>1</v>
      </c>
      <c r="GR53" s="192" t="s">
        <v>2716</v>
      </c>
      <c r="GS53" s="192" t="s">
        <v>22</v>
      </c>
      <c r="GT53" s="192">
        <v>2</v>
      </c>
      <c r="GU53" s="192" t="s">
        <v>14</v>
      </c>
      <c r="GV53" s="192" t="s">
        <v>14</v>
      </c>
      <c r="GW53" s="193">
        <v>44498</v>
      </c>
      <c r="GX53" s="191" t="s">
        <v>4248</v>
      </c>
      <c r="GY53" s="185">
        <v>0</v>
      </c>
      <c r="GZ53" s="185" t="s">
        <v>2716</v>
      </c>
      <c r="HA53" s="185" t="s">
        <v>22</v>
      </c>
      <c r="HB53" s="185">
        <v>2</v>
      </c>
      <c r="HC53" s="185" t="s">
        <v>14</v>
      </c>
      <c r="HD53" s="185" t="s">
        <v>14</v>
      </c>
      <c r="HE53" s="182">
        <v>44498</v>
      </c>
      <c r="HF53" s="192" t="s">
        <v>4240</v>
      </c>
      <c r="HG53" s="192">
        <v>2</v>
      </c>
      <c r="HH53" s="192" t="s">
        <v>2716</v>
      </c>
      <c r="HI53" s="192" t="s">
        <v>22</v>
      </c>
      <c r="HJ53" s="192">
        <v>2</v>
      </c>
      <c r="HK53" s="192" t="s">
        <v>14</v>
      </c>
      <c r="HL53" s="192" t="s">
        <v>14</v>
      </c>
      <c r="HM53" s="193">
        <v>44498</v>
      </c>
      <c r="HN53" s="191" t="s">
        <v>4246</v>
      </c>
      <c r="HO53" s="185">
        <v>2</v>
      </c>
      <c r="HP53" s="185" t="s">
        <v>2716</v>
      </c>
      <c r="HQ53" s="185" t="s">
        <v>22</v>
      </c>
      <c r="HR53" s="185">
        <v>2</v>
      </c>
      <c r="HS53" s="185" t="s">
        <v>14</v>
      </c>
      <c r="HT53" s="185" t="s">
        <v>14</v>
      </c>
      <c r="HU53" s="182">
        <v>44498</v>
      </c>
      <c r="HV53" s="192" t="s">
        <v>4243</v>
      </c>
      <c r="HW53" s="192">
        <v>1</v>
      </c>
      <c r="HX53" s="192" t="s">
        <v>2716</v>
      </c>
      <c r="HY53" s="192" t="s">
        <v>22</v>
      </c>
      <c r="HZ53" s="192">
        <v>2</v>
      </c>
      <c r="IA53" s="192" t="s">
        <v>14</v>
      </c>
      <c r="IB53" s="192" t="s">
        <v>14</v>
      </c>
      <c r="IC53" s="193">
        <v>44498</v>
      </c>
      <c r="ID53" s="191" t="s">
        <v>4245</v>
      </c>
      <c r="IE53" s="185">
        <v>1</v>
      </c>
      <c r="IF53" s="185" t="s">
        <v>2716</v>
      </c>
      <c r="IG53" s="185" t="s">
        <v>22</v>
      </c>
      <c r="IH53" s="185">
        <v>2</v>
      </c>
      <c r="II53" s="185" t="s">
        <v>14</v>
      </c>
      <c r="IJ53" s="185" t="s">
        <v>14</v>
      </c>
      <c r="IK53" s="182">
        <v>44498</v>
      </c>
      <c r="IL53" s="192" t="s">
        <v>4244</v>
      </c>
      <c r="IM53" s="192">
        <v>1</v>
      </c>
      <c r="IN53" s="192" t="s">
        <v>2716</v>
      </c>
      <c r="IO53" s="192" t="s">
        <v>22</v>
      </c>
      <c r="IP53" s="192">
        <v>2</v>
      </c>
      <c r="IQ53" s="192" t="s">
        <v>14</v>
      </c>
      <c r="IR53" s="192" t="s">
        <v>14</v>
      </c>
      <c r="IS53" s="193">
        <v>44498</v>
      </c>
    </row>
    <row r="54" spans="1:253" s="187" customFormat="1" ht="12.95" customHeight="1" x14ac:dyDescent="0.2">
      <c r="A54" s="187" t="s">
        <v>588</v>
      </c>
      <c r="B54" s="187" t="s">
        <v>8427</v>
      </c>
      <c r="C54" s="187" t="s">
        <v>589</v>
      </c>
      <c r="D54" s="187" t="s">
        <v>590</v>
      </c>
      <c r="E54" s="187" t="s">
        <v>7984</v>
      </c>
      <c r="F54" s="187" t="s">
        <v>3247</v>
      </c>
      <c r="G54" s="180">
        <v>54297000</v>
      </c>
      <c r="H54" s="181" t="s">
        <v>3227</v>
      </c>
      <c r="I54" s="181" t="s">
        <v>22</v>
      </c>
      <c r="J54" s="181">
        <v>2</v>
      </c>
      <c r="K54" s="181" t="s">
        <v>3229</v>
      </c>
      <c r="L54" s="181" t="s">
        <v>3228</v>
      </c>
      <c r="M54" s="182">
        <v>44456</v>
      </c>
      <c r="N54" s="191" t="s">
        <v>3251</v>
      </c>
      <c r="O54" s="183">
        <v>38244</v>
      </c>
      <c r="P54" s="183" t="s">
        <v>3248</v>
      </c>
      <c r="Q54" s="183" t="s">
        <v>22</v>
      </c>
      <c r="R54" s="183">
        <v>2</v>
      </c>
      <c r="S54" s="183" t="s">
        <v>3250</v>
      </c>
      <c r="T54" s="183" t="s">
        <v>3249</v>
      </c>
      <c r="U54" s="184">
        <v>44456</v>
      </c>
      <c r="V54" s="191" t="s">
        <v>6402</v>
      </c>
      <c r="W54" s="181">
        <v>1103000</v>
      </c>
      <c r="X54" s="181" t="s">
        <v>6384</v>
      </c>
      <c r="Y54" s="181" t="s">
        <v>22</v>
      </c>
      <c r="Z54" s="181">
        <v>2</v>
      </c>
      <c r="AA54" s="181" t="s">
        <v>6401</v>
      </c>
      <c r="AB54" s="181" t="s">
        <v>6400</v>
      </c>
      <c r="AC54" s="182">
        <v>44638</v>
      </c>
      <c r="AD54" s="191" t="s">
        <v>6405</v>
      </c>
      <c r="AE54" s="189">
        <v>544000</v>
      </c>
      <c r="AF54" s="189" t="s">
        <v>6322</v>
      </c>
      <c r="AG54" s="189" t="s">
        <v>22</v>
      </c>
      <c r="AH54" s="189">
        <v>2</v>
      </c>
      <c r="AI54" s="189" t="s">
        <v>6404</v>
      </c>
      <c r="AJ54" s="189" t="s">
        <v>6403</v>
      </c>
      <c r="AK54" s="190">
        <v>44638</v>
      </c>
      <c r="AL54" s="191" t="s">
        <v>6406</v>
      </c>
      <c r="AM54" s="181">
        <v>544000</v>
      </c>
      <c r="AN54" s="181" t="s">
        <v>6322</v>
      </c>
      <c r="AO54" s="181" t="s">
        <v>22</v>
      </c>
      <c r="AP54" s="181">
        <v>2</v>
      </c>
      <c r="AQ54" s="181" t="s">
        <v>6404</v>
      </c>
      <c r="AR54" s="181" t="s">
        <v>6403</v>
      </c>
      <c r="AS54" s="182">
        <v>44638</v>
      </c>
      <c r="AT54" s="192" t="s">
        <v>3252</v>
      </c>
      <c r="AU54" s="189">
        <v>0</v>
      </c>
      <c r="AV54" s="189" t="s">
        <v>14</v>
      </c>
      <c r="AW54" s="189" t="s">
        <v>14</v>
      </c>
      <c r="AX54" s="189" t="s">
        <v>14</v>
      </c>
      <c r="AY54" s="189" t="s">
        <v>3235</v>
      </c>
      <c r="AZ54" s="189" t="s">
        <v>14</v>
      </c>
      <c r="BA54" s="190">
        <v>44456</v>
      </c>
      <c r="BB54" s="191" t="s">
        <v>3253</v>
      </c>
      <c r="BC54" s="181">
        <v>0</v>
      </c>
      <c r="BD54" s="181" t="s">
        <v>14</v>
      </c>
      <c r="BE54" s="181" t="s">
        <v>14</v>
      </c>
      <c r="BF54" s="181" t="s">
        <v>14</v>
      </c>
      <c r="BG54" s="181" t="s">
        <v>3235</v>
      </c>
      <c r="BH54" s="181" t="s">
        <v>14</v>
      </c>
      <c r="BI54" s="182">
        <v>44456</v>
      </c>
      <c r="BJ54" s="192" t="s">
        <v>3254</v>
      </c>
      <c r="BK54" s="192">
        <v>0</v>
      </c>
      <c r="BL54" s="192" t="s">
        <v>14</v>
      </c>
      <c r="BM54" s="192" t="s">
        <v>14</v>
      </c>
      <c r="BN54" s="192" t="s">
        <v>14</v>
      </c>
      <c r="BO54" s="192" t="s">
        <v>3235</v>
      </c>
      <c r="BP54" s="189" t="s">
        <v>14</v>
      </c>
      <c r="BQ54" s="193">
        <v>44456</v>
      </c>
      <c r="BR54" s="191" t="s">
        <v>3255</v>
      </c>
      <c r="BS54" s="185">
        <v>0</v>
      </c>
      <c r="BT54" s="185" t="s">
        <v>14</v>
      </c>
      <c r="BU54" s="185" t="s">
        <v>14</v>
      </c>
      <c r="BV54" s="185" t="s">
        <v>14</v>
      </c>
      <c r="BW54" s="185" t="s">
        <v>3235</v>
      </c>
      <c r="BX54" s="185" t="s">
        <v>14</v>
      </c>
      <c r="BY54" s="182">
        <v>44456</v>
      </c>
      <c r="BZ54" s="192" t="s">
        <v>3256</v>
      </c>
      <c r="CA54" s="192">
        <v>0</v>
      </c>
      <c r="CB54" s="192" t="s">
        <v>14</v>
      </c>
      <c r="CC54" s="192" t="s">
        <v>14</v>
      </c>
      <c r="CD54" s="192" t="s">
        <v>14</v>
      </c>
      <c r="CE54" s="192" t="s">
        <v>3235</v>
      </c>
      <c r="CF54" s="192" t="s">
        <v>14</v>
      </c>
      <c r="CG54" s="193">
        <v>44456</v>
      </c>
      <c r="CH54" s="191" t="s">
        <v>9018</v>
      </c>
      <c r="CI54" s="192" t="e">
        <v>#N/A</v>
      </c>
      <c r="CJ54" s="192" t="e">
        <v>#N/A</v>
      </c>
      <c r="CK54" s="192" t="e">
        <v>#N/A</v>
      </c>
      <c r="CL54" s="192" t="e">
        <v>#N/A</v>
      </c>
      <c r="CM54" s="192" t="e">
        <v>#N/A</v>
      </c>
      <c r="CN54" s="192" t="e">
        <v>#N/A</v>
      </c>
      <c r="CO54" s="194" t="e">
        <v>#N/A</v>
      </c>
      <c r="CP54" s="192" t="s">
        <v>3257</v>
      </c>
      <c r="CQ54" s="185">
        <v>0</v>
      </c>
      <c r="CR54" s="185" t="s">
        <v>14</v>
      </c>
      <c r="CS54" s="185" t="s">
        <v>14</v>
      </c>
      <c r="CT54" s="185" t="s">
        <v>14</v>
      </c>
      <c r="CU54" s="185" t="s">
        <v>3235</v>
      </c>
      <c r="CV54" s="185" t="s">
        <v>14</v>
      </c>
      <c r="CW54" s="182">
        <v>44456</v>
      </c>
      <c r="CX54" s="192" t="s">
        <v>6407</v>
      </c>
      <c r="CY54" s="189">
        <v>544000</v>
      </c>
      <c r="CZ54" s="189" t="s">
        <v>6322</v>
      </c>
      <c r="DA54" s="189" t="s">
        <v>22</v>
      </c>
      <c r="DB54" s="189">
        <v>2</v>
      </c>
      <c r="DC54" s="189" t="s">
        <v>6410</v>
      </c>
      <c r="DD54" s="189" t="s">
        <v>6403</v>
      </c>
      <c r="DE54" s="195">
        <v>44638</v>
      </c>
      <c r="DF54" s="191" t="s">
        <v>6411</v>
      </c>
      <c r="DG54" s="181">
        <v>559000</v>
      </c>
      <c r="DH54" s="185" t="s">
        <v>6408</v>
      </c>
      <c r="DI54" s="185" t="s">
        <v>22</v>
      </c>
      <c r="DJ54" s="185">
        <v>2</v>
      </c>
      <c r="DK54" s="185" t="s">
        <v>6410</v>
      </c>
      <c r="DL54" s="185" t="s">
        <v>6409</v>
      </c>
      <c r="DM54" s="182">
        <v>44638</v>
      </c>
      <c r="DN54" s="192" t="s">
        <v>6412</v>
      </c>
      <c r="DO54" s="189">
        <v>0</v>
      </c>
      <c r="DP54" s="192" t="s">
        <v>6408</v>
      </c>
      <c r="DQ54" s="192" t="s">
        <v>22</v>
      </c>
      <c r="DR54" s="192">
        <v>2</v>
      </c>
      <c r="DS54" s="192" t="s">
        <v>6410</v>
      </c>
      <c r="DT54" s="192" t="s">
        <v>6409</v>
      </c>
      <c r="DU54" s="193">
        <v>44638</v>
      </c>
      <c r="DV54" s="191" t="s">
        <v>6413</v>
      </c>
      <c r="DW54" s="181">
        <v>544000</v>
      </c>
      <c r="DX54" s="185" t="s">
        <v>6322</v>
      </c>
      <c r="DY54" s="185" t="s">
        <v>22</v>
      </c>
      <c r="DZ54" s="185">
        <v>2</v>
      </c>
      <c r="EA54" s="185" t="s">
        <v>6410</v>
      </c>
      <c r="EB54" s="185" t="s">
        <v>6403</v>
      </c>
      <c r="EC54" s="182">
        <v>44638</v>
      </c>
      <c r="ED54" s="192" t="s">
        <v>6414</v>
      </c>
      <c r="EE54" s="189">
        <v>0</v>
      </c>
      <c r="EF54" s="192" t="s">
        <v>1216</v>
      </c>
      <c r="EG54" s="192" t="s">
        <v>19</v>
      </c>
      <c r="EH54" s="192">
        <v>3</v>
      </c>
      <c r="EI54" s="192" t="s">
        <v>6410</v>
      </c>
      <c r="EJ54" s="192" t="s">
        <v>14</v>
      </c>
      <c r="EK54" s="193">
        <v>44638</v>
      </c>
      <c r="EL54" s="191" t="s">
        <v>6415</v>
      </c>
      <c r="EM54" s="181">
        <v>0</v>
      </c>
      <c r="EN54" s="185" t="s">
        <v>1216</v>
      </c>
      <c r="EO54" s="185" t="s">
        <v>19</v>
      </c>
      <c r="EP54" s="185">
        <v>3</v>
      </c>
      <c r="EQ54" s="185" t="s">
        <v>6410</v>
      </c>
      <c r="ER54" s="185" t="s">
        <v>14</v>
      </c>
      <c r="ES54" s="182">
        <v>44638</v>
      </c>
      <c r="ET54" s="192" t="s">
        <v>3262</v>
      </c>
      <c r="EU54" s="192">
        <v>0</v>
      </c>
      <c r="EV54" s="192" t="s">
        <v>14</v>
      </c>
      <c r="EW54" s="192" t="s">
        <v>19</v>
      </c>
      <c r="EX54" s="192">
        <v>3</v>
      </c>
      <c r="EY54" s="192" t="s">
        <v>3235</v>
      </c>
      <c r="EZ54" s="192" t="s">
        <v>14</v>
      </c>
      <c r="FA54" s="193">
        <v>44456</v>
      </c>
      <c r="FB54" s="191" t="s">
        <v>3261</v>
      </c>
      <c r="FC54" s="185">
        <v>2</v>
      </c>
      <c r="FD54" s="185" t="s">
        <v>14</v>
      </c>
      <c r="FE54" s="185" t="s">
        <v>22</v>
      </c>
      <c r="FF54" s="185">
        <v>2</v>
      </c>
      <c r="FG54" s="185" t="s">
        <v>3243</v>
      </c>
      <c r="FH54" s="185" t="s">
        <v>14</v>
      </c>
      <c r="FI54" s="182">
        <v>44456</v>
      </c>
      <c r="FJ54" s="191" t="s">
        <v>3273</v>
      </c>
      <c r="FK54" s="192">
        <v>0</v>
      </c>
      <c r="FL54" s="192" t="s">
        <v>14</v>
      </c>
      <c r="FM54" s="192" t="s">
        <v>14</v>
      </c>
      <c r="FN54" s="192" t="s">
        <v>14</v>
      </c>
      <c r="FO54" s="192" t="s">
        <v>3235</v>
      </c>
      <c r="FP54" s="189" t="s">
        <v>14</v>
      </c>
      <c r="FQ54" s="190">
        <v>44456</v>
      </c>
      <c r="FR54" s="191" t="s">
        <v>591</v>
      </c>
      <c r="FS54" s="185" t="s">
        <v>14</v>
      </c>
      <c r="FT54" s="185">
        <v>0</v>
      </c>
      <c r="FU54" s="185" t="s">
        <v>14</v>
      </c>
      <c r="FV54" s="185" t="s">
        <v>14</v>
      </c>
      <c r="FW54" s="185" t="s">
        <v>15</v>
      </c>
      <c r="FX54" s="185">
        <v>0</v>
      </c>
      <c r="FY54" s="182">
        <v>43511</v>
      </c>
      <c r="FZ54" s="192" t="s">
        <v>4250</v>
      </c>
      <c r="GA54" s="192">
        <v>1</v>
      </c>
      <c r="GB54" s="192" t="s">
        <v>2716</v>
      </c>
      <c r="GC54" s="192" t="s">
        <v>22</v>
      </c>
      <c r="GD54" s="192">
        <v>2</v>
      </c>
      <c r="GE54" s="192" t="s">
        <v>14</v>
      </c>
      <c r="GF54" s="192" t="s">
        <v>14</v>
      </c>
      <c r="GG54" s="193">
        <v>44498</v>
      </c>
      <c r="GH54" s="191" t="s">
        <v>4256</v>
      </c>
      <c r="GI54" s="185">
        <v>1</v>
      </c>
      <c r="GJ54" s="185" t="s">
        <v>2716</v>
      </c>
      <c r="GK54" s="185" t="s">
        <v>22</v>
      </c>
      <c r="GL54" s="185">
        <v>2</v>
      </c>
      <c r="GM54" s="185" t="s">
        <v>14</v>
      </c>
      <c r="GN54" s="185" t="s">
        <v>14</v>
      </c>
      <c r="GO54" s="182">
        <v>44498</v>
      </c>
      <c r="GP54" s="192" t="s">
        <v>4251</v>
      </c>
      <c r="GQ54" s="192">
        <v>1</v>
      </c>
      <c r="GR54" s="192" t="s">
        <v>2716</v>
      </c>
      <c r="GS54" s="192" t="s">
        <v>22</v>
      </c>
      <c r="GT54" s="192">
        <v>2</v>
      </c>
      <c r="GU54" s="192" t="s">
        <v>14</v>
      </c>
      <c r="GV54" s="192" t="s">
        <v>14</v>
      </c>
      <c r="GW54" s="193">
        <v>44498</v>
      </c>
      <c r="GX54" s="191" t="s">
        <v>4257</v>
      </c>
      <c r="GY54" s="185">
        <v>0</v>
      </c>
      <c r="GZ54" s="185" t="s">
        <v>2716</v>
      </c>
      <c r="HA54" s="185" t="s">
        <v>22</v>
      </c>
      <c r="HB54" s="185">
        <v>2</v>
      </c>
      <c r="HC54" s="185" t="s">
        <v>14</v>
      </c>
      <c r="HD54" s="185" t="s">
        <v>14</v>
      </c>
      <c r="HE54" s="182">
        <v>44498</v>
      </c>
      <c r="HF54" s="192" t="s">
        <v>4249</v>
      </c>
      <c r="HG54" s="192">
        <v>2</v>
      </c>
      <c r="HH54" s="192" t="s">
        <v>2716</v>
      </c>
      <c r="HI54" s="192" t="s">
        <v>22</v>
      </c>
      <c r="HJ54" s="192">
        <v>2</v>
      </c>
      <c r="HK54" s="192" t="s">
        <v>14</v>
      </c>
      <c r="HL54" s="192" t="s">
        <v>14</v>
      </c>
      <c r="HM54" s="193">
        <v>44498</v>
      </c>
      <c r="HN54" s="191" t="s">
        <v>4255</v>
      </c>
      <c r="HO54" s="185">
        <v>1</v>
      </c>
      <c r="HP54" s="185" t="s">
        <v>2716</v>
      </c>
      <c r="HQ54" s="185" t="s">
        <v>22</v>
      </c>
      <c r="HR54" s="185">
        <v>2</v>
      </c>
      <c r="HS54" s="185" t="s">
        <v>14</v>
      </c>
      <c r="HT54" s="185" t="s">
        <v>14</v>
      </c>
      <c r="HU54" s="182">
        <v>44498</v>
      </c>
      <c r="HV54" s="192" t="s">
        <v>4252</v>
      </c>
      <c r="HW54" s="192">
        <v>0</v>
      </c>
      <c r="HX54" s="192" t="s">
        <v>2716</v>
      </c>
      <c r="HY54" s="192" t="s">
        <v>22</v>
      </c>
      <c r="HZ54" s="192">
        <v>2</v>
      </c>
      <c r="IA54" s="192" t="s">
        <v>14</v>
      </c>
      <c r="IB54" s="192" t="s">
        <v>14</v>
      </c>
      <c r="IC54" s="193">
        <v>44498</v>
      </c>
      <c r="ID54" s="191" t="s">
        <v>4254</v>
      </c>
      <c r="IE54" s="185">
        <v>1</v>
      </c>
      <c r="IF54" s="185" t="s">
        <v>2716</v>
      </c>
      <c r="IG54" s="185" t="s">
        <v>22</v>
      </c>
      <c r="IH54" s="185">
        <v>2</v>
      </c>
      <c r="II54" s="185" t="s">
        <v>14</v>
      </c>
      <c r="IJ54" s="185" t="s">
        <v>14</v>
      </c>
      <c r="IK54" s="182">
        <v>44498</v>
      </c>
      <c r="IL54" s="192" t="s">
        <v>4253</v>
      </c>
      <c r="IM54" s="192">
        <v>1</v>
      </c>
      <c r="IN54" s="192" t="s">
        <v>2716</v>
      </c>
      <c r="IO54" s="192" t="s">
        <v>22</v>
      </c>
      <c r="IP54" s="192">
        <v>2</v>
      </c>
      <c r="IQ54" s="192" t="s">
        <v>14</v>
      </c>
      <c r="IR54" s="192" t="s">
        <v>14</v>
      </c>
      <c r="IS54" s="193">
        <v>44498</v>
      </c>
    </row>
    <row r="55" spans="1:253" s="187" customFormat="1" ht="12.95" customHeight="1" x14ac:dyDescent="0.2">
      <c r="A55" s="187" t="s">
        <v>3258</v>
      </c>
      <c r="B55" s="187" t="s">
        <v>8475</v>
      </c>
      <c r="C55" s="187" t="s">
        <v>3259</v>
      </c>
      <c r="D55" s="187" t="s">
        <v>590</v>
      </c>
      <c r="E55" s="187" t="s">
        <v>7984</v>
      </c>
      <c r="F55" s="187" t="s">
        <v>3260</v>
      </c>
      <c r="G55" s="180">
        <v>54297000</v>
      </c>
      <c r="H55" s="181" t="s">
        <v>3227</v>
      </c>
      <c r="I55" s="181" t="s">
        <v>22</v>
      </c>
      <c r="J55" s="181">
        <v>2</v>
      </c>
      <c r="K55" s="181" t="s">
        <v>3229</v>
      </c>
      <c r="L55" s="181" t="s">
        <v>3228</v>
      </c>
      <c r="M55" s="182">
        <v>44456</v>
      </c>
      <c r="N55" s="191" t="s">
        <v>3263</v>
      </c>
      <c r="O55" s="183">
        <v>519240</v>
      </c>
      <c r="P55" s="183" t="s">
        <v>3231</v>
      </c>
      <c r="Q55" s="183" t="s">
        <v>22</v>
      </c>
      <c r="R55" s="183">
        <v>2</v>
      </c>
      <c r="S55" s="183" t="s">
        <v>3233</v>
      </c>
      <c r="T55" s="183" t="s">
        <v>3232</v>
      </c>
      <c r="U55" s="184">
        <v>44456</v>
      </c>
      <c r="V55" s="191" t="s">
        <v>6416</v>
      </c>
      <c r="W55" s="181">
        <v>16826000</v>
      </c>
      <c r="X55" s="181" t="s">
        <v>6376</v>
      </c>
      <c r="Y55" s="181" t="s">
        <v>22</v>
      </c>
      <c r="Z55" s="181">
        <v>2</v>
      </c>
      <c r="AA55" s="181" t="s">
        <v>6378</v>
      </c>
      <c r="AB55" s="181" t="s">
        <v>6377</v>
      </c>
      <c r="AC55" s="182">
        <v>44638</v>
      </c>
      <c r="AD55" s="191" t="s">
        <v>6420</v>
      </c>
      <c r="AE55" s="189">
        <v>15668000</v>
      </c>
      <c r="AF55" s="189" t="s">
        <v>6417</v>
      </c>
      <c r="AG55" s="189" t="s">
        <v>22</v>
      </c>
      <c r="AH55" s="189">
        <v>2</v>
      </c>
      <c r="AI55" s="189" t="s">
        <v>6419</v>
      </c>
      <c r="AJ55" s="189" t="s">
        <v>6418</v>
      </c>
      <c r="AK55" s="190">
        <v>44638</v>
      </c>
      <c r="AL55" s="191" t="s">
        <v>3264</v>
      </c>
      <c r="AM55" s="181">
        <v>0</v>
      </c>
      <c r="AN55" s="181" t="s">
        <v>14</v>
      </c>
      <c r="AO55" s="181" t="s">
        <v>14</v>
      </c>
      <c r="AP55" s="181" t="s">
        <v>14</v>
      </c>
      <c r="AQ55" s="181" t="s">
        <v>3235</v>
      </c>
      <c r="AR55" s="181" t="s">
        <v>14</v>
      </c>
      <c r="AS55" s="182">
        <v>44456</v>
      </c>
      <c r="AT55" s="192" t="s">
        <v>3265</v>
      </c>
      <c r="AU55" s="189">
        <v>0</v>
      </c>
      <c r="AV55" s="189" t="s">
        <v>14</v>
      </c>
      <c r="AW55" s="189" t="s">
        <v>14</v>
      </c>
      <c r="AX55" s="189" t="s">
        <v>14</v>
      </c>
      <c r="AY55" s="189" t="s">
        <v>3235</v>
      </c>
      <c r="AZ55" s="189" t="s">
        <v>14</v>
      </c>
      <c r="BA55" s="190">
        <v>44456</v>
      </c>
      <c r="BB55" s="191" t="s">
        <v>4626</v>
      </c>
      <c r="BC55" s="181">
        <v>0</v>
      </c>
      <c r="BD55" s="181" t="s">
        <v>4625</v>
      </c>
      <c r="BE55" s="181" t="s">
        <v>19</v>
      </c>
      <c r="BF55" s="181">
        <v>3</v>
      </c>
      <c r="BG55" s="181" t="s">
        <v>4623</v>
      </c>
      <c r="BH55" s="181" t="s">
        <v>4622</v>
      </c>
      <c r="BI55" s="182">
        <v>44517</v>
      </c>
      <c r="BJ55" s="192" t="s">
        <v>3266</v>
      </c>
      <c r="BK55" s="192">
        <v>0</v>
      </c>
      <c r="BL55" s="192" t="s">
        <v>14</v>
      </c>
      <c r="BM55" s="192" t="s">
        <v>19</v>
      </c>
      <c r="BN55" s="192">
        <v>3</v>
      </c>
      <c r="BO55" s="192" t="s">
        <v>3235</v>
      </c>
      <c r="BP55" s="189" t="s">
        <v>14</v>
      </c>
      <c r="BQ55" s="193">
        <v>44456</v>
      </c>
      <c r="BR55" s="191" t="s">
        <v>3267</v>
      </c>
      <c r="BS55" s="185">
        <v>0</v>
      </c>
      <c r="BT55" s="185" t="s">
        <v>14</v>
      </c>
      <c r="BU55" s="185" t="s">
        <v>14</v>
      </c>
      <c r="BV55" s="185" t="s">
        <v>14</v>
      </c>
      <c r="BW55" s="185" t="s">
        <v>3235</v>
      </c>
      <c r="BX55" s="185" t="s">
        <v>14</v>
      </c>
      <c r="BY55" s="182">
        <v>44456</v>
      </c>
      <c r="BZ55" s="192" t="s">
        <v>3268</v>
      </c>
      <c r="CA55" s="192">
        <v>0</v>
      </c>
      <c r="CB55" s="192" t="s">
        <v>14</v>
      </c>
      <c r="CC55" s="192" t="s">
        <v>14</v>
      </c>
      <c r="CD55" s="192" t="s">
        <v>14</v>
      </c>
      <c r="CE55" s="192" t="s">
        <v>3235</v>
      </c>
      <c r="CF55" s="192" t="s">
        <v>14</v>
      </c>
      <c r="CG55" s="193">
        <v>44456</v>
      </c>
      <c r="CH55" s="191" t="s">
        <v>9019</v>
      </c>
      <c r="CI55" s="192" t="e">
        <v>#N/A</v>
      </c>
      <c r="CJ55" s="192" t="e">
        <v>#N/A</v>
      </c>
      <c r="CK55" s="192" t="e">
        <v>#N/A</v>
      </c>
      <c r="CL55" s="192" t="e">
        <v>#N/A</v>
      </c>
      <c r="CM55" s="192" t="e">
        <v>#N/A</v>
      </c>
      <c r="CN55" s="192" t="e">
        <v>#N/A</v>
      </c>
      <c r="CO55" s="194" t="e">
        <v>#N/A</v>
      </c>
      <c r="CP55" s="192" t="s">
        <v>3269</v>
      </c>
      <c r="CQ55" s="185">
        <v>0</v>
      </c>
      <c r="CR55" s="185" t="s">
        <v>14</v>
      </c>
      <c r="CS55" s="185" t="s">
        <v>14</v>
      </c>
      <c r="CT55" s="185" t="s">
        <v>14</v>
      </c>
      <c r="CU55" s="185" t="s">
        <v>3235</v>
      </c>
      <c r="CV55" s="185" t="s">
        <v>14</v>
      </c>
      <c r="CW55" s="182">
        <v>44456</v>
      </c>
      <c r="CX55" s="192" t="s">
        <v>6423</v>
      </c>
      <c r="CY55" s="189">
        <v>3100000</v>
      </c>
      <c r="CZ55" s="189" t="s">
        <v>6421</v>
      </c>
      <c r="DA55" s="189" t="s">
        <v>22</v>
      </c>
      <c r="DB55" s="189">
        <v>2</v>
      </c>
      <c r="DC55" s="189" t="s">
        <v>6426</v>
      </c>
      <c r="DD55" s="189" t="s">
        <v>6422</v>
      </c>
      <c r="DE55" s="195">
        <v>44638</v>
      </c>
      <c r="DF55" s="191" t="s">
        <v>6427</v>
      </c>
      <c r="DG55" s="181">
        <v>1158000</v>
      </c>
      <c r="DH55" s="185" t="s">
        <v>6424</v>
      </c>
      <c r="DI55" s="185" t="s">
        <v>22</v>
      </c>
      <c r="DJ55" s="185">
        <v>2</v>
      </c>
      <c r="DK55" s="185" t="s">
        <v>6426</v>
      </c>
      <c r="DL55" s="185" t="s">
        <v>6425</v>
      </c>
      <c r="DM55" s="182">
        <v>44638</v>
      </c>
      <c r="DN55" s="192" t="s">
        <v>6428</v>
      </c>
      <c r="DO55" s="189">
        <v>12568000</v>
      </c>
      <c r="DP55" s="192" t="s">
        <v>6421</v>
      </c>
      <c r="DQ55" s="192" t="s">
        <v>22</v>
      </c>
      <c r="DR55" s="192">
        <v>2</v>
      </c>
      <c r="DS55" s="192" t="s">
        <v>6426</v>
      </c>
      <c r="DT55" s="192" t="s">
        <v>6422</v>
      </c>
      <c r="DU55" s="193">
        <v>44638</v>
      </c>
      <c r="DV55" s="191" t="s">
        <v>6429</v>
      </c>
      <c r="DW55" s="181">
        <v>2600000</v>
      </c>
      <c r="DX55" s="185" t="s">
        <v>6421</v>
      </c>
      <c r="DY55" s="185" t="s">
        <v>22</v>
      </c>
      <c r="DZ55" s="185">
        <v>2</v>
      </c>
      <c r="EA55" s="185" t="s">
        <v>6426</v>
      </c>
      <c r="EB55" s="185" t="s">
        <v>6422</v>
      </c>
      <c r="EC55" s="182">
        <v>44638</v>
      </c>
      <c r="ED55" s="192" t="s">
        <v>6430</v>
      </c>
      <c r="EE55" s="189">
        <v>500000</v>
      </c>
      <c r="EF55" s="192" t="s">
        <v>6421</v>
      </c>
      <c r="EG55" s="192" t="s">
        <v>22</v>
      </c>
      <c r="EH55" s="192">
        <v>2</v>
      </c>
      <c r="EI55" s="192" t="s">
        <v>6426</v>
      </c>
      <c r="EJ55" s="192" t="s">
        <v>6422</v>
      </c>
      <c r="EK55" s="193">
        <v>44638</v>
      </c>
      <c r="EL55" s="191" t="s">
        <v>6431</v>
      </c>
      <c r="EM55" s="181">
        <v>0</v>
      </c>
      <c r="EN55" s="185" t="s">
        <v>14</v>
      </c>
      <c r="EO55" s="185" t="s">
        <v>19</v>
      </c>
      <c r="EP55" s="185">
        <v>3</v>
      </c>
      <c r="EQ55" s="185" t="s">
        <v>6426</v>
      </c>
      <c r="ER55" s="185" t="s">
        <v>14</v>
      </c>
      <c r="ES55" s="182">
        <v>44638</v>
      </c>
      <c r="ET55" s="192" t="s">
        <v>3270</v>
      </c>
      <c r="EU55" s="192">
        <v>0</v>
      </c>
      <c r="EV55" s="192" t="s">
        <v>14</v>
      </c>
      <c r="EW55" s="192" t="s">
        <v>19</v>
      </c>
      <c r="EX55" s="192">
        <v>3</v>
      </c>
      <c r="EY55" s="192" t="s">
        <v>14</v>
      </c>
      <c r="EZ55" s="192" t="s">
        <v>14</v>
      </c>
      <c r="FA55" s="193">
        <v>44456</v>
      </c>
      <c r="FB55" s="191" t="s">
        <v>3272</v>
      </c>
      <c r="FC55" s="185">
        <v>2</v>
      </c>
      <c r="FD55" s="185" t="s">
        <v>14</v>
      </c>
      <c r="FE55" s="185" t="s">
        <v>14</v>
      </c>
      <c r="FF55" s="185" t="s">
        <v>14</v>
      </c>
      <c r="FG55" s="185" t="s">
        <v>3271</v>
      </c>
      <c r="FH55" s="185" t="s">
        <v>14</v>
      </c>
      <c r="FI55" s="182">
        <v>44456</v>
      </c>
      <c r="FJ55" s="191" t="s">
        <v>3274</v>
      </c>
      <c r="FK55" s="192">
        <v>0</v>
      </c>
      <c r="FL55" s="192" t="s">
        <v>14</v>
      </c>
      <c r="FM55" s="192" t="s">
        <v>14</v>
      </c>
      <c r="FN55" s="192" t="s">
        <v>14</v>
      </c>
      <c r="FO55" s="192" t="s">
        <v>3235</v>
      </c>
      <c r="FP55" s="189" t="s">
        <v>14</v>
      </c>
      <c r="FQ55" s="190">
        <v>44456</v>
      </c>
      <c r="FR55" s="191" t="s">
        <v>3275</v>
      </c>
      <c r="FS55" s="185">
        <v>0</v>
      </c>
      <c r="FT55" s="185" t="s">
        <v>14</v>
      </c>
      <c r="FU55" s="185" t="s">
        <v>14</v>
      </c>
      <c r="FV55" s="185" t="s">
        <v>14</v>
      </c>
      <c r="FW55" s="185" t="s">
        <v>3235</v>
      </c>
      <c r="FX55" s="185" t="s">
        <v>14</v>
      </c>
      <c r="FY55" s="182">
        <v>44456</v>
      </c>
      <c r="FZ55" s="192" t="s">
        <v>4259</v>
      </c>
      <c r="GA55" s="192">
        <v>1</v>
      </c>
      <c r="GB55" s="192" t="s">
        <v>2716</v>
      </c>
      <c r="GC55" s="192" t="s">
        <v>22</v>
      </c>
      <c r="GD55" s="192">
        <v>2</v>
      </c>
      <c r="GE55" s="192" t="s">
        <v>14</v>
      </c>
      <c r="GF55" s="192" t="s">
        <v>14</v>
      </c>
      <c r="GG55" s="193">
        <v>44498</v>
      </c>
      <c r="GH55" s="191" t="s">
        <v>4265</v>
      </c>
      <c r="GI55" s="185">
        <v>1</v>
      </c>
      <c r="GJ55" s="185" t="s">
        <v>2716</v>
      </c>
      <c r="GK55" s="185" t="s">
        <v>22</v>
      </c>
      <c r="GL55" s="185">
        <v>2</v>
      </c>
      <c r="GM55" s="185" t="s">
        <v>14</v>
      </c>
      <c r="GN55" s="185" t="s">
        <v>14</v>
      </c>
      <c r="GO55" s="182">
        <v>44498</v>
      </c>
      <c r="GP55" s="192" t="s">
        <v>4260</v>
      </c>
      <c r="GQ55" s="192">
        <v>0</v>
      </c>
      <c r="GR55" s="192" t="s">
        <v>2716</v>
      </c>
      <c r="GS55" s="192" t="s">
        <v>22</v>
      </c>
      <c r="GT55" s="192">
        <v>2</v>
      </c>
      <c r="GU55" s="192" t="s">
        <v>14</v>
      </c>
      <c r="GV55" s="192" t="s">
        <v>14</v>
      </c>
      <c r="GW55" s="193">
        <v>44498</v>
      </c>
      <c r="GX55" s="191" t="s">
        <v>4266</v>
      </c>
      <c r="GY55" s="185">
        <v>0</v>
      </c>
      <c r="GZ55" s="185" t="s">
        <v>2716</v>
      </c>
      <c r="HA55" s="185" t="s">
        <v>22</v>
      </c>
      <c r="HB55" s="185">
        <v>2</v>
      </c>
      <c r="HC55" s="185" t="s">
        <v>14</v>
      </c>
      <c r="HD55" s="185" t="s">
        <v>14</v>
      </c>
      <c r="HE55" s="182">
        <v>44498</v>
      </c>
      <c r="HF55" s="192" t="s">
        <v>4258</v>
      </c>
      <c r="HG55" s="192">
        <v>0</v>
      </c>
      <c r="HH55" s="192" t="s">
        <v>2716</v>
      </c>
      <c r="HI55" s="192" t="s">
        <v>22</v>
      </c>
      <c r="HJ55" s="192">
        <v>2</v>
      </c>
      <c r="HK55" s="192" t="s">
        <v>14</v>
      </c>
      <c r="HL55" s="192" t="s">
        <v>14</v>
      </c>
      <c r="HM55" s="193">
        <v>44498</v>
      </c>
      <c r="HN55" s="191" t="s">
        <v>4264</v>
      </c>
      <c r="HO55" s="185">
        <v>2</v>
      </c>
      <c r="HP55" s="185" t="s">
        <v>2716</v>
      </c>
      <c r="HQ55" s="185" t="s">
        <v>22</v>
      </c>
      <c r="HR55" s="185">
        <v>2</v>
      </c>
      <c r="HS55" s="185" t="s">
        <v>14</v>
      </c>
      <c r="HT55" s="185" t="s">
        <v>14</v>
      </c>
      <c r="HU55" s="182">
        <v>44498</v>
      </c>
      <c r="HV55" s="192" t="s">
        <v>4261</v>
      </c>
      <c r="HW55" s="192">
        <v>1</v>
      </c>
      <c r="HX55" s="192" t="s">
        <v>2716</v>
      </c>
      <c r="HY55" s="192" t="s">
        <v>22</v>
      </c>
      <c r="HZ55" s="192">
        <v>2</v>
      </c>
      <c r="IA55" s="192" t="s">
        <v>14</v>
      </c>
      <c r="IB55" s="192" t="s">
        <v>14</v>
      </c>
      <c r="IC55" s="193">
        <v>44498</v>
      </c>
      <c r="ID55" s="191" t="s">
        <v>4263</v>
      </c>
      <c r="IE55" s="185">
        <v>1</v>
      </c>
      <c r="IF55" s="185" t="s">
        <v>2716</v>
      </c>
      <c r="IG55" s="185" t="s">
        <v>22</v>
      </c>
      <c r="IH55" s="185">
        <v>2</v>
      </c>
      <c r="II55" s="185" t="s">
        <v>14</v>
      </c>
      <c r="IJ55" s="185" t="s">
        <v>14</v>
      </c>
      <c r="IK55" s="182">
        <v>44498</v>
      </c>
      <c r="IL55" s="192" t="s">
        <v>4262</v>
      </c>
      <c r="IM55" s="192">
        <v>1</v>
      </c>
      <c r="IN55" s="192" t="s">
        <v>2716</v>
      </c>
      <c r="IO55" s="192" t="s">
        <v>22</v>
      </c>
      <c r="IP55" s="192">
        <v>2</v>
      </c>
      <c r="IQ55" s="192" t="s">
        <v>14</v>
      </c>
      <c r="IR55" s="192" t="s">
        <v>14</v>
      </c>
      <c r="IS55" s="193">
        <v>44498</v>
      </c>
    </row>
    <row r="56" spans="1:253" s="187" customFormat="1" ht="12.95" customHeight="1" x14ac:dyDescent="0.2">
      <c r="A56" s="187" t="s">
        <v>1740</v>
      </c>
      <c r="B56" s="187" t="s">
        <v>8427</v>
      </c>
      <c r="C56" s="187" t="s">
        <v>1741</v>
      </c>
      <c r="D56" s="187" t="s">
        <v>1705</v>
      </c>
      <c r="E56" s="187" t="s">
        <v>7999</v>
      </c>
      <c r="F56" s="187" t="s">
        <v>3046</v>
      </c>
      <c r="G56" s="180">
        <v>6825000</v>
      </c>
      <c r="H56" s="181" t="s">
        <v>3043</v>
      </c>
      <c r="I56" s="181" t="s">
        <v>22</v>
      </c>
      <c r="J56" s="181">
        <v>2</v>
      </c>
      <c r="K56" s="181" t="s">
        <v>3045</v>
      </c>
      <c r="L56" s="181" t="s">
        <v>3044</v>
      </c>
      <c r="M56" s="182">
        <v>44419</v>
      </c>
      <c r="N56" s="191" t="s">
        <v>3050</v>
      </c>
      <c r="O56" s="183">
        <v>10450</v>
      </c>
      <c r="P56" s="183" t="s">
        <v>3047</v>
      </c>
      <c r="Q56" s="183" t="s">
        <v>47</v>
      </c>
      <c r="R56" s="183">
        <v>1</v>
      </c>
      <c r="S56" s="183" t="s">
        <v>3049</v>
      </c>
      <c r="T56" s="183" t="s">
        <v>3048</v>
      </c>
      <c r="U56" s="184">
        <v>44419</v>
      </c>
      <c r="V56" s="191" t="s">
        <v>3053</v>
      </c>
      <c r="W56" s="181">
        <v>6825000</v>
      </c>
      <c r="X56" s="181" t="s">
        <v>3043</v>
      </c>
      <c r="Y56" s="181" t="s">
        <v>22</v>
      </c>
      <c r="Z56" s="181">
        <v>2</v>
      </c>
      <c r="AA56" s="181" t="s">
        <v>3052</v>
      </c>
      <c r="AB56" s="181" t="s">
        <v>3051</v>
      </c>
      <c r="AC56" s="182">
        <v>44419</v>
      </c>
      <c r="AD56" s="191" t="s">
        <v>7151</v>
      </c>
      <c r="AE56" s="189">
        <v>6282000</v>
      </c>
      <c r="AF56" s="189" t="s">
        <v>7148</v>
      </c>
      <c r="AG56" s="189" t="s">
        <v>19</v>
      </c>
      <c r="AH56" s="189">
        <v>3</v>
      </c>
      <c r="AI56" s="189" t="s">
        <v>7150</v>
      </c>
      <c r="AJ56" s="189" t="s">
        <v>7149</v>
      </c>
      <c r="AK56" s="190">
        <v>44664</v>
      </c>
      <c r="AL56" s="191" t="s">
        <v>7155</v>
      </c>
      <c r="AM56" s="181">
        <v>1529000</v>
      </c>
      <c r="AN56" s="181" t="s">
        <v>7152</v>
      </c>
      <c r="AO56" s="181" t="s">
        <v>19</v>
      </c>
      <c r="AP56" s="181">
        <v>3</v>
      </c>
      <c r="AQ56" s="181" t="s">
        <v>7154</v>
      </c>
      <c r="AR56" s="181" t="s">
        <v>7153</v>
      </c>
      <c r="AS56" s="182">
        <v>44664</v>
      </c>
      <c r="AT56" s="192" t="s">
        <v>1756</v>
      </c>
      <c r="AU56" s="189" t="s">
        <v>14</v>
      </c>
      <c r="AV56" s="189" t="s">
        <v>14</v>
      </c>
      <c r="AW56" s="189" t="s">
        <v>14</v>
      </c>
      <c r="AX56" s="189" t="s">
        <v>14</v>
      </c>
      <c r="AY56" s="189" t="s">
        <v>15</v>
      </c>
      <c r="AZ56" s="189" t="s">
        <v>14</v>
      </c>
      <c r="BA56" s="190">
        <v>43987</v>
      </c>
      <c r="BB56" s="191" t="s">
        <v>1755</v>
      </c>
      <c r="BC56" s="181">
        <v>0</v>
      </c>
      <c r="BD56" s="181" t="s">
        <v>1742</v>
      </c>
      <c r="BE56" s="181" t="s">
        <v>19</v>
      </c>
      <c r="BF56" s="181">
        <v>3</v>
      </c>
      <c r="BG56" s="181" t="s">
        <v>1754</v>
      </c>
      <c r="BH56" s="181" t="s">
        <v>664</v>
      </c>
      <c r="BI56" s="182">
        <v>43987</v>
      </c>
      <c r="BJ56" s="192" t="s">
        <v>7156</v>
      </c>
      <c r="BK56" s="192" t="s">
        <v>14</v>
      </c>
      <c r="BL56" s="192" t="s">
        <v>1216</v>
      </c>
      <c r="BM56" s="192" t="s">
        <v>14</v>
      </c>
      <c r="BN56" s="192" t="s">
        <v>14</v>
      </c>
      <c r="BO56" s="192" t="s">
        <v>1216</v>
      </c>
      <c r="BP56" s="189" t="s">
        <v>1216</v>
      </c>
      <c r="BQ56" s="193">
        <v>44664</v>
      </c>
      <c r="BR56" s="191" t="s">
        <v>1744</v>
      </c>
      <c r="BS56" s="185" t="s">
        <v>14</v>
      </c>
      <c r="BT56" s="185" t="s">
        <v>1742</v>
      </c>
      <c r="BU56" s="185" t="s">
        <v>14</v>
      </c>
      <c r="BV56" s="185" t="s">
        <v>14</v>
      </c>
      <c r="BW56" s="185" t="s">
        <v>1743</v>
      </c>
      <c r="BX56" s="185" t="s">
        <v>664</v>
      </c>
      <c r="BY56" s="182">
        <v>43987</v>
      </c>
      <c r="BZ56" s="192" t="s">
        <v>1745</v>
      </c>
      <c r="CA56" s="192" t="s">
        <v>14</v>
      </c>
      <c r="CB56" s="192" t="s">
        <v>1742</v>
      </c>
      <c r="CC56" s="192" t="s">
        <v>14</v>
      </c>
      <c r="CD56" s="192" t="s">
        <v>14</v>
      </c>
      <c r="CE56" s="192" t="s">
        <v>1743</v>
      </c>
      <c r="CF56" s="192" t="s">
        <v>664</v>
      </c>
      <c r="CG56" s="193">
        <v>43987</v>
      </c>
      <c r="CH56" s="191" t="s">
        <v>9020</v>
      </c>
      <c r="CI56" s="192" t="e">
        <v>#N/A</v>
      </c>
      <c r="CJ56" s="192" t="e">
        <v>#N/A</v>
      </c>
      <c r="CK56" s="192" t="e">
        <v>#N/A</v>
      </c>
      <c r="CL56" s="192" t="e">
        <v>#N/A</v>
      </c>
      <c r="CM56" s="192" t="e">
        <v>#N/A</v>
      </c>
      <c r="CN56" s="192" t="e">
        <v>#N/A</v>
      </c>
      <c r="CO56" s="194" t="e">
        <v>#N/A</v>
      </c>
      <c r="CP56" s="192" t="s">
        <v>1753</v>
      </c>
      <c r="CQ56" s="185" t="s">
        <v>14</v>
      </c>
      <c r="CR56" s="185" t="s">
        <v>1750</v>
      </c>
      <c r="CS56" s="185" t="s">
        <v>14</v>
      </c>
      <c r="CT56" s="185" t="s">
        <v>14</v>
      </c>
      <c r="CU56" s="185" t="s">
        <v>1752</v>
      </c>
      <c r="CV56" s="185" t="s">
        <v>1751</v>
      </c>
      <c r="CW56" s="182">
        <v>43987</v>
      </c>
      <c r="CX56" s="192" t="s">
        <v>7159</v>
      </c>
      <c r="CY56" s="189">
        <v>1529000</v>
      </c>
      <c r="CZ56" s="189" t="s">
        <v>7132</v>
      </c>
      <c r="DA56" s="189" t="s">
        <v>19</v>
      </c>
      <c r="DB56" s="189">
        <v>3</v>
      </c>
      <c r="DC56" s="189" t="s">
        <v>7158</v>
      </c>
      <c r="DD56" s="189" t="s">
        <v>7157</v>
      </c>
      <c r="DE56" s="195">
        <v>44664</v>
      </c>
      <c r="DF56" s="191" t="s">
        <v>7160</v>
      </c>
      <c r="DG56" s="181">
        <v>543000</v>
      </c>
      <c r="DH56" s="185" t="s">
        <v>7132</v>
      </c>
      <c r="DI56" s="185" t="s">
        <v>19</v>
      </c>
      <c r="DJ56" s="185">
        <v>3</v>
      </c>
      <c r="DK56" s="185" t="s">
        <v>7158</v>
      </c>
      <c r="DL56" s="185" t="s">
        <v>7157</v>
      </c>
      <c r="DM56" s="182">
        <v>44664</v>
      </c>
      <c r="DN56" s="192" t="s">
        <v>7161</v>
      </c>
      <c r="DO56" s="189">
        <v>4753000</v>
      </c>
      <c r="DP56" s="192" t="s">
        <v>7132</v>
      </c>
      <c r="DQ56" s="192" t="s">
        <v>19</v>
      </c>
      <c r="DR56" s="192">
        <v>3</v>
      </c>
      <c r="DS56" s="192" t="s">
        <v>7158</v>
      </c>
      <c r="DT56" s="192" t="s">
        <v>7157</v>
      </c>
      <c r="DU56" s="193">
        <v>44664</v>
      </c>
      <c r="DV56" s="191" t="s">
        <v>7162</v>
      </c>
      <c r="DW56" s="181">
        <v>780000</v>
      </c>
      <c r="DX56" s="185" t="s">
        <v>7132</v>
      </c>
      <c r="DY56" s="185" t="s">
        <v>19</v>
      </c>
      <c r="DZ56" s="185">
        <v>3</v>
      </c>
      <c r="EA56" s="185" t="s">
        <v>7158</v>
      </c>
      <c r="EB56" s="185" t="s">
        <v>7157</v>
      </c>
      <c r="EC56" s="182">
        <v>44664</v>
      </c>
      <c r="ED56" s="192" t="s">
        <v>7163</v>
      </c>
      <c r="EE56" s="189">
        <v>703000</v>
      </c>
      <c r="EF56" s="192" t="s">
        <v>7132</v>
      </c>
      <c r="EG56" s="192" t="s">
        <v>19</v>
      </c>
      <c r="EH56" s="192">
        <v>3</v>
      </c>
      <c r="EI56" s="192" t="s">
        <v>7158</v>
      </c>
      <c r="EJ56" s="192" t="s">
        <v>7157</v>
      </c>
      <c r="EK56" s="193">
        <v>44664</v>
      </c>
      <c r="EL56" s="191" t="s">
        <v>7164</v>
      </c>
      <c r="EM56" s="181">
        <v>46000</v>
      </c>
      <c r="EN56" s="185" t="s">
        <v>7132</v>
      </c>
      <c r="EO56" s="185" t="s">
        <v>19</v>
      </c>
      <c r="EP56" s="185">
        <v>3</v>
      </c>
      <c r="EQ56" s="185" t="s">
        <v>7158</v>
      </c>
      <c r="ER56" s="185" t="s">
        <v>7157</v>
      </c>
      <c r="ES56" s="182">
        <v>44664</v>
      </c>
      <c r="ET56" s="192" t="s">
        <v>1990</v>
      </c>
      <c r="EU56" s="192">
        <v>191</v>
      </c>
      <c r="EV56" s="192" t="s">
        <v>1987</v>
      </c>
      <c r="EW56" s="192" t="s">
        <v>19</v>
      </c>
      <c r="EX56" s="192">
        <v>3</v>
      </c>
      <c r="EY56" s="192" t="s">
        <v>1989</v>
      </c>
      <c r="EZ56" s="192" t="s">
        <v>1988</v>
      </c>
      <c r="FA56" s="193">
        <v>44132</v>
      </c>
      <c r="FB56" s="191" t="s">
        <v>1749</v>
      </c>
      <c r="FC56" s="185">
        <v>2</v>
      </c>
      <c r="FD56" s="185" t="s">
        <v>1746</v>
      </c>
      <c r="FE56" s="185" t="s">
        <v>47</v>
      </c>
      <c r="FF56" s="185">
        <v>1</v>
      </c>
      <c r="FG56" s="185" t="s">
        <v>1748</v>
      </c>
      <c r="FH56" s="185" t="s">
        <v>1747</v>
      </c>
      <c r="FI56" s="182">
        <v>43987</v>
      </c>
      <c r="FJ56" s="191" t="s">
        <v>1757</v>
      </c>
      <c r="FK56" s="192" t="s">
        <v>14</v>
      </c>
      <c r="FL56" s="192" t="s">
        <v>14</v>
      </c>
      <c r="FM56" s="192" t="s">
        <v>14</v>
      </c>
      <c r="FN56" s="192" t="s">
        <v>14</v>
      </c>
      <c r="FO56" s="192" t="s">
        <v>1714</v>
      </c>
      <c r="FP56" s="189" t="s">
        <v>14</v>
      </c>
      <c r="FQ56" s="190">
        <v>43987</v>
      </c>
      <c r="FR56" s="191" t="s">
        <v>1758</v>
      </c>
      <c r="FS56" s="185" t="s">
        <v>14</v>
      </c>
      <c r="FT56" s="185" t="s">
        <v>14</v>
      </c>
      <c r="FU56" s="185" t="s">
        <v>14</v>
      </c>
      <c r="FV56" s="185" t="s">
        <v>14</v>
      </c>
      <c r="FW56" s="185" t="s">
        <v>1714</v>
      </c>
      <c r="FX56" s="185" t="s">
        <v>14</v>
      </c>
      <c r="FY56" s="182">
        <v>43987</v>
      </c>
      <c r="FZ56" s="192" t="s">
        <v>3473</v>
      </c>
      <c r="GA56" s="192">
        <v>1</v>
      </c>
      <c r="GB56" s="192" t="s">
        <v>2716</v>
      </c>
      <c r="GC56" s="192" t="s">
        <v>22</v>
      </c>
      <c r="GD56" s="192">
        <v>2</v>
      </c>
      <c r="GE56" s="192" t="s">
        <v>14</v>
      </c>
      <c r="GF56" s="192" t="s">
        <v>14</v>
      </c>
      <c r="GG56" s="193">
        <v>44489</v>
      </c>
      <c r="GH56" s="191" t="s">
        <v>3479</v>
      </c>
      <c r="GI56" s="185">
        <v>1</v>
      </c>
      <c r="GJ56" s="185" t="s">
        <v>2716</v>
      </c>
      <c r="GK56" s="185" t="s">
        <v>22</v>
      </c>
      <c r="GL56" s="185">
        <v>2</v>
      </c>
      <c r="GM56" s="185" t="s">
        <v>14</v>
      </c>
      <c r="GN56" s="185" t="s">
        <v>14</v>
      </c>
      <c r="GO56" s="182">
        <v>44489</v>
      </c>
      <c r="GP56" s="192" t="s">
        <v>3474</v>
      </c>
      <c r="GQ56" s="192">
        <v>0</v>
      </c>
      <c r="GR56" s="192" t="s">
        <v>2716</v>
      </c>
      <c r="GS56" s="192" t="s">
        <v>22</v>
      </c>
      <c r="GT56" s="192">
        <v>2</v>
      </c>
      <c r="GU56" s="192" t="s">
        <v>14</v>
      </c>
      <c r="GV56" s="192" t="s">
        <v>14</v>
      </c>
      <c r="GW56" s="193">
        <v>44489</v>
      </c>
      <c r="GX56" s="191" t="s">
        <v>3480</v>
      </c>
      <c r="GY56" s="185">
        <v>0</v>
      </c>
      <c r="GZ56" s="185" t="s">
        <v>2716</v>
      </c>
      <c r="HA56" s="185" t="s">
        <v>22</v>
      </c>
      <c r="HB56" s="185">
        <v>2</v>
      </c>
      <c r="HC56" s="185" t="s">
        <v>14</v>
      </c>
      <c r="HD56" s="185" t="s">
        <v>14</v>
      </c>
      <c r="HE56" s="182">
        <v>44489</v>
      </c>
      <c r="HF56" s="192" t="s">
        <v>3472</v>
      </c>
      <c r="HG56" s="192">
        <v>2</v>
      </c>
      <c r="HH56" s="192" t="s">
        <v>2716</v>
      </c>
      <c r="HI56" s="192" t="s">
        <v>22</v>
      </c>
      <c r="HJ56" s="192">
        <v>2</v>
      </c>
      <c r="HK56" s="192" t="s">
        <v>14</v>
      </c>
      <c r="HL56" s="192" t="s">
        <v>14</v>
      </c>
      <c r="HM56" s="193">
        <v>44489</v>
      </c>
      <c r="HN56" s="191" t="s">
        <v>3478</v>
      </c>
      <c r="HO56" s="185">
        <v>2</v>
      </c>
      <c r="HP56" s="185" t="s">
        <v>2716</v>
      </c>
      <c r="HQ56" s="185" t="s">
        <v>22</v>
      </c>
      <c r="HR56" s="185">
        <v>2</v>
      </c>
      <c r="HS56" s="185" t="s">
        <v>14</v>
      </c>
      <c r="HT56" s="185" t="s">
        <v>14</v>
      </c>
      <c r="HU56" s="182">
        <v>44489</v>
      </c>
      <c r="HV56" s="192" t="s">
        <v>3475</v>
      </c>
      <c r="HW56" s="192">
        <v>0</v>
      </c>
      <c r="HX56" s="192" t="s">
        <v>2716</v>
      </c>
      <c r="HY56" s="192" t="s">
        <v>22</v>
      </c>
      <c r="HZ56" s="192">
        <v>2</v>
      </c>
      <c r="IA56" s="192" t="s">
        <v>14</v>
      </c>
      <c r="IB56" s="192" t="s">
        <v>14</v>
      </c>
      <c r="IC56" s="193">
        <v>44489</v>
      </c>
      <c r="ID56" s="191" t="s">
        <v>3477</v>
      </c>
      <c r="IE56" s="185">
        <v>3</v>
      </c>
      <c r="IF56" s="185" t="s">
        <v>2716</v>
      </c>
      <c r="IG56" s="185" t="s">
        <v>22</v>
      </c>
      <c r="IH56" s="185">
        <v>2</v>
      </c>
      <c r="II56" s="185" t="s">
        <v>14</v>
      </c>
      <c r="IJ56" s="185" t="s">
        <v>14</v>
      </c>
      <c r="IK56" s="182">
        <v>44489</v>
      </c>
      <c r="IL56" s="192" t="s">
        <v>3476</v>
      </c>
      <c r="IM56" s="192">
        <v>2</v>
      </c>
      <c r="IN56" s="192" t="s">
        <v>2716</v>
      </c>
      <c r="IO56" s="192" t="s">
        <v>22</v>
      </c>
      <c r="IP56" s="192">
        <v>2</v>
      </c>
      <c r="IQ56" s="192" t="s">
        <v>14</v>
      </c>
      <c r="IR56" s="192" t="s">
        <v>14</v>
      </c>
      <c r="IS56" s="193">
        <v>44489</v>
      </c>
    </row>
    <row r="57" spans="1:253" s="187" customFormat="1" ht="12.95" customHeight="1" x14ac:dyDescent="0.2">
      <c r="A57" s="187" t="s">
        <v>1703</v>
      </c>
      <c r="B57" s="187" t="s">
        <v>8561</v>
      </c>
      <c r="C57" s="187" t="s">
        <v>1704</v>
      </c>
      <c r="D57" s="187" t="s">
        <v>1705</v>
      </c>
      <c r="E57" s="187" t="s">
        <v>7999</v>
      </c>
      <c r="F57" s="187" t="s">
        <v>3054</v>
      </c>
      <c r="G57" s="180">
        <v>6825000</v>
      </c>
      <c r="H57" s="181" t="s">
        <v>3043</v>
      </c>
      <c r="I57" s="181" t="s">
        <v>22</v>
      </c>
      <c r="J57" s="181">
        <v>2</v>
      </c>
      <c r="K57" s="181" t="s">
        <v>3045</v>
      </c>
      <c r="L57" s="181" t="s">
        <v>3044</v>
      </c>
      <c r="M57" s="182">
        <v>44419</v>
      </c>
      <c r="N57" s="191" t="s">
        <v>3055</v>
      </c>
      <c r="O57" s="183">
        <v>10450</v>
      </c>
      <c r="P57" s="183" t="s">
        <v>3047</v>
      </c>
      <c r="Q57" s="183" t="s">
        <v>47</v>
      </c>
      <c r="R57" s="183">
        <v>1</v>
      </c>
      <c r="S57" s="183" t="s">
        <v>3049</v>
      </c>
      <c r="T57" s="183" t="s">
        <v>3048</v>
      </c>
      <c r="U57" s="184">
        <v>44419</v>
      </c>
      <c r="V57" s="191" t="s">
        <v>7131</v>
      </c>
      <c r="W57" s="181">
        <v>6825000</v>
      </c>
      <c r="X57" s="181" t="s">
        <v>7128</v>
      </c>
      <c r="Y57" s="181" t="s">
        <v>22</v>
      </c>
      <c r="Z57" s="181">
        <v>2</v>
      </c>
      <c r="AA57" s="181" t="s">
        <v>7130</v>
      </c>
      <c r="AB57" s="181" t="s">
        <v>7129</v>
      </c>
      <c r="AC57" s="182">
        <v>44664</v>
      </c>
      <c r="AD57" s="191" t="s">
        <v>7135</v>
      </c>
      <c r="AE57" s="189">
        <v>6282000</v>
      </c>
      <c r="AF57" s="189" t="s">
        <v>7132</v>
      </c>
      <c r="AG57" s="189" t="s">
        <v>19</v>
      </c>
      <c r="AH57" s="189">
        <v>3</v>
      </c>
      <c r="AI57" s="189" t="s">
        <v>7134</v>
      </c>
      <c r="AJ57" s="189" t="s">
        <v>7133</v>
      </c>
      <c r="AK57" s="190">
        <v>44664</v>
      </c>
      <c r="AL57" s="191" t="s">
        <v>7137</v>
      </c>
      <c r="AM57" s="181" t="s">
        <v>14</v>
      </c>
      <c r="AN57" s="181" t="s">
        <v>1216</v>
      </c>
      <c r="AO57" s="181" t="s">
        <v>14</v>
      </c>
      <c r="AP57" s="181" t="s">
        <v>14</v>
      </c>
      <c r="AQ57" s="181" t="s">
        <v>7136</v>
      </c>
      <c r="AR57" s="181" t="s">
        <v>1216</v>
      </c>
      <c r="AS57" s="182">
        <v>44664</v>
      </c>
      <c r="AT57" s="192" t="s">
        <v>1936</v>
      </c>
      <c r="AU57" s="189" t="s">
        <v>14</v>
      </c>
      <c r="AV57" s="189" t="s">
        <v>1934</v>
      </c>
      <c r="AW57" s="189" t="s">
        <v>14</v>
      </c>
      <c r="AX57" s="189" t="s">
        <v>14</v>
      </c>
      <c r="AY57" s="189" t="s">
        <v>1935</v>
      </c>
      <c r="AZ57" s="189" t="s">
        <v>664</v>
      </c>
      <c r="BA57" s="190">
        <v>44104</v>
      </c>
      <c r="BB57" s="191" t="s">
        <v>1713</v>
      </c>
      <c r="BC57" s="181" t="s">
        <v>14</v>
      </c>
      <c r="BD57" s="181" t="s">
        <v>14</v>
      </c>
      <c r="BE57" s="181" t="s">
        <v>14</v>
      </c>
      <c r="BF57" s="181" t="s">
        <v>14</v>
      </c>
      <c r="BG57" s="181" t="s">
        <v>793</v>
      </c>
      <c r="BH57" s="181" t="s">
        <v>793</v>
      </c>
      <c r="BI57" s="182">
        <v>43950</v>
      </c>
      <c r="BJ57" s="192" t="s">
        <v>7139</v>
      </c>
      <c r="BK57" s="192">
        <v>17</v>
      </c>
      <c r="BL57" s="192" t="s">
        <v>6936</v>
      </c>
      <c r="BM57" s="192" t="s">
        <v>19</v>
      </c>
      <c r="BN57" s="192">
        <v>3</v>
      </c>
      <c r="BO57" s="192" t="s">
        <v>7138</v>
      </c>
      <c r="BP57" s="189" t="s">
        <v>664</v>
      </c>
      <c r="BQ57" s="193">
        <v>44664</v>
      </c>
      <c r="BR57" s="191" t="s">
        <v>1873</v>
      </c>
      <c r="BS57" s="185" t="s">
        <v>14</v>
      </c>
      <c r="BT57" s="185" t="s">
        <v>1870</v>
      </c>
      <c r="BU57" s="185" t="s">
        <v>14</v>
      </c>
      <c r="BV57" s="185" t="s">
        <v>14</v>
      </c>
      <c r="BW57" s="185" t="s">
        <v>1872</v>
      </c>
      <c r="BX57" s="185" t="s">
        <v>1871</v>
      </c>
      <c r="BY57" s="182">
        <v>44015</v>
      </c>
      <c r="BZ57" s="192" t="s">
        <v>1875</v>
      </c>
      <c r="CA57" s="192" t="s">
        <v>14</v>
      </c>
      <c r="CB57" s="192" t="s">
        <v>1870</v>
      </c>
      <c r="CC57" s="192" t="s">
        <v>14</v>
      </c>
      <c r="CD57" s="192" t="s">
        <v>14</v>
      </c>
      <c r="CE57" s="192" t="s">
        <v>1874</v>
      </c>
      <c r="CF57" s="192" t="s">
        <v>1871</v>
      </c>
      <c r="CG57" s="193">
        <v>44015</v>
      </c>
      <c r="CH57" s="191" t="s">
        <v>9021</v>
      </c>
      <c r="CI57" s="192" t="e">
        <v>#N/A</v>
      </c>
      <c r="CJ57" s="192" t="e">
        <v>#N/A</v>
      </c>
      <c r="CK57" s="192" t="e">
        <v>#N/A</v>
      </c>
      <c r="CL57" s="192" t="e">
        <v>#N/A</v>
      </c>
      <c r="CM57" s="192" t="e">
        <v>#N/A</v>
      </c>
      <c r="CN57" s="192" t="e">
        <v>#N/A</v>
      </c>
      <c r="CO57" s="194" t="e">
        <v>#N/A</v>
      </c>
      <c r="CP57" s="192" t="s">
        <v>1712</v>
      </c>
      <c r="CQ57" s="185" t="s">
        <v>14</v>
      </c>
      <c r="CR57" s="185" t="s">
        <v>14</v>
      </c>
      <c r="CS57" s="185" t="s">
        <v>14</v>
      </c>
      <c r="CT57" s="185" t="s">
        <v>14</v>
      </c>
      <c r="CU57" s="185" t="s">
        <v>1711</v>
      </c>
      <c r="CV57" s="185" t="s">
        <v>1710</v>
      </c>
      <c r="CW57" s="182">
        <v>43950</v>
      </c>
      <c r="CX57" s="192" t="s">
        <v>7141</v>
      </c>
      <c r="CY57" s="189">
        <v>3210000</v>
      </c>
      <c r="CZ57" s="189" t="s">
        <v>7132</v>
      </c>
      <c r="DA57" s="189" t="s">
        <v>19</v>
      </c>
      <c r="DB57" s="189">
        <v>3</v>
      </c>
      <c r="DC57" s="189" t="s">
        <v>7142</v>
      </c>
      <c r="DD57" s="189" t="s">
        <v>7133</v>
      </c>
      <c r="DE57" s="195">
        <v>44664</v>
      </c>
      <c r="DF57" s="191" t="s">
        <v>7143</v>
      </c>
      <c r="DG57" s="181">
        <v>543000</v>
      </c>
      <c r="DH57" s="185" t="s">
        <v>7132</v>
      </c>
      <c r="DI57" s="185" t="s">
        <v>19</v>
      </c>
      <c r="DJ57" s="185">
        <v>3</v>
      </c>
      <c r="DK57" s="185" t="s">
        <v>7142</v>
      </c>
      <c r="DL57" s="185" t="s">
        <v>7133</v>
      </c>
      <c r="DM57" s="182">
        <v>44664</v>
      </c>
      <c r="DN57" s="192" t="s">
        <v>7144</v>
      </c>
      <c r="DO57" s="189">
        <v>3073000</v>
      </c>
      <c r="DP57" s="192" t="s">
        <v>7132</v>
      </c>
      <c r="DQ57" s="192" t="s">
        <v>19</v>
      </c>
      <c r="DR57" s="192">
        <v>3</v>
      </c>
      <c r="DS57" s="192" t="s">
        <v>7142</v>
      </c>
      <c r="DT57" s="192" t="s">
        <v>7133</v>
      </c>
      <c r="DU57" s="193">
        <v>44664</v>
      </c>
      <c r="DV57" s="191" t="s">
        <v>7145</v>
      </c>
      <c r="DW57" s="181">
        <v>1889000</v>
      </c>
      <c r="DX57" s="185" t="s">
        <v>7132</v>
      </c>
      <c r="DY57" s="185" t="s">
        <v>19</v>
      </c>
      <c r="DZ57" s="185">
        <v>3</v>
      </c>
      <c r="EA57" s="185" t="s">
        <v>7142</v>
      </c>
      <c r="EB57" s="185" t="s">
        <v>7133</v>
      </c>
      <c r="EC57" s="182">
        <v>44664</v>
      </c>
      <c r="ED57" s="192" t="s">
        <v>7146</v>
      </c>
      <c r="EE57" s="189">
        <v>1275000</v>
      </c>
      <c r="EF57" s="192" t="s">
        <v>7132</v>
      </c>
      <c r="EG57" s="192" t="s">
        <v>19</v>
      </c>
      <c r="EH57" s="192">
        <v>3</v>
      </c>
      <c r="EI57" s="192" t="s">
        <v>7142</v>
      </c>
      <c r="EJ57" s="192" t="s">
        <v>7133</v>
      </c>
      <c r="EK57" s="193">
        <v>44664</v>
      </c>
      <c r="EL57" s="191" t="s">
        <v>7147</v>
      </c>
      <c r="EM57" s="181">
        <v>46000</v>
      </c>
      <c r="EN57" s="185" t="s">
        <v>7132</v>
      </c>
      <c r="EO57" s="185" t="s">
        <v>19</v>
      </c>
      <c r="EP57" s="185">
        <v>3</v>
      </c>
      <c r="EQ57" s="185" t="s">
        <v>7142</v>
      </c>
      <c r="ER57" s="185" t="s">
        <v>7133</v>
      </c>
      <c r="ES57" s="182">
        <v>44664</v>
      </c>
      <c r="ET57" s="192" t="s">
        <v>7140</v>
      </c>
      <c r="EU57" s="192">
        <v>17</v>
      </c>
      <c r="EV57" s="192" t="s">
        <v>6936</v>
      </c>
      <c r="EW57" s="192" t="s">
        <v>19</v>
      </c>
      <c r="EX57" s="192">
        <v>3</v>
      </c>
      <c r="EY57" s="192" t="s">
        <v>7138</v>
      </c>
      <c r="EZ57" s="192" t="s">
        <v>664</v>
      </c>
      <c r="FA57" s="193">
        <v>44664</v>
      </c>
      <c r="FB57" s="191" t="s">
        <v>1709</v>
      </c>
      <c r="FC57" s="185">
        <v>3</v>
      </c>
      <c r="FD57" s="185" t="s">
        <v>1706</v>
      </c>
      <c r="FE57" s="185" t="s">
        <v>47</v>
      </c>
      <c r="FF57" s="185">
        <v>1</v>
      </c>
      <c r="FG57" s="185" t="s">
        <v>1708</v>
      </c>
      <c r="FH57" s="185" t="s">
        <v>1707</v>
      </c>
      <c r="FI57" s="182">
        <v>43950</v>
      </c>
      <c r="FJ57" s="191" t="s">
        <v>1715</v>
      </c>
      <c r="FK57" s="192" t="s">
        <v>14</v>
      </c>
      <c r="FL57" s="192" t="s">
        <v>14</v>
      </c>
      <c r="FM57" s="192" t="s">
        <v>14</v>
      </c>
      <c r="FN57" s="192" t="s">
        <v>14</v>
      </c>
      <c r="FO57" s="192" t="s">
        <v>1714</v>
      </c>
      <c r="FP57" s="189" t="s">
        <v>793</v>
      </c>
      <c r="FQ57" s="190">
        <v>43950</v>
      </c>
      <c r="FR57" s="191" t="s">
        <v>1716</v>
      </c>
      <c r="FS57" s="185" t="s">
        <v>14</v>
      </c>
      <c r="FT57" s="185" t="s">
        <v>14</v>
      </c>
      <c r="FU57" s="185" t="s">
        <v>14</v>
      </c>
      <c r="FV57" s="185" t="s">
        <v>14</v>
      </c>
      <c r="FW57" s="185" t="s">
        <v>1714</v>
      </c>
      <c r="FX57" s="185" t="s">
        <v>793</v>
      </c>
      <c r="FY57" s="182">
        <v>43950</v>
      </c>
      <c r="FZ57" s="192" t="s">
        <v>3482</v>
      </c>
      <c r="GA57" s="192">
        <v>1</v>
      </c>
      <c r="GB57" s="192" t="s">
        <v>2716</v>
      </c>
      <c r="GC57" s="192" t="s">
        <v>22</v>
      </c>
      <c r="GD57" s="192">
        <v>2</v>
      </c>
      <c r="GE57" s="192" t="s">
        <v>14</v>
      </c>
      <c r="GF57" s="192" t="s">
        <v>14</v>
      </c>
      <c r="GG57" s="193">
        <v>44489</v>
      </c>
      <c r="GH57" s="191" t="s">
        <v>3488</v>
      </c>
      <c r="GI57" s="185">
        <v>1</v>
      </c>
      <c r="GJ57" s="185" t="s">
        <v>2716</v>
      </c>
      <c r="GK57" s="185" t="s">
        <v>22</v>
      </c>
      <c r="GL57" s="185">
        <v>2</v>
      </c>
      <c r="GM57" s="185" t="s">
        <v>14</v>
      </c>
      <c r="GN57" s="185" t="s">
        <v>14</v>
      </c>
      <c r="GO57" s="182">
        <v>44489</v>
      </c>
      <c r="GP57" s="192" t="s">
        <v>3483</v>
      </c>
      <c r="GQ57" s="192">
        <v>0</v>
      </c>
      <c r="GR57" s="192" t="s">
        <v>2716</v>
      </c>
      <c r="GS57" s="192" t="s">
        <v>22</v>
      </c>
      <c r="GT57" s="192">
        <v>2</v>
      </c>
      <c r="GU57" s="192" t="s">
        <v>14</v>
      </c>
      <c r="GV57" s="192" t="s">
        <v>14</v>
      </c>
      <c r="GW57" s="193">
        <v>44489</v>
      </c>
      <c r="GX57" s="191" t="s">
        <v>3489</v>
      </c>
      <c r="GY57" s="185">
        <v>0</v>
      </c>
      <c r="GZ57" s="185" t="s">
        <v>2716</v>
      </c>
      <c r="HA57" s="185" t="s">
        <v>22</v>
      </c>
      <c r="HB57" s="185">
        <v>2</v>
      </c>
      <c r="HC57" s="185" t="s">
        <v>14</v>
      </c>
      <c r="HD57" s="185" t="s">
        <v>14</v>
      </c>
      <c r="HE57" s="182">
        <v>44489</v>
      </c>
      <c r="HF57" s="192" t="s">
        <v>3481</v>
      </c>
      <c r="HG57" s="192">
        <v>2</v>
      </c>
      <c r="HH57" s="192" t="s">
        <v>2716</v>
      </c>
      <c r="HI57" s="192" t="s">
        <v>22</v>
      </c>
      <c r="HJ57" s="192">
        <v>2</v>
      </c>
      <c r="HK57" s="192" t="s">
        <v>14</v>
      </c>
      <c r="HL57" s="192" t="s">
        <v>14</v>
      </c>
      <c r="HM57" s="193">
        <v>44489</v>
      </c>
      <c r="HN57" s="191" t="s">
        <v>3487</v>
      </c>
      <c r="HO57" s="185">
        <v>2</v>
      </c>
      <c r="HP57" s="185" t="s">
        <v>2716</v>
      </c>
      <c r="HQ57" s="185" t="s">
        <v>22</v>
      </c>
      <c r="HR57" s="185">
        <v>2</v>
      </c>
      <c r="HS57" s="185" t="s">
        <v>14</v>
      </c>
      <c r="HT57" s="185" t="s">
        <v>14</v>
      </c>
      <c r="HU57" s="182">
        <v>44489</v>
      </c>
      <c r="HV57" s="192" t="s">
        <v>3484</v>
      </c>
      <c r="HW57" s="192">
        <v>0</v>
      </c>
      <c r="HX57" s="192" t="s">
        <v>2716</v>
      </c>
      <c r="HY57" s="192" t="s">
        <v>22</v>
      </c>
      <c r="HZ57" s="192">
        <v>2</v>
      </c>
      <c r="IA57" s="192" t="s">
        <v>14</v>
      </c>
      <c r="IB57" s="192" t="s">
        <v>14</v>
      </c>
      <c r="IC57" s="193">
        <v>44489</v>
      </c>
      <c r="ID57" s="191" t="s">
        <v>3486</v>
      </c>
      <c r="IE57" s="185">
        <v>3</v>
      </c>
      <c r="IF57" s="185" t="s">
        <v>2716</v>
      </c>
      <c r="IG57" s="185" t="s">
        <v>22</v>
      </c>
      <c r="IH57" s="185">
        <v>2</v>
      </c>
      <c r="II57" s="185" t="s">
        <v>14</v>
      </c>
      <c r="IJ57" s="185" t="s">
        <v>14</v>
      </c>
      <c r="IK57" s="182">
        <v>44489</v>
      </c>
      <c r="IL57" s="192" t="s">
        <v>3485</v>
      </c>
      <c r="IM57" s="192">
        <v>2</v>
      </c>
      <c r="IN57" s="192" t="s">
        <v>2716</v>
      </c>
      <c r="IO57" s="192" t="s">
        <v>22</v>
      </c>
      <c r="IP57" s="192">
        <v>2</v>
      </c>
      <c r="IQ57" s="192" t="s">
        <v>14</v>
      </c>
      <c r="IR57" s="192" t="s">
        <v>14</v>
      </c>
      <c r="IS57" s="193">
        <v>44489</v>
      </c>
    </row>
    <row r="58" spans="1:253" s="187" customFormat="1" ht="12.95" customHeight="1" x14ac:dyDescent="0.2">
      <c r="A58" s="187" t="s">
        <v>189</v>
      </c>
      <c r="B58" s="187" t="s">
        <v>8433</v>
      </c>
      <c r="C58" s="187" t="s">
        <v>190</v>
      </c>
      <c r="D58" s="187" t="s">
        <v>191</v>
      </c>
      <c r="E58" s="187" t="s">
        <v>8002</v>
      </c>
      <c r="F58" s="187" t="s">
        <v>5619</v>
      </c>
      <c r="G58" s="180">
        <v>8200000</v>
      </c>
      <c r="H58" s="181" t="s">
        <v>5616</v>
      </c>
      <c r="I58" s="181" t="s">
        <v>47</v>
      </c>
      <c r="J58" s="181">
        <v>1</v>
      </c>
      <c r="K58" s="181" t="s">
        <v>5618</v>
      </c>
      <c r="L58" s="181" t="s">
        <v>5617</v>
      </c>
      <c r="M58" s="182">
        <v>44613</v>
      </c>
      <c r="N58" s="191" t="s">
        <v>1724</v>
      </c>
      <c r="O58" s="183">
        <v>1759540</v>
      </c>
      <c r="P58" s="183" t="s">
        <v>1721</v>
      </c>
      <c r="Q58" s="183" t="s">
        <v>47</v>
      </c>
      <c r="R58" s="183">
        <v>1</v>
      </c>
      <c r="S58" s="183" t="s">
        <v>1723</v>
      </c>
      <c r="T58" s="183" t="s">
        <v>1722</v>
      </c>
      <c r="U58" s="184">
        <v>43950</v>
      </c>
      <c r="V58" s="191" t="s">
        <v>5621</v>
      </c>
      <c r="W58" s="181">
        <v>8200000</v>
      </c>
      <c r="X58" s="181" t="s">
        <v>5616</v>
      </c>
      <c r="Y58" s="181" t="s">
        <v>47</v>
      </c>
      <c r="Z58" s="181">
        <v>1</v>
      </c>
      <c r="AA58" s="181" t="s">
        <v>5620</v>
      </c>
      <c r="AB58" s="181" t="s">
        <v>5617</v>
      </c>
      <c r="AC58" s="182">
        <v>44613</v>
      </c>
      <c r="AD58" s="191" t="s">
        <v>5623</v>
      </c>
      <c r="AE58" s="189">
        <v>1500000</v>
      </c>
      <c r="AF58" s="189" t="s">
        <v>5616</v>
      </c>
      <c r="AG58" s="189" t="s">
        <v>22</v>
      </c>
      <c r="AH58" s="189">
        <v>2</v>
      </c>
      <c r="AI58" s="189" t="s">
        <v>5622</v>
      </c>
      <c r="AJ58" s="189" t="s">
        <v>5617</v>
      </c>
      <c r="AK58" s="190">
        <v>44613</v>
      </c>
      <c r="AL58" s="191" t="s">
        <v>5627</v>
      </c>
      <c r="AM58" s="181">
        <v>1528000</v>
      </c>
      <c r="AN58" s="181" t="s">
        <v>5624</v>
      </c>
      <c r="AO58" s="181" t="s">
        <v>22</v>
      </c>
      <c r="AP58" s="181">
        <v>2</v>
      </c>
      <c r="AQ58" s="181" t="s">
        <v>5626</v>
      </c>
      <c r="AR58" s="181" t="s">
        <v>5625</v>
      </c>
      <c r="AS58" s="182">
        <v>44613</v>
      </c>
      <c r="AT58" s="192" t="s">
        <v>1275</v>
      </c>
      <c r="AU58" s="189" t="s">
        <v>14</v>
      </c>
      <c r="AV58" s="189" t="s">
        <v>14</v>
      </c>
      <c r="AW58" s="189" t="s">
        <v>14</v>
      </c>
      <c r="AX58" s="189" t="s">
        <v>14</v>
      </c>
      <c r="AY58" s="189" t="s">
        <v>1274</v>
      </c>
      <c r="AZ58" s="189" t="s">
        <v>14</v>
      </c>
      <c r="BA58" s="190">
        <v>43767</v>
      </c>
      <c r="BB58" s="191" t="s">
        <v>195</v>
      </c>
      <c r="BC58" s="181" t="s">
        <v>14</v>
      </c>
      <c r="BD58" s="181">
        <v>0</v>
      </c>
      <c r="BE58" s="181" t="s">
        <v>14</v>
      </c>
      <c r="BF58" s="181" t="s">
        <v>14</v>
      </c>
      <c r="BG58" s="181" t="s">
        <v>15</v>
      </c>
      <c r="BH58" s="181">
        <v>0</v>
      </c>
      <c r="BI58" s="182">
        <v>43503</v>
      </c>
      <c r="BJ58" s="192" t="s">
        <v>5631</v>
      </c>
      <c r="BK58" s="192">
        <v>714</v>
      </c>
      <c r="BL58" s="192" t="s">
        <v>5628</v>
      </c>
      <c r="BM58" s="192" t="s">
        <v>22</v>
      </c>
      <c r="BN58" s="192">
        <v>2</v>
      </c>
      <c r="BO58" s="192" t="s">
        <v>5630</v>
      </c>
      <c r="BP58" s="189" t="s">
        <v>5629</v>
      </c>
      <c r="BQ58" s="193">
        <v>44613</v>
      </c>
      <c r="BR58" s="191" t="s">
        <v>192</v>
      </c>
      <c r="BS58" s="185" t="s">
        <v>14</v>
      </c>
      <c r="BT58" s="185">
        <v>0</v>
      </c>
      <c r="BU58" s="185" t="s">
        <v>14</v>
      </c>
      <c r="BV58" s="185" t="s">
        <v>14</v>
      </c>
      <c r="BW58" s="185" t="s">
        <v>15</v>
      </c>
      <c r="BX58" s="185">
        <v>0</v>
      </c>
      <c r="BY58" s="182">
        <v>43503</v>
      </c>
      <c r="BZ58" s="192" t="s">
        <v>193</v>
      </c>
      <c r="CA58" s="192" t="s">
        <v>14</v>
      </c>
      <c r="CB58" s="192">
        <v>0</v>
      </c>
      <c r="CC58" s="192" t="s">
        <v>14</v>
      </c>
      <c r="CD58" s="192" t="s">
        <v>14</v>
      </c>
      <c r="CE58" s="192" t="s">
        <v>15</v>
      </c>
      <c r="CF58" s="192">
        <v>0</v>
      </c>
      <c r="CG58" s="193">
        <v>43503</v>
      </c>
      <c r="CH58" s="191" t="s">
        <v>9022</v>
      </c>
      <c r="CI58" s="192" t="e">
        <v>#N/A</v>
      </c>
      <c r="CJ58" s="192" t="e">
        <v>#N/A</v>
      </c>
      <c r="CK58" s="192" t="e">
        <v>#N/A</v>
      </c>
      <c r="CL58" s="192" t="e">
        <v>#N/A</v>
      </c>
      <c r="CM58" s="192" t="e">
        <v>#N/A</v>
      </c>
      <c r="CN58" s="192" t="e">
        <v>#N/A</v>
      </c>
      <c r="CO58" s="194" t="e">
        <v>#N/A</v>
      </c>
      <c r="CP58" s="192" t="s">
        <v>194</v>
      </c>
      <c r="CQ58" s="185" t="s">
        <v>14</v>
      </c>
      <c r="CR58" s="185">
        <v>0</v>
      </c>
      <c r="CS58" s="185" t="s">
        <v>14</v>
      </c>
      <c r="CT58" s="185" t="s">
        <v>14</v>
      </c>
      <c r="CU58" s="185" t="s">
        <v>15</v>
      </c>
      <c r="CV58" s="185">
        <v>0</v>
      </c>
      <c r="CW58" s="182">
        <v>43503</v>
      </c>
      <c r="CX58" s="192" t="s">
        <v>5634</v>
      </c>
      <c r="CY58" s="189">
        <v>800000</v>
      </c>
      <c r="CZ58" s="189" t="s">
        <v>5106</v>
      </c>
      <c r="DA58" s="189" t="s">
        <v>22</v>
      </c>
      <c r="DB58" s="189">
        <v>2</v>
      </c>
      <c r="DC58" s="189" t="s">
        <v>5633</v>
      </c>
      <c r="DD58" s="189" t="s">
        <v>5617</v>
      </c>
      <c r="DE58" s="195">
        <v>44613</v>
      </c>
      <c r="DF58" s="191" t="s">
        <v>5635</v>
      </c>
      <c r="DG58" s="181">
        <v>6700000</v>
      </c>
      <c r="DH58" s="185" t="s">
        <v>5106</v>
      </c>
      <c r="DI58" s="185" t="s">
        <v>22</v>
      </c>
      <c r="DJ58" s="185">
        <v>2</v>
      </c>
      <c r="DK58" s="185" t="s">
        <v>5633</v>
      </c>
      <c r="DL58" s="185" t="s">
        <v>5617</v>
      </c>
      <c r="DM58" s="182">
        <v>44613</v>
      </c>
      <c r="DN58" s="192" t="s">
        <v>5636</v>
      </c>
      <c r="DO58" s="189">
        <v>700000</v>
      </c>
      <c r="DP58" s="192" t="s">
        <v>5106</v>
      </c>
      <c r="DQ58" s="192" t="s">
        <v>22</v>
      </c>
      <c r="DR58" s="192">
        <v>2</v>
      </c>
      <c r="DS58" s="192" t="s">
        <v>5633</v>
      </c>
      <c r="DT58" s="192" t="s">
        <v>5617</v>
      </c>
      <c r="DU58" s="193">
        <v>44613</v>
      </c>
      <c r="DV58" s="191" t="s">
        <v>5637</v>
      </c>
      <c r="DW58" s="181">
        <v>792000</v>
      </c>
      <c r="DX58" s="185" t="s">
        <v>5106</v>
      </c>
      <c r="DY58" s="185" t="s">
        <v>22</v>
      </c>
      <c r="DZ58" s="185">
        <v>2</v>
      </c>
      <c r="EA58" s="185" t="s">
        <v>5633</v>
      </c>
      <c r="EB58" s="185" t="s">
        <v>5617</v>
      </c>
      <c r="EC58" s="182">
        <v>44613</v>
      </c>
      <c r="ED58" s="192" t="s">
        <v>5638</v>
      </c>
      <c r="EE58" s="189">
        <v>8000</v>
      </c>
      <c r="EF58" s="192" t="s">
        <v>5106</v>
      </c>
      <c r="EG58" s="192" t="s">
        <v>22</v>
      </c>
      <c r="EH58" s="192">
        <v>2</v>
      </c>
      <c r="EI58" s="192" t="s">
        <v>5633</v>
      </c>
      <c r="EJ58" s="192" t="s">
        <v>5617</v>
      </c>
      <c r="EK58" s="193">
        <v>44613</v>
      </c>
      <c r="EL58" s="191" t="s">
        <v>5639</v>
      </c>
      <c r="EM58" s="181">
        <v>0</v>
      </c>
      <c r="EN58" s="185" t="s">
        <v>5106</v>
      </c>
      <c r="EO58" s="185" t="s">
        <v>22</v>
      </c>
      <c r="EP58" s="185">
        <v>2</v>
      </c>
      <c r="EQ58" s="185" t="s">
        <v>5633</v>
      </c>
      <c r="ER58" s="185" t="s">
        <v>5617</v>
      </c>
      <c r="ES58" s="182">
        <v>44613</v>
      </c>
      <c r="ET58" s="192" t="s">
        <v>5632</v>
      </c>
      <c r="EU58" s="192">
        <v>714</v>
      </c>
      <c r="EV58" s="192" t="s">
        <v>5628</v>
      </c>
      <c r="EW58" s="192" t="s">
        <v>22</v>
      </c>
      <c r="EX58" s="192">
        <v>2</v>
      </c>
      <c r="EY58" s="192" t="s">
        <v>5630</v>
      </c>
      <c r="EZ58" s="192" t="s">
        <v>5629</v>
      </c>
      <c r="FA58" s="193">
        <v>44613</v>
      </c>
      <c r="FB58" s="191" t="s">
        <v>1720</v>
      </c>
      <c r="FC58" s="185">
        <v>5</v>
      </c>
      <c r="FD58" s="185" t="s">
        <v>1717</v>
      </c>
      <c r="FE58" s="185" t="s">
        <v>47</v>
      </c>
      <c r="FF58" s="185">
        <v>1</v>
      </c>
      <c r="FG58" s="185" t="s">
        <v>1719</v>
      </c>
      <c r="FH58" s="185" t="s">
        <v>1718</v>
      </c>
      <c r="FI58" s="182">
        <v>43950</v>
      </c>
      <c r="FJ58" s="191" t="s">
        <v>1879</v>
      </c>
      <c r="FK58" s="192">
        <v>198000</v>
      </c>
      <c r="FL58" s="192" t="s">
        <v>1876</v>
      </c>
      <c r="FM58" s="192" t="s">
        <v>19</v>
      </c>
      <c r="FN58" s="192">
        <v>3</v>
      </c>
      <c r="FO58" s="192" t="s">
        <v>1878</v>
      </c>
      <c r="FP58" s="189" t="s">
        <v>1877</v>
      </c>
      <c r="FQ58" s="190">
        <v>44015</v>
      </c>
      <c r="FR58" s="191" t="s">
        <v>1880</v>
      </c>
      <c r="FS58" s="185">
        <v>633000</v>
      </c>
      <c r="FT58" s="185" t="s">
        <v>1876</v>
      </c>
      <c r="FU58" s="185" t="s">
        <v>19</v>
      </c>
      <c r="FV58" s="185">
        <v>3</v>
      </c>
      <c r="FW58" s="185" t="s">
        <v>1878</v>
      </c>
      <c r="FX58" s="185" t="s">
        <v>1877</v>
      </c>
      <c r="FY58" s="182">
        <v>44015</v>
      </c>
      <c r="FZ58" s="192" t="s">
        <v>3926</v>
      </c>
      <c r="GA58" s="192">
        <v>1</v>
      </c>
      <c r="GB58" s="192" t="s">
        <v>2716</v>
      </c>
      <c r="GC58" s="192" t="s">
        <v>22</v>
      </c>
      <c r="GD58" s="192">
        <v>2</v>
      </c>
      <c r="GE58" s="192" t="s">
        <v>14</v>
      </c>
      <c r="GF58" s="192" t="s">
        <v>14</v>
      </c>
      <c r="GG58" s="193">
        <v>44496</v>
      </c>
      <c r="GH58" s="191" t="s">
        <v>3932</v>
      </c>
      <c r="GI58" s="185">
        <v>3</v>
      </c>
      <c r="GJ58" s="185" t="s">
        <v>2716</v>
      </c>
      <c r="GK58" s="185" t="s">
        <v>22</v>
      </c>
      <c r="GL58" s="185">
        <v>2</v>
      </c>
      <c r="GM58" s="185" t="s">
        <v>14</v>
      </c>
      <c r="GN58" s="185" t="s">
        <v>14</v>
      </c>
      <c r="GO58" s="182">
        <v>44496</v>
      </c>
      <c r="GP58" s="192" t="s">
        <v>3927</v>
      </c>
      <c r="GQ58" s="192">
        <v>0</v>
      </c>
      <c r="GR58" s="192" t="s">
        <v>2716</v>
      </c>
      <c r="GS58" s="192" t="s">
        <v>22</v>
      </c>
      <c r="GT58" s="192">
        <v>2</v>
      </c>
      <c r="GU58" s="192" t="s">
        <v>14</v>
      </c>
      <c r="GV58" s="192" t="s">
        <v>14</v>
      </c>
      <c r="GW58" s="193">
        <v>44496</v>
      </c>
      <c r="GX58" s="191" t="s">
        <v>3933</v>
      </c>
      <c r="GY58" s="185">
        <v>0</v>
      </c>
      <c r="GZ58" s="185" t="s">
        <v>2716</v>
      </c>
      <c r="HA58" s="185" t="s">
        <v>22</v>
      </c>
      <c r="HB58" s="185">
        <v>2</v>
      </c>
      <c r="HC58" s="185" t="s">
        <v>14</v>
      </c>
      <c r="HD58" s="185" t="s">
        <v>14</v>
      </c>
      <c r="HE58" s="182">
        <v>44496</v>
      </c>
      <c r="HF58" s="192" t="s">
        <v>3925</v>
      </c>
      <c r="HG58" s="192">
        <v>2</v>
      </c>
      <c r="HH58" s="192" t="s">
        <v>2716</v>
      </c>
      <c r="HI58" s="192" t="s">
        <v>22</v>
      </c>
      <c r="HJ58" s="192">
        <v>2</v>
      </c>
      <c r="HK58" s="192" t="s">
        <v>14</v>
      </c>
      <c r="HL58" s="192" t="s">
        <v>14</v>
      </c>
      <c r="HM58" s="193">
        <v>44496</v>
      </c>
      <c r="HN58" s="191" t="s">
        <v>3931</v>
      </c>
      <c r="HO58" s="185">
        <v>2</v>
      </c>
      <c r="HP58" s="185" t="s">
        <v>2716</v>
      </c>
      <c r="HQ58" s="185" t="s">
        <v>22</v>
      </c>
      <c r="HR58" s="185">
        <v>2</v>
      </c>
      <c r="HS58" s="185" t="s">
        <v>14</v>
      </c>
      <c r="HT58" s="185" t="s">
        <v>14</v>
      </c>
      <c r="HU58" s="182">
        <v>44496</v>
      </c>
      <c r="HV58" s="192" t="s">
        <v>3928</v>
      </c>
      <c r="HW58" s="192">
        <v>1</v>
      </c>
      <c r="HX58" s="192" t="s">
        <v>2716</v>
      </c>
      <c r="HY58" s="192" t="s">
        <v>22</v>
      </c>
      <c r="HZ58" s="192">
        <v>2</v>
      </c>
      <c r="IA58" s="192" t="s">
        <v>14</v>
      </c>
      <c r="IB58" s="192" t="s">
        <v>14</v>
      </c>
      <c r="IC58" s="193">
        <v>44496</v>
      </c>
      <c r="ID58" s="191" t="s">
        <v>3930</v>
      </c>
      <c r="IE58" s="185">
        <v>1</v>
      </c>
      <c r="IF58" s="185" t="s">
        <v>2716</v>
      </c>
      <c r="IG58" s="185" t="s">
        <v>22</v>
      </c>
      <c r="IH58" s="185">
        <v>2</v>
      </c>
      <c r="II58" s="185" t="s">
        <v>14</v>
      </c>
      <c r="IJ58" s="185" t="s">
        <v>14</v>
      </c>
      <c r="IK58" s="182">
        <v>44496</v>
      </c>
      <c r="IL58" s="192" t="s">
        <v>3929</v>
      </c>
      <c r="IM58" s="192">
        <v>1</v>
      </c>
      <c r="IN58" s="192" t="s">
        <v>2716</v>
      </c>
      <c r="IO58" s="192" t="s">
        <v>22</v>
      </c>
      <c r="IP58" s="192">
        <v>2</v>
      </c>
      <c r="IQ58" s="192" t="s">
        <v>14</v>
      </c>
      <c r="IR58" s="192" t="s">
        <v>14</v>
      </c>
      <c r="IS58" s="193">
        <v>44496</v>
      </c>
    </row>
    <row r="59" spans="1:253" s="187" customFormat="1" ht="12.95" customHeight="1" x14ac:dyDescent="0.2">
      <c r="A59" s="187" t="s">
        <v>196</v>
      </c>
      <c r="B59" s="187" t="s">
        <v>8427</v>
      </c>
      <c r="C59" s="187" t="s">
        <v>197</v>
      </c>
      <c r="D59" s="187" t="s">
        <v>191</v>
      </c>
      <c r="E59" s="187" t="s">
        <v>8002</v>
      </c>
      <c r="F59" s="187" t="s">
        <v>5640</v>
      </c>
      <c r="G59" s="180">
        <v>8200000</v>
      </c>
      <c r="H59" s="181" t="s">
        <v>5616</v>
      </c>
      <c r="I59" s="181" t="s">
        <v>47</v>
      </c>
      <c r="J59" s="181">
        <v>1</v>
      </c>
      <c r="K59" s="181" t="s">
        <v>5618</v>
      </c>
      <c r="L59" s="181" t="s">
        <v>5617</v>
      </c>
      <c r="M59" s="182">
        <v>44613</v>
      </c>
      <c r="N59" s="191" t="s">
        <v>1924</v>
      </c>
      <c r="O59" s="183">
        <v>1759540</v>
      </c>
      <c r="P59" s="183" t="s">
        <v>1921</v>
      </c>
      <c r="Q59" s="183" t="s">
        <v>47</v>
      </c>
      <c r="R59" s="183">
        <v>1</v>
      </c>
      <c r="S59" s="183" t="s">
        <v>1923</v>
      </c>
      <c r="T59" s="183" t="s">
        <v>1922</v>
      </c>
      <c r="U59" s="184">
        <v>44102</v>
      </c>
      <c r="V59" s="191" t="s">
        <v>5641</v>
      </c>
      <c r="W59" s="181">
        <v>8200000</v>
      </c>
      <c r="X59" s="181" t="s">
        <v>5616</v>
      </c>
      <c r="Y59" s="181" t="s">
        <v>47</v>
      </c>
      <c r="Z59" s="181">
        <v>1</v>
      </c>
      <c r="AA59" s="181" t="s">
        <v>5620</v>
      </c>
      <c r="AB59" s="181" t="s">
        <v>5617</v>
      </c>
      <c r="AC59" s="182">
        <v>44613</v>
      </c>
      <c r="AD59" s="191" t="s">
        <v>5645</v>
      </c>
      <c r="AE59" s="189">
        <v>516000</v>
      </c>
      <c r="AF59" s="189" t="s">
        <v>5642</v>
      </c>
      <c r="AG59" s="189" t="s">
        <v>22</v>
      </c>
      <c r="AH59" s="189">
        <v>2</v>
      </c>
      <c r="AI59" s="189" t="s">
        <v>5644</v>
      </c>
      <c r="AJ59" s="189" t="s">
        <v>5643</v>
      </c>
      <c r="AK59" s="190">
        <v>44613</v>
      </c>
      <c r="AL59" s="191" t="s">
        <v>5647</v>
      </c>
      <c r="AM59" s="181">
        <v>663000</v>
      </c>
      <c r="AN59" s="181" t="s">
        <v>5624</v>
      </c>
      <c r="AO59" s="181" t="s">
        <v>22</v>
      </c>
      <c r="AP59" s="181">
        <v>2</v>
      </c>
      <c r="AQ59" s="181" t="s">
        <v>5646</v>
      </c>
      <c r="AR59" s="181" t="s">
        <v>5643</v>
      </c>
      <c r="AS59" s="182">
        <v>44613</v>
      </c>
      <c r="AT59" s="192" t="s">
        <v>202</v>
      </c>
      <c r="AU59" s="189" t="s">
        <v>14</v>
      </c>
      <c r="AV59" s="189">
        <v>0</v>
      </c>
      <c r="AW59" s="189" t="s">
        <v>14</v>
      </c>
      <c r="AX59" s="189" t="s">
        <v>14</v>
      </c>
      <c r="AY59" s="189" t="s">
        <v>15</v>
      </c>
      <c r="AZ59" s="189">
        <v>0</v>
      </c>
      <c r="BA59" s="190">
        <v>43503</v>
      </c>
      <c r="BB59" s="191" t="s">
        <v>201</v>
      </c>
      <c r="BC59" s="181" t="s">
        <v>14</v>
      </c>
      <c r="BD59" s="181">
        <v>0</v>
      </c>
      <c r="BE59" s="181" t="s">
        <v>14</v>
      </c>
      <c r="BF59" s="181" t="s">
        <v>14</v>
      </c>
      <c r="BG59" s="181" t="s">
        <v>15</v>
      </c>
      <c r="BH59" s="181">
        <v>0</v>
      </c>
      <c r="BI59" s="182">
        <v>43503</v>
      </c>
      <c r="BJ59" s="192" t="s">
        <v>5650</v>
      </c>
      <c r="BK59" s="192">
        <v>701</v>
      </c>
      <c r="BL59" s="192" t="s">
        <v>5648</v>
      </c>
      <c r="BM59" s="192" t="s">
        <v>22</v>
      </c>
      <c r="BN59" s="192">
        <v>2</v>
      </c>
      <c r="BO59" s="192" t="s">
        <v>5649</v>
      </c>
      <c r="BP59" s="189" t="s">
        <v>2989</v>
      </c>
      <c r="BQ59" s="193">
        <v>44613</v>
      </c>
      <c r="BR59" s="191" t="s">
        <v>198</v>
      </c>
      <c r="BS59" s="185" t="s">
        <v>14</v>
      </c>
      <c r="BT59" s="185">
        <v>0</v>
      </c>
      <c r="BU59" s="185" t="s">
        <v>14</v>
      </c>
      <c r="BV59" s="185" t="s">
        <v>14</v>
      </c>
      <c r="BW59" s="185" t="s">
        <v>15</v>
      </c>
      <c r="BX59" s="185">
        <v>0</v>
      </c>
      <c r="BY59" s="182">
        <v>43503</v>
      </c>
      <c r="BZ59" s="192" t="s">
        <v>199</v>
      </c>
      <c r="CA59" s="192" t="s">
        <v>14</v>
      </c>
      <c r="CB59" s="192">
        <v>0</v>
      </c>
      <c r="CC59" s="192" t="s">
        <v>14</v>
      </c>
      <c r="CD59" s="192" t="s">
        <v>14</v>
      </c>
      <c r="CE59" s="192" t="s">
        <v>15</v>
      </c>
      <c r="CF59" s="192">
        <v>0</v>
      </c>
      <c r="CG59" s="193">
        <v>43503</v>
      </c>
      <c r="CH59" s="191" t="s">
        <v>9023</v>
      </c>
      <c r="CI59" s="192" t="e">
        <v>#N/A</v>
      </c>
      <c r="CJ59" s="192" t="e">
        <v>#N/A</v>
      </c>
      <c r="CK59" s="192" t="e">
        <v>#N/A</v>
      </c>
      <c r="CL59" s="192" t="e">
        <v>#N/A</v>
      </c>
      <c r="CM59" s="192" t="e">
        <v>#N/A</v>
      </c>
      <c r="CN59" s="192" t="e">
        <v>#N/A</v>
      </c>
      <c r="CO59" s="194" t="e">
        <v>#N/A</v>
      </c>
      <c r="CP59" s="192" t="s">
        <v>200</v>
      </c>
      <c r="CQ59" s="185" t="s">
        <v>14</v>
      </c>
      <c r="CR59" s="185">
        <v>0</v>
      </c>
      <c r="CS59" s="185" t="s">
        <v>14</v>
      </c>
      <c r="CT59" s="185" t="s">
        <v>14</v>
      </c>
      <c r="CU59" s="185" t="s">
        <v>15</v>
      </c>
      <c r="CV59" s="185">
        <v>0</v>
      </c>
      <c r="CW59" s="182">
        <v>43503</v>
      </c>
      <c r="CX59" s="192" t="s">
        <v>5655</v>
      </c>
      <c r="CY59" s="189">
        <v>275000</v>
      </c>
      <c r="CZ59" s="189" t="s">
        <v>5652</v>
      </c>
      <c r="DA59" s="189" t="s">
        <v>22</v>
      </c>
      <c r="DB59" s="189">
        <v>2</v>
      </c>
      <c r="DC59" s="189" t="s">
        <v>5654</v>
      </c>
      <c r="DD59" s="189" t="s">
        <v>5653</v>
      </c>
      <c r="DE59" s="195">
        <v>44613</v>
      </c>
      <c r="DF59" s="191" t="s">
        <v>5656</v>
      </c>
      <c r="DG59" s="181">
        <v>7021000</v>
      </c>
      <c r="DH59" s="185" t="s">
        <v>5652</v>
      </c>
      <c r="DI59" s="185" t="s">
        <v>22</v>
      </c>
      <c r="DJ59" s="185">
        <v>2</v>
      </c>
      <c r="DK59" s="185" t="s">
        <v>5654</v>
      </c>
      <c r="DL59" s="185" t="s">
        <v>5653</v>
      </c>
      <c r="DM59" s="182">
        <v>44613</v>
      </c>
      <c r="DN59" s="192" t="s">
        <v>5657</v>
      </c>
      <c r="DO59" s="189">
        <v>241000</v>
      </c>
      <c r="DP59" s="192" t="s">
        <v>5652</v>
      </c>
      <c r="DQ59" s="192" t="s">
        <v>22</v>
      </c>
      <c r="DR59" s="192">
        <v>2</v>
      </c>
      <c r="DS59" s="192" t="s">
        <v>5654</v>
      </c>
      <c r="DT59" s="192" t="s">
        <v>5653</v>
      </c>
      <c r="DU59" s="193">
        <v>44613</v>
      </c>
      <c r="DV59" s="191" t="s">
        <v>5658</v>
      </c>
      <c r="DW59" s="181">
        <v>271000</v>
      </c>
      <c r="DX59" s="185" t="s">
        <v>5652</v>
      </c>
      <c r="DY59" s="185" t="s">
        <v>22</v>
      </c>
      <c r="DZ59" s="185">
        <v>2</v>
      </c>
      <c r="EA59" s="185" t="s">
        <v>5654</v>
      </c>
      <c r="EB59" s="185" t="s">
        <v>5653</v>
      </c>
      <c r="EC59" s="182">
        <v>44613</v>
      </c>
      <c r="ED59" s="192" t="s">
        <v>5659</v>
      </c>
      <c r="EE59" s="189">
        <v>4000</v>
      </c>
      <c r="EF59" s="192" t="s">
        <v>5652</v>
      </c>
      <c r="EG59" s="192" t="s">
        <v>22</v>
      </c>
      <c r="EH59" s="192">
        <v>2</v>
      </c>
      <c r="EI59" s="192" t="s">
        <v>5654</v>
      </c>
      <c r="EJ59" s="192" t="s">
        <v>5653</v>
      </c>
      <c r="EK59" s="193">
        <v>44613</v>
      </c>
      <c r="EL59" s="191" t="s">
        <v>5660</v>
      </c>
      <c r="EM59" s="181">
        <v>0</v>
      </c>
      <c r="EN59" s="185" t="s">
        <v>5652</v>
      </c>
      <c r="EO59" s="185" t="s">
        <v>22</v>
      </c>
      <c r="EP59" s="185">
        <v>2</v>
      </c>
      <c r="EQ59" s="185" t="s">
        <v>5654</v>
      </c>
      <c r="ER59" s="185" t="s">
        <v>5653</v>
      </c>
      <c r="ES59" s="182">
        <v>44613</v>
      </c>
      <c r="ET59" s="192" t="s">
        <v>5651</v>
      </c>
      <c r="EU59" s="192">
        <v>714</v>
      </c>
      <c r="EV59" s="192" t="s">
        <v>5628</v>
      </c>
      <c r="EW59" s="192" t="s">
        <v>22</v>
      </c>
      <c r="EX59" s="192">
        <v>2</v>
      </c>
      <c r="EY59" s="192" t="s">
        <v>5630</v>
      </c>
      <c r="EZ59" s="192" t="s">
        <v>5629</v>
      </c>
      <c r="FA59" s="193">
        <v>44613</v>
      </c>
      <c r="FB59" s="191" t="s">
        <v>1727</v>
      </c>
      <c r="FC59" s="185">
        <v>2</v>
      </c>
      <c r="FD59" s="185" t="s">
        <v>1717</v>
      </c>
      <c r="FE59" s="185" t="s">
        <v>47</v>
      </c>
      <c r="FF59" s="185">
        <v>1</v>
      </c>
      <c r="FG59" s="185" t="s">
        <v>1726</v>
      </c>
      <c r="FH59" s="185" t="s">
        <v>1725</v>
      </c>
      <c r="FI59" s="182">
        <v>43950</v>
      </c>
      <c r="FJ59" s="191" t="s">
        <v>1882</v>
      </c>
      <c r="FK59" s="192">
        <v>79000</v>
      </c>
      <c r="FL59" s="192" t="s">
        <v>1876</v>
      </c>
      <c r="FM59" s="192" t="s">
        <v>19</v>
      </c>
      <c r="FN59" s="192">
        <v>3</v>
      </c>
      <c r="FO59" s="192" t="s">
        <v>1881</v>
      </c>
      <c r="FP59" s="189" t="s">
        <v>1877</v>
      </c>
      <c r="FQ59" s="190">
        <v>44015</v>
      </c>
      <c r="FR59" s="191" t="s">
        <v>1883</v>
      </c>
      <c r="FS59" s="185">
        <v>229000</v>
      </c>
      <c r="FT59" s="185" t="s">
        <v>1876</v>
      </c>
      <c r="FU59" s="185" t="s">
        <v>19</v>
      </c>
      <c r="FV59" s="185">
        <v>3</v>
      </c>
      <c r="FW59" s="185" t="s">
        <v>1881</v>
      </c>
      <c r="FX59" s="185" t="s">
        <v>1877</v>
      </c>
      <c r="FY59" s="182">
        <v>44015</v>
      </c>
      <c r="FZ59" s="192" t="s">
        <v>3935</v>
      </c>
      <c r="GA59" s="192">
        <v>1</v>
      </c>
      <c r="GB59" s="192" t="s">
        <v>2716</v>
      </c>
      <c r="GC59" s="192" t="s">
        <v>22</v>
      </c>
      <c r="GD59" s="192">
        <v>2</v>
      </c>
      <c r="GE59" s="192" t="s">
        <v>14</v>
      </c>
      <c r="GF59" s="192" t="s">
        <v>14</v>
      </c>
      <c r="GG59" s="193">
        <v>44496</v>
      </c>
      <c r="GH59" s="191" t="s">
        <v>3941</v>
      </c>
      <c r="GI59" s="185">
        <v>3</v>
      </c>
      <c r="GJ59" s="185" t="s">
        <v>2716</v>
      </c>
      <c r="GK59" s="185" t="s">
        <v>22</v>
      </c>
      <c r="GL59" s="185">
        <v>2</v>
      </c>
      <c r="GM59" s="185" t="s">
        <v>14</v>
      </c>
      <c r="GN59" s="185" t="s">
        <v>14</v>
      </c>
      <c r="GO59" s="182">
        <v>44496</v>
      </c>
      <c r="GP59" s="192" t="s">
        <v>3936</v>
      </c>
      <c r="GQ59" s="192">
        <v>0</v>
      </c>
      <c r="GR59" s="192" t="s">
        <v>2716</v>
      </c>
      <c r="GS59" s="192" t="s">
        <v>22</v>
      </c>
      <c r="GT59" s="192">
        <v>2</v>
      </c>
      <c r="GU59" s="192" t="s">
        <v>14</v>
      </c>
      <c r="GV59" s="192" t="s">
        <v>14</v>
      </c>
      <c r="GW59" s="193">
        <v>44496</v>
      </c>
      <c r="GX59" s="191" t="s">
        <v>3942</v>
      </c>
      <c r="GY59" s="185">
        <v>0</v>
      </c>
      <c r="GZ59" s="185" t="s">
        <v>2716</v>
      </c>
      <c r="HA59" s="185" t="s">
        <v>22</v>
      </c>
      <c r="HB59" s="185">
        <v>2</v>
      </c>
      <c r="HC59" s="185" t="s">
        <v>14</v>
      </c>
      <c r="HD59" s="185" t="s">
        <v>14</v>
      </c>
      <c r="HE59" s="182">
        <v>44496</v>
      </c>
      <c r="HF59" s="192" t="s">
        <v>3934</v>
      </c>
      <c r="HG59" s="192">
        <v>2</v>
      </c>
      <c r="HH59" s="192" t="s">
        <v>2716</v>
      </c>
      <c r="HI59" s="192" t="s">
        <v>22</v>
      </c>
      <c r="HJ59" s="192">
        <v>2</v>
      </c>
      <c r="HK59" s="192" t="s">
        <v>14</v>
      </c>
      <c r="HL59" s="192" t="s">
        <v>14</v>
      </c>
      <c r="HM59" s="193">
        <v>44496</v>
      </c>
      <c r="HN59" s="191" t="s">
        <v>3940</v>
      </c>
      <c r="HO59" s="185">
        <v>2</v>
      </c>
      <c r="HP59" s="185" t="s">
        <v>2716</v>
      </c>
      <c r="HQ59" s="185" t="s">
        <v>22</v>
      </c>
      <c r="HR59" s="185">
        <v>2</v>
      </c>
      <c r="HS59" s="185" t="s">
        <v>14</v>
      </c>
      <c r="HT59" s="185" t="s">
        <v>14</v>
      </c>
      <c r="HU59" s="182">
        <v>44496</v>
      </c>
      <c r="HV59" s="192" t="s">
        <v>3937</v>
      </c>
      <c r="HW59" s="192">
        <v>1</v>
      </c>
      <c r="HX59" s="192" t="s">
        <v>2716</v>
      </c>
      <c r="HY59" s="192" t="s">
        <v>22</v>
      </c>
      <c r="HZ59" s="192">
        <v>2</v>
      </c>
      <c r="IA59" s="192" t="s">
        <v>14</v>
      </c>
      <c r="IB59" s="192" t="s">
        <v>14</v>
      </c>
      <c r="IC59" s="193">
        <v>44496</v>
      </c>
      <c r="ID59" s="191" t="s">
        <v>3939</v>
      </c>
      <c r="IE59" s="185">
        <v>1</v>
      </c>
      <c r="IF59" s="185" t="s">
        <v>2716</v>
      </c>
      <c r="IG59" s="185" t="s">
        <v>22</v>
      </c>
      <c r="IH59" s="185">
        <v>2</v>
      </c>
      <c r="II59" s="185" t="s">
        <v>14</v>
      </c>
      <c r="IJ59" s="185" t="s">
        <v>14</v>
      </c>
      <c r="IK59" s="182">
        <v>44496</v>
      </c>
      <c r="IL59" s="192" t="s">
        <v>3938</v>
      </c>
      <c r="IM59" s="192">
        <v>1</v>
      </c>
      <c r="IN59" s="192" t="s">
        <v>2716</v>
      </c>
      <c r="IO59" s="192" t="s">
        <v>22</v>
      </c>
      <c r="IP59" s="192">
        <v>2</v>
      </c>
      <c r="IQ59" s="192" t="s">
        <v>14</v>
      </c>
      <c r="IR59" s="192" t="s">
        <v>14</v>
      </c>
      <c r="IS59" s="193">
        <v>44496</v>
      </c>
    </row>
    <row r="60" spans="1:253" s="187" customFormat="1" ht="12.95" customHeight="1" x14ac:dyDescent="0.2">
      <c r="A60" s="187" t="s">
        <v>115</v>
      </c>
      <c r="B60" s="187" t="s">
        <v>8475</v>
      </c>
      <c r="C60" s="187" t="s">
        <v>116</v>
      </c>
      <c r="D60" s="187" t="s">
        <v>117</v>
      </c>
      <c r="E60" s="187" t="s">
        <v>8009</v>
      </c>
      <c r="F60" s="187" t="s">
        <v>3179</v>
      </c>
      <c r="G60" s="180">
        <v>2100000</v>
      </c>
      <c r="H60" s="181" t="s">
        <v>3176</v>
      </c>
      <c r="I60" s="181" t="s">
        <v>22</v>
      </c>
      <c r="J60" s="181">
        <v>2</v>
      </c>
      <c r="K60" s="181" t="s">
        <v>3178</v>
      </c>
      <c r="L60" s="181" t="s">
        <v>3177</v>
      </c>
      <c r="M60" s="182">
        <v>44451</v>
      </c>
      <c r="N60" s="191" t="s">
        <v>3180</v>
      </c>
      <c r="O60" s="183">
        <v>30355</v>
      </c>
      <c r="P60" s="183" t="s">
        <v>2923</v>
      </c>
      <c r="Q60" s="183" t="s">
        <v>22</v>
      </c>
      <c r="R60" s="183">
        <v>2</v>
      </c>
      <c r="S60" s="183" t="s">
        <v>3154</v>
      </c>
      <c r="T60" s="183" t="s">
        <v>2924</v>
      </c>
      <c r="U60" s="184">
        <v>44451</v>
      </c>
      <c r="V60" s="191" t="s">
        <v>5327</v>
      </c>
      <c r="W60" s="181">
        <v>1476000</v>
      </c>
      <c r="X60" s="181" t="s">
        <v>3176</v>
      </c>
      <c r="Y60" s="181" t="s">
        <v>22</v>
      </c>
      <c r="Z60" s="181">
        <v>2</v>
      </c>
      <c r="AA60" s="181" t="s">
        <v>4646</v>
      </c>
      <c r="AB60" s="181" t="s">
        <v>3177</v>
      </c>
      <c r="AC60" s="182">
        <v>44591</v>
      </c>
      <c r="AD60" s="191" t="s">
        <v>5328</v>
      </c>
      <c r="AE60" s="189">
        <v>866000</v>
      </c>
      <c r="AF60" s="189" t="s">
        <v>3176</v>
      </c>
      <c r="AG60" s="189" t="s">
        <v>22</v>
      </c>
      <c r="AH60" s="189">
        <v>2</v>
      </c>
      <c r="AI60" s="189" t="s">
        <v>4648</v>
      </c>
      <c r="AJ60" s="189" t="s">
        <v>3177</v>
      </c>
      <c r="AK60" s="190">
        <v>44591</v>
      </c>
      <c r="AL60" s="191" t="s">
        <v>1970</v>
      </c>
      <c r="AM60" s="181" t="s">
        <v>14</v>
      </c>
      <c r="AN60" s="181" t="s">
        <v>186</v>
      </c>
      <c r="AO60" s="181" t="s">
        <v>19</v>
      </c>
      <c r="AP60" s="181">
        <v>3</v>
      </c>
      <c r="AQ60" s="181" t="s">
        <v>186</v>
      </c>
      <c r="AR60" s="181" t="s">
        <v>186</v>
      </c>
      <c r="AS60" s="182">
        <v>44113</v>
      </c>
      <c r="AT60" s="192" t="s">
        <v>125</v>
      </c>
      <c r="AU60" s="189">
        <v>0</v>
      </c>
      <c r="AV60" s="189">
        <v>0</v>
      </c>
      <c r="AW60" s="189" t="s">
        <v>22</v>
      </c>
      <c r="AX60" s="189">
        <v>2</v>
      </c>
      <c r="AY60" s="189" t="s">
        <v>124</v>
      </c>
      <c r="AZ60" s="189">
        <v>0</v>
      </c>
      <c r="BA60" s="190">
        <v>43495</v>
      </c>
      <c r="BB60" s="191" t="s">
        <v>123</v>
      </c>
      <c r="BC60" s="181">
        <v>0</v>
      </c>
      <c r="BD60" s="181">
        <v>0</v>
      </c>
      <c r="BE60" s="181" t="s">
        <v>22</v>
      </c>
      <c r="BF60" s="181">
        <v>2</v>
      </c>
      <c r="BG60" s="181" t="s">
        <v>122</v>
      </c>
      <c r="BH60" s="181">
        <v>0</v>
      </c>
      <c r="BI60" s="182">
        <v>43495</v>
      </c>
      <c r="BJ60" s="192" t="s">
        <v>7603</v>
      </c>
      <c r="BK60" s="192">
        <v>0</v>
      </c>
      <c r="BL60" s="192" t="s">
        <v>7542</v>
      </c>
      <c r="BM60" s="192" t="s">
        <v>22</v>
      </c>
      <c r="BN60" s="192">
        <v>2</v>
      </c>
      <c r="BO60" s="192" t="s">
        <v>7602</v>
      </c>
      <c r="BP60" s="189" t="s">
        <v>1918</v>
      </c>
      <c r="BQ60" s="193">
        <v>44679</v>
      </c>
      <c r="BR60" s="191" t="s">
        <v>119</v>
      </c>
      <c r="BS60" s="185">
        <v>0</v>
      </c>
      <c r="BT60" s="185">
        <v>0</v>
      </c>
      <c r="BU60" s="185" t="s">
        <v>22</v>
      </c>
      <c r="BV60" s="185">
        <v>2</v>
      </c>
      <c r="BW60" s="185" t="s">
        <v>118</v>
      </c>
      <c r="BX60" s="185">
        <v>0</v>
      </c>
      <c r="BY60" s="182">
        <v>43495</v>
      </c>
      <c r="BZ60" s="192" t="s">
        <v>120</v>
      </c>
      <c r="CA60" s="192">
        <v>0</v>
      </c>
      <c r="CB60" s="192">
        <v>0</v>
      </c>
      <c r="CC60" s="192" t="s">
        <v>22</v>
      </c>
      <c r="CD60" s="192">
        <v>2</v>
      </c>
      <c r="CE60" s="192" t="s">
        <v>118</v>
      </c>
      <c r="CF60" s="192">
        <v>0</v>
      </c>
      <c r="CG60" s="193">
        <v>43495</v>
      </c>
      <c r="CH60" s="191" t="s">
        <v>9024</v>
      </c>
      <c r="CI60" s="192" t="e">
        <v>#N/A</v>
      </c>
      <c r="CJ60" s="192" t="e">
        <v>#N/A</v>
      </c>
      <c r="CK60" s="192" t="e">
        <v>#N/A</v>
      </c>
      <c r="CL60" s="192" t="e">
        <v>#N/A</v>
      </c>
      <c r="CM60" s="192" t="e">
        <v>#N/A</v>
      </c>
      <c r="CN60" s="192" t="e">
        <v>#N/A</v>
      </c>
      <c r="CO60" s="194" t="e">
        <v>#N/A</v>
      </c>
      <c r="CP60" s="192" t="s">
        <v>121</v>
      </c>
      <c r="CQ60" s="185" t="s">
        <v>14</v>
      </c>
      <c r="CR60" s="185">
        <v>0</v>
      </c>
      <c r="CS60" s="185" t="s">
        <v>22</v>
      </c>
      <c r="CT60" s="185">
        <v>2</v>
      </c>
      <c r="CU60" s="185" t="s">
        <v>15</v>
      </c>
      <c r="CV60" s="185">
        <v>0</v>
      </c>
      <c r="CW60" s="182">
        <v>43495</v>
      </c>
      <c r="CX60" s="192" t="s">
        <v>5331</v>
      </c>
      <c r="CY60" s="189">
        <v>338000</v>
      </c>
      <c r="CZ60" s="189" t="s">
        <v>5329</v>
      </c>
      <c r="DA60" s="189" t="s">
        <v>22</v>
      </c>
      <c r="DB60" s="189">
        <v>2</v>
      </c>
      <c r="DC60" s="189" t="s">
        <v>5336</v>
      </c>
      <c r="DD60" s="189" t="s">
        <v>5330</v>
      </c>
      <c r="DE60" s="195">
        <v>44591</v>
      </c>
      <c r="DF60" s="191" t="s">
        <v>5333</v>
      </c>
      <c r="DG60" s="181">
        <v>610000</v>
      </c>
      <c r="DH60" s="185" t="s">
        <v>5329</v>
      </c>
      <c r="DI60" s="185" t="s">
        <v>22</v>
      </c>
      <c r="DJ60" s="185">
        <v>2</v>
      </c>
      <c r="DK60" s="185" t="s">
        <v>5332</v>
      </c>
      <c r="DL60" s="185" t="s">
        <v>5330</v>
      </c>
      <c r="DM60" s="182">
        <v>44591</v>
      </c>
      <c r="DN60" s="192" t="s">
        <v>5335</v>
      </c>
      <c r="DO60" s="189">
        <v>528000</v>
      </c>
      <c r="DP60" s="192" t="s">
        <v>5329</v>
      </c>
      <c r="DQ60" s="192" t="s">
        <v>22</v>
      </c>
      <c r="DR60" s="192">
        <v>2</v>
      </c>
      <c r="DS60" s="192" t="s">
        <v>5334</v>
      </c>
      <c r="DT60" s="192" t="s">
        <v>5330</v>
      </c>
      <c r="DU60" s="193">
        <v>44591</v>
      </c>
      <c r="DV60" s="191" t="s">
        <v>5337</v>
      </c>
      <c r="DW60" s="181">
        <v>312000</v>
      </c>
      <c r="DX60" s="185" t="s">
        <v>5329</v>
      </c>
      <c r="DY60" s="185" t="s">
        <v>22</v>
      </c>
      <c r="DZ60" s="185">
        <v>2</v>
      </c>
      <c r="EA60" s="185" t="s">
        <v>5336</v>
      </c>
      <c r="EB60" s="185" t="s">
        <v>5330</v>
      </c>
      <c r="EC60" s="182">
        <v>44591</v>
      </c>
      <c r="ED60" s="192" t="s">
        <v>5339</v>
      </c>
      <c r="EE60" s="189">
        <v>26000</v>
      </c>
      <c r="EF60" s="192" t="s">
        <v>5329</v>
      </c>
      <c r="EG60" s="192" t="s">
        <v>22</v>
      </c>
      <c r="EH60" s="192">
        <v>2</v>
      </c>
      <c r="EI60" s="192" t="s">
        <v>5338</v>
      </c>
      <c r="EJ60" s="192" t="s">
        <v>5330</v>
      </c>
      <c r="EK60" s="193">
        <v>44591</v>
      </c>
      <c r="EL60" s="191" t="s">
        <v>5341</v>
      </c>
      <c r="EM60" s="181">
        <v>0</v>
      </c>
      <c r="EN60" s="185" t="s">
        <v>5329</v>
      </c>
      <c r="EO60" s="185" t="s">
        <v>22</v>
      </c>
      <c r="EP60" s="185">
        <v>2</v>
      </c>
      <c r="EQ60" s="185" t="s">
        <v>5340</v>
      </c>
      <c r="ER60" s="185" t="s">
        <v>5330</v>
      </c>
      <c r="ES60" s="182">
        <v>44591</v>
      </c>
      <c r="ET60" s="192" t="s">
        <v>7604</v>
      </c>
      <c r="EU60" s="192">
        <v>6</v>
      </c>
      <c r="EV60" s="192" t="s">
        <v>7542</v>
      </c>
      <c r="EW60" s="192" t="s">
        <v>22</v>
      </c>
      <c r="EX60" s="192">
        <v>2</v>
      </c>
      <c r="EY60" s="192" t="s">
        <v>7543</v>
      </c>
      <c r="EZ60" s="192" t="s">
        <v>1918</v>
      </c>
      <c r="FA60" s="193">
        <v>44679</v>
      </c>
      <c r="FB60" s="191" t="s">
        <v>3181</v>
      </c>
      <c r="FC60" s="185">
        <v>1</v>
      </c>
      <c r="FD60" s="185" t="s">
        <v>14</v>
      </c>
      <c r="FE60" s="185" t="s">
        <v>47</v>
      </c>
      <c r="FF60" s="185">
        <v>1</v>
      </c>
      <c r="FG60" s="185" t="s">
        <v>2935</v>
      </c>
      <c r="FH60" s="185" t="s">
        <v>14</v>
      </c>
      <c r="FI60" s="182">
        <v>44451</v>
      </c>
      <c r="FJ60" s="191" t="s">
        <v>127</v>
      </c>
      <c r="FK60" s="192">
        <v>0</v>
      </c>
      <c r="FL60" s="192">
        <v>0</v>
      </c>
      <c r="FM60" s="192" t="s">
        <v>22</v>
      </c>
      <c r="FN60" s="192">
        <v>2</v>
      </c>
      <c r="FO60" s="192" t="s">
        <v>126</v>
      </c>
      <c r="FP60" s="189">
        <v>0</v>
      </c>
      <c r="FQ60" s="190">
        <v>43495</v>
      </c>
      <c r="FR60" s="191" t="s">
        <v>128</v>
      </c>
      <c r="FS60" s="185">
        <v>0</v>
      </c>
      <c r="FT60" s="185">
        <v>0</v>
      </c>
      <c r="FU60" s="185" t="s">
        <v>22</v>
      </c>
      <c r="FV60" s="185">
        <v>2</v>
      </c>
      <c r="FW60" s="185" t="s">
        <v>126</v>
      </c>
      <c r="FX60" s="185">
        <v>0</v>
      </c>
      <c r="FY60" s="182">
        <v>43495</v>
      </c>
      <c r="FZ60" s="192" t="s">
        <v>3944</v>
      </c>
      <c r="GA60" s="192">
        <v>1</v>
      </c>
      <c r="GB60" s="192" t="s">
        <v>2716</v>
      </c>
      <c r="GC60" s="192" t="s">
        <v>22</v>
      </c>
      <c r="GD60" s="192">
        <v>2</v>
      </c>
      <c r="GE60" s="192" t="s">
        <v>14</v>
      </c>
      <c r="GF60" s="192" t="s">
        <v>14</v>
      </c>
      <c r="GG60" s="193">
        <v>44496</v>
      </c>
      <c r="GH60" s="191" t="s">
        <v>3950</v>
      </c>
      <c r="GI60" s="185">
        <v>0</v>
      </c>
      <c r="GJ60" s="185" t="s">
        <v>2716</v>
      </c>
      <c r="GK60" s="185" t="s">
        <v>22</v>
      </c>
      <c r="GL60" s="185">
        <v>2</v>
      </c>
      <c r="GM60" s="185" t="s">
        <v>14</v>
      </c>
      <c r="GN60" s="185" t="s">
        <v>14</v>
      </c>
      <c r="GO60" s="182">
        <v>44496</v>
      </c>
      <c r="GP60" s="192" t="s">
        <v>3945</v>
      </c>
      <c r="GQ60" s="192">
        <v>0</v>
      </c>
      <c r="GR60" s="192" t="s">
        <v>2716</v>
      </c>
      <c r="GS60" s="192" t="s">
        <v>22</v>
      </c>
      <c r="GT60" s="192">
        <v>2</v>
      </c>
      <c r="GU60" s="192" t="s">
        <v>14</v>
      </c>
      <c r="GV60" s="192" t="s">
        <v>14</v>
      </c>
      <c r="GW60" s="193">
        <v>44496</v>
      </c>
      <c r="GX60" s="191" t="s">
        <v>3951</v>
      </c>
      <c r="GY60" s="185">
        <v>0</v>
      </c>
      <c r="GZ60" s="185" t="s">
        <v>2716</v>
      </c>
      <c r="HA60" s="185" t="s">
        <v>22</v>
      </c>
      <c r="HB60" s="185">
        <v>2</v>
      </c>
      <c r="HC60" s="185" t="s">
        <v>14</v>
      </c>
      <c r="HD60" s="185" t="s">
        <v>14</v>
      </c>
      <c r="HE60" s="182">
        <v>44496</v>
      </c>
      <c r="HF60" s="192" t="s">
        <v>3943</v>
      </c>
      <c r="HG60" s="192">
        <v>0</v>
      </c>
      <c r="HH60" s="192" t="s">
        <v>2716</v>
      </c>
      <c r="HI60" s="192" t="s">
        <v>22</v>
      </c>
      <c r="HJ60" s="192">
        <v>2</v>
      </c>
      <c r="HK60" s="192" t="s">
        <v>14</v>
      </c>
      <c r="HL60" s="192" t="s">
        <v>14</v>
      </c>
      <c r="HM60" s="193">
        <v>44496</v>
      </c>
      <c r="HN60" s="191" t="s">
        <v>3949</v>
      </c>
      <c r="HO60" s="185">
        <v>2</v>
      </c>
      <c r="HP60" s="185" t="s">
        <v>2716</v>
      </c>
      <c r="HQ60" s="185" t="s">
        <v>22</v>
      </c>
      <c r="HR60" s="185">
        <v>2</v>
      </c>
      <c r="HS60" s="185" t="s">
        <v>14</v>
      </c>
      <c r="HT60" s="185" t="s">
        <v>14</v>
      </c>
      <c r="HU60" s="182">
        <v>44496</v>
      </c>
      <c r="HV60" s="192" t="s">
        <v>3946</v>
      </c>
      <c r="HW60" s="192">
        <v>0</v>
      </c>
      <c r="HX60" s="192" t="s">
        <v>2716</v>
      </c>
      <c r="HY60" s="192" t="s">
        <v>22</v>
      </c>
      <c r="HZ60" s="192">
        <v>2</v>
      </c>
      <c r="IA60" s="192" t="s">
        <v>14</v>
      </c>
      <c r="IB60" s="192" t="s">
        <v>14</v>
      </c>
      <c r="IC60" s="193">
        <v>44496</v>
      </c>
      <c r="ID60" s="191" t="s">
        <v>3948</v>
      </c>
      <c r="IE60" s="185">
        <v>0</v>
      </c>
      <c r="IF60" s="185" t="s">
        <v>2716</v>
      </c>
      <c r="IG60" s="185" t="s">
        <v>22</v>
      </c>
      <c r="IH60" s="185">
        <v>2</v>
      </c>
      <c r="II60" s="185" t="s">
        <v>14</v>
      </c>
      <c r="IJ60" s="185" t="s">
        <v>14</v>
      </c>
      <c r="IK60" s="182">
        <v>44496</v>
      </c>
      <c r="IL60" s="192" t="s">
        <v>3947</v>
      </c>
      <c r="IM60" s="192">
        <v>1</v>
      </c>
      <c r="IN60" s="192" t="s">
        <v>2716</v>
      </c>
      <c r="IO60" s="192" t="s">
        <v>22</v>
      </c>
      <c r="IP60" s="192">
        <v>2</v>
      </c>
      <c r="IQ60" s="192" t="s">
        <v>14</v>
      </c>
      <c r="IR60" s="192" t="s">
        <v>14</v>
      </c>
      <c r="IS60" s="193">
        <v>44496</v>
      </c>
    </row>
    <row r="61" spans="1:253" s="187" customFormat="1" ht="12.95" customHeight="1" x14ac:dyDescent="0.2">
      <c r="A61" s="187" t="s">
        <v>592</v>
      </c>
      <c r="B61" s="187" t="s">
        <v>8427</v>
      </c>
      <c r="C61" s="187" t="s">
        <v>593</v>
      </c>
      <c r="D61" s="187" t="s">
        <v>594</v>
      </c>
      <c r="E61" s="187" t="s">
        <v>8016</v>
      </c>
      <c r="F61" s="187" t="s">
        <v>1792</v>
      </c>
      <c r="G61" s="180">
        <v>36472000</v>
      </c>
      <c r="H61" s="181" t="s">
        <v>1789</v>
      </c>
      <c r="I61" s="181" t="s">
        <v>22</v>
      </c>
      <c r="J61" s="181">
        <v>2</v>
      </c>
      <c r="K61" s="181" t="s">
        <v>1791</v>
      </c>
      <c r="L61" s="181" t="s">
        <v>1790</v>
      </c>
      <c r="M61" s="182">
        <v>43993</v>
      </c>
      <c r="N61" s="191" t="s">
        <v>1930</v>
      </c>
      <c r="O61" s="183">
        <v>446300</v>
      </c>
      <c r="P61" s="183" t="s">
        <v>1721</v>
      </c>
      <c r="Q61" s="183" t="s">
        <v>47</v>
      </c>
      <c r="R61" s="183">
        <v>1</v>
      </c>
      <c r="S61" s="183" t="s">
        <v>1929</v>
      </c>
      <c r="T61" s="183" t="s">
        <v>1928</v>
      </c>
      <c r="U61" s="184">
        <v>44103</v>
      </c>
      <c r="V61" s="191" t="s">
        <v>1778</v>
      </c>
      <c r="W61" s="181">
        <v>35587000</v>
      </c>
      <c r="X61" s="181" t="s">
        <v>1775</v>
      </c>
      <c r="Y61" s="181" t="s">
        <v>19</v>
      </c>
      <c r="Z61" s="181">
        <v>3</v>
      </c>
      <c r="AA61" s="181" t="s">
        <v>1777</v>
      </c>
      <c r="AB61" s="181" t="s">
        <v>1776</v>
      </c>
      <c r="AC61" s="182">
        <v>43992</v>
      </c>
      <c r="AD61" s="191" t="s">
        <v>1771</v>
      </c>
      <c r="AE61" s="189" t="s">
        <v>14</v>
      </c>
      <c r="AF61" s="189" t="s">
        <v>1768</v>
      </c>
      <c r="AG61" s="189" t="s">
        <v>14</v>
      </c>
      <c r="AH61" s="189" t="s">
        <v>14</v>
      </c>
      <c r="AI61" s="189" t="s">
        <v>1770</v>
      </c>
      <c r="AJ61" s="189" t="s">
        <v>1769</v>
      </c>
      <c r="AK61" s="190">
        <v>43992</v>
      </c>
      <c r="AL61" s="191" t="s">
        <v>1774</v>
      </c>
      <c r="AM61" s="181" t="s">
        <v>14</v>
      </c>
      <c r="AN61" s="181" t="s">
        <v>1772</v>
      </c>
      <c r="AO61" s="181" t="s">
        <v>14</v>
      </c>
      <c r="AP61" s="181" t="s">
        <v>14</v>
      </c>
      <c r="AQ61" s="181" t="s">
        <v>1773</v>
      </c>
      <c r="AR61" s="181" t="s">
        <v>1769</v>
      </c>
      <c r="AS61" s="182">
        <v>43992</v>
      </c>
      <c r="AT61" s="192" t="s">
        <v>1357</v>
      </c>
      <c r="AU61" s="189" t="s">
        <v>14</v>
      </c>
      <c r="AV61" s="189" t="s">
        <v>14</v>
      </c>
      <c r="AW61" s="189" t="s">
        <v>14</v>
      </c>
      <c r="AX61" s="189" t="s">
        <v>14</v>
      </c>
      <c r="AY61" s="189" t="s">
        <v>14</v>
      </c>
      <c r="AZ61" s="189" t="s">
        <v>14</v>
      </c>
      <c r="BA61" s="190">
        <v>43798</v>
      </c>
      <c r="BB61" s="191" t="s">
        <v>1356</v>
      </c>
      <c r="BC61" s="181" t="s">
        <v>14</v>
      </c>
      <c r="BD61" s="181" t="s">
        <v>14</v>
      </c>
      <c r="BE61" s="181" t="s">
        <v>14</v>
      </c>
      <c r="BF61" s="181" t="s">
        <v>14</v>
      </c>
      <c r="BG61" s="181" t="s">
        <v>14</v>
      </c>
      <c r="BH61" s="181" t="s">
        <v>14</v>
      </c>
      <c r="BI61" s="182">
        <v>43798</v>
      </c>
      <c r="BJ61" s="192" t="s">
        <v>2984</v>
      </c>
      <c r="BK61" s="192">
        <v>169</v>
      </c>
      <c r="BL61" s="192" t="s">
        <v>2981</v>
      </c>
      <c r="BM61" s="192" t="s">
        <v>22</v>
      </c>
      <c r="BN61" s="192">
        <v>2</v>
      </c>
      <c r="BO61" s="192" t="s">
        <v>2983</v>
      </c>
      <c r="BP61" s="189" t="s">
        <v>2982</v>
      </c>
      <c r="BQ61" s="193">
        <v>44413</v>
      </c>
      <c r="BR61" s="191" t="s">
        <v>596</v>
      </c>
      <c r="BS61" s="185">
        <v>0</v>
      </c>
      <c r="BT61" s="185">
        <v>0</v>
      </c>
      <c r="BU61" s="185" t="s">
        <v>22</v>
      </c>
      <c r="BV61" s="185">
        <v>2</v>
      </c>
      <c r="BW61" s="185" t="s">
        <v>595</v>
      </c>
      <c r="BX61" s="185">
        <v>0</v>
      </c>
      <c r="BY61" s="182">
        <v>43511</v>
      </c>
      <c r="BZ61" s="192" t="s">
        <v>597</v>
      </c>
      <c r="CA61" s="192">
        <v>0</v>
      </c>
      <c r="CB61" s="192">
        <v>0</v>
      </c>
      <c r="CC61" s="192" t="s">
        <v>22</v>
      </c>
      <c r="CD61" s="192">
        <v>2</v>
      </c>
      <c r="CE61" s="192" t="s">
        <v>595</v>
      </c>
      <c r="CF61" s="192">
        <v>0</v>
      </c>
      <c r="CG61" s="193">
        <v>43511</v>
      </c>
      <c r="CH61" s="191" t="s">
        <v>9025</v>
      </c>
      <c r="CI61" s="192" t="e">
        <v>#N/A</v>
      </c>
      <c r="CJ61" s="192" t="e">
        <v>#N/A</v>
      </c>
      <c r="CK61" s="192" t="e">
        <v>#N/A</v>
      </c>
      <c r="CL61" s="192" t="e">
        <v>#N/A</v>
      </c>
      <c r="CM61" s="192" t="e">
        <v>#N/A</v>
      </c>
      <c r="CN61" s="192" t="e">
        <v>#N/A</v>
      </c>
      <c r="CO61" s="194" t="e">
        <v>#N/A</v>
      </c>
      <c r="CP61" s="192" t="s">
        <v>600</v>
      </c>
      <c r="CQ61" s="185">
        <v>0</v>
      </c>
      <c r="CR61" s="185">
        <v>0</v>
      </c>
      <c r="CS61" s="185" t="s">
        <v>22</v>
      </c>
      <c r="CT61" s="185">
        <v>2</v>
      </c>
      <c r="CU61" s="185" t="s">
        <v>599</v>
      </c>
      <c r="CV61" s="185">
        <v>0</v>
      </c>
      <c r="CW61" s="182">
        <v>43511</v>
      </c>
      <c r="CX61" s="192" t="s">
        <v>1360</v>
      </c>
      <c r="CY61" s="189" t="s">
        <v>14</v>
      </c>
      <c r="CZ61" s="189" t="s">
        <v>14</v>
      </c>
      <c r="DA61" s="189" t="s">
        <v>14</v>
      </c>
      <c r="DB61" s="189" t="s">
        <v>14</v>
      </c>
      <c r="DC61" s="189" t="s">
        <v>14</v>
      </c>
      <c r="DD61" s="189" t="s">
        <v>14</v>
      </c>
      <c r="DE61" s="195">
        <v>43798</v>
      </c>
      <c r="DF61" s="191" t="s">
        <v>1358</v>
      </c>
      <c r="DG61" s="181" t="s">
        <v>14</v>
      </c>
      <c r="DH61" s="185" t="s">
        <v>14</v>
      </c>
      <c r="DI61" s="185" t="s">
        <v>14</v>
      </c>
      <c r="DJ61" s="185" t="s">
        <v>14</v>
      </c>
      <c r="DK61" s="185" t="s">
        <v>14</v>
      </c>
      <c r="DL61" s="185" t="s">
        <v>14</v>
      </c>
      <c r="DM61" s="182">
        <v>43798</v>
      </c>
      <c r="DN61" s="192" t="s">
        <v>1362</v>
      </c>
      <c r="DO61" s="189" t="s">
        <v>14</v>
      </c>
      <c r="DP61" s="192" t="s">
        <v>14</v>
      </c>
      <c r="DQ61" s="192" t="s">
        <v>14</v>
      </c>
      <c r="DR61" s="192" t="s">
        <v>14</v>
      </c>
      <c r="DS61" s="192" t="s">
        <v>14</v>
      </c>
      <c r="DT61" s="192" t="s">
        <v>14</v>
      </c>
      <c r="DU61" s="193">
        <v>43798</v>
      </c>
      <c r="DV61" s="191" t="s">
        <v>1359</v>
      </c>
      <c r="DW61" s="181" t="s">
        <v>14</v>
      </c>
      <c r="DX61" s="185" t="s">
        <v>14</v>
      </c>
      <c r="DY61" s="185" t="s">
        <v>14</v>
      </c>
      <c r="DZ61" s="185" t="s">
        <v>14</v>
      </c>
      <c r="EA61" s="185" t="s">
        <v>14</v>
      </c>
      <c r="EB61" s="185" t="s">
        <v>14</v>
      </c>
      <c r="EC61" s="182">
        <v>43798</v>
      </c>
      <c r="ED61" s="192" t="s">
        <v>1361</v>
      </c>
      <c r="EE61" s="189" t="s">
        <v>14</v>
      </c>
      <c r="EF61" s="192" t="s">
        <v>14</v>
      </c>
      <c r="EG61" s="192" t="s">
        <v>14</v>
      </c>
      <c r="EH61" s="192" t="s">
        <v>14</v>
      </c>
      <c r="EI61" s="192" t="s">
        <v>14</v>
      </c>
      <c r="EJ61" s="192" t="s">
        <v>14</v>
      </c>
      <c r="EK61" s="193">
        <v>43798</v>
      </c>
      <c r="EL61" s="191" t="s">
        <v>1355</v>
      </c>
      <c r="EM61" s="181" t="s">
        <v>14</v>
      </c>
      <c r="EN61" s="185" t="s">
        <v>14</v>
      </c>
      <c r="EO61" s="185" t="s">
        <v>14</v>
      </c>
      <c r="EP61" s="185" t="s">
        <v>14</v>
      </c>
      <c r="EQ61" s="185" t="s">
        <v>14</v>
      </c>
      <c r="ER61" s="185" t="s">
        <v>14</v>
      </c>
      <c r="ES61" s="182">
        <v>43798</v>
      </c>
      <c r="ET61" s="192" t="s">
        <v>2988</v>
      </c>
      <c r="EU61" s="192">
        <v>181</v>
      </c>
      <c r="EV61" s="192" t="s">
        <v>2985</v>
      </c>
      <c r="EW61" s="192" t="s">
        <v>22</v>
      </c>
      <c r="EX61" s="192">
        <v>2</v>
      </c>
      <c r="EY61" s="192" t="s">
        <v>2987</v>
      </c>
      <c r="EZ61" s="192" t="s">
        <v>2986</v>
      </c>
      <c r="FA61" s="193">
        <v>44413</v>
      </c>
      <c r="FB61" s="191" t="s">
        <v>598</v>
      </c>
      <c r="FC61" s="185">
        <v>1</v>
      </c>
      <c r="FD61" s="185">
        <v>0</v>
      </c>
      <c r="FE61" s="185" t="s">
        <v>22</v>
      </c>
      <c r="FF61" s="185">
        <v>2</v>
      </c>
      <c r="FG61" s="185">
        <v>0</v>
      </c>
      <c r="FH61" s="185">
        <v>0</v>
      </c>
      <c r="FI61" s="182">
        <v>43511</v>
      </c>
      <c r="FJ61" s="191" t="s">
        <v>602</v>
      </c>
      <c r="FK61" s="192">
        <v>0</v>
      </c>
      <c r="FL61" s="192">
        <v>0</v>
      </c>
      <c r="FM61" s="192" t="s">
        <v>22</v>
      </c>
      <c r="FN61" s="192">
        <v>2</v>
      </c>
      <c r="FO61" s="192" t="s">
        <v>601</v>
      </c>
      <c r="FP61" s="189">
        <v>0</v>
      </c>
      <c r="FQ61" s="190">
        <v>43511</v>
      </c>
      <c r="FR61" s="191" t="s">
        <v>603</v>
      </c>
      <c r="FS61" s="185">
        <v>0</v>
      </c>
      <c r="FT61" s="185">
        <v>0</v>
      </c>
      <c r="FU61" s="185" t="s">
        <v>22</v>
      </c>
      <c r="FV61" s="185">
        <v>2</v>
      </c>
      <c r="FW61" s="185" t="s">
        <v>601</v>
      </c>
      <c r="FX61" s="185">
        <v>0</v>
      </c>
      <c r="FY61" s="182">
        <v>43511</v>
      </c>
      <c r="FZ61" s="192" t="s">
        <v>3722</v>
      </c>
      <c r="GA61" s="192">
        <v>2</v>
      </c>
      <c r="GB61" s="192" t="s">
        <v>2716</v>
      </c>
      <c r="GC61" s="192" t="s">
        <v>22</v>
      </c>
      <c r="GD61" s="192">
        <v>2</v>
      </c>
      <c r="GE61" s="192" t="s">
        <v>14</v>
      </c>
      <c r="GF61" s="192" t="s">
        <v>14</v>
      </c>
      <c r="GG61" s="193">
        <v>44494</v>
      </c>
      <c r="GH61" s="191" t="s">
        <v>3728</v>
      </c>
      <c r="GI61" s="185">
        <v>0</v>
      </c>
      <c r="GJ61" s="185" t="s">
        <v>2716</v>
      </c>
      <c r="GK61" s="185" t="s">
        <v>22</v>
      </c>
      <c r="GL61" s="185">
        <v>2</v>
      </c>
      <c r="GM61" s="185" t="s">
        <v>14</v>
      </c>
      <c r="GN61" s="185" t="s">
        <v>14</v>
      </c>
      <c r="GO61" s="182">
        <v>44494</v>
      </c>
      <c r="GP61" s="192" t="s">
        <v>3723</v>
      </c>
      <c r="GQ61" s="192">
        <v>1</v>
      </c>
      <c r="GR61" s="192" t="s">
        <v>2716</v>
      </c>
      <c r="GS61" s="192" t="s">
        <v>22</v>
      </c>
      <c r="GT61" s="192">
        <v>2</v>
      </c>
      <c r="GU61" s="192" t="s">
        <v>14</v>
      </c>
      <c r="GV61" s="192" t="s">
        <v>14</v>
      </c>
      <c r="GW61" s="193">
        <v>44494</v>
      </c>
      <c r="GX61" s="191" t="s">
        <v>3729</v>
      </c>
      <c r="GY61" s="185">
        <v>0</v>
      </c>
      <c r="GZ61" s="185" t="s">
        <v>2716</v>
      </c>
      <c r="HA61" s="185" t="s">
        <v>22</v>
      </c>
      <c r="HB61" s="185">
        <v>2</v>
      </c>
      <c r="HC61" s="185" t="s">
        <v>14</v>
      </c>
      <c r="HD61" s="185" t="s">
        <v>14</v>
      </c>
      <c r="HE61" s="182">
        <v>44494</v>
      </c>
      <c r="HF61" s="192" t="s">
        <v>3721</v>
      </c>
      <c r="HG61" s="192">
        <v>1</v>
      </c>
      <c r="HH61" s="192" t="s">
        <v>2716</v>
      </c>
      <c r="HI61" s="192" t="s">
        <v>22</v>
      </c>
      <c r="HJ61" s="192">
        <v>2</v>
      </c>
      <c r="HK61" s="192" t="s">
        <v>14</v>
      </c>
      <c r="HL61" s="192" t="s">
        <v>14</v>
      </c>
      <c r="HM61" s="193">
        <v>44494</v>
      </c>
      <c r="HN61" s="191" t="s">
        <v>3727</v>
      </c>
      <c r="HO61" s="185">
        <v>1</v>
      </c>
      <c r="HP61" s="185" t="s">
        <v>2716</v>
      </c>
      <c r="HQ61" s="185" t="s">
        <v>22</v>
      </c>
      <c r="HR61" s="185">
        <v>2</v>
      </c>
      <c r="HS61" s="185" t="s">
        <v>14</v>
      </c>
      <c r="HT61" s="185" t="s">
        <v>14</v>
      </c>
      <c r="HU61" s="182">
        <v>44494</v>
      </c>
      <c r="HV61" s="192" t="s">
        <v>3724</v>
      </c>
      <c r="HW61" s="192">
        <v>0</v>
      </c>
      <c r="HX61" s="192" t="s">
        <v>2716</v>
      </c>
      <c r="HY61" s="192" t="s">
        <v>22</v>
      </c>
      <c r="HZ61" s="192">
        <v>2</v>
      </c>
      <c r="IA61" s="192" t="s">
        <v>14</v>
      </c>
      <c r="IB61" s="192" t="s">
        <v>14</v>
      </c>
      <c r="IC61" s="193">
        <v>44494</v>
      </c>
      <c r="ID61" s="191" t="s">
        <v>3726</v>
      </c>
      <c r="IE61" s="185">
        <v>1</v>
      </c>
      <c r="IF61" s="185" t="s">
        <v>2716</v>
      </c>
      <c r="IG61" s="185" t="s">
        <v>22</v>
      </c>
      <c r="IH61" s="185">
        <v>2</v>
      </c>
      <c r="II61" s="185" t="s">
        <v>14</v>
      </c>
      <c r="IJ61" s="185" t="s">
        <v>14</v>
      </c>
      <c r="IK61" s="182">
        <v>44494</v>
      </c>
      <c r="IL61" s="192" t="s">
        <v>3725</v>
      </c>
      <c r="IM61" s="192">
        <v>0</v>
      </c>
      <c r="IN61" s="192" t="s">
        <v>2716</v>
      </c>
      <c r="IO61" s="192" t="s">
        <v>22</v>
      </c>
      <c r="IP61" s="192">
        <v>2</v>
      </c>
      <c r="IQ61" s="192" t="s">
        <v>14</v>
      </c>
      <c r="IR61" s="192" t="s">
        <v>14</v>
      </c>
      <c r="IS61" s="193">
        <v>44494</v>
      </c>
    </row>
    <row r="62" spans="1:253" s="187" customFormat="1" ht="12.95" customHeight="1" x14ac:dyDescent="0.2">
      <c r="A62" s="187" t="s">
        <v>6054</v>
      </c>
      <c r="B62" s="187" t="s">
        <v>8427</v>
      </c>
      <c r="C62" s="187" t="s">
        <v>6055</v>
      </c>
      <c r="D62" s="187" t="s">
        <v>6056</v>
      </c>
      <c r="E62" s="187" t="s">
        <v>8017</v>
      </c>
      <c r="F62" s="187" t="s">
        <v>6824</v>
      </c>
      <c r="G62" s="180">
        <v>3009000</v>
      </c>
      <c r="H62" s="181" t="s">
        <v>6803</v>
      </c>
      <c r="I62" s="181" t="s">
        <v>47</v>
      </c>
      <c r="J62" s="181">
        <v>1</v>
      </c>
      <c r="K62" s="181" t="s">
        <v>6823</v>
      </c>
      <c r="L62" s="181" t="s">
        <v>6822</v>
      </c>
      <c r="M62" s="182">
        <v>44651</v>
      </c>
      <c r="N62" s="191" t="s">
        <v>6060</v>
      </c>
      <c r="O62" s="183">
        <v>1595</v>
      </c>
      <c r="P62" s="183" t="s">
        <v>6057</v>
      </c>
      <c r="Q62" s="183" t="s">
        <v>19</v>
      </c>
      <c r="R62" s="183">
        <v>3</v>
      </c>
      <c r="S62" s="183" t="s">
        <v>6059</v>
      </c>
      <c r="T62" s="183" t="s">
        <v>6058</v>
      </c>
      <c r="U62" s="184">
        <v>44626</v>
      </c>
      <c r="V62" s="191" t="s">
        <v>6828</v>
      </c>
      <c r="W62" s="181">
        <v>498000</v>
      </c>
      <c r="X62" s="181" t="s">
        <v>6825</v>
      </c>
      <c r="Y62" s="181" t="s">
        <v>22</v>
      </c>
      <c r="Z62" s="181">
        <v>2</v>
      </c>
      <c r="AA62" s="181" t="s">
        <v>6827</v>
      </c>
      <c r="AB62" s="181" t="s">
        <v>6826</v>
      </c>
      <c r="AC62" s="182">
        <v>44651</v>
      </c>
      <c r="AD62" s="191" t="s">
        <v>6830</v>
      </c>
      <c r="AE62" s="189">
        <v>389000</v>
      </c>
      <c r="AF62" s="189" t="s">
        <v>6811</v>
      </c>
      <c r="AG62" s="189" t="s">
        <v>22</v>
      </c>
      <c r="AH62" s="189">
        <v>2</v>
      </c>
      <c r="AI62" s="189" t="s">
        <v>6829</v>
      </c>
      <c r="AJ62" s="189" t="s">
        <v>6128</v>
      </c>
      <c r="AK62" s="190">
        <v>44651</v>
      </c>
      <c r="AL62" s="191" t="s">
        <v>6832</v>
      </c>
      <c r="AM62" s="181">
        <v>389000</v>
      </c>
      <c r="AN62" s="181" t="s">
        <v>6811</v>
      </c>
      <c r="AO62" s="181" t="s">
        <v>22</v>
      </c>
      <c r="AP62" s="181">
        <v>2</v>
      </c>
      <c r="AQ62" s="181" t="s">
        <v>6831</v>
      </c>
      <c r="AR62" s="181" t="s">
        <v>6128</v>
      </c>
      <c r="AS62" s="182">
        <v>44651</v>
      </c>
      <c r="AT62" s="192" t="s">
        <v>9026</v>
      </c>
      <c r="AU62" s="189" t="e">
        <v>#N/A</v>
      </c>
      <c r="AV62" s="189" t="e">
        <v>#N/A</v>
      </c>
      <c r="AW62" s="189" t="e">
        <v>#N/A</v>
      </c>
      <c r="AX62" s="189" t="e">
        <v>#N/A</v>
      </c>
      <c r="AY62" s="189" t="e">
        <v>#N/A</v>
      </c>
      <c r="AZ62" s="189" t="e">
        <v>#N/A</v>
      </c>
      <c r="BA62" s="190" t="e">
        <v>#N/A</v>
      </c>
      <c r="BB62" s="191" t="s">
        <v>9027</v>
      </c>
      <c r="BC62" s="181" t="e">
        <v>#N/A</v>
      </c>
      <c r="BD62" s="181" t="e">
        <v>#N/A</v>
      </c>
      <c r="BE62" s="181" t="e">
        <v>#N/A</v>
      </c>
      <c r="BF62" s="181" t="e">
        <v>#N/A</v>
      </c>
      <c r="BG62" s="181" t="e">
        <v>#N/A</v>
      </c>
      <c r="BH62" s="181" t="e">
        <v>#N/A</v>
      </c>
      <c r="BI62" s="182" t="e">
        <v>#N/A</v>
      </c>
      <c r="BJ62" s="192" t="s">
        <v>7121</v>
      </c>
      <c r="BK62" s="192">
        <v>0</v>
      </c>
      <c r="BL62" s="192" t="s">
        <v>7105</v>
      </c>
      <c r="BM62" s="192" t="s">
        <v>22</v>
      </c>
      <c r="BN62" s="192">
        <v>2</v>
      </c>
      <c r="BO62" s="192" t="s">
        <v>7120</v>
      </c>
      <c r="BP62" s="189" t="s">
        <v>1918</v>
      </c>
      <c r="BQ62" s="193">
        <v>44659</v>
      </c>
      <c r="BR62" s="191" t="s">
        <v>9028</v>
      </c>
      <c r="BS62" s="185" t="e">
        <v>#N/A</v>
      </c>
      <c r="BT62" s="185" t="e">
        <v>#N/A</v>
      </c>
      <c r="BU62" s="185" t="e">
        <v>#N/A</v>
      </c>
      <c r="BV62" s="185" t="e">
        <v>#N/A</v>
      </c>
      <c r="BW62" s="185" t="e">
        <v>#N/A</v>
      </c>
      <c r="BX62" s="185" t="e">
        <v>#N/A</v>
      </c>
      <c r="BY62" s="182" t="e">
        <v>#N/A</v>
      </c>
      <c r="BZ62" s="192" t="s">
        <v>9029</v>
      </c>
      <c r="CA62" s="192" t="e">
        <v>#N/A</v>
      </c>
      <c r="CB62" s="192" t="e">
        <v>#N/A</v>
      </c>
      <c r="CC62" s="192" t="e">
        <v>#N/A</v>
      </c>
      <c r="CD62" s="192" t="e">
        <v>#N/A</v>
      </c>
      <c r="CE62" s="192" t="e">
        <v>#N/A</v>
      </c>
      <c r="CF62" s="192" t="e">
        <v>#N/A</v>
      </c>
      <c r="CG62" s="193" t="e">
        <v>#N/A</v>
      </c>
      <c r="CH62" s="191" t="s">
        <v>9030</v>
      </c>
      <c r="CI62" s="192" t="e">
        <v>#N/A</v>
      </c>
      <c r="CJ62" s="192" t="e">
        <v>#N/A</v>
      </c>
      <c r="CK62" s="192" t="e">
        <v>#N/A</v>
      </c>
      <c r="CL62" s="192" t="e">
        <v>#N/A</v>
      </c>
      <c r="CM62" s="192" t="e">
        <v>#N/A</v>
      </c>
      <c r="CN62" s="192" t="e">
        <v>#N/A</v>
      </c>
      <c r="CO62" s="194" t="e">
        <v>#N/A</v>
      </c>
      <c r="CP62" s="192" t="s">
        <v>9031</v>
      </c>
      <c r="CQ62" s="185" t="e">
        <v>#N/A</v>
      </c>
      <c r="CR62" s="185" t="e">
        <v>#N/A</v>
      </c>
      <c r="CS62" s="185" t="e">
        <v>#N/A</v>
      </c>
      <c r="CT62" s="185" t="e">
        <v>#N/A</v>
      </c>
      <c r="CU62" s="185" t="e">
        <v>#N/A</v>
      </c>
      <c r="CV62" s="185" t="e">
        <v>#N/A</v>
      </c>
      <c r="CW62" s="182" t="e">
        <v>#N/A</v>
      </c>
      <c r="CX62" s="192" t="s">
        <v>6834</v>
      </c>
      <c r="CY62" s="189">
        <v>0</v>
      </c>
      <c r="CZ62" s="189" t="s">
        <v>6825</v>
      </c>
      <c r="DA62" s="189" t="s">
        <v>22</v>
      </c>
      <c r="DB62" s="189">
        <v>2</v>
      </c>
      <c r="DC62" s="189" t="s">
        <v>6833</v>
      </c>
      <c r="DD62" s="189" t="s">
        <v>6826</v>
      </c>
      <c r="DE62" s="195">
        <v>44651</v>
      </c>
      <c r="DF62" s="191" t="s">
        <v>6835</v>
      </c>
      <c r="DG62" s="181">
        <v>109000</v>
      </c>
      <c r="DH62" s="185" t="s">
        <v>6825</v>
      </c>
      <c r="DI62" s="185" t="s">
        <v>22</v>
      </c>
      <c r="DJ62" s="185">
        <v>2</v>
      </c>
      <c r="DK62" s="185" t="s">
        <v>6833</v>
      </c>
      <c r="DL62" s="185" t="s">
        <v>6826</v>
      </c>
      <c r="DM62" s="182">
        <v>44651</v>
      </c>
      <c r="DN62" s="192" t="s">
        <v>6836</v>
      </c>
      <c r="DO62" s="189">
        <v>389000</v>
      </c>
      <c r="DP62" s="192" t="s">
        <v>6825</v>
      </c>
      <c r="DQ62" s="192" t="s">
        <v>22</v>
      </c>
      <c r="DR62" s="192">
        <v>2</v>
      </c>
      <c r="DS62" s="192" t="s">
        <v>6833</v>
      </c>
      <c r="DT62" s="192" t="s">
        <v>6826</v>
      </c>
      <c r="DU62" s="193">
        <v>44651</v>
      </c>
      <c r="DV62" s="191" t="s">
        <v>6837</v>
      </c>
      <c r="DW62" s="181">
        <v>0</v>
      </c>
      <c r="DX62" s="185" t="s">
        <v>6825</v>
      </c>
      <c r="DY62" s="185" t="s">
        <v>22</v>
      </c>
      <c r="DZ62" s="185">
        <v>2</v>
      </c>
      <c r="EA62" s="185" t="s">
        <v>6833</v>
      </c>
      <c r="EB62" s="185" t="s">
        <v>6826</v>
      </c>
      <c r="EC62" s="182">
        <v>44651</v>
      </c>
      <c r="ED62" s="192" t="s">
        <v>6838</v>
      </c>
      <c r="EE62" s="189">
        <v>0</v>
      </c>
      <c r="EF62" s="192" t="s">
        <v>6825</v>
      </c>
      <c r="EG62" s="192" t="s">
        <v>22</v>
      </c>
      <c r="EH62" s="192">
        <v>2</v>
      </c>
      <c r="EI62" s="192" t="s">
        <v>6833</v>
      </c>
      <c r="EJ62" s="192" t="s">
        <v>6826</v>
      </c>
      <c r="EK62" s="193">
        <v>44651</v>
      </c>
      <c r="EL62" s="191" t="s">
        <v>6839</v>
      </c>
      <c r="EM62" s="181">
        <v>0</v>
      </c>
      <c r="EN62" s="185" t="s">
        <v>6825</v>
      </c>
      <c r="EO62" s="185" t="s">
        <v>22</v>
      </c>
      <c r="EP62" s="185">
        <v>2</v>
      </c>
      <c r="EQ62" s="185" t="s">
        <v>6833</v>
      </c>
      <c r="ER62" s="185" t="s">
        <v>6826</v>
      </c>
      <c r="ES62" s="182">
        <v>44651</v>
      </c>
      <c r="ET62" s="192" t="s">
        <v>6062</v>
      </c>
      <c r="EU62" s="192">
        <v>0</v>
      </c>
      <c r="EV62" s="192" t="s">
        <v>5954</v>
      </c>
      <c r="EW62" s="192" t="s">
        <v>22</v>
      </c>
      <c r="EX62" s="192">
        <v>2</v>
      </c>
      <c r="EY62" s="192" t="s">
        <v>6061</v>
      </c>
      <c r="EZ62" s="192" t="s">
        <v>1918</v>
      </c>
      <c r="FA62" s="193">
        <v>44626</v>
      </c>
      <c r="FB62" s="191" t="s">
        <v>7125</v>
      </c>
      <c r="FC62" s="185">
        <v>2</v>
      </c>
      <c r="FD62" s="185" t="s">
        <v>7122</v>
      </c>
      <c r="FE62" s="185" t="s">
        <v>22</v>
      </c>
      <c r="FF62" s="185">
        <v>2</v>
      </c>
      <c r="FG62" s="185" t="s">
        <v>7124</v>
      </c>
      <c r="FH62" s="185" t="s">
        <v>7123</v>
      </c>
      <c r="FI62" s="182">
        <v>44659</v>
      </c>
      <c r="FJ62" s="191" t="s">
        <v>9032</v>
      </c>
      <c r="FK62" s="192" t="e">
        <v>#N/A</v>
      </c>
      <c r="FL62" s="192" t="e">
        <v>#N/A</v>
      </c>
      <c r="FM62" s="192" t="e">
        <v>#N/A</v>
      </c>
      <c r="FN62" s="192" t="e">
        <v>#N/A</v>
      </c>
      <c r="FO62" s="192" t="e">
        <v>#N/A</v>
      </c>
      <c r="FP62" s="189" t="e">
        <v>#N/A</v>
      </c>
      <c r="FQ62" s="190" t="e">
        <v>#N/A</v>
      </c>
      <c r="FR62" s="191" t="s">
        <v>9033</v>
      </c>
      <c r="FS62" s="185" t="e">
        <v>#N/A</v>
      </c>
      <c r="FT62" s="185" t="e">
        <v>#N/A</v>
      </c>
      <c r="FU62" s="185" t="e">
        <v>#N/A</v>
      </c>
      <c r="FV62" s="185" t="e">
        <v>#N/A</v>
      </c>
      <c r="FW62" s="185" t="e">
        <v>#N/A</v>
      </c>
      <c r="FX62" s="185" t="e">
        <v>#N/A</v>
      </c>
      <c r="FY62" s="182" t="e">
        <v>#N/A</v>
      </c>
      <c r="FZ62" s="192" t="s">
        <v>6064</v>
      </c>
      <c r="GA62" s="192">
        <v>0</v>
      </c>
      <c r="GB62" s="192" t="s">
        <v>2716</v>
      </c>
      <c r="GC62" s="192" t="s">
        <v>22</v>
      </c>
      <c r="GD62" s="192">
        <v>2</v>
      </c>
      <c r="GE62" s="192" t="s">
        <v>14</v>
      </c>
      <c r="GF62" s="192" t="s">
        <v>14</v>
      </c>
      <c r="GG62" s="193">
        <v>44626</v>
      </c>
      <c r="GH62" s="191" t="s">
        <v>6070</v>
      </c>
      <c r="GI62" s="185">
        <v>1</v>
      </c>
      <c r="GJ62" s="185" t="s">
        <v>2716</v>
      </c>
      <c r="GK62" s="185" t="s">
        <v>22</v>
      </c>
      <c r="GL62" s="185">
        <v>2</v>
      </c>
      <c r="GM62" s="185" t="s">
        <v>14</v>
      </c>
      <c r="GN62" s="185" t="s">
        <v>14</v>
      </c>
      <c r="GO62" s="182">
        <v>44626</v>
      </c>
      <c r="GP62" s="192" t="s">
        <v>6065</v>
      </c>
      <c r="GQ62" s="192">
        <v>0</v>
      </c>
      <c r="GR62" s="192" t="s">
        <v>2716</v>
      </c>
      <c r="GS62" s="192" t="s">
        <v>22</v>
      </c>
      <c r="GT62" s="192">
        <v>2</v>
      </c>
      <c r="GU62" s="192" t="s">
        <v>14</v>
      </c>
      <c r="GV62" s="192" t="s">
        <v>14</v>
      </c>
      <c r="GW62" s="193">
        <v>44626</v>
      </c>
      <c r="GX62" s="191" t="s">
        <v>6071</v>
      </c>
      <c r="GY62" s="185">
        <v>0</v>
      </c>
      <c r="GZ62" s="185" t="s">
        <v>2716</v>
      </c>
      <c r="HA62" s="185" t="s">
        <v>22</v>
      </c>
      <c r="HB62" s="185">
        <v>2</v>
      </c>
      <c r="HC62" s="185" t="s">
        <v>14</v>
      </c>
      <c r="HD62" s="185" t="s">
        <v>14</v>
      </c>
      <c r="HE62" s="182">
        <v>44626</v>
      </c>
      <c r="HF62" s="192" t="s">
        <v>6063</v>
      </c>
      <c r="HG62" s="192">
        <v>0</v>
      </c>
      <c r="HH62" s="192" t="s">
        <v>2716</v>
      </c>
      <c r="HI62" s="192" t="s">
        <v>22</v>
      </c>
      <c r="HJ62" s="192">
        <v>2</v>
      </c>
      <c r="HK62" s="192" t="s">
        <v>14</v>
      </c>
      <c r="HL62" s="192" t="s">
        <v>14</v>
      </c>
      <c r="HM62" s="193">
        <v>44626</v>
      </c>
      <c r="HN62" s="191" t="s">
        <v>6069</v>
      </c>
      <c r="HO62" s="185">
        <v>0</v>
      </c>
      <c r="HP62" s="185" t="s">
        <v>2716</v>
      </c>
      <c r="HQ62" s="185" t="s">
        <v>22</v>
      </c>
      <c r="HR62" s="185">
        <v>2</v>
      </c>
      <c r="HS62" s="185" t="s">
        <v>14</v>
      </c>
      <c r="HT62" s="185" t="s">
        <v>14</v>
      </c>
      <c r="HU62" s="182">
        <v>44626</v>
      </c>
      <c r="HV62" s="192" t="s">
        <v>6066</v>
      </c>
      <c r="HW62" s="192">
        <v>0</v>
      </c>
      <c r="HX62" s="192" t="s">
        <v>2716</v>
      </c>
      <c r="HY62" s="192" t="s">
        <v>22</v>
      </c>
      <c r="HZ62" s="192">
        <v>2</v>
      </c>
      <c r="IA62" s="192" t="s">
        <v>14</v>
      </c>
      <c r="IB62" s="192" t="s">
        <v>14</v>
      </c>
      <c r="IC62" s="193">
        <v>44626</v>
      </c>
      <c r="ID62" s="191" t="s">
        <v>6068</v>
      </c>
      <c r="IE62" s="185">
        <v>0</v>
      </c>
      <c r="IF62" s="185" t="s">
        <v>2716</v>
      </c>
      <c r="IG62" s="185" t="s">
        <v>22</v>
      </c>
      <c r="IH62" s="185">
        <v>2</v>
      </c>
      <c r="II62" s="185" t="s">
        <v>14</v>
      </c>
      <c r="IJ62" s="185" t="s">
        <v>14</v>
      </c>
      <c r="IK62" s="182">
        <v>44626</v>
      </c>
      <c r="IL62" s="192" t="s">
        <v>6067</v>
      </c>
      <c r="IM62" s="192">
        <v>0</v>
      </c>
      <c r="IN62" s="192" t="s">
        <v>2716</v>
      </c>
      <c r="IO62" s="192" t="s">
        <v>22</v>
      </c>
      <c r="IP62" s="192">
        <v>2</v>
      </c>
      <c r="IQ62" s="192" t="s">
        <v>14</v>
      </c>
      <c r="IR62" s="192" t="s">
        <v>14</v>
      </c>
      <c r="IS62" s="193">
        <v>44626</v>
      </c>
    </row>
    <row r="63" spans="1:253" s="187" customFormat="1" ht="12.95" customHeight="1" x14ac:dyDescent="0.2">
      <c r="A63" s="187" t="s">
        <v>5266</v>
      </c>
      <c r="B63" s="187" t="s">
        <v>8433</v>
      </c>
      <c r="C63" s="187" t="s">
        <v>5267</v>
      </c>
      <c r="D63" s="187" t="s">
        <v>1163</v>
      </c>
      <c r="E63" s="187" t="s">
        <v>8018</v>
      </c>
      <c r="F63" s="187" t="s">
        <v>5268</v>
      </c>
      <c r="G63" s="180">
        <v>27000000</v>
      </c>
      <c r="H63" s="181" t="s">
        <v>5232</v>
      </c>
      <c r="I63" s="181" t="s">
        <v>22</v>
      </c>
      <c r="J63" s="181">
        <v>2</v>
      </c>
      <c r="K63" s="181" t="s">
        <v>5234</v>
      </c>
      <c r="L63" s="181" t="s">
        <v>5233</v>
      </c>
      <c r="M63" s="182">
        <v>44586</v>
      </c>
      <c r="N63" s="191" t="s">
        <v>5896</v>
      </c>
      <c r="O63" s="183">
        <v>581800</v>
      </c>
      <c r="P63" s="183" t="s">
        <v>5889</v>
      </c>
      <c r="Q63" s="183" t="s">
        <v>22</v>
      </c>
      <c r="R63" s="183">
        <v>2</v>
      </c>
      <c r="S63" s="183" t="s">
        <v>5895</v>
      </c>
      <c r="T63" s="183" t="s">
        <v>5890</v>
      </c>
      <c r="U63" s="184">
        <v>44615</v>
      </c>
      <c r="V63" s="191" t="s">
        <v>5898</v>
      </c>
      <c r="W63" s="181">
        <v>27000000</v>
      </c>
      <c r="X63" s="181" t="s">
        <v>5232</v>
      </c>
      <c r="Y63" s="181" t="s">
        <v>22</v>
      </c>
      <c r="Z63" s="181">
        <v>2</v>
      </c>
      <c r="AA63" s="181" t="s">
        <v>5897</v>
      </c>
      <c r="AB63" s="181" t="s">
        <v>5233</v>
      </c>
      <c r="AC63" s="182">
        <v>44615</v>
      </c>
      <c r="AD63" s="191" t="s">
        <v>6449</v>
      </c>
      <c r="AE63" s="189">
        <v>4509000</v>
      </c>
      <c r="AF63" s="189" t="s">
        <v>6446</v>
      </c>
      <c r="AG63" s="189" t="s">
        <v>47</v>
      </c>
      <c r="AH63" s="189">
        <v>1</v>
      </c>
      <c r="AI63" s="189" t="s">
        <v>6448</v>
      </c>
      <c r="AJ63" s="189" t="s">
        <v>6447</v>
      </c>
      <c r="AK63" s="190">
        <v>44641</v>
      </c>
      <c r="AL63" s="191" t="s">
        <v>6453</v>
      </c>
      <c r="AM63" s="181">
        <v>25000</v>
      </c>
      <c r="AN63" s="181" t="s">
        <v>6450</v>
      </c>
      <c r="AO63" s="181" t="s">
        <v>22</v>
      </c>
      <c r="AP63" s="181">
        <v>2</v>
      </c>
      <c r="AQ63" s="181" t="s">
        <v>6452</v>
      </c>
      <c r="AR63" s="181" t="s">
        <v>6451</v>
      </c>
      <c r="AS63" s="182">
        <v>44641</v>
      </c>
      <c r="AT63" s="192" t="s">
        <v>5270</v>
      </c>
      <c r="AU63" s="189" t="s">
        <v>14</v>
      </c>
      <c r="AV63" s="189" t="s">
        <v>14</v>
      </c>
      <c r="AW63" s="189" t="s">
        <v>19</v>
      </c>
      <c r="AX63" s="189">
        <v>3</v>
      </c>
      <c r="AY63" s="189" t="s">
        <v>14</v>
      </c>
      <c r="AZ63" s="189" t="s">
        <v>14</v>
      </c>
      <c r="BA63" s="190">
        <v>44586</v>
      </c>
      <c r="BB63" s="191" t="s">
        <v>5269</v>
      </c>
      <c r="BC63" s="181" t="s">
        <v>14</v>
      </c>
      <c r="BD63" s="181" t="s">
        <v>14</v>
      </c>
      <c r="BE63" s="181" t="s">
        <v>19</v>
      </c>
      <c r="BF63" s="181">
        <v>3</v>
      </c>
      <c r="BG63" s="181" t="s">
        <v>14</v>
      </c>
      <c r="BH63" s="181" t="s">
        <v>14</v>
      </c>
      <c r="BI63" s="182">
        <v>44586</v>
      </c>
      <c r="BJ63" s="192" t="s">
        <v>7608</v>
      </c>
      <c r="BK63" s="192">
        <v>259</v>
      </c>
      <c r="BL63" s="192" t="s">
        <v>7605</v>
      </c>
      <c r="BM63" s="192" t="s">
        <v>22</v>
      </c>
      <c r="BN63" s="192">
        <v>2</v>
      </c>
      <c r="BO63" s="192" t="s">
        <v>7607</v>
      </c>
      <c r="BP63" s="189" t="s">
        <v>7606</v>
      </c>
      <c r="BQ63" s="193">
        <v>44679</v>
      </c>
      <c r="BR63" s="191" t="s">
        <v>6457</v>
      </c>
      <c r="BS63" s="185">
        <v>28020</v>
      </c>
      <c r="BT63" s="185" t="s">
        <v>6454</v>
      </c>
      <c r="BU63" s="185" t="s">
        <v>47</v>
      </c>
      <c r="BV63" s="185">
        <v>1</v>
      </c>
      <c r="BW63" s="185" t="s">
        <v>6456</v>
      </c>
      <c r="BX63" s="185" t="s">
        <v>6455</v>
      </c>
      <c r="BY63" s="182">
        <v>44641</v>
      </c>
      <c r="BZ63" s="192" t="s">
        <v>6459</v>
      </c>
      <c r="CA63" s="192">
        <v>14597</v>
      </c>
      <c r="CB63" s="192" t="s">
        <v>6454</v>
      </c>
      <c r="CC63" s="192" t="s">
        <v>47</v>
      </c>
      <c r="CD63" s="192">
        <v>1</v>
      </c>
      <c r="CE63" s="192" t="s">
        <v>6458</v>
      </c>
      <c r="CF63" s="192" t="s">
        <v>6455</v>
      </c>
      <c r="CG63" s="193">
        <v>44641</v>
      </c>
      <c r="CH63" s="191" t="s">
        <v>9034</v>
      </c>
      <c r="CI63" s="192" t="e">
        <v>#N/A</v>
      </c>
      <c r="CJ63" s="192" t="e">
        <v>#N/A</v>
      </c>
      <c r="CK63" s="192" t="e">
        <v>#N/A</v>
      </c>
      <c r="CL63" s="192" t="e">
        <v>#N/A</v>
      </c>
      <c r="CM63" s="192" t="e">
        <v>#N/A</v>
      </c>
      <c r="CN63" s="192" t="e">
        <v>#N/A</v>
      </c>
      <c r="CO63" s="194" t="e">
        <v>#N/A</v>
      </c>
      <c r="CP63" s="192" t="s">
        <v>5271</v>
      </c>
      <c r="CQ63" s="185" t="s">
        <v>14</v>
      </c>
      <c r="CR63" s="185" t="s">
        <v>14</v>
      </c>
      <c r="CS63" s="185" t="s">
        <v>19</v>
      </c>
      <c r="CT63" s="185">
        <v>3</v>
      </c>
      <c r="CU63" s="185" t="s">
        <v>14</v>
      </c>
      <c r="CV63" s="185" t="s">
        <v>14</v>
      </c>
      <c r="CW63" s="182">
        <v>44586</v>
      </c>
      <c r="CX63" s="192" t="s">
        <v>6462</v>
      </c>
      <c r="CY63" s="189">
        <v>1659000</v>
      </c>
      <c r="CZ63" s="189" t="s">
        <v>6460</v>
      </c>
      <c r="DA63" s="189" t="s">
        <v>47</v>
      </c>
      <c r="DB63" s="189">
        <v>1</v>
      </c>
      <c r="DC63" s="189" t="s">
        <v>6466</v>
      </c>
      <c r="DD63" s="189" t="s">
        <v>6461</v>
      </c>
      <c r="DE63" s="195">
        <v>44641</v>
      </c>
      <c r="DF63" s="191" t="s">
        <v>6464</v>
      </c>
      <c r="DG63" s="181">
        <v>22491000</v>
      </c>
      <c r="DH63" s="185" t="s">
        <v>6460</v>
      </c>
      <c r="DI63" s="185" t="s">
        <v>47</v>
      </c>
      <c r="DJ63" s="185">
        <v>1</v>
      </c>
      <c r="DK63" s="185" t="s">
        <v>6463</v>
      </c>
      <c r="DL63" s="185" t="s">
        <v>6461</v>
      </c>
      <c r="DM63" s="182">
        <v>44641</v>
      </c>
      <c r="DN63" s="192" t="s">
        <v>6465</v>
      </c>
      <c r="DO63" s="189">
        <v>2850000</v>
      </c>
      <c r="DP63" s="192" t="s">
        <v>6460</v>
      </c>
      <c r="DQ63" s="192" t="s">
        <v>47</v>
      </c>
      <c r="DR63" s="192">
        <v>1</v>
      </c>
      <c r="DS63" s="192" t="s">
        <v>2737</v>
      </c>
      <c r="DT63" s="192" t="s">
        <v>6461</v>
      </c>
      <c r="DU63" s="193">
        <v>44641</v>
      </c>
      <c r="DV63" s="191" t="s">
        <v>6467</v>
      </c>
      <c r="DW63" s="181">
        <v>1325000</v>
      </c>
      <c r="DX63" s="185" t="s">
        <v>6460</v>
      </c>
      <c r="DY63" s="185" t="s">
        <v>47</v>
      </c>
      <c r="DZ63" s="185">
        <v>1</v>
      </c>
      <c r="EA63" s="185" t="s">
        <v>6466</v>
      </c>
      <c r="EB63" s="185" t="s">
        <v>6461</v>
      </c>
      <c r="EC63" s="182">
        <v>44641</v>
      </c>
      <c r="ED63" s="192" t="s">
        <v>6469</v>
      </c>
      <c r="EE63" s="189">
        <v>334000</v>
      </c>
      <c r="EF63" s="192" t="s">
        <v>6460</v>
      </c>
      <c r="EG63" s="192" t="s">
        <v>47</v>
      </c>
      <c r="EH63" s="192">
        <v>1</v>
      </c>
      <c r="EI63" s="192" t="s">
        <v>6468</v>
      </c>
      <c r="EJ63" s="192" t="s">
        <v>6461</v>
      </c>
      <c r="EK63" s="193">
        <v>44641</v>
      </c>
      <c r="EL63" s="191" t="s">
        <v>6472</v>
      </c>
      <c r="EM63" s="181">
        <v>0</v>
      </c>
      <c r="EN63" s="185" t="s">
        <v>5247</v>
      </c>
      <c r="EO63" s="185" t="s">
        <v>47</v>
      </c>
      <c r="EP63" s="185">
        <v>1</v>
      </c>
      <c r="EQ63" s="185" t="s">
        <v>6471</v>
      </c>
      <c r="ER63" s="185" t="s">
        <v>6470</v>
      </c>
      <c r="ES63" s="182">
        <v>44641</v>
      </c>
      <c r="ET63" s="192" t="s">
        <v>7609</v>
      </c>
      <c r="EU63" s="192">
        <v>259</v>
      </c>
      <c r="EV63" s="192" t="s">
        <v>7605</v>
      </c>
      <c r="EW63" s="192" t="s">
        <v>22</v>
      </c>
      <c r="EX63" s="192">
        <v>2</v>
      </c>
      <c r="EY63" s="192" t="s">
        <v>7607</v>
      </c>
      <c r="EZ63" s="192" t="s">
        <v>7606</v>
      </c>
      <c r="FA63" s="193">
        <v>44679</v>
      </c>
      <c r="FB63" s="191" t="s">
        <v>5272</v>
      </c>
      <c r="FC63" s="185">
        <v>2</v>
      </c>
      <c r="FD63" s="185" t="s">
        <v>14</v>
      </c>
      <c r="FE63" s="185" t="s">
        <v>22</v>
      </c>
      <c r="FF63" s="185">
        <v>2</v>
      </c>
      <c r="FG63" s="185" t="s">
        <v>5072</v>
      </c>
      <c r="FH63" s="185" t="s">
        <v>14</v>
      </c>
      <c r="FI63" s="182">
        <v>44586</v>
      </c>
      <c r="FJ63" s="191" t="s">
        <v>5273</v>
      </c>
      <c r="FK63" s="192" t="s">
        <v>14</v>
      </c>
      <c r="FL63" s="192" t="s">
        <v>14</v>
      </c>
      <c r="FM63" s="192" t="s">
        <v>19</v>
      </c>
      <c r="FN63" s="192">
        <v>3</v>
      </c>
      <c r="FO63" s="192" t="s">
        <v>14</v>
      </c>
      <c r="FP63" s="189" t="s">
        <v>14</v>
      </c>
      <c r="FQ63" s="190">
        <v>44586</v>
      </c>
      <c r="FR63" s="191" t="s">
        <v>5274</v>
      </c>
      <c r="FS63" s="185" t="s">
        <v>14</v>
      </c>
      <c r="FT63" s="185" t="s">
        <v>14</v>
      </c>
      <c r="FU63" s="185" t="s">
        <v>19</v>
      </c>
      <c r="FV63" s="185">
        <v>3</v>
      </c>
      <c r="FW63" s="185" t="s">
        <v>14</v>
      </c>
      <c r="FX63" s="185" t="s">
        <v>14</v>
      </c>
      <c r="FY63" s="182">
        <v>44586</v>
      </c>
      <c r="FZ63" s="192" t="s">
        <v>5276</v>
      </c>
      <c r="GA63" s="192">
        <v>0</v>
      </c>
      <c r="GB63" s="192" t="s">
        <v>2716</v>
      </c>
      <c r="GC63" s="192" t="s">
        <v>22</v>
      </c>
      <c r="GD63" s="192">
        <v>2</v>
      </c>
      <c r="GE63" s="192" t="s">
        <v>14</v>
      </c>
      <c r="GF63" s="192" t="s">
        <v>14</v>
      </c>
      <c r="GG63" s="193">
        <v>44586</v>
      </c>
      <c r="GH63" s="191" t="s">
        <v>5282</v>
      </c>
      <c r="GI63" s="185">
        <v>0</v>
      </c>
      <c r="GJ63" s="185" t="s">
        <v>2716</v>
      </c>
      <c r="GK63" s="185" t="s">
        <v>22</v>
      </c>
      <c r="GL63" s="185">
        <v>2</v>
      </c>
      <c r="GM63" s="185" t="s">
        <v>14</v>
      </c>
      <c r="GN63" s="185" t="s">
        <v>14</v>
      </c>
      <c r="GO63" s="182">
        <v>44586</v>
      </c>
      <c r="GP63" s="192" t="s">
        <v>5277</v>
      </c>
      <c r="GQ63" s="192">
        <v>0</v>
      </c>
      <c r="GR63" s="192" t="s">
        <v>2716</v>
      </c>
      <c r="GS63" s="192" t="s">
        <v>22</v>
      </c>
      <c r="GT63" s="192">
        <v>2</v>
      </c>
      <c r="GU63" s="192" t="s">
        <v>14</v>
      </c>
      <c r="GV63" s="192" t="s">
        <v>14</v>
      </c>
      <c r="GW63" s="193">
        <v>44586</v>
      </c>
      <c r="GX63" s="191" t="s">
        <v>5283</v>
      </c>
      <c r="GY63" s="185">
        <v>0</v>
      </c>
      <c r="GZ63" s="185" t="s">
        <v>2716</v>
      </c>
      <c r="HA63" s="185" t="s">
        <v>22</v>
      </c>
      <c r="HB63" s="185">
        <v>2</v>
      </c>
      <c r="HC63" s="185" t="s">
        <v>14</v>
      </c>
      <c r="HD63" s="185" t="s">
        <v>14</v>
      </c>
      <c r="HE63" s="182">
        <v>44586</v>
      </c>
      <c r="HF63" s="192" t="s">
        <v>5275</v>
      </c>
      <c r="HG63" s="192">
        <v>0</v>
      </c>
      <c r="HH63" s="192" t="s">
        <v>2716</v>
      </c>
      <c r="HI63" s="192" t="s">
        <v>22</v>
      </c>
      <c r="HJ63" s="192">
        <v>2</v>
      </c>
      <c r="HK63" s="192" t="s">
        <v>14</v>
      </c>
      <c r="HL63" s="192" t="s">
        <v>14</v>
      </c>
      <c r="HM63" s="193">
        <v>44586</v>
      </c>
      <c r="HN63" s="191" t="s">
        <v>5281</v>
      </c>
      <c r="HO63" s="185">
        <v>0</v>
      </c>
      <c r="HP63" s="185" t="s">
        <v>2716</v>
      </c>
      <c r="HQ63" s="185" t="s">
        <v>22</v>
      </c>
      <c r="HR63" s="185">
        <v>2</v>
      </c>
      <c r="HS63" s="185" t="s">
        <v>14</v>
      </c>
      <c r="HT63" s="185" t="s">
        <v>14</v>
      </c>
      <c r="HU63" s="182">
        <v>44586</v>
      </c>
      <c r="HV63" s="192" t="s">
        <v>5278</v>
      </c>
      <c r="HW63" s="192">
        <v>1</v>
      </c>
      <c r="HX63" s="192" t="s">
        <v>2716</v>
      </c>
      <c r="HY63" s="192" t="s">
        <v>22</v>
      </c>
      <c r="HZ63" s="192">
        <v>2</v>
      </c>
      <c r="IA63" s="192" t="s">
        <v>14</v>
      </c>
      <c r="IB63" s="192" t="s">
        <v>14</v>
      </c>
      <c r="IC63" s="193">
        <v>44586</v>
      </c>
      <c r="ID63" s="191" t="s">
        <v>5280</v>
      </c>
      <c r="IE63" s="185">
        <v>0</v>
      </c>
      <c r="IF63" s="185" t="s">
        <v>2716</v>
      </c>
      <c r="IG63" s="185" t="s">
        <v>22</v>
      </c>
      <c r="IH63" s="185">
        <v>2</v>
      </c>
      <c r="II63" s="185" t="s">
        <v>14</v>
      </c>
      <c r="IJ63" s="185" t="s">
        <v>14</v>
      </c>
      <c r="IK63" s="182">
        <v>44586</v>
      </c>
      <c r="IL63" s="192" t="s">
        <v>5279</v>
      </c>
      <c r="IM63" s="192">
        <v>3</v>
      </c>
      <c r="IN63" s="192" t="s">
        <v>2716</v>
      </c>
      <c r="IO63" s="192" t="s">
        <v>22</v>
      </c>
      <c r="IP63" s="192">
        <v>2</v>
      </c>
      <c r="IQ63" s="192" t="s">
        <v>14</v>
      </c>
      <c r="IR63" s="192" t="s">
        <v>14</v>
      </c>
      <c r="IS63" s="193">
        <v>44586</v>
      </c>
    </row>
    <row r="64" spans="1:253" s="187" customFormat="1" ht="12.95" customHeight="1" x14ac:dyDescent="0.2">
      <c r="A64" s="187" t="s">
        <v>1161</v>
      </c>
      <c r="B64" s="187" t="s">
        <v>8475</v>
      </c>
      <c r="C64" s="187" t="s">
        <v>1162</v>
      </c>
      <c r="D64" s="187" t="s">
        <v>1163</v>
      </c>
      <c r="E64" s="187" t="s">
        <v>8018</v>
      </c>
      <c r="F64" s="187" t="s">
        <v>5242</v>
      </c>
      <c r="G64" s="188">
        <v>27000000</v>
      </c>
      <c r="H64" s="189" t="s">
        <v>5232</v>
      </c>
      <c r="I64" s="189" t="s">
        <v>22</v>
      </c>
      <c r="J64" s="189">
        <v>2</v>
      </c>
      <c r="K64" s="189" t="s">
        <v>5234</v>
      </c>
      <c r="L64" s="189" t="s">
        <v>5233</v>
      </c>
      <c r="M64" s="190">
        <v>44586</v>
      </c>
      <c r="N64" s="191" t="s">
        <v>5244</v>
      </c>
      <c r="O64" s="189">
        <v>149752</v>
      </c>
      <c r="P64" s="189" t="s">
        <v>5232</v>
      </c>
      <c r="Q64" s="189" t="s">
        <v>22</v>
      </c>
      <c r="R64" s="189">
        <v>2</v>
      </c>
      <c r="S64" s="189" t="s">
        <v>5243</v>
      </c>
      <c r="T64" s="189" t="s">
        <v>5233</v>
      </c>
      <c r="U64" s="190">
        <v>44586</v>
      </c>
      <c r="V64" s="191" t="s">
        <v>5246</v>
      </c>
      <c r="W64" s="189">
        <v>6348000</v>
      </c>
      <c r="X64" s="189" t="s">
        <v>5232</v>
      </c>
      <c r="Y64" s="189" t="s">
        <v>22</v>
      </c>
      <c r="Z64" s="189">
        <v>2</v>
      </c>
      <c r="AA64" s="189" t="s">
        <v>5245</v>
      </c>
      <c r="AB64" s="189" t="s">
        <v>5233</v>
      </c>
      <c r="AC64" s="190">
        <v>44586</v>
      </c>
      <c r="AD64" s="191" t="s">
        <v>5250</v>
      </c>
      <c r="AE64" s="189">
        <v>3549000</v>
      </c>
      <c r="AF64" s="189" t="s">
        <v>5247</v>
      </c>
      <c r="AG64" s="189" t="s">
        <v>47</v>
      </c>
      <c r="AH64" s="189">
        <v>1</v>
      </c>
      <c r="AI64" s="189" t="s">
        <v>5249</v>
      </c>
      <c r="AJ64" s="189" t="s">
        <v>5248</v>
      </c>
      <c r="AK64" s="190">
        <v>44586</v>
      </c>
      <c r="AL64" s="191" t="s">
        <v>5254</v>
      </c>
      <c r="AM64" s="189">
        <v>3000</v>
      </c>
      <c r="AN64" s="189" t="s">
        <v>5251</v>
      </c>
      <c r="AO64" s="189" t="s">
        <v>22</v>
      </c>
      <c r="AP64" s="189">
        <v>2</v>
      </c>
      <c r="AQ64" s="189" t="s">
        <v>5253</v>
      </c>
      <c r="AR64" s="189" t="s">
        <v>5252</v>
      </c>
      <c r="AS64" s="190">
        <v>44586</v>
      </c>
      <c r="AT64" s="192" t="s">
        <v>1169</v>
      </c>
      <c r="AU64" s="189">
        <v>0</v>
      </c>
      <c r="AV64" s="189" t="s">
        <v>14</v>
      </c>
      <c r="AW64" s="189" t="s">
        <v>47</v>
      </c>
      <c r="AX64" s="189">
        <v>1</v>
      </c>
      <c r="AY64" s="189" t="s">
        <v>1164</v>
      </c>
      <c r="AZ64" s="189" t="s">
        <v>14</v>
      </c>
      <c r="BA64" s="190">
        <v>43650</v>
      </c>
      <c r="BB64" s="191" t="s">
        <v>1168</v>
      </c>
      <c r="BC64" s="189" t="s">
        <v>14</v>
      </c>
      <c r="BD64" s="189" t="s">
        <v>14</v>
      </c>
      <c r="BE64" s="189" t="s">
        <v>14</v>
      </c>
      <c r="BF64" s="189" t="s">
        <v>14</v>
      </c>
      <c r="BG64" s="189" t="s">
        <v>1164</v>
      </c>
      <c r="BH64" s="189" t="s">
        <v>14</v>
      </c>
      <c r="BI64" s="190">
        <v>43650</v>
      </c>
      <c r="BJ64" s="192" t="s">
        <v>7612</v>
      </c>
      <c r="BK64" s="192">
        <v>53</v>
      </c>
      <c r="BL64" s="192" t="s">
        <v>7610</v>
      </c>
      <c r="BM64" s="192" t="s">
        <v>22</v>
      </c>
      <c r="BN64" s="192">
        <v>2</v>
      </c>
      <c r="BO64" s="192" t="s">
        <v>7611</v>
      </c>
      <c r="BP64" s="189" t="s">
        <v>1918</v>
      </c>
      <c r="BQ64" s="193">
        <v>44679</v>
      </c>
      <c r="BR64" s="191" t="s">
        <v>1165</v>
      </c>
      <c r="BS64" s="192" t="s">
        <v>14</v>
      </c>
      <c r="BT64" s="192" t="s">
        <v>14</v>
      </c>
      <c r="BU64" s="192" t="s">
        <v>14</v>
      </c>
      <c r="BV64" s="192" t="s">
        <v>14</v>
      </c>
      <c r="BW64" s="192" t="s">
        <v>1164</v>
      </c>
      <c r="BX64" s="192" t="s">
        <v>14</v>
      </c>
      <c r="BY64" s="190">
        <v>43650</v>
      </c>
      <c r="BZ64" s="192" t="s">
        <v>1166</v>
      </c>
      <c r="CA64" s="192" t="s">
        <v>14</v>
      </c>
      <c r="CB64" s="192" t="s">
        <v>14</v>
      </c>
      <c r="CC64" s="192" t="s">
        <v>14</v>
      </c>
      <c r="CD64" s="192" t="s">
        <v>14</v>
      </c>
      <c r="CE64" s="192" t="s">
        <v>1164</v>
      </c>
      <c r="CF64" s="192" t="s">
        <v>14</v>
      </c>
      <c r="CG64" s="193">
        <v>43650</v>
      </c>
      <c r="CH64" s="191" t="s">
        <v>9035</v>
      </c>
      <c r="CI64" s="192" t="e">
        <v>#N/A</v>
      </c>
      <c r="CJ64" s="192" t="e">
        <v>#N/A</v>
      </c>
      <c r="CK64" s="192" t="e">
        <v>#N/A</v>
      </c>
      <c r="CL64" s="192" t="e">
        <v>#N/A</v>
      </c>
      <c r="CM64" s="192" t="e">
        <v>#N/A</v>
      </c>
      <c r="CN64" s="192" t="e">
        <v>#N/A</v>
      </c>
      <c r="CO64" s="194" t="e">
        <v>#N/A</v>
      </c>
      <c r="CP64" s="192" t="s">
        <v>1167</v>
      </c>
      <c r="CQ64" s="192" t="s">
        <v>14</v>
      </c>
      <c r="CR64" s="192" t="s">
        <v>14</v>
      </c>
      <c r="CS64" s="192" t="s">
        <v>14</v>
      </c>
      <c r="CT64" s="192" t="s">
        <v>14</v>
      </c>
      <c r="CU64" s="192" t="s">
        <v>1164</v>
      </c>
      <c r="CV64" s="192" t="s">
        <v>14</v>
      </c>
      <c r="CW64" s="190">
        <v>43650</v>
      </c>
      <c r="CX64" s="192" t="s">
        <v>5255</v>
      </c>
      <c r="CY64" s="189">
        <v>1637000</v>
      </c>
      <c r="CZ64" s="189" t="s">
        <v>5247</v>
      </c>
      <c r="DA64" s="189" t="s">
        <v>47</v>
      </c>
      <c r="DB64" s="189">
        <v>1</v>
      </c>
      <c r="DC64" s="189" t="s">
        <v>5258</v>
      </c>
      <c r="DD64" s="189" t="s">
        <v>5248</v>
      </c>
      <c r="DE64" s="195">
        <v>44586</v>
      </c>
      <c r="DF64" s="191" t="s">
        <v>5256</v>
      </c>
      <c r="DG64" s="189">
        <v>2799000</v>
      </c>
      <c r="DH64" s="192" t="s">
        <v>5247</v>
      </c>
      <c r="DI64" s="192" t="s">
        <v>47</v>
      </c>
      <c r="DJ64" s="192">
        <v>1</v>
      </c>
      <c r="DK64" s="192" t="s">
        <v>3165</v>
      </c>
      <c r="DL64" s="192" t="s">
        <v>5248</v>
      </c>
      <c r="DM64" s="190">
        <v>44586</v>
      </c>
      <c r="DN64" s="192" t="s">
        <v>5257</v>
      </c>
      <c r="DO64" s="189">
        <v>1912000</v>
      </c>
      <c r="DP64" s="192" t="s">
        <v>5247</v>
      </c>
      <c r="DQ64" s="192" t="s">
        <v>47</v>
      </c>
      <c r="DR64" s="192">
        <v>1</v>
      </c>
      <c r="DS64" s="192" t="s">
        <v>4873</v>
      </c>
      <c r="DT64" s="192" t="s">
        <v>5248</v>
      </c>
      <c r="DU64" s="193">
        <v>44586</v>
      </c>
      <c r="DV64" s="191" t="s">
        <v>5259</v>
      </c>
      <c r="DW64" s="189">
        <v>1303000</v>
      </c>
      <c r="DX64" s="192" t="s">
        <v>5247</v>
      </c>
      <c r="DY64" s="192" t="s">
        <v>47</v>
      </c>
      <c r="DZ64" s="192">
        <v>1</v>
      </c>
      <c r="EA64" s="192" t="s">
        <v>5258</v>
      </c>
      <c r="EB64" s="192" t="s">
        <v>5248</v>
      </c>
      <c r="EC64" s="190">
        <v>44586</v>
      </c>
      <c r="ED64" s="192" t="s">
        <v>5261</v>
      </c>
      <c r="EE64" s="189">
        <v>334000</v>
      </c>
      <c r="EF64" s="192" t="s">
        <v>5247</v>
      </c>
      <c r="EG64" s="192" t="s">
        <v>47</v>
      </c>
      <c r="EH64" s="192">
        <v>1</v>
      </c>
      <c r="EI64" s="192" t="s">
        <v>5260</v>
      </c>
      <c r="EJ64" s="192" t="s">
        <v>5248</v>
      </c>
      <c r="EK64" s="193">
        <v>44586</v>
      </c>
      <c r="EL64" s="191" t="s">
        <v>5263</v>
      </c>
      <c r="EM64" s="189">
        <v>0</v>
      </c>
      <c r="EN64" s="192" t="s">
        <v>5247</v>
      </c>
      <c r="EO64" s="192" t="s">
        <v>47</v>
      </c>
      <c r="EP64" s="192">
        <v>1</v>
      </c>
      <c r="EQ64" s="192" t="s">
        <v>5262</v>
      </c>
      <c r="ER64" s="192" t="s">
        <v>5248</v>
      </c>
      <c r="ES64" s="190">
        <v>44586</v>
      </c>
      <c r="ET64" s="192" t="s">
        <v>7613</v>
      </c>
      <c r="EU64" s="192">
        <v>259</v>
      </c>
      <c r="EV64" s="192" t="s">
        <v>7605</v>
      </c>
      <c r="EW64" s="192" t="s">
        <v>22</v>
      </c>
      <c r="EX64" s="192">
        <v>2</v>
      </c>
      <c r="EY64" s="192" t="s">
        <v>7607</v>
      </c>
      <c r="EZ64" s="192" t="s">
        <v>7606</v>
      </c>
      <c r="FA64" s="193">
        <v>44679</v>
      </c>
      <c r="FB64" s="191" t="s">
        <v>5265</v>
      </c>
      <c r="FC64" s="192">
        <v>1</v>
      </c>
      <c r="FD64" s="192" t="s">
        <v>14</v>
      </c>
      <c r="FE64" s="192" t="s">
        <v>22</v>
      </c>
      <c r="FF64" s="192">
        <v>2</v>
      </c>
      <c r="FG64" s="192" t="s">
        <v>5264</v>
      </c>
      <c r="FH64" s="192" t="s">
        <v>14</v>
      </c>
      <c r="FI64" s="190">
        <v>44586</v>
      </c>
      <c r="FJ64" s="191" t="s">
        <v>1170</v>
      </c>
      <c r="FK64" s="192" t="s">
        <v>14</v>
      </c>
      <c r="FL64" s="192" t="s">
        <v>14</v>
      </c>
      <c r="FM64" s="192" t="s">
        <v>14</v>
      </c>
      <c r="FN64" s="192" t="s">
        <v>14</v>
      </c>
      <c r="FO64" s="192" t="s">
        <v>1164</v>
      </c>
      <c r="FP64" s="189" t="s">
        <v>14</v>
      </c>
      <c r="FQ64" s="190">
        <v>43650</v>
      </c>
      <c r="FR64" s="191" t="s">
        <v>1171</v>
      </c>
      <c r="FS64" s="192" t="s">
        <v>14</v>
      </c>
      <c r="FT64" s="192" t="s">
        <v>14</v>
      </c>
      <c r="FU64" s="192" t="s">
        <v>14</v>
      </c>
      <c r="FV64" s="192" t="s">
        <v>14</v>
      </c>
      <c r="FW64" s="192" t="s">
        <v>1164</v>
      </c>
      <c r="FX64" s="192" t="s">
        <v>14</v>
      </c>
      <c r="FY64" s="190">
        <v>43650</v>
      </c>
      <c r="FZ64" s="192" t="s">
        <v>3953</v>
      </c>
      <c r="GA64" s="192">
        <v>0</v>
      </c>
      <c r="GB64" s="192" t="s">
        <v>2716</v>
      </c>
      <c r="GC64" s="192" t="s">
        <v>22</v>
      </c>
      <c r="GD64" s="192">
        <v>2</v>
      </c>
      <c r="GE64" s="192" t="s">
        <v>14</v>
      </c>
      <c r="GF64" s="192" t="s">
        <v>14</v>
      </c>
      <c r="GG64" s="193">
        <v>44496</v>
      </c>
      <c r="GH64" s="191" t="s">
        <v>3959</v>
      </c>
      <c r="GI64" s="192">
        <v>0</v>
      </c>
      <c r="GJ64" s="192" t="s">
        <v>2716</v>
      </c>
      <c r="GK64" s="192" t="s">
        <v>22</v>
      </c>
      <c r="GL64" s="192">
        <v>2</v>
      </c>
      <c r="GM64" s="192" t="s">
        <v>14</v>
      </c>
      <c r="GN64" s="192" t="s">
        <v>14</v>
      </c>
      <c r="GO64" s="190">
        <v>44496</v>
      </c>
      <c r="GP64" s="192" t="s">
        <v>3954</v>
      </c>
      <c r="GQ64" s="192">
        <v>0</v>
      </c>
      <c r="GR64" s="192" t="s">
        <v>2716</v>
      </c>
      <c r="GS64" s="192" t="s">
        <v>22</v>
      </c>
      <c r="GT64" s="192">
        <v>2</v>
      </c>
      <c r="GU64" s="192" t="s">
        <v>14</v>
      </c>
      <c r="GV64" s="192" t="s">
        <v>14</v>
      </c>
      <c r="GW64" s="193">
        <v>44496</v>
      </c>
      <c r="GX64" s="191" t="s">
        <v>3960</v>
      </c>
      <c r="GY64" s="192">
        <v>0</v>
      </c>
      <c r="GZ64" s="192" t="s">
        <v>2716</v>
      </c>
      <c r="HA64" s="192" t="s">
        <v>22</v>
      </c>
      <c r="HB64" s="192">
        <v>2</v>
      </c>
      <c r="HC64" s="192" t="s">
        <v>14</v>
      </c>
      <c r="HD64" s="192" t="s">
        <v>14</v>
      </c>
      <c r="HE64" s="190">
        <v>44496</v>
      </c>
      <c r="HF64" s="192" t="s">
        <v>3952</v>
      </c>
      <c r="HG64" s="192">
        <v>0</v>
      </c>
      <c r="HH64" s="192" t="s">
        <v>2716</v>
      </c>
      <c r="HI64" s="192" t="s">
        <v>22</v>
      </c>
      <c r="HJ64" s="192">
        <v>2</v>
      </c>
      <c r="HK64" s="192" t="s">
        <v>14</v>
      </c>
      <c r="HL64" s="192" t="s">
        <v>14</v>
      </c>
      <c r="HM64" s="193">
        <v>44496</v>
      </c>
      <c r="HN64" s="191" t="s">
        <v>3958</v>
      </c>
      <c r="HO64" s="192">
        <v>2</v>
      </c>
      <c r="HP64" s="192" t="s">
        <v>2716</v>
      </c>
      <c r="HQ64" s="192" t="s">
        <v>22</v>
      </c>
      <c r="HR64" s="192">
        <v>2</v>
      </c>
      <c r="HS64" s="192" t="s">
        <v>14</v>
      </c>
      <c r="HT64" s="192" t="s">
        <v>14</v>
      </c>
      <c r="HU64" s="190">
        <v>44496</v>
      </c>
      <c r="HV64" s="192" t="s">
        <v>3955</v>
      </c>
      <c r="HW64" s="192">
        <v>1</v>
      </c>
      <c r="HX64" s="192" t="s">
        <v>2716</v>
      </c>
      <c r="HY64" s="192" t="s">
        <v>22</v>
      </c>
      <c r="HZ64" s="192">
        <v>2</v>
      </c>
      <c r="IA64" s="192" t="s">
        <v>14</v>
      </c>
      <c r="IB64" s="192" t="s">
        <v>14</v>
      </c>
      <c r="IC64" s="193">
        <v>44496</v>
      </c>
      <c r="ID64" s="191" t="s">
        <v>3957</v>
      </c>
      <c r="IE64" s="192">
        <v>0</v>
      </c>
      <c r="IF64" s="192" t="s">
        <v>2716</v>
      </c>
      <c r="IG64" s="192" t="s">
        <v>22</v>
      </c>
      <c r="IH64" s="192">
        <v>2</v>
      </c>
      <c r="II64" s="192" t="s">
        <v>14</v>
      </c>
      <c r="IJ64" s="192" t="s">
        <v>14</v>
      </c>
      <c r="IK64" s="190">
        <v>44496</v>
      </c>
      <c r="IL64" s="192" t="s">
        <v>3956</v>
      </c>
      <c r="IM64" s="192">
        <v>3</v>
      </c>
      <c r="IN64" s="192" t="s">
        <v>2716</v>
      </c>
      <c r="IO64" s="192" t="s">
        <v>22</v>
      </c>
      <c r="IP64" s="192">
        <v>2</v>
      </c>
      <c r="IQ64" s="192" t="s">
        <v>14</v>
      </c>
      <c r="IR64" s="192" t="s">
        <v>14</v>
      </c>
      <c r="IS64" s="193">
        <v>44496</v>
      </c>
    </row>
    <row r="65" spans="1:253" s="187" customFormat="1" ht="12.95" customHeight="1" x14ac:dyDescent="0.2">
      <c r="A65" s="187" t="s">
        <v>5230</v>
      </c>
      <c r="B65" s="187" t="s">
        <v>8578</v>
      </c>
      <c r="C65" s="187" t="s">
        <v>5231</v>
      </c>
      <c r="D65" s="187" t="s">
        <v>1163</v>
      </c>
      <c r="E65" s="187" t="s">
        <v>8018</v>
      </c>
      <c r="F65" s="187" t="s">
        <v>5235</v>
      </c>
      <c r="G65" s="180">
        <v>27000000</v>
      </c>
      <c r="H65" s="181" t="s">
        <v>5232</v>
      </c>
      <c r="I65" s="181" t="s">
        <v>22</v>
      </c>
      <c r="J65" s="181">
        <v>2</v>
      </c>
      <c r="K65" s="181" t="s">
        <v>5234</v>
      </c>
      <c r="L65" s="181" t="s">
        <v>5233</v>
      </c>
      <c r="M65" s="182">
        <v>44586</v>
      </c>
      <c r="N65" s="191" t="s">
        <v>5892</v>
      </c>
      <c r="O65" s="183">
        <v>581800</v>
      </c>
      <c r="P65" s="183" t="s">
        <v>5889</v>
      </c>
      <c r="Q65" s="183" t="s">
        <v>22</v>
      </c>
      <c r="R65" s="183">
        <v>2</v>
      </c>
      <c r="S65" s="183" t="s">
        <v>5891</v>
      </c>
      <c r="T65" s="183" t="s">
        <v>5890</v>
      </c>
      <c r="U65" s="184">
        <v>44615</v>
      </c>
      <c r="V65" s="191" t="s">
        <v>5894</v>
      </c>
      <c r="W65" s="181">
        <v>27000000</v>
      </c>
      <c r="X65" s="181" t="s">
        <v>5232</v>
      </c>
      <c r="Y65" s="181" t="s">
        <v>22</v>
      </c>
      <c r="Z65" s="181">
        <v>2</v>
      </c>
      <c r="AA65" s="181" t="s">
        <v>5893</v>
      </c>
      <c r="AB65" s="181" t="s">
        <v>5233</v>
      </c>
      <c r="AC65" s="182">
        <v>44615</v>
      </c>
      <c r="AD65" s="191" t="s">
        <v>6476</v>
      </c>
      <c r="AE65" s="189">
        <v>960000</v>
      </c>
      <c r="AF65" s="189" t="s">
        <v>6473</v>
      </c>
      <c r="AG65" s="189" t="s">
        <v>47</v>
      </c>
      <c r="AH65" s="189">
        <v>1</v>
      </c>
      <c r="AI65" s="189" t="s">
        <v>6475</v>
      </c>
      <c r="AJ65" s="189" t="s">
        <v>6474</v>
      </c>
      <c r="AK65" s="190">
        <v>44641</v>
      </c>
      <c r="AL65" s="191" t="s">
        <v>6480</v>
      </c>
      <c r="AM65" s="181">
        <v>22000</v>
      </c>
      <c r="AN65" s="181" t="s">
        <v>6477</v>
      </c>
      <c r="AO65" s="181" t="s">
        <v>47</v>
      </c>
      <c r="AP65" s="181">
        <v>1</v>
      </c>
      <c r="AQ65" s="181" t="s">
        <v>6479</v>
      </c>
      <c r="AR65" s="181" t="s">
        <v>6478</v>
      </c>
      <c r="AS65" s="182">
        <v>44641</v>
      </c>
      <c r="AT65" s="192" t="s">
        <v>5237</v>
      </c>
      <c r="AU65" s="189" t="s">
        <v>14</v>
      </c>
      <c r="AV65" s="189" t="s">
        <v>14</v>
      </c>
      <c r="AW65" s="189" t="s">
        <v>19</v>
      </c>
      <c r="AX65" s="189">
        <v>3</v>
      </c>
      <c r="AY65" s="189" t="s">
        <v>14</v>
      </c>
      <c r="AZ65" s="189" t="s">
        <v>14</v>
      </c>
      <c r="BA65" s="190">
        <v>44586</v>
      </c>
      <c r="BB65" s="191" t="s">
        <v>5236</v>
      </c>
      <c r="BC65" s="181" t="s">
        <v>14</v>
      </c>
      <c r="BD65" s="181" t="s">
        <v>14</v>
      </c>
      <c r="BE65" s="181" t="s">
        <v>19</v>
      </c>
      <c r="BF65" s="181">
        <v>3</v>
      </c>
      <c r="BG65" s="181" t="s">
        <v>14</v>
      </c>
      <c r="BH65" s="181" t="s">
        <v>14</v>
      </c>
      <c r="BI65" s="182">
        <v>44586</v>
      </c>
      <c r="BJ65" s="192" t="s">
        <v>6484</v>
      </c>
      <c r="BK65" s="192">
        <v>206</v>
      </c>
      <c r="BL65" s="192" t="s">
        <v>6481</v>
      </c>
      <c r="BM65" s="192" t="s">
        <v>47</v>
      </c>
      <c r="BN65" s="192">
        <v>1</v>
      </c>
      <c r="BO65" s="192" t="s">
        <v>6483</v>
      </c>
      <c r="BP65" s="189" t="s">
        <v>6482</v>
      </c>
      <c r="BQ65" s="193">
        <v>44641</v>
      </c>
      <c r="BR65" s="191" t="s">
        <v>6485</v>
      </c>
      <c r="BS65" s="185">
        <v>28020</v>
      </c>
      <c r="BT65" s="185" t="s">
        <v>6454</v>
      </c>
      <c r="BU65" s="185" t="s">
        <v>47</v>
      </c>
      <c r="BV65" s="185">
        <v>1</v>
      </c>
      <c r="BW65" s="185" t="s">
        <v>6456</v>
      </c>
      <c r="BX65" s="185" t="s">
        <v>6455</v>
      </c>
      <c r="BY65" s="182">
        <v>44641</v>
      </c>
      <c r="BZ65" s="192" t="s">
        <v>6486</v>
      </c>
      <c r="CA65" s="192">
        <v>14597</v>
      </c>
      <c r="CB65" s="192" t="s">
        <v>6454</v>
      </c>
      <c r="CC65" s="192" t="s">
        <v>47</v>
      </c>
      <c r="CD65" s="192">
        <v>1</v>
      </c>
      <c r="CE65" s="192" t="s">
        <v>6458</v>
      </c>
      <c r="CF65" s="192" t="s">
        <v>6455</v>
      </c>
      <c r="CG65" s="193">
        <v>44641</v>
      </c>
      <c r="CH65" s="191" t="s">
        <v>9036</v>
      </c>
      <c r="CI65" s="192" t="e">
        <v>#N/A</v>
      </c>
      <c r="CJ65" s="192" t="e">
        <v>#N/A</v>
      </c>
      <c r="CK65" s="192" t="e">
        <v>#N/A</v>
      </c>
      <c r="CL65" s="192" t="e">
        <v>#N/A</v>
      </c>
      <c r="CM65" s="192" t="e">
        <v>#N/A</v>
      </c>
      <c r="CN65" s="192" t="e">
        <v>#N/A</v>
      </c>
      <c r="CO65" s="194" t="e">
        <v>#N/A</v>
      </c>
      <c r="CP65" s="192" t="s">
        <v>5238</v>
      </c>
      <c r="CQ65" s="185" t="s">
        <v>14</v>
      </c>
      <c r="CR65" s="185" t="s">
        <v>14</v>
      </c>
      <c r="CS65" s="185" t="s">
        <v>19</v>
      </c>
      <c r="CT65" s="185">
        <v>3</v>
      </c>
      <c r="CU65" s="185" t="s">
        <v>14</v>
      </c>
      <c r="CV65" s="185" t="s">
        <v>14</v>
      </c>
      <c r="CW65" s="182">
        <v>44586</v>
      </c>
      <c r="CX65" s="192" t="s">
        <v>6487</v>
      </c>
      <c r="CY65" s="189">
        <v>22000</v>
      </c>
      <c r="CZ65" s="189" t="s">
        <v>6477</v>
      </c>
      <c r="DA65" s="189" t="s">
        <v>47</v>
      </c>
      <c r="DB65" s="189">
        <v>1</v>
      </c>
      <c r="DC65" s="189" t="s">
        <v>6492</v>
      </c>
      <c r="DD65" s="189" t="s">
        <v>6478</v>
      </c>
      <c r="DE65" s="195">
        <v>44641</v>
      </c>
      <c r="DF65" s="191" t="s">
        <v>6490</v>
      </c>
      <c r="DG65" s="181">
        <v>26040000</v>
      </c>
      <c r="DH65" s="185" t="s">
        <v>6488</v>
      </c>
      <c r="DI65" s="185" t="s">
        <v>47</v>
      </c>
      <c r="DJ65" s="185">
        <v>1</v>
      </c>
      <c r="DK65" s="185" t="s">
        <v>6463</v>
      </c>
      <c r="DL65" s="185" t="s">
        <v>6489</v>
      </c>
      <c r="DM65" s="182">
        <v>44641</v>
      </c>
      <c r="DN65" s="192" t="s">
        <v>6491</v>
      </c>
      <c r="DO65" s="189">
        <v>938000</v>
      </c>
      <c r="DP65" s="192" t="s">
        <v>6488</v>
      </c>
      <c r="DQ65" s="192" t="s">
        <v>47</v>
      </c>
      <c r="DR65" s="192">
        <v>1</v>
      </c>
      <c r="DS65" s="192" t="s">
        <v>2737</v>
      </c>
      <c r="DT65" s="192" t="s">
        <v>6489</v>
      </c>
      <c r="DU65" s="193">
        <v>44641</v>
      </c>
      <c r="DV65" s="191" t="s">
        <v>6493</v>
      </c>
      <c r="DW65" s="181">
        <v>22000</v>
      </c>
      <c r="DX65" s="185" t="s">
        <v>6477</v>
      </c>
      <c r="DY65" s="185" t="s">
        <v>47</v>
      </c>
      <c r="DZ65" s="185">
        <v>1</v>
      </c>
      <c r="EA65" s="185" t="s">
        <v>6492</v>
      </c>
      <c r="EB65" s="185" t="s">
        <v>6478</v>
      </c>
      <c r="EC65" s="182">
        <v>44641</v>
      </c>
      <c r="ED65" s="192" t="s">
        <v>6495</v>
      </c>
      <c r="EE65" s="189">
        <v>0</v>
      </c>
      <c r="EF65" s="192" t="s">
        <v>14</v>
      </c>
      <c r="EG65" s="192" t="s">
        <v>19</v>
      </c>
      <c r="EH65" s="192">
        <v>3</v>
      </c>
      <c r="EI65" s="192" t="s">
        <v>6494</v>
      </c>
      <c r="EJ65" s="192" t="s">
        <v>14</v>
      </c>
      <c r="EK65" s="193">
        <v>44641</v>
      </c>
      <c r="EL65" s="191" t="s">
        <v>6496</v>
      </c>
      <c r="EM65" s="181">
        <v>0</v>
      </c>
      <c r="EN65" s="185" t="s">
        <v>14</v>
      </c>
      <c r="EO65" s="185" t="s">
        <v>19</v>
      </c>
      <c r="EP65" s="185">
        <v>3</v>
      </c>
      <c r="EQ65" s="185" t="s">
        <v>6494</v>
      </c>
      <c r="ER65" s="185" t="s">
        <v>14</v>
      </c>
      <c r="ES65" s="182">
        <v>44641</v>
      </c>
      <c r="ET65" s="192" t="s">
        <v>7614</v>
      </c>
      <c r="EU65" s="192">
        <v>259</v>
      </c>
      <c r="EV65" s="192" t="s">
        <v>7605</v>
      </c>
      <c r="EW65" s="192" t="s">
        <v>22</v>
      </c>
      <c r="EX65" s="192">
        <v>2</v>
      </c>
      <c r="EY65" s="192" t="s">
        <v>7607</v>
      </c>
      <c r="EZ65" s="192" t="s">
        <v>7606</v>
      </c>
      <c r="FA65" s="193">
        <v>44679</v>
      </c>
      <c r="FB65" s="191" t="s">
        <v>5239</v>
      </c>
      <c r="FC65" s="185">
        <v>1</v>
      </c>
      <c r="FD65" s="185" t="s">
        <v>14</v>
      </c>
      <c r="FE65" s="185" t="s">
        <v>22</v>
      </c>
      <c r="FF65" s="185">
        <v>2</v>
      </c>
      <c r="FG65" s="185" t="s">
        <v>5072</v>
      </c>
      <c r="FH65" s="185" t="s">
        <v>14</v>
      </c>
      <c r="FI65" s="182">
        <v>44586</v>
      </c>
      <c r="FJ65" s="191" t="s">
        <v>5240</v>
      </c>
      <c r="FK65" s="192" t="s">
        <v>14</v>
      </c>
      <c r="FL65" s="192" t="s">
        <v>14</v>
      </c>
      <c r="FM65" s="192" t="s">
        <v>19</v>
      </c>
      <c r="FN65" s="192">
        <v>3</v>
      </c>
      <c r="FO65" s="192" t="s">
        <v>14</v>
      </c>
      <c r="FP65" s="189" t="s">
        <v>14</v>
      </c>
      <c r="FQ65" s="190">
        <v>44586</v>
      </c>
      <c r="FR65" s="191" t="s">
        <v>5241</v>
      </c>
      <c r="FS65" s="185" t="s">
        <v>14</v>
      </c>
      <c r="FT65" s="185" t="s">
        <v>14</v>
      </c>
      <c r="FU65" s="185" t="s">
        <v>19</v>
      </c>
      <c r="FV65" s="185">
        <v>3</v>
      </c>
      <c r="FW65" s="185" t="s">
        <v>14</v>
      </c>
      <c r="FX65" s="185" t="s">
        <v>14</v>
      </c>
      <c r="FY65" s="182">
        <v>44586</v>
      </c>
      <c r="FZ65" s="192" t="s">
        <v>5285</v>
      </c>
      <c r="GA65" s="192">
        <v>0</v>
      </c>
      <c r="GB65" s="192" t="s">
        <v>2716</v>
      </c>
      <c r="GC65" s="192" t="s">
        <v>22</v>
      </c>
      <c r="GD65" s="192">
        <v>2</v>
      </c>
      <c r="GE65" s="192" t="s">
        <v>14</v>
      </c>
      <c r="GF65" s="192" t="s">
        <v>14</v>
      </c>
      <c r="GG65" s="193">
        <v>44586</v>
      </c>
      <c r="GH65" s="191" t="s">
        <v>5291</v>
      </c>
      <c r="GI65" s="185">
        <v>0</v>
      </c>
      <c r="GJ65" s="185" t="s">
        <v>2716</v>
      </c>
      <c r="GK65" s="185" t="s">
        <v>22</v>
      </c>
      <c r="GL65" s="185">
        <v>2</v>
      </c>
      <c r="GM65" s="185" t="s">
        <v>14</v>
      </c>
      <c r="GN65" s="185" t="s">
        <v>14</v>
      </c>
      <c r="GO65" s="182">
        <v>44586</v>
      </c>
      <c r="GP65" s="192" t="s">
        <v>5286</v>
      </c>
      <c r="GQ65" s="192">
        <v>0</v>
      </c>
      <c r="GR65" s="192" t="s">
        <v>2716</v>
      </c>
      <c r="GS65" s="192" t="s">
        <v>22</v>
      </c>
      <c r="GT65" s="192">
        <v>2</v>
      </c>
      <c r="GU65" s="192" t="s">
        <v>14</v>
      </c>
      <c r="GV65" s="192" t="s">
        <v>14</v>
      </c>
      <c r="GW65" s="193">
        <v>44586</v>
      </c>
      <c r="GX65" s="191" t="s">
        <v>5292</v>
      </c>
      <c r="GY65" s="185">
        <v>0</v>
      </c>
      <c r="GZ65" s="185" t="s">
        <v>2716</v>
      </c>
      <c r="HA65" s="185" t="s">
        <v>22</v>
      </c>
      <c r="HB65" s="185">
        <v>2</v>
      </c>
      <c r="HC65" s="185" t="s">
        <v>14</v>
      </c>
      <c r="HD65" s="185" t="s">
        <v>14</v>
      </c>
      <c r="HE65" s="182">
        <v>44586</v>
      </c>
      <c r="HF65" s="192" t="s">
        <v>5284</v>
      </c>
      <c r="HG65" s="192">
        <v>0</v>
      </c>
      <c r="HH65" s="192" t="s">
        <v>2716</v>
      </c>
      <c r="HI65" s="192" t="s">
        <v>22</v>
      </c>
      <c r="HJ65" s="192">
        <v>2</v>
      </c>
      <c r="HK65" s="192" t="s">
        <v>14</v>
      </c>
      <c r="HL65" s="192" t="s">
        <v>14</v>
      </c>
      <c r="HM65" s="193">
        <v>44586</v>
      </c>
      <c r="HN65" s="191" t="s">
        <v>5290</v>
      </c>
      <c r="HO65" s="185">
        <v>0</v>
      </c>
      <c r="HP65" s="185" t="s">
        <v>2716</v>
      </c>
      <c r="HQ65" s="185" t="s">
        <v>22</v>
      </c>
      <c r="HR65" s="185">
        <v>2</v>
      </c>
      <c r="HS65" s="185" t="s">
        <v>14</v>
      </c>
      <c r="HT65" s="185" t="s">
        <v>14</v>
      </c>
      <c r="HU65" s="182">
        <v>44586</v>
      </c>
      <c r="HV65" s="192" t="s">
        <v>5287</v>
      </c>
      <c r="HW65" s="192">
        <v>0</v>
      </c>
      <c r="HX65" s="192" t="s">
        <v>2716</v>
      </c>
      <c r="HY65" s="192" t="s">
        <v>22</v>
      </c>
      <c r="HZ65" s="192">
        <v>2</v>
      </c>
      <c r="IA65" s="192" t="s">
        <v>14</v>
      </c>
      <c r="IB65" s="192" t="s">
        <v>14</v>
      </c>
      <c r="IC65" s="193">
        <v>44586</v>
      </c>
      <c r="ID65" s="191" t="s">
        <v>5289</v>
      </c>
      <c r="IE65" s="185">
        <v>0</v>
      </c>
      <c r="IF65" s="185" t="s">
        <v>2716</v>
      </c>
      <c r="IG65" s="185" t="s">
        <v>22</v>
      </c>
      <c r="IH65" s="185">
        <v>2</v>
      </c>
      <c r="II65" s="185" t="s">
        <v>14</v>
      </c>
      <c r="IJ65" s="185" t="s">
        <v>14</v>
      </c>
      <c r="IK65" s="182">
        <v>44586</v>
      </c>
      <c r="IL65" s="192" t="s">
        <v>5288</v>
      </c>
      <c r="IM65" s="192">
        <v>3</v>
      </c>
      <c r="IN65" s="192" t="s">
        <v>2716</v>
      </c>
      <c r="IO65" s="192" t="s">
        <v>22</v>
      </c>
      <c r="IP65" s="192">
        <v>2</v>
      </c>
      <c r="IQ65" s="192" t="s">
        <v>14</v>
      </c>
      <c r="IR65" s="192" t="s">
        <v>14</v>
      </c>
      <c r="IS65" s="193">
        <v>44586</v>
      </c>
    </row>
    <row r="66" spans="1:253" s="187" customFormat="1" ht="12.95" customHeight="1" x14ac:dyDescent="0.2">
      <c r="A66" s="187" t="s">
        <v>1363</v>
      </c>
      <c r="B66" s="187" t="s">
        <v>8433</v>
      </c>
      <c r="C66" s="187" t="s">
        <v>1364</v>
      </c>
      <c r="D66" s="187" t="s">
        <v>1365</v>
      </c>
      <c r="E66" s="187" t="s">
        <v>8021</v>
      </c>
      <c r="F66" s="187" t="s">
        <v>3289</v>
      </c>
      <c r="G66" s="180">
        <v>124227000</v>
      </c>
      <c r="H66" s="181" t="s">
        <v>3286</v>
      </c>
      <c r="I66" s="181" t="s">
        <v>22</v>
      </c>
      <c r="J66" s="181">
        <v>2</v>
      </c>
      <c r="K66" s="181" t="s">
        <v>3288</v>
      </c>
      <c r="L66" s="181" t="s">
        <v>3287</v>
      </c>
      <c r="M66" s="182">
        <v>44467</v>
      </c>
      <c r="N66" s="191" t="s">
        <v>3292</v>
      </c>
      <c r="O66" s="183">
        <v>1964375</v>
      </c>
      <c r="P66" s="183" t="s">
        <v>3286</v>
      </c>
      <c r="Q66" s="183" t="s">
        <v>22</v>
      </c>
      <c r="R66" s="183">
        <v>2</v>
      </c>
      <c r="S66" s="183" t="s">
        <v>3291</v>
      </c>
      <c r="T66" s="183" t="s">
        <v>3290</v>
      </c>
      <c r="U66" s="184">
        <v>44467</v>
      </c>
      <c r="V66" s="191" t="s">
        <v>3294</v>
      </c>
      <c r="W66" s="181">
        <v>124227000</v>
      </c>
      <c r="X66" s="181" t="s">
        <v>3286</v>
      </c>
      <c r="Y66" s="181" t="s">
        <v>19</v>
      </c>
      <c r="Z66" s="181">
        <v>3</v>
      </c>
      <c r="AA66" s="181" t="s">
        <v>3293</v>
      </c>
      <c r="AB66" s="181" t="s">
        <v>3287</v>
      </c>
      <c r="AC66" s="182">
        <v>44467</v>
      </c>
      <c r="AD66" s="191" t="s">
        <v>3298</v>
      </c>
      <c r="AE66" s="189">
        <v>321000</v>
      </c>
      <c r="AF66" s="189" t="s">
        <v>3295</v>
      </c>
      <c r="AG66" s="189" t="s">
        <v>19</v>
      </c>
      <c r="AH66" s="189">
        <v>3</v>
      </c>
      <c r="AI66" s="189" t="s">
        <v>3297</v>
      </c>
      <c r="AJ66" s="189" t="s">
        <v>3296</v>
      </c>
      <c r="AK66" s="190">
        <v>44467</v>
      </c>
      <c r="AL66" s="191" t="s">
        <v>3310</v>
      </c>
      <c r="AM66" s="181">
        <v>82000</v>
      </c>
      <c r="AN66" s="181" t="s">
        <v>3307</v>
      </c>
      <c r="AO66" s="181" t="s">
        <v>19</v>
      </c>
      <c r="AP66" s="181">
        <v>3</v>
      </c>
      <c r="AQ66" s="181" t="s">
        <v>3309</v>
      </c>
      <c r="AR66" s="181" t="s">
        <v>3308</v>
      </c>
      <c r="AS66" s="182">
        <v>44467</v>
      </c>
      <c r="AT66" s="192" t="s">
        <v>3320</v>
      </c>
      <c r="AU66" s="189" t="s">
        <v>14</v>
      </c>
      <c r="AV66" s="189" t="s">
        <v>14</v>
      </c>
      <c r="AW66" s="189" t="s">
        <v>14</v>
      </c>
      <c r="AX66" s="189" t="s">
        <v>14</v>
      </c>
      <c r="AY66" s="189" t="s">
        <v>3319</v>
      </c>
      <c r="AZ66" s="189" t="s">
        <v>14</v>
      </c>
      <c r="BA66" s="190">
        <v>44467</v>
      </c>
      <c r="BB66" s="191" t="s">
        <v>3318</v>
      </c>
      <c r="BC66" s="181" t="s">
        <v>14</v>
      </c>
      <c r="BD66" s="181" t="s">
        <v>14</v>
      </c>
      <c r="BE66" s="181" t="s">
        <v>14</v>
      </c>
      <c r="BF66" s="181" t="s">
        <v>14</v>
      </c>
      <c r="BG66" s="181" t="s">
        <v>3317</v>
      </c>
      <c r="BH66" s="181" t="s">
        <v>14</v>
      </c>
      <c r="BI66" s="182">
        <v>44467</v>
      </c>
      <c r="BJ66" s="192" t="s">
        <v>3314</v>
      </c>
      <c r="BK66" s="192">
        <v>301</v>
      </c>
      <c r="BL66" s="192" t="s">
        <v>3311</v>
      </c>
      <c r="BM66" s="192" t="s">
        <v>19</v>
      </c>
      <c r="BN66" s="192">
        <v>3</v>
      </c>
      <c r="BO66" s="192" t="s">
        <v>3313</v>
      </c>
      <c r="BP66" s="189" t="s">
        <v>3312</v>
      </c>
      <c r="BQ66" s="193">
        <v>44467</v>
      </c>
      <c r="BR66" s="191" t="s">
        <v>1367</v>
      </c>
      <c r="BS66" s="185" t="s">
        <v>14</v>
      </c>
      <c r="BT66" s="185" t="s">
        <v>1216</v>
      </c>
      <c r="BU66" s="185" t="s">
        <v>14</v>
      </c>
      <c r="BV66" s="185" t="s">
        <v>14</v>
      </c>
      <c r="BW66" s="185" t="s">
        <v>1366</v>
      </c>
      <c r="BX66" s="185" t="s">
        <v>1216</v>
      </c>
      <c r="BY66" s="182">
        <v>43798</v>
      </c>
      <c r="BZ66" s="192" t="s">
        <v>1368</v>
      </c>
      <c r="CA66" s="192" t="s">
        <v>14</v>
      </c>
      <c r="CB66" s="192" t="s">
        <v>1216</v>
      </c>
      <c r="CC66" s="192" t="s">
        <v>14</v>
      </c>
      <c r="CD66" s="192" t="s">
        <v>14</v>
      </c>
      <c r="CE66" s="192" t="s">
        <v>1366</v>
      </c>
      <c r="CF66" s="192" t="s">
        <v>1216</v>
      </c>
      <c r="CG66" s="193">
        <v>43798</v>
      </c>
      <c r="CH66" s="191" t="s">
        <v>9037</v>
      </c>
      <c r="CI66" s="192" t="e">
        <v>#N/A</v>
      </c>
      <c r="CJ66" s="192" t="e">
        <v>#N/A</v>
      </c>
      <c r="CK66" s="192" t="e">
        <v>#N/A</v>
      </c>
      <c r="CL66" s="192" t="e">
        <v>#N/A</v>
      </c>
      <c r="CM66" s="192" t="e">
        <v>#N/A</v>
      </c>
      <c r="CN66" s="192" t="e">
        <v>#N/A</v>
      </c>
      <c r="CO66" s="194" t="e">
        <v>#N/A</v>
      </c>
      <c r="CP66" s="192" t="s">
        <v>1370</v>
      </c>
      <c r="CQ66" s="185" t="s">
        <v>14</v>
      </c>
      <c r="CR66" s="185" t="s">
        <v>14</v>
      </c>
      <c r="CS66" s="185" t="s">
        <v>14</v>
      </c>
      <c r="CT66" s="185" t="s">
        <v>14</v>
      </c>
      <c r="CU66" s="185" t="s">
        <v>1369</v>
      </c>
      <c r="CV66" s="185" t="s">
        <v>14</v>
      </c>
      <c r="CW66" s="182">
        <v>43798</v>
      </c>
      <c r="CX66" s="192" t="s">
        <v>3299</v>
      </c>
      <c r="CY66" s="189" t="s">
        <v>14</v>
      </c>
      <c r="CZ66" s="189" t="s">
        <v>2236</v>
      </c>
      <c r="DA66" s="189" t="s">
        <v>14</v>
      </c>
      <c r="DB66" s="189" t="s">
        <v>14</v>
      </c>
      <c r="DC66" s="189" t="s">
        <v>3303</v>
      </c>
      <c r="DD66" s="189" t="s">
        <v>14</v>
      </c>
      <c r="DE66" s="195">
        <v>44467</v>
      </c>
      <c r="DF66" s="191" t="s">
        <v>3300</v>
      </c>
      <c r="DG66" s="181">
        <v>123906000</v>
      </c>
      <c r="DH66" s="185" t="s">
        <v>3286</v>
      </c>
      <c r="DI66" s="185" t="s">
        <v>19</v>
      </c>
      <c r="DJ66" s="185">
        <v>3</v>
      </c>
      <c r="DK66" s="185" t="s">
        <v>536</v>
      </c>
      <c r="DL66" s="185" t="s">
        <v>3287</v>
      </c>
      <c r="DM66" s="182">
        <v>44467</v>
      </c>
      <c r="DN66" s="192" t="s">
        <v>3302</v>
      </c>
      <c r="DO66" s="189">
        <v>321000</v>
      </c>
      <c r="DP66" s="192" t="s">
        <v>3295</v>
      </c>
      <c r="DQ66" s="192" t="s">
        <v>19</v>
      </c>
      <c r="DR66" s="192">
        <v>3</v>
      </c>
      <c r="DS66" s="192" t="s">
        <v>3301</v>
      </c>
      <c r="DT66" s="192" t="s">
        <v>3296</v>
      </c>
      <c r="DU66" s="193">
        <v>44467</v>
      </c>
      <c r="DV66" s="191" t="s">
        <v>3304</v>
      </c>
      <c r="DW66" s="181" t="s">
        <v>14</v>
      </c>
      <c r="DX66" s="185" t="s">
        <v>2236</v>
      </c>
      <c r="DY66" s="185" t="s">
        <v>14</v>
      </c>
      <c r="DZ66" s="185" t="s">
        <v>14</v>
      </c>
      <c r="EA66" s="185" t="s">
        <v>3303</v>
      </c>
      <c r="EB66" s="185" t="s">
        <v>14</v>
      </c>
      <c r="EC66" s="182">
        <v>44467</v>
      </c>
      <c r="ED66" s="192" t="s">
        <v>3305</v>
      </c>
      <c r="EE66" s="189" t="s">
        <v>14</v>
      </c>
      <c r="EF66" s="192" t="s">
        <v>14</v>
      </c>
      <c r="EG66" s="192" t="s">
        <v>14</v>
      </c>
      <c r="EH66" s="192" t="s">
        <v>14</v>
      </c>
      <c r="EI66" s="192" t="s">
        <v>3303</v>
      </c>
      <c r="EJ66" s="192" t="s">
        <v>14</v>
      </c>
      <c r="EK66" s="193">
        <v>44467</v>
      </c>
      <c r="EL66" s="191" t="s">
        <v>3306</v>
      </c>
      <c r="EM66" s="181" t="s">
        <v>14</v>
      </c>
      <c r="EN66" s="185" t="s">
        <v>14</v>
      </c>
      <c r="EO66" s="185" t="s">
        <v>14</v>
      </c>
      <c r="EP66" s="185" t="s">
        <v>14</v>
      </c>
      <c r="EQ66" s="185" t="s">
        <v>3303</v>
      </c>
      <c r="ER66" s="185" t="s">
        <v>14</v>
      </c>
      <c r="ES66" s="182">
        <v>44467</v>
      </c>
      <c r="ET66" s="192" t="s">
        <v>2267</v>
      </c>
      <c r="EU66" s="192">
        <v>3714</v>
      </c>
      <c r="EV66" s="192" t="s">
        <v>2264</v>
      </c>
      <c r="EW66" s="192" t="s">
        <v>19</v>
      </c>
      <c r="EX66" s="192">
        <v>3</v>
      </c>
      <c r="EY66" s="192" t="s">
        <v>2266</v>
      </c>
      <c r="EZ66" s="192" t="s">
        <v>2265</v>
      </c>
      <c r="FA66" s="193">
        <v>44224</v>
      </c>
      <c r="FB66" s="191" t="s">
        <v>3316</v>
      </c>
      <c r="FC66" s="185">
        <v>3</v>
      </c>
      <c r="FD66" s="185" t="s">
        <v>3295</v>
      </c>
      <c r="FE66" s="185" t="s">
        <v>22</v>
      </c>
      <c r="FF66" s="185">
        <v>2</v>
      </c>
      <c r="FG66" s="185" t="s">
        <v>3315</v>
      </c>
      <c r="FH66" s="185" t="s">
        <v>3296</v>
      </c>
      <c r="FI66" s="182">
        <v>44467</v>
      </c>
      <c r="FJ66" s="191" t="s">
        <v>1371</v>
      </c>
      <c r="FK66" s="192" t="s">
        <v>14</v>
      </c>
      <c r="FL66" s="192" t="s">
        <v>14</v>
      </c>
      <c r="FM66" s="192" t="s">
        <v>14</v>
      </c>
      <c r="FN66" s="192" t="s">
        <v>14</v>
      </c>
      <c r="FO66" s="192" t="s">
        <v>1366</v>
      </c>
      <c r="FP66" s="189" t="s">
        <v>14</v>
      </c>
      <c r="FQ66" s="190">
        <v>43798</v>
      </c>
      <c r="FR66" s="191" t="s">
        <v>1372</v>
      </c>
      <c r="FS66" s="185" t="s">
        <v>14</v>
      </c>
      <c r="FT66" s="185" t="s">
        <v>14</v>
      </c>
      <c r="FU66" s="185" t="s">
        <v>14</v>
      </c>
      <c r="FV66" s="185" t="s">
        <v>14</v>
      </c>
      <c r="FW66" s="185" t="s">
        <v>1366</v>
      </c>
      <c r="FX66" s="185" t="s">
        <v>14</v>
      </c>
      <c r="FY66" s="182">
        <v>43798</v>
      </c>
      <c r="FZ66" s="192" t="s">
        <v>3491</v>
      </c>
      <c r="GA66" s="192">
        <v>0</v>
      </c>
      <c r="GB66" s="192" t="s">
        <v>2716</v>
      </c>
      <c r="GC66" s="192" t="s">
        <v>22</v>
      </c>
      <c r="GD66" s="192">
        <v>2</v>
      </c>
      <c r="GE66" s="192" t="s">
        <v>14</v>
      </c>
      <c r="GF66" s="192" t="s">
        <v>14</v>
      </c>
      <c r="GG66" s="193">
        <v>44489</v>
      </c>
      <c r="GH66" s="191" t="s">
        <v>3497</v>
      </c>
      <c r="GI66" s="185">
        <v>2</v>
      </c>
      <c r="GJ66" s="185" t="s">
        <v>2716</v>
      </c>
      <c r="GK66" s="185" t="s">
        <v>22</v>
      </c>
      <c r="GL66" s="185">
        <v>2</v>
      </c>
      <c r="GM66" s="185" t="s">
        <v>14</v>
      </c>
      <c r="GN66" s="185" t="s">
        <v>14</v>
      </c>
      <c r="GO66" s="182">
        <v>44489</v>
      </c>
      <c r="GP66" s="192" t="s">
        <v>3492</v>
      </c>
      <c r="GQ66" s="192">
        <v>2</v>
      </c>
      <c r="GR66" s="192" t="s">
        <v>2716</v>
      </c>
      <c r="GS66" s="192" t="s">
        <v>22</v>
      </c>
      <c r="GT66" s="192">
        <v>2</v>
      </c>
      <c r="GU66" s="192" t="s">
        <v>14</v>
      </c>
      <c r="GV66" s="192" t="s">
        <v>14</v>
      </c>
      <c r="GW66" s="193">
        <v>44489</v>
      </c>
      <c r="GX66" s="191" t="s">
        <v>3498</v>
      </c>
      <c r="GY66" s="185">
        <v>0</v>
      </c>
      <c r="GZ66" s="185" t="s">
        <v>2716</v>
      </c>
      <c r="HA66" s="185" t="s">
        <v>22</v>
      </c>
      <c r="HB66" s="185">
        <v>2</v>
      </c>
      <c r="HC66" s="185" t="s">
        <v>14</v>
      </c>
      <c r="HD66" s="185" t="s">
        <v>14</v>
      </c>
      <c r="HE66" s="182">
        <v>44489</v>
      </c>
      <c r="HF66" s="192" t="s">
        <v>3490</v>
      </c>
      <c r="HG66" s="192">
        <v>2</v>
      </c>
      <c r="HH66" s="192" t="s">
        <v>2716</v>
      </c>
      <c r="HI66" s="192" t="s">
        <v>22</v>
      </c>
      <c r="HJ66" s="192">
        <v>2</v>
      </c>
      <c r="HK66" s="192" t="s">
        <v>14</v>
      </c>
      <c r="HL66" s="192" t="s">
        <v>14</v>
      </c>
      <c r="HM66" s="193">
        <v>44489</v>
      </c>
      <c r="HN66" s="191" t="s">
        <v>3496</v>
      </c>
      <c r="HO66" s="185">
        <v>2</v>
      </c>
      <c r="HP66" s="185" t="s">
        <v>2716</v>
      </c>
      <c r="HQ66" s="185" t="s">
        <v>22</v>
      </c>
      <c r="HR66" s="185">
        <v>2</v>
      </c>
      <c r="HS66" s="185" t="s">
        <v>14</v>
      </c>
      <c r="HT66" s="185" t="s">
        <v>14</v>
      </c>
      <c r="HU66" s="182">
        <v>44489</v>
      </c>
      <c r="HV66" s="192" t="s">
        <v>3493</v>
      </c>
      <c r="HW66" s="192">
        <v>1</v>
      </c>
      <c r="HX66" s="192" t="s">
        <v>2716</v>
      </c>
      <c r="HY66" s="192" t="s">
        <v>22</v>
      </c>
      <c r="HZ66" s="192">
        <v>2</v>
      </c>
      <c r="IA66" s="192" t="s">
        <v>14</v>
      </c>
      <c r="IB66" s="192" t="s">
        <v>14</v>
      </c>
      <c r="IC66" s="193">
        <v>44489</v>
      </c>
      <c r="ID66" s="191" t="s">
        <v>3495</v>
      </c>
      <c r="IE66" s="185">
        <v>0</v>
      </c>
      <c r="IF66" s="185" t="s">
        <v>2716</v>
      </c>
      <c r="IG66" s="185" t="s">
        <v>22</v>
      </c>
      <c r="IH66" s="185">
        <v>2</v>
      </c>
      <c r="II66" s="185" t="s">
        <v>14</v>
      </c>
      <c r="IJ66" s="185" t="s">
        <v>14</v>
      </c>
      <c r="IK66" s="182">
        <v>44489</v>
      </c>
      <c r="IL66" s="192" t="s">
        <v>3494</v>
      </c>
      <c r="IM66" s="192">
        <v>2</v>
      </c>
      <c r="IN66" s="192" t="s">
        <v>2716</v>
      </c>
      <c r="IO66" s="192" t="s">
        <v>22</v>
      </c>
      <c r="IP66" s="192">
        <v>2</v>
      </c>
      <c r="IQ66" s="192" t="s">
        <v>14</v>
      </c>
      <c r="IR66" s="192" t="s">
        <v>14</v>
      </c>
      <c r="IS66" s="193">
        <v>44489</v>
      </c>
    </row>
    <row r="67" spans="1:253" s="187" customFormat="1" ht="12.95" customHeight="1" x14ac:dyDescent="0.2">
      <c r="A67" s="187" t="s">
        <v>1373</v>
      </c>
      <c r="B67" s="187" t="s">
        <v>8585</v>
      </c>
      <c r="C67" s="187" t="s">
        <v>1374</v>
      </c>
      <c r="D67" s="187" t="s">
        <v>1365</v>
      </c>
      <c r="E67" s="187" t="s">
        <v>8021</v>
      </c>
      <c r="F67" s="187" t="s">
        <v>3323</v>
      </c>
      <c r="G67" s="180">
        <v>128972000</v>
      </c>
      <c r="H67" s="181" t="s">
        <v>3286</v>
      </c>
      <c r="I67" s="181" t="s">
        <v>22</v>
      </c>
      <c r="J67" s="181">
        <v>2</v>
      </c>
      <c r="K67" s="181" t="s">
        <v>3322</v>
      </c>
      <c r="L67" s="181" t="s">
        <v>3286</v>
      </c>
      <c r="M67" s="182">
        <v>44467</v>
      </c>
      <c r="N67" s="191" t="s">
        <v>3321</v>
      </c>
      <c r="O67" s="183">
        <v>1964375</v>
      </c>
      <c r="P67" s="183" t="s">
        <v>3286</v>
      </c>
      <c r="Q67" s="183" t="s">
        <v>22</v>
      </c>
      <c r="R67" s="183">
        <v>2</v>
      </c>
      <c r="S67" s="183" t="s">
        <v>3291</v>
      </c>
      <c r="T67" s="183" t="s">
        <v>3290</v>
      </c>
      <c r="U67" s="184">
        <v>44467</v>
      </c>
      <c r="V67" s="191" t="s">
        <v>3327</v>
      </c>
      <c r="W67" s="181">
        <v>128972000</v>
      </c>
      <c r="X67" s="181" t="s">
        <v>3324</v>
      </c>
      <c r="Y67" s="181" t="s">
        <v>19</v>
      </c>
      <c r="Z67" s="181">
        <v>3</v>
      </c>
      <c r="AA67" s="181" t="s">
        <v>3326</v>
      </c>
      <c r="AB67" s="181" t="s">
        <v>3325</v>
      </c>
      <c r="AC67" s="182">
        <v>44467</v>
      </c>
      <c r="AD67" s="191" t="s">
        <v>3331</v>
      </c>
      <c r="AE67" s="189">
        <v>357000</v>
      </c>
      <c r="AF67" s="189" t="s">
        <v>3328</v>
      </c>
      <c r="AG67" s="189" t="s">
        <v>19</v>
      </c>
      <c r="AH67" s="189">
        <v>3</v>
      </c>
      <c r="AI67" s="189" t="s">
        <v>3330</v>
      </c>
      <c r="AJ67" s="189" t="s">
        <v>3329</v>
      </c>
      <c r="AK67" s="190">
        <v>44467</v>
      </c>
      <c r="AL67" s="191" t="s">
        <v>3341</v>
      </c>
      <c r="AM67" s="181">
        <v>357000</v>
      </c>
      <c r="AN67" s="181" t="s">
        <v>3328</v>
      </c>
      <c r="AO67" s="181" t="s">
        <v>19</v>
      </c>
      <c r="AP67" s="181">
        <v>3</v>
      </c>
      <c r="AQ67" s="181" t="s">
        <v>3330</v>
      </c>
      <c r="AR67" s="181" t="s">
        <v>3329</v>
      </c>
      <c r="AS67" s="182">
        <v>44467</v>
      </c>
      <c r="AT67" s="192" t="s">
        <v>3344</v>
      </c>
      <c r="AU67" s="189" t="s">
        <v>14</v>
      </c>
      <c r="AV67" s="189" t="s">
        <v>14</v>
      </c>
      <c r="AW67" s="189" t="s">
        <v>14</v>
      </c>
      <c r="AX67" s="189" t="s">
        <v>14</v>
      </c>
      <c r="AY67" s="189" t="s">
        <v>3319</v>
      </c>
      <c r="AZ67" s="189" t="s">
        <v>14</v>
      </c>
      <c r="BA67" s="190">
        <v>44467</v>
      </c>
      <c r="BB67" s="191" t="s">
        <v>3343</v>
      </c>
      <c r="BC67" s="181" t="s">
        <v>14</v>
      </c>
      <c r="BD67" s="181" t="s">
        <v>14</v>
      </c>
      <c r="BE67" s="181" t="s">
        <v>14</v>
      </c>
      <c r="BF67" s="181" t="s">
        <v>14</v>
      </c>
      <c r="BG67" s="181" t="s">
        <v>3342</v>
      </c>
      <c r="BH67" s="181" t="s">
        <v>14</v>
      </c>
      <c r="BI67" s="182">
        <v>44467</v>
      </c>
      <c r="BJ67" s="192" t="s">
        <v>2271</v>
      </c>
      <c r="BK67" s="192">
        <v>3454</v>
      </c>
      <c r="BL67" s="192" t="s">
        <v>2268</v>
      </c>
      <c r="BM67" s="192" t="s">
        <v>19</v>
      </c>
      <c r="BN67" s="192">
        <v>3</v>
      </c>
      <c r="BO67" s="192" t="s">
        <v>2270</v>
      </c>
      <c r="BP67" s="189" t="s">
        <v>2269</v>
      </c>
      <c r="BQ67" s="193">
        <v>44224</v>
      </c>
      <c r="BR67" s="191" t="s">
        <v>1375</v>
      </c>
      <c r="BS67" s="185" t="s">
        <v>14</v>
      </c>
      <c r="BT67" s="185" t="s">
        <v>14</v>
      </c>
      <c r="BU67" s="185" t="s">
        <v>14</v>
      </c>
      <c r="BV67" s="185" t="s">
        <v>14</v>
      </c>
      <c r="BW67" s="185" t="s">
        <v>730</v>
      </c>
      <c r="BX67" s="185" t="s">
        <v>14</v>
      </c>
      <c r="BY67" s="182">
        <v>43798</v>
      </c>
      <c r="BZ67" s="192" t="s">
        <v>1376</v>
      </c>
      <c r="CA67" s="192" t="s">
        <v>14</v>
      </c>
      <c r="CB67" s="192" t="s">
        <v>14</v>
      </c>
      <c r="CC67" s="192" t="s">
        <v>14</v>
      </c>
      <c r="CD67" s="192" t="s">
        <v>14</v>
      </c>
      <c r="CE67" s="192" t="s">
        <v>730</v>
      </c>
      <c r="CF67" s="192" t="s">
        <v>14</v>
      </c>
      <c r="CG67" s="193">
        <v>43798</v>
      </c>
      <c r="CH67" s="191" t="s">
        <v>9038</v>
      </c>
      <c r="CI67" s="192" t="e">
        <v>#N/A</v>
      </c>
      <c r="CJ67" s="192" t="e">
        <v>#N/A</v>
      </c>
      <c r="CK67" s="192" t="e">
        <v>#N/A</v>
      </c>
      <c r="CL67" s="192" t="e">
        <v>#N/A</v>
      </c>
      <c r="CM67" s="192" t="e">
        <v>#N/A</v>
      </c>
      <c r="CN67" s="192" t="e">
        <v>#N/A</v>
      </c>
      <c r="CO67" s="194" t="e">
        <v>#N/A</v>
      </c>
      <c r="CP67" s="192" t="s">
        <v>1379</v>
      </c>
      <c r="CQ67" s="185" t="s">
        <v>14</v>
      </c>
      <c r="CR67" s="185" t="s">
        <v>14</v>
      </c>
      <c r="CS67" s="185" t="s">
        <v>14</v>
      </c>
      <c r="CT67" s="185" t="s">
        <v>14</v>
      </c>
      <c r="CU67" s="185" t="s">
        <v>730</v>
      </c>
      <c r="CV67" s="185" t="s">
        <v>14</v>
      </c>
      <c r="CW67" s="182">
        <v>43798</v>
      </c>
      <c r="CX67" s="192" t="s">
        <v>3332</v>
      </c>
      <c r="CY67" s="189" t="s">
        <v>14</v>
      </c>
      <c r="CZ67" s="189" t="s">
        <v>14</v>
      </c>
      <c r="DA67" s="189" t="s">
        <v>14</v>
      </c>
      <c r="DB67" s="189" t="s">
        <v>14</v>
      </c>
      <c r="DC67" s="189" t="s">
        <v>3335</v>
      </c>
      <c r="DD67" s="189" t="s">
        <v>14</v>
      </c>
      <c r="DE67" s="195">
        <v>44467</v>
      </c>
      <c r="DF67" s="191" t="s">
        <v>3333</v>
      </c>
      <c r="DG67" s="181">
        <v>128615000</v>
      </c>
      <c r="DH67" s="185" t="s">
        <v>3286</v>
      </c>
      <c r="DI67" s="185" t="s">
        <v>19</v>
      </c>
      <c r="DJ67" s="185">
        <v>3</v>
      </c>
      <c r="DK67" s="185" t="s">
        <v>3297</v>
      </c>
      <c r="DL67" s="185" t="s">
        <v>3296</v>
      </c>
      <c r="DM67" s="182">
        <v>44467</v>
      </c>
      <c r="DN67" s="192" t="s">
        <v>3334</v>
      </c>
      <c r="DO67" s="189">
        <v>357000</v>
      </c>
      <c r="DP67" s="192" t="s">
        <v>3295</v>
      </c>
      <c r="DQ67" s="192" t="s">
        <v>19</v>
      </c>
      <c r="DR67" s="192">
        <v>3</v>
      </c>
      <c r="DS67" s="192" t="s">
        <v>3301</v>
      </c>
      <c r="DT67" s="192" t="s">
        <v>3287</v>
      </c>
      <c r="DU67" s="193">
        <v>44467</v>
      </c>
      <c r="DV67" s="191" t="s">
        <v>3336</v>
      </c>
      <c r="DW67" s="181" t="s">
        <v>14</v>
      </c>
      <c r="DX67" s="185" t="s">
        <v>14</v>
      </c>
      <c r="DY67" s="185" t="s">
        <v>14</v>
      </c>
      <c r="DZ67" s="185" t="s">
        <v>14</v>
      </c>
      <c r="EA67" s="185" t="s">
        <v>3335</v>
      </c>
      <c r="EB67" s="185" t="s">
        <v>14</v>
      </c>
      <c r="EC67" s="182">
        <v>44467</v>
      </c>
      <c r="ED67" s="192" t="s">
        <v>3338</v>
      </c>
      <c r="EE67" s="189" t="s">
        <v>14</v>
      </c>
      <c r="EF67" s="192" t="s">
        <v>14</v>
      </c>
      <c r="EG67" s="192" t="s">
        <v>14</v>
      </c>
      <c r="EH67" s="192" t="s">
        <v>14</v>
      </c>
      <c r="EI67" s="192" t="s">
        <v>3337</v>
      </c>
      <c r="EJ67" s="192" t="s">
        <v>14</v>
      </c>
      <c r="EK67" s="193">
        <v>44467</v>
      </c>
      <c r="EL67" s="191" t="s">
        <v>3340</v>
      </c>
      <c r="EM67" s="181" t="s">
        <v>14</v>
      </c>
      <c r="EN67" s="185" t="s">
        <v>14</v>
      </c>
      <c r="EO67" s="185" t="s">
        <v>14</v>
      </c>
      <c r="EP67" s="185" t="s">
        <v>14</v>
      </c>
      <c r="EQ67" s="185" t="s">
        <v>3339</v>
      </c>
      <c r="ER67" s="185" t="s">
        <v>14</v>
      </c>
      <c r="ES67" s="182">
        <v>44467</v>
      </c>
      <c r="ET67" s="192" t="s">
        <v>2272</v>
      </c>
      <c r="EU67" s="192">
        <v>3714</v>
      </c>
      <c r="EV67" s="192" t="s">
        <v>2264</v>
      </c>
      <c r="EW67" s="192" t="s">
        <v>19</v>
      </c>
      <c r="EX67" s="192">
        <v>3</v>
      </c>
      <c r="EY67" s="192" t="s">
        <v>2266</v>
      </c>
      <c r="EZ67" s="192" t="s">
        <v>2265</v>
      </c>
      <c r="FA67" s="193">
        <v>44224</v>
      </c>
      <c r="FB67" s="191" t="s">
        <v>1378</v>
      </c>
      <c r="FC67" s="185">
        <v>4</v>
      </c>
      <c r="FD67" s="185" t="s">
        <v>14</v>
      </c>
      <c r="FE67" s="185" t="s">
        <v>14</v>
      </c>
      <c r="FF67" s="185" t="s">
        <v>14</v>
      </c>
      <c r="FG67" s="185" t="s">
        <v>1377</v>
      </c>
      <c r="FH67" s="185" t="s">
        <v>14</v>
      </c>
      <c r="FI67" s="182">
        <v>43798</v>
      </c>
      <c r="FJ67" s="191" t="s">
        <v>1380</v>
      </c>
      <c r="FK67" s="192" t="s">
        <v>14</v>
      </c>
      <c r="FL67" s="192" t="s">
        <v>14</v>
      </c>
      <c r="FM67" s="192" t="s">
        <v>14</v>
      </c>
      <c r="FN67" s="192" t="s">
        <v>14</v>
      </c>
      <c r="FO67" s="192" t="s">
        <v>14</v>
      </c>
      <c r="FP67" s="189" t="s">
        <v>14</v>
      </c>
      <c r="FQ67" s="190">
        <v>43798</v>
      </c>
      <c r="FR67" s="191" t="s">
        <v>1381</v>
      </c>
      <c r="FS67" s="185" t="s">
        <v>14</v>
      </c>
      <c r="FT67" s="185" t="s">
        <v>14</v>
      </c>
      <c r="FU67" s="185" t="s">
        <v>14</v>
      </c>
      <c r="FV67" s="185" t="s">
        <v>14</v>
      </c>
      <c r="FW67" s="185" t="s">
        <v>14</v>
      </c>
      <c r="FX67" s="185" t="s">
        <v>14</v>
      </c>
      <c r="FY67" s="182">
        <v>43798</v>
      </c>
      <c r="FZ67" s="192" t="s">
        <v>3398</v>
      </c>
      <c r="GA67" s="192">
        <v>0</v>
      </c>
      <c r="GB67" s="192" t="s">
        <v>2716</v>
      </c>
      <c r="GC67" s="192" t="s">
        <v>22</v>
      </c>
      <c r="GD67" s="192">
        <v>2</v>
      </c>
      <c r="GE67" s="192" t="s">
        <v>14</v>
      </c>
      <c r="GF67" s="192" t="s">
        <v>14</v>
      </c>
      <c r="GG67" s="193">
        <v>44488</v>
      </c>
      <c r="GH67" s="191" t="s">
        <v>3404</v>
      </c>
      <c r="GI67" s="185">
        <v>2</v>
      </c>
      <c r="GJ67" s="185" t="s">
        <v>2716</v>
      </c>
      <c r="GK67" s="185" t="s">
        <v>22</v>
      </c>
      <c r="GL67" s="185">
        <v>2</v>
      </c>
      <c r="GM67" s="185" t="s">
        <v>14</v>
      </c>
      <c r="GN67" s="185" t="s">
        <v>14</v>
      </c>
      <c r="GO67" s="182">
        <v>44488</v>
      </c>
      <c r="GP67" s="192" t="s">
        <v>3399</v>
      </c>
      <c r="GQ67" s="192">
        <v>2</v>
      </c>
      <c r="GR67" s="192" t="s">
        <v>2716</v>
      </c>
      <c r="GS67" s="192" t="s">
        <v>22</v>
      </c>
      <c r="GT67" s="192">
        <v>2</v>
      </c>
      <c r="GU67" s="192" t="s">
        <v>14</v>
      </c>
      <c r="GV67" s="192" t="s">
        <v>14</v>
      </c>
      <c r="GW67" s="193">
        <v>44488</v>
      </c>
      <c r="GX67" s="191" t="s">
        <v>3405</v>
      </c>
      <c r="GY67" s="185">
        <v>0</v>
      </c>
      <c r="GZ67" s="185" t="s">
        <v>2716</v>
      </c>
      <c r="HA67" s="185" t="s">
        <v>22</v>
      </c>
      <c r="HB67" s="185">
        <v>2</v>
      </c>
      <c r="HC67" s="185" t="s">
        <v>14</v>
      </c>
      <c r="HD67" s="185" t="s">
        <v>14</v>
      </c>
      <c r="HE67" s="182">
        <v>44488</v>
      </c>
      <c r="HF67" s="192" t="s">
        <v>3397</v>
      </c>
      <c r="HG67" s="192">
        <v>2</v>
      </c>
      <c r="HH67" s="192" t="s">
        <v>2716</v>
      </c>
      <c r="HI67" s="192" t="s">
        <v>22</v>
      </c>
      <c r="HJ67" s="192">
        <v>2</v>
      </c>
      <c r="HK67" s="192" t="s">
        <v>14</v>
      </c>
      <c r="HL67" s="192" t="s">
        <v>14</v>
      </c>
      <c r="HM67" s="193">
        <v>44488</v>
      </c>
      <c r="HN67" s="191" t="s">
        <v>3403</v>
      </c>
      <c r="HO67" s="185">
        <v>2</v>
      </c>
      <c r="HP67" s="185" t="s">
        <v>2716</v>
      </c>
      <c r="HQ67" s="185" t="s">
        <v>22</v>
      </c>
      <c r="HR67" s="185">
        <v>2</v>
      </c>
      <c r="HS67" s="185" t="s">
        <v>14</v>
      </c>
      <c r="HT67" s="185" t="s">
        <v>14</v>
      </c>
      <c r="HU67" s="182">
        <v>44488</v>
      </c>
      <c r="HV67" s="192" t="s">
        <v>3400</v>
      </c>
      <c r="HW67" s="192">
        <v>1</v>
      </c>
      <c r="HX67" s="192" t="s">
        <v>2716</v>
      </c>
      <c r="HY67" s="192" t="s">
        <v>22</v>
      </c>
      <c r="HZ67" s="192">
        <v>2</v>
      </c>
      <c r="IA67" s="192" t="s">
        <v>14</v>
      </c>
      <c r="IB67" s="192" t="s">
        <v>14</v>
      </c>
      <c r="IC67" s="193">
        <v>44488</v>
      </c>
      <c r="ID67" s="191" t="s">
        <v>3402</v>
      </c>
      <c r="IE67" s="185">
        <v>0</v>
      </c>
      <c r="IF67" s="185" t="s">
        <v>2716</v>
      </c>
      <c r="IG67" s="185" t="s">
        <v>22</v>
      </c>
      <c r="IH67" s="185">
        <v>2</v>
      </c>
      <c r="II67" s="185" t="s">
        <v>14</v>
      </c>
      <c r="IJ67" s="185" t="s">
        <v>14</v>
      </c>
      <c r="IK67" s="182">
        <v>44488</v>
      </c>
      <c r="IL67" s="192" t="s">
        <v>3401</v>
      </c>
      <c r="IM67" s="192">
        <v>3</v>
      </c>
      <c r="IN67" s="192" t="s">
        <v>2716</v>
      </c>
      <c r="IO67" s="192" t="s">
        <v>22</v>
      </c>
      <c r="IP67" s="192">
        <v>2</v>
      </c>
      <c r="IQ67" s="192" t="s">
        <v>14</v>
      </c>
      <c r="IR67" s="192" t="s">
        <v>14</v>
      </c>
      <c r="IS67" s="193">
        <v>44488</v>
      </c>
    </row>
    <row r="68" spans="1:253" s="187" customFormat="1" ht="12.95" customHeight="1" x14ac:dyDescent="0.2">
      <c r="A68" s="187" t="s">
        <v>1382</v>
      </c>
      <c r="B68" s="187" t="s">
        <v>8427</v>
      </c>
      <c r="C68" s="187" t="s">
        <v>1383</v>
      </c>
      <c r="D68" s="187" t="s">
        <v>1365</v>
      </c>
      <c r="E68" s="187" t="s">
        <v>8021</v>
      </c>
      <c r="F68" s="187" t="s">
        <v>3346</v>
      </c>
      <c r="G68" s="180">
        <v>124227000</v>
      </c>
      <c r="H68" s="181" t="s">
        <v>3286</v>
      </c>
      <c r="I68" s="181" t="s">
        <v>22</v>
      </c>
      <c r="J68" s="181">
        <v>2</v>
      </c>
      <c r="K68" s="181" t="s">
        <v>3345</v>
      </c>
      <c r="L68" s="181" t="s">
        <v>3287</v>
      </c>
      <c r="M68" s="182">
        <v>44467</v>
      </c>
      <c r="N68" s="191" t="s">
        <v>3347</v>
      </c>
      <c r="O68" s="183">
        <v>1964375</v>
      </c>
      <c r="P68" s="183" t="s">
        <v>3286</v>
      </c>
      <c r="Q68" s="183" t="s">
        <v>22</v>
      </c>
      <c r="R68" s="183">
        <v>2</v>
      </c>
      <c r="S68" s="183" t="s">
        <v>3291</v>
      </c>
      <c r="T68" s="183" t="s">
        <v>3290</v>
      </c>
      <c r="U68" s="184">
        <v>44467</v>
      </c>
      <c r="V68" s="191" t="s">
        <v>5545</v>
      </c>
      <c r="W68" s="181">
        <v>129673000</v>
      </c>
      <c r="X68" s="181" t="s">
        <v>5543</v>
      </c>
      <c r="Y68" s="181" t="s">
        <v>22</v>
      </c>
      <c r="Z68" s="181">
        <v>2</v>
      </c>
      <c r="AA68" s="181" t="s">
        <v>3293</v>
      </c>
      <c r="AB68" s="181" t="s">
        <v>5544</v>
      </c>
      <c r="AC68" s="182">
        <v>44609</v>
      </c>
      <c r="AD68" s="191" t="s">
        <v>5548</v>
      </c>
      <c r="AE68" s="189">
        <v>795000</v>
      </c>
      <c r="AF68" s="189" t="s">
        <v>5546</v>
      </c>
      <c r="AG68" s="189" t="s">
        <v>22</v>
      </c>
      <c r="AH68" s="189">
        <v>2</v>
      </c>
      <c r="AI68" s="189" t="s">
        <v>3297</v>
      </c>
      <c r="AJ68" s="189" t="s">
        <v>5547</v>
      </c>
      <c r="AK68" s="190">
        <v>44609</v>
      </c>
      <c r="AL68" s="191" t="s">
        <v>3348</v>
      </c>
      <c r="AM68" s="181">
        <v>82000</v>
      </c>
      <c r="AN68" s="181" t="s">
        <v>3307</v>
      </c>
      <c r="AO68" s="181" t="s">
        <v>19</v>
      </c>
      <c r="AP68" s="181">
        <v>3</v>
      </c>
      <c r="AQ68" s="181" t="s">
        <v>3309</v>
      </c>
      <c r="AR68" s="181" t="s">
        <v>3308</v>
      </c>
      <c r="AS68" s="182">
        <v>44467</v>
      </c>
      <c r="AT68" s="192" t="s">
        <v>3353</v>
      </c>
      <c r="AU68" s="189" t="s">
        <v>14</v>
      </c>
      <c r="AV68" s="189" t="s">
        <v>14</v>
      </c>
      <c r="AW68" s="189" t="s">
        <v>14</v>
      </c>
      <c r="AX68" s="189" t="s">
        <v>14</v>
      </c>
      <c r="AY68" s="189" t="s">
        <v>3351</v>
      </c>
      <c r="AZ68" s="189" t="s">
        <v>14</v>
      </c>
      <c r="BA68" s="190">
        <v>44467</v>
      </c>
      <c r="BB68" s="191" t="s">
        <v>3352</v>
      </c>
      <c r="BC68" s="181" t="s">
        <v>14</v>
      </c>
      <c r="BD68" s="181" t="s">
        <v>14</v>
      </c>
      <c r="BE68" s="181" t="s">
        <v>14</v>
      </c>
      <c r="BF68" s="181" t="s">
        <v>14</v>
      </c>
      <c r="BG68" s="181" t="s">
        <v>3351</v>
      </c>
      <c r="BH68" s="181" t="s">
        <v>14</v>
      </c>
      <c r="BI68" s="182">
        <v>44467</v>
      </c>
      <c r="BJ68" s="192" t="s">
        <v>3349</v>
      </c>
      <c r="BK68" s="192">
        <v>301</v>
      </c>
      <c r="BL68" s="192" t="s">
        <v>3311</v>
      </c>
      <c r="BM68" s="192" t="s">
        <v>22</v>
      </c>
      <c r="BN68" s="192">
        <v>2</v>
      </c>
      <c r="BO68" s="192" t="s">
        <v>3313</v>
      </c>
      <c r="BP68" s="189" t="s">
        <v>3312</v>
      </c>
      <c r="BQ68" s="193">
        <v>44467</v>
      </c>
      <c r="BR68" s="191" t="s">
        <v>1384</v>
      </c>
      <c r="BS68" s="185" t="s">
        <v>14</v>
      </c>
      <c r="BT68" s="185" t="s">
        <v>14</v>
      </c>
      <c r="BU68" s="185" t="s">
        <v>14</v>
      </c>
      <c r="BV68" s="185" t="s">
        <v>14</v>
      </c>
      <c r="BW68" s="185" t="s">
        <v>14</v>
      </c>
      <c r="BX68" s="185" t="s">
        <v>14</v>
      </c>
      <c r="BY68" s="182">
        <v>43798</v>
      </c>
      <c r="BZ68" s="192" t="s">
        <v>1385</v>
      </c>
      <c r="CA68" s="192" t="s">
        <v>14</v>
      </c>
      <c r="CB68" s="192" t="s">
        <v>14</v>
      </c>
      <c r="CC68" s="192" t="s">
        <v>14</v>
      </c>
      <c r="CD68" s="192" t="s">
        <v>14</v>
      </c>
      <c r="CE68" s="192" t="s">
        <v>14</v>
      </c>
      <c r="CF68" s="192" t="s">
        <v>14</v>
      </c>
      <c r="CG68" s="193">
        <v>43798</v>
      </c>
      <c r="CH68" s="191" t="s">
        <v>9039</v>
      </c>
      <c r="CI68" s="192" t="e">
        <v>#N/A</v>
      </c>
      <c r="CJ68" s="192" t="e">
        <v>#N/A</v>
      </c>
      <c r="CK68" s="192" t="e">
        <v>#N/A</v>
      </c>
      <c r="CL68" s="192" t="e">
        <v>#N/A</v>
      </c>
      <c r="CM68" s="192" t="e">
        <v>#N/A</v>
      </c>
      <c r="CN68" s="192" t="e">
        <v>#N/A</v>
      </c>
      <c r="CO68" s="194" t="e">
        <v>#N/A</v>
      </c>
      <c r="CP68" s="192" t="s">
        <v>1386</v>
      </c>
      <c r="CQ68" s="185" t="s">
        <v>14</v>
      </c>
      <c r="CR68" s="185" t="s">
        <v>14</v>
      </c>
      <c r="CS68" s="185" t="s">
        <v>14</v>
      </c>
      <c r="CT68" s="185" t="s">
        <v>14</v>
      </c>
      <c r="CU68" s="185" t="s">
        <v>14</v>
      </c>
      <c r="CV68" s="185" t="s">
        <v>14</v>
      </c>
      <c r="CW68" s="182">
        <v>43798</v>
      </c>
      <c r="CX68" s="192" t="s">
        <v>5550</v>
      </c>
      <c r="CY68" s="189">
        <v>56000</v>
      </c>
      <c r="CZ68" s="189" t="s">
        <v>5523</v>
      </c>
      <c r="DA68" s="189" t="s">
        <v>19</v>
      </c>
      <c r="DB68" s="189">
        <v>3</v>
      </c>
      <c r="DC68" s="189" t="s">
        <v>5549</v>
      </c>
      <c r="DD68" s="189" t="s">
        <v>5501</v>
      </c>
      <c r="DE68" s="195">
        <v>44609</v>
      </c>
      <c r="DF68" s="191" t="s">
        <v>5551</v>
      </c>
      <c r="DG68" s="181">
        <v>128878000</v>
      </c>
      <c r="DH68" s="185" t="s">
        <v>5523</v>
      </c>
      <c r="DI68" s="185" t="s">
        <v>19</v>
      </c>
      <c r="DJ68" s="185">
        <v>3</v>
      </c>
      <c r="DK68" s="185" t="s">
        <v>5521</v>
      </c>
      <c r="DL68" s="185" t="s">
        <v>5501</v>
      </c>
      <c r="DM68" s="182">
        <v>44609</v>
      </c>
      <c r="DN68" s="192" t="s">
        <v>5552</v>
      </c>
      <c r="DO68" s="189">
        <v>739000</v>
      </c>
      <c r="DP68" s="192" t="s">
        <v>5523</v>
      </c>
      <c r="DQ68" s="192" t="s">
        <v>19</v>
      </c>
      <c r="DR68" s="192">
        <v>3</v>
      </c>
      <c r="DS68" s="192" t="s">
        <v>5524</v>
      </c>
      <c r="DT68" s="192" t="s">
        <v>5501</v>
      </c>
      <c r="DU68" s="193">
        <v>44609</v>
      </c>
      <c r="DV68" s="191" t="s">
        <v>5553</v>
      </c>
      <c r="DW68" s="181">
        <v>56000</v>
      </c>
      <c r="DX68" s="185" t="s">
        <v>5523</v>
      </c>
      <c r="DY68" s="185" t="s">
        <v>19</v>
      </c>
      <c r="DZ68" s="185">
        <v>3</v>
      </c>
      <c r="EA68" s="185" t="s">
        <v>5549</v>
      </c>
      <c r="EB68" s="185" t="s">
        <v>5501</v>
      </c>
      <c r="EC68" s="182">
        <v>44609</v>
      </c>
      <c r="ED68" s="192" t="s">
        <v>5554</v>
      </c>
      <c r="EE68" s="189">
        <v>0</v>
      </c>
      <c r="EF68" s="192" t="s">
        <v>14</v>
      </c>
      <c r="EG68" s="192" t="s">
        <v>19</v>
      </c>
      <c r="EH68" s="192">
        <v>3</v>
      </c>
      <c r="EI68" s="192" t="s">
        <v>5511</v>
      </c>
      <c r="EJ68" s="192" t="s">
        <v>14</v>
      </c>
      <c r="EK68" s="193">
        <v>44609</v>
      </c>
      <c r="EL68" s="191" t="s">
        <v>5555</v>
      </c>
      <c r="EM68" s="181">
        <v>0</v>
      </c>
      <c r="EN68" s="185" t="s">
        <v>14</v>
      </c>
      <c r="EO68" s="185" t="s">
        <v>19</v>
      </c>
      <c r="EP68" s="185">
        <v>3</v>
      </c>
      <c r="EQ68" s="185" t="s">
        <v>5511</v>
      </c>
      <c r="ER68" s="185" t="s">
        <v>14</v>
      </c>
      <c r="ES68" s="182">
        <v>44609</v>
      </c>
      <c r="ET68" s="192" t="s">
        <v>2273</v>
      </c>
      <c r="EU68" s="192">
        <v>3714</v>
      </c>
      <c r="EV68" s="192" t="s">
        <v>2264</v>
      </c>
      <c r="EW68" s="192" t="s">
        <v>19</v>
      </c>
      <c r="EX68" s="192">
        <v>3</v>
      </c>
      <c r="EY68" s="192" t="s">
        <v>2266</v>
      </c>
      <c r="EZ68" s="192" t="s">
        <v>2265</v>
      </c>
      <c r="FA68" s="193">
        <v>44224</v>
      </c>
      <c r="FB68" s="191" t="s">
        <v>3350</v>
      </c>
      <c r="FC68" s="185">
        <v>3</v>
      </c>
      <c r="FD68" s="185" t="s">
        <v>3295</v>
      </c>
      <c r="FE68" s="185" t="s">
        <v>19</v>
      </c>
      <c r="FF68" s="185">
        <v>3</v>
      </c>
      <c r="FG68" s="185" t="s">
        <v>3315</v>
      </c>
      <c r="FH68" s="185" t="s">
        <v>3296</v>
      </c>
      <c r="FI68" s="182">
        <v>44467</v>
      </c>
      <c r="FJ68" s="191" t="s">
        <v>1387</v>
      </c>
      <c r="FK68" s="192" t="s">
        <v>14</v>
      </c>
      <c r="FL68" s="192" t="s">
        <v>14</v>
      </c>
      <c r="FM68" s="192" t="s">
        <v>14</v>
      </c>
      <c r="FN68" s="192" t="s">
        <v>14</v>
      </c>
      <c r="FO68" s="192" t="s">
        <v>14</v>
      </c>
      <c r="FP68" s="189" t="s">
        <v>14</v>
      </c>
      <c r="FQ68" s="190">
        <v>43798</v>
      </c>
      <c r="FR68" s="191" t="s">
        <v>1388</v>
      </c>
      <c r="FS68" s="185" t="s">
        <v>14</v>
      </c>
      <c r="FT68" s="185" t="s">
        <v>14</v>
      </c>
      <c r="FU68" s="185" t="s">
        <v>14</v>
      </c>
      <c r="FV68" s="185" t="s">
        <v>14</v>
      </c>
      <c r="FW68" s="185" t="s">
        <v>14</v>
      </c>
      <c r="FX68" s="185" t="s">
        <v>14</v>
      </c>
      <c r="FY68" s="182">
        <v>43798</v>
      </c>
      <c r="FZ68" s="192" t="s">
        <v>3500</v>
      </c>
      <c r="GA68" s="192">
        <v>0</v>
      </c>
      <c r="GB68" s="192" t="s">
        <v>2716</v>
      </c>
      <c r="GC68" s="192" t="s">
        <v>22</v>
      </c>
      <c r="GD68" s="192">
        <v>2</v>
      </c>
      <c r="GE68" s="192" t="s">
        <v>14</v>
      </c>
      <c r="GF68" s="192" t="s">
        <v>14</v>
      </c>
      <c r="GG68" s="193">
        <v>44489</v>
      </c>
      <c r="GH68" s="191" t="s">
        <v>3506</v>
      </c>
      <c r="GI68" s="185">
        <v>2</v>
      </c>
      <c r="GJ68" s="185" t="s">
        <v>2716</v>
      </c>
      <c r="GK68" s="185" t="s">
        <v>22</v>
      </c>
      <c r="GL68" s="185">
        <v>2</v>
      </c>
      <c r="GM68" s="185" t="s">
        <v>14</v>
      </c>
      <c r="GN68" s="185" t="s">
        <v>14</v>
      </c>
      <c r="GO68" s="182">
        <v>44489</v>
      </c>
      <c r="GP68" s="192" t="s">
        <v>3501</v>
      </c>
      <c r="GQ68" s="192">
        <v>2</v>
      </c>
      <c r="GR68" s="192" t="s">
        <v>2716</v>
      </c>
      <c r="GS68" s="192" t="s">
        <v>22</v>
      </c>
      <c r="GT68" s="192">
        <v>2</v>
      </c>
      <c r="GU68" s="192" t="s">
        <v>14</v>
      </c>
      <c r="GV68" s="192" t="s">
        <v>14</v>
      </c>
      <c r="GW68" s="193">
        <v>44489</v>
      </c>
      <c r="GX68" s="191" t="s">
        <v>3507</v>
      </c>
      <c r="GY68" s="185">
        <v>0</v>
      </c>
      <c r="GZ68" s="185" t="s">
        <v>2716</v>
      </c>
      <c r="HA68" s="185" t="s">
        <v>22</v>
      </c>
      <c r="HB68" s="185">
        <v>2</v>
      </c>
      <c r="HC68" s="185" t="s">
        <v>14</v>
      </c>
      <c r="HD68" s="185" t="s">
        <v>14</v>
      </c>
      <c r="HE68" s="182">
        <v>44489</v>
      </c>
      <c r="HF68" s="192" t="s">
        <v>3499</v>
      </c>
      <c r="HG68" s="192">
        <v>2</v>
      </c>
      <c r="HH68" s="192" t="s">
        <v>2716</v>
      </c>
      <c r="HI68" s="192" t="s">
        <v>22</v>
      </c>
      <c r="HJ68" s="192">
        <v>2</v>
      </c>
      <c r="HK68" s="192" t="s">
        <v>14</v>
      </c>
      <c r="HL68" s="192" t="s">
        <v>14</v>
      </c>
      <c r="HM68" s="193">
        <v>44489</v>
      </c>
      <c r="HN68" s="191" t="s">
        <v>3505</v>
      </c>
      <c r="HO68" s="185">
        <v>2</v>
      </c>
      <c r="HP68" s="185" t="s">
        <v>2716</v>
      </c>
      <c r="HQ68" s="185" t="s">
        <v>22</v>
      </c>
      <c r="HR68" s="185">
        <v>2</v>
      </c>
      <c r="HS68" s="185" t="s">
        <v>14</v>
      </c>
      <c r="HT68" s="185" t="s">
        <v>14</v>
      </c>
      <c r="HU68" s="182">
        <v>44489</v>
      </c>
      <c r="HV68" s="192" t="s">
        <v>3502</v>
      </c>
      <c r="HW68" s="192">
        <v>1</v>
      </c>
      <c r="HX68" s="192" t="s">
        <v>2716</v>
      </c>
      <c r="HY68" s="192" t="s">
        <v>22</v>
      </c>
      <c r="HZ68" s="192">
        <v>2</v>
      </c>
      <c r="IA68" s="192" t="s">
        <v>14</v>
      </c>
      <c r="IB68" s="192" t="s">
        <v>14</v>
      </c>
      <c r="IC68" s="193">
        <v>44489</v>
      </c>
      <c r="ID68" s="191" t="s">
        <v>3504</v>
      </c>
      <c r="IE68" s="185">
        <v>0</v>
      </c>
      <c r="IF68" s="185" t="s">
        <v>2716</v>
      </c>
      <c r="IG68" s="185" t="s">
        <v>22</v>
      </c>
      <c r="IH68" s="185">
        <v>2</v>
      </c>
      <c r="II68" s="185" t="s">
        <v>14</v>
      </c>
      <c r="IJ68" s="185" t="s">
        <v>14</v>
      </c>
      <c r="IK68" s="182">
        <v>44489</v>
      </c>
      <c r="IL68" s="192" t="s">
        <v>3503</v>
      </c>
      <c r="IM68" s="192">
        <v>2</v>
      </c>
      <c r="IN68" s="192" t="s">
        <v>2716</v>
      </c>
      <c r="IO68" s="192" t="s">
        <v>22</v>
      </c>
      <c r="IP68" s="192">
        <v>2</v>
      </c>
      <c r="IQ68" s="192" t="s">
        <v>14</v>
      </c>
      <c r="IR68" s="192" t="s">
        <v>14</v>
      </c>
      <c r="IS68" s="193">
        <v>44489</v>
      </c>
    </row>
    <row r="69" spans="1:253" s="187" customFormat="1" ht="12.95" customHeight="1" x14ac:dyDescent="0.2">
      <c r="A69" s="187" t="s">
        <v>10</v>
      </c>
      <c r="B69" s="187" t="s">
        <v>8401</v>
      </c>
      <c r="C69" s="187" t="s">
        <v>11</v>
      </c>
      <c r="D69" s="187" t="s">
        <v>12</v>
      </c>
      <c r="E69" s="187" t="s">
        <v>8026</v>
      </c>
      <c r="F69" s="187" t="s">
        <v>2452</v>
      </c>
      <c r="G69" s="180">
        <v>20402000</v>
      </c>
      <c r="H69" s="181" t="s">
        <v>2449</v>
      </c>
      <c r="I69" s="181" t="s">
        <v>22</v>
      </c>
      <c r="J69" s="181">
        <v>2</v>
      </c>
      <c r="K69" s="181" t="s">
        <v>2451</v>
      </c>
      <c r="L69" s="181" t="s">
        <v>2450</v>
      </c>
      <c r="M69" s="182">
        <v>44267</v>
      </c>
      <c r="N69" s="191" t="s">
        <v>1943</v>
      </c>
      <c r="O69" s="183">
        <v>1220190</v>
      </c>
      <c r="P69" s="183" t="s">
        <v>1937</v>
      </c>
      <c r="Q69" s="183" t="s">
        <v>47</v>
      </c>
      <c r="R69" s="183">
        <v>1</v>
      </c>
      <c r="S69" s="183" t="s">
        <v>1942</v>
      </c>
      <c r="T69" s="183" t="s">
        <v>1941</v>
      </c>
      <c r="U69" s="184">
        <v>44109</v>
      </c>
      <c r="V69" s="191" t="s">
        <v>2454</v>
      </c>
      <c r="W69" s="181">
        <v>20402000</v>
      </c>
      <c r="X69" s="181" t="s">
        <v>2449</v>
      </c>
      <c r="Y69" s="181" t="s">
        <v>22</v>
      </c>
      <c r="Z69" s="181">
        <v>2</v>
      </c>
      <c r="AA69" s="181" t="s">
        <v>2453</v>
      </c>
      <c r="AB69" s="181" t="s">
        <v>2450</v>
      </c>
      <c r="AC69" s="182">
        <v>44267</v>
      </c>
      <c r="AD69" s="191" t="s">
        <v>2458</v>
      </c>
      <c r="AE69" s="189">
        <v>11712000</v>
      </c>
      <c r="AF69" s="189" t="s">
        <v>2455</v>
      </c>
      <c r="AG69" s="189" t="s">
        <v>22</v>
      </c>
      <c r="AH69" s="189">
        <v>2</v>
      </c>
      <c r="AI69" s="189" t="s">
        <v>2457</v>
      </c>
      <c r="AJ69" s="189" t="s">
        <v>2456</v>
      </c>
      <c r="AK69" s="190">
        <v>44267</v>
      </c>
      <c r="AL69" s="191" t="s">
        <v>5974</v>
      </c>
      <c r="AM69" s="181">
        <v>1147000</v>
      </c>
      <c r="AN69" s="181" t="s">
        <v>5960</v>
      </c>
      <c r="AO69" s="181" t="s">
        <v>47</v>
      </c>
      <c r="AP69" s="181">
        <v>1</v>
      </c>
      <c r="AQ69" s="181" t="s">
        <v>5973</v>
      </c>
      <c r="AR69" s="181" t="s">
        <v>5972</v>
      </c>
      <c r="AS69" s="182">
        <v>44620</v>
      </c>
      <c r="AT69" s="192" t="s">
        <v>1251</v>
      </c>
      <c r="AU69" s="189" t="s">
        <v>14</v>
      </c>
      <c r="AV69" s="189" t="s">
        <v>14</v>
      </c>
      <c r="AW69" s="189" t="s">
        <v>14</v>
      </c>
      <c r="AX69" s="189" t="s">
        <v>14</v>
      </c>
      <c r="AY69" s="189" t="s">
        <v>1250</v>
      </c>
      <c r="AZ69" s="189" t="s">
        <v>14</v>
      </c>
      <c r="BA69" s="190">
        <v>43707</v>
      </c>
      <c r="BB69" s="191" t="s">
        <v>1100</v>
      </c>
      <c r="BC69" s="181">
        <v>44056</v>
      </c>
      <c r="BD69" s="181" t="s">
        <v>1098</v>
      </c>
      <c r="BE69" s="181" t="s">
        <v>19</v>
      </c>
      <c r="BF69" s="181">
        <v>3</v>
      </c>
      <c r="BG69" s="181">
        <v>0</v>
      </c>
      <c r="BH69" s="181" t="s">
        <v>1099</v>
      </c>
      <c r="BI69" s="182">
        <v>43642</v>
      </c>
      <c r="BJ69" s="192" t="s">
        <v>5976</v>
      </c>
      <c r="BK69" s="192">
        <v>1047</v>
      </c>
      <c r="BL69" s="192" t="s">
        <v>5964</v>
      </c>
      <c r="BM69" s="192" t="s">
        <v>47</v>
      </c>
      <c r="BN69" s="192">
        <v>1</v>
      </c>
      <c r="BO69" s="192" t="s">
        <v>5975</v>
      </c>
      <c r="BP69" s="189" t="s">
        <v>2535</v>
      </c>
      <c r="BQ69" s="193">
        <v>44620</v>
      </c>
      <c r="BR69" s="191" t="s">
        <v>16</v>
      </c>
      <c r="BS69" s="185" t="s">
        <v>14</v>
      </c>
      <c r="BT69" s="185">
        <v>0</v>
      </c>
      <c r="BU69" s="185" t="s">
        <v>14</v>
      </c>
      <c r="BV69" s="185" t="s">
        <v>14</v>
      </c>
      <c r="BW69" s="185" t="s">
        <v>15</v>
      </c>
      <c r="BX69" s="185">
        <v>0</v>
      </c>
      <c r="BY69" s="182">
        <v>43489</v>
      </c>
      <c r="BZ69" s="192" t="s">
        <v>20</v>
      </c>
      <c r="CA69" s="192">
        <v>1</v>
      </c>
      <c r="CB69" s="192" t="s">
        <v>10</v>
      </c>
      <c r="CC69" s="192" t="s">
        <v>19</v>
      </c>
      <c r="CD69" s="192">
        <v>3</v>
      </c>
      <c r="CE69" s="192" t="s">
        <v>10</v>
      </c>
      <c r="CF69" s="192" t="s">
        <v>11</v>
      </c>
      <c r="CG69" s="193">
        <v>43489</v>
      </c>
      <c r="CH69" s="191" t="s">
        <v>9040</v>
      </c>
      <c r="CI69" s="192" t="e">
        <v>#N/A</v>
      </c>
      <c r="CJ69" s="192" t="e">
        <v>#N/A</v>
      </c>
      <c r="CK69" s="192" t="e">
        <v>#N/A</v>
      </c>
      <c r="CL69" s="192" t="e">
        <v>#N/A</v>
      </c>
      <c r="CM69" s="192" t="e">
        <v>#N/A</v>
      </c>
      <c r="CN69" s="192" t="e">
        <v>#N/A</v>
      </c>
      <c r="CO69" s="194" t="e">
        <v>#N/A</v>
      </c>
      <c r="CP69" s="192" t="s">
        <v>26</v>
      </c>
      <c r="CQ69" s="185" t="s">
        <v>14</v>
      </c>
      <c r="CR69" s="185">
        <v>0</v>
      </c>
      <c r="CS69" s="185" t="s">
        <v>14</v>
      </c>
      <c r="CT69" s="185" t="s">
        <v>14</v>
      </c>
      <c r="CU69" s="185" t="s">
        <v>15</v>
      </c>
      <c r="CV69" s="185">
        <v>0</v>
      </c>
      <c r="CW69" s="182">
        <v>43489</v>
      </c>
      <c r="CX69" s="192" t="s">
        <v>2459</v>
      </c>
      <c r="CY69" s="189">
        <v>5900000</v>
      </c>
      <c r="CZ69" s="189" t="s">
        <v>2455</v>
      </c>
      <c r="DA69" s="189" t="s">
        <v>22</v>
      </c>
      <c r="DB69" s="189">
        <v>2</v>
      </c>
      <c r="DC69" s="189" t="s">
        <v>2460</v>
      </c>
      <c r="DD69" s="189" t="s">
        <v>2456</v>
      </c>
      <c r="DE69" s="195">
        <v>44267</v>
      </c>
      <c r="DF69" s="191" t="s">
        <v>2461</v>
      </c>
      <c r="DG69" s="181">
        <v>8691000</v>
      </c>
      <c r="DH69" s="185" t="s">
        <v>2455</v>
      </c>
      <c r="DI69" s="185" t="s">
        <v>22</v>
      </c>
      <c r="DJ69" s="185">
        <v>2</v>
      </c>
      <c r="DK69" s="185" t="s">
        <v>2460</v>
      </c>
      <c r="DL69" s="185" t="s">
        <v>2456</v>
      </c>
      <c r="DM69" s="182">
        <v>44267</v>
      </c>
      <c r="DN69" s="192" t="s">
        <v>2462</v>
      </c>
      <c r="DO69" s="189">
        <v>5812000</v>
      </c>
      <c r="DP69" s="192" t="s">
        <v>2455</v>
      </c>
      <c r="DQ69" s="192" t="s">
        <v>22</v>
      </c>
      <c r="DR69" s="192">
        <v>2</v>
      </c>
      <c r="DS69" s="192" t="s">
        <v>2460</v>
      </c>
      <c r="DT69" s="192" t="s">
        <v>2456</v>
      </c>
      <c r="DU69" s="193">
        <v>44267</v>
      </c>
      <c r="DV69" s="191" t="s">
        <v>2463</v>
      </c>
      <c r="DW69" s="181">
        <v>3700000</v>
      </c>
      <c r="DX69" s="185" t="s">
        <v>2455</v>
      </c>
      <c r="DY69" s="185" t="s">
        <v>22</v>
      </c>
      <c r="DZ69" s="185">
        <v>2</v>
      </c>
      <c r="EA69" s="185" t="s">
        <v>2460</v>
      </c>
      <c r="EB69" s="185" t="s">
        <v>2456</v>
      </c>
      <c r="EC69" s="182">
        <v>44267</v>
      </c>
      <c r="ED69" s="192" t="s">
        <v>2464</v>
      </c>
      <c r="EE69" s="189">
        <v>2200000</v>
      </c>
      <c r="EF69" s="192" t="s">
        <v>2455</v>
      </c>
      <c r="EG69" s="192" t="s">
        <v>22</v>
      </c>
      <c r="EH69" s="192">
        <v>2</v>
      </c>
      <c r="EI69" s="192" t="s">
        <v>2460</v>
      </c>
      <c r="EJ69" s="192" t="s">
        <v>2456</v>
      </c>
      <c r="EK69" s="193">
        <v>44267</v>
      </c>
      <c r="EL69" s="191" t="s">
        <v>2465</v>
      </c>
      <c r="EM69" s="181">
        <v>0</v>
      </c>
      <c r="EN69" s="185" t="s">
        <v>2455</v>
      </c>
      <c r="EO69" s="185" t="s">
        <v>22</v>
      </c>
      <c r="EP69" s="185">
        <v>2</v>
      </c>
      <c r="EQ69" s="185" t="s">
        <v>2460</v>
      </c>
      <c r="ER69" s="185" t="s">
        <v>2456</v>
      </c>
      <c r="ES69" s="182">
        <v>44267</v>
      </c>
      <c r="ET69" s="192" t="s">
        <v>2577</v>
      </c>
      <c r="EU69" s="192">
        <v>974</v>
      </c>
      <c r="EV69" s="192" t="s">
        <v>2534</v>
      </c>
      <c r="EW69" s="192" t="s">
        <v>22</v>
      </c>
      <c r="EX69" s="192">
        <v>2</v>
      </c>
      <c r="EY69" s="192" t="s">
        <v>2576</v>
      </c>
      <c r="EZ69" s="192" t="s">
        <v>664</v>
      </c>
      <c r="FA69" s="193">
        <v>44281</v>
      </c>
      <c r="FB69" s="191" t="s">
        <v>24</v>
      </c>
      <c r="FC69" s="185">
        <v>5</v>
      </c>
      <c r="FD69" s="185">
        <v>0</v>
      </c>
      <c r="FE69" s="185" t="s">
        <v>22</v>
      </c>
      <c r="FF69" s="185">
        <v>2</v>
      </c>
      <c r="FG69" s="185" t="s">
        <v>23</v>
      </c>
      <c r="FH69" s="185">
        <v>0</v>
      </c>
      <c r="FI69" s="182">
        <v>43489</v>
      </c>
      <c r="FJ69" s="191" t="s">
        <v>28</v>
      </c>
      <c r="FK69" s="192" t="s">
        <v>14</v>
      </c>
      <c r="FL69" s="192">
        <v>0</v>
      </c>
      <c r="FM69" s="192" t="s">
        <v>14</v>
      </c>
      <c r="FN69" s="192" t="s">
        <v>14</v>
      </c>
      <c r="FO69" s="192" t="s">
        <v>15</v>
      </c>
      <c r="FP69" s="189">
        <v>0</v>
      </c>
      <c r="FQ69" s="190">
        <v>43489</v>
      </c>
      <c r="FR69" s="191" t="s">
        <v>30</v>
      </c>
      <c r="FS69" s="185" t="s">
        <v>14</v>
      </c>
      <c r="FT69" s="185">
        <v>0</v>
      </c>
      <c r="FU69" s="185" t="s">
        <v>14</v>
      </c>
      <c r="FV69" s="185" t="s">
        <v>14</v>
      </c>
      <c r="FW69" s="185" t="s">
        <v>15</v>
      </c>
      <c r="FX69" s="185">
        <v>0</v>
      </c>
      <c r="FY69" s="182">
        <v>43489</v>
      </c>
      <c r="FZ69" s="192" t="s">
        <v>3962</v>
      </c>
      <c r="GA69" s="192">
        <v>0</v>
      </c>
      <c r="GB69" s="192" t="s">
        <v>2716</v>
      </c>
      <c r="GC69" s="192" t="s">
        <v>22</v>
      </c>
      <c r="GD69" s="192">
        <v>2</v>
      </c>
      <c r="GE69" s="192" t="s">
        <v>14</v>
      </c>
      <c r="GF69" s="192" t="s">
        <v>14</v>
      </c>
      <c r="GG69" s="193">
        <v>44496</v>
      </c>
      <c r="GH69" s="191" t="s">
        <v>3968</v>
      </c>
      <c r="GI69" s="185">
        <v>3</v>
      </c>
      <c r="GJ69" s="185" t="s">
        <v>2716</v>
      </c>
      <c r="GK69" s="185" t="s">
        <v>22</v>
      </c>
      <c r="GL69" s="185">
        <v>2</v>
      </c>
      <c r="GM69" s="185" t="s">
        <v>14</v>
      </c>
      <c r="GN69" s="185" t="s">
        <v>14</v>
      </c>
      <c r="GO69" s="182">
        <v>44496</v>
      </c>
      <c r="GP69" s="192" t="s">
        <v>3963</v>
      </c>
      <c r="GQ69" s="192">
        <v>2</v>
      </c>
      <c r="GR69" s="192" t="s">
        <v>2716</v>
      </c>
      <c r="GS69" s="192" t="s">
        <v>22</v>
      </c>
      <c r="GT69" s="192">
        <v>2</v>
      </c>
      <c r="GU69" s="192" t="s">
        <v>14</v>
      </c>
      <c r="GV69" s="192" t="s">
        <v>14</v>
      </c>
      <c r="GW69" s="193">
        <v>44496</v>
      </c>
      <c r="GX69" s="191" t="s">
        <v>3969</v>
      </c>
      <c r="GY69" s="185">
        <v>3</v>
      </c>
      <c r="GZ69" s="185" t="s">
        <v>2716</v>
      </c>
      <c r="HA69" s="185" t="s">
        <v>22</v>
      </c>
      <c r="HB69" s="185">
        <v>2</v>
      </c>
      <c r="HC69" s="185" t="s">
        <v>14</v>
      </c>
      <c r="HD69" s="185" t="s">
        <v>14</v>
      </c>
      <c r="HE69" s="182">
        <v>44496</v>
      </c>
      <c r="HF69" s="192" t="s">
        <v>3961</v>
      </c>
      <c r="HG69" s="192">
        <v>2</v>
      </c>
      <c r="HH69" s="192" t="s">
        <v>2716</v>
      </c>
      <c r="HI69" s="192" t="s">
        <v>22</v>
      </c>
      <c r="HJ69" s="192">
        <v>2</v>
      </c>
      <c r="HK69" s="192" t="s">
        <v>14</v>
      </c>
      <c r="HL69" s="192" t="s">
        <v>14</v>
      </c>
      <c r="HM69" s="193">
        <v>44496</v>
      </c>
      <c r="HN69" s="191" t="s">
        <v>3967</v>
      </c>
      <c r="HO69" s="185">
        <v>3</v>
      </c>
      <c r="HP69" s="185" t="s">
        <v>2716</v>
      </c>
      <c r="HQ69" s="185" t="s">
        <v>22</v>
      </c>
      <c r="HR69" s="185">
        <v>2</v>
      </c>
      <c r="HS69" s="185" t="s">
        <v>14</v>
      </c>
      <c r="HT69" s="185" t="s">
        <v>14</v>
      </c>
      <c r="HU69" s="182">
        <v>44496</v>
      </c>
      <c r="HV69" s="192" t="s">
        <v>3964</v>
      </c>
      <c r="HW69" s="192">
        <v>3</v>
      </c>
      <c r="HX69" s="192" t="s">
        <v>2716</v>
      </c>
      <c r="HY69" s="192" t="s">
        <v>22</v>
      </c>
      <c r="HZ69" s="192">
        <v>2</v>
      </c>
      <c r="IA69" s="192" t="s">
        <v>14</v>
      </c>
      <c r="IB69" s="192" t="s">
        <v>14</v>
      </c>
      <c r="IC69" s="193">
        <v>44496</v>
      </c>
      <c r="ID69" s="191" t="s">
        <v>3966</v>
      </c>
      <c r="IE69" s="185">
        <v>1</v>
      </c>
      <c r="IF69" s="185" t="s">
        <v>2716</v>
      </c>
      <c r="IG69" s="185" t="s">
        <v>22</v>
      </c>
      <c r="IH69" s="185">
        <v>2</v>
      </c>
      <c r="II69" s="185" t="s">
        <v>14</v>
      </c>
      <c r="IJ69" s="185" t="s">
        <v>14</v>
      </c>
      <c r="IK69" s="182">
        <v>44496</v>
      </c>
      <c r="IL69" s="192" t="s">
        <v>3965</v>
      </c>
      <c r="IM69" s="192">
        <v>3</v>
      </c>
      <c r="IN69" s="192" t="s">
        <v>2716</v>
      </c>
      <c r="IO69" s="192" t="s">
        <v>22</v>
      </c>
      <c r="IP69" s="192">
        <v>2</v>
      </c>
      <c r="IQ69" s="192" t="s">
        <v>14</v>
      </c>
      <c r="IR69" s="192" t="s">
        <v>14</v>
      </c>
      <c r="IS69" s="193">
        <v>44496</v>
      </c>
    </row>
    <row r="70" spans="1:253" s="187" customFormat="1" ht="12.95" customHeight="1" x14ac:dyDescent="0.2">
      <c r="A70" s="187" t="s">
        <v>1639</v>
      </c>
      <c r="B70" s="187" t="s">
        <v>8433</v>
      </c>
      <c r="C70" s="187" t="s">
        <v>1640</v>
      </c>
      <c r="D70" s="187" t="s">
        <v>462</v>
      </c>
      <c r="E70" s="187" t="s">
        <v>8029</v>
      </c>
      <c r="F70" s="187" t="s">
        <v>5102</v>
      </c>
      <c r="G70" s="180">
        <v>54980000</v>
      </c>
      <c r="H70" s="181" t="s">
        <v>5099</v>
      </c>
      <c r="I70" s="181" t="s">
        <v>22</v>
      </c>
      <c r="J70" s="181">
        <v>2</v>
      </c>
      <c r="K70" s="181" t="s">
        <v>5101</v>
      </c>
      <c r="L70" s="181" t="s">
        <v>5100</v>
      </c>
      <c r="M70" s="182">
        <v>44584</v>
      </c>
      <c r="N70" s="191" t="s">
        <v>5200</v>
      </c>
      <c r="O70" s="183">
        <v>692711</v>
      </c>
      <c r="P70" s="183" t="s">
        <v>5198</v>
      </c>
      <c r="Q70" s="183" t="s">
        <v>22</v>
      </c>
      <c r="R70" s="183">
        <v>2</v>
      </c>
      <c r="S70" s="183" t="s">
        <v>5199</v>
      </c>
      <c r="T70" s="183" t="s">
        <v>2424</v>
      </c>
      <c r="U70" s="184">
        <v>44585</v>
      </c>
      <c r="V70" s="191" t="s">
        <v>5195</v>
      </c>
      <c r="W70" s="181">
        <v>54980000</v>
      </c>
      <c r="X70" s="181" t="s">
        <v>5190</v>
      </c>
      <c r="Y70" s="181" t="s">
        <v>22</v>
      </c>
      <c r="Z70" s="181">
        <v>2</v>
      </c>
      <c r="AA70" s="181" t="s">
        <v>5194</v>
      </c>
      <c r="AB70" s="181" t="s">
        <v>5191</v>
      </c>
      <c r="AC70" s="182">
        <v>44585</v>
      </c>
      <c r="AD70" s="191" t="s">
        <v>5197</v>
      </c>
      <c r="AE70" s="189">
        <v>20812000</v>
      </c>
      <c r="AF70" s="189" t="s">
        <v>5119</v>
      </c>
      <c r="AG70" s="189" t="s">
        <v>22</v>
      </c>
      <c r="AH70" s="189">
        <v>2</v>
      </c>
      <c r="AI70" s="189" t="s">
        <v>5196</v>
      </c>
      <c r="AJ70" s="189" t="s">
        <v>5107</v>
      </c>
      <c r="AK70" s="190">
        <v>44585</v>
      </c>
      <c r="AL70" s="191" t="s">
        <v>6445</v>
      </c>
      <c r="AM70" s="181">
        <v>2048000</v>
      </c>
      <c r="AN70" s="181" t="s">
        <v>6442</v>
      </c>
      <c r="AO70" s="181" t="s">
        <v>22</v>
      </c>
      <c r="AP70" s="181">
        <v>2</v>
      </c>
      <c r="AQ70" s="181" t="s">
        <v>6444</v>
      </c>
      <c r="AR70" s="181" t="s">
        <v>6443</v>
      </c>
      <c r="AS70" s="182">
        <v>44640</v>
      </c>
      <c r="AT70" s="192" t="s">
        <v>1645</v>
      </c>
      <c r="AU70" s="189" t="s">
        <v>14</v>
      </c>
      <c r="AV70" s="189" t="s">
        <v>14</v>
      </c>
      <c r="AW70" s="189" t="s">
        <v>14</v>
      </c>
      <c r="AX70" s="189" t="s">
        <v>14</v>
      </c>
      <c r="AY70" s="189" t="s">
        <v>14</v>
      </c>
      <c r="AZ70" s="189" t="s">
        <v>14</v>
      </c>
      <c r="BA70" s="190">
        <v>43920</v>
      </c>
      <c r="BB70" s="191" t="s">
        <v>1644</v>
      </c>
      <c r="BC70" s="181" t="s">
        <v>14</v>
      </c>
      <c r="BD70" s="181" t="s">
        <v>14</v>
      </c>
      <c r="BE70" s="181" t="s">
        <v>14</v>
      </c>
      <c r="BF70" s="181" t="s">
        <v>14</v>
      </c>
      <c r="BG70" s="181" t="s">
        <v>14</v>
      </c>
      <c r="BH70" s="181" t="s">
        <v>14</v>
      </c>
      <c r="BI70" s="182">
        <v>43920</v>
      </c>
      <c r="BJ70" s="192" t="s">
        <v>6335</v>
      </c>
      <c r="BK70" s="192">
        <v>10677</v>
      </c>
      <c r="BL70" s="192" t="s">
        <v>6228</v>
      </c>
      <c r="BM70" s="192" t="s">
        <v>22</v>
      </c>
      <c r="BN70" s="192">
        <v>2</v>
      </c>
      <c r="BO70" s="192" t="s">
        <v>6331</v>
      </c>
      <c r="BP70" s="189" t="s">
        <v>2535</v>
      </c>
      <c r="BQ70" s="193">
        <v>44635</v>
      </c>
      <c r="BR70" s="191" t="s">
        <v>1641</v>
      </c>
      <c r="BS70" s="185" t="s">
        <v>14</v>
      </c>
      <c r="BT70" s="185" t="s">
        <v>14</v>
      </c>
      <c r="BU70" s="185" t="s">
        <v>14</v>
      </c>
      <c r="BV70" s="185" t="s">
        <v>14</v>
      </c>
      <c r="BW70" s="185" t="s">
        <v>14</v>
      </c>
      <c r="BX70" s="185" t="s">
        <v>14</v>
      </c>
      <c r="BY70" s="182">
        <v>43920</v>
      </c>
      <c r="BZ70" s="192" t="s">
        <v>1642</v>
      </c>
      <c r="CA70" s="192" t="s">
        <v>14</v>
      </c>
      <c r="CB70" s="192" t="s">
        <v>14</v>
      </c>
      <c r="CC70" s="192" t="s">
        <v>14</v>
      </c>
      <c r="CD70" s="192" t="s">
        <v>14</v>
      </c>
      <c r="CE70" s="192" t="s">
        <v>14</v>
      </c>
      <c r="CF70" s="192" t="s">
        <v>14</v>
      </c>
      <c r="CG70" s="193">
        <v>43920</v>
      </c>
      <c r="CH70" s="191" t="s">
        <v>9041</v>
      </c>
      <c r="CI70" s="192" t="e">
        <v>#N/A</v>
      </c>
      <c r="CJ70" s="192" t="e">
        <v>#N/A</v>
      </c>
      <c r="CK70" s="192" t="e">
        <v>#N/A</v>
      </c>
      <c r="CL70" s="192" t="e">
        <v>#N/A</v>
      </c>
      <c r="CM70" s="192" t="e">
        <v>#N/A</v>
      </c>
      <c r="CN70" s="192" t="e">
        <v>#N/A</v>
      </c>
      <c r="CO70" s="194" t="e">
        <v>#N/A</v>
      </c>
      <c r="CP70" s="192" t="s">
        <v>1643</v>
      </c>
      <c r="CQ70" s="185" t="s">
        <v>14</v>
      </c>
      <c r="CR70" s="185" t="s">
        <v>14</v>
      </c>
      <c r="CS70" s="185" t="s">
        <v>14</v>
      </c>
      <c r="CT70" s="185" t="s">
        <v>14</v>
      </c>
      <c r="CU70" s="185" t="s">
        <v>14</v>
      </c>
      <c r="CV70" s="185" t="s">
        <v>14</v>
      </c>
      <c r="CW70" s="182">
        <v>43920</v>
      </c>
      <c r="CX70" s="192" t="s">
        <v>5203</v>
      </c>
      <c r="CY70" s="189">
        <v>14400000</v>
      </c>
      <c r="CZ70" s="189" t="s">
        <v>5119</v>
      </c>
      <c r="DA70" s="189" t="s">
        <v>22</v>
      </c>
      <c r="DB70" s="189">
        <v>2</v>
      </c>
      <c r="DC70" s="189" t="s">
        <v>5207</v>
      </c>
      <c r="DD70" s="189" t="s">
        <v>5107</v>
      </c>
      <c r="DE70" s="195">
        <v>44585</v>
      </c>
      <c r="DF70" s="191" t="s">
        <v>5205</v>
      </c>
      <c r="DG70" s="181">
        <v>39568000</v>
      </c>
      <c r="DH70" s="185" t="s">
        <v>5119</v>
      </c>
      <c r="DI70" s="185" t="s">
        <v>22</v>
      </c>
      <c r="DJ70" s="185">
        <v>2</v>
      </c>
      <c r="DK70" s="185" t="s">
        <v>5204</v>
      </c>
      <c r="DL70" s="185" t="s">
        <v>5107</v>
      </c>
      <c r="DM70" s="182">
        <v>44585</v>
      </c>
      <c r="DN70" s="192" t="s">
        <v>5206</v>
      </c>
      <c r="DO70" s="189">
        <v>1012000</v>
      </c>
      <c r="DP70" s="192" t="s">
        <v>5119</v>
      </c>
      <c r="DQ70" s="192" t="s">
        <v>22</v>
      </c>
      <c r="DR70" s="192">
        <v>2</v>
      </c>
      <c r="DS70" s="192" t="s">
        <v>5204</v>
      </c>
      <c r="DT70" s="192" t="s">
        <v>5107</v>
      </c>
      <c r="DU70" s="193">
        <v>44585</v>
      </c>
      <c r="DV70" s="191" t="s">
        <v>5208</v>
      </c>
      <c r="DW70" s="181">
        <v>7289000</v>
      </c>
      <c r="DX70" s="185" t="s">
        <v>5119</v>
      </c>
      <c r="DY70" s="185" t="s">
        <v>22</v>
      </c>
      <c r="DZ70" s="185">
        <v>2</v>
      </c>
      <c r="EA70" s="185" t="s">
        <v>5207</v>
      </c>
      <c r="EB70" s="185" t="s">
        <v>5107</v>
      </c>
      <c r="EC70" s="182">
        <v>44585</v>
      </c>
      <c r="ED70" s="192" t="s">
        <v>5210</v>
      </c>
      <c r="EE70" s="189">
        <v>6960000</v>
      </c>
      <c r="EF70" s="192" t="s">
        <v>5119</v>
      </c>
      <c r="EG70" s="192" t="s">
        <v>22</v>
      </c>
      <c r="EH70" s="192">
        <v>2</v>
      </c>
      <c r="EI70" s="192" t="s">
        <v>5209</v>
      </c>
      <c r="EJ70" s="192" t="s">
        <v>5107</v>
      </c>
      <c r="EK70" s="193">
        <v>44585</v>
      </c>
      <c r="EL70" s="191" t="s">
        <v>5212</v>
      </c>
      <c r="EM70" s="181">
        <v>151000</v>
      </c>
      <c r="EN70" s="185" t="s">
        <v>5119</v>
      </c>
      <c r="EO70" s="185" t="s">
        <v>22</v>
      </c>
      <c r="EP70" s="185">
        <v>2</v>
      </c>
      <c r="EQ70" s="185" t="s">
        <v>5211</v>
      </c>
      <c r="ER70" s="185" t="s">
        <v>5107</v>
      </c>
      <c r="ES70" s="182">
        <v>44585</v>
      </c>
      <c r="ET70" s="192" t="s">
        <v>6336</v>
      </c>
      <c r="EU70" s="192">
        <v>10677</v>
      </c>
      <c r="EV70" s="192" t="s">
        <v>6228</v>
      </c>
      <c r="EW70" s="192" t="s">
        <v>22</v>
      </c>
      <c r="EX70" s="192">
        <v>2</v>
      </c>
      <c r="EY70" s="192" t="s">
        <v>6333</v>
      </c>
      <c r="EZ70" s="192" t="s">
        <v>2535</v>
      </c>
      <c r="FA70" s="193">
        <v>44635</v>
      </c>
      <c r="FB70" s="191" t="s">
        <v>2422</v>
      </c>
      <c r="FC70" s="185">
        <v>4</v>
      </c>
      <c r="FD70" s="185" t="s">
        <v>2419</v>
      </c>
      <c r="FE70" s="185" t="s">
        <v>22</v>
      </c>
      <c r="FF70" s="185">
        <v>2</v>
      </c>
      <c r="FG70" s="185" t="s">
        <v>2421</v>
      </c>
      <c r="FH70" s="185" t="s">
        <v>2420</v>
      </c>
      <c r="FI70" s="182">
        <v>44228</v>
      </c>
      <c r="FJ70" s="191" t="s">
        <v>1646</v>
      </c>
      <c r="FK70" s="192" t="s">
        <v>14</v>
      </c>
      <c r="FL70" s="192" t="s">
        <v>14</v>
      </c>
      <c r="FM70" s="192" t="s">
        <v>14</v>
      </c>
      <c r="FN70" s="192" t="s">
        <v>14</v>
      </c>
      <c r="FO70" s="192" t="s">
        <v>14</v>
      </c>
      <c r="FP70" s="189" t="s">
        <v>14</v>
      </c>
      <c r="FQ70" s="190">
        <v>43920</v>
      </c>
      <c r="FR70" s="191" t="s">
        <v>1647</v>
      </c>
      <c r="FS70" s="185" t="s">
        <v>14</v>
      </c>
      <c r="FT70" s="185" t="s">
        <v>14</v>
      </c>
      <c r="FU70" s="185" t="s">
        <v>14</v>
      </c>
      <c r="FV70" s="185" t="s">
        <v>14</v>
      </c>
      <c r="FW70" s="185" t="s">
        <v>14</v>
      </c>
      <c r="FX70" s="185" t="s">
        <v>14</v>
      </c>
      <c r="FY70" s="182">
        <v>43920</v>
      </c>
      <c r="FZ70" s="192" t="s">
        <v>4160</v>
      </c>
      <c r="GA70" s="192">
        <v>1</v>
      </c>
      <c r="GB70" s="192" t="s">
        <v>2716</v>
      </c>
      <c r="GC70" s="192" t="s">
        <v>22</v>
      </c>
      <c r="GD70" s="192">
        <v>2</v>
      </c>
      <c r="GE70" s="192" t="s">
        <v>14</v>
      </c>
      <c r="GF70" s="192" t="s">
        <v>14</v>
      </c>
      <c r="GG70" s="193">
        <v>44497</v>
      </c>
      <c r="GH70" s="191" t="s">
        <v>4166</v>
      </c>
      <c r="GI70" s="185">
        <v>3</v>
      </c>
      <c r="GJ70" s="185" t="s">
        <v>2716</v>
      </c>
      <c r="GK70" s="185" t="s">
        <v>22</v>
      </c>
      <c r="GL70" s="185">
        <v>2</v>
      </c>
      <c r="GM70" s="185" t="s">
        <v>14</v>
      </c>
      <c r="GN70" s="185" t="s">
        <v>14</v>
      </c>
      <c r="GO70" s="182">
        <v>44497</v>
      </c>
      <c r="GP70" s="192" t="s">
        <v>4161</v>
      </c>
      <c r="GQ70" s="192">
        <v>2</v>
      </c>
      <c r="GR70" s="192" t="s">
        <v>2716</v>
      </c>
      <c r="GS70" s="192" t="s">
        <v>22</v>
      </c>
      <c r="GT70" s="192">
        <v>2</v>
      </c>
      <c r="GU70" s="192" t="s">
        <v>14</v>
      </c>
      <c r="GV70" s="192" t="s">
        <v>14</v>
      </c>
      <c r="GW70" s="193">
        <v>44497</v>
      </c>
      <c r="GX70" s="191" t="s">
        <v>4167</v>
      </c>
      <c r="GY70" s="185">
        <v>3</v>
      </c>
      <c r="GZ70" s="185" t="s">
        <v>2716</v>
      </c>
      <c r="HA70" s="185" t="s">
        <v>22</v>
      </c>
      <c r="HB70" s="185">
        <v>2</v>
      </c>
      <c r="HC70" s="185" t="s">
        <v>14</v>
      </c>
      <c r="HD70" s="185" t="s">
        <v>14</v>
      </c>
      <c r="HE70" s="182">
        <v>44497</v>
      </c>
      <c r="HF70" s="192" t="s">
        <v>4159</v>
      </c>
      <c r="HG70" s="192">
        <v>2</v>
      </c>
      <c r="HH70" s="192" t="s">
        <v>2716</v>
      </c>
      <c r="HI70" s="192" t="s">
        <v>22</v>
      </c>
      <c r="HJ70" s="192">
        <v>2</v>
      </c>
      <c r="HK70" s="192" t="s">
        <v>14</v>
      </c>
      <c r="HL70" s="192" t="s">
        <v>14</v>
      </c>
      <c r="HM70" s="193">
        <v>44497</v>
      </c>
      <c r="HN70" s="191" t="s">
        <v>4165</v>
      </c>
      <c r="HO70" s="185">
        <v>2</v>
      </c>
      <c r="HP70" s="185" t="s">
        <v>2716</v>
      </c>
      <c r="HQ70" s="185" t="s">
        <v>22</v>
      </c>
      <c r="HR70" s="185">
        <v>2</v>
      </c>
      <c r="HS70" s="185" t="s">
        <v>14</v>
      </c>
      <c r="HT70" s="185" t="s">
        <v>14</v>
      </c>
      <c r="HU70" s="182">
        <v>44497</v>
      </c>
      <c r="HV70" s="192" t="s">
        <v>4162</v>
      </c>
      <c r="HW70" s="192">
        <v>3</v>
      </c>
      <c r="HX70" s="192" t="s">
        <v>2716</v>
      </c>
      <c r="HY70" s="192" t="s">
        <v>22</v>
      </c>
      <c r="HZ70" s="192">
        <v>2</v>
      </c>
      <c r="IA70" s="192" t="s">
        <v>14</v>
      </c>
      <c r="IB70" s="192" t="s">
        <v>14</v>
      </c>
      <c r="IC70" s="193">
        <v>44497</v>
      </c>
      <c r="ID70" s="191" t="s">
        <v>4164</v>
      </c>
      <c r="IE70" s="185">
        <v>1</v>
      </c>
      <c r="IF70" s="185" t="s">
        <v>2716</v>
      </c>
      <c r="IG70" s="185" t="s">
        <v>22</v>
      </c>
      <c r="IH70" s="185">
        <v>2</v>
      </c>
      <c r="II70" s="185" t="s">
        <v>14</v>
      </c>
      <c r="IJ70" s="185" t="s">
        <v>14</v>
      </c>
      <c r="IK70" s="182">
        <v>44497</v>
      </c>
      <c r="IL70" s="192" t="s">
        <v>4163</v>
      </c>
      <c r="IM70" s="192">
        <v>3</v>
      </c>
      <c r="IN70" s="192" t="s">
        <v>2716</v>
      </c>
      <c r="IO70" s="192" t="s">
        <v>22</v>
      </c>
      <c r="IP70" s="192">
        <v>2</v>
      </c>
      <c r="IQ70" s="192" t="s">
        <v>14</v>
      </c>
      <c r="IR70" s="192" t="s">
        <v>14</v>
      </c>
      <c r="IS70" s="193">
        <v>44497</v>
      </c>
    </row>
    <row r="71" spans="1:253" s="187" customFormat="1" ht="12.95" customHeight="1" x14ac:dyDescent="0.2">
      <c r="A71" s="187" t="s">
        <v>460</v>
      </c>
      <c r="B71" s="187" t="s">
        <v>8415</v>
      </c>
      <c r="C71" s="187" t="s">
        <v>461</v>
      </c>
      <c r="D71" s="187" t="s">
        <v>462</v>
      </c>
      <c r="E71" s="187" t="s">
        <v>8029</v>
      </c>
      <c r="F71" s="187" t="s">
        <v>5103</v>
      </c>
      <c r="G71" s="180">
        <v>54980000</v>
      </c>
      <c r="H71" s="181" t="s">
        <v>5099</v>
      </c>
      <c r="I71" s="181" t="s">
        <v>22</v>
      </c>
      <c r="J71" s="181">
        <v>2</v>
      </c>
      <c r="K71" s="181" t="s">
        <v>5101</v>
      </c>
      <c r="L71" s="181" t="s">
        <v>5100</v>
      </c>
      <c r="M71" s="182">
        <v>44584</v>
      </c>
      <c r="N71" s="191" t="s">
        <v>2426</v>
      </c>
      <c r="O71" s="183">
        <v>44857</v>
      </c>
      <c r="P71" s="183" t="s">
        <v>2423</v>
      </c>
      <c r="Q71" s="183" t="s">
        <v>22</v>
      </c>
      <c r="R71" s="183">
        <v>2</v>
      </c>
      <c r="S71" s="183" t="s">
        <v>2425</v>
      </c>
      <c r="T71" s="183" t="s">
        <v>2424</v>
      </c>
      <c r="U71" s="184">
        <v>44228</v>
      </c>
      <c r="V71" s="191" t="s">
        <v>5193</v>
      </c>
      <c r="W71" s="181">
        <v>3659000</v>
      </c>
      <c r="X71" s="181" t="s">
        <v>5190</v>
      </c>
      <c r="Y71" s="181" t="s">
        <v>22</v>
      </c>
      <c r="Z71" s="181">
        <v>2</v>
      </c>
      <c r="AA71" s="181" t="s">
        <v>5192</v>
      </c>
      <c r="AB71" s="181" t="s">
        <v>5191</v>
      </c>
      <c r="AC71" s="182">
        <v>44585</v>
      </c>
      <c r="AD71" s="191" t="s">
        <v>5109</v>
      </c>
      <c r="AE71" s="189">
        <v>2559000</v>
      </c>
      <c r="AF71" s="189" t="s">
        <v>5106</v>
      </c>
      <c r="AG71" s="189" t="s">
        <v>22</v>
      </c>
      <c r="AH71" s="189">
        <v>2</v>
      </c>
      <c r="AI71" s="189" t="s">
        <v>5108</v>
      </c>
      <c r="AJ71" s="189" t="s">
        <v>5107</v>
      </c>
      <c r="AK71" s="190">
        <v>44584</v>
      </c>
      <c r="AL71" s="191" t="s">
        <v>6441</v>
      </c>
      <c r="AM71" s="181">
        <v>1381000</v>
      </c>
      <c r="AN71" s="181" t="s">
        <v>6369</v>
      </c>
      <c r="AO71" s="181" t="s">
        <v>22</v>
      </c>
      <c r="AP71" s="181">
        <v>2</v>
      </c>
      <c r="AQ71" s="181" t="s">
        <v>6440</v>
      </c>
      <c r="AR71" s="181" t="s">
        <v>6370</v>
      </c>
      <c r="AS71" s="182">
        <v>44640</v>
      </c>
      <c r="AT71" s="192" t="s">
        <v>1083</v>
      </c>
      <c r="AU71" s="189" t="s">
        <v>14</v>
      </c>
      <c r="AV71" s="189" t="s">
        <v>14</v>
      </c>
      <c r="AW71" s="189" t="s">
        <v>14</v>
      </c>
      <c r="AX71" s="189" t="s">
        <v>14</v>
      </c>
      <c r="AY71" s="189" t="s">
        <v>14</v>
      </c>
      <c r="AZ71" s="189" t="s">
        <v>14</v>
      </c>
      <c r="BA71" s="190">
        <v>43608</v>
      </c>
      <c r="BB71" s="191" t="s">
        <v>1082</v>
      </c>
      <c r="BC71" s="181" t="s">
        <v>14</v>
      </c>
      <c r="BD71" s="181" t="s">
        <v>14</v>
      </c>
      <c r="BE71" s="181" t="s">
        <v>14</v>
      </c>
      <c r="BF71" s="181" t="s">
        <v>14</v>
      </c>
      <c r="BG71" s="181" t="s">
        <v>14</v>
      </c>
      <c r="BH71" s="181" t="s">
        <v>14</v>
      </c>
      <c r="BI71" s="182">
        <v>43608</v>
      </c>
      <c r="BJ71" s="192" t="s">
        <v>6337</v>
      </c>
      <c r="BK71" s="192">
        <v>38</v>
      </c>
      <c r="BL71" s="192" t="s">
        <v>6228</v>
      </c>
      <c r="BM71" s="192" t="s">
        <v>22</v>
      </c>
      <c r="BN71" s="192">
        <v>2</v>
      </c>
      <c r="BO71" s="192" t="s">
        <v>6331</v>
      </c>
      <c r="BP71" s="189" t="s">
        <v>2535</v>
      </c>
      <c r="BQ71" s="193">
        <v>44635</v>
      </c>
      <c r="BR71" s="191" t="s">
        <v>463</v>
      </c>
      <c r="BS71" s="185" t="s">
        <v>14</v>
      </c>
      <c r="BT71" s="185">
        <v>0</v>
      </c>
      <c r="BU71" s="185" t="s">
        <v>14</v>
      </c>
      <c r="BV71" s="185" t="s">
        <v>14</v>
      </c>
      <c r="BW71" s="185" t="s">
        <v>15</v>
      </c>
      <c r="BX71" s="185">
        <v>0</v>
      </c>
      <c r="BY71" s="182">
        <v>43510</v>
      </c>
      <c r="BZ71" s="192" t="s">
        <v>464</v>
      </c>
      <c r="CA71" s="192" t="s">
        <v>14</v>
      </c>
      <c r="CB71" s="192">
        <v>0</v>
      </c>
      <c r="CC71" s="192" t="s">
        <v>14</v>
      </c>
      <c r="CD71" s="192" t="s">
        <v>14</v>
      </c>
      <c r="CE71" s="192" t="s">
        <v>15</v>
      </c>
      <c r="CF71" s="192">
        <v>0</v>
      </c>
      <c r="CG71" s="193">
        <v>43510</v>
      </c>
      <c r="CH71" s="191" t="s">
        <v>9042</v>
      </c>
      <c r="CI71" s="192" t="e">
        <v>#N/A</v>
      </c>
      <c r="CJ71" s="192" t="e">
        <v>#N/A</v>
      </c>
      <c r="CK71" s="192" t="e">
        <v>#N/A</v>
      </c>
      <c r="CL71" s="192" t="e">
        <v>#N/A</v>
      </c>
      <c r="CM71" s="192" t="e">
        <v>#N/A</v>
      </c>
      <c r="CN71" s="192" t="e">
        <v>#N/A</v>
      </c>
      <c r="CO71" s="194" t="e">
        <v>#N/A</v>
      </c>
      <c r="CP71" s="192" t="s">
        <v>465</v>
      </c>
      <c r="CQ71" s="185" t="s">
        <v>14</v>
      </c>
      <c r="CR71" s="185">
        <v>0</v>
      </c>
      <c r="CS71" s="185" t="s">
        <v>14</v>
      </c>
      <c r="CT71" s="185" t="s">
        <v>14</v>
      </c>
      <c r="CU71" s="185" t="s">
        <v>15</v>
      </c>
      <c r="CV71" s="185">
        <v>0</v>
      </c>
      <c r="CW71" s="182">
        <v>43510</v>
      </c>
      <c r="CX71" s="192" t="s">
        <v>5110</v>
      </c>
      <c r="CY71" s="189">
        <v>1547000</v>
      </c>
      <c r="CZ71" s="189" t="s">
        <v>14</v>
      </c>
      <c r="DA71" s="189" t="s">
        <v>14</v>
      </c>
      <c r="DB71" s="189" t="s">
        <v>14</v>
      </c>
      <c r="DC71" s="189" t="s">
        <v>14</v>
      </c>
      <c r="DD71" s="189" t="s">
        <v>14</v>
      </c>
      <c r="DE71" s="195">
        <v>44584</v>
      </c>
      <c r="DF71" s="191" t="s">
        <v>5112</v>
      </c>
      <c r="DG71" s="181">
        <v>1100000</v>
      </c>
      <c r="DH71" s="185" t="s">
        <v>5106</v>
      </c>
      <c r="DI71" s="185" t="s">
        <v>22</v>
      </c>
      <c r="DJ71" s="185">
        <v>2</v>
      </c>
      <c r="DK71" s="185" t="s">
        <v>5111</v>
      </c>
      <c r="DL71" s="185" t="s">
        <v>5107</v>
      </c>
      <c r="DM71" s="182">
        <v>44584</v>
      </c>
      <c r="DN71" s="192" t="s">
        <v>5114</v>
      </c>
      <c r="DO71" s="189">
        <v>1012000</v>
      </c>
      <c r="DP71" s="192" t="s">
        <v>5106</v>
      </c>
      <c r="DQ71" s="192" t="s">
        <v>22</v>
      </c>
      <c r="DR71" s="192">
        <v>2</v>
      </c>
      <c r="DS71" s="192" t="s">
        <v>5113</v>
      </c>
      <c r="DT71" s="192" t="s">
        <v>5107</v>
      </c>
      <c r="DU71" s="193">
        <v>44584</v>
      </c>
      <c r="DV71" s="191" t="s">
        <v>5115</v>
      </c>
      <c r="DW71" s="181">
        <v>0</v>
      </c>
      <c r="DX71" s="185" t="s">
        <v>14</v>
      </c>
      <c r="DY71" s="185" t="s">
        <v>14</v>
      </c>
      <c r="DZ71" s="185" t="s">
        <v>14</v>
      </c>
      <c r="EA71" s="185" t="s">
        <v>14</v>
      </c>
      <c r="EB71" s="185" t="s">
        <v>14</v>
      </c>
      <c r="EC71" s="182">
        <v>44584</v>
      </c>
      <c r="ED71" s="192" t="s">
        <v>5117</v>
      </c>
      <c r="EE71" s="189">
        <v>1547000</v>
      </c>
      <c r="EF71" s="192" t="s">
        <v>5106</v>
      </c>
      <c r="EG71" s="192" t="s">
        <v>22</v>
      </c>
      <c r="EH71" s="192">
        <v>2</v>
      </c>
      <c r="EI71" s="192" t="s">
        <v>5116</v>
      </c>
      <c r="EJ71" s="192" t="s">
        <v>5107</v>
      </c>
      <c r="EK71" s="193">
        <v>44584</v>
      </c>
      <c r="EL71" s="191" t="s">
        <v>5118</v>
      </c>
      <c r="EM71" s="181">
        <v>0</v>
      </c>
      <c r="EN71" s="185" t="s">
        <v>14</v>
      </c>
      <c r="EO71" s="185" t="s">
        <v>14</v>
      </c>
      <c r="EP71" s="185" t="s">
        <v>14</v>
      </c>
      <c r="EQ71" s="185" t="s">
        <v>14</v>
      </c>
      <c r="ER71" s="185" t="s">
        <v>14</v>
      </c>
      <c r="ES71" s="182">
        <v>44584</v>
      </c>
      <c r="ET71" s="192" t="s">
        <v>6338</v>
      </c>
      <c r="EU71" s="192">
        <v>10677</v>
      </c>
      <c r="EV71" s="192" t="s">
        <v>6228</v>
      </c>
      <c r="EW71" s="192" t="s">
        <v>22</v>
      </c>
      <c r="EX71" s="192">
        <v>2</v>
      </c>
      <c r="EY71" s="192" t="s">
        <v>6333</v>
      </c>
      <c r="EZ71" s="192" t="s">
        <v>2535</v>
      </c>
      <c r="FA71" s="193">
        <v>44635</v>
      </c>
      <c r="FB71" s="191" t="s">
        <v>2427</v>
      </c>
      <c r="FC71" s="185">
        <v>4</v>
      </c>
      <c r="FD71" s="185" t="s">
        <v>2419</v>
      </c>
      <c r="FE71" s="185" t="s">
        <v>22</v>
      </c>
      <c r="FF71" s="185">
        <v>2</v>
      </c>
      <c r="FG71" s="185" t="s">
        <v>2421</v>
      </c>
      <c r="FH71" s="185" t="s">
        <v>2420</v>
      </c>
      <c r="FI71" s="182">
        <v>44228</v>
      </c>
      <c r="FJ71" s="191" t="s">
        <v>466</v>
      </c>
      <c r="FK71" s="192" t="s">
        <v>14</v>
      </c>
      <c r="FL71" s="192">
        <v>0</v>
      </c>
      <c r="FM71" s="192" t="s">
        <v>22</v>
      </c>
      <c r="FN71" s="192">
        <v>2</v>
      </c>
      <c r="FO71" s="192" t="s">
        <v>15</v>
      </c>
      <c r="FP71" s="189">
        <v>0</v>
      </c>
      <c r="FQ71" s="190">
        <v>43510</v>
      </c>
      <c r="FR71" s="191" t="s">
        <v>467</v>
      </c>
      <c r="FS71" s="185" t="s">
        <v>14</v>
      </c>
      <c r="FT71" s="185">
        <v>0</v>
      </c>
      <c r="FU71" s="185" t="s">
        <v>22</v>
      </c>
      <c r="FV71" s="185">
        <v>2</v>
      </c>
      <c r="FW71" s="185" t="s">
        <v>15</v>
      </c>
      <c r="FX71" s="185">
        <v>0</v>
      </c>
      <c r="FY71" s="182">
        <v>43510</v>
      </c>
      <c r="FZ71" s="192" t="s">
        <v>4169</v>
      </c>
      <c r="GA71" s="192">
        <v>1</v>
      </c>
      <c r="GB71" s="192" t="s">
        <v>2716</v>
      </c>
      <c r="GC71" s="192" t="s">
        <v>22</v>
      </c>
      <c r="GD71" s="192">
        <v>2</v>
      </c>
      <c r="GE71" s="192" t="s">
        <v>14</v>
      </c>
      <c r="GF71" s="192" t="s">
        <v>14</v>
      </c>
      <c r="GG71" s="193">
        <v>44497</v>
      </c>
      <c r="GH71" s="191" t="s">
        <v>4175</v>
      </c>
      <c r="GI71" s="185">
        <v>2</v>
      </c>
      <c r="GJ71" s="185" t="s">
        <v>2716</v>
      </c>
      <c r="GK71" s="185" t="s">
        <v>22</v>
      </c>
      <c r="GL71" s="185">
        <v>2</v>
      </c>
      <c r="GM71" s="185" t="s">
        <v>14</v>
      </c>
      <c r="GN71" s="185" t="s">
        <v>14</v>
      </c>
      <c r="GO71" s="182">
        <v>44497</v>
      </c>
      <c r="GP71" s="192" t="s">
        <v>4170</v>
      </c>
      <c r="GQ71" s="192">
        <v>1</v>
      </c>
      <c r="GR71" s="192" t="s">
        <v>2716</v>
      </c>
      <c r="GS71" s="192" t="s">
        <v>22</v>
      </c>
      <c r="GT71" s="192">
        <v>2</v>
      </c>
      <c r="GU71" s="192" t="s">
        <v>14</v>
      </c>
      <c r="GV71" s="192" t="s">
        <v>14</v>
      </c>
      <c r="GW71" s="193">
        <v>44497</v>
      </c>
      <c r="GX71" s="191" t="s">
        <v>4176</v>
      </c>
      <c r="GY71" s="185">
        <v>3</v>
      </c>
      <c r="GZ71" s="185" t="s">
        <v>2716</v>
      </c>
      <c r="HA71" s="185" t="s">
        <v>22</v>
      </c>
      <c r="HB71" s="185">
        <v>2</v>
      </c>
      <c r="HC71" s="185" t="s">
        <v>14</v>
      </c>
      <c r="HD71" s="185" t="s">
        <v>14</v>
      </c>
      <c r="HE71" s="182">
        <v>44497</v>
      </c>
      <c r="HF71" s="192" t="s">
        <v>4168</v>
      </c>
      <c r="HG71" s="192">
        <v>3</v>
      </c>
      <c r="HH71" s="192" t="s">
        <v>2716</v>
      </c>
      <c r="HI71" s="192" t="s">
        <v>22</v>
      </c>
      <c r="HJ71" s="192">
        <v>2</v>
      </c>
      <c r="HK71" s="192" t="s">
        <v>14</v>
      </c>
      <c r="HL71" s="192" t="s">
        <v>14</v>
      </c>
      <c r="HM71" s="193">
        <v>44497</v>
      </c>
      <c r="HN71" s="191" t="s">
        <v>4174</v>
      </c>
      <c r="HO71" s="185">
        <v>2</v>
      </c>
      <c r="HP71" s="185" t="s">
        <v>2716</v>
      </c>
      <c r="HQ71" s="185" t="s">
        <v>22</v>
      </c>
      <c r="HR71" s="185">
        <v>2</v>
      </c>
      <c r="HS71" s="185" t="s">
        <v>14</v>
      </c>
      <c r="HT71" s="185" t="s">
        <v>14</v>
      </c>
      <c r="HU71" s="182">
        <v>44497</v>
      </c>
      <c r="HV71" s="192" t="s">
        <v>4171</v>
      </c>
      <c r="HW71" s="192">
        <v>3</v>
      </c>
      <c r="HX71" s="192" t="s">
        <v>2716</v>
      </c>
      <c r="HY71" s="192" t="s">
        <v>22</v>
      </c>
      <c r="HZ71" s="192">
        <v>2</v>
      </c>
      <c r="IA71" s="192" t="s">
        <v>14</v>
      </c>
      <c r="IB71" s="192" t="s">
        <v>14</v>
      </c>
      <c r="IC71" s="193">
        <v>44497</v>
      </c>
      <c r="ID71" s="191" t="s">
        <v>4173</v>
      </c>
      <c r="IE71" s="185">
        <v>1</v>
      </c>
      <c r="IF71" s="185" t="s">
        <v>2716</v>
      </c>
      <c r="IG71" s="185" t="s">
        <v>22</v>
      </c>
      <c r="IH71" s="185">
        <v>2</v>
      </c>
      <c r="II71" s="185" t="s">
        <v>14</v>
      </c>
      <c r="IJ71" s="185" t="s">
        <v>14</v>
      </c>
      <c r="IK71" s="182">
        <v>44497</v>
      </c>
      <c r="IL71" s="192" t="s">
        <v>4172</v>
      </c>
      <c r="IM71" s="192">
        <v>3</v>
      </c>
      <c r="IN71" s="192" t="s">
        <v>2716</v>
      </c>
      <c r="IO71" s="192" t="s">
        <v>22</v>
      </c>
      <c r="IP71" s="192">
        <v>2</v>
      </c>
      <c r="IQ71" s="192" t="s">
        <v>14</v>
      </c>
      <c r="IR71" s="192" t="s">
        <v>14</v>
      </c>
      <c r="IS71" s="193">
        <v>44497</v>
      </c>
    </row>
    <row r="72" spans="1:253" s="187" customFormat="1" ht="12.95" customHeight="1" x14ac:dyDescent="0.2">
      <c r="A72" s="187" t="s">
        <v>468</v>
      </c>
      <c r="B72" s="187" t="s">
        <v>8415</v>
      </c>
      <c r="C72" s="187" t="s">
        <v>469</v>
      </c>
      <c r="D72" s="187" t="s">
        <v>462</v>
      </c>
      <c r="E72" s="187" t="s">
        <v>8029</v>
      </c>
      <c r="F72" s="187" t="s">
        <v>5104</v>
      </c>
      <c r="G72" s="180">
        <v>54980000</v>
      </c>
      <c r="H72" s="181" t="s">
        <v>5099</v>
      </c>
      <c r="I72" s="181" t="s">
        <v>22</v>
      </c>
      <c r="J72" s="181">
        <v>2</v>
      </c>
      <c r="K72" s="181" t="s">
        <v>5101</v>
      </c>
      <c r="L72" s="181" t="s">
        <v>5100</v>
      </c>
      <c r="M72" s="182">
        <v>44584</v>
      </c>
      <c r="N72" s="191" t="s">
        <v>2430</v>
      </c>
      <c r="O72" s="183">
        <v>244843</v>
      </c>
      <c r="P72" s="183" t="s">
        <v>2428</v>
      </c>
      <c r="Q72" s="183" t="s">
        <v>22</v>
      </c>
      <c r="R72" s="183">
        <v>2</v>
      </c>
      <c r="S72" s="183" t="s">
        <v>2429</v>
      </c>
      <c r="T72" s="183" t="s">
        <v>2424</v>
      </c>
      <c r="U72" s="184">
        <v>44228</v>
      </c>
      <c r="V72" s="191" t="s">
        <v>5121</v>
      </c>
      <c r="W72" s="181">
        <v>8393000</v>
      </c>
      <c r="X72" s="181" t="s">
        <v>5119</v>
      </c>
      <c r="Y72" s="181" t="s">
        <v>22</v>
      </c>
      <c r="Z72" s="181">
        <v>2</v>
      </c>
      <c r="AA72" s="181" t="s">
        <v>5120</v>
      </c>
      <c r="AB72" s="181" t="s">
        <v>5107</v>
      </c>
      <c r="AC72" s="182">
        <v>44585</v>
      </c>
      <c r="AD72" s="191" t="s">
        <v>5123</v>
      </c>
      <c r="AE72" s="189">
        <v>8393000</v>
      </c>
      <c r="AF72" s="189" t="s">
        <v>5119</v>
      </c>
      <c r="AG72" s="189" t="s">
        <v>22</v>
      </c>
      <c r="AH72" s="189">
        <v>2</v>
      </c>
      <c r="AI72" s="189" t="s">
        <v>5122</v>
      </c>
      <c r="AJ72" s="189" t="s">
        <v>5107</v>
      </c>
      <c r="AK72" s="190">
        <v>44585</v>
      </c>
      <c r="AL72" s="191" t="s">
        <v>6439</v>
      </c>
      <c r="AM72" s="181">
        <v>109000</v>
      </c>
      <c r="AN72" s="181" t="s">
        <v>6436</v>
      </c>
      <c r="AO72" s="181" t="s">
        <v>22</v>
      </c>
      <c r="AP72" s="181">
        <v>2</v>
      </c>
      <c r="AQ72" s="181" t="s">
        <v>6438</v>
      </c>
      <c r="AR72" s="181" t="s">
        <v>6437</v>
      </c>
      <c r="AS72" s="182">
        <v>44640</v>
      </c>
      <c r="AT72" s="192" t="s">
        <v>474</v>
      </c>
      <c r="AU72" s="189" t="s">
        <v>14</v>
      </c>
      <c r="AV72" s="189">
        <v>0</v>
      </c>
      <c r="AW72" s="189" t="s">
        <v>22</v>
      </c>
      <c r="AX72" s="189">
        <v>2</v>
      </c>
      <c r="AY72" s="189" t="s">
        <v>15</v>
      </c>
      <c r="AZ72" s="189">
        <v>0</v>
      </c>
      <c r="BA72" s="190">
        <v>43510</v>
      </c>
      <c r="BB72" s="191" t="s">
        <v>473</v>
      </c>
      <c r="BC72" s="181" t="s">
        <v>14</v>
      </c>
      <c r="BD72" s="181">
        <v>0</v>
      </c>
      <c r="BE72" s="181" t="s">
        <v>22</v>
      </c>
      <c r="BF72" s="181">
        <v>2</v>
      </c>
      <c r="BG72" s="181" t="s">
        <v>15</v>
      </c>
      <c r="BH72" s="181">
        <v>0</v>
      </c>
      <c r="BI72" s="182">
        <v>43510</v>
      </c>
      <c r="BJ72" s="192" t="s">
        <v>6339</v>
      </c>
      <c r="BK72" s="192">
        <v>617</v>
      </c>
      <c r="BL72" s="192" t="s">
        <v>6228</v>
      </c>
      <c r="BM72" s="192" t="s">
        <v>22</v>
      </c>
      <c r="BN72" s="192">
        <v>2</v>
      </c>
      <c r="BO72" s="192" t="s">
        <v>6331</v>
      </c>
      <c r="BP72" s="189" t="s">
        <v>2535</v>
      </c>
      <c r="BQ72" s="193">
        <v>44635</v>
      </c>
      <c r="BR72" s="191" t="s">
        <v>470</v>
      </c>
      <c r="BS72" s="185" t="s">
        <v>14</v>
      </c>
      <c r="BT72" s="185">
        <v>0</v>
      </c>
      <c r="BU72" s="185" t="s">
        <v>22</v>
      </c>
      <c r="BV72" s="185">
        <v>2</v>
      </c>
      <c r="BW72" s="185" t="s">
        <v>15</v>
      </c>
      <c r="BX72" s="185">
        <v>0</v>
      </c>
      <c r="BY72" s="182">
        <v>43510</v>
      </c>
      <c r="BZ72" s="192" t="s">
        <v>471</v>
      </c>
      <c r="CA72" s="192" t="s">
        <v>14</v>
      </c>
      <c r="CB72" s="192">
        <v>0</v>
      </c>
      <c r="CC72" s="192" t="s">
        <v>14</v>
      </c>
      <c r="CD72" s="192" t="s">
        <v>14</v>
      </c>
      <c r="CE72" s="192" t="s">
        <v>15</v>
      </c>
      <c r="CF72" s="192">
        <v>0</v>
      </c>
      <c r="CG72" s="193">
        <v>43510</v>
      </c>
      <c r="CH72" s="191" t="s">
        <v>9043</v>
      </c>
      <c r="CI72" s="192" t="e">
        <v>#N/A</v>
      </c>
      <c r="CJ72" s="192" t="e">
        <v>#N/A</v>
      </c>
      <c r="CK72" s="192" t="e">
        <v>#N/A</v>
      </c>
      <c r="CL72" s="192" t="e">
        <v>#N/A</v>
      </c>
      <c r="CM72" s="192" t="e">
        <v>#N/A</v>
      </c>
      <c r="CN72" s="192" t="e">
        <v>#N/A</v>
      </c>
      <c r="CO72" s="194" t="e">
        <v>#N/A</v>
      </c>
      <c r="CP72" s="192" t="s">
        <v>472</v>
      </c>
      <c r="CQ72" s="185" t="s">
        <v>14</v>
      </c>
      <c r="CR72" s="185">
        <v>0</v>
      </c>
      <c r="CS72" s="185" t="s">
        <v>22</v>
      </c>
      <c r="CT72" s="185">
        <v>2</v>
      </c>
      <c r="CU72" s="185" t="s">
        <v>15</v>
      </c>
      <c r="CV72" s="185">
        <v>0</v>
      </c>
      <c r="CW72" s="182">
        <v>43510</v>
      </c>
      <c r="CX72" s="192" t="s">
        <v>5124</v>
      </c>
      <c r="CY72" s="189">
        <v>2993000</v>
      </c>
      <c r="CZ72" s="189" t="s">
        <v>5119</v>
      </c>
      <c r="DA72" s="189" t="s">
        <v>22</v>
      </c>
      <c r="DB72" s="189">
        <v>2</v>
      </c>
      <c r="DC72" s="189" t="s">
        <v>5128</v>
      </c>
      <c r="DD72" s="189" t="s">
        <v>5107</v>
      </c>
      <c r="DE72" s="195">
        <v>44585</v>
      </c>
      <c r="DF72" s="191" t="s">
        <v>5126</v>
      </c>
      <c r="DG72" s="181">
        <v>5400000</v>
      </c>
      <c r="DH72" s="185" t="s">
        <v>5119</v>
      </c>
      <c r="DI72" s="185" t="s">
        <v>22</v>
      </c>
      <c r="DJ72" s="185">
        <v>2</v>
      </c>
      <c r="DK72" s="185" t="s">
        <v>5125</v>
      </c>
      <c r="DL72" s="185" t="s">
        <v>5107</v>
      </c>
      <c r="DM72" s="182">
        <v>44585</v>
      </c>
      <c r="DN72" s="192" t="s">
        <v>5127</v>
      </c>
      <c r="DO72" s="189">
        <v>0</v>
      </c>
      <c r="DP72" s="192" t="s">
        <v>14</v>
      </c>
      <c r="DQ72" s="192" t="s">
        <v>14</v>
      </c>
      <c r="DR72" s="192" t="s">
        <v>14</v>
      </c>
      <c r="DS72" s="192" t="s">
        <v>14</v>
      </c>
      <c r="DT72" s="192" t="s">
        <v>14</v>
      </c>
      <c r="DU72" s="193">
        <v>44585</v>
      </c>
      <c r="DV72" s="191" t="s">
        <v>5129</v>
      </c>
      <c r="DW72" s="181">
        <v>777000</v>
      </c>
      <c r="DX72" s="185" t="s">
        <v>5119</v>
      </c>
      <c r="DY72" s="185" t="s">
        <v>22</v>
      </c>
      <c r="DZ72" s="185">
        <v>2</v>
      </c>
      <c r="EA72" s="185" t="s">
        <v>5128</v>
      </c>
      <c r="EB72" s="185" t="s">
        <v>5107</v>
      </c>
      <c r="EC72" s="182">
        <v>44585</v>
      </c>
      <c r="ED72" s="192" t="s">
        <v>5131</v>
      </c>
      <c r="EE72" s="189">
        <v>2065000</v>
      </c>
      <c r="EF72" s="192" t="s">
        <v>5119</v>
      </c>
      <c r="EG72" s="192" t="s">
        <v>22</v>
      </c>
      <c r="EH72" s="192">
        <v>2</v>
      </c>
      <c r="EI72" s="192" t="s">
        <v>5130</v>
      </c>
      <c r="EJ72" s="192" t="s">
        <v>5107</v>
      </c>
      <c r="EK72" s="193">
        <v>44585</v>
      </c>
      <c r="EL72" s="191" t="s">
        <v>5133</v>
      </c>
      <c r="EM72" s="181">
        <v>151000</v>
      </c>
      <c r="EN72" s="185" t="s">
        <v>5119</v>
      </c>
      <c r="EO72" s="185" t="s">
        <v>22</v>
      </c>
      <c r="EP72" s="185">
        <v>2</v>
      </c>
      <c r="EQ72" s="185" t="s">
        <v>5132</v>
      </c>
      <c r="ER72" s="185" t="s">
        <v>5107</v>
      </c>
      <c r="ES72" s="182">
        <v>44585</v>
      </c>
      <c r="ET72" s="192" t="s">
        <v>6340</v>
      </c>
      <c r="EU72" s="192">
        <v>10677</v>
      </c>
      <c r="EV72" s="192" t="s">
        <v>6228</v>
      </c>
      <c r="EW72" s="192" t="s">
        <v>22</v>
      </c>
      <c r="EX72" s="192">
        <v>2</v>
      </c>
      <c r="EY72" s="192" t="s">
        <v>6333</v>
      </c>
      <c r="EZ72" s="192" t="s">
        <v>2535</v>
      </c>
      <c r="FA72" s="193">
        <v>44635</v>
      </c>
      <c r="FB72" s="191" t="s">
        <v>2434</v>
      </c>
      <c r="FC72" s="185">
        <v>3</v>
      </c>
      <c r="FD72" s="185" t="s">
        <v>2431</v>
      </c>
      <c r="FE72" s="185" t="s">
        <v>22</v>
      </c>
      <c r="FF72" s="185">
        <v>2</v>
      </c>
      <c r="FG72" s="185" t="s">
        <v>2433</v>
      </c>
      <c r="FH72" s="185" t="s">
        <v>2432</v>
      </c>
      <c r="FI72" s="182">
        <v>44228</v>
      </c>
      <c r="FJ72" s="191" t="s">
        <v>475</v>
      </c>
      <c r="FK72" s="192" t="s">
        <v>14</v>
      </c>
      <c r="FL72" s="192">
        <v>0</v>
      </c>
      <c r="FM72" s="192" t="s">
        <v>22</v>
      </c>
      <c r="FN72" s="192">
        <v>2</v>
      </c>
      <c r="FO72" s="192" t="s">
        <v>15</v>
      </c>
      <c r="FP72" s="189">
        <v>0</v>
      </c>
      <c r="FQ72" s="190">
        <v>43510</v>
      </c>
      <c r="FR72" s="191" t="s">
        <v>476</v>
      </c>
      <c r="FS72" s="185" t="s">
        <v>14</v>
      </c>
      <c r="FT72" s="185">
        <v>0</v>
      </c>
      <c r="FU72" s="185" t="s">
        <v>22</v>
      </c>
      <c r="FV72" s="185">
        <v>2</v>
      </c>
      <c r="FW72" s="185" t="s">
        <v>15</v>
      </c>
      <c r="FX72" s="185">
        <v>0</v>
      </c>
      <c r="FY72" s="182">
        <v>43510</v>
      </c>
      <c r="FZ72" s="192" t="s">
        <v>4178</v>
      </c>
      <c r="GA72" s="192">
        <v>1</v>
      </c>
      <c r="GB72" s="192" t="s">
        <v>2716</v>
      </c>
      <c r="GC72" s="192" t="s">
        <v>22</v>
      </c>
      <c r="GD72" s="192">
        <v>2</v>
      </c>
      <c r="GE72" s="192" t="s">
        <v>14</v>
      </c>
      <c r="GF72" s="192" t="s">
        <v>14</v>
      </c>
      <c r="GG72" s="193">
        <v>44497</v>
      </c>
      <c r="GH72" s="191" t="s">
        <v>4184</v>
      </c>
      <c r="GI72" s="185">
        <v>3</v>
      </c>
      <c r="GJ72" s="185" t="s">
        <v>2716</v>
      </c>
      <c r="GK72" s="185" t="s">
        <v>22</v>
      </c>
      <c r="GL72" s="185">
        <v>2</v>
      </c>
      <c r="GM72" s="185" t="s">
        <v>14</v>
      </c>
      <c r="GN72" s="185" t="s">
        <v>14</v>
      </c>
      <c r="GO72" s="182">
        <v>44497</v>
      </c>
      <c r="GP72" s="192" t="s">
        <v>4179</v>
      </c>
      <c r="GQ72" s="192">
        <v>1</v>
      </c>
      <c r="GR72" s="192" t="s">
        <v>2716</v>
      </c>
      <c r="GS72" s="192" t="s">
        <v>22</v>
      </c>
      <c r="GT72" s="192">
        <v>2</v>
      </c>
      <c r="GU72" s="192" t="s">
        <v>14</v>
      </c>
      <c r="GV72" s="192" t="s">
        <v>14</v>
      </c>
      <c r="GW72" s="193">
        <v>44497</v>
      </c>
      <c r="GX72" s="191" t="s">
        <v>4185</v>
      </c>
      <c r="GY72" s="185">
        <v>3</v>
      </c>
      <c r="GZ72" s="185" t="s">
        <v>2716</v>
      </c>
      <c r="HA72" s="185" t="s">
        <v>22</v>
      </c>
      <c r="HB72" s="185">
        <v>2</v>
      </c>
      <c r="HC72" s="185" t="s">
        <v>14</v>
      </c>
      <c r="HD72" s="185" t="s">
        <v>14</v>
      </c>
      <c r="HE72" s="182">
        <v>44497</v>
      </c>
      <c r="HF72" s="192" t="s">
        <v>4177</v>
      </c>
      <c r="HG72" s="192">
        <v>2</v>
      </c>
      <c r="HH72" s="192" t="s">
        <v>2716</v>
      </c>
      <c r="HI72" s="192" t="s">
        <v>22</v>
      </c>
      <c r="HJ72" s="192">
        <v>2</v>
      </c>
      <c r="HK72" s="192" t="s">
        <v>14</v>
      </c>
      <c r="HL72" s="192" t="s">
        <v>14</v>
      </c>
      <c r="HM72" s="193">
        <v>44497</v>
      </c>
      <c r="HN72" s="191" t="s">
        <v>4183</v>
      </c>
      <c r="HO72" s="185">
        <v>2</v>
      </c>
      <c r="HP72" s="185" t="s">
        <v>2716</v>
      </c>
      <c r="HQ72" s="185" t="s">
        <v>22</v>
      </c>
      <c r="HR72" s="185">
        <v>2</v>
      </c>
      <c r="HS72" s="185" t="s">
        <v>14</v>
      </c>
      <c r="HT72" s="185" t="s">
        <v>14</v>
      </c>
      <c r="HU72" s="182">
        <v>44497</v>
      </c>
      <c r="HV72" s="192" t="s">
        <v>4180</v>
      </c>
      <c r="HW72" s="192">
        <v>3</v>
      </c>
      <c r="HX72" s="192" t="s">
        <v>2716</v>
      </c>
      <c r="HY72" s="192" t="s">
        <v>22</v>
      </c>
      <c r="HZ72" s="192">
        <v>2</v>
      </c>
      <c r="IA72" s="192" t="s">
        <v>14</v>
      </c>
      <c r="IB72" s="192" t="s">
        <v>14</v>
      </c>
      <c r="IC72" s="193">
        <v>44497</v>
      </c>
      <c r="ID72" s="191" t="s">
        <v>4182</v>
      </c>
      <c r="IE72" s="185">
        <v>1</v>
      </c>
      <c r="IF72" s="185" t="s">
        <v>2716</v>
      </c>
      <c r="IG72" s="185" t="s">
        <v>22</v>
      </c>
      <c r="IH72" s="185">
        <v>2</v>
      </c>
      <c r="II72" s="185" t="s">
        <v>14</v>
      </c>
      <c r="IJ72" s="185" t="s">
        <v>14</v>
      </c>
      <c r="IK72" s="182">
        <v>44497</v>
      </c>
      <c r="IL72" s="192" t="s">
        <v>4181</v>
      </c>
      <c r="IM72" s="192">
        <v>3</v>
      </c>
      <c r="IN72" s="192" t="s">
        <v>2716</v>
      </c>
      <c r="IO72" s="192" t="s">
        <v>22</v>
      </c>
      <c r="IP72" s="192">
        <v>2</v>
      </c>
      <c r="IQ72" s="192" t="s">
        <v>14</v>
      </c>
      <c r="IR72" s="192" t="s">
        <v>14</v>
      </c>
      <c r="IS72" s="193">
        <v>44497</v>
      </c>
    </row>
    <row r="73" spans="1:253" s="187" customFormat="1" ht="12.95" customHeight="1" x14ac:dyDescent="0.2">
      <c r="A73" s="187" t="s">
        <v>2778</v>
      </c>
      <c r="B73" s="187" t="s">
        <v>8415</v>
      </c>
      <c r="C73" s="187" t="s">
        <v>2779</v>
      </c>
      <c r="D73" s="187" t="s">
        <v>462</v>
      </c>
      <c r="E73" s="187" t="s">
        <v>8029</v>
      </c>
      <c r="F73" s="187" t="s">
        <v>5105</v>
      </c>
      <c r="G73" s="180">
        <v>54980000</v>
      </c>
      <c r="H73" s="181" t="s">
        <v>5099</v>
      </c>
      <c r="I73" s="181" t="s">
        <v>22</v>
      </c>
      <c r="J73" s="181">
        <v>2</v>
      </c>
      <c r="K73" s="181" t="s">
        <v>5101</v>
      </c>
      <c r="L73" s="181" t="s">
        <v>5100</v>
      </c>
      <c r="M73" s="182">
        <v>44584</v>
      </c>
      <c r="N73" s="191" t="s">
        <v>5202</v>
      </c>
      <c r="O73" s="183">
        <v>403011</v>
      </c>
      <c r="P73" s="183" t="s">
        <v>5198</v>
      </c>
      <c r="Q73" s="183" t="s">
        <v>22</v>
      </c>
      <c r="R73" s="183">
        <v>2</v>
      </c>
      <c r="S73" s="183" t="s">
        <v>5201</v>
      </c>
      <c r="T73" s="183" t="s">
        <v>2424</v>
      </c>
      <c r="U73" s="184">
        <v>44585</v>
      </c>
      <c r="V73" s="191" t="s">
        <v>5169</v>
      </c>
      <c r="W73" s="181">
        <v>42928000</v>
      </c>
      <c r="X73" s="181" t="s">
        <v>5119</v>
      </c>
      <c r="Y73" s="181" t="s">
        <v>22</v>
      </c>
      <c r="Z73" s="181">
        <v>2</v>
      </c>
      <c r="AA73" s="181" t="s">
        <v>5168</v>
      </c>
      <c r="AB73" s="181" t="s">
        <v>5107</v>
      </c>
      <c r="AC73" s="182">
        <v>44585</v>
      </c>
      <c r="AD73" s="191" t="s">
        <v>5171</v>
      </c>
      <c r="AE73" s="189">
        <v>9860000</v>
      </c>
      <c r="AF73" s="189" t="s">
        <v>5119</v>
      </c>
      <c r="AG73" s="189" t="s">
        <v>22</v>
      </c>
      <c r="AH73" s="189">
        <v>2</v>
      </c>
      <c r="AI73" s="189" t="s">
        <v>5170</v>
      </c>
      <c r="AJ73" s="189" t="s">
        <v>5107</v>
      </c>
      <c r="AK73" s="190">
        <v>44585</v>
      </c>
      <c r="AL73" s="191" t="s">
        <v>6435</v>
      </c>
      <c r="AM73" s="181">
        <v>558000</v>
      </c>
      <c r="AN73" s="181" t="s">
        <v>6432</v>
      </c>
      <c r="AO73" s="181" t="s">
        <v>22</v>
      </c>
      <c r="AP73" s="181">
        <v>2</v>
      </c>
      <c r="AQ73" s="181" t="s">
        <v>6434</v>
      </c>
      <c r="AR73" s="181" t="s">
        <v>6433</v>
      </c>
      <c r="AS73" s="182">
        <v>44640</v>
      </c>
      <c r="AT73" s="192" t="s">
        <v>2780</v>
      </c>
      <c r="AU73" s="189" t="s">
        <v>14</v>
      </c>
      <c r="AV73" s="189" t="s">
        <v>14</v>
      </c>
      <c r="AW73" s="189" t="s">
        <v>14</v>
      </c>
      <c r="AX73" s="189" t="s">
        <v>14</v>
      </c>
      <c r="AY73" s="189" t="s">
        <v>14</v>
      </c>
      <c r="AZ73" s="189" t="s">
        <v>14</v>
      </c>
      <c r="BA73" s="190">
        <v>44370</v>
      </c>
      <c r="BB73" s="191" t="s">
        <v>2781</v>
      </c>
      <c r="BC73" s="181" t="s">
        <v>14</v>
      </c>
      <c r="BD73" s="181" t="s">
        <v>14</v>
      </c>
      <c r="BE73" s="181" t="s">
        <v>14</v>
      </c>
      <c r="BF73" s="181" t="s">
        <v>14</v>
      </c>
      <c r="BG73" s="181" t="s">
        <v>14</v>
      </c>
      <c r="BH73" s="181" t="s">
        <v>14</v>
      </c>
      <c r="BI73" s="182">
        <v>44370</v>
      </c>
      <c r="BJ73" s="192" t="s">
        <v>6341</v>
      </c>
      <c r="BK73" s="192">
        <v>10022</v>
      </c>
      <c r="BL73" s="192" t="s">
        <v>6228</v>
      </c>
      <c r="BM73" s="192" t="s">
        <v>22</v>
      </c>
      <c r="BN73" s="192">
        <v>2</v>
      </c>
      <c r="BO73" s="192" t="s">
        <v>6331</v>
      </c>
      <c r="BP73" s="189" t="s">
        <v>2535</v>
      </c>
      <c r="BQ73" s="193">
        <v>44635</v>
      </c>
      <c r="BR73" s="191" t="s">
        <v>2782</v>
      </c>
      <c r="BS73" s="185" t="s">
        <v>14</v>
      </c>
      <c r="BT73" s="185" t="s">
        <v>14</v>
      </c>
      <c r="BU73" s="185" t="s">
        <v>14</v>
      </c>
      <c r="BV73" s="185" t="s">
        <v>14</v>
      </c>
      <c r="BW73" s="185" t="s">
        <v>14</v>
      </c>
      <c r="BX73" s="185" t="s">
        <v>14</v>
      </c>
      <c r="BY73" s="182">
        <v>44370</v>
      </c>
      <c r="BZ73" s="192" t="s">
        <v>2783</v>
      </c>
      <c r="CA73" s="192" t="s">
        <v>14</v>
      </c>
      <c r="CB73" s="192" t="s">
        <v>14</v>
      </c>
      <c r="CC73" s="192" t="s">
        <v>14</v>
      </c>
      <c r="CD73" s="192" t="s">
        <v>14</v>
      </c>
      <c r="CE73" s="192" t="s">
        <v>14</v>
      </c>
      <c r="CF73" s="192" t="s">
        <v>14</v>
      </c>
      <c r="CG73" s="193">
        <v>44370</v>
      </c>
      <c r="CH73" s="191" t="s">
        <v>9044</v>
      </c>
      <c r="CI73" s="192" t="e">
        <v>#N/A</v>
      </c>
      <c r="CJ73" s="192" t="e">
        <v>#N/A</v>
      </c>
      <c r="CK73" s="192" t="e">
        <v>#N/A</v>
      </c>
      <c r="CL73" s="192" t="e">
        <v>#N/A</v>
      </c>
      <c r="CM73" s="192" t="e">
        <v>#N/A</v>
      </c>
      <c r="CN73" s="192" t="e">
        <v>#N/A</v>
      </c>
      <c r="CO73" s="194" t="e">
        <v>#N/A</v>
      </c>
      <c r="CP73" s="192" t="s">
        <v>2784</v>
      </c>
      <c r="CQ73" s="185" t="s">
        <v>14</v>
      </c>
      <c r="CR73" s="185" t="s">
        <v>14</v>
      </c>
      <c r="CS73" s="185" t="s">
        <v>14</v>
      </c>
      <c r="CT73" s="185" t="s">
        <v>14</v>
      </c>
      <c r="CU73" s="185" t="s">
        <v>14</v>
      </c>
      <c r="CV73" s="185" t="s">
        <v>14</v>
      </c>
      <c r="CW73" s="182">
        <v>44370</v>
      </c>
      <c r="CX73" s="192" t="s">
        <v>5172</v>
      </c>
      <c r="CY73" s="189">
        <v>9860000</v>
      </c>
      <c r="CZ73" s="189" t="s">
        <v>5119</v>
      </c>
      <c r="DA73" s="189" t="s">
        <v>22</v>
      </c>
      <c r="DB73" s="189">
        <v>2</v>
      </c>
      <c r="DC73" s="189" t="s">
        <v>5176</v>
      </c>
      <c r="DD73" s="189" t="s">
        <v>5107</v>
      </c>
      <c r="DE73" s="195">
        <v>44585</v>
      </c>
      <c r="DF73" s="191" t="s">
        <v>5174</v>
      </c>
      <c r="DG73" s="181">
        <v>33068000</v>
      </c>
      <c r="DH73" s="185" t="s">
        <v>5119</v>
      </c>
      <c r="DI73" s="185" t="s">
        <v>22</v>
      </c>
      <c r="DJ73" s="185">
        <v>2</v>
      </c>
      <c r="DK73" s="185" t="s">
        <v>5173</v>
      </c>
      <c r="DL73" s="185" t="s">
        <v>5107</v>
      </c>
      <c r="DM73" s="182">
        <v>44585</v>
      </c>
      <c r="DN73" s="192" t="s">
        <v>5175</v>
      </c>
      <c r="DO73" s="189">
        <v>0</v>
      </c>
      <c r="DP73" s="192" t="s">
        <v>14</v>
      </c>
      <c r="DQ73" s="192" t="s">
        <v>14</v>
      </c>
      <c r="DR73" s="192" t="s">
        <v>14</v>
      </c>
      <c r="DS73" s="192" t="s">
        <v>14</v>
      </c>
      <c r="DT73" s="192" t="s">
        <v>14</v>
      </c>
      <c r="DU73" s="193">
        <v>44585</v>
      </c>
      <c r="DV73" s="191" t="s">
        <v>5177</v>
      </c>
      <c r="DW73" s="181">
        <v>6512000</v>
      </c>
      <c r="DX73" s="185" t="s">
        <v>5119</v>
      </c>
      <c r="DY73" s="185" t="s">
        <v>22</v>
      </c>
      <c r="DZ73" s="185">
        <v>2</v>
      </c>
      <c r="EA73" s="185" t="s">
        <v>5176</v>
      </c>
      <c r="EB73" s="185" t="s">
        <v>5107</v>
      </c>
      <c r="EC73" s="182">
        <v>44585</v>
      </c>
      <c r="ED73" s="192" t="s">
        <v>5179</v>
      </c>
      <c r="EE73" s="189">
        <v>3348000</v>
      </c>
      <c r="EF73" s="192" t="s">
        <v>5119</v>
      </c>
      <c r="EG73" s="192" t="s">
        <v>22</v>
      </c>
      <c r="EH73" s="192">
        <v>2</v>
      </c>
      <c r="EI73" s="192" t="s">
        <v>5178</v>
      </c>
      <c r="EJ73" s="192" t="s">
        <v>5107</v>
      </c>
      <c r="EK73" s="193">
        <v>44585</v>
      </c>
      <c r="EL73" s="191" t="s">
        <v>5180</v>
      </c>
      <c r="EM73" s="181">
        <v>0</v>
      </c>
      <c r="EN73" s="185" t="s">
        <v>14</v>
      </c>
      <c r="EO73" s="185" t="s">
        <v>14</v>
      </c>
      <c r="EP73" s="185" t="s">
        <v>14</v>
      </c>
      <c r="EQ73" s="185" t="s">
        <v>14</v>
      </c>
      <c r="ER73" s="185" t="s">
        <v>14</v>
      </c>
      <c r="ES73" s="182">
        <v>44585</v>
      </c>
      <c r="ET73" s="192" t="s">
        <v>6342</v>
      </c>
      <c r="EU73" s="192">
        <v>10677</v>
      </c>
      <c r="EV73" s="192" t="s">
        <v>6228</v>
      </c>
      <c r="EW73" s="192" t="s">
        <v>22</v>
      </c>
      <c r="EX73" s="192">
        <v>2</v>
      </c>
      <c r="EY73" s="192" t="s">
        <v>6333</v>
      </c>
      <c r="EZ73" s="192" t="s">
        <v>2535</v>
      </c>
      <c r="FA73" s="193">
        <v>44635</v>
      </c>
      <c r="FB73" s="191" t="s">
        <v>2788</v>
      </c>
      <c r="FC73" s="185">
        <v>3</v>
      </c>
      <c r="FD73" s="185" t="s">
        <v>2785</v>
      </c>
      <c r="FE73" s="185" t="s">
        <v>47</v>
      </c>
      <c r="FF73" s="185">
        <v>1</v>
      </c>
      <c r="FG73" s="185" t="s">
        <v>2787</v>
      </c>
      <c r="FH73" s="185" t="s">
        <v>2786</v>
      </c>
      <c r="FI73" s="182">
        <v>44370</v>
      </c>
      <c r="FJ73" s="191" t="s">
        <v>2789</v>
      </c>
      <c r="FK73" s="192" t="s">
        <v>14</v>
      </c>
      <c r="FL73" s="192" t="s">
        <v>14</v>
      </c>
      <c r="FM73" s="192" t="s">
        <v>14</v>
      </c>
      <c r="FN73" s="192" t="s">
        <v>14</v>
      </c>
      <c r="FO73" s="192" t="s">
        <v>14</v>
      </c>
      <c r="FP73" s="189" t="s">
        <v>14</v>
      </c>
      <c r="FQ73" s="190">
        <v>44370</v>
      </c>
      <c r="FR73" s="191" t="s">
        <v>2790</v>
      </c>
      <c r="FS73" s="185" t="s">
        <v>14</v>
      </c>
      <c r="FT73" s="185" t="s">
        <v>14</v>
      </c>
      <c r="FU73" s="185" t="s">
        <v>14</v>
      </c>
      <c r="FV73" s="185" t="s">
        <v>14</v>
      </c>
      <c r="FW73" s="185" t="s">
        <v>14</v>
      </c>
      <c r="FX73" s="185" t="s">
        <v>14</v>
      </c>
      <c r="FY73" s="182">
        <v>44370</v>
      </c>
      <c r="FZ73" s="192" t="s">
        <v>3971</v>
      </c>
      <c r="GA73" s="192">
        <v>1</v>
      </c>
      <c r="GB73" s="192" t="s">
        <v>2716</v>
      </c>
      <c r="GC73" s="192" t="s">
        <v>22</v>
      </c>
      <c r="GD73" s="192">
        <v>2</v>
      </c>
      <c r="GE73" s="192" t="s">
        <v>14</v>
      </c>
      <c r="GF73" s="192" t="s">
        <v>14</v>
      </c>
      <c r="GG73" s="193">
        <v>44496</v>
      </c>
      <c r="GH73" s="191" t="s">
        <v>3977</v>
      </c>
      <c r="GI73" s="185">
        <v>3</v>
      </c>
      <c r="GJ73" s="185" t="s">
        <v>2716</v>
      </c>
      <c r="GK73" s="185" t="s">
        <v>22</v>
      </c>
      <c r="GL73" s="185">
        <v>2</v>
      </c>
      <c r="GM73" s="185" t="s">
        <v>14</v>
      </c>
      <c r="GN73" s="185" t="s">
        <v>14</v>
      </c>
      <c r="GO73" s="182">
        <v>44496</v>
      </c>
      <c r="GP73" s="192" t="s">
        <v>3972</v>
      </c>
      <c r="GQ73" s="192">
        <v>2</v>
      </c>
      <c r="GR73" s="192" t="s">
        <v>2716</v>
      </c>
      <c r="GS73" s="192" t="s">
        <v>22</v>
      </c>
      <c r="GT73" s="192">
        <v>2</v>
      </c>
      <c r="GU73" s="192" t="s">
        <v>14</v>
      </c>
      <c r="GV73" s="192" t="s">
        <v>14</v>
      </c>
      <c r="GW73" s="193">
        <v>44496</v>
      </c>
      <c r="GX73" s="191" t="s">
        <v>3978</v>
      </c>
      <c r="GY73" s="185">
        <v>3</v>
      </c>
      <c r="GZ73" s="185" t="s">
        <v>2716</v>
      </c>
      <c r="HA73" s="185" t="s">
        <v>22</v>
      </c>
      <c r="HB73" s="185">
        <v>2</v>
      </c>
      <c r="HC73" s="185" t="s">
        <v>14</v>
      </c>
      <c r="HD73" s="185" t="s">
        <v>14</v>
      </c>
      <c r="HE73" s="182">
        <v>44496</v>
      </c>
      <c r="HF73" s="192" t="s">
        <v>3970</v>
      </c>
      <c r="HG73" s="192">
        <v>0</v>
      </c>
      <c r="HH73" s="192" t="s">
        <v>2716</v>
      </c>
      <c r="HI73" s="192" t="s">
        <v>22</v>
      </c>
      <c r="HJ73" s="192">
        <v>2</v>
      </c>
      <c r="HK73" s="192" t="s">
        <v>14</v>
      </c>
      <c r="HL73" s="192" t="s">
        <v>14</v>
      </c>
      <c r="HM73" s="193">
        <v>44496</v>
      </c>
      <c r="HN73" s="191" t="s">
        <v>3976</v>
      </c>
      <c r="HO73" s="185">
        <v>2</v>
      </c>
      <c r="HP73" s="185" t="s">
        <v>2716</v>
      </c>
      <c r="HQ73" s="185" t="s">
        <v>22</v>
      </c>
      <c r="HR73" s="185">
        <v>2</v>
      </c>
      <c r="HS73" s="185" t="s">
        <v>14</v>
      </c>
      <c r="HT73" s="185" t="s">
        <v>14</v>
      </c>
      <c r="HU73" s="182">
        <v>44496</v>
      </c>
      <c r="HV73" s="192" t="s">
        <v>3973</v>
      </c>
      <c r="HW73" s="192">
        <v>3</v>
      </c>
      <c r="HX73" s="192" t="s">
        <v>2716</v>
      </c>
      <c r="HY73" s="192" t="s">
        <v>22</v>
      </c>
      <c r="HZ73" s="192">
        <v>2</v>
      </c>
      <c r="IA73" s="192" t="s">
        <v>14</v>
      </c>
      <c r="IB73" s="192" t="s">
        <v>14</v>
      </c>
      <c r="IC73" s="193">
        <v>44496</v>
      </c>
      <c r="ID73" s="191" t="s">
        <v>3975</v>
      </c>
      <c r="IE73" s="185">
        <v>1</v>
      </c>
      <c r="IF73" s="185" t="s">
        <v>2716</v>
      </c>
      <c r="IG73" s="185" t="s">
        <v>22</v>
      </c>
      <c r="IH73" s="185">
        <v>2</v>
      </c>
      <c r="II73" s="185" t="s">
        <v>14</v>
      </c>
      <c r="IJ73" s="185" t="s">
        <v>14</v>
      </c>
      <c r="IK73" s="182">
        <v>44496</v>
      </c>
      <c r="IL73" s="192" t="s">
        <v>3974</v>
      </c>
      <c r="IM73" s="192">
        <v>3</v>
      </c>
      <c r="IN73" s="192" t="s">
        <v>2716</v>
      </c>
      <c r="IO73" s="192" t="s">
        <v>22</v>
      </c>
      <c r="IP73" s="192">
        <v>2</v>
      </c>
      <c r="IQ73" s="192" t="s">
        <v>14</v>
      </c>
      <c r="IR73" s="192" t="s">
        <v>14</v>
      </c>
      <c r="IS73" s="193">
        <v>44496</v>
      </c>
    </row>
    <row r="74" spans="1:253" s="187" customFormat="1" ht="12.95" customHeight="1" x14ac:dyDescent="0.2">
      <c r="A74" s="187" t="s">
        <v>1196</v>
      </c>
      <c r="B74" s="187" t="s">
        <v>8433</v>
      </c>
      <c r="C74" s="187" t="s">
        <v>1197</v>
      </c>
      <c r="D74" s="187" t="s">
        <v>888</v>
      </c>
      <c r="E74" s="187" t="s">
        <v>8034</v>
      </c>
      <c r="F74" s="187" t="s">
        <v>5408</v>
      </c>
      <c r="G74" s="180">
        <v>28862000</v>
      </c>
      <c r="H74" s="181" t="s">
        <v>5398</v>
      </c>
      <c r="I74" s="181" t="s">
        <v>22</v>
      </c>
      <c r="J74" s="181">
        <v>2</v>
      </c>
      <c r="K74" s="181" t="s">
        <v>5400</v>
      </c>
      <c r="L74" s="181" t="s">
        <v>5399</v>
      </c>
      <c r="M74" s="182">
        <v>44592</v>
      </c>
      <c r="N74" s="191" t="s">
        <v>5412</v>
      </c>
      <c r="O74" s="183">
        <v>550263</v>
      </c>
      <c r="P74" s="183" t="s">
        <v>5409</v>
      </c>
      <c r="Q74" s="183" t="s">
        <v>22</v>
      </c>
      <c r="R74" s="183">
        <v>2</v>
      </c>
      <c r="S74" s="183" t="s">
        <v>5411</v>
      </c>
      <c r="T74" s="183" t="s">
        <v>5410</v>
      </c>
      <c r="U74" s="184">
        <v>44592</v>
      </c>
      <c r="V74" s="191" t="s">
        <v>5416</v>
      </c>
      <c r="W74" s="181">
        <v>20399000</v>
      </c>
      <c r="X74" s="181" t="s">
        <v>5413</v>
      </c>
      <c r="Y74" s="181" t="s">
        <v>22</v>
      </c>
      <c r="Z74" s="181">
        <v>2</v>
      </c>
      <c r="AA74" s="181" t="s">
        <v>5415</v>
      </c>
      <c r="AB74" s="181" t="s">
        <v>5414</v>
      </c>
      <c r="AC74" s="182">
        <v>44592</v>
      </c>
      <c r="AD74" s="191" t="s">
        <v>7442</v>
      </c>
      <c r="AE74" s="189">
        <v>10885000</v>
      </c>
      <c r="AF74" s="189" t="s">
        <v>7439</v>
      </c>
      <c r="AG74" s="189" t="s">
        <v>22</v>
      </c>
      <c r="AH74" s="189">
        <v>2</v>
      </c>
      <c r="AI74" s="189" t="s">
        <v>7441</v>
      </c>
      <c r="AJ74" s="189" t="s">
        <v>7440</v>
      </c>
      <c r="AK74" s="190">
        <v>44673</v>
      </c>
      <c r="AL74" s="191" t="s">
        <v>7446</v>
      </c>
      <c r="AM74" s="181">
        <v>791000</v>
      </c>
      <c r="AN74" s="181" t="s">
        <v>7443</v>
      </c>
      <c r="AO74" s="181" t="s">
        <v>22</v>
      </c>
      <c r="AP74" s="181">
        <v>2</v>
      </c>
      <c r="AQ74" s="181" t="s">
        <v>7445</v>
      </c>
      <c r="AR74" s="181" t="s">
        <v>7444</v>
      </c>
      <c r="AS74" s="182">
        <v>44673</v>
      </c>
      <c r="AT74" s="192" t="s">
        <v>7448</v>
      </c>
      <c r="AU74" s="189">
        <v>367</v>
      </c>
      <c r="AV74" s="189" t="s">
        <v>7410</v>
      </c>
      <c r="AW74" s="189" t="s">
        <v>19</v>
      </c>
      <c r="AX74" s="189">
        <v>3</v>
      </c>
      <c r="AY74" s="189" t="s">
        <v>7447</v>
      </c>
      <c r="AZ74" s="189" t="s">
        <v>7411</v>
      </c>
      <c r="BA74" s="190">
        <v>44673</v>
      </c>
      <c r="BB74" s="191" t="s">
        <v>5417</v>
      </c>
      <c r="BC74" s="181" t="s">
        <v>14</v>
      </c>
      <c r="BD74" s="181" t="s">
        <v>14</v>
      </c>
      <c r="BE74" s="181" t="s">
        <v>14</v>
      </c>
      <c r="BF74" s="181" t="s">
        <v>14</v>
      </c>
      <c r="BG74" s="181">
        <v>0</v>
      </c>
      <c r="BH74" s="181" t="s">
        <v>14</v>
      </c>
      <c r="BI74" s="182">
        <v>44592</v>
      </c>
      <c r="BJ74" s="192" t="s">
        <v>7450</v>
      </c>
      <c r="BK74" s="192">
        <v>647</v>
      </c>
      <c r="BL74" s="192" t="s">
        <v>7449</v>
      </c>
      <c r="BM74" s="192" t="s">
        <v>22</v>
      </c>
      <c r="BN74" s="192">
        <v>2</v>
      </c>
      <c r="BO74" s="192" t="s">
        <v>7408</v>
      </c>
      <c r="BP74" s="189" t="s">
        <v>7407</v>
      </c>
      <c r="BQ74" s="193">
        <v>44673</v>
      </c>
      <c r="BR74" s="191" t="s">
        <v>7463</v>
      </c>
      <c r="BS74" s="185">
        <v>143407</v>
      </c>
      <c r="BT74" s="185" t="s">
        <v>7435</v>
      </c>
      <c r="BU74" s="185" t="s">
        <v>19</v>
      </c>
      <c r="BV74" s="185">
        <v>3</v>
      </c>
      <c r="BW74" s="185" t="s">
        <v>7437</v>
      </c>
      <c r="BX74" s="185" t="s">
        <v>7436</v>
      </c>
      <c r="BY74" s="182">
        <v>44673</v>
      </c>
      <c r="BZ74" s="192" t="s">
        <v>6530</v>
      </c>
      <c r="CA74" s="192">
        <v>13365</v>
      </c>
      <c r="CB74" s="192" t="s">
        <v>6527</v>
      </c>
      <c r="CC74" s="192" t="s">
        <v>19</v>
      </c>
      <c r="CD74" s="192">
        <v>3</v>
      </c>
      <c r="CE74" s="192" t="s">
        <v>6529</v>
      </c>
      <c r="CF74" s="192" t="s">
        <v>6528</v>
      </c>
      <c r="CG74" s="193">
        <v>44645</v>
      </c>
      <c r="CH74" s="191" t="s">
        <v>9045</v>
      </c>
      <c r="CI74" s="192" t="e">
        <v>#N/A</v>
      </c>
      <c r="CJ74" s="192" t="e">
        <v>#N/A</v>
      </c>
      <c r="CK74" s="192" t="e">
        <v>#N/A</v>
      </c>
      <c r="CL74" s="192" t="e">
        <v>#N/A</v>
      </c>
      <c r="CM74" s="192" t="e">
        <v>#N/A</v>
      </c>
      <c r="CN74" s="192" t="e">
        <v>#N/A</v>
      </c>
      <c r="CO74" s="194" t="e">
        <v>#N/A</v>
      </c>
      <c r="CP74" s="192" t="s">
        <v>5418</v>
      </c>
      <c r="CQ74" s="185">
        <v>1700000</v>
      </c>
      <c r="CR74" s="185" t="s">
        <v>5404</v>
      </c>
      <c r="CS74" s="185" t="s">
        <v>22</v>
      </c>
      <c r="CT74" s="185">
        <v>2</v>
      </c>
      <c r="CU74" s="185" t="s">
        <v>5406</v>
      </c>
      <c r="CV74" s="185" t="s">
        <v>5405</v>
      </c>
      <c r="CW74" s="182">
        <v>44592</v>
      </c>
      <c r="CX74" s="192" t="s">
        <v>7452</v>
      </c>
      <c r="CY74" s="189">
        <v>2490000</v>
      </c>
      <c r="CZ74" s="189" t="s">
        <v>7458</v>
      </c>
      <c r="DA74" s="189" t="s">
        <v>22</v>
      </c>
      <c r="DB74" s="189">
        <v>2</v>
      </c>
      <c r="DC74" s="189" t="s">
        <v>7455</v>
      </c>
      <c r="DD74" s="189" t="s">
        <v>7459</v>
      </c>
      <c r="DE74" s="195">
        <v>44673</v>
      </c>
      <c r="DF74" s="191" t="s">
        <v>7456</v>
      </c>
      <c r="DG74" s="181">
        <v>9514000</v>
      </c>
      <c r="DH74" s="185" t="s">
        <v>7453</v>
      </c>
      <c r="DI74" s="185" t="s">
        <v>22</v>
      </c>
      <c r="DJ74" s="185">
        <v>2</v>
      </c>
      <c r="DK74" s="185" t="s">
        <v>7455</v>
      </c>
      <c r="DL74" s="185" t="s">
        <v>7454</v>
      </c>
      <c r="DM74" s="182">
        <v>44673</v>
      </c>
      <c r="DN74" s="192" t="s">
        <v>7457</v>
      </c>
      <c r="DO74" s="189">
        <v>8395000</v>
      </c>
      <c r="DP74" s="192" t="s">
        <v>7453</v>
      </c>
      <c r="DQ74" s="192" t="s">
        <v>22</v>
      </c>
      <c r="DR74" s="192">
        <v>2</v>
      </c>
      <c r="DS74" s="192" t="s">
        <v>7455</v>
      </c>
      <c r="DT74" s="192" t="s">
        <v>7454</v>
      </c>
      <c r="DU74" s="193">
        <v>44673</v>
      </c>
      <c r="DV74" s="191" t="s">
        <v>7460</v>
      </c>
      <c r="DW74" s="181">
        <v>2466000</v>
      </c>
      <c r="DX74" s="185" t="s">
        <v>7458</v>
      </c>
      <c r="DY74" s="185" t="s">
        <v>22</v>
      </c>
      <c r="DZ74" s="185">
        <v>2</v>
      </c>
      <c r="EA74" s="185" t="s">
        <v>7455</v>
      </c>
      <c r="EB74" s="185" t="s">
        <v>7459</v>
      </c>
      <c r="EC74" s="182">
        <v>44673</v>
      </c>
      <c r="ED74" s="192" t="s">
        <v>7461</v>
      </c>
      <c r="EE74" s="189">
        <v>24000</v>
      </c>
      <c r="EF74" s="192" t="s">
        <v>7458</v>
      </c>
      <c r="EG74" s="192" t="s">
        <v>22</v>
      </c>
      <c r="EH74" s="192">
        <v>2</v>
      </c>
      <c r="EI74" s="192" t="s">
        <v>7455</v>
      </c>
      <c r="EJ74" s="192" t="s">
        <v>7459</v>
      </c>
      <c r="EK74" s="193">
        <v>44673</v>
      </c>
      <c r="EL74" s="191" t="s">
        <v>7462</v>
      </c>
      <c r="EM74" s="181">
        <v>0</v>
      </c>
      <c r="EN74" s="185" t="s">
        <v>14</v>
      </c>
      <c r="EO74" s="185" t="s">
        <v>19</v>
      </c>
      <c r="EP74" s="185">
        <v>3</v>
      </c>
      <c r="EQ74" s="185" t="s">
        <v>7455</v>
      </c>
      <c r="ER74" s="185" t="s">
        <v>14</v>
      </c>
      <c r="ES74" s="182">
        <v>44673</v>
      </c>
      <c r="ET74" s="192" t="s">
        <v>7451</v>
      </c>
      <c r="EU74" s="192">
        <v>647</v>
      </c>
      <c r="EV74" s="192" t="s">
        <v>7449</v>
      </c>
      <c r="EW74" s="192" t="s">
        <v>22</v>
      </c>
      <c r="EX74" s="192">
        <v>2</v>
      </c>
      <c r="EY74" s="192" t="s">
        <v>7408</v>
      </c>
      <c r="EZ74" s="192" t="s">
        <v>7407</v>
      </c>
      <c r="FA74" s="193">
        <v>44673</v>
      </c>
      <c r="FB74" s="191" t="s">
        <v>6534</v>
      </c>
      <c r="FC74" s="185">
        <v>5</v>
      </c>
      <c r="FD74" s="185" t="s">
        <v>6531</v>
      </c>
      <c r="FE74" s="185" t="s">
        <v>22</v>
      </c>
      <c r="FF74" s="185">
        <v>2</v>
      </c>
      <c r="FG74" s="185" t="s">
        <v>6533</v>
      </c>
      <c r="FH74" s="185" t="s">
        <v>6532</v>
      </c>
      <c r="FI74" s="182">
        <v>44645</v>
      </c>
      <c r="FJ74" s="191" t="s">
        <v>1198</v>
      </c>
      <c r="FK74" s="192" t="s">
        <v>14</v>
      </c>
      <c r="FL74" s="192" t="s">
        <v>14</v>
      </c>
      <c r="FM74" s="192" t="s">
        <v>14</v>
      </c>
      <c r="FN74" s="192" t="s">
        <v>14</v>
      </c>
      <c r="FO74" s="192" t="s">
        <v>14</v>
      </c>
      <c r="FP74" s="189" t="s">
        <v>14</v>
      </c>
      <c r="FQ74" s="190">
        <v>43676</v>
      </c>
      <c r="FR74" s="191" t="s">
        <v>1199</v>
      </c>
      <c r="FS74" s="185" t="s">
        <v>14</v>
      </c>
      <c r="FT74" s="185" t="s">
        <v>14</v>
      </c>
      <c r="FU74" s="185" t="s">
        <v>14</v>
      </c>
      <c r="FV74" s="185" t="s">
        <v>14</v>
      </c>
      <c r="FW74" s="185" t="s">
        <v>14</v>
      </c>
      <c r="FX74" s="185" t="s">
        <v>14</v>
      </c>
      <c r="FY74" s="182">
        <v>43676</v>
      </c>
      <c r="FZ74" s="192" t="s">
        <v>5420</v>
      </c>
      <c r="GA74" s="192">
        <v>1</v>
      </c>
      <c r="GB74" s="192" t="s">
        <v>2716</v>
      </c>
      <c r="GC74" s="192" t="s">
        <v>22</v>
      </c>
      <c r="GD74" s="192">
        <v>2</v>
      </c>
      <c r="GE74" s="192" t="s">
        <v>14</v>
      </c>
      <c r="GF74" s="192" t="s">
        <v>14</v>
      </c>
      <c r="GG74" s="193">
        <v>44592</v>
      </c>
      <c r="GH74" s="191" t="s">
        <v>5426</v>
      </c>
      <c r="GI74" s="185">
        <v>3</v>
      </c>
      <c r="GJ74" s="185" t="s">
        <v>2716</v>
      </c>
      <c r="GK74" s="185" t="s">
        <v>22</v>
      </c>
      <c r="GL74" s="185">
        <v>2</v>
      </c>
      <c r="GM74" s="185" t="s">
        <v>14</v>
      </c>
      <c r="GN74" s="185" t="s">
        <v>14</v>
      </c>
      <c r="GO74" s="182">
        <v>44592</v>
      </c>
      <c r="GP74" s="192" t="s">
        <v>5421</v>
      </c>
      <c r="GQ74" s="192">
        <v>2</v>
      </c>
      <c r="GR74" s="192" t="s">
        <v>2716</v>
      </c>
      <c r="GS74" s="192" t="s">
        <v>22</v>
      </c>
      <c r="GT74" s="192">
        <v>2</v>
      </c>
      <c r="GU74" s="192" t="s">
        <v>14</v>
      </c>
      <c r="GV74" s="192" t="s">
        <v>14</v>
      </c>
      <c r="GW74" s="193">
        <v>44592</v>
      </c>
      <c r="GX74" s="191" t="s">
        <v>5427</v>
      </c>
      <c r="GY74" s="185">
        <v>0</v>
      </c>
      <c r="GZ74" s="185" t="s">
        <v>2716</v>
      </c>
      <c r="HA74" s="185" t="s">
        <v>22</v>
      </c>
      <c r="HB74" s="185">
        <v>2</v>
      </c>
      <c r="HC74" s="185" t="s">
        <v>14</v>
      </c>
      <c r="HD74" s="185" t="s">
        <v>14</v>
      </c>
      <c r="HE74" s="182">
        <v>44592</v>
      </c>
      <c r="HF74" s="192" t="s">
        <v>5419</v>
      </c>
      <c r="HG74" s="192">
        <v>0</v>
      </c>
      <c r="HH74" s="192" t="s">
        <v>2716</v>
      </c>
      <c r="HI74" s="192" t="s">
        <v>22</v>
      </c>
      <c r="HJ74" s="192">
        <v>2</v>
      </c>
      <c r="HK74" s="192" t="s">
        <v>14</v>
      </c>
      <c r="HL74" s="192" t="s">
        <v>14</v>
      </c>
      <c r="HM74" s="193">
        <v>44592</v>
      </c>
      <c r="HN74" s="191" t="s">
        <v>5425</v>
      </c>
      <c r="HO74" s="185">
        <v>2</v>
      </c>
      <c r="HP74" s="185" t="s">
        <v>2716</v>
      </c>
      <c r="HQ74" s="185" t="s">
        <v>22</v>
      </c>
      <c r="HR74" s="185">
        <v>2</v>
      </c>
      <c r="HS74" s="185" t="s">
        <v>14</v>
      </c>
      <c r="HT74" s="185" t="s">
        <v>14</v>
      </c>
      <c r="HU74" s="182">
        <v>44592</v>
      </c>
      <c r="HV74" s="192" t="s">
        <v>5422</v>
      </c>
      <c r="HW74" s="192">
        <v>3</v>
      </c>
      <c r="HX74" s="192" t="s">
        <v>2716</v>
      </c>
      <c r="HY74" s="192" t="s">
        <v>22</v>
      </c>
      <c r="HZ74" s="192">
        <v>2</v>
      </c>
      <c r="IA74" s="192" t="s">
        <v>14</v>
      </c>
      <c r="IB74" s="192" t="s">
        <v>14</v>
      </c>
      <c r="IC74" s="193">
        <v>44592</v>
      </c>
      <c r="ID74" s="191" t="s">
        <v>5424</v>
      </c>
      <c r="IE74" s="185">
        <v>1</v>
      </c>
      <c r="IF74" s="185" t="s">
        <v>2716</v>
      </c>
      <c r="IG74" s="185" t="s">
        <v>22</v>
      </c>
      <c r="IH74" s="185">
        <v>2</v>
      </c>
      <c r="II74" s="185" t="s">
        <v>14</v>
      </c>
      <c r="IJ74" s="185" t="s">
        <v>14</v>
      </c>
      <c r="IK74" s="182">
        <v>44592</v>
      </c>
      <c r="IL74" s="192" t="s">
        <v>5423</v>
      </c>
      <c r="IM74" s="192">
        <v>3</v>
      </c>
      <c r="IN74" s="192" t="s">
        <v>2716</v>
      </c>
      <c r="IO74" s="192" t="s">
        <v>22</v>
      </c>
      <c r="IP74" s="192">
        <v>2</v>
      </c>
      <c r="IQ74" s="192" t="s">
        <v>14</v>
      </c>
      <c r="IR74" s="192" t="s">
        <v>14</v>
      </c>
      <c r="IS74" s="193">
        <v>44592</v>
      </c>
    </row>
    <row r="75" spans="1:253" s="187" customFormat="1" ht="12.95" customHeight="1" x14ac:dyDescent="0.2">
      <c r="A75" s="187" t="s">
        <v>886</v>
      </c>
      <c r="B75" s="187" t="s">
        <v>8585</v>
      </c>
      <c r="C75" s="187" t="s">
        <v>887</v>
      </c>
      <c r="D75" s="187" t="s">
        <v>888</v>
      </c>
      <c r="E75" s="187" t="s">
        <v>8034</v>
      </c>
      <c r="F75" s="187" t="s">
        <v>898</v>
      </c>
      <c r="G75" s="180">
        <v>28860000</v>
      </c>
      <c r="H75" s="181" t="s">
        <v>895</v>
      </c>
      <c r="I75" s="181" t="s">
        <v>47</v>
      </c>
      <c r="J75" s="181">
        <v>1</v>
      </c>
      <c r="K75" s="181" t="s">
        <v>897</v>
      </c>
      <c r="L75" s="181" t="s">
        <v>896</v>
      </c>
      <c r="M75" s="182">
        <v>43551</v>
      </c>
      <c r="N75" s="191" t="s">
        <v>2442</v>
      </c>
      <c r="O75" s="183">
        <v>280615</v>
      </c>
      <c r="P75" s="183" t="s">
        <v>2439</v>
      </c>
      <c r="Q75" s="183" t="s">
        <v>19</v>
      </c>
      <c r="R75" s="183">
        <v>3</v>
      </c>
      <c r="S75" s="183" t="s">
        <v>2441</v>
      </c>
      <c r="T75" s="183" t="s">
        <v>2440</v>
      </c>
      <c r="U75" s="184">
        <v>44253</v>
      </c>
      <c r="V75" s="191" t="s">
        <v>2951</v>
      </c>
      <c r="W75" s="181">
        <v>10302000</v>
      </c>
      <c r="X75" s="181" t="s">
        <v>895</v>
      </c>
      <c r="Y75" s="181" t="s">
        <v>22</v>
      </c>
      <c r="Z75" s="181">
        <v>2</v>
      </c>
      <c r="AA75" s="181" t="s">
        <v>2950</v>
      </c>
      <c r="AB75" s="181" t="s">
        <v>2949</v>
      </c>
      <c r="AC75" s="182">
        <v>44392</v>
      </c>
      <c r="AD75" s="191" t="s">
        <v>5395</v>
      </c>
      <c r="AE75" s="189">
        <v>10302000</v>
      </c>
      <c r="AF75" s="189" t="s">
        <v>5392</v>
      </c>
      <c r="AG75" s="189" t="s">
        <v>22</v>
      </c>
      <c r="AH75" s="189">
        <v>2</v>
      </c>
      <c r="AI75" s="189" t="s">
        <v>5394</v>
      </c>
      <c r="AJ75" s="189" t="s">
        <v>5393</v>
      </c>
      <c r="AK75" s="190">
        <v>44592</v>
      </c>
      <c r="AL75" s="191" t="s">
        <v>7403</v>
      </c>
      <c r="AM75" s="181">
        <v>784000</v>
      </c>
      <c r="AN75" s="181" t="s">
        <v>7400</v>
      </c>
      <c r="AO75" s="181" t="s">
        <v>22</v>
      </c>
      <c r="AP75" s="181">
        <v>2</v>
      </c>
      <c r="AQ75" s="181" t="s">
        <v>7402</v>
      </c>
      <c r="AR75" s="181" t="s">
        <v>7401</v>
      </c>
      <c r="AS75" s="182">
        <v>44673</v>
      </c>
      <c r="AT75" s="192" t="s">
        <v>1287</v>
      </c>
      <c r="AU75" s="189" t="s">
        <v>14</v>
      </c>
      <c r="AV75" s="189" t="s">
        <v>14</v>
      </c>
      <c r="AW75" s="189" t="s">
        <v>14</v>
      </c>
      <c r="AX75" s="189" t="s">
        <v>14</v>
      </c>
      <c r="AY75" s="189" t="s">
        <v>14</v>
      </c>
      <c r="AZ75" s="189" t="s">
        <v>14</v>
      </c>
      <c r="BA75" s="190">
        <v>43784</v>
      </c>
      <c r="BB75" s="191" t="s">
        <v>1258</v>
      </c>
      <c r="BC75" s="181">
        <v>0</v>
      </c>
      <c r="BD75" s="181" t="s">
        <v>14</v>
      </c>
      <c r="BE75" s="181" t="s">
        <v>14</v>
      </c>
      <c r="BF75" s="181" t="s">
        <v>14</v>
      </c>
      <c r="BG75" s="181" t="s">
        <v>1257</v>
      </c>
      <c r="BH75" s="181" t="s">
        <v>14</v>
      </c>
      <c r="BI75" s="182">
        <v>43742</v>
      </c>
      <c r="BJ75" s="192" t="s">
        <v>7406</v>
      </c>
      <c r="BK75" s="192">
        <v>505</v>
      </c>
      <c r="BL75" s="192" t="s">
        <v>7404</v>
      </c>
      <c r="BM75" s="192" t="s">
        <v>22</v>
      </c>
      <c r="BN75" s="192">
        <v>2</v>
      </c>
      <c r="BO75" s="192" t="s">
        <v>7405</v>
      </c>
      <c r="BP75" s="189" t="s">
        <v>2535</v>
      </c>
      <c r="BQ75" s="193">
        <v>44673</v>
      </c>
      <c r="BR75" s="191" t="s">
        <v>889</v>
      </c>
      <c r="BS75" s="185" t="s">
        <v>14</v>
      </c>
      <c r="BT75" s="185" t="s">
        <v>14</v>
      </c>
      <c r="BU75" s="185" t="s">
        <v>14</v>
      </c>
      <c r="BV75" s="185" t="s">
        <v>14</v>
      </c>
      <c r="BW75" s="185" t="s">
        <v>14</v>
      </c>
      <c r="BX75" s="185" t="s">
        <v>14</v>
      </c>
      <c r="BY75" s="182">
        <v>43551</v>
      </c>
      <c r="BZ75" s="192" t="s">
        <v>890</v>
      </c>
      <c r="CA75" s="192" t="s">
        <v>14</v>
      </c>
      <c r="CB75" s="192" t="s">
        <v>14</v>
      </c>
      <c r="CC75" s="192" t="s">
        <v>14</v>
      </c>
      <c r="CD75" s="192" t="s">
        <v>14</v>
      </c>
      <c r="CE75" s="192" t="s">
        <v>14</v>
      </c>
      <c r="CF75" s="192" t="s">
        <v>14</v>
      </c>
      <c r="CG75" s="193">
        <v>43551</v>
      </c>
      <c r="CH75" s="191" t="s">
        <v>9046</v>
      </c>
      <c r="CI75" s="192" t="e">
        <v>#N/A</v>
      </c>
      <c r="CJ75" s="192" t="e">
        <v>#N/A</v>
      </c>
      <c r="CK75" s="192" t="e">
        <v>#N/A</v>
      </c>
      <c r="CL75" s="192" t="e">
        <v>#N/A</v>
      </c>
      <c r="CM75" s="192" t="e">
        <v>#N/A</v>
      </c>
      <c r="CN75" s="192" t="e">
        <v>#N/A</v>
      </c>
      <c r="CO75" s="194" t="e">
        <v>#N/A</v>
      </c>
      <c r="CP75" s="192" t="s">
        <v>891</v>
      </c>
      <c r="CQ75" s="185" t="s">
        <v>14</v>
      </c>
      <c r="CR75" s="185">
        <v>0</v>
      </c>
      <c r="CS75" s="185" t="s">
        <v>22</v>
      </c>
      <c r="CT75" s="185">
        <v>2</v>
      </c>
      <c r="CU75" s="185">
        <v>0</v>
      </c>
      <c r="CV75" s="185">
        <v>0</v>
      </c>
      <c r="CW75" s="182">
        <v>43551</v>
      </c>
      <c r="CX75" s="192" t="s">
        <v>6535</v>
      </c>
      <c r="CY75" s="189">
        <v>1538000</v>
      </c>
      <c r="CZ75" s="189" t="s">
        <v>6541</v>
      </c>
      <c r="DA75" s="189" t="s">
        <v>19</v>
      </c>
      <c r="DB75" s="189">
        <v>3</v>
      </c>
      <c r="DC75" s="189" t="s">
        <v>6538</v>
      </c>
      <c r="DD75" s="189" t="s">
        <v>6542</v>
      </c>
      <c r="DE75" s="195">
        <v>44645</v>
      </c>
      <c r="DF75" s="191" t="s">
        <v>6539</v>
      </c>
      <c r="DG75" s="181">
        <v>0</v>
      </c>
      <c r="DH75" s="185" t="s">
        <v>6536</v>
      </c>
      <c r="DI75" s="185" t="s">
        <v>22</v>
      </c>
      <c r="DJ75" s="185">
        <v>2</v>
      </c>
      <c r="DK75" s="185" t="s">
        <v>6538</v>
      </c>
      <c r="DL75" s="185" t="s">
        <v>6537</v>
      </c>
      <c r="DM75" s="182">
        <v>44645</v>
      </c>
      <c r="DN75" s="192" t="s">
        <v>6540</v>
      </c>
      <c r="DO75" s="189">
        <v>8764000</v>
      </c>
      <c r="DP75" s="192" t="s">
        <v>6536</v>
      </c>
      <c r="DQ75" s="192" t="s">
        <v>22</v>
      </c>
      <c r="DR75" s="192">
        <v>2</v>
      </c>
      <c r="DS75" s="192" t="s">
        <v>6538</v>
      </c>
      <c r="DT75" s="192" t="s">
        <v>6537</v>
      </c>
      <c r="DU75" s="193">
        <v>44645</v>
      </c>
      <c r="DV75" s="191" t="s">
        <v>6543</v>
      </c>
      <c r="DW75" s="181">
        <v>1514000</v>
      </c>
      <c r="DX75" s="185" t="s">
        <v>6541</v>
      </c>
      <c r="DY75" s="185" t="s">
        <v>19</v>
      </c>
      <c r="DZ75" s="185">
        <v>3</v>
      </c>
      <c r="EA75" s="185" t="s">
        <v>6538</v>
      </c>
      <c r="EB75" s="185" t="s">
        <v>6542</v>
      </c>
      <c r="EC75" s="182">
        <v>44645</v>
      </c>
      <c r="ED75" s="192" t="s">
        <v>6544</v>
      </c>
      <c r="EE75" s="189">
        <v>24000</v>
      </c>
      <c r="EF75" s="192" t="s">
        <v>6541</v>
      </c>
      <c r="EG75" s="192" t="s">
        <v>19</v>
      </c>
      <c r="EH75" s="192">
        <v>3</v>
      </c>
      <c r="EI75" s="192" t="s">
        <v>6538</v>
      </c>
      <c r="EJ75" s="192" t="s">
        <v>6542</v>
      </c>
      <c r="EK75" s="193">
        <v>44645</v>
      </c>
      <c r="EL75" s="191" t="s">
        <v>6545</v>
      </c>
      <c r="EM75" s="181">
        <v>0</v>
      </c>
      <c r="EN75" s="185" t="s">
        <v>1216</v>
      </c>
      <c r="EO75" s="185" t="s">
        <v>19</v>
      </c>
      <c r="EP75" s="185">
        <v>3</v>
      </c>
      <c r="EQ75" s="185" t="s">
        <v>6538</v>
      </c>
      <c r="ER75" s="185" t="s">
        <v>1216</v>
      </c>
      <c r="ES75" s="182">
        <v>44645</v>
      </c>
      <c r="ET75" s="192" t="s">
        <v>7409</v>
      </c>
      <c r="EU75" s="192">
        <v>647</v>
      </c>
      <c r="EV75" s="192" t="s">
        <v>7404</v>
      </c>
      <c r="EW75" s="192" t="s">
        <v>22</v>
      </c>
      <c r="EX75" s="192">
        <v>2</v>
      </c>
      <c r="EY75" s="192" t="s">
        <v>7408</v>
      </c>
      <c r="EZ75" s="192" t="s">
        <v>7407</v>
      </c>
      <c r="FA75" s="193">
        <v>44673</v>
      </c>
      <c r="FB75" s="191" t="s">
        <v>2953</v>
      </c>
      <c r="FC75" s="185">
        <v>3</v>
      </c>
      <c r="FD75" s="185" t="s">
        <v>14</v>
      </c>
      <c r="FE75" s="185" t="s">
        <v>22</v>
      </c>
      <c r="FF75" s="185">
        <v>2</v>
      </c>
      <c r="FG75" s="185" t="s">
        <v>2952</v>
      </c>
      <c r="FH75" s="185" t="s">
        <v>14</v>
      </c>
      <c r="FI75" s="182">
        <v>44392</v>
      </c>
      <c r="FJ75" s="191" t="s">
        <v>893</v>
      </c>
      <c r="FK75" s="192" t="s">
        <v>14</v>
      </c>
      <c r="FL75" s="192">
        <v>0</v>
      </c>
      <c r="FM75" s="192" t="s">
        <v>22</v>
      </c>
      <c r="FN75" s="192">
        <v>2</v>
      </c>
      <c r="FO75" s="192" t="s">
        <v>892</v>
      </c>
      <c r="FP75" s="189">
        <v>0</v>
      </c>
      <c r="FQ75" s="190">
        <v>43551</v>
      </c>
      <c r="FR75" s="191" t="s">
        <v>1288</v>
      </c>
      <c r="FS75" s="185" t="s">
        <v>14</v>
      </c>
      <c r="FT75" s="185" t="s">
        <v>14</v>
      </c>
      <c r="FU75" s="185" t="s">
        <v>14</v>
      </c>
      <c r="FV75" s="185" t="s">
        <v>14</v>
      </c>
      <c r="FW75" s="185" t="s">
        <v>14</v>
      </c>
      <c r="FX75" s="185" t="s">
        <v>14</v>
      </c>
      <c r="FY75" s="182">
        <v>43784</v>
      </c>
      <c r="FZ75" s="192" t="s">
        <v>5428</v>
      </c>
      <c r="GA75" s="192">
        <v>1</v>
      </c>
      <c r="GB75" s="192" t="s">
        <v>2716</v>
      </c>
      <c r="GC75" s="192" t="s">
        <v>22</v>
      </c>
      <c r="GD75" s="192">
        <v>2</v>
      </c>
      <c r="GE75" s="192" t="s">
        <v>14</v>
      </c>
      <c r="GF75" s="192" t="s">
        <v>14</v>
      </c>
      <c r="GG75" s="193">
        <v>44592</v>
      </c>
      <c r="GH75" s="191" t="s">
        <v>4272</v>
      </c>
      <c r="GI75" s="185">
        <v>3</v>
      </c>
      <c r="GJ75" s="185" t="s">
        <v>2716</v>
      </c>
      <c r="GK75" s="185" t="s">
        <v>22</v>
      </c>
      <c r="GL75" s="185">
        <v>2</v>
      </c>
      <c r="GM75" s="185" t="s">
        <v>14</v>
      </c>
      <c r="GN75" s="185" t="s">
        <v>14</v>
      </c>
      <c r="GO75" s="182">
        <v>44498</v>
      </c>
      <c r="GP75" s="192" t="s">
        <v>4268</v>
      </c>
      <c r="GQ75" s="192">
        <v>2</v>
      </c>
      <c r="GR75" s="192" t="s">
        <v>2716</v>
      </c>
      <c r="GS75" s="192" t="s">
        <v>22</v>
      </c>
      <c r="GT75" s="192">
        <v>2</v>
      </c>
      <c r="GU75" s="192" t="s">
        <v>14</v>
      </c>
      <c r="GV75" s="192" t="s">
        <v>14</v>
      </c>
      <c r="GW75" s="193">
        <v>44498</v>
      </c>
      <c r="GX75" s="191" t="s">
        <v>4273</v>
      </c>
      <c r="GY75" s="185">
        <v>0</v>
      </c>
      <c r="GZ75" s="185" t="s">
        <v>2716</v>
      </c>
      <c r="HA75" s="185" t="s">
        <v>22</v>
      </c>
      <c r="HB75" s="185">
        <v>2</v>
      </c>
      <c r="HC75" s="185" t="s">
        <v>14</v>
      </c>
      <c r="HD75" s="185" t="s">
        <v>14</v>
      </c>
      <c r="HE75" s="182">
        <v>44498</v>
      </c>
      <c r="HF75" s="192" t="s">
        <v>4267</v>
      </c>
      <c r="HG75" s="192">
        <v>0</v>
      </c>
      <c r="HH75" s="192" t="s">
        <v>2716</v>
      </c>
      <c r="HI75" s="192" t="s">
        <v>22</v>
      </c>
      <c r="HJ75" s="192">
        <v>2</v>
      </c>
      <c r="HK75" s="192" t="s">
        <v>14</v>
      </c>
      <c r="HL75" s="192" t="s">
        <v>14</v>
      </c>
      <c r="HM75" s="193">
        <v>44498</v>
      </c>
      <c r="HN75" s="191" t="s">
        <v>4271</v>
      </c>
      <c r="HO75" s="185">
        <v>2</v>
      </c>
      <c r="HP75" s="185" t="s">
        <v>2716</v>
      </c>
      <c r="HQ75" s="185" t="s">
        <v>22</v>
      </c>
      <c r="HR75" s="185">
        <v>2</v>
      </c>
      <c r="HS75" s="185" t="s">
        <v>14</v>
      </c>
      <c r="HT75" s="185" t="s">
        <v>14</v>
      </c>
      <c r="HU75" s="182">
        <v>44498</v>
      </c>
      <c r="HV75" s="192" t="s">
        <v>4269</v>
      </c>
      <c r="HW75" s="192">
        <v>3</v>
      </c>
      <c r="HX75" s="192" t="s">
        <v>2716</v>
      </c>
      <c r="HY75" s="192" t="s">
        <v>22</v>
      </c>
      <c r="HZ75" s="192">
        <v>2</v>
      </c>
      <c r="IA75" s="192" t="s">
        <v>14</v>
      </c>
      <c r="IB75" s="192" t="s">
        <v>14</v>
      </c>
      <c r="IC75" s="193">
        <v>44498</v>
      </c>
      <c r="ID75" s="191" t="s">
        <v>4270</v>
      </c>
      <c r="IE75" s="185">
        <v>1</v>
      </c>
      <c r="IF75" s="185" t="s">
        <v>2716</v>
      </c>
      <c r="IG75" s="185" t="s">
        <v>22</v>
      </c>
      <c r="IH75" s="185">
        <v>2</v>
      </c>
      <c r="II75" s="185" t="s">
        <v>14</v>
      </c>
      <c r="IJ75" s="185" t="s">
        <v>14</v>
      </c>
      <c r="IK75" s="182">
        <v>44498</v>
      </c>
      <c r="IL75" s="192" t="s">
        <v>5429</v>
      </c>
      <c r="IM75" s="192">
        <v>3</v>
      </c>
      <c r="IN75" s="192" t="s">
        <v>2716</v>
      </c>
      <c r="IO75" s="192" t="s">
        <v>22</v>
      </c>
      <c r="IP75" s="192">
        <v>2</v>
      </c>
      <c r="IQ75" s="192" t="s">
        <v>14</v>
      </c>
      <c r="IR75" s="192" t="s">
        <v>14</v>
      </c>
      <c r="IS75" s="193">
        <v>44592</v>
      </c>
    </row>
    <row r="76" spans="1:253" s="187" customFormat="1" ht="12.95" customHeight="1" x14ac:dyDescent="0.2">
      <c r="A76" s="187" t="s">
        <v>5396</v>
      </c>
      <c r="B76" s="187" t="s">
        <v>8578</v>
      </c>
      <c r="C76" s="187" t="s">
        <v>5397</v>
      </c>
      <c r="D76" s="187" t="s">
        <v>888</v>
      </c>
      <c r="E76" s="187" t="s">
        <v>8034</v>
      </c>
      <c r="F76" s="187" t="s">
        <v>5401</v>
      </c>
      <c r="G76" s="180">
        <v>28862000</v>
      </c>
      <c r="H76" s="181" t="s">
        <v>5398</v>
      </c>
      <c r="I76" s="181" t="s">
        <v>22</v>
      </c>
      <c r="J76" s="181">
        <v>2</v>
      </c>
      <c r="K76" s="181" t="s">
        <v>5400</v>
      </c>
      <c r="L76" s="181" t="s">
        <v>5399</v>
      </c>
      <c r="M76" s="182">
        <v>44592</v>
      </c>
      <c r="N76" s="191" t="s">
        <v>6549</v>
      </c>
      <c r="O76" s="183">
        <v>471485</v>
      </c>
      <c r="P76" s="183" t="s">
        <v>6546</v>
      </c>
      <c r="Q76" s="183" t="s">
        <v>22</v>
      </c>
      <c r="R76" s="183">
        <v>2</v>
      </c>
      <c r="S76" s="183" t="s">
        <v>6548</v>
      </c>
      <c r="T76" s="183" t="s">
        <v>6547</v>
      </c>
      <c r="U76" s="184">
        <v>44645</v>
      </c>
      <c r="V76" s="191" t="s">
        <v>6553</v>
      </c>
      <c r="W76" s="181">
        <v>18066000</v>
      </c>
      <c r="X76" s="181" t="s">
        <v>6550</v>
      </c>
      <c r="Y76" s="181" t="s">
        <v>22</v>
      </c>
      <c r="Z76" s="181">
        <v>2</v>
      </c>
      <c r="AA76" s="181" t="s">
        <v>6552</v>
      </c>
      <c r="AB76" s="181" t="s">
        <v>6551</v>
      </c>
      <c r="AC76" s="182">
        <v>44645</v>
      </c>
      <c r="AD76" s="191" t="s">
        <v>7413</v>
      </c>
      <c r="AE76" s="189">
        <v>1021000</v>
      </c>
      <c r="AF76" s="189" t="s">
        <v>7410</v>
      </c>
      <c r="AG76" s="189" t="s">
        <v>22</v>
      </c>
      <c r="AH76" s="189">
        <v>2</v>
      </c>
      <c r="AI76" s="189" t="s">
        <v>7412</v>
      </c>
      <c r="AJ76" s="189" t="s">
        <v>7411</v>
      </c>
      <c r="AK76" s="190">
        <v>44673</v>
      </c>
      <c r="AL76" s="191" t="s">
        <v>7415</v>
      </c>
      <c r="AM76" s="181">
        <v>6000</v>
      </c>
      <c r="AN76" s="181" t="s">
        <v>7410</v>
      </c>
      <c r="AO76" s="181" t="s">
        <v>22</v>
      </c>
      <c r="AP76" s="181">
        <v>2</v>
      </c>
      <c r="AQ76" s="181" t="s">
        <v>7414</v>
      </c>
      <c r="AR76" s="181" t="s">
        <v>7411</v>
      </c>
      <c r="AS76" s="182">
        <v>44673</v>
      </c>
      <c r="AT76" s="192" t="s">
        <v>7417</v>
      </c>
      <c r="AU76" s="189">
        <v>367</v>
      </c>
      <c r="AV76" s="189" t="s">
        <v>7410</v>
      </c>
      <c r="AW76" s="189" t="s">
        <v>22</v>
      </c>
      <c r="AX76" s="189">
        <v>2</v>
      </c>
      <c r="AY76" s="189" t="s">
        <v>7416</v>
      </c>
      <c r="AZ76" s="189" t="s">
        <v>7411</v>
      </c>
      <c r="BA76" s="190">
        <v>44673</v>
      </c>
      <c r="BB76" s="191" t="s">
        <v>5403</v>
      </c>
      <c r="BC76" s="181" t="s">
        <v>14</v>
      </c>
      <c r="BD76" s="181" t="s">
        <v>14</v>
      </c>
      <c r="BE76" s="181" t="s">
        <v>14</v>
      </c>
      <c r="BF76" s="181" t="s">
        <v>14</v>
      </c>
      <c r="BG76" s="181" t="s">
        <v>5402</v>
      </c>
      <c r="BH76" s="181" t="s">
        <v>14</v>
      </c>
      <c r="BI76" s="182">
        <v>44592</v>
      </c>
      <c r="BJ76" s="192" t="s">
        <v>7419</v>
      </c>
      <c r="BK76" s="192">
        <v>142</v>
      </c>
      <c r="BL76" s="192" t="s">
        <v>7410</v>
      </c>
      <c r="BM76" s="192" t="s">
        <v>22</v>
      </c>
      <c r="BN76" s="192">
        <v>2</v>
      </c>
      <c r="BO76" s="192" t="s">
        <v>7418</v>
      </c>
      <c r="BP76" s="189" t="s">
        <v>7411</v>
      </c>
      <c r="BQ76" s="193">
        <v>44673</v>
      </c>
      <c r="BR76" s="191" t="s">
        <v>7438</v>
      </c>
      <c r="BS76" s="185">
        <v>143407</v>
      </c>
      <c r="BT76" s="185" t="s">
        <v>7435</v>
      </c>
      <c r="BU76" s="185" t="s">
        <v>19</v>
      </c>
      <c r="BV76" s="185">
        <v>3</v>
      </c>
      <c r="BW76" s="185" t="s">
        <v>7437</v>
      </c>
      <c r="BX76" s="185" t="s">
        <v>7436</v>
      </c>
      <c r="BY76" s="182">
        <v>44673</v>
      </c>
      <c r="BZ76" s="192" t="s">
        <v>6555</v>
      </c>
      <c r="CA76" s="192">
        <v>13365</v>
      </c>
      <c r="CB76" s="192" t="s">
        <v>6527</v>
      </c>
      <c r="CC76" s="192" t="s">
        <v>19</v>
      </c>
      <c r="CD76" s="192">
        <v>3</v>
      </c>
      <c r="CE76" s="192" t="s">
        <v>6554</v>
      </c>
      <c r="CF76" s="192" t="s">
        <v>6528</v>
      </c>
      <c r="CG76" s="193">
        <v>44645</v>
      </c>
      <c r="CH76" s="191" t="s">
        <v>9047</v>
      </c>
      <c r="CI76" s="192" t="e">
        <v>#N/A</v>
      </c>
      <c r="CJ76" s="192" t="e">
        <v>#N/A</v>
      </c>
      <c r="CK76" s="192" t="e">
        <v>#N/A</v>
      </c>
      <c r="CL76" s="192" t="e">
        <v>#N/A</v>
      </c>
      <c r="CM76" s="192" t="e">
        <v>#N/A</v>
      </c>
      <c r="CN76" s="192" t="e">
        <v>#N/A</v>
      </c>
      <c r="CO76" s="194" t="e">
        <v>#N/A</v>
      </c>
      <c r="CP76" s="192" t="s">
        <v>5407</v>
      </c>
      <c r="CQ76" s="185">
        <v>1700000</v>
      </c>
      <c r="CR76" s="185" t="s">
        <v>5404</v>
      </c>
      <c r="CS76" s="185" t="s">
        <v>22</v>
      </c>
      <c r="CT76" s="185">
        <v>2</v>
      </c>
      <c r="CU76" s="185" t="s">
        <v>5406</v>
      </c>
      <c r="CV76" s="185" t="s">
        <v>5405</v>
      </c>
      <c r="CW76" s="182">
        <v>44592</v>
      </c>
      <c r="CX76" s="192" t="s">
        <v>7424</v>
      </c>
      <c r="CY76" s="189">
        <v>1021000</v>
      </c>
      <c r="CZ76" s="189" t="s">
        <v>7410</v>
      </c>
      <c r="DA76" s="189" t="s">
        <v>22</v>
      </c>
      <c r="DB76" s="189">
        <v>2</v>
      </c>
      <c r="DC76" s="189" t="s">
        <v>7427</v>
      </c>
      <c r="DD76" s="189" t="s">
        <v>7411</v>
      </c>
      <c r="DE76" s="195">
        <v>44673</v>
      </c>
      <c r="DF76" s="191" t="s">
        <v>7428</v>
      </c>
      <c r="DG76" s="181">
        <v>17045000</v>
      </c>
      <c r="DH76" s="185" t="s">
        <v>7425</v>
      </c>
      <c r="DI76" s="185" t="s">
        <v>22</v>
      </c>
      <c r="DJ76" s="185">
        <v>2</v>
      </c>
      <c r="DK76" s="185" t="s">
        <v>7427</v>
      </c>
      <c r="DL76" s="185" t="s">
        <v>7426</v>
      </c>
      <c r="DM76" s="182">
        <v>44673</v>
      </c>
      <c r="DN76" s="192" t="s">
        <v>7431</v>
      </c>
      <c r="DO76" s="189">
        <v>0</v>
      </c>
      <c r="DP76" s="192" t="s">
        <v>7429</v>
      </c>
      <c r="DQ76" s="192" t="s">
        <v>22</v>
      </c>
      <c r="DR76" s="192">
        <v>2</v>
      </c>
      <c r="DS76" s="192" t="s">
        <v>7427</v>
      </c>
      <c r="DT76" s="192" t="s">
        <v>7430</v>
      </c>
      <c r="DU76" s="193">
        <v>44673</v>
      </c>
      <c r="DV76" s="191" t="s">
        <v>7432</v>
      </c>
      <c r="DW76" s="181">
        <v>1021000</v>
      </c>
      <c r="DX76" s="185" t="s">
        <v>7410</v>
      </c>
      <c r="DY76" s="185" t="s">
        <v>22</v>
      </c>
      <c r="DZ76" s="185">
        <v>2</v>
      </c>
      <c r="EA76" s="185" t="s">
        <v>7427</v>
      </c>
      <c r="EB76" s="185" t="s">
        <v>7411</v>
      </c>
      <c r="EC76" s="182">
        <v>44673</v>
      </c>
      <c r="ED76" s="192" t="s">
        <v>7433</v>
      </c>
      <c r="EE76" s="189">
        <v>0</v>
      </c>
      <c r="EF76" s="192" t="s">
        <v>1216</v>
      </c>
      <c r="EG76" s="192" t="s">
        <v>19</v>
      </c>
      <c r="EH76" s="192">
        <v>3</v>
      </c>
      <c r="EI76" s="192" t="s">
        <v>7427</v>
      </c>
      <c r="EJ76" s="192" t="s">
        <v>1216</v>
      </c>
      <c r="EK76" s="193">
        <v>44673</v>
      </c>
      <c r="EL76" s="191" t="s">
        <v>7434</v>
      </c>
      <c r="EM76" s="181">
        <v>0</v>
      </c>
      <c r="EN76" s="185" t="s">
        <v>1216</v>
      </c>
      <c r="EO76" s="185" t="s">
        <v>19</v>
      </c>
      <c r="EP76" s="185">
        <v>3</v>
      </c>
      <c r="EQ76" s="185" t="s">
        <v>7427</v>
      </c>
      <c r="ER76" s="185" t="s">
        <v>1216</v>
      </c>
      <c r="ES76" s="182">
        <v>44673</v>
      </c>
      <c r="ET76" s="192" t="s">
        <v>7423</v>
      </c>
      <c r="EU76" s="192">
        <v>647</v>
      </c>
      <c r="EV76" s="192" t="s">
        <v>7420</v>
      </c>
      <c r="EW76" s="192" t="s">
        <v>22</v>
      </c>
      <c r="EX76" s="192">
        <v>2</v>
      </c>
      <c r="EY76" s="192" t="s">
        <v>7422</v>
      </c>
      <c r="EZ76" s="192" t="s">
        <v>7421</v>
      </c>
      <c r="FA76" s="193">
        <v>44673</v>
      </c>
      <c r="FB76" s="191" t="s">
        <v>6557</v>
      </c>
      <c r="FC76" s="185">
        <v>4</v>
      </c>
      <c r="FD76" s="185" t="s">
        <v>6531</v>
      </c>
      <c r="FE76" s="185" t="s">
        <v>22</v>
      </c>
      <c r="FF76" s="185">
        <v>2</v>
      </c>
      <c r="FG76" s="185" t="s">
        <v>6556</v>
      </c>
      <c r="FH76" s="185" t="s">
        <v>6532</v>
      </c>
      <c r="FI76" s="182">
        <v>44645</v>
      </c>
      <c r="FJ76" s="191" t="s">
        <v>9048</v>
      </c>
      <c r="FK76" s="192" t="e">
        <v>#N/A</v>
      </c>
      <c r="FL76" s="192" t="e">
        <v>#N/A</v>
      </c>
      <c r="FM76" s="192" t="e">
        <v>#N/A</v>
      </c>
      <c r="FN76" s="192" t="e">
        <v>#N/A</v>
      </c>
      <c r="FO76" s="192" t="e">
        <v>#N/A</v>
      </c>
      <c r="FP76" s="189" t="e">
        <v>#N/A</v>
      </c>
      <c r="FQ76" s="190" t="e">
        <v>#N/A</v>
      </c>
      <c r="FR76" s="191" t="s">
        <v>9049</v>
      </c>
      <c r="FS76" s="185" t="e">
        <v>#N/A</v>
      </c>
      <c r="FT76" s="185" t="e">
        <v>#N/A</v>
      </c>
      <c r="FU76" s="185" t="e">
        <v>#N/A</v>
      </c>
      <c r="FV76" s="185" t="e">
        <v>#N/A</v>
      </c>
      <c r="FW76" s="185" t="e">
        <v>#N/A</v>
      </c>
      <c r="FX76" s="185" t="e">
        <v>#N/A</v>
      </c>
      <c r="FY76" s="182" t="e">
        <v>#N/A</v>
      </c>
      <c r="FZ76" s="192" t="s">
        <v>5431</v>
      </c>
      <c r="GA76" s="192">
        <v>1</v>
      </c>
      <c r="GB76" s="192" t="s">
        <v>2716</v>
      </c>
      <c r="GC76" s="192" t="s">
        <v>22</v>
      </c>
      <c r="GD76" s="192">
        <v>2</v>
      </c>
      <c r="GE76" s="192" t="s">
        <v>14</v>
      </c>
      <c r="GF76" s="192" t="s">
        <v>14</v>
      </c>
      <c r="GG76" s="193">
        <v>44592</v>
      </c>
      <c r="GH76" s="191" t="s">
        <v>5437</v>
      </c>
      <c r="GI76" s="185">
        <v>1</v>
      </c>
      <c r="GJ76" s="185" t="s">
        <v>2716</v>
      </c>
      <c r="GK76" s="185" t="s">
        <v>22</v>
      </c>
      <c r="GL76" s="185">
        <v>2</v>
      </c>
      <c r="GM76" s="185" t="s">
        <v>14</v>
      </c>
      <c r="GN76" s="185" t="s">
        <v>14</v>
      </c>
      <c r="GO76" s="182">
        <v>44592</v>
      </c>
      <c r="GP76" s="192" t="s">
        <v>5432</v>
      </c>
      <c r="GQ76" s="192">
        <v>0</v>
      </c>
      <c r="GR76" s="192" t="s">
        <v>2716</v>
      </c>
      <c r="GS76" s="192" t="s">
        <v>22</v>
      </c>
      <c r="GT76" s="192">
        <v>2</v>
      </c>
      <c r="GU76" s="192" t="s">
        <v>14</v>
      </c>
      <c r="GV76" s="192" t="s">
        <v>14</v>
      </c>
      <c r="GW76" s="193">
        <v>44592</v>
      </c>
      <c r="GX76" s="191" t="s">
        <v>5438</v>
      </c>
      <c r="GY76" s="185">
        <v>0</v>
      </c>
      <c r="GZ76" s="185" t="s">
        <v>2716</v>
      </c>
      <c r="HA76" s="185" t="s">
        <v>22</v>
      </c>
      <c r="HB76" s="185">
        <v>2</v>
      </c>
      <c r="HC76" s="185" t="s">
        <v>14</v>
      </c>
      <c r="HD76" s="185" t="s">
        <v>14</v>
      </c>
      <c r="HE76" s="182">
        <v>44592</v>
      </c>
      <c r="HF76" s="192" t="s">
        <v>5430</v>
      </c>
      <c r="HG76" s="192">
        <v>0</v>
      </c>
      <c r="HH76" s="192" t="s">
        <v>2716</v>
      </c>
      <c r="HI76" s="192" t="s">
        <v>22</v>
      </c>
      <c r="HJ76" s="192">
        <v>2</v>
      </c>
      <c r="HK76" s="192" t="s">
        <v>14</v>
      </c>
      <c r="HL76" s="192" t="s">
        <v>14</v>
      </c>
      <c r="HM76" s="193">
        <v>44592</v>
      </c>
      <c r="HN76" s="191" t="s">
        <v>5436</v>
      </c>
      <c r="HO76" s="185">
        <v>0</v>
      </c>
      <c r="HP76" s="185" t="s">
        <v>2716</v>
      </c>
      <c r="HQ76" s="185" t="s">
        <v>22</v>
      </c>
      <c r="HR76" s="185">
        <v>2</v>
      </c>
      <c r="HS76" s="185" t="s">
        <v>14</v>
      </c>
      <c r="HT76" s="185" t="s">
        <v>14</v>
      </c>
      <c r="HU76" s="182">
        <v>44592</v>
      </c>
      <c r="HV76" s="192" t="s">
        <v>5433</v>
      </c>
      <c r="HW76" s="192">
        <v>0</v>
      </c>
      <c r="HX76" s="192" t="s">
        <v>2716</v>
      </c>
      <c r="HY76" s="192" t="s">
        <v>22</v>
      </c>
      <c r="HZ76" s="192">
        <v>2</v>
      </c>
      <c r="IA76" s="192" t="s">
        <v>14</v>
      </c>
      <c r="IB76" s="192" t="s">
        <v>14</v>
      </c>
      <c r="IC76" s="193">
        <v>44592</v>
      </c>
      <c r="ID76" s="191" t="s">
        <v>5435</v>
      </c>
      <c r="IE76" s="185">
        <v>1</v>
      </c>
      <c r="IF76" s="185" t="s">
        <v>2716</v>
      </c>
      <c r="IG76" s="185" t="s">
        <v>22</v>
      </c>
      <c r="IH76" s="185">
        <v>2</v>
      </c>
      <c r="II76" s="185" t="s">
        <v>14</v>
      </c>
      <c r="IJ76" s="185" t="s">
        <v>14</v>
      </c>
      <c r="IK76" s="182">
        <v>44592</v>
      </c>
      <c r="IL76" s="192" t="s">
        <v>5434</v>
      </c>
      <c r="IM76" s="192">
        <v>3</v>
      </c>
      <c r="IN76" s="192" t="s">
        <v>2716</v>
      </c>
      <c r="IO76" s="192" t="s">
        <v>22</v>
      </c>
      <c r="IP76" s="192">
        <v>2</v>
      </c>
      <c r="IQ76" s="192" t="s">
        <v>14</v>
      </c>
      <c r="IR76" s="192" t="s">
        <v>14</v>
      </c>
      <c r="IS76" s="193">
        <v>44592</v>
      </c>
    </row>
    <row r="77" spans="1:253" s="187" customFormat="1" ht="12.95" customHeight="1" x14ac:dyDescent="0.2">
      <c r="A77" s="187" t="s">
        <v>477</v>
      </c>
      <c r="B77" s="187" t="s">
        <v>8427</v>
      </c>
      <c r="C77" s="187" t="s">
        <v>478</v>
      </c>
      <c r="D77" s="187" t="s">
        <v>479</v>
      </c>
      <c r="E77" s="187" t="s">
        <v>8035</v>
      </c>
      <c r="F77" s="187" t="s">
        <v>3011</v>
      </c>
      <c r="G77" s="180">
        <v>4164000</v>
      </c>
      <c r="H77" s="181" t="s">
        <v>3008</v>
      </c>
      <c r="I77" s="181" t="s">
        <v>22</v>
      </c>
      <c r="J77" s="181">
        <v>2</v>
      </c>
      <c r="K77" s="181" t="s">
        <v>3010</v>
      </c>
      <c r="L77" s="181" t="s">
        <v>3009</v>
      </c>
      <c r="M77" s="182">
        <v>44419</v>
      </c>
      <c r="N77" s="191" t="s">
        <v>485</v>
      </c>
      <c r="O77" s="183">
        <v>75</v>
      </c>
      <c r="P77" s="183" t="s">
        <v>483</v>
      </c>
      <c r="Q77" s="183" t="s">
        <v>22</v>
      </c>
      <c r="R77" s="183">
        <v>2</v>
      </c>
      <c r="S77" s="183" t="s">
        <v>484</v>
      </c>
      <c r="T77" s="183">
        <v>0</v>
      </c>
      <c r="U77" s="184">
        <v>43510</v>
      </c>
      <c r="V77" s="191" t="s">
        <v>3015</v>
      </c>
      <c r="W77" s="181">
        <v>95000</v>
      </c>
      <c r="X77" s="181" t="s">
        <v>3012</v>
      </c>
      <c r="Y77" s="181" t="s">
        <v>22</v>
      </c>
      <c r="Z77" s="181">
        <v>2</v>
      </c>
      <c r="AA77" s="181" t="s">
        <v>3014</v>
      </c>
      <c r="AB77" s="181" t="s">
        <v>3013</v>
      </c>
      <c r="AC77" s="182">
        <v>44419</v>
      </c>
      <c r="AD77" s="191" t="s">
        <v>3019</v>
      </c>
      <c r="AE77" s="189">
        <v>85000</v>
      </c>
      <c r="AF77" s="189" t="s">
        <v>3016</v>
      </c>
      <c r="AG77" s="189" t="s">
        <v>22</v>
      </c>
      <c r="AH77" s="189">
        <v>2</v>
      </c>
      <c r="AI77" s="189" t="s">
        <v>3018</v>
      </c>
      <c r="AJ77" s="189" t="s">
        <v>3017</v>
      </c>
      <c r="AK77" s="190">
        <v>44419</v>
      </c>
      <c r="AL77" s="191" t="s">
        <v>3020</v>
      </c>
      <c r="AM77" s="181">
        <v>85000</v>
      </c>
      <c r="AN77" s="181" t="s">
        <v>3016</v>
      </c>
      <c r="AO77" s="181" t="s">
        <v>22</v>
      </c>
      <c r="AP77" s="181">
        <v>2</v>
      </c>
      <c r="AQ77" s="181" t="s">
        <v>3018</v>
      </c>
      <c r="AR77" s="181" t="s">
        <v>3017</v>
      </c>
      <c r="AS77" s="182">
        <v>44419</v>
      </c>
      <c r="AT77" s="192" t="s">
        <v>1105</v>
      </c>
      <c r="AU77" s="189">
        <v>0</v>
      </c>
      <c r="AV77" s="189">
        <v>0</v>
      </c>
      <c r="AW77" s="189" t="s">
        <v>47</v>
      </c>
      <c r="AX77" s="189">
        <v>1</v>
      </c>
      <c r="AY77" s="189">
        <v>0</v>
      </c>
      <c r="AZ77" s="189" t="s">
        <v>14</v>
      </c>
      <c r="BA77" s="190">
        <v>43644</v>
      </c>
      <c r="BB77" s="191" t="s">
        <v>482</v>
      </c>
      <c r="BC77" s="181" t="s">
        <v>14</v>
      </c>
      <c r="BD77" s="181">
        <v>0</v>
      </c>
      <c r="BE77" s="181" t="s">
        <v>22</v>
      </c>
      <c r="BF77" s="181">
        <v>2</v>
      </c>
      <c r="BG77" s="181">
        <v>0</v>
      </c>
      <c r="BH77" s="181">
        <v>0</v>
      </c>
      <c r="BI77" s="182">
        <v>43510</v>
      </c>
      <c r="BJ77" s="192" t="s">
        <v>3027</v>
      </c>
      <c r="BK77" s="192">
        <v>0</v>
      </c>
      <c r="BL77" s="192" t="s">
        <v>2977</v>
      </c>
      <c r="BM77" s="192" t="s">
        <v>22</v>
      </c>
      <c r="BN77" s="192">
        <v>2</v>
      </c>
      <c r="BO77" s="192" t="s">
        <v>3026</v>
      </c>
      <c r="BP77" s="189" t="s">
        <v>3025</v>
      </c>
      <c r="BQ77" s="193">
        <v>44419</v>
      </c>
      <c r="BR77" s="191" t="s">
        <v>1103</v>
      </c>
      <c r="BS77" s="185">
        <v>0</v>
      </c>
      <c r="BT77" s="185" t="s">
        <v>14</v>
      </c>
      <c r="BU77" s="185" t="s">
        <v>47</v>
      </c>
      <c r="BV77" s="185">
        <v>1</v>
      </c>
      <c r="BW77" s="185">
        <v>0</v>
      </c>
      <c r="BX77" s="185" t="s">
        <v>14</v>
      </c>
      <c r="BY77" s="182">
        <v>43644</v>
      </c>
      <c r="BZ77" s="192" t="s">
        <v>1104</v>
      </c>
      <c r="CA77" s="192">
        <v>0</v>
      </c>
      <c r="CB77" s="192" t="s">
        <v>14</v>
      </c>
      <c r="CC77" s="192" t="s">
        <v>47</v>
      </c>
      <c r="CD77" s="192">
        <v>1</v>
      </c>
      <c r="CE77" s="192">
        <v>0</v>
      </c>
      <c r="CF77" s="192" t="s">
        <v>14</v>
      </c>
      <c r="CG77" s="193">
        <v>43644</v>
      </c>
      <c r="CH77" s="191" t="s">
        <v>9050</v>
      </c>
      <c r="CI77" s="192" t="e">
        <v>#N/A</v>
      </c>
      <c r="CJ77" s="192" t="e">
        <v>#N/A</v>
      </c>
      <c r="CK77" s="192" t="e">
        <v>#N/A</v>
      </c>
      <c r="CL77" s="192" t="e">
        <v>#N/A</v>
      </c>
      <c r="CM77" s="192" t="e">
        <v>#N/A</v>
      </c>
      <c r="CN77" s="192" t="e">
        <v>#N/A</v>
      </c>
      <c r="CO77" s="194" t="e">
        <v>#N/A</v>
      </c>
      <c r="CP77" s="192" t="s">
        <v>481</v>
      </c>
      <c r="CQ77" s="185" t="s">
        <v>14</v>
      </c>
      <c r="CR77" s="185">
        <v>0</v>
      </c>
      <c r="CS77" s="185" t="s">
        <v>22</v>
      </c>
      <c r="CT77" s="185">
        <v>2</v>
      </c>
      <c r="CU77" s="185">
        <v>0</v>
      </c>
      <c r="CV77" s="185">
        <v>0</v>
      </c>
      <c r="CW77" s="182">
        <v>43510</v>
      </c>
      <c r="CX77" s="192" t="s">
        <v>3032</v>
      </c>
      <c r="CY77" s="189">
        <v>85000</v>
      </c>
      <c r="CZ77" s="189" t="s">
        <v>3012</v>
      </c>
      <c r="DA77" s="189" t="s">
        <v>22</v>
      </c>
      <c r="DB77" s="189">
        <v>2</v>
      </c>
      <c r="DC77" s="189" t="s">
        <v>3031</v>
      </c>
      <c r="DD77" s="189" t="s">
        <v>3030</v>
      </c>
      <c r="DE77" s="195">
        <v>44419</v>
      </c>
      <c r="DF77" s="191" t="s">
        <v>3034</v>
      </c>
      <c r="DG77" s="181">
        <v>11000</v>
      </c>
      <c r="DH77" s="185" t="s">
        <v>3012</v>
      </c>
      <c r="DI77" s="185" t="s">
        <v>22</v>
      </c>
      <c r="DJ77" s="185">
        <v>2</v>
      </c>
      <c r="DK77" s="185" t="s">
        <v>3031</v>
      </c>
      <c r="DL77" s="185" t="s">
        <v>3030</v>
      </c>
      <c r="DM77" s="182">
        <v>44419</v>
      </c>
      <c r="DN77" s="192" t="s">
        <v>3035</v>
      </c>
      <c r="DO77" s="189">
        <v>0</v>
      </c>
      <c r="DP77" s="192" t="s">
        <v>3012</v>
      </c>
      <c r="DQ77" s="192" t="s">
        <v>22</v>
      </c>
      <c r="DR77" s="192">
        <v>2</v>
      </c>
      <c r="DS77" s="192" t="s">
        <v>3031</v>
      </c>
      <c r="DT77" s="192" t="s">
        <v>3030</v>
      </c>
      <c r="DU77" s="193">
        <v>44419</v>
      </c>
      <c r="DV77" s="191" t="s">
        <v>3033</v>
      </c>
      <c r="DW77" s="181">
        <v>85000</v>
      </c>
      <c r="DX77" s="185" t="s">
        <v>3012</v>
      </c>
      <c r="DY77" s="185" t="s">
        <v>22</v>
      </c>
      <c r="DZ77" s="185">
        <v>2</v>
      </c>
      <c r="EA77" s="185" t="s">
        <v>3031</v>
      </c>
      <c r="EB77" s="185" t="s">
        <v>3030</v>
      </c>
      <c r="EC77" s="182">
        <v>44419</v>
      </c>
      <c r="ED77" s="192" t="s">
        <v>3036</v>
      </c>
      <c r="EE77" s="189">
        <v>0</v>
      </c>
      <c r="EF77" s="192" t="s">
        <v>3012</v>
      </c>
      <c r="EG77" s="192" t="s">
        <v>22</v>
      </c>
      <c r="EH77" s="192">
        <v>2</v>
      </c>
      <c r="EI77" s="192" t="s">
        <v>3031</v>
      </c>
      <c r="EJ77" s="192" t="s">
        <v>3030</v>
      </c>
      <c r="EK77" s="193">
        <v>44419</v>
      </c>
      <c r="EL77" s="191" t="s">
        <v>3037</v>
      </c>
      <c r="EM77" s="181">
        <v>0</v>
      </c>
      <c r="EN77" s="185" t="s">
        <v>3012</v>
      </c>
      <c r="EO77" s="185" t="s">
        <v>22</v>
      </c>
      <c r="EP77" s="185">
        <v>2</v>
      </c>
      <c r="EQ77" s="185" t="s">
        <v>3031</v>
      </c>
      <c r="ER77" s="185" t="s">
        <v>3030</v>
      </c>
      <c r="ES77" s="182">
        <v>44419</v>
      </c>
      <c r="ET77" s="192" t="s">
        <v>3024</v>
      </c>
      <c r="EU77" s="192">
        <v>3</v>
      </c>
      <c r="EV77" s="192" t="s">
        <v>3021</v>
      </c>
      <c r="EW77" s="192" t="s">
        <v>22</v>
      </c>
      <c r="EX77" s="192">
        <v>2</v>
      </c>
      <c r="EY77" s="192" t="s">
        <v>3023</v>
      </c>
      <c r="EZ77" s="192" t="s">
        <v>3022</v>
      </c>
      <c r="FA77" s="193">
        <v>44419</v>
      </c>
      <c r="FB77" s="191" t="s">
        <v>480</v>
      </c>
      <c r="FC77" s="185">
        <v>2</v>
      </c>
      <c r="FD77" s="185">
        <v>0</v>
      </c>
      <c r="FE77" s="185" t="s">
        <v>22</v>
      </c>
      <c r="FF77" s="185">
        <v>2</v>
      </c>
      <c r="FG77" s="185" t="s">
        <v>438</v>
      </c>
      <c r="FH77" s="185">
        <v>0</v>
      </c>
      <c r="FI77" s="182">
        <v>43510</v>
      </c>
      <c r="FJ77" s="191" t="s">
        <v>486</v>
      </c>
      <c r="FK77" s="192" t="s">
        <v>14</v>
      </c>
      <c r="FL77" s="192">
        <v>0</v>
      </c>
      <c r="FM77" s="192" t="s">
        <v>22</v>
      </c>
      <c r="FN77" s="192">
        <v>2</v>
      </c>
      <c r="FO77" s="192">
        <v>0</v>
      </c>
      <c r="FP77" s="189">
        <v>0</v>
      </c>
      <c r="FQ77" s="190">
        <v>43510</v>
      </c>
      <c r="FR77" s="191" t="s">
        <v>487</v>
      </c>
      <c r="FS77" s="185" t="s">
        <v>14</v>
      </c>
      <c r="FT77" s="185">
        <v>0</v>
      </c>
      <c r="FU77" s="185" t="s">
        <v>22</v>
      </c>
      <c r="FV77" s="185">
        <v>2</v>
      </c>
      <c r="FW77" s="185">
        <v>0</v>
      </c>
      <c r="FX77" s="185">
        <v>0</v>
      </c>
      <c r="FY77" s="182">
        <v>43510</v>
      </c>
      <c r="FZ77" s="192" t="s">
        <v>3731</v>
      </c>
      <c r="GA77" s="192">
        <v>2</v>
      </c>
      <c r="GB77" s="192" t="s">
        <v>2716</v>
      </c>
      <c r="GC77" s="192" t="s">
        <v>22</v>
      </c>
      <c r="GD77" s="192">
        <v>2</v>
      </c>
      <c r="GE77" s="192" t="s">
        <v>14</v>
      </c>
      <c r="GF77" s="192" t="s">
        <v>14</v>
      </c>
      <c r="GG77" s="193">
        <v>44494</v>
      </c>
      <c r="GH77" s="191" t="s">
        <v>3737</v>
      </c>
      <c r="GI77" s="185">
        <v>0</v>
      </c>
      <c r="GJ77" s="185" t="s">
        <v>2716</v>
      </c>
      <c r="GK77" s="185" t="s">
        <v>22</v>
      </c>
      <c r="GL77" s="185">
        <v>2</v>
      </c>
      <c r="GM77" s="185" t="s">
        <v>14</v>
      </c>
      <c r="GN77" s="185" t="s">
        <v>14</v>
      </c>
      <c r="GO77" s="182">
        <v>44494</v>
      </c>
      <c r="GP77" s="192" t="s">
        <v>3732</v>
      </c>
      <c r="GQ77" s="192">
        <v>0</v>
      </c>
      <c r="GR77" s="192" t="s">
        <v>2716</v>
      </c>
      <c r="GS77" s="192" t="s">
        <v>22</v>
      </c>
      <c r="GT77" s="192">
        <v>2</v>
      </c>
      <c r="GU77" s="192" t="s">
        <v>14</v>
      </c>
      <c r="GV77" s="192" t="s">
        <v>14</v>
      </c>
      <c r="GW77" s="193">
        <v>44494</v>
      </c>
      <c r="GX77" s="191" t="s">
        <v>3738</v>
      </c>
      <c r="GY77" s="185">
        <v>0</v>
      </c>
      <c r="GZ77" s="185" t="s">
        <v>2716</v>
      </c>
      <c r="HA77" s="185" t="s">
        <v>22</v>
      </c>
      <c r="HB77" s="185">
        <v>2</v>
      </c>
      <c r="HC77" s="185" t="s">
        <v>14</v>
      </c>
      <c r="HD77" s="185" t="s">
        <v>14</v>
      </c>
      <c r="HE77" s="182">
        <v>44494</v>
      </c>
      <c r="HF77" s="192" t="s">
        <v>3730</v>
      </c>
      <c r="HG77" s="192">
        <v>2</v>
      </c>
      <c r="HH77" s="192" t="s">
        <v>2716</v>
      </c>
      <c r="HI77" s="192" t="s">
        <v>22</v>
      </c>
      <c r="HJ77" s="192">
        <v>2</v>
      </c>
      <c r="HK77" s="192" t="s">
        <v>14</v>
      </c>
      <c r="HL77" s="192" t="s">
        <v>14</v>
      </c>
      <c r="HM77" s="193">
        <v>44494</v>
      </c>
      <c r="HN77" s="191" t="s">
        <v>3736</v>
      </c>
      <c r="HO77" s="185">
        <v>0</v>
      </c>
      <c r="HP77" s="185" t="s">
        <v>2716</v>
      </c>
      <c r="HQ77" s="185" t="s">
        <v>22</v>
      </c>
      <c r="HR77" s="185">
        <v>2</v>
      </c>
      <c r="HS77" s="185" t="s">
        <v>14</v>
      </c>
      <c r="HT77" s="185" t="s">
        <v>14</v>
      </c>
      <c r="HU77" s="182">
        <v>44494</v>
      </c>
      <c r="HV77" s="192" t="s">
        <v>3733</v>
      </c>
      <c r="HW77" s="192">
        <v>0</v>
      </c>
      <c r="HX77" s="192" t="s">
        <v>2716</v>
      </c>
      <c r="HY77" s="192" t="s">
        <v>22</v>
      </c>
      <c r="HZ77" s="192">
        <v>2</v>
      </c>
      <c r="IA77" s="192" t="s">
        <v>14</v>
      </c>
      <c r="IB77" s="192" t="s">
        <v>14</v>
      </c>
      <c r="IC77" s="193">
        <v>44494</v>
      </c>
      <c r="ID77" s="191" t="s">
        <v>3735</v>
      </c>
      <c r="IE77" s="185">
        <v>2</v>
      </c>
      <c r="IF77" s="185" t="s">
        <v>2716</v>
      </c>
      <c r="IG77" s="185" t="s">
        <v>22</v>
      </c>
      <c r="IH77" s="185">
        <v>2</v>
      </c>
      <c r="II77" s="185" t="s">
        <v>14</v>
      </c>
      <c r="IJ77" s="185" t="s">
        <v>14</v>
      </c>
      <c r="IK77" s="182">
        <v>44494</v>
      </c>
      <c r="IL77" s="192" t="s">
        <v>3734</v>
      </c>
      <c r="IM77" s="192">
        <v>0</v>
      </c>
      <c r="IN77" s="192" t="s">
        <v>2716</v>
      </c>
      <c r="IO77" s="192" t="s">
        <v>22</v>
      </c>
      <c r="IP77" s="192">
        <v>2</v>
      </c>
      <c r="IQ77" s="192" t="s">
        <v>14</v>
      </c>
      <c r="IR77" s="192" t="s">
        <v>14</v>
      </c>
      <c r="IS77" s="193">
        <v>44494</v>
      </c>
    </row>
    <row r="78" spans="1:253" s="187" customFormat="1" ht="12.95" customHeight="1" x14ac:dyDescent="0.2">
      <c r="A78" s="187" t="s">
        <v>1902</v>
      </c>
      <c r="B78" s="187" t="s">
        <v>8475</v>
      </c>
      <c r="C78" s="187" t="s">
        <v>1903</v>
      </c>
      <c r="D78" s="187" t="s">
        <v>479</v>
      </c>
      <c r="E78" s="187" t="s">
        <v>8035</v>
      </c>
      <c r="F78" s="187" t="s">
        <v>3038</v>
      </c>
      <c r="G78" s="180">
        <v>4164000</v>
      </c>
      <c r="H78" s="181" t="s">
        <v>3008</v>
      </c>
      <c r="I78" s="181" t="s">
        <v>22</v>
      </c>
      <c r="J78" s="181">
        <v>2</v>
      </c>
      <c r="K78" s="181" t="s">
        <v>3010</v>
      </c>
      <c r="L78" s="181" t="s">
        <v>3009</v>
      </c>
      <c r="M78" s="182">
        <v>44419</v>
      </c>
      <c r="N78" s="191" t="s">
        <v>1927</v>
      </c>
      <c r="O78" s="183">
        <v>1030700</v>
      </c>
      <c r="P78" s="183" t="s">
        <v>1721</v>
      </c>
      <c r="Q78" s="183" t="s">
        <v>22</v>
      </c>
      <c r="R78" s="183">
        <v>2</v>
      </c>
      <c r="S78" s="183" t="s">
        <v>1926</v>
      </c>
      <c r="T78" s="183" t="s">
        <v>1925</v>
      </c>
      <c r="U78" s="184">
        <v>44102</v>
      </c>
      <c r="V78" s="191" t="s">
        <v>3039</v>
      </c>
      <c r="W78" s="181">
        <v>4164000</v>
      </c>
      <c r="X78" s="181" t="s">
        <v>3008</v>
      </c>
      <c r="Y78" s="181" t="s">
        <v>22</v>
      </c>
      <c r="Z78" s="181">
        <v>2</v>
      </c>
      <c r="AA78" s="181" t="s">
        <v>3010</v>
      </c>
      <c r="AB78" s="181" t="s">
        <v>3009</v>
      </c>
      <c r="AC78" s="182">
        <v>44419</v>
      </c>
      <c r="AD78" s="191" t="s">
        <v>3041</v>
      </c>
      <c r="AE78" s="189">
        <v>4532000</v>
      </c>
      <c r="AF78" s="189" t="s">
        <v>3008</v>
      </c>
      <c r="AG78" s="189" t="s">
        <v>22</v>
      </c>
      <c r="AH78" s="189">
        <v>2</v>
      </c>
      <c r="AI78" s="189" t="s">
        <v>3040</v>
      </c>
      <c r="AJ78" s="189" t="s">
        <v>3009</v>
      </c>
      <c r="AK78" s="190">
        <v>44419</v>
      </c>
      <c r="AL78" s="191" t="s">
        <v>1914</v>
      </c>
      <c r="AM78" s="181" t="s">
        <v>14</v>
      </c>
      <c r="AN78" s="181" t="s">
        <v>1911</v>
      </c>
      <c r="AO78" s="181" t="s">
        <v>14</v>
      </c>
      <c r="AP78" s="181" t="s">
        <v>14</v>
      </c>
      <c r="AQ78" s="181" t="s">
        <v>1913</v>
      </c>
      <c r="AR78" s="181" t="s">
        <v>1912</v>
      </c>
      <c r="AS78" s="182">
        <v>44069</v>
      </c>
      <c r="AT78" s="192" t="s">
        <v>1910</v>
      </c>
      <c r="AU78" s="189" t="s">
        <v>14</v>
      </c>
      <c r="AV78" s="189" t="s">
        <v>14</v>
      </c>
      <c r="AW78" s="189" t="s">
        <v>14</v>
      </c>
      <c r="AX78" s="189" t="s">
        <v>14</v>
      </c>
      <c r="AY78" s="189" t="s">
        <v>14</v>
      </c>
      <c r="AZ78" s="189" t="s">
        <v>14</v>
      </c>
      <c r="BA78" s="190">
        <v>44069</v>
      </c>
      <c r="BB78" s="191" t="s">
        <v>1909</v>
      </c>
      <c r="BC78" s="181" t="s">
        <v>14</v>
      </c>
      <c r="BD78" s="181" t="s">
        <v>14</v>
      </c>
      <c r="BE78" s="181" t="s">
        <v>14</v>
      </c>
      <c r="BF78" s="181" t="s">
        <v>14</v>
      </c>
      <c r="BG78" s="181" t="s">
        <v>14</v>
      </c>
      <c r="BH78" s="181" t="s">
        <v>14</v>
      </c>
      <c r="BI78" s="182">
        <v>44069</v>
      </c>
      <c r="BJ78" s="192" t="s">
        <v>3029</v>
      </c>
      <c r="BK78" s="192">
        <v>0</v>
      </c>
      <c r="BL78" s="192" t="s">
        <v>2977</v>
      </c>
      <c r="BM78" s="192" t="s">
        <v>22</v>
      </c>
      <c r="BN78" s="192">
        <v>2</v>
      </c>
      <c r="BO78" s="192" t="s">
        <v>3026</v>
      </c>
      <c r="BP78" s="189" t="s">
        <v>3025</v>
      </c>
      <c r="BQ78" s="193">
        <v>44419</v>
      </c>
      <c r="BR78" s="191" t="s">
        <v>1904</v>
      </c>
      <c r="BS78" s="185" t="s">
        <v>14</v>
      </c>
      <c r="BT78" s="185" t="s">
        <v>14</v>
      </c>
      <c r="BU78" s="185" t="s">
        <v>14</v>
      </c>
      <c r="BV78" s="185" t="s">
        <v>14</v>
      </c>
      <c r="BW78" s="185" t="s">
        <v>14</v>
      </c>
      <c r="BX78" s="185" t="s">
        <v>14</v>
      </c>
      <c r="BY78" s="182">
        <v>44069</v>
      </c>
      <c r="BZ78" s="192" t="s">
        <v>1905</v>
      </c>
      <c r="CA78" s="192" t="s">
        <v>14</v>
      </c>
      <c r="CB78" s="192" t="s">
        <v>14</v>
      </c>
      <c r="CC78" s="192" t="s">
        <v>14</v>
      </c>
      <c r="CD78" s="192" t="s">
        <v>14</v>
      </c>
      <c r="CE78" s="192" t="s">
        <v>14</v>
      </c>
      <c r="CF78" s="192" t="s">
        <v>14</v>
      </c>
      <c r="CG78" s="193">
        <v>44069</v>
      </c>
      <c r="CH78" s="191" t="s">
        <v>9051</v>
      </c>
      <c r="CI78" s="192" t="e">
        <v>#N/A</v>
      </c>
      <c r="CJ78" s="192" t="e">
        <v>#N/A</v>
      </c>
      <c r="CK78" s="192" t="e">
        <v>#N/A</v>
      </c>
      <c r="CL78" s="192" t="e">
        <v>#N/A</v>
      </c>
      <c r="CM78" s="192" t="e">
        <v>#N/A</v>
      </c>
      <c r="CN78" s="192" t="e">
        <v>#N/A</v>
      </c>
      <c r="CO78" s="194" t="e">
        <v>#N/A</v>
      </c>
      <c r="CP78" s="192" t="s">
        <v>1908</v>
      </c>
      <c r="CQ78" s="185" t="s">
        <v>14</v>
      </c>
      <c r="CR78" s="185" t="s">
        <v>14</v>
      </c>
      <c r="CS78" s="185" t="s">
        <v>14</v>
      </c>
      <c r="CT78" s="185" t="s">
        <v>14</v>
      </c>
      <c r="CU78" s="185" t="s">
        <v>14</v>
      </c>
      <c r="CV78" s="185" t="s">
        <v>14</v>
      </c>
      <c r="CW78" s="182">
        <v>44069</v>
      </c>
      <c r="CX78" s="192" t="s">
        <v>3042</v>
      </c>
      <c r="CY78" s="189">
        <v>476000</v>
      </c>
      <c r="CZ78" s="189" t="s">
        <v>3008</v>
      </c>
      <c r="DA78" s="189" t="s">
        <v>22</v>
      </c>
      <c r="DB78" s="189">
        <v>2</v>
      </c>
      <c r="DC78" s="189" t="s">
        <v>2437</v>
      </c>
      <c r="DD78" s="189" t="s">
        <v>3009</v>
      </c>
      <c r="DE78" s="195">
        <v>44419</v>
      </c>
      <c r="DF78" s="191" t="s">
        <v>3056</v>
      </c>
      <c r="DG78" s="181">
        <v>2632000</v>
      </c>
      <c r="DH78" s="185" t="s">
        <v>3008</v>
      </c>
      <c r="DI78" s="185" t="s">
        <v>22</v>
      </c>
      <c r="DJ78" s="185">
        <v>2</v>
      </c>
      <c r="DK78" s="185" t="s">
        <v>2437</v>
      </c>
      <c r="DL78" s="185" t="s">
        <v>3009</v>
      </c>
      <c r="DM78" s="182">
        <v>44419</v>
      </c>
      <c r="DN78" s="192" t="s">
        <v>3057</v>
      </c>
      <c r="DO78" s="189">
        <v>1036000</v>
      </c>
      <c r="DP78" s="192" t="s">
        <v>3008</v>
      </c>
      <c r="DQ78" s="192" t="s">
        <v>22</v>
      </c>
      <c r="DR78" s="192">
        <v>2</v>
      </c>
      <c r="DS78" s="192" t="s">
        <v>2437</v>
      </c>
      <c r="DT78" s="192" t="s">
        <v>3009</v>
      </c>
      <c r="DU78" s="193">
        <v>44419</v>
      </c>
      <c r="DV78" s="191" t="s">
        <v>3058</v>
      </c>
      <c r="DW78" s="181">
        <v>476000</v>
      </c>
      <c r="DX78" s="185" t="s">
        <v>3008</v>
      </c>
      <c r="DY78" s="185" t="s">
        <v>22</v>
      </c>
      <c r="DZ78" s="185">
        <v>2</v>
      </c>
      <c r="EA78" s="185" t="s">
        <v>2437</v>
      </c>
      <c r="EB78" s="185" t="s">
        <v>3009</v>
      </c>
      <c r="EC78" s="182">
        <v>44419</v>
      </c>
      <c r="ED78" s="192" t="s">
        <v>3059</v>
      </c>
      <c r="EE78" s="189">
        <v>0</v>
      </c>
      <c r="EF78" s="192" t="s">
        <v>3008</v>
      </c>
      <c r="EG78" s="192" t="s">
        <v>22</v>
      </c>
      <c r="EH78" s="192">
        <v>2</v>
      </c>
      <c r="EI78" s="192" t="s">
        <v>2437</v>
      </c>
      <c r="EJ78" s="192" t="s">
        <v>3009</v>
      </c>
      <c r="EK78" s="193">
        <v>44419</v>
      </c>
      <c r="EL78" s="191" t="s">
        <v>2438</v>
      </c>
      <c r="EM78" s="181">
        <v>0</v>
      </c>
      <c r="EN78" s="185" t="s">
        <v>2435</v>
      </c>
      <c r="EO78" s="185" t="s">
        <v>22</v>
      </c>
      <c r="EP78" s="185">
        <v>2</v>
      </c>
      <c r="EQ78" s="185" t="s">
        <v>2437</v>
      </c>
      <c r="ER78" s="185" t="s">
        <v>2436</v>
      </c>
      <c r="ES78" s="182">
        <v>44238</v>
      </c>
      <c r="ET78" s="192" t="s">
        <v>3028</v>
      </c>
      <c r="EU78" s="192">
        <v>3</v>
      </c>
      <c r="EV78" s="192" t="s">
        <v>3021</v>
      </c>
      <c r="EW78" s="192" t="s">
        <v>22</v>
      </c>
      <c r="EX78" s="192">
        <v>2</v>
      </c>
      <c r="EY78" s="192" t="s">
        <v>3023</v>
      </c>
      <c r="EZ78" s="192" t="s">
        <v>3022</v>
      </c>
      <c r="FA78" s="193">
        <v>44419</v>
      </c>
      <c r="FB78" s="191" t="s">
        <v>1907</v>
      </c>
      <c r="FC78" s="185">
        <v>3</v>
      </c>
      <c r="FD78" s="185" t="s">
        <v>14</v>
      </c>
      <c r="FE78" s="185" t="s">
        <v>14</v>
      </c>
      <c r="FF78" s="185" t="s">
        <v>14</v>
      </c>
      <c r="FG78" s="185" t="s">
        <v>1906</v>
      </c>
      <c r="FH78" s="185" t="s">
        <v>14</v>
      </c>
      <c r="FI78" s="182">
        <v>44069</v>
      </c>
      <c r="FJ78" s="191" t="s">
        <v>1915</v>
      </c>
      <c r="FK78" s="192" t="s">
        <v>14</v>
      </c>
      <c r="FL78" s="192" t="s">
        <v>14</v>
      </c>
      <c r="FM78" s="192" t="s">
        <v>14</v>
      </c>
      <c r="FN78" s="192" t="s">
        <v>14</v>
      </c>
      <c r="FO78" s="192" t="s">
        <v>14</v>
      </c>
      <c r="FP78" s="189" t="s">
        <v>14</v>
      </c>
      <c r="FQ78" s="190">
        <v>44069</v>
      </c>
      <c r="FR78" s="191" t="s">
        <v>1916</v>
      </c>
      <c r="FS78" s="185" t="s">
        <v>14</v>
      </c>
      <c r="FT78" s="185" t="s">
        <v>14</v>
      </c>
      <c r="FU78" s="185" t="s">
        <v>14</v>
      </c>
      <c r="FV78" s="185" t="s">
        <v>14</v>
      </c>
      <c r="FW78" s="185" t="s">
        <v>14</v>
      </c>
      <c r="FX78" s="185" t="s">
        <v>14</v>
      </c>
      <c r="FY78" s="182">
        <v>44069</v>
      </c>
      <c r="FZ78" s="192" t="s">
        <v>3740</v>
      </c>
      <c r="GA78" s="192">
        <v>2</v>
      </c>
      <c r="GB78" s="192" t="s">
        <v>2716</v>
      </c>
      <c r="GC78" s="192" t="s">
        <v>22</v>
      </c>
      <c r="GD78" s="192">
        <v>2</v>
      </c>
      <c r="GE78" s="192" t="s">
        <v>14</v>
      </c>
      <c r="GF78" s="192" t="s">
        <v>14</v>
      </c>
      <c r="GG78" s="193">
        <v>44494</v>
      </c>
      <c r="GH78" s="191" t="s">
        <v>3746</v>
      </c>
      <c r="GI78" s="185">
        <v>0</v>
      </c>
      <c r="GJ78" s="185" t="s">
        <v>2716</v>
      </c>
      <c r="GK78" s="185" t="s">
        <v>22</v>
      </c>
      <c r="GL78" s="185">
        <v>2</v>
      </c>
      <c r="GM78" s="185" t="s">
        <v>14</v>
      </c>
      <c r="GN78" s="185" t="s">
        <v>14</v>
      </c>
      <c r="GO78" s="182">
        <v>44494</v>
      </c>
      <c r="GP78" s="192" t="s">
        <v>3741</v>
      </c>
      <c r="GQ78" s="192">
        <v>0</v>
      </c>
      <c r="GR78" s="192" t="s">
        <v>2716</v>
      </c>
      <c r="GS78" s="192" t="s">
        <v>22</v>
      </c>
      <c r="GT78" s="192">
        <v>2</v>
      </c>
      <c r="GU78" s="192" t="s">
        <v>14</v>
      </c>
      <c r="GV78" s="192" t="s">
        <v>14</v>
      </c>
      <c r="GW78" s="193">
        <v>44494</v>
      </c>
      <c r="GX78" s="191" t="s">
        <v>3747</v>
      </c>
      <c r="GY78" s="185">
        <v>0</v>
      </c>
      <c r="GZ78" s="185" t="s">
        <v>2716</v>
      </c>
      <c r="HA78" s="185" t="s">
        <v>22</v>
      </c>
      <c r="HB78" s="185">
        <v>2</v>
      </c>
      <c r="HC78" s="185" t="s">
        <v>14</v>
      </c>
      <c r="HD78" s="185" t="s">
        <v>14</v>
      </c>
      <c r="HE78" s="182">
        <v>44494</v>
      </c>
      <c r="HF78" s="192" t="s">
        <v>3739</v>
      </c>
      <c r="HG78" s="192">
        <v>0</v>
      </c>
      <c r="HH78" s="192" t="s">
        <v>2716</v>
      </c>
      <c r="HI78" s="192" t="s">
        <v>22</v>
      </c>
      <c r="HJ78" s="192">
        <v>2</v>
      </c>
      <c r="HK78" s="192" t="s">
        <v>14</v>
      </c>
      <c r="HL78" s="192" t="s">
        <v>14</v>
      </c>
      <c r="HM78" s="193">
        <v>44494</v>
      </c>
      <c r="HN78" s="191" t="s">
        <v>3745</v>
      </c>
      <c r="HO78" s="185">
        <v>0</v>
      </c>
      <c r="HP78" s="185" t="s">
        <v>2716</v>
      </c>
      <c r="HQ78" s="185" t="s">
        <v>22</v>
      </c>
      <c r="HR78" s="185">
        <v>2</v>
      </c>
      <c r="HS78" s="185" t="s">
        <v>14</v>
      </c>
      <c r="HT78" s="185" t="s">
        <v>14</v>
      </c>
      <c r="HU78" s="182">
        <v>44494</v>
      </c>
      <c r="HV78" s="192" t="s">
        <v>3742</v>
      </c>
      <c r="HW78" s="192">
        <v>0</v>
      </c>
      <c r="HX78" s="192" t="s">
        <v>2716</v>
      </c>
      <c r="HY78" s="192" t="s">
        <v>22</v>
      </c>
      <c r="HZ78" s="192">
        <v>2</v>
      </c>
      <c r="IA78" s="192" t="s">
        <v>14</v>
      </c>
      <c r="IB78" s="192" t="s">
        <v>14</v>
      </c>
      <c r="IC78" s="193">
        <v>44494</v>
      </c>
      <c r="ID78" s="191" t="s">
        <v>3744</v>
      </c>
      <c r="IE78" s="185">
        <v>2</v>
      </c>
      <c r="IF78" s="185" t="s">
        <v>2716</v>
      </c>
      <c r="IG78" s="185" t="s">
        <v>22</v>
      </c>
      <c r="IH78" s="185">
        <v>2</v>
      </c>
      <c r="II78" s="185" t="s">
        <v>14</v>
      </c>
      <c r="IJ78" s="185" t="s">
        <v>14</v>
      </c>
      <c r="IK78" s="182">
        <v>44494</v>
      </c>
      <c r="IL78" s="192" t="s">
        <v>3743</v>
      </c>
      <c r="IM78" s="192">
        <v>0</v>
      </c>
      <c r="IN78" s="192" t="s">
        <v>2716</v>
      </c>
      <c r="IO78" s="192" t="s">
        <v>22</v>
      </c>
      <c r="IP78" s="192">
        <v>2</v>
      </c>
      <c r="IQ78" s="192" t="s">
        <v>14</v>
      </c>
      <c r="IR78" s="192" t="s">
        <v>14</v>
      </c>
      <c r="IS78" s="193">
        <v>44494</v>
      </c>
    </row>
    <row r="79" spans="1:253" s="187" customFormat="1" ht="12.95" customHeight="1" x14ac:dyDescent="0.2">
      <c r="A79" s="187" t="s">
        <v>604</v>
      </c>
      <c r="B79" s="187" t="s">
        <v>8401</v>
      </c>
      <c r="C79" s="187" t="s">
        <v>605</v>
      </c>
      <c r="D79" s="187" t="s">
        <v>606</v>
      </c>
      <c r="E79" s="187" t="s">
        <v>8038</v>
      </c>
      <c r="F79" s="187" t="s">
        <v>3185</v>
      </c>
      <c r="G79" s="180">
        <v>19129000</v>
      </c>
      <c r="H79" s="181" t="s">
        <v>3182</v>
      </c>
      <c r="I79" s="181" t="s">
        <v>22</v>
      </c>
      <c r="J79" s="181">
        <v>2</v>
      </c>
      <c r="K79" s="181" t="s">
        <v>3184</v>
      </c>
      <c r="L79" s="181" t="s">
        <v>3183</v>
      </c>
      <c r="M79" s="182">
        <v>44451</v>
      </c>
      <c r="N79" s="191" t="s">
        <v>3187</v>
      </c>
      <c r="O79" s="183">
        <v>94280</v>
      </c>
      <c r="P79" s="183" t="s">
        <v>3182</v>
      </c>
      <c r="Q79" s="183" t="s">
        <v>22</v>
      </c>
      <c r="R79" s="183">
        <v>2</v>
      </c>
      <c r="S79" s="183" t="s">
        <v>3148</v>
      </c>
      <c r="T79" s="183" t="s">
        <v>3186</v>
      </c>
      <c r="U79" s="184">
        <v>44451</v>
      </c>
      <c r="V79" s="191" t="s">
        <v>3189</v>
      </c>
      <c r="W79" s="181">
        <v>19129000</v>
      </c>
      <c r="X79" s="181" t="s">
        <v>3182</v>
      </c>
      <c r="Y79" s="181" t="s">
        <v>22</v>
      </c>
      <c r="Z79" s="181">
        <v>2</v>
      </c>
      <c r="AA79" s="181" t="s">
        <v>3188</v>
      </c>
      <c r="AB79" s="181" t="s">
        <v>3183</v>
      </c>
      <c r="AC79" s="182">
        <v>44451</v>
      </c>
      <c r="AD79" s="191" t="s">
        <v>6602</v>
      </c>
      <c r="AE79" s="189">
        <v>990000</v>
      </c>
      <c r="AF79" s="189" t="s">
        <v>6599</v>
      </c>
      <c r="AG79" s="189" t="s">
        <v>22</v>
      </c>
      <c r="AH79" s="189">
        <v>2</v>
      </c>
      <c r="AI79" s="189" t="s">
        <v>6601</v>
      </c>
      <c r="AJ79" s="189" t="s">
        <v>6600</v>
      </c>
      <c r="AK79" s="190">
        <v>44648</v>
      </c>
      <c r="AL79" s="191" t="s">
        <v>6604</v>
      </c>
      <c r="AM79" s="181">
        <v>190000</v>
      </c>
      <c r="AN79" s="181" t="s">
        <v>6599</v>
      </c>
      <c r="AO79" s="181" t="s">
        <v>22</v>
      </c>
      <c r="AP79" s="181">
        <v>2</v>
      </c>
      <c r="AQ79" s="181" t="s">
        <v>6603</v>
      </c>
      <c r="AR79" s="181" t="s">
        <v>6600</v>
      </c>
      <c r="AS79" s="182">
        <v>44648</v>
      </c>
      <c r="AT79" s="192" t="s">
        <v>5799</v>
      </c>
      <c r="AU79" s="189">
        <v>206</v>
      </c>
      <c r="AV79" s="189" t="s">
        <v>5796</v>
      </c>
      <c r="AW79" s="189" t="s">
        <v>22</v>
      </c>
      <c r="AX79" s="189">
        <v>2</v>
      </c>
      <c r="AY79" s="189" t="s">
        <v>5798</v>
      </c>
      <c r="AZ79" s="189" t="s">
        <v>5797</v>
      </c>
      <c r="BA79" s="190">
        <v>44615</v>
      </c>
      <c r="BB79" s="191" t="s">
        <v>1260</v>
      </c>
      <c r="BC79" s="181">
        <v>0</v>
      </c>
      <c r="BD79" s="181" t="s">
        <v>14</v>
      </c>
      <c r="BE79" s="181" t="s">
        <v>22</v>
      </c>
      <c r="BF79" s="181">
        <v>2</v>
      </c>
      <c r="BG79" s="181" t="s">
        <v>1259</v>
      </c>
      <c r="BH79" s="181" t="s">
        <v>14</v>
      </c>
      <c r="BI79" s="182">
        <v>43742</v>
      </c>
      <c r="BJ79" s="192" t="s">
        <v>7503</v>
      </c>
      <c r="BK79" s="192">
        <v>69</v>
      </c>
      <c r="BL79" s="192" t="s">
        <v>7498</v>
      </c>
      <c r="BM79" s="192" t="s">
        <v>22</v>
      </c>
      <c r="BN79" s="192">
        <v>2</v>
      </c>
      <c r="BO79" s="192" t="s">
        <v>7502</v>
      </c>
      <c r="BP79" s="189" t="s">
        <v>7499</v>
      </c>
      <c r="BQ79" s="193">
        <v>44677</v>
      </c>
      <c r="BR79" s="191" t="s">
        <v>1201</v>
      </c>
      <c r="BS79" s="185" t="s">
        <v>14</v>
      </c>
      <c r="BT79" s="185" t="s">
        <v>14</v>
      </c>
      <c r="BU79" s="185" t="s">
        <v>14</v>
      </c>
      <c r="BV79" s="185" t="s">
        <v>14</v>
      </c>
      <c r="BW79" s="185" t="s">
        <v>1200</v>
      </c>
      <c r="BX79" s="185" t="s">
        <v>14</v>
      </c>
      <c r="BY79" s="182">
        <v>43676</v>
      </c>
      <c r="BZ79" s="192" t="s">
        <v>1202</v>
      </c>
      <c r="CA79" s="192" t="s">
        <v>14</v>
      </c>
      <c r="CB79" s="192" t="s">
        <v>14</v>
      </c>
      <c r="CC79" s="192" t="s">
        <v>14</v>
      </c>
      <c r="CD79" s="192" t="s">
        <v>14</v>
      </c>
      <c r="CE79" s="192" t="s">
        <v>1200</v>
      </c>
      <c r="CF79" s="192" t="s">
        <v>14</v>
      </c>
      <c r="CG79" s="193">
        <v>43676</v>
      </c>
      <c r="CH79" s="191" t="s">
        <v>9052</v>
      </c>
      <c r="CI79" s="192" t="e">
        <v>#N/A</v>
      </c>
      <c r="CJ79" s="192" t="e">
        <v>#N/A</v>
      </c>
      <c r="CK79" s="192" t="e">
        <v>#N/A</v>
      </c>
      <c r="CL79" s="192" t="e">
        <v>#N/A</v>
      </c>
      <c r="CM79" s="192" t="e">
        <v>#N/A</v>
      </c>
      <c r="CN79" s="192" t="e">
        <v>#N/A</v>
      </c>
      <c r="CO79" s="194" t="e">
        <v>#N/A</v>
      </c>
      <c r="CP79" s="192" t="s">
        <v>1204</v>
      </c>
      <c r="CQ79" s="185" t="s">
        <v>14</v>
      </c>
      <c r="CR79" s="185" t="s">
        <v>14</v>
      </c>
      <c r="CS79" s="185" t="s">
        <v>14</v>
      </c>
      <c r="CT79" s="185" t="s">
        <v>14</v>
      </c>
      <c r="CU79" s="185" t="s">
        <v>1203</v>
      </c>
      <c r="CV79" s="185" t="s">
        <v>14</v>
      </c>
      <c r="CW79" s="182">
        <v>43676</v>
      </c>
      <c r="CX79" s="192" t="s">
        <v>6605</v>
      </c>
      <c r="CY79" s="189">
        <v>190000</v>
      </c>
      <c r="CZ79" s="189" t="s">
        <v>6599</v>
      </c>
      <c r="DA79" s="189" t="s">
        <v>22</v>
      </c>
      <c r="DB79" s="189">
        <v>2</v>
      </c>
      <c r="DC79" s="189" t="s">
        <v>5379</v>
      </c>
      <c r="DD79" s="189" t="s">
        <v>6600</v>
      </c>
      <c r="DE79" s="195">
        <v>44648</v>
      </c>
      <c r="DF79" s="191" t="s">
        <v>6608</v>
      </c>
      <c r="DG79" s="181">
        <v>16010000</v>
      </c>
      <c r="DH79" s="185" t="s">
        <v>6606</v>
      </c>
      <c r="DI79" s="185" t="s">
        <v>22</v>
      </c>
      <c r="DJ79" s="185">
        <v>2</v>
      </c>
      <c r="DK79" s="185" t="s">
        <v>5375</v>
      </c>
      <c r="DL79" s="185" t="s">
        <v>6607</v>
      </c>
      <c r="DM79" s="182">
        <v>44648</v>
      </c>
      <c r="DN79" s="192" t="s">
        <v>6609</v>
      </c>
      <c r="DO79" s="189">
        <v>800000</v>
      </c>
      <c r="DP79" s="192" t="s">
        <v>6606</v>
      </c>
      <c r="DQ79" s="192" t="s">
        <v>22</v>
      </c>
      <c r="DR79" s="192">
        <v>2</v>
      </c>
      <c r="DS79" s="192" t="s">
        <v>5377</v>
      </c>
      <c r="DT79" s="192" t="s">
        <v>6607</v>
      </c>
      <c r="DU79" s="193">
        <v>44648</v>
      </c>
      <c r="DV79" s="191" t="s">
        <v>6610</v>
      </c>
      <c r="DW79" s="181">
        <v>190000</v>
      </c>
      <c r="DX79" s="185" t="s">
        <v>6599</v>
      </c>
      <c r="DY79" s="185" t="s">
        <v>22</v>
      </c>
      <c r="DZ79" s="185">
        <v>2</v>
      </c>
      <c r="EA79" s="185" t="s">
        <v>5379</v>
      </c>
      <c r="EB79" s="185" t="s">
        <v>6600</v>
      </c>
      <c r="EC79" s="182">
        <v>44648</v>
      </c>
      <c r="ED79" s="192" t="s">
        <v>6611</v>
      </c>
      <c r="EE79" s="189">
        <v>0</v>
      </c>
      <c r="EF79" s="192" t="s">
        <v>6606</v>
      </c>
      <c r="EG79" s="192" t="s">
        <v>22</v>
      </c>
      <c r="EH79" s="192">
        <v>2</v>
      </c>
      <c r="EI79" s="192" t="s">
        <v>5379</v>
      </c>
      <c r="EJ79" s="192" t="s">
        <v>6607</v>
      </c>
      <c r="EK79" s="193">
        <v>44648</v>
      </c>
      <c r="EL79" s="191" t="s">
        <v>6612</v>
      </c>
      <c r="EM79" s="181">
        <v>0</v>
      </c>
      <c r="EN79" s="185" t="s">
        <v>6606</v>
      </c>
      <c r="EO79" s="185" t="s">
        <v>22</v>
      </c>
      <c r="EP79" s="185">
        <v>2</v>
      </c>
      <c r="EQ79" s="185" t="s">
        <v>5379</v>
      </c>
      <c r="ER79" s="185" t="s">
        <v>6607</v>
      </c>
      <c r="ES79" s="182">
        <v>44648</v>
      </c>
      <c r="ET79" s="192" t="s">
        <v>7505</v>
      </c>
      <c r="EU79" s="192">
        <v>69</v>
      </c>
      <c r="EV79" s="192" t="s">
        <v>7498</v>
      </c>
      <c r="EW79" s="192" t="s">
        <v>22</v>
      </c>
      <c r="EX79" s="192">
        <v>2</v>
      </c>
      <c r="EY79" s="192" t="s">
        <v>7500</v>
      </c>
      <c r="EZ79" s="192" t="s">
        <v>7504</v>
      </c>
      <c r="FA79" s="193">
        <v>44677</v>
      </c>
      <c r="FB79" s="191" t="s">
        <v>5800</v>
      </c>
      <c r="FC79" s="185">
        <v>2</v>
      </c>
      <c r="FD79" s="185" t="s">
        <v>5383</v>
      </c>
      <c r="FE79" s="185" t="s">
        <v>47</v>
      </c>
      <c r="FF79" s="185">
        <v>1</v>
      </c>
      <c r="FG79" s="185" t="s">
        <v>5385</v>
      </c>
      <c r="FH79" s="185" t="s">
        <v>5384</v>
      </c>
      <c r="FI79" s="182">
        <v>44615</v>
      </c>
      <c r="FJ79" s="191" t="s">
        <v>5801</v>
      </c>
      <c r="FK79" s="192" t="s">
        <v>14</v>
      </c>
      <c r="FL79" s="192" t="s">
        <v>14</v>
      </c>
      <c r="FM79" s="192">
        <v>0</v>
      </c>
      <c r="FN79" s="192">
        <v>0</v>
      </c>
      <c r="FO79" s="192" t="s">
        <v>14</v>
      </c>
      <c r="FP79" s="189" t="s">
        <v>14</v>
      </c>
      <c r="FQ79" s="190">
        <v>44615</v>
      </c>
      <c r="FR79" s="191" t="s">
        <v>607</v>
      </c>
      <c r="FS79" s="185" t="s">
        <v>14</v>
      </c>
      <c r="FT79" s="185">
        <v>0</v>
      </c>
      <c r="FU79" s="185" t="s">
        <v>22</v>
      </c>
      <c r="FV79" s="185">
        <v>2</v>
      </c>
      <c r="FW79" s="185">
        <v>0</v>
      </c>
      <c r="FX79" s="185">
        <v>0</v>
      </c>
      <c r="FY79" s="182">
        <v>43511</v>
      </c>
      <c r="FZ79" s="192" t="s">
        <v>5440</v>
      </c>
      <c r="GA79" s="192">
        <v>2</v>
      </c>
      <c r="GB79" s="192" t="s">
        <v>2716</v>
      </c>
      <c r="GC79" s="192" t="s">
        <v>22</v>
      </c>
      <c r="GD79" s="192">
        <v>2</v>
      </c>
      <c r="GE79" s="192" t="s">
        <v>14</v>
      </c>
      <c r="GF79" s="192" t="s">
        <v>14</v>
      </c>
      <c r="GG79" s="193">
        <v>44592</v>
      </c>
      <c r="GH79" s="191" t="s">
        <v>5446</v>
      </c>
      <c r="GI79" s="185">
        <v>0</v>
      </c>
      <c r="GJ79" s="185" t="s">
        <v>2716</v>
      </c>
      <c r="GK79" s="185" t="s">
        <v>22</v>
      </c>
      <c r="GL79" s="185">
        <v>2</v>
      </c>
      <c r="GM79" s="185" t="s">
        <v>14</v>
      </c>
      <c r="GN79" s="185" t="s">
        <v>14</v>
      </c>
      <c r="GO79" s="182">
        <v>44592</v>
      </c>
      <c r="GP79" s="192" t="s">
        <v>5441</v>
      </c>
      <c r="GQ79" s="192">
        <v>0</v>
      </c>
      <c r="GR79" s="192" t="s">
        <v>2716</v>
      </c>
      <c r="GS79" s="192" t="s">
        <v>22</v>
      </c>
      <c r="GT79" s="192">
        <v>2</v>
      </c>
      <c r="GU79" s="192" t="s">
        <v>14</v>
      </c>
      <c r="GV79" s="192" t="s">
        <v>14</v>
      </c>
      <c r="GW79" s="193">
        <v>44592</v>
      </c>
      <c r="GX79" s="191" t="s">
        <v>5447</v>
      </c>
      <c r="GY79" s="185">
        <v>0</v>
      </c>
      <c r="GZ79" s="185" t="s">
        <v>2716</v>
      </c>
      <c r="HA79" s="185" t="s">
        <v>22</v>
      </c>
      <c r="HB79" s="185">
        <v>2</v>
      </c>
      <c r="HC79" s="185" t="s">
        <v>14</v>
      </c>
      <c r="HD79" s="185" t="s">
        <v>14</v>
      </c>
      <c r="HE79" s="182">
        <v>44592</v>
      </c>
      <c r="HF79" s="192" t="s">
        <v>5439</v>
      </c>
      <c r="HG79" s="192">
        <v>2</v>
      </c>
      <c r="HH79" s="192" t="s">
        <v>2716</v>
      </c>
      <c r="HI79" s="192" t="s">
        <v>22</v>
      </c>
      <c r="HJ79" s="192">
        <v>2</v>
      </c>
      <c r="HK79" s="192" t="s">
        <v>14</v>
      </c>
      <c r="HL79" s="192" t="s">
        <v>14</v>
      </c>
      <c r="HM79" s="193">
        <v>44592</v>
      </c>
      <c r="HN79" s="191" t="s">
        <v>5445</v>
      </c>
      <c r="HO79" s="185">
        <v>2</v>
      </c>
      <c r="HP79" s="185" t="s">
        <v>2716</v>
      </c>
      <c r="HQ79" s="185" t="s">
        <v>22</v>
      </c>
      <c r="HR79" s="185">
        <v>2</v>
      </c>
      <c r="HS79" s="185" t="s">
        <v>14</v>
      </c>
      <c r="HT79" s="185" t="s">
        <v>14</v>
      </c>
      <c r="HU79" s="182">
        <v>44592</v>
      </c>
      <c r="HV79" s="192" t="s">
        <v>5442</v>
      </c>
      <c r="HW79" s="192">
        <v>0</v>
      </c>
      <c r="HX79" s="192" t="s">
        <v>2716</v>
      </c>
      <c r="HY79" s="192" t="s">
        <v>22</v>
      </c>
      <c r="HZ79" s="192">
        <v>2</v>
      </c>
      <c r="IA79" s="192" t="s">
        <v>14</v>
      </c>
      <c r="IB79" s="192" t="s">
        <v>14</v>
      </c>
      <c r="IC79" s="193">
        <v>44592</v>
      </c>
      <c r="ID79" s="191" t="s">
        <v>5444</v>
      </c>
      <c r="IE79" s="185">
        <v>0</v>
      </c>
      <c r="IF79" s="185" t="s">
        <v>2716</v>
      </c>
      <c r="IG79" s="185" t="s">
        <v>22</v>
      </c>
      <c r="IH79" s="185">
        <v>2</v>
      </c>
      <c r="II79" s="185" t="s">
        <v>14</v>
      </c>
      <c r="IJ79" s="185" t="s">
        <v>14</v>
      </c>
      <c r="IK79" s="182">
        <v>44592</v>
      </c>
      <c r="IL79" s="192" t="s">
        <v>5443</v>
      </c>
      <c r="IM79" s="192">
        <v>3</v>
      </c>
      <c r="IN79" s="192" t="s">
        <v>2716</v>
      </c>
      <c r="IO79" s="192" t="s">
        <v>22</v>
      </c>
      <c r="IP79" s="192">
        <v>2</v>
      </c>
      <c r="IQ79" s="192" t="s">
        <v>14</v>
      </c>
      <c r="IR79" s="192" t="s">
        <v>14</v>
      </c>
      <c r="IS79" s="193">
        <v>44592</v>
      </c>
    </row>
    <row r="80" spans="1:253" s="187" customFormat="1" ht="12.95" customHeight="1" x14ac:dyDescent="0.2">
      <c r="A80" s="187" t="s">
        <v>5348</v>
      </c>
      <c r="B80" s="187" t="s">
        <v>8578</v>
      </c>
      <c r="C80" s="187" t="s">
        <v>5349</v>
      </c>
      <c r="D80" s="187" t="s">
        <v>606</v>
      </c>
      <c r="E80" s="187" t="s">
        <v>8038</v>
      </c>
      <c r="F80" s="187" t="s">
        <v>5350</v>
      </c>
      <c r="G80" s="180">
        <v>19129000</v>
      </c>
      <c r="H80" s="181" t="s">
        <v>3182</v>
      </c>
      <c r="I80" s="181" t="s">
        <v>22</v>
      </c>
      <c r="J80" s="181">
        <v>2</v>
      </c>
      <c r="K80" s="181" t="s">
        <v>3184</v>
      </c>
      <c r="L80" s="181" t="s">
        <v>3183</v>
      </c>
      <c r="M80" s="182">
        <v>44592</v>
      </c>
      <c r="N80" s="191" t="s">
        <v>5354</v>
      </c>
      <c r="O80" s="183">
        <v>94548</v>
      </c>
      <c r="P80" s="183" t="s">
        <v>5351</v>
      </c>
      <c r="Q80" s="183" t="s">
        <v>22</v>
      </c>
      <c r="R80" s="183">
        <v>2</v>
      </c>
      <c r="S80" s="183" t="s">
        <v>5353</v>
      </c>
      <c r="T80" s="183" t="s">
        <v>5352</v>
      </c>
      <c r="U80" s="184">
        <v>44592</v>
      </c>
      <c r="V80" s="191" t="s">
        <v>5356</v>
      </c>
      <c r="W80" s="181">
        <v>17000000</v>
      </c>
      <c r="X80" s="181" t="s">
        <v>5351</v>
      </c>
      <c r="Y80" s="181" t="s">
        <v>22</v>
      </c>
      <c r="Z80" s="181">
        <v>2</v>
      </c>
      <c r="AA80" s="181" t="s">
        <v>5355</v>
      </c>
      <c r="AB80" s="181" t="s">
        <v>5352</v>
      </c>
      <c r="AC80" s="182">
        <v>44592</v>
      </c>
      <c r="AD80" s="191" t="s">
        <v>5360</v>
      </c>
      <c r="AE80" s="189">
        <v>414000</v>
      </c>
      <c r="AF80" s="189" t="s">
        <v>5357</v>
      </c>
      <c r="AG80" s="189" t="s">
        <v>22</v>
      </c>
      <c r="AH80" s="189">
        <v>2</v>
      </c>
      <c r="AI80" s="189" t="s">
        <v>5359</v>
      </c>
      <c r="AJ80" s="189" t="s">
        <v>5358</v>
      </c>
      <c r="AK80" s="190">
        <v>44592</v>
      </c>
      <c r="AL80" s="191" t="s">
        <v>5362</v>
      </c>
      <c r="AM80" s="181">
        <v>78000</v>
      </c>
      <c r="AN80" s="181" t="s">
        <v>5357</v>
      </c>
      <c r="AO80" s="181" t="s">
        <v>22</v>
      </c>
      <c r="AP80" s="181">
        <v>2</v>
      </c>
      <c r="AQ80" s="181" t="s">
        <v>5361</v>
      </c>
      <c r="AR80" s="181" t="s">
        <v>5358</v>
      </c>
      <c r="AS80" s="182">
        <v>44592</v>
      </c>
      <c r="AT80" s="192" t="s">
        <v>5367</v>
      </c>
      <c r="AU80" s="189">
        <v>147</v>
      </c>
      <c r="AV80" s="189" t="s">
        <v>5364</v>
      </c>
      <c r="AW80" s="189" t="s">
        <v>22</v>
      </c>
      <c r="AX80" s="189">
        <v>2</v>
      </c>
      <c r="AY80" s="189" t="s">
        <v>5366</v>
      </c>
      <c r="AZ80" s="189" t="s">
        <v>5365</v>
      </c>
      <c r="BA80" s="190">
        <v>44592</v>
      </c>
      <c r="BB80" s="191" t="s">
        <v>5363</v>
      </c>
      <c r="BC80" s="181" t="s">
        <v>14</v>
      </c>
      <c r="BD80" s="181" t="s">
        <v>14</v>
      </c>
      <c r="BE80" s="181" t="s">
        <v>14</v>
      </c>
      <c r="BF80" s="181" t="s">
        <v>14</v>
      </c>
      <c r="BG80" s="181" t="s">
        <v>14</v>
      </c>
      <c r="BH80" s="181" t="s">
        <v>14</v>
      </c>
      <c r="BI80" s="182">
        <v>44592</v>
      </c>
      <c r="BJ80" s="192" t="s">
        <v>5369</v>
      </c>
      <c r="BK80" s="192">
        <v>32</v>
      </c>
      <c r="BL80" s="192" t="s">
        <v>5364</v>
      </c>
      <c r="BM80" s="192" t="s">
        <v>22</v>
      </c>
      <c r="BN80" s="192">
        <v>2</v>
      </c>
      <c r="BO80" s="192" t="s">
        <v>5368</v>
      </c>
      <c r="BP80" s="189" t="s">
        <v>5365</v>
      </c>
      <c r="BQ80" s="193">
        <v>44592</v>
      </c>
      <c r="BR80" s="191" t="s">
        <v>5370</v>
      </c>
      <c r="BS80" s="185" t="s">
        <v>14</v>
      </c>
      <c r="BT80" s="185" t="s">
        <v>14</v>
      </c>
      <c r="BU80" s="185" t="s">
        <v>14</v>
      </c>
      <c r="BV80" s="185" t="s">
        <v>14</v>
      </c>
      <c r="BW80" s="185" t="s">
        <v>14</v>
      </c>
      <c r="BX80" s="185" t="s">
        <v>14</v>
      </c>
      <c r="BY80" s="182">
        <v>44592</v>
      </c>
      <c r="BZ80" s="192" t="s">
        <v>5371</v>
      </c>
      <c r="CA80" s="192" t="s">
        <v>14</v>
      </c>
      <c r="CB80" s="192" t="s">
        <v>14</v>
      </c>
      <c r="CC80" s="192" t="s">
        <v>14</v>
      </c>
      <c r="CD80" s="192" t="s">
        <v>14</v>
      </c>
      <c r="CE80" s="192" t="s">
        <v>14</v>
      </c>
      <c r="CF80" s="192" t="s">
        <v>14</v>
      </c>
      <c r="CG80" s="193">
        <v>44592</v>
      </c>
      <c r="CH80" s="191" t="s">
        <v>9053</v>
      </c>
      <c r="CI80" s="192" t="e">
        <v>#N/A</v>
      </c>
      <c r="CJ80" s="192" t="e">
        <v>#N/A</v>
      </c>
      <c r="CK80" s="192" t="e">
        <v>#N/A</v>
      </c>
      <c r="CL80" s="192" t="e">
        <v>#N/A</v>
      </c>
      <c r="CM80" s="192" t="e">
        <v>#N/A</v>
      </c>
      <c r="CN80" s="192" t="e">
        <v>#N/A</v>
      </c>
      <c r="CO80" s="194" t="e">
        <v>#N/A</v>
      </c>
      <c r="CP80" s="192" t="s">
        <v>5372</v>
      </c>
      <c r="CQ80" s="185" t="s">
        <v>14</v>
      </c>
      <c r="CR80" s="185" t="s">
        <v>14</v>
      </c>
      <c r="CS80" s="185" t="s">
        <v>14</v>
      </c>
      <c r="CT80" s="185" t="s">
        <v>14</v>
      </c>
      <c r="CU80" s="185" t="s">
        <v>14</v>
      </c>
      <c r="CV80" s="185" t="s">
        <v>14</v>
      </c>
      <c r="CW80" s="182">
        <v>44592</v>
      </c>
      <c r="CX80" s="192" t="s">
        <v>5373</v>
      </c>
      <c r="CY80" s="189">
        <v>78000</v>
      </c>
      <c r="CZ80" s="189" t="s">
        <v>5357</v>
      </c>
      <c r="DA80" s="189" t="s">
        <v>22</v>
      </c>
      <c r="DB80" s="189">
        <v>2</v>
      </c>
      <c r="DC80" s="189" t="s">
        <v>5379</v>
      </c>
      <c r="DD80" s="189" t="s">
        <v>5358</v>
      </c>
      <c r="DE80" s="195">
        <v>44592</v>
      </c>
      <c r="DF80" s="191" t="s">
        <v>5376</v>
      </c>
      <c r="DG80" s="181">
        <v>16586000</v>
      </c>
      <c r="DH80" s="185" t="s">
        <v>5357</v>
      </c>
      <c r="DI80" s="185" t="s">
        <v>22</v>
      </c>
      <c r="DJ80" s="185">
        <v>2</v>
      </c>
      <c r="DK80" s="185" t="s">
        <v>5375</v>
      </c>
      <c r="DL80" s="185" t="s">
        <v>5374</v>
      </c>
      <c r="DM80" s="182">
        <v>44592</v>
      </c>
      <c r="DN80" s="192" t="s">
        <v>5378</v>
      </c>
      <c r="DO80" s="189">
        <v>336000</v>
      </c>
      <c r="DP80" s="192" t="s">
        <v>5357</v>
      </c>
      <c r="DQ80" s="192" t="s">
        <v>22</v>
      </c>
      <c r="DR80" s="192">
        <v>2</v>
      </c>
      <c r="DS80" s="192" t="s">
        <v>5377</v>
      </c>
      <c r="DT80" s="192" t="s">
        <v>5374</v>
      </c>
      <c r="DU80" s="193">
        <v>44592</v>
      </c>
      <c r="DV80" s="191" t="s">
        <v>5380</v>
      </c>
      <c r="DW80" s="181">
        <v>78000</v>
      </c>
      <c r="DX80" s="185" t="s">
        <v>5357</v>
      </c>
      <c r="DY80" s="185" t="s">
        <v>22</v>
      </c>
      <c r="DZ80" s="185">
        <v>2</v>
      </c>
      <c r="EA80" s="185" t="s">
        <v>5379</v>
      </c>
      <c r="EB80" s="185" t="s">
        <v>5358</v>
      </c>
      <c r="EC80" s="182">
        <v>44592</v>
      </c>
      <c r="ED80" s="192" t="s">
        <v>5381</v>
      </c>
      <c r="EE80" s="189">
        <v>0</v>
      </c>
      <c r="EF80" s="192" t="s">
        <v>5357</v>
      </c>
      <c r="EG80" s="192" t="s">
        <v>22</v>
      </c>
      <c r="EH80" s="192">
        <v>2</v>
      </c>
      <c r="EI80" s="192" t="s">
        <v>5379</v>
      </c>
      <c r="EJ80" s="192" t="s">
        <v>5358</v>
      </c>
      <c r="EK80" s="193">
        <v>44592</v>
      </c>
      <c r="EL80" s="191" t="s">
        <v>5382</v>
      </c>
      <c r="EM80" s="181">
        <v>0</v>
      </c>
      <c r="EN80" s="185" t="s">
        <v>5357</v>
      </c>
      <c r="EO80" s="185" t="s">
        <v>22</v>
      </c>
      <c r="EP80" s="185">
        <v>2</v>
      </c>
      <c r="EQ80" s="185" t="s">
        <v>5379</v>
      </c>
      <c r="ER80" s="185" t="s">
        <v>5358</v>
      </c>
      <c r="ES80" s="182">
        <v>44592</v>
      </c>
      <c r="ET80" s="192" t="s">
        <v>7501</v>
      </c>
      <c r="EU80" s="192">
        <v>69</v>
      </c>
      <c r="EV80" s="192" t="s">
        <v>7498</v>
      </c>
      <c r="EW80" s="192" t="s">
        <v>22</v>
      </c>
      <c r="EX80" s="192">
        <v>2</v>
      </c>
      <c r="EY80" s="192" t="s">
        <v>7500</v>
      </c>
      <c r="EZ80" s="192" t="s">
        <v>7499</v>
      </c>
      <c r="FA80" s="193">
        <v>44677</v>
      </c>
      <c r="FB80" s="191" t="s">
        <v>5386</v>
      </c>
      <c r="FC80" s="185">
        <v>2</v>
      </c>
      <c r="FD80" s="185" t="s">
        <v>5383</v>
      </c>
      <c r="FE80" s="185" t="s">
        <v>47</v>
      </c>
      <c r="FF80" s="185">
        <v>1</v>
      </c>
      <c r="FG80" s="185" t="s">
        <v>5385</v>
      </c>
      <c r="FH80" s="185" t="s">
        <v>5384</v>
      </c>
      <c r="FI80" s="182">
        <v>44592</v>
      </c>
      <c r="FJ80" s="191" t="s">
        <v>5390</v>
      </c>
      <c r="FK80" s="192">
        <v>116000</v>
      </c>
      <c r="FL80" s="192" t="s">
        <v>5387</v>
      </c>
      <c r="FM80" s="192" t="s">
        <v>19</v>
      </c>
      <c r="FN80" s="192">
        <v>3</v>
      </c>
      <c r="FO80" s="192" t="s">
        <v>5389</v>
      </c>
      <c r="FP80" s="189" t="s">
        <v>5388</v>
      </c>
      <c r="FQ80" s="190">
        <v>44592</v>
      </c>
      <c r="FR80" s="191" t="s">
        <v>5391</v>
      </c>
      <c r="FS80" s="185" t="s">
        <v>14</v>
      </c>
      <c r="FT80" s="185" t="s">
        <v>14</v>
      </c>
      <c r="FU80" s="185" t="s">
        <v>14</v>
      </c>
      <c r="FV80" s="185" t="s">
        <v>14</v>
      </c>
      <c r="FW80" s="185" t="s">
        <v>14</v>
      </c>
      <c r="FX80" s="185" t="s">
        <v>14</v>
      </c>
      <c r="FY80" s="182">
        <v>44592</v>
      </c>
      <c r="FZ80" s="192" t="s">
        <v>5449</v>
      </c>
      <c r="GA80" s="192">
        <v>2</v>
      </c>
      <c r="GB80" s="192" t="s">
        <v>2716</v>
      </c>
      <c r="GC80" s="192" t="s">
        <v>22</v>
      </c>
      <c r="GD80" s="192">
        <v>2</v>
      </c>
      <c r="GE80" s="192" t="s">
        <v>14</v>
      </c>
      <c r="GF80" s="192" t="s">
        <v>14</v>
      </c>
      <c r="GG80" s="193">
        <v>44592</v>
      </c>
      <c r="GH80" s="191" t="s">
        <v>5455</v>
      </c>
      <c r="GI80" s="185">
        <v>0</v>
      </c>
      <c r="GJ80" s="185" t="s">
        <v>2716</v>
      </c>
      <c r="GK80" s="185" t="s">
        <v>22</v>
      </c>
      <c r="GL80" s="185">
        <v>2</v>
      </c>
      <c r="GM80" s="185" t="s">
        <v>14</v>
      </c>
      <c r="GN80" s="185" t="s">
        <v>14</v>
      </c>
      <c r="GO80" s="182">
        <v>44592</v>
      </c>
      <c r="GP80" s="192" t="s">
        <v>5450</v>
      </c>
      <c r="GQ80" s="192">
        <v>0</v>
      </c>
      <c r="GR80" s="192" t="s">
        <v>2716</v>
      </c>
      <c r="GS80" s="192" t="s">
        <v>22</v>
      </c>
      <c r="GT80" s="192">
        <v>2</v>
      </c>
      <c r="GU80" s="192" t="s">
        <v>14</v>
      </c>
      <c r="GV80" s="192" t="s">
        <v>14</v>
      </c>
      <c r="GW80" s="193">
        <v>44592</v>
      </c>
      <c r="GX80" s="191" t="s">
        <v>5456</v>
      </c>
      <c r="GY80" s="185">
        <v>0</v>
      </c>
      <c r="GZ80" s="185" t="s">
        <v>2716</v>
      </c>
      <c r="HA80" s="185" t="s">
        <v>22</v>
      </c>
      <c r="HB80" s="185">
        <v>2</v>
      </c>
      <c r="HC80" s="185" t="s">
        <v>14</v>
      </c>
      <c r="HD80" s="185" t="s">
        <v>14</v>
      </c>
      <c r="HE80" s="182">
        <v>44592</v>
      </c>
      <c r="HF80" s="192" t="s">
        <v>5448</v>
      </c>
      <c r="HG80" s="192">
        <v>2</v>
      </c>
      <c r="HH80" s="192" t="s">
        <v>2716</v>
      </c>
      <c r="HI80" s="192" t="s">
        <v>22</v>
      </c>
      <c r="HJ80" s="192">
        <v>2</v>
      </c>
      <c r="HK80" s="192" t="s">
        <v>14</v>
      </c>
      <c r="HL80" s="192" t="s">
        <v>14</v>
      </c>
      <c r="HM80" s="193">
        <v>44592</v>
      </c>
      <c r="HN80" s="191" t="s">
        <v>5454</v>
      </c>
      <c r="HO80" s="185">
        <v>2</v>
      </c>
      <c r="HP80" s="185" t="s">
        <v>2716</v>
      </c>
      <c r="HQ80" s="185" t="s">
        <v>22</v>
      </c>
      <c r="HR80" s="185">
        <v>2</v>
      </c>
      <c r="HS80" s="185" t="s">
        <v>14</v>
      </c>
      <c r="HT80" s="185" t="s">
        <v>14</v>
      </c>
      <c r="HU80" s="182">
        <v>44592</v>
      </c>
      <c r="HV80" s="192" t="s">
        <v>5451</v>
      </c>
      <c r="HW80" s="192">
        <v>0</v>
      </c>
      <c r="HX80" s="192" t="s">
        <v>2716</v>
      </c>
      <c r="HY80" s="192" t="s">
        <v>22</v>
      </c>
      <c r="HZ80" s="192">
        <v>2</v>
      </c>
      <c r="IA80" s="192" t="s">
        <v>14</v>
      </c>
      <c r="IB80" s="192" t="s">
        <v>14</v>
      </c>
      <c r="IC80" s="193">
        <v>44592</v>
      </c>
      <c r="ID80" s="191" t="s">
        <v>5453</v>
      </c>
      <c r="IE80" s="185">
        <v>0</v>
      </c>
      <c r="IF80" s="185" t="s">
        <v>2716</v>
      </c>
      <c r="IG80" s="185" t="s">
        <v>22</v>
      </c>
      <c r="IH80" s="185">
        <v>2</v>
      </c>
      <c r="II80" s="185" t="s">
        <v>14</v>
      </c>
      <c r="IJ80" s="185" t="s">
        <v>14</v>
      </c>
      <c r="IK80" s="182">
        <v>44592</v>
      </c>
      <c r="IL80" s="192" t="s">
        <v>5452</v>
      </c>
      <c r="IM80" s="192">
        <v>3</v>
      </c>
      <c r="IN80" s="192" t="s">
        <v>2716</v>
      </c>
      <c r="IO80" s="192" t="s">
        <v>22</v>
      </c>
      <c r="IP80" s="192">
        <v>2</v>
      </c>
      <c r="IQ80" s="192" t="s">
        <v>14</v>
      </c>
      <c r="IR80" s="192" t="s">
        <v>14</v>
      </c>
      <c r="IS80" s="193">
        <v>44592</v>
      </c>
    </row>
    <row r="81" spans="1:253" s="187" customFormat="1" ht="12.95" customHeight="1" x14ac:dyDescent="0.2">
      <c r="A81" s="187" t="s">
        <v>2598</v>
      </c>
      <c r="B81" s="187" t="s">
        <v>8427</v>
      </c>
      <c r="C81" s="187" t="s">
        <v>2599</v>
      </c>
      <c r="D81" s="187" t="s">
        <v>2600</v>
      </c>
      <c r="E81" s="187" t="s">
        <v>8039</v>
      </c>
      <c r="F81" s="187" t="s">
        <v>7168</v>
      </c>
      <c r="G81" s="180">
        <v>32655000</v>
      </c>
      <c r="H81" s="181" t="s">
        <v>7165</v>
      </c>
      <c r="I81" s="181" t="s">
        <v>22</v>
      </c>
      <c r="J81" s="181">
        <v>2</v>
      </c>
      <c r="K81" s="181" t="s">
        <v>7167</v>
      </c>
      <c r="L81" s="181" t="s">
        <v>7166</v>
      </c>
      <c r="M81" s="182">
        <v>44664</v>
      </c>
      <c r="N81" s="191" t="s">
        <v>2604</v>
      </c>
      <c r="O81" s="183">
        <v>9395</v>
      </c>
      <c r="P81" s="183" t="s">
        <v>2601</v>
      </c>
      <c r="Q81" s="183" t="s">
        <v>22</v>
      </c>
      <c r="R81" s="183">
        <v>2</v>
      </c>
      <c r="S81" s="183" t="s">
        <v>2603</v>
      </c>
      <c r="T81" s="183" t="s">
        <v>2602</v>
      </c>
      <c r="U81" s="184">
        <v>44281</v>
      </c>
      <c r="V81" s="191" t="s">
        <v>7172</v>
      </c>
      <c r="W81" s="181">
        <v>10076000</v>
      </c>
      <c r="X81" s="181" t="s">
        <v>7169</v>
      </c>
      <c r="Y81" s="181" t="s">
        <v>22</v>
      </c>
      <c r="Z81" s="181">
        <v>2</v>
      </c>
      <c r="AA81" s="181" t="s">
        <v>7171</v>
      </c>
      <c r="AB81" s="181" t="s">
        <v>7170</v>
      </c>
      <c r="AC81" s="182">
        <v>44664</v>
      </c>
      <c r="AD81" s="191" t="s">
        <v>7174</v>
      </c>
      <c r="AE81" s="189">
        <v>10076000</v>
      </c>
      <c r="AF81" s="189" t="s">
        <v>7169</v>
      </c>
      <c r="AG81" s="189" t="s">
        <v>22</v>
      </c>
      <c r="AH81" s="189">
        <v>2</v>
      </c>
      <c r="AI81" s="189" t="s">
        <v>7173</v>
      </c>
      <c r="AJ81" s="189" t="s">
        <v>7170</v>
      </c>
      <c r="AK81" s="190">
        <v>44664</v>
      </c>
      <c r="AL81" s="191" t="s">
        <v>7178</v>
      </c>
      <c r="AM81" s="181">
        <v>182000</v>
      </c>
      <c r="AN81" s="181" t="s">
        <v>7175</v>
      </c>
      <c r="AO81" s="181" t="s">
        <v>22</v>
      </c>
      <c r="AP81" s="181">
        <v>2</v>
      </c>
      <c r="AQ81" s="181" t="s">
        <v>7177</v>
      </c>
      <c r="AR81" s="181" t="s">
        <v>7176</v>
      </c>
      <c r="AS81" s="182">
        <v>44664</v>
      </c>
      <c r="AT81" s="192" t="s">
        <v>9054</v>
      </c>
      <c r="AU81" s="189" t="e">
        <v>#N/A</v>
      </c>
      <c r="AV81" s="189" t="e">
        <v>#N/A</v>
      </c>
      <c r="AW81" s="189" t="e">
        <v>#N/A</v>
      </c>
      <c r="AX81" s="189" t="e">
        <v>#N/A</v>
      </c>
      <c r="AY81" s="189" t="e">
        <v>#N/A</v>
      </c>
      <c r="AZ81" s="189" t="e">
        <v>#N/A</v>
      </c>
      <c r="BA81" s="190" t="e">
        <v>#N/A</v>
      </c>
      <c r="BB81" s="191" t="s">
        <v>9055</v>
      </c>
      <c r="BC81" s="181" t="e">
        <v>#N/A</v>
      </c>
      <c r="BD81" s="181" t="e">
        <v>#N/A</v>
      </c>
      <c r="BE81" s="181" t="e">
        <v>#N/A</v>
      </c>
      <c r="BF81" s="181" t="e">
        <v>#N/A</v>
      </c>
      <c r="BG81" s="181" t="e">
        <v>#N/A</v>
      </c>
      <c r="BH81" s="181" t="e">
        <v>#N/A</v>
      </c>
      <c r="BI81" s="182" t="e">
        <v>#N/A</v>
      </c>
      <c r="BJ81" s="192" t="s">
        <v>2607</v>
      </c>
      <c r="BK81" s="192">
        <v>0</v>
      </c>
      <c r="BL81" s="192" t="s">
        <v>2605</v>
      </c>
      <c r="BM81" s="192" t="s">
        <v>19</v>
      </c>
      <c r="BN81" s="192">
        <v>3</v>
      </c>
      <c r="BO81" s="192" t="s">
        <v>2606</v>
      </c>
      <c r="BP81" s="189" t="s">
        <v>1918</v>
      </c>
      <c r="BQ81" s="193">
        <v>44281</v>
      </c>
      <c r="BR81" s="191" t="s">
        <v>9056</v>
      </c>
      <c r="BS81" s="185" t="e">
        <v>#N/A</v>
      </c>
      <c r="BT81" s="185" t="e">
        <v>#N/A</v>
      </c>
      <c r="BU81" s="185" t="e">
        <v>#N/A</v>
      </c>
      <c r="BV81" s="185" t="e">
        <v>#N/A</v>
      </c>
      <c r="BW81" s="185" t="e">
        <v>#N/A</v>
      </c>
      <c r="BX81" s="185" t="e">
        <v>#N/A</v>
      </c>
      <c r="BY81" s="182" t="e">
        <v>#N/A</v>
      </c>
      <c r="BZ81" s="192" t="s">
        <v>9057</v>
      </c>
      <c r="CA81" s="192" t="e">
        <v>#N/A</v>
      </c>
      <c r="CB81" s="192" t="e">
        <v>#N/A</v>
      </c>
      <c r="CC81" s="192" t="e">
        <v>#N/A</v>
      </c>
      <c r="CD81" s="192" t="e">
        <v>#N/A</v>
      </c>
      <c r="CE81" s="192" t="e">
        <v>#N/A</v>
      </c>
      <c r="CF81" s="192" t="e">
        <v>#N/A</v>
      </c>
      <c r="CG81" s="193" t="e">
        <v>#N/A</v>
      </c>
      <c r="CH81" s="191" t="s">
        <v>9058</v>
      </c>
      <c r="CI81" s="192" t="e">
        <v>#N/A</v>
      </c>
      <c r="CJ81" s="192" t="e">
        <v>#N/A</v>
      </c>
      <c r="CK81" s="192" t="e">
        <v>#N/A</v>
      </c>
      <c r="CL81" s="192" t="e">
        <v>#N/A</v>
      </c>
      <c r="CM81" s="192" t="e">
        <v>#N/A</v>
      </c>
      <c r="CN81" s="192" t="e">
        <v>#N/A</v>
      </c>
      <c r="CO81" s="194" t="e">
        <v>#N/A</v>
      </c>
      <c r="CP81" s="192" t="s">
        <v>9059</v>
      </c>
      <c r="CQ81" s="185" t="e">
        <v>#N/A</v>
      </c>
      <c r="CR81" s="185" t="e">
        <v>#N/A</v>
      </c>
      <c r="CS81" s="185" t="e">
        <v>#N/A</v>
      </c>
      <c r="CT81" s="185" t="e">
        <v>#N/A</v>
      </c>
      <c r="CU81" s="185" t="e">
        <v>#N/A</v>
      </c>
      <c r="CV81" s="185" t="e">
        <v>#N/A</v>
      </c>
      <c r="CW81" s="182" t="e">
        <v>#N/A</v>
      </c>
      <c r="CX81" s="192" t="s">
        <v>7183</v>
      </c>
      <c r="CY81" s="189">
        <v>182000</v>
      </c>
      <c r="CZ81" s="189" t="s">
        <v>7175</v>
      </c>
      <c r="DA81" s="189" t="s">
        <v>22</v>
      </c>
      <c r="DB81" s="189">
        <v>2</v>
      </c>
      <c r="DC81" s="189" t="s">
        <v>7192</v>
      </c>
      <c r="DD81" s="189" t="s">
        <v>7176</v>
      </c>
      <c r="DE81" s="195">
        <v>44664</v>
      </c>
      <c r="DF81" s="191" t="s">
        <v>7187</v>
      </c>
      <c r="DG81" s="181">
        <v>0</v>
      </c>
      <c r="DH81" s="185" t="s">
        <v>7184</v>
      </c>
      <c r="DI81" s="185" t="s">
        <v>22</v>
      </c>
      <c r="DJ81" s="185">
        <v>2</v>
      </c>
      <c r="DK81" s="185" t="s">
        <v>7186</v>
      </c>
      <c r="DL81" s="185" t="s">
        <v>7185</v>
      </c>
      <c r="DM81" s="182">
        <v>44664</v>
      </c>
      <c r="DN81" s="192" t="s">
        <v>7191</v>
      </c>
      <c r="DO81" s="189">
        <v>9894000</v>
      </c>
      <c r="DP81" s="192" t="s">
        <v>7188</v>
      </c>
      <c r="DQ81" s="192" t="s">
        <v>22</v>
      </c>
      <c r="DR81" s="192">
        <v>2</v>
      </c>
      <c r="DS81" s="192" t="s">
        <v>7190</v>
      </c>
      <c r="DT81" s="192" t="s">
        <v>7189</v>
      </c>
      <c r="DU81" s="193">
        <v>44664</v>
      </c>
      <c r="DV81" s="191" t="s">
        <v>7193</v>
      </c>
      <c r="DW81" s="181">
        <v>182000</v>
      </c>
      <c r="DX81" s="185" t="s">
        <v>7175</v>
      </c>
      <c r="DY81" s="185" t="s">
        <v>22</v>
      </c>
      <c r="DZ81" s="185">
        <v>2</v>
      </c>
      <c r="EA81" s="185" t="s">
        <v>7192</v>
      </c>
      <c r="EB81" s="185" t="s">
        <v>7176</v>
      </c>
      <c r="EC81" s="182">
        <v>44664</v>
      </c>
      <c r="ED81" s="192" t="s">
        <v>7196</v>
      </c>
      <c r="EE81" s="189">
        <v>0</v>
      </c>
      <c r="EF81" s="192" t="s">
        <v>7194</v>
      </c>
      <c r="EG81" s="192" t="s">
        <v>22</v>
      </c>
      <c r="EH81" s="192">
        <v>2</v>
      </c>
      <c r="EI81" s="192" t="s">
        <v>7195</v>
      </c>
      <c r="EJ81" s="192" t="s">
        <v>2608</v>
      </c>
      <c r="EK81" s="193">
        <v>44664</v>
      </c>
      <c r="EL81" s="191" t="s">
        <v>7197</v>
      </c>
      <c r="EM81" s="181">
        <v>0</v>
      </c>
      <c r="EN81" s="185" t="s">
        <v>7194</v>
      </c>
      <c r="EO81" s="185" t="s">
        <v>22</v>
      </c>
      <c r="EP81" s="185">
        <v>2</v>
      </c>
      <c r="EQ81" s="185" t="s">
        <v>7192</v>
      </c>
      <c r="ER81" s="185" t="s">
        <v>2608</v>
      </c>
      <c r="ES81" s="182">
        <v>44664</v>
      </c>
      <c r="ET81" s="192" t="s">
        <v>7182</v>
      </c>
      <c r="EU81" s="192">
        <v>6</v>
      </c>
      <c r="EV81" s="192" t="s">
        <v>7179</v>
      </c>
      <c r="EW81" s="192" t="s">
        <v>19</v>
      </c>
      <c r="EX81" s="192">
        <v>3</v>
      </c>
      <c r="EY81" s="192" t="s">
        <v>7181</v>
      </c>
      <c r="EZ81" s="192" t="s">
        <v>7180</v>
      </c>
      <c r="FA81" s="193">
        <v>44664</v>
      </c>
      <c r="FB81" s="191" t="s">
        <v>2610</v>
      </c>
      <c r="FC81" s="185">
        <v>3</v>
      </c>
      <c r="FD81" s="185" t="s">
        <v>2601</v>
      </c>
      <c r="FE81" s="185" t="s">
        <v>22</v>
      </c>
      <c r="FF81" s="185">
        <v>2</v>
      </c>
      <c r="FG81" s="185" t="s">
        <v>2609</v>
      </c>
      <c r="FH81" s="185" t="s">
        <v>2608</v>
      </c>
      <c r="FI81" s="182">
        <v>44284</v>
      </c>
      <c r="FJ81" s="191" t="s">
        <v>9060</v>
      </c>
      <c r="FK81" s="192" t="e">
        <v>#N/A</v>
      </c>
      <c r="FL81" s="192" t="e">
        <v>#N/A</v>
      </c>
      <c r="FM81" s="192" t="e">
        <v>#N/A</v>
      </c>
      <c r="FN81" s="192" t="e">
        <v>#N/A</v>
      </c>
      <c r="FO81" s="192" t="e">
        <v>#N/A</v>
      </c>
      <c r="FP81" s="189" t="e">
        <v>#N/A</v>
      </c>
      <c r="FQ81" s="190" t="e">
        <v>#N/A</v>
      </c>
      <c r="FR81" s="191" t="s">
        <v>9061</v>
      </c>
      <c r="FS81" s="185" t="e">
        <v>#N/A</v>
      </c>
      <c r="FT81" s="185" t="e">
        <v>#N/A</v>
      </c>
      <c r="FU81" s="185" t="e">
        <v>#N/A</v>
      </c>
      <c r="FV81" s="185" t="e">
        <v>#N/A</v>
      </c>
      <c r="FW81" s="185" t="e">
        <v>#N/A</v>
      </c>
      <c r="FX81" s="185" t="e">
        <v>#N/A</v>
      </c>
      <c r="FY81" s="182" t="e">
        <v>#N/A</v>
      </c>
      <c r="FZ81" s="192" t="s">
        <v>3749</v>
      </c>
      <c r="GA81" s="192">
        <v>1</v>
      </c>
      <c r="GB81" s="192" t="s">
        <v>2716</v>
      </c>
      <c r="GC81" s="192" t="s">
        <v>22</v>
      </c>
      <c r="GD81" s="192">
        <v>2</v>
      </c>
      <c r="GE81" s="192" t="s">
        <v>14</v>
      </c>
      <c r="GF81" s="192" t="s">
        <v>14</v>
      </c>
      <c r="GG81" s="193">
        <v>44494</v>
      </c>
      <c r="GH81" s="191" t="s">
        <v>3755</v>
      </c>
      <c r="GI81" s="185">
        <v>0</v>
      </c>
      <c r="GJ81" s="185" t="s">
        <v>2716</v>
      </c>
      <c r="GK81" s="185" t="s">
        <v>22</v>
      </c>
      <c r="GL81" s="185">
        <v>2</v>
      </c>
      <c r="GM81" s="185" t="s">
        <v>14</v>
      </c>
      <c r="GN81" s="185" t="s">
        <v>14</v>
      </c>
      <c r="GO81" s="182">
        <v>44494</v>
      </c>
      <c r="GP81" s="192" t="s">
        <v>3750</v>
      </c>
      <c r="GQ81" s="192">
        <v>0</v>
      </c>
      <c r="GR81" s="192" t="s">
        <v>2716</v>
      </c>
      <c r="GS81" s="192" t="s">
        <v>22</v>
      </c>
      <c r="GT81" s="192">
        <v>2</v>
      </c>
      <c r="GU81" s="192" t="s">
        <v>14</v>
      </c>
      <c r="GV81" s="192" t="s">
        <v>14</v>
      </c>
      <c r="GW81" s="193">
        <v>44494</v>
      </c>
      <c r="GX81" s="191" t="s">
        <v>3756</v>
      </c>
      <c r="GY81" s="185">
        <v>0</v>
      </c>
      <c r="GZ81" s="185" t="s">
        <v>2716</v>
      </c>
      <c r="HA81" s="185" t="s">
        <v>22</v>
      </c>
      <c r="HB81" s="185">
        <v>2</v>
      </c>
      <c r="HC81" s="185" t="s">
        <v>14</v>
      </c>
      <c r="HD81" s="185" t="s">
        <v>14</v>
      </c>
      <c r="HE81" s="182">
        <v>44494</v>
      </c>
      <c r="HF81" s="192" t="s">
        <v>3748</v>
      </c>
      <c r="HG81" s="192">
        <v>0</v>
      </c>
      <c r="HH81" s="192" t="s">
        <v>2716</v>
      </c>
      <c r="HI81" s="192" t="s">
        <v>22</v>
      </c>
      <c r="HJ81" s="192">
        <v>2</v>
      </c>
      <c r="HK81" s="192" t="s">
        <v>14</v>
      </c>
      <c r="HL81" s="192" t="s">
        <v>14</v>
      </c>
      <c r="HM81" s="193">
        <v>44494</v>
      </c>
      <c r="HN81" s="191" t="s">
        <v>3754</v>
      </c>
      <c r="HO81" s="185">
        <v>1</v>
      </c>
      <c r="HP81" s="185" t="s">
        <v>2716</v>
      </c>
      <c r="HQ81" s="185" t="s">
        <v>22</v>
      </c>
      <c r="HR81" s="185">
        <v>2</v>
      </c>
      <c r="HS81" s="185" t="s">
        <v>14</v>
      </c>
      <c r="HT81" s="185" t="s">
        <v>14</v>
      </c>
      <c r="HU81" s="182">
        <v>44494</v>
      </c>
      <c r="HV81" s="192" t="s">
        <v>3751</v>
      </c>
      <c r="HW81" s="192">
        <v>0</v>
      </c>
      <c r="HX81" s="192" t="s">
        <v>2716</v>
      </c>
      <c r="HY81" s="192" t="s">
        <v>22</v>
      </c>
      <c r="HZ81" s="192">
        <v>2</v>
      </c>
      <c r="IA81" s="192" t="s">
        <v>14</v>
      </c>
      <c r="IB81" s="192" t="s">
        <v>14</v>
      </c>
      <c r="IC81" s="193">
        <v>44494</v>
      </c>
      <c r="ID81" s="191" t="s">
        <v>3753</v>
      </c>
      <c r="IE81" s="185">
        <v>0</v>
      </c>
      <c r="IF81" s="185" t="s">
        <v>2716</v>
      </c>
      <c r="IG81" s="185" t="s">
        <v>22</v>
      </c>
      <c r="IH81" s="185">
        <v>2</v>
      </c>
      <c r="II81" s="185" t="s">
        <v>14</v>
      </c>
      <c r="IJ81" s="185" t="s">
        <v>14</v>
      </c>
      <c r="IK81" s="182">
        <v>44494</v>
      </c>
      <c r="IL81" s="192" t="s">
        <v>3752</v>
      </c>
      <c r="IM81" s="192">
        <v>0</v>
      </c>
      <c r="IN81" s="192" t="s">
        <v>2716</v>
      </c>
      <c r="IO81" s="192" t="s">
        <v>22</v>
      </c>
      <c r="IP81" s="192">
        <v>2</v>
      </c>
      <c r="IQ81" s="192" t="s">
        <v>14</v>
      </c>
      <c r="IR81" s="192" t="s">
        <v>14</v>
      </c>
      <c r="IS81" s="193">
        <v>44494</v>
      </c>
    </row>
    <row r="82" spans="1:253" s="187" customFormat="1" ht="12.95" customHeight="1" x14ac:dyDescent="0.2">
      <c r="A82" s="187" t="s">
        <v>1551</v>
      </c>
      <c r="B82" s="187" t="s">
        <v>8407</v>
      </c>
      <c r="C82" s="187" t="s">
        <v>1552</v>
      </c>
      <c r="D82" s="187" t="s">
        <v>1553</v>
      </c>
      <c r="E82" s="187" t="s">
        <v>8040</v>
      </c>
      <c r="F82" s="187" t="s">
        <v>2932</v>
      </c>
      <c r="G82" s="180">
        <v>2541000</v>
      </c>
      <c r="H82" s="181" t="s">
        <v>2929</v>
      </c>
      <c r="I82" s="181" t="s">
        <v>22</v>
      </c>
      <c r="J82" s="181">
        <v>2</v>
      </c>
      <c r="K82" s="181" t="s">
        <v>2931</v>
      </c>
      <c r="L82" s="181" t="s">
        <v>2930</v>
      </c>
      <c r="M82" s="182">
        <v>44388</v>
      </c>
      <c r="N82" s="191" t="s">
        <v>2934</v>
      </c>
      <c r="O82" s="183">
        <v>824292</v>
      </c>
      <c r="P82" s="183" t="s">
        <v>2923</v>
      </c>
      <c r="Q82" s="183" t="s">
        <v>22</v>
      </c>
      <c r="R82" s="183">
        <v>2</v>
      </c>
      <c r="S82" s="183" t="s">
        <v>2933</v>
      </c>
      <c r="T82" s="183" t="s">
        <v>2924</v>
      </c>
      <c r="U82" s="184">
        <v>44388</v>
      </c>
      <c r="V82" s="191" t="s">
        <v>4854</v>
      </c>
      <c r="W82" s="181">
        <v>2551000</v>
      </c>
      <c r="X82" s="181" t="s">
        <v>4852</v>
      </c>
      <c r="Y82" s="181" t="s">
        <v>22</v>
      </c>
      <c r="Z82" s="181">
        <v>2</v>
      </c>
      <c r="AA82" s="181" t="s">
        <v>4646</v>
      </c>
      <c r="AB82" s="181" t="s">
        <v>4853</v>
      </c>
      <c r="AC82" s="182">
        <v>44557</v>
      </c>
      <c r="AD82" s="191" t="s">
        <v>4855</v>
      </c>
      <c r="AE82" s="189">
        <v>1587000</v>
      </c>
      <c r="AF82" s="189" t="s">
        <v>4852</v>
      </c>
      <c r="AG82" s="189" t="s">
        <v>22</v>
      </c>
      <c r="AH82" s="189">
        <v>2</v>
      </c>
      <c r="AI82" s="189" t="s">
        <v>4648</v>
      </c>
      <c r="AJ82" s="189" t="s">
        <v>4853</v>
      </c>
      <c r="AK82" s="190">
        <v>44557</v>
      </c>
      <c r="AL82" s="191" t="s">
        <v>1554</v>
      </c>
      <c r="AM82" s="181">
        <v>0</v>
      </c>
      <c r="AN82" s="181" t="s">
        <v>14</v>
      </c>
      <c r="AO82" s="181" t="s">
        <v>14</v>
      </c>
      <c r="AP82" s="181" t="s">
        <v>14</v>
      </c>
      <c r="AQ82" s="181" t="s">
        <v>14</v>
      </c>
      <c r="AR82" s="181" t="s">
        <v>14</v>
      </c>
      <c r="AS82" s="182">
        <v>43868</v>
      </c>
      <c r="AT82" s="192" t="s">
        <v>1568</v>
      </c>
      <c r="AU82" s="189">
        <v>0</v>
      </c>
      <c r="AV82" s="189" t="s">
        <v>14</v>
      </c>
      <c r="AW82" s="189" t="s">
        <v>14</v>
      </c>
      <c r="AX82" s="189" t="s">
        <v>14</v>
      </c>
      <c r="AY82" s="189" t="s">
        <v>14</v>
      </c>
      <c r="AZ82" s="189" t="s">
        <v>14</v>
      </c>
      <c r="BA82" s="190">
        <v>43874</v>
      </c>
      <c r="BB82" s="191" t="s">
        <v>1567</v>
      </c>
      <c r="BC82" s="181">
        <v>0</v>
      </c>
      <c r="BD82" s="181" t="s">
        <v>14</v>
      </c>
      <c r="BE82" s="181" t="s">
        <v>14</v>
      </c>
      <c r="BF82" s="181" t="s">
        <v>14</v>
      </c>
      <c r="BG82" s="181" t="s">
        <v>14</v>
      </c>
      <c r="BH82" s="181" t="s">
        <v>14</v>
      </c>
      <c r="BI82" s="182">
        <v>43874</v>
      </c>
      <c r="BJ82" s="192" t="s">
        <v>7271</v>
      </c>
      <c r="BK82" s="192">
        <v>0</v>
      </c>
      <c r="BL82" s="192" t="s">
        <v>7270</v>
      </c>
      <c r="BM82" s="192" t="s">
        <v>22</v>
      </c>
      <c r="BN82" s="192">
        <v>2</v>
      </c>
      <c r="BO82" s="192" t="s">
        <v>7246</v>
      </c>
      <c r="BP82" s="189" t="s">
        <v>2535</v>
      </c>
      <c r="BQ82" s="193">
        <v>44671</v>
      </c>
      <c r="BR82" s="191" t="s">
        <v>9062</v>
      </c>
      <c r="BS82" s="185" t="e">
        <v>#N/A</v>
      </c>
      <c r="BT82" s="185" t="e">
        <v>#N/A</v>
      </c>
      <c r="BU82" s="185" t="e">
        <v>#N/A</v>
      </c>
      <c r="BV82" s="185" t="e">
        <v>#N/A</v>
      </c>
      <c r="BW82" s="185" t="e">
        <v>#N/A</v>
      </c>
      <c r="BX82" s="185" t="e">
        <v>#N/A</v>
      </c>
      <c r="BY82" s="182" t="e">
        <v>#N/A</v>
      </c>
      <c r="BZ82" s="192" t="s">
        <v>9063</v>
      </c>
      <c r="CA82" s="192" t="e">
        <v>#N/A</v>
      </c>
      <c r="CB82" s="192" t="e">
        <v>#N/A</v>
      </c>
      <c r="CC82" s="192" t="e">
        <v>#N/A</v>
      </c>
      <c r="CD82" s="192" t="e">
        <v>#N/A</v>
      </c>
      <c r="CE82" s="192" t="e">
        <v>#N/A</v>
      </c>
      <c r="CF82" s="192" t="e">
        <v>#N/A</v>
      </c>
      <c r="CG82" s="193" t="e">
        <v>#N/A</v>
      </c>
      <c r="CH82" s="191" t="s">
        <v>9064</v>
      </c>
      <c r="CI82" s="192" t="e">
        <v>#N/A</v>
      </c>
      <c r="CJ82" s="192" t="e">
        <v>#N/A</v>
      </c>
      <c r="CK82" s="192" t="e">
        <v>#N/A</v>
      </c>
      <c r="CL82" s="192" t="e">
        <v>#N/A</v>
      </c>
      <c r="CM82" s="192" t="e">
        <v>#N/A</v>
      </c>
      <c r="CN82" s="192" t="e">
        <v>#N/A</v>
      </c>
      <c r="CO82" s="194" t="e">
        <v>#N/A</v>
      </c>
      <c r="CP82" s="192" t="s">
        <v>9065</v>
      </c>
      <c r="CQ82" s="185" t="e">
        <v>#N/A</v>
      </c>
      <c r="CR82" s="185" t="e">
        <v>#N/A</v>
      </c>
      <c r="CS82" s="185" t="e">
        <v>#N/A</v>
      </c>
      <c r="CT82" s="185" t="e">
        <v>#N/A</v>
      </c>
      <c r="CU82" s="185" t="e">
        <v>#N/A</v>
      </c>
      <c r="CV82" s="185" t="e">
        <v>#N/A</v>
      </c>
      <c r="CW82" s="182" t="e">
        <v>#N/A</v>
      </c>
      <c r="CX82" s="192" t="s">
        <v>4856</v>
      </c>
      <c r="CY82" s="189">
        <v>751000</v>
      </c>
      <c r="CZ82" s="189" t="s">
        <v>4852</v>
      </c>
      <c r="DA82" s="189" t="s">
        <v>22</v>
      </c>
      <c r="DB82" s="189">
        <v>2</v>
      </c>
      <c r="DC82" s="189" t="s">
        <v>4861</v>
      </c>
      <c r="DD82" s="189" t="s">
        <v>4853</v>
      </c>
      <c r="DE82" s="195">
        <v>44557</v>
      </c>
      <c r="DF82" s="191" t="s">
        <v>4858</v>
      </c>
      <c r="DG82" s="181">
        <v>964000</v>
      </c>
      <c r="DH82" s="185" t="s">
        <v>4852</v>
      </c>
      <c r="DI82" s="185" t="s">
        <v>22</v>
      </c>
      <c r="DJ82" s="185">
        <v>2</v>
      </c>
      <c r="DK82" s="185" t="s">
        <v>4857</v>
      </c>
      <c r="DL82" s="185" t="s">
        <v>4853</v>
      </c>
      <c r="DM82" s="182">
        <v>44557</v>
      </c>
      <c r="DN82" s="192" t="s">
        <v>4860</v>
      </c>
      <c r="DO82" s="189">
        <v>836000</v>
      </c>
      <c r="DP82" s="192" t="s">
        <v>4852</v>
      </c>
      <c r="DQ82" s="192" t="s">
        <v>22</v>
      </c>
      <c r="DR82" s="192">
        <v>2</v>
      </c>
      <c r="DS82" s="192" t="s">
        <v>4859</v>
      </c>
      <c r="DT82" s="192" t="s">
        <v>4853</v>
      </c>
      <c r="DU82" s="193">
        <v>44557</v>
      </c>
      <c r="DV82" s="191" t="s">
        <v>4862</v>
      </c>
      <c r="DW82" s="181">
        <v>632000</v>
      </c>
      <c r="DX82" s="185" t="s">
        <v>4852</v>
      </c>
      <c r="DY82" s="185" t="s">
        <v>22</v>
      </c>
      <c r="DZ82" s="185">
        <v>2</v>
      </c>
      <c r="EA82" s="185" t="s">
        <v>4861</v>
      </c>
      <c r="EB82" s="185" t="s">
        <v>4853</v>
      </c>
      <c r="EC82" s="182">
        <v>44557</v>
      </c>
      <c r="ED82" s="192" t="s">
        <v>4864</v>
      </c>
      <c r="EE82" s="189">
        <v>119000</v>
      </c>
      <c r="EF82" s="192" t="s">
        <v>4852</v>
      </c>
      <c r="EG82" s="192" t="s">
        <v>22</v>
      </c>
      <c r="EH82" s="192">
        <v>2</v>
      </c>
      <c r="EI82" s="192" t="s">
        <v>4863</v>
      </c>
      <c r="EJ82" s="192" t="s">
        <v>4853</v>
      </c>
      <c r="EK82" s="193">
        <v>44557</v>
      </c>
      <c r="EL82" s="191" t="s">
        <v>4866</v>
      </c>
      <c r="EM82" s="181">
        <v>0</v>
      </c>
      <c r="EN82" s="185" t="s">
        <v>4852</v>
      </c>
      <c r="EO82" s="185" t="s">
        <v>22</v>
      </c>
      <c r="EP82" s="185">
        <v>2</v>
      </c>
      <c r="EQ82" s="185" t="s">
        <v>4865</v>
      </c>
      <c r="ER82" s="185" t="s">
        <v>4853</v>
      </c>
      <c r="ES82" s="182">
        <v>44557</v>
      </c>
      <c r="ET82" s="192" t="s">
        <v>7273</v>
      </c>
      <c r="EU82" s="192">
        <v>3</v>
      </c>
      <c r="EV82" s="192" t="s">
        <v>7270</v>
      </c>
      <c r="EW82" s="192" t="s">
        <v>22</v>
      </c>
      <c r="EX82" s="192">
        <v>2</v>
      </c>
      <c r="EY82" s="192" t="s">
        <v>7272</v>
      </c>
      <c r="EZ82" s="192" t="s">
        <v>2535</v>
      </c>
      <c r="FA82" s="193">
        <v>44671</v>
      </c>
      <c r="FB82" s="191" t="s">
        <v>2936</v>
      </c>
      <c r="FC82" s="185">
        <v>1</v>
      </c>
      <c r="FD82" s="185" t="s">
        <v>14</v>
      </c>
      <c r="FE82" s="185" t="s">
        <v>47</v>
      </c>
      <c r="FF82" s="185">
        <v>1</v>
      </c>
      <c r="FG82" s="185" t="s">
        <v>2935</v>
      </c>
      <c r="FH82" s="185" t="s">
        <v>14</v>
      </c>
      <c r="FI82" s="182">
        <v>44388</v>
      </c>
      <c r="FJ82" s="191" t="s">
        <v>9066</v>
      </c>
      <c r="FK82" s="192" t="e">
        <v>#N/A</v>
      </c>
      <c r="FL82" s="192" t="e">
        <v>#N/A</v>
      </c>
      <c r="FM82" s="192" t="e">
        <v>#N/A</v>
      </c>
      <c r="FN82" s="192" t="e">
        <v>#N/A</v>
      </c>
      <c r="FO82" s="192" t="e">
        <v>#N/A</v>
      </c>
      <c r="FP82" s="189" t="e">
        <v>#N/A</v>
      </c>
      <c r="FQ82" s="190" t="e">
        <v>#N/A</v>
      </c>
      <c r="FR82" s="191" t="s">
        <v>9067</v>
      </c>
      <c r="FS82" s="185" t="e">
        <v>#N/A</v>
      </c>
      <c r="FT82" s="185" t="e">
        <v>#N/A</v>
      </c>
      <c r="FU82" s="185" t="e">
        <v>#N/A</v>
      </c>
      <c r="FV82" s="185" t="e">
        <v>#N/A</v>
      </c>
      <c r="FW82" s="185" t="e">
        <v>#N/A</v>
      </c>
      <c r="FX82" s="185" t="e">
        <v>#N/A</v>
      </c>
      <c r="FY82" s="182" t="e">
        <v>#N/A</v>
      </c>
      <c r="FZ82" s="192" t="s">
        <v>3980</v>
      </c>
      <c r="GA82" s="192">
        <v>0</v>
      </c>
      <c r="GB82" s="192" t="s">
        <v>2716</v>
      </c>
      <c r="GC82" s="192" t="s">
        <v>22</v>
      </c>
      <c r="GD82" s="192">
        <v>2</v>
      </c>
      <c r="GE82" s="192" t="s">
        <v>14</v>
      </c>
      <c r="GF82" s="192" t="s">
        <v>14</v>
      </c>
      <c r="GG82" s="193">
        <v>44496</v>
      </c>
      <c r="GH82" s="191" t="s">
        <v>3986</v>
      </c>
      <c r="GI82" s="185">
        <v>0</v>
      </c>
      <c r="GJ82" s="185" t="s">
        <v>2716</v>
      </c>
      <c r="GK82" s="185" t="s">
        <v>22</v>
      </c>
      <c r="GL82" s="185">
        <v>2</v>
      </c>
      <c r="GM82" s="185" t="s">
        <v>14</v>
      </c>
      <c r="GN82" s="185" t="s">
        <v>14</v>
      </c>
      <c r="GO82" s="182">
        <v>44496</v>
      </c>
      <c r="GP82" s="192" t="s">
        <v>3981</v>
      </c>
      <c r="GQ82" s="192">
        <v>0</v>
      </c>
      <c r="GR82" s="192" t="s">
        <v>2716</v>
      </c>
      <c r="GS82" s="192" t="s">
        <v>22</v>
      </c>
      <c r="GT82" s="192">
        <v>2</v>
      </c>
      <c r="GU82" s="192" t="s">
        <v>14</v>
      </c>
      <c r="GV82" s="192" t="s">
        <v>14</v>
      </c>
      <c r="GW82" s="193">
        <v>44496</v>
      </c>
      <c r="GX82" s="191" t="s">
        <v>3987</v>
      </c>
      <c r="GY82" s="185">
        <v>0</v>
      </c>
      <c r="GZ82" s="185" t="s">
        <v>2716</v>
      </c>
      <c r="HA82" s="185" t="s">
        <v>22</v>
      </c>
      <c r="HB82" s="185">
        <v>2</v>
      </c>
      <c r="HC82" s="185" t="s">
        <v>14</v>
      </c>
      <c r="HD82" s="185" t="s">
        <v>14</v>
      </c>
      <c r="HE82" s="182">
        <v>44496</v>
      </c>
      <c r="HF82" s="192" t="s">
        <v>3979</v>
      </c>
      <c r="HG82" s="192">
        <v>0</v>
      </c>
      <c r="HH82" s="192" t="s">
        <v>2716</v>
      </c>
      <c r="HI82" s="192" t="s">
        <v>22</v>
      </c>
      <c r="HJ82" s="192">
        <v>2</v>
      </c>
      <c r="HK82" s="192" t="s">
        <v>14</v>
      </c>
      <c r="HL82" s="192" t="s">
        <v>14</v>
      </c>
      <c r="HM82" s="193">
        <v>44496</v>
      </c>
      <c r="HN82" s="191" t="s">
        <v>3985</v>
      </c>
      <c r="HO82" s="185">
        <v>0</v>
      </c>
      <c r="HP82" s="185" t="s">
        <v>2716</v>
      </c>
      <c r="HQ82" s="185" t="s">
        <v>22</v>
      </c>
      <c r="HR82" s="185">
        <v>2</v>
      </c>
      <c r="HS82" s="185" t="s">
        <v>14</v>
      </c>
      <c r="HT82" s="185" t="s">
        <v>14</v>
      </c>
      <c r="HU82" s="182">
        <v>44496</v>
      </c>
      <c r="HV82" s="192" t="s">
        <v>3982</v>
      </c>
      <c r="HW82" s="192">
        <v>0</v>
      </c>
      <c r="HX82" s="192" t="s">
        <v>2716</v>
      </c>
      <c r="HY82" s="192" t="s">
        <v>22</v>
      </c>
      <c r="HZ82" s="192">
        <v>2</v>
      </c>
      <c r="IA82" s="192" t="s">
        <v>14</v>
      </c>
      <c r="IB82" s="192" t="s">
        <v>14</v>
      </c>
      <c r="IC82" s="193">
        <v>44496</v>
      </c>
      <c r="ID82" s="191" t="s">
        <v>3984</v>
      </c>
      <c r="IE82" s="185">
        <v>1</v>
      </c>
      <c r="IF82" s="185" t="s">
        <v>2716</v>
      </c>
      <c r="IG82" s="185" t="s">
        <v>22</v>
      </c>
      <c r="IH82" s="185">
        <v>2</v>
      </c>
      <c r="II82" s="185" t="s">
        <v>14</v>
      </c>
      <c r="IJ82" s="185" t="s">
        <v>14</v>
      </c>
      <c r="IK82" s="182">
        <v>44496</v>
      </c>
      <c r="IL82" s="192" t="s">
        <v>3983</v>
      </c>
      <c r="IM82" s="192">
        <v>0</v>
      </c>
      <c r="IN82" s="192" t="s">
        <v>2716</v>
      </c>
      <c r="IO82" s="192" t="s">
        <v>22</v>
      </c>
      <c r="IP82" s="192">
        <v>2</v>
      </c>
      <c r="IQ82" s="192" t="s">
        <v>14</v>
      </c>
      <c r="IR82" s="192" t="s">
        <v>14</v>
      </c>
      <c r="IS82" s="193">
        <v>44496</v>
      </c>
    </row>
    <row r="83" spans="1:253" s="187" customFormat="1" ht="12.95" customHeight="1" x14ac:dyDescent="0.2">
      <c r="A83" s="187" t="s">
        <v>252</v>
      </c>
      <c r="B83" s="187" t="s">
        <v>8433</v>
      </c>
      <c r="C83" s="187" t="s">
        <v>253</v>
      </c>
      <c r="D83" s="187" t="s">
        <v>254</v>
      </c>
      <c r="E83" s="187" t="s">
        <v>8041</v>
      </c>
      <c r="F83" s="187" t="s">
        <v>2350</v>
      </c>
      <c r="G83" s="180">
        <v>23800000</v>
      </c>
      <c r="H83" s="181" t="s">
        <v>2347</v>
      </c>
      <c r="I83" s="181" t="s">
        <v>22</v>
      </c>
      <c r="J83" s="181">
        <v>2</v>
      </c>
      <c r="K83" s="181" t="s">
        <v>2349</v>
      </c>
      <c r="L83" s="181" t="s">
        <v>2348</v>
      </c>
      <c r="M83" s="182">
        <v>44225</v>
      </c>
      <c r="N83" s="191" t="s">
        <v>267</v>
      </c>
      <c r="O83" s="183">
        <v>1267000</v>
      </c>
      <c r="P83" s="183" t="s">
        <v>264</v>
      </c>
      <c r="Q83" s="183" t="s">
        <v>47</v>
      </c>
      <c r="R83" s="183">
        <v>1</v>
      </c>
      <c r="S83" s="183" t="s">
        <v>266</v>
      </c>
      <c r="T83" s="183" t="s">
        <v>265</v>
      </c>
      <c r="U83" s="184">
        <v>43508</v>
      </c>
      <c r="V83" s="191" t="s">
        <v>2351</v>
      </c>
      <c r="W83" s="181">
        <v>23800000</v>
      </c>
      <c r="X83" s="181" t="s">
        <v>2347</v>
      </c>
      <c r="Y83" s="181" t="s">
        <v>22</v>
      </c>
      <c r="Z83" s="181">
        <v>2</v>
      </c>
      <c r="AA83" s="181" t="s">
        <v>2349</v>
      </c>
      <c r="AB83" s="181" t="s">
        <v>2348</v>
      </c>
      <c r="AC83" s="182">
        <v>44225</v>
      </c>
      <c r="AD83" s="191" t="s">
        <v>2353</v>
      </c>
      <c r="AE83" s="189">
        <v>3882000</v>
      </c>
      <c r="AF83" s="189" t="s">
        <v>2347</v>
      </c>
      <c r="AG83" s="189" t="s">
        <v>22</v>
      </c>
      <c r="AH83" s="189">
        <v>2</v>
      </c>
      <c r="AI83" s="189" t="s">
        <v>2352</v>
      </c>
      <c r="AJ83" s="189" t="s">
        <v>2348</v>
      </c>
      <c r="AK83" s="190">
        <v>44225</v>
      </c>
      <c r="AL83" s="191" t="s">
        <v>5979</v>
      </c>
      <c r="AM83" s="181">
        <v>582000</v>
      </c>
      <c r="AN83" s="181" t="s">
        <v>5960</v>
      </c>
      <c r="AO83" s="181" t="s">
        <v>47</v>
      </c>
      <c r="AP83" s="181">
        <v>1</v>
      </c>
      <c r="AQ83" s="181" t="s">
        <v>5978</v>
      </c>
      <c r="AR83" s="181" t="s">
        <v>5977</v>
      </c>
      <c r="AS83" s="182">
        <v>44620</v>
      </c>
      <c r="AT83" s="192" t="s">
        <v>263</v>
      </c>
      <c r="AU83" s="189" t="s">
        <v>14</v>
      </c>
      <c r="AV83" s="189">
        <v>0</v>
      </c>
      <c r="AW83" s="189" t="s">
        <v>14</v>
      </c>
      <c r="AX83" s="189" t="s">
        <v>14</v>
      </c>
      <c r="AY83" s="189" t="s">
        <v>241</v>
      </c>
      <c r="AZ83" s="189">
        <v>0</v>
      </c>
      <c r="BA83" s="190">
        <v>43508</v>
      </c>
      <c r="BB83" s="191" t="s">
        <v>262</v>
      </c>
      <c r="BC83" s="181" t="s">
        <v>14</v>
      </c>
      <c r="BD83" s="181">
        <v>0</v>
      </c>
      <c r="BE83" s="181" t="s">
        <v>14</v>
      </c>
      <c r="BF83" s="181" t="s">
        <v>14</v>
      </c>
      <c r="BG83" s="181" t="s">
        <v>241</v>
      </c>
      <c r="BH83" s="181">
        <v>0</v>
      </c>
      <c r="BI83" s="182">
        <v>43508</v>
      </c>
      <c r="BJ83" s="192" t="s">
        <v>5980</v>
      </c>
      <c r="BK83" s="192">
        <v>623</v>
      </c>
      <c r="BL83" s="192" t="s">
        <v>5964</v>
      </c>
      <c r="BM83" s="192" t="s">
        <v>47</v>
      </c>
      <c r="BN83" s="192">
        <v>1</v>
      </c>
      <c r="BO83" s="192" t="s">
        <v>5975</v>
      </c>
      <c r="BP83" s="189" t="s">
        <v>2535</v>
      </c>
      <c r="BQ83" s="193">
        <v>44620</v>
      </c>
      <c r="BR83" s="191" t="s">
        <v>255</v>
      </c>
      <c r="BS83" s="185" t="s">
        <v>14</v>
      </c>
      <c r="BT83" s="185">
        <v>0</v>
      </c>
      <c r="BU83" s="185" t="s">
        <v>14</v>
      </c>
      <c r="BV83" s="185" t="s">
        <v>14</v>
      </c>
      <c r="BW83" s="185" t="s">
        <v>241</v>
      </c>
      <c r="BX83" s="185">
        <v>0</v>
      </c>
      <c r="BY83" s="182">
        <v>43508</v>
      </c>
      <c r="BZ83" s="192" t="s">
        <v>256</v>
      </c>
      <c r="CA83" s="192" t="s">
        <v>14</v>
      </c>
      <c r="CB83" s="192">
        <v>0</v>
      </c>
      <c r="CC83" s="192" t="s">
        <v>14</v>
      </c>
      <c r="CD83" s="192" t="s">
        <v>14</v>
      </c>
      <c r="CE83" s="192" t="s">
        <v>241</v>
      </c>
      <c r="CF83" s="192">
        <v>0</v>
      </c>
      <c r="CG83" s="193">
        <v>43508</v>
      </c>
      <c r="CH83" s="191" t="s">
        <v>9068</v>
      </c>
      <c r="CI83" s="192" t="e">
        <v>#N/A</v>
      </c>
      <c r="CJ83" s="192" t="e">
        <v>#N/A</v>
      </c>
      <c r="CK83" s="192" t="e">
        <v>#N/A</v>
      </c>
      <c r="CL83" s="192" t="e">
        <v>#N/A</v>
      </c>
      <c r="CM83" s="192" t="e">
        <v>#N/A</v>
      </c>
      <c r="CN83" s="192" t="e">
        <v>#N/A</v>
      </c>
      <c r="CO83" s="194" t="e">
        <v>#N/A</v>
      </c>
      <c r="CP83" s="192" t="s">
        <v>261</v>
      </c>
      <c r="CQ83" s="185" t="s">
        <v>14</v>
      </c>
      <c r="CR83" s="185">
        <v>0</v>
      </c>
      <c r="CS83" s="185" t="s">
        <v>14</v>
      </c>
      <c r="CT83" s="185" t="s">
        <v>14</v>
      </c>
      <c r="CU83" s="185" t="s">
        <v>241</v>
      </c>
      <c r="CV83" s="185">
        <v>0</v>
      </c>
      <c r="CW83" s="182">
        <v>43508</v>
      </c>
      <c r="CX83" s="192" t="s">
        <v>2355</v>
      </c>
      <c r="CY83" s="189">
        <v>3821000</v>
      </c>
      <c r="CZ83" s="189" t="s">
        <v>2347</v>
      </c>
      <c r="DA83" s="189" t="s">
        <v>22</v>
      </c>
      <c r="DB83" s="189">
        <v>2</v>
      </c>
      <c r="DC83" s="189" t="s">
        <v>2354</v>
      </c>
      <c r="DD83" s="189" t="s">
        <v>2348</v>
      </c>
      <c r="DE83" s="195">
        <v>44225</v>
      </c>
      <c r="DF83" s="191" t="s">
        <v>2356</v>
      </c>
      <c r="DG83" s="181">
        <v>19918000</v>
      </c>
      <c r="DH83" s="185" t="s">
        <v>2347</v>
      </c>
      <c r="DI83" s="185" t="s">
        <v>22</v>
      </c>
      <c r="DJ83" s="185">
        <v>2</v>
      </c>
      <c r="DK83" s="185" t="s">
        <v>2354</v>
      </c>
      <c r="DL83" s="185" t="s">
        <v>2348</v>
      </c>
      <c r="DM83" s="182">
        <v>44225</v>
      </c>
      <c r="DN83" s="192" t="s">
        <v>2357</v>
      </c>
      <c r="DO83" s="189">
        <v>60000</v>
      </c>
      <c r="DP83" s="192" t="s">
        <v>2347</v>
      </c>
      <c r="DQ83" s="192" t="s">
        <v>22</v>
      </c>
      <c r="DR83" s="192">
        <v>2</v>
      </c>
      <c r="DS83" s="192" t="s">
        <v>2354</v>
      </c>
      <c r="DT83" s="192" t="s">
        <v>2348</v>
      </c>
      <c r="DU83" s="193">
        <v>44225</v>
      </c>
      <c r="DV83" s="191" t="s">
        <v>2358</v>
      </c>
      <c r="DW83" s="181">
        <v>3648000</v>
      </c>
      <c r="DX83" s="185" t="s">
        <v>2347</v>
      </c>
      <c r="DY83" s="185" t="s">
        <v>22</v>
      </c>
      <c r="DZ83" s="185">
        <v>2</v>
      </c>
      <c r="EA83" s="185" t="s">
        <v>2354</v>
      </c>
      <c r="EB83" s="185" t="s">
        <v>2348</v>
      </c>
      <c r="EC83" s="182">
        <v>44225</v>
      </c>
      <c r="ED83" s="192" t="s">
        <v>2359</v>
      </c>
      <c r="EE83" s="189">
        <v>173000</v>
      </c>
      <c r="EF83" s="192" t="s">
        <v>2347</v>
      </c>
      <c r="EG83" s="192" t="s">
        <v>22</v>
      </c>
      <c r="EH83" s="192">
        <v>2</v>
      </c>
      <c r="EI83" s="192" t="s">
        <v>2354</v>
      </c>
      <c r="EJ83" s="192" t="s">
        <v>2348</v>
      </c>
      <c r="EK83" s="193">
        <v>44225</v>
      </c>
      <c r="EL83" s="191" t="s">
        <v>2360</v>
      </c>
      <c r="EM83" s="181">
        <v>0</v>
      </c>
      <c r="EN83" s="185" t="s">
        <v>2347</v>
      </c>
      <c r="EO83" s="185" t="s">
        <v>22</v>
      </c>
      <c r="EP83" s="185">
        <v>2</v>
      </c>
      <c r="EQ83" s="185" t="s">
        <v>2354</v>
      </c>
      <c r="ER83" s="185" t="s">
        <v>2348</v>
      </c>
      <c r="ES83" s="182">
        <v>44225</v>
      </c>
      <c r="ET83" s="192" t="s">
        <v>2572</v>
      </c>
      <c r="EU83" s="192">
        <v>385</v>
      </c>
      <c r="EV83" s="192" t="s">
        <v>2570</v>
      </c>
      <c r="EW83" s="192" t="s">
        <v>19</v>
      </c>
      <c r="EX83" s="192">
        <v>3</v>
      </c>
      <c r="EY83" s="192" t="s">
        <v>2571</v>
      </c>
      <c r="EZ83" s="192" t="s">
        <v>664</v>
      </c>
      <c r="FA83" s="193">
        <v>44281</v>
      </c>
      <c r="FB83" s="191" t="s">
        <v>260</v>
      </c>
      <c r="FC83" s="185">
        <v>5</v>
      </c>
      <c r="FD83" s="185" t="s">
        <v>257</v>
      </c>
      <c r="FE83" s="185" t="s">
        <v>47</v>
      </c>
      <c r="FF83" s="185">
        <v>1</v>
      </c>
      <c r="FG83" s="185" t="s">
        <v>259</v>
      </c>
      <c r="FH83" s="185" t="s">
        <v>258</v>
      </c>
      <c r="FI83" s="182">
        <v>43508</v>
      </c>
      <c r="FJ83" s="191" t="s">
        <v>268</v>
      </c>
      <c r="FK83" s="192" t="s">
        <v>14</v>
      </c>
      <c r="FL83" s="192">
        <v>0</v>
      </c>
      <c r="FM83" s="192" t="s">
        <v>14</v>
      </c>
      <c r="FN83" s="192" t="s">
        <v>14</v>
      </c>
      <c r="FO83" s="192" t="s">
        <v>241</v>
      </c>
      <c r="FP83" s="189">
        <v>0</v>
      </c>
      <c r="FQ83" s="190">
        <v>43508</v>
      </c>
      <c r="FR83" s="191" t="s">
        <v>269</v>
      </c>
      <c r="FS83" s="185" t="s">
        <v>14</v>
      </c>
      <c r="FT83" s="185">
        <v>0</v>
      </c>
      <c r="FU83" s="185" t="s">
        <v>14</v>
      </c>
      <c r="FV83" s="185" t="s">
        <v>14</v>
      </c>
      <c r="FW83" s="185" t="s">
        <v>241</v>
      </c>
      <c r="FX83" s="185">
        <v>0</v>
      </c>
      <c r="FY83" s="182">
        <v>43508</v>
      </c>
      <c r="FZ83" s="192" t="s">
        <v>4392</v>
      </c>
      <c r="GA83" s="192">
        <v>1</v>
      </c>
      <c r="GB83" s="192" t="s">
        <v>2716</v>
      </c>
      <c r="GC83" s="192" t="s">
        <v>22</v>
      </c>
      <c r="GD83" s="192">
        <v>2</v>
      </c>
      <c r="GE83" s="192" t="s">
        <v>14</v>
      </c>
      <c r="GF83" s="192" t="s">
        <v>14</v>
      </c>
      <c r="GG83" s="193">
        <v>44499</v>
      </c>
      <c r="GH83" s="191" t="s">
        <v>4398</v>
      </c>
      <c r="GI83" s="185">
        <v>3</v>
      </c>
      <c r="GJ83" s="185" t="s">
        <v>2716</v>
      </c>
      <c r="GK83" s="185" t="s">
        <v>22</v>
      </c>
      <c r="GL83" s="185">
        <v>2</v>
      </c>
      <c r="GM83" s="185" t="s">
        <v>14</v>
      </c>
      <c r="GN83" s="185" t="s">
        <v>14</v>
      </c>
      <c r="GO83" s="182">
        <v>44499</v>
      </c>
      <c r="GP83" s="192" t="s">
        <v>4393</v>
      </c>
      <c r="GQ83" s="192">
        <v>2</v>
      </c>
      <c r="GR83" s="192" t="s">
        <v>2716</v>
      </c>
      <c r="GS83" s="192" t="s">
        <v>22</v>
      </c>
      <c r="GT83" s="192">
        <v>2</v>
      </c>
      <c r="GU83" s="192" t="s">
        <v>14</v>
      </c>
      <c r="GV83" s="192" t="s">
        <v>14</v>
      </c>
      <c r="GW83" s="193">
        <v>44499</v>
      </c>
      <c r="GX83" s="191" t="s">
        <v>4399</v>
      </c>
      <c r="GY83" s="185">
        <v>0</v>
      </c>
      <c r="GZ83" s="185" t="s">
        <v>2716</v>
      </c>
      <c r="HA83" s="185" t="s">
        <v>22</v>
      </c>
      <c r="HB83" s="185">
        <v>2</v>
      </c>
      <c r="HC83" s="185" t="s">
        <v>14</v>
      </c>
      <c r="HD83" s="185" t="s">
        <v>14</v>
      </c>
      <c r="HE83" s="182">
        <v>44499</v>
      </c>
      <c r="HF83" s="192" t="s">
        <v>4391</v>
      </c>
      <c r="HG83" s="192">
        <v>0</v>
      </c>
      <c r="HH83" s="192" t="s">
        <v>2716</v>
      </c>
      <c r="HI83" s="192" t="s">
        <v>22</v>
      </c>
      <c r="HJ83" s="192">
        <v>2</v>
      </c>
      <c r="HK83" s="192" t="s">
        <v>14</v>
      </c>
      <c r="HL83" s="192" t="s">
        <v>14</v>
      </c>
      <c r="HM83" s="193">
        <v>44499</v>
      </c>
      <c r="HN83" s="191" t="s">
        <v>4397</v>
      </c>
      <c r="HO83" s="185">
        <v>3</v>
      </c>
      <c r="HP83" s="185" t="s">
        <v>2716</v>
      </c>
      <c r="HQ83" s="185" t="s">
        <v>22</v>
      </c>
      <c r="HR83" s="185">
        <v>2</v>
      </c>
      <c r="HS83" s="185" t="s">
        <v>14</v>
      </c>
      <c r="HT83" s="185" t="s">
        <v>14</v>
      </c>
      <c r="HU83" s="182">
        <v>44499</v>
      </c>
      <c r="HV83" s="192" t="s">
        <v>4394</v>
      </c>
      <c r="HW83" s="192">
        <v>3</v>
      </c>
      <c r="HX83" s="192" t="s">
        <v>2716</v>
      </c>
      <c r="HY83" s="192" t="s">
        <v>22</v>
      </c>
      <c r="HZ83" s="192">
        <v>2</v>
      </c>
      <c r="IA83" s="192" t="s">
        <v>14</v>
      </c>
      <c r="IB83" s="192" t="s">
        <v>14</v>
      </c>
      <c r="IC83" s="193">
        <v>44499</v>
      </c>
      <c r="ID83" s="191" t="s">
        <v>4396</v>
      </c>
      <c r="IE83" s="185">
        <v>1</v>
      </c>
      <c r="IF83" s="185" t="s">
        <v>2716</v>
      </c>
      <c r="IG83" s="185" t="s">
        <v>22</v>
      </c>
      <c r="IH83" s="185">
        <v>2</v>
      </c>
      <c r="II83" s="185" t="s">
        <v>14</v>
      </c>
      <c r="IJ83" s="185" t="s">
        <v>14</v>
      </c>
      <c r="IK83" s="182">
        <v>44499</v>
      </c>
      <c r="IL83" s="192" t="s">
        <v>4395</v>
      </c>
      <c r="IM83" s="192">
        <v>3</v>
      </c>
      <c r="IN83" s="192" t="s">
        <v>2716</v>
      </c>
      <c r="IO83" s="192" t="s">
        <v>22</v>
      </c>
      <c r="IP83" s="192">
        <v>2</v>
      </c>
      <c r="IQ83" s="192" t="s">
        <v>14</v>
      </c>
      <c r="IR83" s="192" t="s">
        <v>14</v>
      </c>
      <c r="IS83" s="193">
        <v>44499</v>
      </c>
    </row>
    <row r="84" spans="1:253" s="187" customFormat="1" ht="12.95" customHeight="1" x14ac:dyDescent="0.2">
      <c r="A84" s="187" t="s">
        <v>270</v>
      </c>
      <c r="B84" s="187" t="s">
        <v>8415</v>
      </c>
      <c r="C84" s="187" t="s">
        <v>271</v>
      </c>
      <c r="D84" s="187" t="s">
        <v>254</v>
      </c>
      <c r="E84" s="187" t="s">
        <v>8041</v>
      </c>
      <c r="F84" s="187" t="s">
        <v>2361</v>
      </c>
      <c r="G84" s="180">
        <v>23800000</v>
      </c>
      <c r="H84" s="181" t="s">
        <v>2347</v>
      </c>
      <c r="I84" s="181" t="s">
        <v>22</v>
      </c>
      <c r="J84" s="181">
        <v>2</v>
      </c>
      <c r="K84" s="181" t="s">
        <v>2349</v>
      </c>
      <c r="L84" s="181" t="s">
        <v>2348</v>
      </c>
      <c r="M84" s="182">
        <v>44225</v>
      </c>
      <c r="N84" s="191" t="s">
        <v>276</v>
      </c>
      <c r="O84" s="183">
        <v>156906</v>
      </c>
      <c r="P84" s="183" t="s">
        <v>264</v>
      </c>
      <c r="Q84" s="183" t="s">
        <v>47</v>
      </c>
      <c r="R84" s="183">
        <v>1</v>
      </c>
      <c r="S84" s="183" t="s">
        <v>275</v>
      </c>
      <c r="T84" s="183" t="s">
        <v>265</v>
      </c>
      <c r="U84" s="184">
        <v>43508</v>
      </c>
      <c r="V84" s="191" t="s">
        <v>2363</v>
      </c>
      <c r="W84" s="181">
        <v>949000</v>
      </c>
      <c r="X84" s="181" t="s">
        <v>2347</v>
      </c>
      <c r="Y84" s="181" t="s">
        <v>22</v>
      </c>
      <c r="Z84" s="181">
        <v>2</v>
      </c>
      <c r="AA84" s="181" t="s">
        <v>2362</v>
      </c>
      <c r="AB84" s="181" t="s">
        <v>2348</v>
      </c>
      <c r="AC84" s="182">
        <v>44225</v>
      </c>
      <c r="AD84" s="191" t="s">
        <v>2365</v>
      </c>
      <c r="AE84" s="189">
        <v>293000</v>
      </c>
      <c r="AF84" s="189" t="s">
        <v>2347</v>
      </c>
      <c r="AG84" s="189" t="s">
        <v>22</v>
      </c>
      <c r="AH84" s="189">
        <v>2</v>
      </c>
      <c r="AI84" s="189" t="s">
        <v>2364</v>
      </c>
      <c r="AJ84" s="189" t="s">
        <v>2348</v>
      </c>
      <c r="AK84" s="190">
        <v>44225</v>
      </c>
      <c r="AL84" s="191" t="s">
        <v>5982</v>
      </c>
      <c r="AM84" s="181">
        <v>237000</v>
      </c>
      <c r="AN84" s="181" t="s">
        <v>5960</v>
      </c>
      <c r="AO84" s="181" t="s">
        <v>47</v>
      </c>
      <c r="AP84" s="181">
        <v>1</v>
      </c>
      <c r="AQ84" s="181" t="s">
        <v>5981</v>
      </c>
      <c r="AR84" s="181" t="s">
        <v>5977</v>
      </c>
      <c r="AS84" s="182">
        <v>44620</v>
      </c>
      <c r="AT84" s="192" t="s">
        <v>1735</v>
      </c>
      <c r="AU84" s="189">
        <v>141012</v>
      </c>
      <c r="AV84" s="189" t="s">
        <v>1732</v>
      </c>
      <c r="AW84" s="189" t="s">
        <v>22</v>
      </c>
      <c r="AX84" s="189">
        <v>2</v>
      </c>
      <c r="AY84" s="189" t="s">
        <v>1734</v>
      </c>
      <c r="AZ84" s="189" t="s">
        <v>1733</v>
      </c>
      <c r="BA84" s="190">
        <v>43951</v>
      </c>
      <c r="BB84" s="191" t="s">
        <v>274</v>
      </c>
      <c r="BC84" s="181" t="s">
        <v>14</v>
      </c>
      <c r="BD84" s="181">
        <v>0</v>
      </c>
      <c r="BE84" s="181" t="s">
        <v>14</v>
      </c>
      <c r="BF84" s="181" t="s">
        <v>14</v>
      </c>
      <c r="BG84" s="181" t="s">
        <v>241</v>
      </c>
      <c r="BH84" s="181">
        <v>0</v>
      </c>
      <c r="BI84" s="182">
        <v>43508</v>
      </c>
      <c r="BJ84" s="192" t="s">
        <v>5983</v>
      </c>
      <c r="BK84" s="192">
        <v>123</v>
      </c>
      <c r="BL84" s="192" t="s">
        <v>5964</v>
      </c>
      <c r="BM84" s="192" t="s">
        <v>47</v>
      </c>
      <c r="BN84" s="192">
        <v>1</v>
      </c>
      <c r="BO84" s="192" t="s">
        <v>5975</v>
      </c>
      <c r="BP84" s="189" t="s">
        <v>2535</v>
      </c>
      <c r="BQ84" s="193">
        <v>44620</v>
      </c>
      <c r="BR84" s="191" t="s">
        <v>900</v>
      </c>
      <c r="BS84" s="185" t="s">
        <v>14</v>
      </c>
      <c r="BT84" s="185">
        <v>0</v>
      </c>
      <c r="BU84" s="185" t="s">
        <v>22</v>
      </c>
      <c r="BV84" s="185">
        <v>2</v>
      </c>
      <c r="BW84" s="185" t="s">
        <v>899</v>
      </c>
      <c r="BX84" s="185" t="s">
        <v>664</v>
      </c>
      <c r="BY84" s="182">
        <v>43552</v>
      </c>
      <c r="BZ84" s="192" t="s">
        <v>901</v>
      </c>
      <c r="CA84" s="192" t="s">
        <v>14</v>
      </c>
      <c r="CB84" s="192">
        <v>0</v>
      </c>
      <c r="CC84" s="192" t="s">
        <v>22</v>
      </c>
      <c r="CD84" s="192">
        <v>2</v>
      </c>
      <c r="CE84" s="192" t="s">
        <v>899</v>
      </c>
      <c r="CF84" s="192" t="s">
        <v>664</v>
      </c>
      <c r="CG84" s="193">
        <v>43552</v>
      </c>
      <c r="CH84" s="191" t="s">
        <v>9069</v>
      </c>
      <c r="CI84" s="192" t="e">
        <v>#N/A</v>
      </c>
      <c r="CJ84" s="192" t="e">
        <v>#N/A</v>
      </c>
      <c r="CK84" s="192" t="e">
        <v>#N/A</v>
      </c>
      <c r="CL84" s="192" t="e">
        <v>#N/A</v>
      </c>
      <c r="CM84" s="192" t="e">
        <v>#N/A</v>
      </c>
      <c r="CN84" s="192" t="e">
        <v>#N/A</v>
      </c>
      <c r="CO84" s="194" t="e">
        <v>#N/A</v>
      </c>
      <c r="CP84" s="192" t="s">
        <v>273</v>
      </c>
      <c r="CQ84" s="185" t="s">
        <v>14</v>
      </c>
      <c r="CR84" s="185">
        <v>0</v>
      </c>
      <c r="CS84" s="185" t="s">
        <v>14</v>
      </c>
      <c r="CT84" s="185" t="s">
        <v>14</v>
      </c>
      <c r="CU84" s="185" t="s">
        <v>241</v>
      </c>
      <c r="CV84" s="185">
        <v>0</v>
      </c>
      <c r="CW84" s="182">
        <v>43508</v>
      </c>
      <c r="CX84" s="192" t="s">
        <v>2366</v>
      </c>
      <c r="CY84" s="189">
        <v>292000</v>
      </c>
      <c r="CZ84" s="189" t="s">
        <v>2347</v>
      </c>
      <c r="DA84" s="189" t="s">
        <v>19</v>
      </c>
      <c r="DB84" s="189">
        <v>3</v>
      </c>
      <c r="DC84" s="189" t="s">
        <v>2354</v>
      </c>
      <c r="DD84" s="189" t="s">
        <v>2348</v>
      </c>
      <c r="DE84" s="195">
        <v>44225</v>
      </c>
      <c r="DF84" s="191" t="s">
        <v>2367</v>
      </c>
      <c r="DG84" s="181">
        <v>656000</v>
      </c>
      <c r="DH84" s="185" t="s">
        <v>2347</v>
      </c>
      <c r="DI84" s="185" t="s">
        <v>19</v>
      </c>
      <c r="DJ84" s="185">
        <v>3</v>
      </c>
      <c r="DK84" s="185" t="s">
        <v>2354</v>
      </c>
      <c r="DL84" s="185" t="s">
        <v>2348</v>
      </c>
      <c r="DM84" s="182">
        <v>44225</v>
      </c>
      <c r="DN84" s="192" t="s">
        <v>2368</v>
      </c>
      <c r="DO84" s="189">
        <v>1000</v>
      </c>
      <c r="DP84" s="192" t="s">
        <v>2347</v>
      </c>
      <c r="DQ84" s="192" t="s">
        <v>19</v>
      </c>
      <c r="DR84" s="192">
        <v>3</v>
      </c>
      <c r="DS84" s="192" t="s">
        <v>2354</v>
      </c>
      <c r="DT84" s="192" t="s">
        <v>2348</v>
      </c>
      <c r="DU84" s="193">
        <v>44225</v>
      </c>
      <c r="DV84" s="191" t="s">
        <v>2369</v>
      </c>
      <c r="DW84" s="181">
        <v>272000</v>
      </c>
      <c r="DX84" s="185" t="s">
        <v>2347</v>
      </c>
      <c r="DY84" s="185" t="s">
        <v>19</v>
      </c>
      <c r="DZ84" s="185">
        <v>3</v>
      </c>
      <c r="EA84" s="185" t="s">
        <v>2354</v>
      </c>
      <c r="EB84" s="185" t="s">
        <v>2348</v>
      </c>
      <c r="EC84" s="182">
        <v>44225</v>
      </c>
      <c r="ED84" s="192" t="s">
        <v>2370</v>
      </c>
      <c r="EE84" s="189">
        <v>20000</v>
      </c>
      <c r="EF84" s="192" t="s">
        <v>2347</v>
      </c>
      <c r="EG84" s="192" t="s">
        <v>19</v>
      </c>
      <c r="EH84" s="192">
        <v>3</v>
      </c>
      <c r="EI84" s="192" t="s">
        <v>2354</v>
      </c>
      <c r="EJ84" s="192" t="s">
        <v>2348</v>
      </c>
      <c r="EK84" s="193">
        <v>44225</v>
      </c>
      <c r="EL84" s="191" t="s">
        <v>2371</v>
      </c>
      <c r="EM84" s="181">
        <v>0</v>
      </c>
      <c r="EN84" s="185" t="s">
        <v>2347</v>
      </c>
      <c r="EO84" s="185" t="s">
        <v>19</v>
      </c>
      <c r="EP84" s="185">
        <v>3</v>
      </c>
      <c r="EQ84" s="185" t="s">
        <v>2354</v>
      </c>
      <c r="ER84" s="185" t="s">
        <v>2348</v>
      </c>
      <c r="ES84" s="182">
        <v>44225</v>
      </c>
      <c r="ET84" s="192" t="s">
        <v>2573</v>
      </c>
      <c r="EU84" s="192">
        <v>385</v>
      </c>
      <c r="EV84" s="192" t="s">
        <v>2570</v>
      </c>
      <c r="EW84" s="192" t="s">
        <v>19</v>
      </c>
      <c r="EX84" s="192">
        <v>3</v>
      </c>
      <c r="EY84" s="192" t="s">
        <v>2571</v>
      </c>
      <c r="EZ84" s="192" t="s">
        <v>664</v>
      </c>
      <c r="FA84" s="193">
        <v>44281</v>
      </c>
      <c r="FB84" s="191" t="s">
        <v>272</v>
      </c>
      <c r="FC84" s="185">
        <v>5</v>
      </c>
      <c r="FD84" s="185" t="s">
        <v>257</v>
      </c>
      <c r="FE84" s="185" t="s">
        <v>47</v>
      </c>
      <c r="FF84" s="185">
        <v>1</v>
      </c>
      <c r="FG84" s="185" t="s">
        <v>259</v>
      </c>
      <c r="FH84" s="185" t="s">
        <v>258</v>
      </c>
      <c r="FI84" s="182">
        <v>43508</v>
      </c>
      <c r="FJ84" s="191" t="s">
        <v>277</v>
      </c>
      <c r="FK84" s="192" t="s">
        <v>14</v>
      </c>
      <c r="FL84" s="192">
        <v>0</v>
      </c>
      <c r="FM84" s="192" t="s">
        <v>14</v>
      </c>
      <c r="FN84" s="192" t="s">
        <v>14</v>
      </c>
      <c r="FO84" s="192" t="s">
        <v>241</v>
      </c>
      <c r="FP84" s="189">
        <v>0</v>
      </c>
      <c r="FQ84" s="190">
        <v>43508</v>
      </c>
      <c r="FR84" s="191" t="s">
        <v>278</v>
      </c>
      <c r="FS84" s="185" t="s">
        <v>14</v>
      </c>
      <c r="FT84" s="185">
        <v>0</v>
      </c>
      <c r="FU84" s="185" t="s">
        <v>14</v>
      </c>
      <c r="FV84" s="185" t="s">
        <v>14</v>
      </c>
      <c r="FW84" s="185" t="s">
        <v>241</v>
      </c>
      <c r="FX84" s="185">
        <v>0</v>
      </c>
      <c r="FY84" s="182">
        <v>43508</v>
      </c>
      <c r="FZ84" s="192" t="s">
        <v>4401</v>
      </c>
      <c r="GA84" s="192">
        <v>1</v>
      </c>
      <c r="GB84" s="192" t="s">
        <v>2716</v>
      </c>
      <c r="GC84" s="192" t="s">
        <v>22</v>
      </c>
      <c r="GD84" s="192">
        <v>2</v>
      </c>
      <c r="GE84" s="192" t="s">
        <v>14</v>
      </c>
      <c r="GF84" s="192" t="s">
        <v>14</v>
      </c>
      <c r="GG84" s="193">
        <v>44499</v>
      </c>
      <c r="GH84" s="191" t="s">
        <v>4407</v>
      </c>
      <c r="GI84" s="185">
        <v>3</v>
      </c>
      <c r="GJ84" s="185" t="s">
        <v>2716</v>
      </c>
      <c r="GK84" s="185" t="s">
        <v>22</v>
      </c>
      <c r="GL84" s="185">
        <v>2</v>
      </c>
      <c r="GM84" s="185" t="s">
        <v>14</v>
      </c>
      <c r="GN84" s="185" t="s">
        <v>14</v>
      </c>
      <c r="GO84" s="182">
        <v>44499</v>
      </c>
      <c r="GP84" s="192" t="s">
        <v>4402</v>
      </c>
      <c r="GQ84" s="192">
        <v>2</v>
      </c>
      <c r="GR84" s="192" t="s">
        <v>2716</v>
      </c>
      <c r="GS84" s="192" t="s">
        <v>22</v>
      </c>
      <c r="GT84" s="192">
        <v>2</v>
      </c>
      <c r="GU84" s="192" t="s">
        <v>14</v>
      </c>
      <c r="GV84" s="192" t="s">
        <v>14</v>
      </c>
      <c r="GW84" s="193">
        <v>44499</v>
      </c>
      <c r="GX84" s="191" t="s">
        <v>4408</v>
      </c>
      <c r="GY84" s="185">
        <v>0</v>
      </c>
      <c r="GZ84" s="185" t="s">
        <v>2716</v>
      </c>
      <c r="HA84" s="185" t="s">
        <v>22</v>
      </c>
      <c r="HB84" s="185">
        <v>2</v>
      </c>
      <c r="HC84" s="185" t="s">
        <v>14</v>
      </c>
      <c r="HD84" s="185" t="s">
        <v>14</v>
      </c>
      <c r="HE84" s="182">
        <v>44499</v>
      </c>
      <c r="HF84" s="192" t="s">
        <v>4400</v>
      </c>
      <c r="HG84" s="192">
        <v>0</v>
      </c>
      <c r="HH84" s="192" t="s">
        <v>2716</v>
      </c>
      <c r="HI84" s="192" t="s">
        <v>22</v>
      </c>
      <c r="HJ84" s="192">
        <v>2</v>
      </c>
      <c r="HK84" s="192" t="s">
        <v>14</v>
      </c>
      <c r="HL84" s="192" t="s">
        <v>14</v>
      </c>
      <c r="HM84" s="193">
        <v>44499</v>
      </c>
      <c r="HN84" s="191" t="s">
        <v>4406</v>
      </c>
      <c r="HO84" s="185">
        <v>3</v>
      </c>
      <c r="HP84" s="185" t="s">
        <v>2716</v>
      </c>
      <c r="HQ84" s="185" t="s">
        <v>22</v>
      </c>
      <c r="HR84" s="185">
        <v>2</v>
      </c>
      <c r="HS84" s="185" t="s">
        <v>14</v>
      </c>
      <c r="HT84" s="185" t="s">
        <v>14</v>
      </c>
      <c r="HU84" s="182">
        <v>44499</v>
      </c>
      <c r="HV84" s="192" t="s">
        <v>4403</v>
      </c>
      <c r="HW84" s="192">
        <v>3</v>
      </c>
      <c r="HX84" s="192" t="s">
        <v>2716</v>
      </c>
      <c r="HY84" s="192" t="s">
        <v>22</v>
      </c>
      <c r="HZ84" s="192">
        <v>2</v>
      </c>
      <c r="IA84" s="192" t="s">
        <v>14</v>
      </c>
      <c r="IB84" s="192" t="s">
        <v>14</v>
      </c>
      <c r="IC84" s="193">
        <v>44499</v>
      </c>
      <c r="ID84" s="191" t="s">
        <v>4405</v>
      </c>
      <c r="IE84" s="185">
        <v>1</v>
      </c>
      <c r="IF84" s="185" t="s">
        <v>2716</v>
      </c>
      <c r="IG84" s="185" t="s">
        <v>22</v>
      </c>
      <c r="IH84" s="185">
        <v>2</v>
      </c>
      <c r="II84" s="185" t="s">
        <v>14</v>
      </c>
      <c r="IJ84" s="185" t="s">
        <v>14</v>
      </c>
      <c r="IK84" s="182">
        <v>44499</v>
      </c>
      <c r="IL84" s="192" t="s">
        <v>4404</v>
      </c>
      <c r="IM84" s="192">
        <v>3</v>
      </c>
      <c r="IN84" s="192" t="s">
        <v>2716</v>
      </c>
      <c r="IO84" s="192" t="s">
        <v>22</v>
      </c>
      <c r="IP84" s="192">
        <v>2</v>
      </c>
      <c r="IQ84" s="192" t="s">
        <v>14</v>
      </c>
      <c r="IR84" s="192" t="s">
        <v>14</v>
      </c>
      <c r="IS84" s="193">
        <v>44499</v>
      </c>
    </row>
    <row r="85" spans="1:253" s="187" customFormat="1" ht="12.95" customHeight="1" x14ac:dyDescent="0.2">
      <c r="A85" s="187" t="s">
        <v>279</v>
      </c>
      <c r="B85" s="187" t="s">
        <v>8415</v>
      </c>
      <c r="C85" s="187" t="s">
        <v>280</v>
      </c>
      <c r="D85" s="187" t="s">
        <v>254</v>
      </c>
      <c r="E85" s="187" t="s">
        <v>8041</v>
      </c>
      <c r="F85" s="187" t="s">
        <v>2372</v>
      </c>
      <c r="G85" s="180">
        <v>23800000</v>
      </c>
      <c r="H85" s="181" t="s">
        <v>2347</v>
      </c>
      <c r="I85" s="181" t="s">
        <v>22</v>
      </c>
      <c r="J85" s="181">
        <v>2</v>
      </c>
      <c r="K85" s="181" t="s">
        <v>2349</v>
      </c>
      <c r="L85" s="181" t="s">
        <v>2348</v>
      </c>
      <c r="M85" s="182">
        <v>44225</v>
      </c>
      <c r="N85" s="191" t="s">
        <v>290</v>
      </c>
      <c r="O85" s="183">
        <v>210600</v>
      </c>
      <c r="P85" s="183" t="s">
        <v>287</v>
      </c>
      <c r="Q85" s="183" t="s">
        <v>22</v>
      </c>
      <c r="R85" s="183">
        <v>2</v>
      </c>
      <c r="S85" s="183" t="s">
        <v>289</v>
      </c>
      <c r="T85" s="183" t="s">
        <v>288</v>
      </c>
      <c r="U85" s="184">
        <v>43508</v>
      </c>
      <c r="V85" s="191" t="s">
        <v>2374</v>
      </c>
      <c r="W85" s="181">
        <v>8400000</v>
      </c>
      <c r="X85" s="181" t="s">
        <v>2347</v>
      </c>
      <c r="Y85" s="181" t="s">
        <v>22</v>
      </c>
      <c r="Z85" s="181">
        <v>2</v>
      </c>
      <c r="AA85" s="181" t="s">
        <v>2373</v>
      </c>
      <c r="AB85" s="181" t="s">
        <v>2348</v>
      </c>
      <c r="AC85" s="182">
        <v>44225</v>
      </c>
      <c r="AD85" s="191" t="s">
        <v>2375</v>
      </c>
      <c r="AE85" s="189">
        <v>1356000</v>
      </c>
      <c r="AF85" s="189" t="s">
        <v>2347</v>
      </c>
      <c r="AG85" s="189" t="s">
        <v>22</v>
      </c>
      <c r="AH85" s="189">
        <v>2</v>
      </c>
      <c r="AI85" s="189" t="s">
        <v>2364</v>
      </c>
      <c r="AJ85" s="189" t="s">
        <v>2348</v>
      </c>
      <c r="AK85" s="190">
        <v>44225</v>
      </c>
      <c r="AL85" s="191" t="s">
        <v>5985</v>
      </c>
      <c r="AM85" s="181">
        <v>224000</v>
      </c>
      <c r="AN85" s="181" t="s">
        <v>5960</v>
      </c>
      <c r="AO85" s="181" t="s">
        <v>47</v>
      </c>
      <c r="AP85" s="181">
        <v>1</v>
      </c>
      <c r="AQ85" s="181" t="s">
        <v>5984</v>
      </c>
      <c r="AR85" s="181" t="s">
        <v>5977</v>
      </c>
      <c r="AS85" s="182">
        <v>44620</v>
      </c>
      <c r="AT85" s="192" t="s">
        <v>286</v>
      </c>
      <c r="AU85" s="189" t="s">
        <v>14</v>
      </c>
      <c r="AV85" s="189">
        <v>0</v>
      </c>
      <c r="AW85" s="189" t="s">
        <v>22</v>
      </c>
      <c r="AX85" s="189">
        <v>2</v>
      </c>
      <c r="AY85" s="189" t="s">
        <v>241</v>
      </c>
      <c r="AZ85" s="189">
        <v>0</v>
      </c>
      <c r="BA85" s="190">
        <v>43508</v>
      </c>
      <c r="BB85" s="191" t="s">
        <v>285</v>
      </c>
      <c r="BC85" s="181" t="s">
        <v>14</v>
      </c>
      <c r="BD85" s="181">
        <v>0</v>
      </c>
      <c r="BE85" s="181" t="s">
        <v>22</v>
      </c>
      <c r="BF85" s="181">
        <v>2</v>
      </c>
      <c r="BG85" s="181" t="s">
        <v>241</v>
      </c>
      <c r="BH85" s="181">
        <v>0</v>
      </c>
      <c r="BI85" s="182">
        <v>43508</v>
      </c>
      <c r="BJ85" s="192" t="s">
        <v>5986</v>
      </c>
      <c r="BK85" s="192">
        <v>472</v>
      </c>
      <c r="BL85" s="192" t="s">
        <v>5964</v>
      </c>
      <c r="BM85" s="192" t="s">
        <v>47</v>
      </c>
      <c r="BN85" s="192">
        <v>1</v>
      </c>
      <c r="BO85" s="192" t="s">
        <v>5975</v>
      </c>
      <c r="BP85" s="189" t="s">
        <v>2535</v>
      </c>
      <c r="BQ85" s="193">
        <v>44620</v>
      </c>
      <c r="BR85" s="191" t="s">
        <v>281</v>
      </c>
      <c r="BS85" s="185" t="s">
        <v>14</v>
      </c>
      <c r="BT85" s="185">
        <v>0</v>
      </c>
      <c r="BU85" s="185" t="s">
        <v>22</v>
      </c>
      <c r="BV85" s="185">
        <v>2</v>
      </c>
      <c r="BW85" s="185" t="s">
        <v>241</v>
      </c>
      <c r="BX85" s="185">
        <v>0</v>
      </c>
      <c r="BY85" s="182">
        <v>43508</v>
      </c>
      <c r="BZ85" s="192" t="s">
        <v>282</v>
      </c>
      <c r="CA85" s="192" t="s">
        <v>14</v>
      </c>
      <c r="CB85" s="192">
        <v>0</v>
      </c>
      <c r="CC85" s="192" t="s">
        <v>14</v>
      </c>
      <c r="CD85" s="192" t="s">
        <v>14</v>
      </c>
      <c r="CE85" s="192" t="s">
        <v>241</v>
      </c>
      <c r="CF85" s="192">
        <v>0</v>
      </c>
      <c r="CG85" s="193">
        <v>43508</v>
      </c>
      <c r="CH85" s="191" t="s">
        <v>9070</v>
      </c>
      <c r="CI85" s="192" t="e">
        <v>#N/A</v>
      </c>
      <c r="CJ85" s="192" t="e">
        <v>#N/A</v>
      </c>
      <c r="CK85" s="192" t="e">
        <v>#N/A</v>
      </c>
      <c r="CL85" s="192" t="e">
        <v>#N/A</v>
      </c>
      <c r="CM85" s="192" t="e">
        <v>#N/A</v>
      </c>
      <c r="CN85" s="192" t="e">
        <v>#N/A</v>
      </c>
      <c r="CO85" s="194" t="e">
        <v>#N/A</v>
      </c>
      <c r="CP85" s="192" t="s">
        <v>284</v>
      </c>
      <c r="CQ85" s="185" t="s">
        <v>14</v>
      </c>
      <c r="CR85" s="185">
        <v>0</v>
      </c>
      <c r="CS85" s="185" t="s">
        <v>22</v>
      </c>
      <c r="CT85" s="185">
        <v>2</v>
      </c>
      <c r="CU85" s="185" t="s">
        <v>241</v>
      </c>
      <c r="CV85" s="185">
        <v>0</v>
      </c>
      <c r="CW85" s="182">
        <v>43508</v>
      </c>
      <c r="CX85" s="192" t="s">
        <v>2376</v>
      </c>
      <c r="CY85" s="189">
        <v>1346000</v>
      </c>
      <c r="CZ85" s="189" t="s">
        <v>2347</v>
      </c>
      <c r="DA85" s="189" t="s">
        <v>19</v>
      </c>
      <c r="DB85" s="189">
        <v>3</v>
      </c>
      <c r="DC85" s="189" t="s">
        <v>2354</v>
      </c>
      <c r="DD85" s="189" t="s">
        <v>2348</v>
      </c>
      <c r="DE85" s="195">
        <v>44225</v>
      </c>
      <c r="DF85" s="191" t="s">
        <v>2377</v>
      </c>
      <c r="DG85" s="181">
        <v>7044000</v>
      </c>
      <c r="DH85" s="185" t="s">
        <v>2347</v>
      </c>
      <c r="DI85" s="185" t="s">
        <v>19</v>
      </c>
      <c r="DJ85" s="185">
        <v>3</v>
      </c>
      <c r="DK85" s="185" t="s">
        <v>2354</v>
      </c>
      <c r="DL85" s="185" t="s">
        <v>2348</v>
      </c>
      <c r="DM85" s="182">
        <v>44225</v>
      </c>
      <c r="DN85" s="192" t="s">
        <v>2378</v>
      </c>
      <c r="DO85" s="189">
        <v>9000</v>
      </c>
      <c r="DP85" s="192" t="s">
        <v>2347</v>
      </c>
      <c r="DQ85" s="192" t="s">
        <v>19</v>
      </c>
      <c r="DR85" s="192">
        <v>3</v>
      </c>
      <c r="DS85" s="192" t="s">
        <v>2354</v>
      </c>
      <c r="DT85" s="192" t="s">
        <v>2348</v>
      </c>
      <c r="DU85" s="193">
        <v>44225</v>
      </c>
      <c r="DV85" s="191" t="s">
        <v>2379</v>
      </c>
      <c r="DW85" s="181">
        <v>1310000</v>
      </c>
      <c r="DX85" s="185" t="s">
        <v>2347</v>
      </c>
      <c r="DY85" s="185" t="s">
        <v>19</v>
      </c>
      <c r="DZ85" s="185">
        <v>3</v>
      </c>
      <c r="EA85" s="185" t="s">
        <v>2354</v>
      </c>
      <c r="EB85" s="185" t="s">
        <v>2348</v>
      </c>
      <c r="EC85" s="182">
        <v>44225</v>
      </c>
      <c r="ED85" s="192" t="s">
        <v>2380</v>
      </c>
      <c r="EE85" s="189">
        <v>36000</v>
      </c>
      <c r="EF85" s="192" t="s">
        <v>2347</v>
      </c>
      <c r="EG85" s="192" t="s">
        <v>19</v>
      </c>
      <c r="EH85" s="192">
        <v>3</v>
      </c>
      <c r="EI85" s="192" t="s">
        <v>2354</v>
      </c>
      <c r="EJ85" s="192" t="s">
        <v>2348</v>
      </c>
      <c r="EK85" s="193">
        <v>44225</v>
      </c>
      <c r="EL85" s="191" t="s">
        <v>2381</v>
      </c>
      <c r="EM85" s="181">
        <v>0</v>
      </c>
      <c r="EN85" s="185" t="s">
        <v>2347</v>
      </c>
      <c r="EO85" s="185" t="s">
        <v>19</v>
      </c>
      <c r="EP85" s="185">
        <v>3</v>
      </c>
      <c r="EQ85" s="185" t="s">
        <v>2354</v>
      </c>
      <c r="ER85" s="185" t="s">
        <v>2348</v>
      </c>
      <c r="ES85" s="182">
        <v>44225</v>
      </c>
      <c r="ET85" s="192" t="s">
        <v>2574</v>
      </c>
      <c r="EU85" s="192">
        <v>385</v>
      </c>
      <c r="EV85" s="192" t="s">
        <v>2570</v>
      </c>
      <c r="EW85" s="192" t="s">
        <v>19</v>
      </c>
      <c r="EX85" s="192">
        <v>3</v>
      </c>
      <c r="EY85" s="192" t="s">
        <v>2571</v>
      </c>
      <c r="EZ85" s="192" t="s">
        <v>664</v>
      </c>
      <c r="FA85" s="193">
        <v>44281</v>
      </c>
      <c r="FB85" s="191" t="s">
        <v>283</v>
      </c>
      <c r="FC85" s="185">
        <v>5</v>
      </c>
      <c r="FD85" s="185" t="s">
        <v>257</v>
      </c>
      <c r="FE85" s="185" t="s">
        <v>22</v>
      </c>
      <c r="FF85" s="185">
        <v>2</v>
      </c>
      <c r="FG85" s="185" t="s">
        <v>259</v>
      </c>
      <c r="FH85" s="185" t="s">
        <v>258</v>
      </c>
      <c r="FI85" s="182">
        <v>43508</v>
      </c>
      <c r="FJ85" s="191" t="s">
        <v>291</v>
      </c>
      <c r="FK85" s="192" t="s">
        <v>14</v>
      </c>
      <c r="FL85" s="192">
        <v>0</v>
      </c>
      <c r="FM85" s="192" t="s">
        <v>22</v>
      </c>
      <c r="FN85" s="192">
        <v>2</v>
      </c>
      <c r="FO85" s="192" t="s">
        <v>241</v>
      </c>
      <c r="FP85" s="189">
        <v>0</v>
      </c>
      <c r="FQ85" s="190">
        <v>43508</v>
      </c>
      <c r="FR85" s="191" t="s">
        <v>292</v>
      </c>
      <c r="FS85" s="185" t="s">
        <v>14</v>
      </c>
      <c r="FT85" s="185">
        <v>0</v>
      </c>
      <c r="FU85" s="185" t="s">
        <v>22</v>
      </c>
      <c r="FV85" s="185">
        <v>2</v>
      </c>
      <c r="FW85" s="185" t="s">
        <v>241</v>
      </c>
      <c r="FX85" s="185">
        <v>0</v>
      </c>
      <c r="FY85" s="182">
        <v>43508</v>
      </c>
      <c r="FZ85" s="192" t="s">
        <v>4275</v>
      </c>
      <c r="GA85" s="192">
        <v>1</v>
      </c>
      <c r="GB85" s="192" t="s">
        <v>2716</v>
      </c>
      <c r="GC85" s="192" t="s">
        <v>22</v>
      </c>
      <c r="GD85" s="192">
        <v>2</v>
      </c>
      <c r="GE85" s="192" t="s">
        <v>14</v>
      </c>
      <c r="GF85" s="192" t="s">
        <v>14</v>
      </c>
      <c r="GG85" s="193">
        <v>44498</v>
      </c>
      <c r="GH85" s="191" t="s">
        <v>4281</v>
      </c>
      <c r="GI85" s="185">
        <v>3</v>
      </c>
      <c r="GJ85" s="185" t="s">
        <v>2716</v>
      </c>
      <c r="GK85" s="185" t="s">
        <v>22</v>
      </c>
      <c r="GL85" s="185">
        <v>2</v>
      </c>
      <c r="GM85" s="185" t="s">
        <v>14</v>
      </c>
      <c r="GN85" s="185" t="s">
        <v>14</v>
      </c>
      <c r="GO85" s="182">
        <v>44498</v>
      </c>
      <c r="GP85" s="192" t="s">
        <v>4276</v>
      </c>
      <c r="GQ85" s="192">
        <v>2</v>
      </c>
      <c r="GR85" s="192" t="s">
        <v>2716</v>
      </c>
      <c r="GS85" s="192" t="s">
        <v>22</v>
      </c>
      <c r="GT85" s="192">
        <v>2</v>
      </c>
      <c r="GU85" s="192" t="s">
        <v>14</v>
      </c>
      <c r="GV85" s="192" t="s">
        <v>14</v>
      </c>
      <c r="GW85" s="193">
        <v>44498</v>
      </c>
      <c r="GX85" s="191" t="s">
        <v>4282</v>
      </c>
      <c r="GY85" s="185">
        <v>0</v>
      </c>
      <c r="GZ85" s="185" t="s">
        <v>2716</v>
      </c>
      <c r="HA85" s="185" t="s">
        <v>22</v>
      </c>
      <c r="HB85" s="185">
        <v>2</v>
      </c>
      <c r="HC85" s="185" t="s">
        <v>14</v>
      </c>
      <c r="HD85" s="185" t="s">
        <v>14</v>
      </c>
      <c r="HE85" s="182">
        <v>44498</v>
      </c>
      <c r="HF85" s="192" t="s">
        <v>4274</v>
      </c>
      <c r="HG85" s="192">
        <v>0</v>
      </c>
      <c r="HH85" s="192" t="s">
        <v>2716</v>
      </c>
      <c r="HI85" s="192" t="s">
        <v>22</v>
      </c>
      <c r="HJ85" s="192">
        <v>2</v>
      </c>
      <c r="HK85" s="192" t="s">
        <v>14</v>
      </c>
      <c r="HL85" s="192" t="s">
        <v>14</v>
      </c>
      <c r="HM85" s="193">
        <v>44498</v>
      </c>
      <c r="HN85" s="191" t="s">
        <v>4280</v>
      </c>
      <c r="HO85" s="185">
        <v>2</v>
      </c>
      <c r="HP85" s="185" t="s">
        <v>2716</v>
      </c>
      <c r="HQ85" s="185" t="s">
        <v>22</v>
      </c>
      <c r="HR85" s="185">
        <v>2</v>
      </c>
      <c r="HS85" s="185" t="s">
        <v>14</v>
      </c>
      <c r="HT85" s="185" t="s">
        <v>14</v>
      </c>
      <c r="HU85" s="182">
        <v>44498</v>
      </c>
      <c r="HV85" s="192" t="s">
        <v>4277</v>
      </c>
      <c r="HW85" s="192">
        <v>3</v>
      </c>
      <c r="HX85" s="192" t="s">
        <v>2716</v>
      </c>
      <c r="HY85" s="192" t="s">
        <v>22</v>
      </c>
      <c r="HZ85" s="192">
        <v>2</v>
      </c>
      <c r="IA85" s="192" t="s">
        <v>14</v>
      </c>
      <c r="IB85" s="192" t="s">
        <v>14</v>
      </c>
      <c r="IC85" s="193">
        <v>44498</v>
      </c>
      <c r="ID85" s="191" t="s">
        <v>4279</v>
      </c>
      <c r="IE85" s="185">
        <v>0</v>
      </c>
      <c r="IF85" s="185" t="s">
        <v>2716</v>
      </c>
      <c r="IG85" s="185" t="s">
        <v>22</v>
      </c>
      <c r="IH85" s="185">
        <v>2</v>
      </c>
      <c r="II85" s="185" t="s">
        <v>14</v>
      </c>
      <c r="IJ85" s="185" t="s">
        <v>14</v>
      </c>
      <c r="IK85" s="182">
        <v>44498</v>
      </c>
      <c r="IL85" s="192" t="s">
        <v>4278</v>
      </c>
      <c r="IM85" s="192">
        <v>3</v>
      </c>
      <c r="IN85" s="192" t="s">
        <v>2716</v>
      </c>
      <c r="IO85" s="192" t="s">
        <v>22</v>
      </c>
      <c r="IP85" s="192">
        <v>2</v>
      </c>
      <c r="IQ85" s="192" t="s">
        <v>14</v>
      </c>
      <c r="IR85" s="192" t="s">
        <v>14</v>
      </c>
      <c r="IS85" s="193">
        <v>44498</v>
      </c>
    </row>
    <row r="86" spans="1:253" s="187" customFormat="1" ht="12.95" customHeight="1" x14ac:dyDescent="0.2">
      <c r="A86" s="187" t="s">
        <v>1422</v>
      </c>
      <c r="B86" s="187" t="s">
        <v>8427</v>
      </c>
      <c r="C86" s="187" t="s">
        <v>1423</v>
      </c>
      <c r="D86" s="187" t="s">
        <v>254</v>
      </c>
      <c r="E86" s="187" t="s">
        <v>8041</v>
      </c>
      <c r="F86" s="187" t="s">
        <v>2382</v>
      </c>
      <c r="G86" s="180">
        <v>23800000</v>
      </c>
      <c r="H86" s="181" t="s">
        <v>2347</v>
      </c>
      <c r="I86" s="181" t="s">
        <v>22</v>
      </c>
      <c r="J86" s="181">
        <v>2</v>
      </c>
      <c r="K86" s="181" t="s">
        <v>2349</v>
      </c>
      <c r="L86" s="181" t="s">
        <v>2348</v>
      </c>
      <c r="M86" s="182">
        <v>44225</v>
      </c>
      <c r="N86" s="191" t="s">
        <v>2386</v>
      </c>
      <c r="O86" s="183">
        <v>8616</v>
      </c>
      <c r="P86" s="183" t="s">
        <v>2383</v>
      </c>
      <c r="Q86" s="183" t="s">
        <v>22</v>
      </c>
      <c r="R86" s="183">
        <v>2</v>
      </c>
      <c r="S86" s="183" t="s">
        <v>2385</v>
      </c>
      <c r="T86" s="183" t="s">
        <v>2384</v>
      </c>
      <c r="U86" s="184">
        <v>44225</v>
      </c>
      <c r="V86" s="191" t="s">
        <v>2390</v>
      </c>
      <c r="W86" s="181">
        <v>1328000</v>
      </c>
      <c r="X86" s="181" t="s">
        <v>2387</v>
      </c>
      <c r="Y86" s="181" t="s">
        <v>19</v>
      </c>
      <c r="Z86" s="181">
        <v>3</v>
      </c>
      <c r="AA86" s="181" t="s">
        <v>2389</v>
      </c>
      <c r="AB86" s="181" t="s">
        <v>2388</v>
      </c>
      <c r="AC86" s="182">
        <v>44225</v>
      </c>
      <c r="AD86" s="191" t="s">
        <v>2391</v>
      </c>
      <c r="AE86" s="189">
        <v>704000</v>
      </c>
      <c r="AF86" s="189" t="s">
        <v>2347</v>
      </c>
      <c r="AG86" s="189" t="s">
        <v>19</v>
      </c>
      <c r="AH86" s="189">
        <v>3</v>
      </c>
      <c r="AI86" s="189" t="s">
        <v>2364</v>
      </c>
      <c r="AJ86" s="189" t="s">
        <v>2348</v>
      </c>
      <c r="AK86" s="190">
        <v>44225</v>
      </c>
      <c r="AL86" s="191" t="s">
        <v>3356</v>
      </c>
      <c r="AM86" s="181">
        <v>187000</v>
      </c>
      <c r="AN86" s="181" t="s">
        <v>3221</v>
      </c>
      <c r="AO86" s="181" t="s">
        <v>47</v>
      </c>
      <c r="AP86" s="181">
        <v>1</v>
      </c>
      <c r="AQ86" s="181" t="s">
        <v>3355</v>
      </c>
      <c r="AR86" s="181" t="s">
        <v>3354</v>
      </c>
      <c r="AS86" s="182">
        <v>44468</v>
      </c>
      <c r="AT86" s="192" t="s">
        <v>1433</v>
      </c>
      <c r="AU86" s="189" t="s">
        <v>14</v>
      </c>
      <c r="AV86" s="189" t="s">
        <v>14</v>
      </c>
      <c r="AW86" s="189" t="s">
        <v>14</v>
      </c>
      <c r="AX86" s="189" t="s">
        <v>14</v>
      </c>
      <c r="AY86" s="189" t="s">
        <v>15</v>
      </c>
      <c r="AZ86" s="189" t="s">
        <v>14</v>
      </c>
      <c r="BA86" s="190">
        <v>43815</v>
      </c>
      <c r="BB86" s="191" t="s">
        <v>1432</v>
      </c>
      <c r="BC86" s="181" t="s">
        <v>14</v>
      </c>
      <c r="BD86" s="181" t="s">
        <v>14</v>
      </c>
      <c r="BE86" s="181" t="s">
        <v>14</v>
      </c>
      <c r="BF86" s="181" t="s">
        <v>14</v>
      </c>
      <c r="BG86" s="181" t="s">
        <v>15</v>
      </c>
      <c r="BH86" s="181" t="s">
        <v>14</v>
      </c>
      <c r="BI86" s="182">
        <v>43815</v>
      </c>
      <c r="BJ86" s="192" t="s">
        <v>3359</v>
      </c>
      <c r="BK86" s="192">
        <v>16</v>
      </c>
      <c r="BL86" s="192" t="s">
        <v>3357</v>
      </c>
      <c r="BM86" s="192" t="s">
        <v>47</v>
      </c>
      <c r="BN86" s="192">
        <v>1</v>
      </c>
      <c r="BO86" s="192" t="s">
        <v>3358</v>
      </c>
      <c r="BP86" s="189" t="s">
        <v>2535</v>
      </c>
      <c r="BQ86" s="193">
        <v>44468</v>
      </c>
      <c r="BR86" s="191" t="s">
        <v>1425</v>
      </c>
      <c r="BS86" s="185">
        <v>0</v>
      </c>
      <c r="BT86" s="185" t="s">
        <v>14</v>
      </c>
      <c r="BU86" s="185" t="s">
        <v>47</v>
      </c>
      <c r="BV86" s="185">
        <v>1</v>
      </c>
      <c r="BW86" s="185" t="s">
        <v>1424</v>
      </c>
      <c r="BX86" s="185" t="s">
        <v>14</v>
      </c>
      <c r="BY86" s="182">
        <v>43815</v>
      </c>
      <c r="BZ86" s="192" t="s">
        <v>1426</v>
      </c>
      <c r="CA86" s="192">
        <v>0</v>
      </c>
      <c r="CB86" s="192" t="s">
        <v>14</v>
      </c>
      <c r="CC86" s="192" t="s">
        <v>47</v>
      </c>
      <c r="CD86" s="192">
        <v>1</v>
      </c>
      <c r="CE86" s="192" t="s">
        <v>1424</v>
      </c>
      <c r="CF86" s="192" t="s">
        <v>14</v>
      </c>
      <c r="CG86" s="193">
        <v>43815</v>
      </c>
      <c r="CH86" s="191" t="s">
        <v>9071</v>
      </c>
      <c r="CI86" s="192" t="e">
        <v>#N/A</v>
      </c>
      <c r="CJ86" s="192" t="e">
        <v>#N/A</v>
      </c>
      <c r="CK86" s="192" t="e">
        <v>#N/A</v>
      </c>
      <c r="CL86" s="192" t="e">
        <v>#N/A</v>
      </c>
      <c r="CM86" s="192" t="e">
        <v>#N/A</v>
      </c>
      <c r="CN86" s="192" t="e">
        <v>#N/A</v>
      </c>
      <c r="CO86" s="194" t="e">
        <v>#N/A</v>
      </c>
      <c r="CP86" s="192" t="s">
        <v>1431</v>
      </c>
      <c r="CQ86" s="185">
        <v>0</v>
      </c>
      <c r="CR86" s="185" t="s">
        <v>14</v>
      </c>
      <c r="CS86" s="185" t="s">
        <v>47</v>
      </c>
      <c r="CT86" s="185">
        <v>1</v>
      </c>
      <c r="CU86" s="185" t="s">
        <v>1424</v>
      </c>
      <c r="CV86" s="185" t="s">
        <v>14</v>
      </c>
      <c r="CW86" s="182">
        <v>43815</v>
      </c>
      <c r="CX86" s="192" t="s">
        <v>2392</v>
      </c>
      <c r="CY86" s="189">
        <v>704000</v>
      </c>
      <c r="CZ86" s="189" t="s">
        <v>2347</v>
      </c>
      <c r="DA86" s="189" t="s">
        <v>19</v>
      </c>
      <c r="DB86" s="189">
        <v>3</v>
      </c>
      <c r="DC86" s="189" t="s">
        <v>2354</v>
      </c>
      <c r="DD86" s="189" t="s">
        <v>2348</v>
      </c>
      <c r="DE86" s="195">
        <v>44225</v>
      </c>
      <c r="DF86" s="191" t="s">
        <v>2393</v>
      </c>
      <c r="DG86" s="181">
        <v>624000</v>
      </c>
      <c r="DH86" s="185" t="s">
        <v>2347</v>
      </c>
      <c r="DI86" s="185" t="s">
        <v>19</v>
      </c>
      <c r="DJ86" s="185">
        <v>3</v>
      </c>
      <c r="DK86" s="185" t="s">
        <v>2354</v>
      </c>
      <c r="DL86" s="185" t="s">
        <v>2348</v>
      </c>
      <c r="DM86" s="182">
        <v>44225</v>
      </c>
      <c r="DN86" s="192" t="s">
        <v>2394</v>
      </c>
      <c r="DO86" s="189">
        <v>0</v>
      </c>
      <c r="DP86" s="192" t="s">
        <v>2347</v>
      </c>
      <c r="DQ86" s="192" t="s">
        <v>19</v>
      </c>
      <c r="DR86" s="192">
        <v>3</v>
      </c>
      <c r="DS86" s="192" t="s">
        <v>2354</v>
      </c>
      <c r="DT86" s="192" t="s">
        <v>2348</v>
      </c>
      <c r="DU86" s="193">
        <v>44225</v>
      </c>
      <c r="DV86" s="191" t="s">
        <v>2395</v>
      </c>
      <c r="DW86" s="181">
        <v>662000</v>
      </c>
      <c r="DX86" s="185" t="s">
        <v>2347</v>
      </c>
      <c r="DY86" s="185" t="s">
        <v>19</v>
      </c>
      <c r="DZ86" s="185">
        <v>3</v>
      </c>
      <c r="EA86" s="185" t="s">
        <v>2354</v>
      </c>
      <c r="EB86" s="185" t="s">
        <v>2348</v>
      </c>
      <c r="EC86" s="182">
        <v>44225</v>
      </c>
      <c r="ED86" s="192" t="s">
        <v>2396</v>
      </c>
      <c r="EE86" s="189">
        <v>42000</v>
      </c>
      <c r="EF86" s="192" t="s">
        <v>2347</v>
      </c>
      <c r="EG86" s="192" t="s">
        <v>19</v>
      </c>
      <c r="EH86" s="192">
        <v>3</v>
      </c>
      <c r="EI86" s="192" t="s">
        <v>2354</v>
      </c>
      <c r="EJ86" s="192" t="s">
        <v>2348</v>
      </c>
      <c r="EK86" s="193">
        <v>44225</v>
      </c>
      <c r="EL86" s="191" t="s">
        <v>2397</v>
      </c>
      <c r="EM86" s="181">
        <v>0</v>
      </c>
      <c r="EN86" s="185" t="s">
        <v>2347</v>
      </c>
      <c r="EO86" s="185" t="s">
        <v>19</v>
      </c>
      <c r="EP86" s="185">
        <v>3</v>
      </c>
      <c r="EQ86" s="185" t="s">
        <v>2354</v>
      </c>
      <c r="ER86" s="185" t="s">
        <v>2348</v>
      </c>
      <c r="ES86" s="182">
        <v>44225</v>
      </c>
      <c r="ET86" s="192" t="s">
        <v>2575</v>
      </c>
      <c r="EU86" s="192">
        <v>385</v>
      </c>
      <c r="EV86" s="192" t="s">
        <v>2570</v>
      </c>
      <c r="EW86" s="192" t="s">
        <v>19</v>
      </c>
      <c r="EX86" s="192">
        <v>3</v>
      </c>
      <c r="EY86" s="192" t="s">
        <v>2571</v>
      </c>
      <c r="EZ86" s="192" t="s">
        <v>664</v>
      </c>
      <c r="FA86" s="193">
        <v>44281</v>
      </c>
      <c r="FB86" s="191" t="s">
        <v>1430</v>
      </c>
      <c r="FC86" s="185">
        <v>2</v>
      </c>
      <c r="FD86" s="185" t="s">
        <v>1427</v>
      </c>
      <c r="FE86" s="185" t="s">
        <v>47</v>
      </c>
      <c r="FF86" s="185">
        <v>1</v>
      </c>
      <c r="FG86" s="185" t="s">
        <v>1429</v>
      </c>
      <c r="FH86" s="185" t="s">
        <v>1428</v>
      </c>
      <c r="FI86" s="182">
        <v>43815</v>
      </c>
      <c r="FJ86" s="191" t="s">
        <v>1434</v>
      </c>
      <c r="FK86" s="192" t="s">
        <v>14</v>
      </c>
      <c r="FL86" s="192" t="s">
        <v>14</v>
      </c>
      <c r="FM86" s="192" t="s">
        <v>14</v>
      </c>
      <c r="FN86" s="192" t="s">
        <v>14</v>
      </c>
      <c r="FO86" s="192" t="s">
        <v>15</v>
      </c>
      <c r="FP86" s="189" t="s">
        <v>14</v>
      </c>
      <c r="FQ86" s="190">
        <v>43815</v>
      </c>
      <c r="FR86" s="191" t="s">
        <v>1435</v>
      </c>
      <c r="FS86" s="185" t="s">
        <v>14</v>
      </c>
      <c r="FT86" s="185" t="s">
        <v>14</v>
      </c>
      <c r="FU86" s="185" t="s">
        <v>14</v>
      </c>
      <c r="FV86" s="185" t="s">
        <v>14</v>
      </c>
      <c r="FW86" s="185" t="s">
        <v>15</v>
      </c>
      <c r="FX86" s="185" t="s">
        <v>14</v>
      </c>
      <c r="FY86" s="182">
        <v>43815</v>
      </c>
      <c r="FZ86" s="192" t="s">
        <v>4410</v>
      </c>
      <c r="GA86" s="192">
        <v>1</v>
      </c>
      <c r="GB86" s="192" t="s">
        <v>2716</v>
      </c>
      <c r="GC86" s="192" t="s">
        <v>22</v>
      </c>
      <c r="GD86" s="192">
        <v>2</v>
      </c>
      <c r="GE86" s="192" t="s">
        <v>14</v>
      </c>
      <c r="GF86" s="192" t="s">
        <v>14</v>
      </c>
      <c r="GG86" s="193">
        <v>44499</v>
      </c>
      <c r="GH86" s="191" t="s">
        <v>4416</v>
      </c>
      <c r="GI86" s="185">
        <v>3</v>
      </c>
      <c r="GJ86" s="185" t="s">
        <v>2716</v>
      </c>
      <c r="GK86" s="185" t="s">
        <v>22</v>
      </c>
      <c r="GL86" s="185">
        <v>2</v>
      </c>
      <c r="GM86" s="185" t="s">
        <v>14</v>
      </c>
      <c r="GN86" s="185" t="s">
        <v>14</v>
      </c>
      <c r="GO86" s="182">
        <v>44499</v>
      </c>
      <c r="GP86" s="192" t="s">
        <v>4411</v>
      </c>
      <c r="GQ86" s="192">
        <v>1</v>
      </c>
      <c r="GR86" s="192" t="s">
        <v>2716</v>
      </c>
      <c r="GS86" s="192" t="s">
        <v>22</v>
      </c>
      <c r="GT86" s="192">
        <v>2</v>
      </c>
      <c r="GU86" s="192" t="s">
        <v>14</v>
      </c>
      <c r="GV86" s="192" t="s">
        <v>14</v>
      </c>
      <c r="GW86" s="193">
        <v>44499</v>
      </c>
      <c r="GX86" s="191" t="s">
        <v>4417</v>
      </c>
      <c r="GY86" s="185">
        <v>0</v>
      </c>
      <c r="GZ86" s="185" t="s">
        <v>2716</v>
      </c>
      <c r="HA86" s="185" t="s">
        <v>22</v>
      </c>
      <c r="HB86" s="185">
        <v>2</v>
      </c>
      <c r="HC86" s="185" t="s">
        <v>14</v>
      </c>
      <c r="HD86" s="185" t="s">
        <v>14</v>
      </c>
      <c r="HE86" s="182">
        <v>44499</v>
      </c>
      <c r="HF86" s="192" t="s">
        <v>4409</v>
      </c>
      <c r="HG86" s="192">
        <v>0</v>
      </c>
      <c r="HH86" s="192" t="s">
        <v>2716</v>
      </c>
      <c r="HI86" s="192" t="s">
        <v>22</v>
      </c>
      <c r="HJ86" s="192">
        <v>2</v>
      </c>
      <c r="HK86" s="192" t="s">
        <v>14</v>
      </c>
      <c r="HL86" s="192" t="s">
        <v>14</v>
      </c>
      <c r="HM86" s="193">
        <v>44499</v>
      </c>
      <c r="HN86" s="191" t="s">
        <v>4415</v>
      </c>
      <c r="HO86" s="185">
        <v>2</v>
      </c>
      <c r="HP86" s="185" t="s">
        <v>2716</v>
      </c>
      <c r="HQ86" s="185" t="s">
        <v>22</v>
      </c>
      <c r="HR86" s="185">
        <v>2</v>
      </c>
      <c r="HS86" s="185" t="s">
        <v>14</v>
      </c>
      <c r="HT86" s="185" t="s">
        <v>14</v>
      </c>
      <c r="HU86" s="182">
        <v>44499</v>
      </c>
      <c r="HV86" s="192" t="s">
        <v>4412</v>
      </c>
      <c r="HW86" s="192">
        <v>2</v>
      </c>
      <c r="HX86" s="192" t="s">
        <v>2716</v>
      </c>
      <c r="HY86" s="192" t="s">
        <v>22</v>
      </c>
      <c r="HZ86" s="192">
        <v>2</v>
      </c>
      <c r="IA86" s="192" t="s">
        <v>14</v>
      </c>
      <c r="IB86" s="192" t="s">
        <v>14</v>
      </c>
      <c r="IC86" s="193">
        <v>44499</v>
      </c>
      <c r="ID86" s="191" t="s">
        <v>4414</v>
      </c>
      <c r="IE86" s="185">
        <v>0</v>
      </c>
      <c r="IF86" s="185" t="s">
        <v>2716</v>
      </c>
      <c r="IG86" s="185" t="s">
        <v>22</v>
      </c>
      <c r="IH86" s="185">
        <v>2</v>
      </c>
      <c r="II86" s="185" t="s">
        <v>14</v>
      </c>
      <c r="IJ86" s="185" t="s">
        <v>14</v>
      </c>
      <c r="IK86" s="182">
        <v>44499</v>
      </c>
      <c r="IL86" s="192" t="s">
        <v>4413</v>
      </c>
      <c r="IM86" s="192">
        <v>3</v>
      </c>
      <c r="IN86" s="192" t="s">
        <v>2716</v>
      </c>
      <c r="IO86" s="192" t="s">
        <v>22</v>
      </c>
      <c r="IP86" s="192">
        <v>2</v>
      </c>
      <c r="IQ86" s="192" t="s">
        <v>14</v>
      </c>
      <c r="IR86" s="192" t="s">
        <v>14</v>
      </c>
      <c r="IS86" s="193">
        <v>44499</v>
      </c>
    </row>
    <row r="87" spans="1:253" s="187" customFormat="1" ht="12.95" customHeight="1" x14ac:dyDescent="0.2">
      <c r="A87" s="187" t="s">
        <v>1146</v>
      </c>
      <c r="B87" s="187" t="s">
        <v>8401</v>
      </c>
      <c r="C87" s="187" t="s">
        <v>1147</v>
      </c>
      <c r="D87" s="187" t="s">
        <v>1114</v>
      </c>
      <c r="E87" s="187" t="s">
        <v>8042</v>
      </c>
      <c r="F87" s="187" t="s">
        <v>5804</v>
      </c>
      <c r="G87" s="180">
        <v>206140000</v>
      </c>
      <c r="H87" s="181" t="s">
        <v>5802</v>
      </c>
      <c r="I87" s="181" t="s">
        <v>22</v>
      </c>
      <c r="J87" s="181">
        <v>2</v>
      </c>
      <c r="K87" s="181" t="s">
        <v>2101</v>
      </c>
      <c r="L87" s="181" t="s">
        <v>5803</v>
      </c>
      <c r="M87" s="182">
        <v>44615</v>
      </c>
      <c r="N87" s="191" t="s">
        <v>1158</v>
      </c>
      <c r="O87" s="183">
        <v>909890</v>
      </c>
      <c r="P87" s="183" t="s">
        <v>1155</v>
      </c>
      <c r="Q87" s="183" t="s">
        <v>22</v>
      </c>
      <c r="R87" s="183">
        <v>2</v>
      </c>
      <c r="S87" s="183" t="s">
        <v>1157</v>
      </c>
      <c r="T87" s="183" t="s">
        <v>1156</v>
      </c>
      <c r="U87" s="184">
        <v>43649</v>
      </c>
      <c r="V87" s="191" t="s">
        <v>5806</v>
      </c>
      <c r="W87" s="181">
        <v>206140000</v>
      </c>
      <c r="X87" s="181" t="s">
        <v>5802</v>
      </c>
      <c r="Y87" s="181" t="s">
        <v>22</v>
      </c>
      <c r="Z87" s="181">
        <v>2</v>
      </c>
      <c r="AA87" s="181" t="s">
        <v>5805</v>
      </c>
      <c r="AB87" s="181" t="s">
        <v>5803</v>
      </c>
      <c r="AC87" s="182">
        <v>44615</v>
      </c>
      <c r="AD87" s="191" t="s">
        <v>5810</v>
      </c>
      <c r="AE87" s="189">
        <v>19346000</v>
      </c>
      <c r="AF87" s="189" t="s">
        <v>5807</v>
      </c>
      <c r="AG87" s="189" t="s">
        <v>19</v>
      </c>
      <c r="AH87" s="189">
        <v>3</v>
      </c>
      <c r="AI87" s="189" t="s">
        <v>5809</v>
      </c>
      <c r="AJ87" s="189" t="s">
        <v>5808</v>
      </c>
      <c r="AK87" s="190">
        <v>44615</v>
      </c>
      <c r="AL87" s="191" t="s">
        <v>5814</v>
      </c>
      <c r="AM87" s="181">
        <v>5309000</v>
      </c>
      <c r="AN87" s="181" t="s">
        <v>5811</v>
      </c>
      <c r="AO87" s="181" t="s">
        <v>22</v>
      </c>
      <c r="AP87" s="181">
        <v>2</v>
      </c>
      <c r="AQ87" s="181" t="s">
        <v>5813</v>
      </c>
      <c r="AR87" s="181" t="s">
        <v>5812</v>
      </c>
      <c r="AS87" s="182">
        <v>44615</v>
      </c>
      <c r="AT87" s="192" t="s">
        <v>1175</v>
      </c>
      <c r="AU87" s="189" t="s">
        <v>14</v>
      </c>
      <c r="AV87" s="189" t="s">
        <v>14</v>
      </c>
      <c r="AW87" s="189" t="s">
        <v>14</v>
      </c>
      <c r="AX87" s="189" t="s">
        <v>14</v>
      </c>
      <c r="AY87" s="189" t="s">
        <v>1173</v>
      </c>
      <c r="AZ87" s="189" t="s">
        <v>14</v>
      </c>
      <c r="BA87" s="190">
        <v>43672</v>
      </c>
      <c r="BB87" s="191" t="s">
        <v>1174</v>
      </c>
      <c r="BC87" s="181" t="s">
        <v>14</v>
      </c>
      <c r="BD87" s="181" t="s">
        <v>14</v>
      </c>
      <c r="BE87" s="181" t="s">
        <v>14</v>
      </c>
      <c r="BF87" s="181" t="s">
        <v>14</v>
      </c>
      <c r="BG87" s="181" t="s">
        <v>1173</v>
      </c>
      <c r="BH87" s="181" t="s">
        <v>14</v>
      </c>
      <c r="BI87" s="182">
        <v>43672</v>
      </c>
      <c r="BJ87" s="192" t="s">
        <v>5817</v>
      </c>
      <c r="BK87" s="192">
        <v>5117</v>
      </c>
      <c r="BL87" s="192" t="s">
        <v>5815</v>
      </c>
      <c r="BM87" s="192" t="s">
        <v>22</v>
      </c>
      <c r="BN87" s="192">
        <v>2</v>
      </c>
      <c r="BO87" s="192" t="s">
        <v>5816</v>
      </c>
      <c r="BP87" s="189" t="s">
        <v>1918</v>
      </c>
      <c r="BQ87" s="193">
        <v>44615</v>
      </c>
      <c r="BR87" s="191" t="s">
        <v>1148</v>
      </c>
      <c r="BS87" s="185" t="s">
        <v>14</v>
      </c>
      <c r="BT87" s="185" t="s">
        <v>14</v>
      </c>
      <c r="BU87" s="185" t="s">
        <v>14</v>
      </c>
      <c r="BV87" s="185" t="s">
        <v>14</v>
      </c>
      <c r="BW87" s="185" t="s">
        <v>1115</v>
      </c>
      <c r="BX87" s="185" t="s">
        <v>14</v>
      </c>
      <c r="BY87" s="182">
        <v>43649</v>
      </c>
      <c r="BZ87" s="192" t="s">
        <v>1150</v>
      </c>
      <c r="CA87" s="192">
        <v>4300</v>
      </c>
      <c r="CB87" s="192" t="s">
        <v>880</v>
      </c>
      <c r="CC87" s="192" t="s">
        <v>19</v>
      </c>
      <c r="CD87" s="192">
        <v>3</v>
      </c>
      <c r="CE87" s="192" t="s">
        <v>1149</v>
      </c>
      <c r="CF87" s="192" t="s">
        <v>1117</v>
      </c>
      <c r="CG87" s="193">
        <v>43649</v>
      </c>
      <c r="CH87" s="191" t="s">
        <v>9072</v>
      </c>
      <c r="CI87" s="192" t="e">
        <v>#N/A</v>
      </c>
      <c r="CJ87" s="192" t="e">
        <v>#N/A</v>
      </c>
      <c r="CK87" s="192" t="e">
        <v>#N/A</v>
      </c>
      <c r="CL87" s="192" t="e">
        <v>#N/A</v>
      </c>
      <c r="CM87" s="192" t="e">
        <v>#N/A</v>
      </c>
      <c r="CN87" s="192" t="e">
        <v>#N/A</v>
      </c>
      <c r="CO87" s="194" t="e">
        <v>#N/A</v>
      </c>
      <c r="CP87" s="192" t="s">
        <v>1154</v>
      </c>
      <c r="CQ87" s="185" t="s">
        <v>14</v>
      </c>
      <c r="CR87" s="185" t="s">
        <v>1122</v>
      </c>
      <c r="CS87" s="185" t="s">
        <v>14</v>
      </c>
      <c r="CT87" s="185" t="s">
        <v>14</v>
      </c>
      <c r="CU87" s="185" t="s">
        <v>1153</v>
      </c>
      <c r="CV87" s="185" t="s">
        <v>1123</v>
      </c>
      <c r="CW87" s="182">
        <v>43649</v>
      </c>
      <c r="CX87" s="192" t="s">
        <v>5821</v>
      </c>
      <c r="CY87" s="189">
        <v>13135000</v>
      </c>
      <c r="CZ87" s="189" t="s">
        <v>5828</v>
      </c>
      <c r="DA87" s="189" t="s">
        <v>19</v>
      </c>
      <c r="DB87" s="189">
        <v>3</v>
      </c>
      <c r="DC87" s="189" t="s">
        <v>5820</v>
      </c>
      <c r="DD87" s="189" t="s">
        <v>5829</v>
      </c>
      <c r="DE87" s="195">
        <v>44615</v>
      </c>
      <c r="DF87" s="191" t="s">
        <v>5824</v>
      </c>
      <c r="DG87" s="181">
        <v>186794000</v>
      </c>
      <c r="DH87" s="185" t="s">
        <v>5822</v>
      </c>
      <c r="DI87" s="185" t="s">
        <v>19</v>
      </c>
      <c r="DJ87" s="185">
        <v>3</v>
      </c>
      <c r="DK87" s="185" t="s">
        <v>5820</v>
      </c>
      <c r="DL87" s="185" t="s">
        <v>5823</v>
      </c>
      <c r="DM87" s="182">
        <v>44615</v>
      </c>
      <c r="DN87" s="192" t="s">
        <v>5827</v>
      </c>
      <c r="DO87" s="189">
        <v>6211000</v>
      </c>
      <c r="DP87" s="192" t="s">
        <v>5825</v>
      </c>
      <c r="DQ87" s="192" t="s">
        <v>19</v>
      </c>
      <c r="DR87" s="192">
        <v>3</v>
      </c>
      <c r="DS87" s="192" t="s">
        <v>5820</v>
      </c>
      <c r="DT87" s="192" t="s">
        <v>5826</v>
      </c>
      <c r="DU87" s="193">
        <v>44615</v>
      </c>
      <c r="DV87" s="191" t="s">
        <v>5830</v>
      </c>
      <c r="DW87" s="181">
        <v>10699000</v>
      </c>
      <c r="DX87" s="185" t="s">
        <v>5828</v>
      </c>
      <c r="DY87" s="185" t="s">
        <v>19</v>
      </c>
      <c r="DZ87" s="185">
        <v>3</v>
      </c>
      <c r="EA87" s="185" t="s">
        <v>5820</v>
      </c>
      <c r="EB87" s="185" t="s">
        <v>5829</v>
      </c>
      <c r="EC87" s="182">
        <v>44615</v>
      </c>
      <c r="ED87" s="192" t="s">
        <v>5833</v>
      </c>
      <c r="EE87" s="189">
        <v>2352000</v>
      </c>
      <c r="EF87" s="192" t="s">
        <v>5831</v>
      </c>
      <c r="EG87" s="192" t="s">
        <v>19</v>
      </c>
      <c r="EH87" s="192">
        <v>3</v>
      </c>
      <c r="EI87" s="192" t="s">
        <v>5820</v>
      </c>
      <c r="EJ87" s="192" t="s">
        <v>5832</v>
      </c>
      <c r="EK87" s="193">
        <v>44615</v>
      </c>
      <c r="EL87" s="191" t="s">
        <v>5834</v>
      </c>
      <c r="EM87" s="181">
        <v>84000</v>
      </c>
      <c r="EN87" s="185" t="s">
        <v>5818</v>
      </c>
      <c r="EO87" s="185" t="s">
        <v>19</v>
      </c>
      <c r="EP87" s="185">
        <v>3</v>
      </c>
      <c r="EQ87" s="185" t="s">
        <v>5820</v>
      </c>
      <c r="ER87" s="185" t="s">
        <v>5819</v>
      </c>
      <c r="ES87" s="182">
        <v>44615</v>
      </c>
      <c r="ET87" s="192" t="s">
        <v>5841</v>
      </c>
      <c r="EU87" s="192">
        <v>5117</v>
      </c>
      <c r="EV87" s="192" t="s">
        <v>5815</v>
      </c>
      <c r="EW87" s="192" t="s">
        <v>22</v>
      </c>
      <c r="EX87" s="192">
        <v>2</v>
      </c>
      <c r="EY87" s="192" t="s">
        <v>5816</v>
      </c>
      <c r="EZ87" s="192" t="s">
        <v>1918</v>
      </c>
      <c r="FA87" s="193">
        <v>44615</v>
      </c>
      <c r="FB87" s="191" t="s">
        <v>1152</v>
      </c>
      <c r="FC87" s="185">
        <v>5</v>
      </c>
      <c r="FD87" s="185" t="s">
        <v>14</v>
      </c>
      <c r="FE87" s="185" t="s">
        <v>22</v>
      </c>
      <c r="FF87" s="185">
        <v>2</v>
      </c>
      <c r="FG87" s="185" t="s">
        <v>1151</v>
      </c>
      <c r="FH87" s="185" t="s">
        <v>14</v>
      </c>
      <c r="FI87" s="182">
        <v>43649</v>
      </c>
      <c r="FJ87" s="191" t="s">
        <v>1159</v>
      </c>
      <c r="FK87" s="192" t="s">
        <v>14</v>
      </c>
      <c r="FL87" s="192" t="s">
        <v>14</v>
      </c>
      <c r="FM87" s="192" t="s">
        <v>14</v>
      </c>
      <c r="FN87" s="192" t="s">
        <v>14</v>
      </c>
      <c r="FO87" s="192" t="s">
        <v>1115</v>
      </c>
      <c r="FP87" s="189" t="s">
        <v>14</v>
      </c>
      <c r="FQ87" s="190">
        <v>43649</v>
      </c>
      <c r="FR87" s="191" t="s">
        <v>1160</v>
      </c>
      <c r="FS87" s="185">
        <v>800000</v>
      </c>
      <c r="FT87" s="185" t="s">
        <v>1131</v>
      </c>
      <c r="FU87" s="185" t="s">
        <v>22</v>
      </c>
      <c r="FV87" s="185">
        <v>2</v>
      </c>
      <c r="FW87" s="185" t="s">
        <v>1133</v>
      </c>
      <c r="FX87" s="185" t="s">
        <v>1132</v>
      </c>
      <c r="FY87" s="182">
        <v>43649</v>
      </c>
      <c r="FZ87" s="192" t="s">
        <v>4284</v>
      </c>
      <c r="GA87" s="192">
        <v>1</v>
      </c>
      <c r="GB87" s="192" t="s">
        <v>2716</v>
      </c>
      <c r="GC87" s="192" t="s">
        <v>22</v>
      </c>
      <c r="GD87" s="192">
        <v>2</v>
      </c>
      <c r="GE87" s="192" t="s">
        <v>14</v>
      </c>
      <c r="GF87" s="192" t="s">
        <v>14</v>
      </c>
      <c r="GG87" s="193">
        <v>44498</v>
      </c>
      <c r="GH87" s="191" t="s">
        <v>4290</v>
      </c>
      <c r="GI87" s="185">
        <v>3</v>
      </c>
      <c r="GJ87" s="185" t="s">
        <v>2716</v>
      </c>
      <c r="GK87" s="185" t="s">
        <v>22</v>
      </c>
      <c r="GL87" s="185">
        <v>2</v>
      </c>
      <c r="GM87" s="185" t="s">
        <v>14</v>
      </c>
      <c r="GN87" s="185" t="s">
        <v>14</v>
      </c>
      <c r="GO87" s="182">
        <v>44498</v>
      </c>
      <c r="GP87" s="192" t="s">
        <v>4285</v>
      </c>
      <c r="GQ87" s="192">
        <v>2</v>
      </c>
      <c r="GR87" s="192" t="s">
        <v>2716</v>
      </c>
      <c r="GS87" s="192" t="s">
        <v>22</v>
      </c>
      <c r="GT87" s="192">
        <v>2</v>
      </c>
      <c r="GU87" s="192" t="s">
        <v>14</v>
      </c>
      <c r="GV87" s="192" t="s">
        <v>14</v>
      </c>
      <c r="GW87" s="193">
        <v>44498</v>
      </c>
      <c r="GX87" s="191" t="s">
        <v>4291</v>
      </c>
      <c r="GY87" s="185">
        <v>2</v>
      </c>
      <c r="GZ87" s="185" t="s">
        <v>2716</v>
      </c>
      <c r="HA87" s="185" t="s">
        <v>22</v>
      </c>
      <c r="HB87" s="185">
        <v>2</v>
      </c>
      <c r="HC87" s="185" t="s">
        <v>14</v>
      </c>
      <c r="HD87" s="185" t="s">
        <v>14</v>
      </c>
      <c r="HE87" s="182">
        <v>44498</v>
      </c>
      <c r="HF87" s="192" t="s">
        <v>4283</v>
      </c>
      <c r="HG87" s="192">
        <v>2</v>
      </c>
      <c r="HH87" s="192" t="s">
        <v>2716</v>
      </c>
      <c r="HI87" s="192" t="s">
        <v>22</v>
      </c>
      <c r="HJ87" s="192">
        <v>2</v>
      </c>
      <c r="HK87" s="192" t="s">
        <v>14</v>
      </c>
      <c r="HL87" s="192" t="s">
        <v>14</v>
      </c>
      <c r="HM87" s="193">
        <v>44498</v>
      </c>
      <c r="HN87" s="191" t="s">
        <v>4289</v>
      </c>
      <c r="HO87" s="185">
        <v>3</v>
      </c>
      <c r="HP87" s="185" t="s">
        <v>2716</v>
      </c>
      <c r="HQ87" s="185" t="s">
        <v>22</v>
      </c>
      <c r="HR87" s="185">
        <v>2</v>
      </c>
      <c r="HS87" s="185" t="s">
        <v>14</v>
      </c>
      <c r="HT87" s="185" t="s">
        <v>14</v>
      </c>
      <c r="HU87" s="182">
        <v>44498</v>
      </c>
      <c r="HV87" s="192" t="s">
        <v>4286</v>
      </c>
      <c r="HW87" s="192">
        <v>3</v>
      </c>
      <c r="HX87" s="192" t="s">
        <v>2716</v>
      </c>
      <c r="HY87" s="192" t="s">
        <v>22</v>
      </c>
      <c r="HZ87" s="192">
        <v>2</v>
      </c>
      <c r="IA87" s="192" t="s">
        <v>14</v>
      </c>
      <c r="IB87" s="192" t="s">
        <v>14</v>
      </c>
      <c r="IC87" s="193">
        <v>44498</v>
      </c>
      <c r="ID87" s="191" t="s">
        <v>4288</v>
      </c>
      <c r="IE87" s="185">
        <v>1</v>
      </c>
      <c r="IF87" s="185" t="s">
        <v>2716</v>
      </c>
      <c r="IG87" s="185" t="s">
        <v>22</v>
      </c>
      <c r="IH87" s="185">
        <v>2</v>
      </c>
      <c r="II87" s="185" t="s">
        <v>14</v>
      </c>
      <c r="IJ87" s="185" t="s">
        <v>14</v>
      </c>
      <c r="IK87" s="182">
        <v>44498</v>
      </c>
      <c r="IL87" s="192" t="s">
        <v>4287</v>
      </c>
      <c r="IM87" s="192">
        <v>3</v>
      </c>
      <c r="IN87" s="192" t="s">
        <v>2716</v>
      </c>
      <c r="IO87" s="192" t="s">
        <v>22</v>
      </c>
      <c r="IP87" s="192">
        <v>2</v>
      </c>
      <c r="IQ87" s="192" t="s">
        <v>14</v>
      </c>
      <c r="IR87" s="192" t="s">
        <v>14</v>
      </c>
      <c r="IS87" s="193">
        <v>44498</v>
      </c>
    </row>
    <row r="88" spans="1:253" s="187" customFormat="1" ht="12.95" customHeight="1" x14ac:dyDescent="0.2">
      <c r="A88" s="187" t="s">
        <v>1135</v>
      </c>
      <c r="B88" s="187" t="s">
        <v>8415</v>
      </c>
      <c r="C88" s="187" t="s">
        <v>1136</v>
      </c>
      <c r="D88" s="187" t="s">
        <v>1114</v>
      </c>
      <c r="E88" s="187" t="s">
        <v>8042</v>
      </c>
      <c r="F88" s="187" t="s">
        <v>5838</v>
      </c>
      <c r="G88" s="188">
        <v>206140000</v>
      </c>
      <c r="H88" s="189" t="s">
        <v>5802</v>
      </c>
      <c r="I88" s="189" t="s">
        <v>22</v>
      </c>
      <c r="J88" s="189">
        <v>2</v>
      </c>
      <c r="K88" s="189" t="s">
        <v>2101</v>
      </c>
      <c r="L88" s="189" t="s">
        <v>5803</v>
      </c>
      <c r="M88" s="190">
        <v>44615</v>
      </c>
      <c r="N88" s="191" t="s">
        <v>2113</v>
      </c>
      <c r="O88" s="189">
        <v>181664</v>
      </c>
      <c r="P88" s="189" t="s">
        <v>2110</v>
      </c>
      <c r="Q88" s="189" t="s">
        <v>47</v>
      </c>
      <c r="R88" s="189">
        <v>1</v>
      </c>
      <c r="S88" s="189" t="s">
        <v>2112</v>
      </c>
      <c r="T88" s="189" t="s">
        <v>2111</v>
      </c>
      <c r="U88" s="190">
        <v>44165</v>
      </c>
      <c r="V88" s="191" t="s">
        <v>3005</v>
      </c>
      <c r="W88" s="189">
        <v>15532000</v>
      </c>
      <c r="X88" s="189" t="s">
        <v>3003</v>
      </c>
      <c r="Y88" s="189" t="s">
        <v>22</v>
      </c>
      <c r="Z88" s="189">
        <v>2</v>
      </c>
      <c r="AA88" s="189" t="s">
        <v>3004</v>
      </c>
      <c r="AB88" s="189" t="s">
        <v>2859</v>
      </c>
      <c r="AC88" s="190">
        <v>44418</v>
      </c>
      <c r="AD88" s="191" t="s">
        <v>4723</v>
      </c>
      <c r="AE88" s="189">
        <v>982000</v>
      </c>
      <c r="AF88" s="189" t="s">
        <v>4720</v>
      </c>
      <c r="AG88" s="189" t="s">
        <v>19</v>
      </c>
      <c r="AH88" s="189">
        <v>3</v>
      </c>
      <c r="AI88" s="189" t="s">
        <v>4722</v>
      </c>
      <c r="AJ88" s="189" t="s">
        <v>4721</v>
      </c>
      <c r="AK88" s="190">
        <v>44526</v>
      </c>
      <c r="AL88" s="191" t="s">
        <v>4727</v>
      </c>
      <c r="AM88" s="189">
        <v>380000</v>
      </c>
      <c r="AN88" s="189" t="s">
        <v>4724</v>
      </c>
      <c r="AO88" s="189" t="s">
        <v>19</v>
      </c>
      <c r="AP88" s="189">
        <v>3</v>
      </c>
      <c r="AQ88" s="189" t="s">
        <v>4726</v>
      </c>
      <c r="AR88" s="189" t="s">
        <v>4725</v>
      </c>
      <c r="AS88" s="190">
        <v>44526</v>
      </c>
      <c r="AT88" s="192" t="s">
        <v>1177</v>
      </c>
      <c r="AU88" s="189" t="s">
        <v>14</v>
      </c>
      <c r="AV88" s="189" t="s">
        <v>14</v>
      </c>
      <c r="AW88" s="189" t="s">
        <v>14</v>
      </c>
      <c r="AX88" s="189" t="s">
        <v>14</v>
      </c>
      <c r="AY88" s="189" t="s">
        <v>1173</v>
      </c>
      <c r="AZ88" s="189" t="s">
        <v>14</v>
      </c>
      <c r="BA88" s="190">
        <v>43672</v>
      </c>
      <c r="BB88" s="191" t="s">
        <v>1176</v>
      </c>
      <c r="BC88" s="189" t="s">
        <v>14</v>
      </c>
      <c r="BD88" s="189" t="s">
        <v>14</v>
      </c>
      <c r="BE88" s="189" t="s">
        <v>14</v>
      </c>
      <c r="BF88" s="189" t="s">
        <v>14</v>
      </c>
      <c r="BG88" s="189" t="s">
        <v>1173</v>
      </c>
      <c r="BH88" s="189" t="s">
        <v>14</v>
      </c>
      <c r="BI88" s="190">
        <v>43672</v>
      </c>
      <c r="BJ88" s="192" t="s">
        <v>5847</v>
      </c>
      <c r="BK88" s="192">
        <v>453</v>
      </c>
      <c r="BL88" s="192" t="s">
        <v>5815</v>
      </c>
      <c r="BM88" s="192" t="s">
        <v>19</v>
      </c>
      <c r="BN88" s="192">
        <v>3</v>
      </c>
      <c r="BO88" s="192" t="s">
        <v>5846</v>
      </c>
      <c r="BP88" s="189" t="s">
        <v>1918</v>
      </c>
      <c r="BQ88" s="193">
        <v>44615</v>
      </c>
      <c r="BR88" s="191" t="s">
        <v>1137</v>
      </c>
      <c r="BS88" s="192" t="s">
        <v>14</v>
      </c>
      <c r="BT88" s="192" t="s">
        <v>14</v>
      </c>
      <c r="BU88" s="192" t="s">
        <v>14</v>
      </c>
      <c r="BV88" s="192" t="s">
        <v>14</v>
      </c>
      <c r="BW88" s="192" t="s">
        <v>1115</v>
      </c>
      <c r="BX88" s="192" t="s">
        <v>14</v>
      </c>
      <c r="BY88" s="190">
        <v>43648</v>
      </c>
      <c r="BZ88" s="192" t="s">
        <v>1138</v>
      </c>
      <c r="CA88" s="192" t="s">
        <v>14</v>
      </c>
      <c r="CB88" s="192" t="s">
        <v>14</v>
      </c>
      <c r="CC88" s="192" t="s">
        <v>14</v>
      </c>
      <c r="CD88" s="192" t="s">
        <v>14</v>
      </c>
      <c r="CE88" s="192" t="s">
        <v>1115</v>
      </c>
      <c r="CF88" s="192" t="s">
        <v>14</v>
      </c>
      <c r="CG88" s="193">
        <v>43648</v>
      </c>
      <c r="CH88" s="191" t="s">
        <v>9073</v>
      </c>
      <c r="CI88" s="192" t="e">
        <v>#N/A</v>
      </c>
      <c r="CJ88" s="192" t="e">
        <v>#N/A</v>
      </c>
      <c r="CK88" s="192" t="e">
        <v>#N/A</v>
      </c>
      <c r="CL88" s="192" t="e">
        <v>#N/A</v>
      </c>
      <c r="CM88" s="192" t="e">
        <v>#N/A</v>
      </c>
      <c r="CN88" s="192" t="e">
        <v>#N/A</v>
      </c>
      <c r="CO88" s="194" t="e">
        <v>#N/A</v>
      </c>
      <c r="CP88" s="192" t="s">
        <v>1141</v>
      </c>
      <c r="CQ88" s="192" t="s">
        <v>14</v>
      </c>
      <c r="CR88" s="192" t="s">
        <v>14</v>
      </c>
      <c r="CS88" s="192" t="s">
        <v>14</v>
      </c>
      <c r="CT88" s="192" t="s">
        <v>14</v>
      </c>
      <c r="CU88" s="192" t="s">
        <v>1115</v>
      </c>
      <c r="CV88" s="192" t="s">
        <v>14</v>
      </c>
      <c r="CW88" s="190">
        <v>43648</v>
      </c>
      <c r="CX88" s="192" t="s">
        <v>4729</v>
      </c>
      <c r="CY88" s="189">
        <v>982000</v>
      </c>
      <c r="CZ88" s="189" t="s">
        <v>4720</v>
      </c>
      <c r="DA88" s="189" t="s">
        <v>19</v>
      </c>
      <c r="DB88" s="189">
        <v>3</v>
      </c>
      <c r="DC88" s="189" t="s">
        <v>4728</v>
      </c>
      <c r="DD88" s="189" t="s">
        <v>4721</v>
      </c>
      <c r="DE88" s="195">
        <v>44526</v>
      </c>
      <c r="DF88" s="191" t="s">
        <v>4730</v>
      </c>
      <c r="DG88" s="189">
        <v>14550000</v>
      </c>
      <c r="DH88" s="192" t="s">
        <v>4720</v>
      </c>
      <c r="DI88" s="192" t="s">
        <v>19</v>
      </c>
      <c r="DJ88" s="192">
        <v>3</v>
      </c>
      <c r="DK88" s="192" t="s">
        <v>4728</v>
      </c>
      <c r="DL88" s="192" t="s">
        <v>4721</v>
      </c>
      <c r="DM88" s="190">
        <v>44526</v>
      </c>
      <c r="DN88" s="192" t="s">
        <v>4731</v>
      </c>
      <c r="DO88" s="189">
        <v>0</v>
      </c>
      <c r="DP88" s="192" t="s">
        <v>4720</v>
      </c>
      <c r="DQ88" s="192" t="s">
        <v>19</v>
      </c>
      <c r="DR88" s="192">
        <v>3</v>
      </c>
      <c r="DS88" s="192" t="s">
        <v>4728</v>
      </c>
      <c r="DT88" s="192" t="s">
        <v>4721</v>
      </c>
      <c r="DU88" s="193">
        <v>44526</v>
      </c>
      <c r="DV88" s="191" t="s">
        <v>4732</v>
      </c>
      <c r="DW88" s="189">
        <v>982000</v>
      </c>
      <c r="DX88" s="192" t="s">
        <v>4720</v>
      </c>
      <c r="DY88" s="192" t="s">
        <v>19</v>
      </c>
      <c r="DZ88" s="192">
        <v>3</v>
      </c>
      <c r="EA88" s="192" t="s">
        <v>4728</v>
      </c>
      <c r="EB88" s="192" t="s">
        <v>4721</v>
      </c>
      <c r="EC88" s="190">
        <v>44526</v>
      </c>
      <c r="ED88" s="192" t="s">
        <v>4733</v>
      </c>
      <c r="EE88" s="189">
        <v>0</v>
      </c>
      <c r="EF88" s="192" t="s">
        <v>14</v>
      </c>
      <c r="EG88" s="192" t="s">
        <v>19</v>
      </c>
      <c r="EH88" s="192">
        <v>3</v>
      </c>
      <c r="EI88" s="192" t="s">
        <v>4728</v>
      </c>
      <c r="EJ88" s="192" t="s">
        <v>14</v>
      </c>
      <c r="EK88" s="193">
        <v>44526</v>
      </c>
      <c r="EL88" s="191" t="s">
        <v>4734</v>
      </c>
      <c r="EM88" s="189">
        <v>0</v>
      </c>
      <c r="EN88" s="192" t="s">
        <v>14</v>
      </c>
      <c r="EO88" s="192" t="s">
        <v>19</v>
      </c>
      <c r="EP88" s="192">
        <v>3</v>
      </c>
      <c r="EQ88" s="192" t="s">
        <v>4728</v>
      </c>
      <c r="ER88" s="192" t="s">
        <v>14</v>
      </c>
      <c r="ES88" s="190">
        <v>44526</v>
      </c>
      <c r="ET88" s="192" t="s">
        <v>5842</v>
      </c>
      <c r="EU88" s="192">
        <v>5117</v>
      </c>
      <c r="EV88" s="192" t="s">
        <v>5815</v>
      </c>
      <c r="EW88" s="192" t="s">
        <v>22</v>
      </c>
      <c r="EX88" s="192">
        <v>2</v>
      </c>
      <c r="EY88" s="192" t="s">
        <v>5816</v>
      </c>
      <c r="EZ88" s="192" t="s">
        <v>1918</v>
      </c>
      <c r="FA88" s="193">
        <v>44615</v>
      </c>
      <c r="FB88" s="191" t="s">
        <v>1140</v>
      </c>
      <c r="FC88" s="192">
        <v>5</v>
      </c>
      <c r="FD88" s="192" t="s">
        <v>14</v>
      </c>
      <c r="FE88" s="192" t="s">
        <v>22</v>
      </c>
      <c r="FF88" s="192">
        <v>2</v>
      </c>
      <c r="FG88" s="192" t="s">
        <v>1139</v>
      </c>
      <c r="FH88" s="192" t="s">
        <v>14</v>
      </c>
      <c r="FI88" s="190">
        <v>43648</v>
      </c>
      <c r="FJ88" s="191" t="s">
        <v>1143</v>
      </c>
      <c r="FK88" s="192" t="s">
        <v>14</v>
      </c>
      <c r="FL88" s="192" t="s">
        <v>14</v>
      </c>
      <c r="FM88" s="192" t="s">
        <v>14</v>
      </c>
      <c r="FN88" s="192" t="s">
        <v>14</v>
      </c>
      <c r="FO88" s="192" t="s">
        <v>1142</v>
      </c>
      <c r="FP88" s="189" t="s">
        <v>14</v>
      </c>
      <c r="FQ88" s="190">
        <v>43648</v>
      </c>
      <c r="FR88" s="191" t="s">
        <v>1145</v>
      </c>
      <c r="FS88" s="192" t="s">
        <v>14</v>
      </c>
      <c r="FT88" s="192" t="s">
        <v>14</v>
      </c>
      <c r="FU88" s="192" t="s">
        <v>14</v>
      </c>
      <c r="FV88" s="192" t="s">
        <v>14</v>
      </c>
      <c r="FW88" s="192" t="s">
        <v>1144</v>
      </c>
      <c r="FX88" s="192" t="s">
        <v>14</v>
      </c>
      <c r="FY88" s="190">
        <v>43648</v>
      </c>
      <c r="FZ88" s="192" t="s">
        <v>4293</v>
      </c>
      <c r="GA88" s="192">
        <v>0</v>
      </c>
      <c r="GB88" s="192" t="s">
        <v>2716</v>
      </c>
      <c r="GC88" s="192" t="s">
        <v>22</v>
      </c>
      <c r="GD88" s="192">
        <v>2</v>
      </c>
      <c r="GE88" s="192" t="s">
        <v>14</v>
      </c>
      <c r="GF88" s="192" t="s">
        <v>14</v>
      </c>
      <c r="GG88" s="193">
        <v>44498</v>
      </c>
      <c r="GH88" s="191" t="s">
        <v>4299</v>
      </c>
      <c r="GI88" s="192">
        <v>2</v>
      </c>
      <c r="GJ88" s="192" t="s">
        <v>2716</v>
      </c>
      <c r="GK88" s="192" t="s">
        <v>22</v>
      </c>
      <c r="GL88" s="192">
        <v>2</v>
      </c>
      <c r="GM88" s="192" t="s">
        <v>14</v>
      </c>
      <c r="GN88" s="192" t="s">
        <v>14</v>
      </c>
      <c r="GO88" s="190">
        <v>44498</v>
      </c>
      <c r="GP88" s="192" t="s">
        <v>4294</v>
      </c>
      <c r="GQ88" s="192">
        <v>0</v>
      </c>
      <c r="GR88" s="192" t="s">
        <v>2716</v>
      </c>
      <c r="GS88" s="192" t="s">
        <v>22</v>
      </c>
      <c r="GT88" s="192">
        <v>2</v>
      </c>
      <c r="GU88" s="192" t="s">
        <v>14</v>
      </c>
      <c r="GV88" s="192" t="s">
        <v>14</v>
      </c>
      <c r="GW88" s="193">
        <v>44498</v>
      </c>
      <c r="GX88" s="191" t="s">
        <v>4300</v>
      </c>
      <c r="GY88" s="192">
        <v>2</v>
      </c>
      <c r="GZ88" s="192" t="s">
        <v>2716</v>
      </c>
      <c r="HA88" s="192" t="s">
        <v>22</v>
      </c>
      <c r="HB88" s="192">
        <v>2</v>
      </c>
      <c r="HC88" s="192" t="s">
        <v>14</v>
      </c>
      <c r="HD88" s="192" t="s">
        <v>14</v>
      </c>
      <c r="HE88" s="190">
        <v>44498</v>
      </c>
      <c r="HF88" s="192" t="s">
        <v>4292</v>
      </c>
      <c r="HG88" s="192">
        <v>0</v>
      </c>
      <c r="HH88" s="192" t="s">
        <v>2716</v>
      </c>
      <c r="HI88" s="192" t="s">
        <v>22</v>
      </c>
      <c r="HJ88" s="192">
        <v>2</v>
      </c>
      <c r="HK88" s="192" t="s">
        <v>14</v>
      </c>
      <c r="HL88" s="192" t="s">
        <v>14</v>
      </c>
      <c r="HM88" s="193">
        <v>44498</v>
      </c>
      <c r="HN88" s="191" t="s">
        <v>4298</v>
      </c>
      <c r="HO88" s="192">
        <v>1</v>
      </c>
      <c r="HP88" s="192" t="s">
        <v>2716</v>
      </c>
      <c r="HQ88" s="192" t="s">
        <v>22</v>
      </c>
      <c r="HR88" s="192">
        <v>2</v>
      </c>
      <c r="HS88" s="192" t="s">
        <v>14</v>
      </c>
      <c r="HT88" s="192" t="s">
        <v>14</v>
      </c>
      <c r="HU88" s="190">
        <v>44498</v>
      </c>
      <c r="HV88" s="192" t="s">
        <v>4295</v>
      </c>
      <c r="HW88" s="192">
        <v>1</v>
      </c>
      <c r="HX88" s="192" t="s">
        <v>2716</v>
      </c>
      <c r="HY88" s="192" t="s">
        <v>22</v>
      </c>
      <c r="HZ88" s="192">
        <v>2</v>
      </c>
      <c r="IA88" s="192" t="s">
        <v>14</v>
      </c>
      <c r="IB88" s="192" t="s">
        <v>14</v>
      </c>
      <c r="IC88" s="193">
        <v>44498</v>
      </c>
      <c r="ID88" s="191" t="s">
        <v>4297</v>
      </c>
      <c r="IE88" s="192">
        <v>1</v>
      </c>
      <c r="IF88" s="192" t="s">
        <v>2716</v>
      </c>
      <c r="IG88" s="192" t="s">
        <v>22</v>
      </c>
      <c r="IH88" s="192">
        <v>2</v>
      </c>
      <c r="II88" s="192" t="s">
        <v>14</v>
      </c>
      <c r="IJ88" s="192" t="s">
        <v>14</v>
      </c>
      <c r="IK88" s="190">
        <v>44498</v>
      </c>
      <c r="IL88" s="192" t="s">
        <v>4296</v>
      </c>
      <c r="IM88" s="192">
        <v>3</v>
      </c>
      <c r="IN88" s="192" t="s">
        <v>2716</v>
      </c>
      <c r="IO88" s="192" t="s">
        <v>22</v>
      </c>
      <c r="IP88" s="192">
        <v>2</v>
      </c>
      <c r="IQ88" s="192" t="s">
        <v>14</v>
      </c>
      <c r="IR88" s="192" t="s">
        <v>14</v>
      </c>
      <c r="IS88" s="193">
        <v>44498</v>
      </c>
    </row>
    <row r="89" spans="1:253" s="187" customFormat="1" ht="12.95" customHeight="1" x14ac:dyDescent="0.2">
      <c r="A89" s="187" t="s">
        <v>1112</v>
      </c>
      <c r="B89" s="187" t="s">
        <v>8415</v>
      </c>
      <c r="C89" s="187" t="s">
        <v>1113</v>
      </c>
      <c r="D89" s="187" t="s">
        <v>1114</v>
      </c>
      <c r="E89" s="187" t="s">
        <v>8042</v>
      </c>
      <c r="F89" s="187" t="s">
        <v>5839</v>
      </c>
      <c r="G89" s="180">
        <v>206140000</v>
      </c>
      <c r="H89" s="181" t="s">
        <v>5802</v>
      </c>
      <c r="I89" s="181" t="s">
        <v>22</v>
      </c>
      <c r="J89" s="181">
        <v>2</v>
      </c>
      <c r="K89" s="181" t="s">
        <v>2101</v>
      </c>
      <c r="L89" s="181" t="s">
        <v>5803</v>
      </c>
      <c r="M89" s="182">
        <v>44615</v>
      </c>
      <c r="N89" s="191" t="s">
        <v>1129</v>
      </c>
      <c r="O89" s="183">
        <v>157918</v>
      </c>
      <c r="P89" s="183" t="s">
        <v>1126</v>
      </c>
      <c r="Q89" s="183" t="s">
        <v>47</v>
      </c>
      <c r="R89" s="183">
        <v>1</v>
      </c>
      <c r="S89" s="183" t="s">
        <v>1128</v>
      </c>
      <c r="T89" s="183" t="s">
        <v>1127</v>
      </c>
      <c r="U89" s="184">
        <v>43647</v>
      </c>
      <c r="V89" s="191" t="s">
        <v>5851</v>
      </c>
      <c r="W89" s="181">
        <v>14611000</v>
      </c>
      <c r="X89" s="181" t="s">
        <v>5848</v>
      </c>
      <c r="Y89" s="181" t="s">
        <v>22</v>
      </c>
      <c r="Z89" s="181">
        <v>2</v>
      </c>
      <c r="AA89" s="181" t="s">
        <v>5850</v>
      </c>
      <c r="AB89" s="181" t="s">
        <v>5849</v>
      </c>
      <c r="AC89" s="182">
        <v>44615</v>
      </c>
      <c r="AD89" s="191" t="s">
        <v>5852</v>
      </c>
      <c r="AE89" s="189">
        <v>14611000</v>
      </c>
      <c r="AF89" s="189" t="s">
        <v>5848</v>
      </c>
      <c r="AG89" s="189" t="s">
        <v>22</v>
      </c>
      <c r="AH89" s="189">
        <v>2</v>
      </c>
      <c r="AI89" s="189" t="s">
        <v>5850</v>
      </c>
      <c r="AJ89" s="189" t="s">
        <v>5849</v>
      </c>
      <c r="AK89" s="190">
        <v>44615</v>
      </c>
      <c r="AL89" s="191" t="s">
        <v>5856</v>
      </c>
      <c r="AM89" s="181">
        <v>4372000</v>
      </c>
      <c r="AN89" s="181" t="s">
        <v>5853</v>
      </c>
      <c r="AO89" s="181" t="s">
        <v>22</v>
      </c>
      <c r="AP89" s="181">
        <v>2</v>
      </c>
      <c r="AQ89" s="181" t="s">
        <v>5855</v>
      </c>
      <c r="AR89" s="181" t="s">
        <v>5854</v>
      </c>
      <c r="AS89" s="182">
        <v>44615</v>
      </c>
      <c r="AT89" s="192" t="s">
        <v>1179</v>
      </c>
      <c r="AU89" s="189" t="s">
        <v>14</v>
      </c>
      <c r="AV89" s="189" t="s">
        <v>14</v>
      </c>
      <c r="AW89" s="189" t="s">
        <v>14</v>
      </c>
      <c r="AX89" s="189" t="s">
        <v>14</v>
      </c>
      <c r="AY89" s="189" t="s">
        <v>1173</v>
      </c>
      <c r="AZ89" s="189" t="s">
        <v>14</v>
      </c>
      <c r="BA89" s="190">
        <v>43672</v>
      </c>
      <c r="BB89" s="191" t="s">
        <v>1178</v>
      </c>
      <c r="BC89" s="181" t="s">
        <v>14</v>
      </c>
      <c r="BD89" s="181" t="s">
        <v>14</v>
      </c>
      <c r="BE89" s="181" t="s">
        <v>14</v>
      </c>
      <c r="BF89" s="181" t="s">
        <v>14</v>
      </c>
      <c r="BG89" s="181" t="s">
        <v>1173</v>
      </c>
      <c r="BH89" s="181" t="s">
        <v>14</v>
      </c>
      <c r="BI89" s="182">
        <v>43672</v>
      </c>
      <c r="BJ89" s="192" t="s">
        <v>5858</v>
      </c>
      <c r="BK89" s="192">
        <v>1395</v>
      </c>
      <c r="BL89" s="192" t="s">
        <v>5815</v>
      </c>
      <c r="BM89" s="192" t="s">
        <v>22</v>
      </c>
      <c r="BN89" s="192">
        <v>2</v>
      </c>
      <c r="BO89" s="192" t="s">
        <v>5857</v>
      </c>
      <c r="BP89" s="189" t="s">
        <v>1918</v>
      </c>
      <c r="BQ89" s="193">
        <v>44615</v>
      </c>
      <c r="BR89" s="191" t="s">
        <v>1116</v>
      </c>
      <c r="BS89" s="185" t="s">
        <v>14</v>
      </c>
      <c r="BT89" s="185" t="s">
        <v>14</v>
      </c>
      <c r="BU89" s="185" t="s">
        <v>14</v>
      </c>
      <c r="BV89" s="185" t="s">
        <v>14</v>
      </c>
      <c r="BW89" s="185" t="s">
        <v>1115</v>
      </c>
      <c r="BX89" s="185" t="s">
        <v>14</v>
      </c>
      <c r="BY89" s="182">
        <v>43647</v>
      </c>
      <c r="BZ89" s="192" t="s">
        <v>1119</v>
      </c>
      <c r="CA89" s="192">
        <v>4300</v>
      </c>
      <c r="CB89" s="192" t="s">
        <v>880</v>
      </c>
      <c r="CC89" s="192" t="s">
        <v>22</v>
      </c>
      <c r="CD89" s="192">
        <v>2</v>
      </c>
      <c r="CE89" s="192" t="s">
        <v>1118</v>
      </c>
      <c r="CF89" s="192" t="s">
        <v>1117</v>
      </c>
      <c r="CG89" s="193">
        <v>43647</v>
      </c>
      <c r="CH89" s="191" t="s">
        <v>9074</v>
      </c>
      <c r="CI89" s="192" t="e">
        <v>#N/A</v>
      </c>
      <c r="CJ89" s="192" t="e">
        <v>#N/A</v>
      </c>
      <c r="CK89" s="192" t="e">
        <v>#N/A</v>
      </c>
      <c r="CL89" s="192" t="e">
        <v>#N/A</v>
      </c>
      <c r="CM89" s="192" t="e">
        <v>#N/A</v>
      </c>
      <c r="CN89" s="192" t="e">
        <v>#N/A</v>
      </c>
      <c r="CO89" s="194" t="e">
        <v>#N/A</v>
      </c>
      <c r="CP89" s="192" t="s">
        <v>1125</v>
      </c>
      <c r="CQ89" s="185" t="s">
        <v>14</v>
      </c>
      <c r="CR89" s="185" t="s">
        <v>1122</v>
      </c>
      <c r="CS89" s="185" t="s">
        <v>14</v>
      </c>
      <c r="CT89" s="185" t="s">
        <v>14</v>
      </c>
      <c r="CU89" s="185" t="s">
        <v>1124</v>
      </c>
      <c r="CV89" s="185" t="s">
        <v>1123</v>
      </c>
      <c r="CW89" s="182">
        <v>43647</v>
      </c>
      <c r="CX89" s="192" t="s">
        <v>5862</v>
      </c>
      <c r="CY89" s="189">
        <v>8400000</v>
      </c>
      <c r="CZ89" s="189" t="s">
        <v>5859</v>
      </c>
      <c r="DA89" s="189" t="s">
        <v>22</v>
      </c>
      <c r="DB89" s="189">
        <v>2</v>
      </c>
      <c r="DC89" s="189" t="s">
        <v>5861</v>
      </c>
      <c r="DD89" s="189" t="s">
        <v>5860</v>
      </c>
      <c r="DE89" s="195">
        <v>44615</v>
      </c>
      <c r="DF89" s="191" t="s">
        <v>5863</v>
      </c>
      <c r="DG89" s="181">
        <v>0</v>
      </c>
      <c r="DH89" s="185" t="s">
        <v>5848</v>
      </c>
      <c r="DI89" s="185" t="s">
        <v>22</v>
      </c>
      <c r="DJ89" s="185">
        <v>2</v>
      </c>
      <c r="DK89" s="185" t="s">
        <v>5861</v>
      </c>
      <c r="DL89" s="185" t="s">
        <v>5849</v>
      </c>
      <c r="DM89" s="182">
        <v>44615</v>
      </c>
      <c r="DN89" s="192" t="s">
        <v>5864</v>
      </c>
      <c r="DO89" s="189">
        <v>6211000</v>
      </c>
      <c r="DP89" s="192" t="s">
        <v>5848</v>
      </c>
      <c r="DQ89" s="192" t="s">
        <v>22</v>
      </c>
      <c r="DR89" s="192">
        <v>2</v>
      </c>
      <c r="DS89" s="192" t="s">
        <v>5861</v>
      </c>
      <c r="DT89" s="192" t="s">
        <v>5849</v>
      </c>
      <c r="DU89" s="193">
        <v>44615</v>
      </c>
      <c r="DV89" s="191" t="s">
        <v>5865</v>
      </c>
      <c r="DW89" s="181">
        <v>5964000</v>
      </c>
      <c r="DX89" s="185" t="s">
        <v>5859</v>
      </c>
      <c r="DY89" s="185" t="s">
        <v>22</v>
      </c>
      <c r="DZ89" s="185">
        <v>2</v>
      </c>
      <c r="EA89" s="185" t="s">
        <v>5861</v>
      </c>
      <c r="EB89" s="185" t="s">
        <v>5860</v>
      </c>
      <c r="EC89" s="182">
        <v>44615</v>
      </c>
      <c r="ED89" s="192" t="s">
        <v>5866</v>
      </c>
      <c r="EE89" s="189">
        <v>2352000</v>
      </c>
      <c r="EF89" s="192" t="s">
        <v>5859</v>
      </c>
      <c r="EG89" s="192" t="s">
        <v>22</v>
      </c>
      <c r="EH89" s="192">
        <v>2</v>
      </c>
      <c r="EI89" s="192" t="s">
        <v>5861</v>
      </c>
      <c r="EJ89" s="192" t="s">
        <v>5860</v>
      </c>
      <c r="EK89" s="193">
        <v>44615</v>
      </c>
      <c r="EL89" s="191" t="s">
        <v>5867</v>
      </c>
      <c r="EM89" s="181">
        <v>84000</v>
      </c>
      <c r="EN89" s="185" t="s">
        <v>5859</v>
      </c>
      <c r="EO89" s="185" t="s">
        <v>22</v>
      </c>
      <c r="EP89" s="185">
        <v>2</v>
      </c>
      <c r="EQ89" s="185" t="s">
        <v>5861</v>
      </c>
      <c r="ER89" s="185" t="s">
        <v>5860</v>
      </c>
      <c r="ES89" s="182">
        <v>44615</v>
      </c>
      <c r="ET89" s="192" t="s">
        <v>5843</v>
      </c>
      <c r="EU89" s="192">
        <v>5117</v>
      </c>
      <c r="EV89" s="192" t="s">
        <v>5815</v>
      </c>
      <c r="EW89" s="192" t="s">
        <v>22</v>
      </c>
      <c r="EX89" s="192">
        <v>2</v>
      </c>
      <c r="EY89" s="192" t="s">
        <v>5816</v>
      </c>
      <c r="EZ89" s="192" t="s">
        <v>1918</v>
      </c>
      <c r="FA89" s="193">
        <v>44615</v>
      </c>
      <c r="FB89" s="191" t="s">
        <v>1121</v>
      </c>
      <c r="FC89" s="185">
        <v>4</v>
      </c>
      <c r="FD89" s="185" t="s">
        <v>14</v>
      </c>
      <c r="FE89" s="185" t="s">
        <v>14</v>
      </c>
      <c r="FF89" s="185" t="s">
        <v>14</v>
      </c>
      <c r="FG89" s="185" t="s">
        <v>1120</v>
      </c>
      <c r="FH89" s="185" t="s">
        <v>14</v>
      </c>
      <c r="FI89" s="182">
        <v>43647</v>
      </c>
      <c r="FJ89" s="191" t="s">
        <v>1130</v>
      </c>
      <c r="FK89" s="192" t="s">
        <v>14</v>
      </c>
      <c r="FL89" s="192" t="s">
        <v>14</v>
      </c>
      <c r="FM89" s="192" t="s">
        <v>14</v>
      </c>
      <c r="FN89" s="192" t="s">
        <v>14</v>
      </c>
      <c r="FO89" s="192" t="s">
        <v>1115</v>
      </c>
      <c r="FP89" s="189" t="s">
        <v>14</v>
      </c>
      <c r="FQ89" s="190">
        <v>43647</v>
      </c>
      <c r="FR89" s="191" t="s">
        <v>1134</v>
      </c>
      <c r="FS89" s="185">
        <v>800000</v>
      </c>
      <c r="FT89" s="185" t="s">
        <v>1131</v>
      </c>
      <c r="FU89" s="185" t="s">
        <v>22</v>
      </c>
      <c r="FV89" s="185">
        <v>2</v>
      </c>
      <c r="FW89" s="185" t="s">
        <v>1133</v>
      </c>
      <c r="FX89" s="185" t="s">
        <v>1132</v>
      </c>
      <c r="FY89" s="182">
        <v>43647</v>
      </c>
      <c r="FZ89" s="192" t="s">
        <v>4302</v>
      </c>
      <c r="GA89" s="192">
        <v>1</v>
      </c>
      <c r="GB89" s="192" t="s">
        <v>2716</v>
      </c>
      <c r="GC89" s="192" t="s">
        <v>22</v>
      </c>
      <c r="GD89" s="192">
        <v>2</v>
      </c>
      <c r="GE89" s="192" t="s">
        <v>14</v>
      </c>
      <c r="GF89" s="192" t="s">
        <v>14</v>
      </c>
      <c r="GG89" s="193">
        <v>44498</v>
      </c>
      <c r="GH89" s="191" t="s">
        <v>4308</v>
      </c>
      <c r="GI89" s="185">
        <v>2</v>
      </c>
      <c r="GJ89" s="185" t="s">
        <v>2716</v>
      </c>
      <c r="GK89" s="185" t="s">
        <v>22</v>
      </c>
      <c r="GL89" s="185">
        <v>2</v>
      </c>
      <c r="GM89" s="185" t="s">
        <v>14</v>
      </c>
      <c r="GN89" s="185" t="s">
        <v>14</v>
      </c>
      <c r="GO89" s="182">
        <v>44498</v>
      </c>
      <c r="GP89" s="192" t="s">
        <v>4303</v>
      </c>
      <c r="GQ89" s="192">
        <v>2</v>
      </c>
      <c r="GR89" s="192" t="s">
        <v>2716</v>
      </c>
      <c r="GS89" s="192" t="s">
        <v>22</v>
      </c>
      <c r="GT89" s="192">
        <v>2</v>
      </c>
      <c r="GU89" s="192" t="s">
        <v>14</v>
      </c>
      <c r="GV89" s="192" t="s">
        <v>14</v>
      </c>
      <c r="GW89" s="193">
        <v>44498</v>
      </c>
      <c r="GX89" s="191" t="s">
        <v>4309</v>
      </c>
      <c r="GY89" s="185">
        <v>0</v>
      </c>
      <c r="GZ89" s="185" t="s">
        <v>2716</v>
      </c>
      <c r="HA89" s="185" t="s">
        <v>22</v>
      </c>
      <c r="HB89" s="185">
        <v>2</v>
      </c>
      <c r="HC89" s="185" t="s">
        <v>14</v>
      </c>
      <c r="HD89" s="185" t="s">
        <v>14</v>
      </c>
      <c r="HE89" s="182">
        <v>44498</v>
      </c>
      <c r="HF89" s="192" t="s">
        <v>4301</v>
      </c>
      <c r="HG89" s="192">
        <v>2</v>
      </c>
      <c r="HH89" s="192" t="s">
        <v>2716</v>
      </c>
      <c r="HI89" s="192" t="s">
        <v>22</v>
      </c>
      <c r="HJ89" s="192">
        <v>2</v>
      </c>
      <c r="HK89" s="192" t="s">
        <v>14</v>
      </c>
      <c r="HL89" s="192" t="s">
        <v>14</v>
      </c>
      <c r="HM89" s="193">
        <v>44498</v>
      </c>
      <c r="HN89" s="191" t="s">
        <v>4307</v>
      </c>
      <c r="HO89" s="185">
        <v>2</v>
      </c>
      <c r="HP89" s="185" t="s">
        <v>2716</v>
      </c>
      <c r="HQ89" s="185" t="s">
        <v>22</v>
      </c>
      <c r="HR89" s="185">
        <v>2</v>
      </c>
      <c r="HS89" s="185" t="s">
        <v>14</v>
      </c>
      <c r="HT89" s="185" t="s">
        <v>14</v>
      </c>
      <c r="HU89" s="182">
        <v>44498</v>
      </c>
      <c r="HV89" s="192" t="s">
        <v>4304</v>
      </c>
      <c r="HW89" s="192">
        <v>3</v>
      </c>
      <c r="HX89" s="192" t="s">
        <v>2716</v>
      </c>
      <c r="HY89" s="192" t="s">
        <v>22</v>
      </c>
      <c r="HZ89" s="192">
        <v>2</v>
      </c>
      <c r="IA89" s="192" t="s">
        <v>14</v>
      </c>
      <c r="IB89" s="192" t="s">
        <v>14</v>
      </c>
      <c r="IC89" s="193">
        <v>44498</v>
      </c>
      <c r="ID89" s="191" t="s">
        <v>4306</v>
      </c>
      <c r="IE89" s="185">
        <v>1</v>
      </c>
      <c r="IF89" s="185" t="s">
        <v>2716</v>
      </c>
      <c r="IG89" s="185" t="s">
        <v>22</v>
      </c>
      <c r="IH89" s="185">
        <v>2</v>
      </c>
      <c r="II89" s="185" t="s">
        <v>14</v>
      </c>
      <c r="IJ89" s="185" t="s">
        <v>14</v>
      </c>
      <c r="IK89" s="182">
        <v>44498</v>
      </c>
      <c r="IL89" s="192" t="s">
        <v>4305</v>
      </c>
      <c r="IM89" s="192">
        <v>3</v>
      </c>
      <c r="IN89" s="192" t="s">
        <v>2716</v>
      </c>
      <c r="IO89" s="192" t="s">
        <v>22</v>
      </c>
      <c r="IP89" s="192">
        <v>2</v>
      </c>
      <c r="IQ89" s="192" t="s">
        <v>14</v>
      </c>
      <c r="IR89" s="192" t="s">
        <v>14</v>
      </c>
      <c r="IS89" s="193">
        <v>44498</v>
      </c>
    </row>
    <row r="90" spans="1:253" s="187" customFormat="1" ht="12.95" customHeight="1" x14ac:dyDescent="0.2">
      <c r="A90" s="187" t="s">
        <v>1436</v>
      </c>
      <c r="B90" s="187" t="s">
        <v>8585</v>
      </c>
      <c r="C90" s="187" t="s">
        <v>1437</v>
      </c>
      <c r="D90" s="187" t="s">
        <v>1114</v>
      </c>
      <c r="E90" s="187" t="s">
        <v>8042</v>
      </c>
      <c r="F90" s="187" t="s">
        <v>5840</v>
      </c>
      <c r="G90" s="180">
        <v>206140000</v>
      </c>
      <c r="H90" s="181" t="s">
        <v>5802</v>
      </c>
      <c r="I90" s="181" t="s">
        <v>22</v>
      </c>
      <c r="J90" s="181">
        <v>2</v>
      </c>
      <c r="K90" s="181" t="s">
        <v>2101</v>
      </c>
      <c r="L90" s="181" t="s">
        <v>5803</v>
      </c>
      <c r="M90" s="182">
        <v>44615</v>
      </c>
      <c r="N90" s="191" t="s">
        <v>1667</v>
      </c>
      <c r="O90" s="183">
        <v>237708</v>
      </c>
      <c r="P90" s="183" t="s">
        <v>1664</v>
      </c>
      <c r="Q90" s="183" t="s">
        <v>22</v>
      </c>
      <c r="R90" s="183">
        <v>2</v>
      </c>
      <c r="S90" s="183" t="s">
        <v>1666</v>
      </c>
      <c r="T90" s="183" t="s">
        <v>1665</v>
      </c>
      <c r="U90" s="184">
        <v>43949</v>
      </c>
      <c r="V90" s="191" t="s">
        <v>3007</v>
      </c>
      <c r="W90" s="181">
        <v>35593000</v>
      </c>
      <c r="X90" s="181" t="s">
        <v>3003</v>
      </c>
      <c r="Y90" s="181" t="s">
        <v>22</v>
      </c>
      <c r="Z90" s="181">
        <v>2</v>
      </c>
      <c r="AA90" s="181" t="s">
        <v>3006</v>
      </c>
      <c r="AB90" s="181" t="s">
        <v>2859</v>
      </c>
      <c r="AC90" s="182">
        <v>44418</v>
      </c>
      <c r="AD90" s="191" t="s">
        <v>4736</v>
      </c>
      <c r="AE90" s="189">
        <v>3679000</v>
      </c>
      <c r="AF90" s="189" t="s">
        <v>4720</v>
      </c>
      <c r="AG90" s="189" t="s">
        <v>19</v>
      </c>
      <c r="AH90" s="189">
        <v>3</v>
      </c>
      <c r="AI90" s="189" t="s">
        <v>4735</v>
      </c>
      <c r="AJ90" s="189" t="s">
        <v>4721</v>
      </c>
      <c r="AK90" s="190">
        <v>44526</v>
      </c>
      <c r="AL90" s="191" t="s">
        <v>4740</v>
      </c>
      <c r="AM90" s="181">
        <v>485000</v>
      </c>
      <c r="AN90" s="181" t="s">
        <v>4737</v>
      </c>
      <c r="AO90" s="181" t="s">
        <v>19</v>
      </c>
      <c r="AP90" s="181">
        <v>3</v>
      </c>
      <c r="AQ90" s="181" t="s">
        <v>4739</v>
      </c>
      <c r="AR90" s="181" t="s">
        <v>4738</v>
      </c>
      <c r="AS90" s="182">
        <v>44526</v>
      </c>
      <c r="AT90" s="192" t="s">
        <v>1451</v>
      </c>
      <c r="AU90" s="189" t="s">
        <v>14</v>
      </c>
      <c r="AV90" s="189" t="s">
        <v>14</v>
      </c>
      <c r="AW90" s="189" t="s">
        <v>14</v>
      </c>
      <c r="AX90" s="189" t="s">
        <v>14</v>
      </c>
      <c r="AY90" s="189" t="s">
        <v>1173</v>
      </c>
      <c r="AZ90" s="189" t="s">
        <v>14</v>
      </c>
      <c r="BA90" s="190">
        <v>43815</v>
      </c>
      <c r="BB90" s="191" t="s">
        <v>1450</v>
      </c>
      <c r="BC90" s="181" t="s">
        <v>14</v>
      </c>
      <c r="BD90" s="181" t="s">
        <v>14</v>
      </c>
      <c r="BE90" s="181" t="s">
        <v>14</v>
      </c>
      <c r="BF90" s="181" t="s">
        <v>14</v>
      </c>
      <c r="BG90" s="181" t="s">
        <v>1173</v>
      </c>
      <c r="BH90" s="181" t="s">
        <v>14</v>
      </c>
      <c r="BI90" s="182">
        <v>43815</v>
      </c>
      <c r="BJ90" s="192" t="s">
        <v>5836</v>
      </c>
      <c r="BK90" s="192">
        <v>471</v>
      </c>
      <c r="BL90" s="192" t="s">
        <v>5815</v>
      </c>
      <c r="BM90" s="192" t="s">
        <v>19</v>
      </c>
      <c r="BN90" s="192">
        <v>3</v>
      </c>
      <c r="BO90" s="192" t="s">
        <v>5835</v>
      </c>
      <c r="BP90" s="189" t="s">
        <v>1918</v>
      </c>
      <c r="BQ90" s="193">
        <v>44615</v>
      </c>
      <c r="BR90" s="191" t="s">
        <v>1441</v>
      </c>
      <c r="BS90" s="185">
        <v>500</v>
      </c>
      <c r="BT90" s="185" t="s">
        <v>1438</v>
      </c>
      <c r="BU90" s="185" t="s">
        <v>19</v>
      </c>
      <c r="BV90" s="185">
        <v>3</v>
      </c>
      <c r="BW90" s="185" t="s">
        <v>1440</v>
      </c>
      <c r="BX90" s="185" t="s">
        <v>1439</v>
      </c>
      <c r="BY90" s="182">
        <v>43815</v>
      </c>
      <c r="BZ90" s="192" t="s">
        <v>1443</v>
      </c>
      <c r="CA90" s="192">
        <v>10500</v>
      </c>
      <c r="CB90" s="192" t="s">
        <v>1442</v>
      </c>
      <c r="CC90" s="192" t="s">
        <v>19</v>
      </c>
      <c r="CD90" s="192">
        <v>3</v>
      </c>
      <c r="CE90" s="192" t="s">
        <v>1440</v>
      </c>
      <c r="CF90" s="192" t="s">
        <v>1439</v>
      </c>
      <c r="CG90" s="193">
        <v>43815</v>
      </c>
      <c r="CH90" s="191" t="s">
        <v>9075</v>
      </c>
      <c r="CI90" s="192" t="e">
        <v>#N/A</v>
      </c>
      <c r="CJ90" s="192" t="e">
        <v>#N/A</v>
      </c>
      <c r="CK90" s="192" t="e">
        <v>#N/A</v>
      </c>
      <c r="CL90" s="192" t="e">
        <v>#N/A</v>
      </c>
      <c r="CM90" s="192" t="e">
        <v>#N/A</v>
      </c>
      <c r="CN90" s="192" t="e">
        <v>#N/A</v>
      </c>
      <c r="CO90" s="194" t="e">
        <v>#N/A</v>
      </c>
      <c r="CP90" s="192" t="s">
        <v>1449</v>
      </c>
      <c r="CQ90" s="185">
        <v>49</v>
      </c>
      <c r="CR90" s="185" t="s">
        <v>1446</v>
      </c>
      <c r="CS90" s="185" t="s">
        <v>19</v>
      </c>
      <c r="CT90" s="185">
        <v>3</v>
      </c>
      <c r="CU90" s="185" t="s">
        <v>1448</v>
      </c>
      <c r="CV90" s="185" t="s">
        <v>1447</v>
      </c>
      <c r="CW90" s="182">
        <v>43815</v>
      </c>
      <c r="CX90" s="192" t="s">
        <v>4742</v>
      </c>
      <c r="CY90" s="189">
        <v>3679000</v>
      </c>
      <c r="CZ90" s="189" t="s">
        <v>4720</v>
      </c>
      <c r="DA90" s="189" t="s">
        <v>19</v>
      </c>
      <c r="DB90" s="189">
        <v>3</v>
      </c>
      <c r="DC90" s="189" t="s">
        <v>4741</v>
      </c>
      <c r="DD90" s="189" t="s">
        <v>4721</v>
      </c>
      <c r="DE90" s="195">
        <v>44526</v>
      </c>
      <c r="DF90" s="191" t="s">
        <v>4743</v>
      </c>
      <c r="DG90" s="181">
        <v>31914000</v>
      </c>
      <c r="DH90" s="185" t="s">
        <v>4720</v>
      </c>
      <c r="DI90" s="185" t="s">
        <v>19</v>
      </c>
      <c r="DJ90" s="185">
        <v>3</v>
      </c>
      <c r="DK90" s="185" t="s">
        <v>4741</v>
      </c>
      <c r="DL90" s="185" t="s">
        <v>4721</v>
      </c>
      <c r="DM90" s="182">
        <v>44526</v>
      </c>
      <c r="DN90" s="192" t="s">
        <v>4744</v>
      </c>
      <c r="DO90" s="189">
        <v>0</v>
      </c>
      <c r="DP90" s="192" t="s">
        <v>4720</v>
      </c>
      <c r="DQ90" s="192" t="s">
        <v>19</v>
      </c>
      <c r="DR90" s="192">
        <v>3</v>
      </c>
      <c r="DS90" s="192" t="s">
        <v>4741</v>
      </c>
      <c r="DT90" s="192" t="s">
        <v>4721</v>
      </c>
      <c r="DU90" s="193">
        <v>44526</v>
      </c>
      <c r="DV90" s="191" t="s">
        <v>4745</v>
      </c>
      <c r="DW90" s="181">
        <v>3679000</v>
      </c>
      <c r="DX90" s="185" t="s">
        <v>4720</v>
      </c>
      <c r="DY90" s="185" t="s">
        <v>19</v>
      </c>
      <c r="DZ90" s="185">
        <v>3</v>
      </c>
      <c r="EA90" s="185" t="s">
        <v>4741</v>
      </c>
      <c r="EB90" s="185" t="s">
        <v>4721</v>
      </c>
      <c r="EC90" s="182">
        <v>44526</v>
      </c>
      <c r="ED90" s="192" t="s">
        <v>4746</v>
      </c>
      <c r="EE90" s="189">
        <v>0</v>
      </c>
      <c r="EF90" s="192" t="s">
        <v>14</v>
      </c>
      <c r="EG90" s="192" t="s">
        <v>19</v>
      </c>
      <c r="EH90" s="192">
        <v>3</v>
      </c>
      <c r="EI90" s="192" t="s">
        <v>4741</v>
      </c>
      <c r="EJ90" s="192" t="s">
        <v>14</v>
      </c>
      <c r="EK90" s="193">
        <v>44526</v>
      </c>
      <c r="EL90" s="191" t="s">
        <v>4747</v>
      </c>
      <c r="EM90" s="181">
        <v>0</v>
      </c>
      <c r="EN90" s="185" t="s">
        <v>14</v>
      </c>
      <c r="EO90" s="185" t="s">
        <v>19</v>
      </c>
      <c r="EP90" s="185">
        <v>3</v>
      </c>
      <c r="EQ90" s="185" t="s">
        <v>4741</v>
      </c>
      <c r="ER90" s="185" t="s">
        <v>14</v>
      </c>
      <c r="ES90" s="182">
        <v>44526</v>
      </c>
      <c r="ET90" s="192" t="s">
        <v>5844</v>
      </c>
      <c r="EU90" s="192">
        <v>5117</v>
      </c>
      <c r="EV90" s="192" t="s">
        <v>5815</v>
      </c>
      <c r="EW90" s="192" t="s">
        <v>22</v>
      </c>
      <c r="EX90" s="192">
        <v>2</v>
      </c>
      <c r="EY90" s="192" t="s">
        <v>5816</v>
      </c>
      <c r="EZ90" s="192" t="s">
        <v>1918</v>
      </c>
      <c r="FA90" s="193">
        <v>44615</v>
      </c>
      <c r="FB90" s="191" t="s">
        <v>1445</v>
      </c>
      <c r="FC90" s="185">
        <v>5</v>
      </c>
      <c r="FD90" s="185" t="s">
        <v>14</v>
      </c>
      <c r="FE90" s="185" t="s">
        <v>47</v>
      </c>
      <c r="FF90" s="185">
        <v>1</v>
      </c>
      <c r="FG90" s="185" t="s">
        <v>1444</v>
      </c>
      <c r="FH90" s="185" t="s">
        <v>14</v>
      </c>
      <c r="FI90" s="182">
        <v>43815</v>
      </c>
      <c r="FJ90" s="191" t="s">
        <v>1471</v>
      </c>
      <c r="FK90" s="192" t="s">
        <v>14</v>
      </c>
      <c r="FL90" s="192" t="s">
        <v>14</v>
      </c>
      <c r="FM90" s="192" t="s">
        <v>14</v>
      </c>
      <c r="FN90" s="192" t="s">
        <v>14</v>
      </c>
      <c r="FO90" s="192" t="s">
        <v>14</v>
      </c>
      <c r="FP90" s="189" t="s">
        <v>14</v>
      </c>
      <c r="FQ90" s="190">
        <v>43818</v>
      </c>
      <c r="FR90" s="191" t="s">
        <v>1472</v>
      </c>
      <c r="FS90" s="185" t="s">
        <v>14</v>
      </c>
      <c r="FT90" s="185" t="s">
        <v>14</v>
      </c>
      <c r="FU90" s="185" t="s">
        <v>14</v>
      </c>
      <c r="FV90" s="185" t="s">
        <v>14</v>
      </c>
      <c r="FW90" s="185" t="s">
        <v>14</v>
      </c>
      <c r="FX90" s="185" t="s">
        <v>14</v>
      </c>
      <c r="FY90" s="182">
        <v>43818</v>
      </c>
      <c r="FZ90" s="192" t="s">
        <v>4311</v>
      </c>
      <c r="GA90" s="192">
        <v>0</v>
      </c>
      <c r="GB90" s="192" t="s">
        <v>2716</v>
      </c>
      <c r="GC90" s="192" t="s">
        <v>22</v>
      </c>
      <c r="GD90" s="192">
        <v>2</v>
      </c>
      <c r="GE90" s="192" t="s">
        <v>14</v>
      </c>
      <c r="GF90" s="192" t="s">
        <v>14</v>
      </c>
      <c r="GG90" s="193">
        <v>44498</v>
      </c>
      <c r="GH90" s="191" t="s">
        <v>4317</v>
      </c>
      <c r="GI90" s="185">
        <v>3</v>
      </c>
      <c r="GJ90" s="185" t="s">
        <v>2716</v>
      </c>
      <c r="GK90" s="185" t="s">
        <v>22</v>
      </c>
      <c r="GL90" s="185">
        <v>2</v>
      </c>
      <c r="GM90" s="185" t="s">
        <v>14</v>
      </c>
      <c r="GN90" s="185" t="s">
        <v>14</v>
      </c>
      <c r="GO90" s="182">
        <v>44498</v>
      </c>
      <c r="GP90" s="192" t="s">
        <v>4312</v>
      </c>
      <c r="GQ90" s="192">
        <v>0</v>
      </c>
      <c r="GR90" s="192" t="s">
        <v>2716</v>
      </c>
      <c r="GS90" s="192" t="s">
        <v>22</v>
      </c>
      <c r="GT90" s="192">
        <v>2</v>
      </c>
      <c r="GU90" s="192" t="s">
        <v>14</v>
      </c>
      <c r="GV90" s="192" t="s">
        <v>14</v>
      </c>
      <c r="GW90" s="193">
        <v>44498</v>
      </c>
      <c r="GX90" s="191" t="s">
        <v>4318</v>
      </c>
      <c r="GY90" s="185">
        <v>0</v>
      </c>
      <c r="GZ90" s="185" t="s">
        <v>2716</v>
      </c>
      <c r="HA90" s="185" t="s">
        <v>22</v>
      </c>
      <c r="HB90" s="185">
        <v>2</v>
      </c>
      <c r="HC90" s="185" t="s">
        <v>14</v>
      </c>
      <c r="HD90" s="185" t="s">
        <v>14</v>
      </c>
      <c r="HE90" s="182">
        <v>44498</v>
      </c>
      <c r="HF90" s="192" t="s">
        <v>4310</v>
      </c>
      <c r="HG90" s="192">
        <v>2</v>
      </c>
      <c r="HH90" s="192" t="s">
        <v>2716</v>
      </c>
      <c r="HI90" s="192" t="s">
        <v>22</v>
      </c>
      <c r="HJ90" s="192">
        <v>2</v>
      </c>
      <c r="HK90" s="192" t="s">
        <v>14</v>
      </c>
      <c r="HL90" s="192" t="s">
        <v>14</v>
      </c>
      <c r="HM90" s="193">
        <v>44498</v>
      </c>
      <c r="HN90" s="191" t="s">
        <v>4316</v>
      </c>
      <c r="HO90" s="185">
        <v>2</v>
      </c>
      <c r="HP90" s="185" t="s">
        <v>2716</v>
      </c>
      <c r="HQ90" s="185" t="s">
        <v>22</v>
      </c>
      <c r="HR90" s="185">
        <v>2</v>
      </c>
      <c r="HS90" s="185" t="s">
        <v>14</v>
      </c>
      <c r="HT90" s="185" t="s">
        <v>14</v>
      </c>
      <c r="HU90" s="182">
        <v>44498</v>
      </c>
      <c r="HV90" s="192" t="s">
        <v>4313</v>
      </c>
      <c r="HW90" s="192">
        <v>2</v>
      </c>
      <c r="HX90" s="192" t="s">
        <v>2716</v>
      </c>
      <c r="HY90" s="192" t="s">
        <v>22</v>
      </c>
      <c r="HZ90" s="192">
        <v>2</v>
      </c>
      <c r="IA90" s="192" t="s">
        <v>14</v>
      </c>
      <c r="IB90" s="192" t="s">
        <v>14</v>
      </c>
      <c r="IC90" s="193">
        <v>44498</v>
      </c>
      <c r="ID90" s="191" t="s">
        <v>4315</v>
      </c>
      <c r="IE90" s="185">
        <v>1</v>
      </c>
      <c r="IF90" s="185" t="s">
        <v>2716</v>
      </c>
      <c r="IG90" s="185" t="s">
        <v>22</v>
      </c>
      <c r="IH90" s="185">
        <v>2</v>
      </c>
      <c r="II90" s="185" t="s">
        <v>14</v>
      </c>
      <c r="IJ90" s="185" t="s">
        <v>14</v>
      </c>
      <c r="IK90" s="182">
        <v>44498</v>
      </c>
      <c r="IL90" s="192" t="s">
        <v>4314</v>
      </c>
      <c r="IM90" s="192">
        <v>3</v>
      </c>
      <c r="IN90" s="192" t="s">
        <v>2716</v>
      </c>
      <c r="IO90" s="192" t="s">
        <v>22</v>
      </c>
      <c r="IP90" s="192">
        <v>2</v>
      </c>
      <c r="IQ90" s="192" t="s">
        <v>14</v>
      </c>
      <c r="IR90" s="192" t="s">
        <v>14</v>
      </c>
      <c r="IS90" s="193">
        <v>44498</v>
      </c>
    </row>
    <row r="91" spans="1:253" s="187" customFormat="1" ht="12.95" customHeight="1" x14ac:dyDescent="0.2">
      <c r="A91" s="187" t="s">
        <v>1476</v>
      </c>
      <c r="B91" s="187" t="s">
        <v>8427</v>
      </c>
      <c r="C91" s="187" t="s">
        <v>1477</v>
      </c>
      <c r="D91" s="187" t="s">
        <v>1114</v>
      </c>
      <c r="E91" s="187" t="s">
        <v>8042</v>
      </c>
      <c r="F91" s="187" t="s">
        <v>5837</v>
      </c>
      <c r="G91" s="180">
        <v>206140000</v>
      </c>
      <c r="H91" s="181" t="s">
        <v>5802</v>
      </c>
      <c r="I91" s="181" t="s">
        <v>22</v>
      </c>
      <c r="J91" s="181">
        <v>2</v>
      </c>
      <c r="K91" s="181" t="s">
        <v>2101</v>
      </c>
      <c r="L91" s="181" t="s">
        <v>5803</v>
      </c>
      <c r="M91" s="182">
        <v>44615</v>
      </c>
      <c r="N91" s="191" t="s">
        <v>2857</v>
      </c>
      <c r="O91" s="183">
        <v>108688</v>
      </c>
      <c r="P91" s="183" t="s">
        <v>2854</v>
      </c>
      <c r="Q91" s="183" t="s">
        <v>22</v>
      </c>
      <c r="R91" s="183">
        <v>2</v>
      </c>
      <c r="S91" s="183" t="s">
        <v>2856</v>
      </c>
      <c r="T91" s="183" t="s">
        <v>2855</v>
      </c>
      <c r="U91" s="184">
        <v>44376</v>
      </c>
      <c r="V91" s="191" t="s">
        <v>2861</v>
      </c>
      <c r="W91" s="181">
        <v>12675000</v>
      </c>
      <c r="X91" s="181" t="s">
        <v>2858</v>
      </c>
      <c r="Y91" s="181" t="s">
        <v>22</v>
      </c>
      <c r="Z91" s="181">
        <v>2</v>
      </c>
      <c r="AA91" s="181" t="s">
        <v>2860</v>
      </c>
      <c r="AB91" s="181" t="s">
        <v>2859</v>
      </c>
      <c r="AC91" s="182">
        <v>44376</v>
      </c>
      <c r="AD91" s="191" t="s">
        <v>4711</v>
      </c>
      <c r="AE91" s="189">
        <v>69000</v>
      </c>
      <c r="AF91" s="189" t="s">
        <v>4708</v>
      </c>
      <c r="AG91" s="189" t="s">
        <v>22</v>
      </c>
      <c r="AH91" s="189">
        <v>2</v>
      </c>
      <c r="AI91" s="189" t="s">
        <v>4710</v>
      </c>
      <c r="AJ91" s="189" t="s">
        <v>4709</v>
      </c>
      <c r="AK91" s="190">
        <v>44526</v>
      </c>
      <c r="AL91" s="191" t="s">
        <v>4719</v>
      </c>
      <c r="AM91" s="181">
        <v>69000</v>
      </c>
      <c r="AN91" s="181" t="s">
        <v>4708</v>
      </c>
      <c r="AO91" s="181" t="s">
        <v>22</v>
      </c>
      <c r="AP91" s="181">
        <v>2</v>
      </c>
      <c r="AQ91" s="181" t="s">
        <v>4710</v>
      </c>
      <c r="AR91" s="181" t="s">
        <v>4709</v>
      </c>
      <c r="AS91" s="182">
        <v>44526</v>
      </c>
      <c r="AT91" s="192" t="s">
        <v>1482</v>
      </c>
      <c r="AU91" s="189" t="s">
        <v>14</v>
      </c>
      <c r="AV91" s="189" t="s">
        <v>14</v>
      </c>
      <c r="AW91" s="189" t="s">
        <v>14</v>
      </c>
      <c r="AX91" s="189" t="s">
        <v>14</v>
      </c>
      <c r="AY91" s="189" t="s">
        <v>14</v>
      </c>
      <c r="AZ91" s="189" t="s">
        <v>14</v>
      </c>
      <c r="BA91" s="190">
        <v>43840</v>
      </c>
      <c r="BB91" s="191" t="s">
        <v>1481</v>
      </c>
      <c r="BC91" s="181" t="s">
        <v>14</v>
      </c>
      <c r="BD91" s="181" t="s">
        <v>14</v>
      </c>
      <c r="BE91" s="181" t="s">
        <v>14</v>
      </c>
      <c r="BF91" s="181" t="s">
        <v>14</v>
      </c>
      <c r="BG91" s="181" t="s">
        <v>14</v>
      </c>
      <c r="BH91" s="181" t="s">
        <v>14</v>
      </c>
      <c r="BI91" s="182">
        <v>43840</v>
      </c>
      <c r="BJ91" s="192" t="s">
        <v>2863</v>
      </c>
      <c r="BK91" s="192">
        <v>0</v>
      </c>
      <c r="BL91" s="192" t="s">
        <v>14</v>
      </c>
      <c r="BM91" s="192" t="s">
        <v>14</v>
      </c>
      <c r="BN91" s="192" t="s">
        <v>14</v>
      </c>
      <c r="BO91" s="192" t="s">
        <v>2862</v>
      </c>
      <c r="BP91" s="189" t="s">
        <v>14</v>
      </c>
      <c r="BQ91" s="193">
        <v>44376</v>
      </c>
      <c r="BR91" s="191" t="s">
        <v>1478</v>
      </c>
      <c r="BS91" s="185" t="s">
        <v>14</v>
      </c>
      <c r="BT91" s="185" t="s">
        <v>14</v>
      </c>
      <c r="BU91" s="185" t="s">
        <v>14</v>
      </c>
      <c r="BV91" s="185" t="s">
        <v>14</v>
      </c>
      <c r="BW91" s="185" t="s">
        <v>14</v>
      </c>
      <c r="BX91" s="185" t="s">
        <v>1216</v>
      </c>
      <c r="BY91" s="182">
        <v>43840</v>
      </c>
      <c r="BZ91" s="192" t="s">
        <v>1479</v>
      </c>
      <c r="CA91" s="192" t="s">
        <v>14</v>
      </c>
      <c r="CB91" s="192" t="s">
        <v>14</v>
      </c>
      <c r="CC91" s="192" t="s">
        <v>14</v>
      </c>
      <c r="CD91" s="192" t="s">
        <v>14</v>
      </c>
      <c r="CE91" s="192" t="s">
        <v>14</v>
      </c>
      <c r="CF91" s="192" t="s">
        <v>1216</v>
      </c>
      <c r="CG91" s="193">
        <v>43840</v>
      </c>
      <c r="CH91" s="191" t="s">
        <v>9076</v>
      </c>
      <c r="CI91" s="192" t="e">
        <v>#N/A</v>
      </c>
      <c r="CJ91" s="192" t="e">
        <v>#N/A</v>
      </c>
      <c r="CK91" s="192" t="e">
        <v>#N/A</v>
      </c>
      <c r="CL91" s="192" t="e">
        <v>#N/A</v>
      </c>
      <c r="CM91" s="192" t="e">
        <v>#N/A</v>
      </c>
      <c r="CN91" s="192" t="e">
        <v>#N/A</v>
      </c>
      <c r="CO91" s="194" t="e">
        <v>#N/A</v>
      </c>
      <c r="CP91" s="192" t="s">
        <v>1480</v>
      </c>
      <c r="CQ91" s="185" t="s">
        <v>14</v>
      </c>
      <c r="CR91" s="185" t="s">
        <v>14</v>
      </c>
      <c r="CS91" s="185" t="s">
        <v>14</v>
      </c>
      <c r="CT91" s="185" t="s">
        <v>14</v>
      </c>
      <c r="CU91" s="185" t="s">
        <v>14</v>
      </c>
      <c r="CV91" s="185" t="s">
        <v>1216</v>
      </c>
      <c r="CW91" s="182">
        <v>43840</v>
      </c>
      <c r="CX91" s="192" t="s">
        <v>4713</v>
      </c>
      <c r="CY91" s="189">
        <v>69000</v>
      </c>
      <c r="CZ91" s="189" t="s">
        <v>4708</v>
      </c>
      <c r="DA91" s="189" t="s">
        <v>22</v>
      </c>
      <c r="DB91" s="189">
        <v>2</v>
      </c>
      <c r="DC91" s="189" t="s">
        <v>4712</v>
      </c>
      <c r="DD91" s="189" t="s">
        <v>4709</v>
      </c>
      <c r="DE91" s="195">
        <v>44526</v>
      </c>
      <c r="DF91" s="191" t="s">
        <v>4714</v>
      </c>
      <c r="DG91" s="181">
        <v>12606000</v>
      </c>
      <c r="DH91" s="185" t="s">
        <v>4708</v>
      </c>
      <c r="DI91" s="185" t="s">
        <v>22</v>
      </c>
      <c r="DJ91" s="185">
        <v>2</v>
      </c>
      <c r="DK91" s="185" t="s">
        <v>4712</v>
      </c>
      <c r="DL91" s="185" t="s">
        <v>4709</v>
      </c>
      <c r="DM91" s="182">
        <v>44526</v>
      </c>
      <c r="DN91" s="192" t="s">
        <v>4715</v>
      </c>
      <c r="DO91" s="189">
        <v>0</v>
      </c>
      <c r="DP91" s="192" t="s">
        <v>4708</v>
      </c>
      <c r="DQ91" s="192" t="s">
        <v>22</v>
      </c>
      <c r="DR91" s="192">
        <v>2</v>
      </c>
      <c r="DS91" s="192" t="s">
        <v>4712</v>
      </c>
      <c r="DT91" s="192" t="s">
        <v>4709</v>
      </c>
      <c r="DU91" s="193">
        <v>44526</v>
      </c>
      <c r="DV91" s="191" t="s">
        <v>4716</v>
      </c>
      <c r="DW91" s="181">
        <v>69000</v>
      </c>
      <c r="DX91" s="185" t="s">
        <v>4708</v>
      </c>
      <c r="DY91" s="185" t="s">
        <v>22</v>
      </c>
      <c r="DZ91" s="185">
        <v>2</v>
      </c>
      <c r="EA91" s="185" t="s">
        <v>4712</v>
      </c>
      <c r="EB91" s="185" t="s">
        <v>4709</v>
      </c>
      <c r="EC91" s="182">
        <v>44526</v>
      </c>
      <c r="ED91" s="192" t="s">
        <v>4717</v>
      </c>
      <c r="EE91" s="189">
        <v>0</v>
      </c>
      <c r="EF91" s="192" t="s">
        <v>14</v>
      </c>
      <c r="EG91" s="192" t="s">
        <v>22</v>
      </c>
      <c r="EH91" s="192">
        <v>2</v>
      </c>
      <c r="EI91" s="192" t="s">
        <v>4712</v>
      </c>
      <c r="EJ91" s="192" t="s">
        <v>14</v>
      </c>
      <c r="EK91" s="193">
        <v>44526</v>
      </c>
      <c r="EL91" s="191" t="s">
        <v>4718</v>
      </c>
      <c r="EM91" s="181">
        <v>0</v>
      </c>
      <c r="EN91" s="185" t="s">
        <v>14</v>
      </c>
      <c r="EO91" s="185" t="s">
        <v>22</v>
      </c>
      <c r="EP91" s="185">
        <v>2</v>
      </c>
      <c r="EQ91" s="185" t="s">
        <v>4712</v>
      </c>
      <c r="ER91" s="185" t="s">
        <v>14</v>
      </c>
      <c r="ES91" s="182">
        <v>44526</v>
      </c>
      <c r="ET91" s="192" t="s">
        <v>5845</v>
      </c>
      <c r="EU91" s="192">
        <v>5117</v>
      </c>
      <c r="EV91" s="192" t="s">
        <v>5815</v>
      </c>
      <c r="EW91" s="192" t="s">
        <v>22</v>
      </c>
      <c r="EX91" s="192">
        <v>2</v>
      </c>
      <c r="EY91" s="192" t="s">
        <v>5816</v>
      </c>
      <c r="EZ91" s="192" t="s">
        <v>1918</v>
      </c>
      <c r="FA91" s="193">
        <v>44615</v>
      </c>
      <c r="FB91" s="191" t="s">
        <v>1502</v>
      </c>
      <c r="FC91" s="185">
        <v>2139</v>
      </c>
      <c r="FD91" s="185" t="s">
        <v>1499</v>
      </c>
      <c r="FE91" s="185" t="s">
        <v>22</v>
      </c>
      <c r="FF91" s="185">
        <v>2</v>
      </c>
      <c r="FG91" s="185" t="s">
        <v>1501</v>
      </c>
      <c r="FH91" s="185" t="s">
        <v>1500</v>
      </c>
      <c r="FI91" s="182">
        <v>43859</v>
      </c>
      <c r="FJ91" s="191" t="s">
        <v>1483</v>
      </c>
      <c r="FK91" s="192" t="s">
        <v>14</v>
      </c>
      <c r="FL91" s="192" t="s">
        <v>14</v>
      </c>
      <c r="FM91" s="192" t="s">
        <v>14</v>
      </c>
      <c r="FN91" s="192" t="s">
        <v>14</v>
      </c>
      <c r="FO91" s="192" t="s">
        <v>14</v>
      </c>
      <c r="FP91" s="189" t="s">
        <v>14</v>
      </c>
      <c r="FQ91" s="190">
        <v>43840</v>
      </c>
      <c r="FR91" s="191" t="s">
        <v>1484</v>
      </c>
      <c r="FS91" s="185" t="s">
        <v>14</v>
      </c>
      <c r="FT91" s="185" t="s">
        <v>14</v>
      </c>
      <c r="FU91" s="185" t="s">
        <v>14</v>
      </c>
      <c r="FV91" s="185" t="s">
        <v>14</v>
      </c>
      <c r="FW91" s="185" t="s">
        <v>14</v>
      </c>
      <c r="FX91" s="185" t="s">
        <v>14</v>
      </c>
      <c r="FY91" s="182">
        <v>43840</v>
      </c>
      <c r="FZ91" s="192" t="s">
        <v>4320</v>
      </c>
      <c r="GA91" s="192">
        <v>0</v>
      </c>
      <c r="GB91" s="192" t="s">
        <v>2716</v>
      </c>
      <c r="GC91" s="192" t="s">
        <v>22</v>
      </c>
      <c r="GD91" s="192">
        <v>2</v>
      </c>
      <c r="GE91" s="192" t="s">
        <v>14</v>
      </c>
      <c r="GF91" s="192" t="s">
        <v>14</v>
      </c>
      <c r="GG91" s="193">
        <v>44498</v>
      </c>
      <c r="GH91" s="191" t="s">
        <v>4326</v>
      </c>
      <c r="GI91" s="185">
        <v>2</v>
      </c>
      <c r="GJ91" s="185" t="s">
        <v>2716</v>
      </c>
      <c r="GK91" s="185" t="s">
        <v>22</v>
      </c>
      <c r="GL91" s="185">
        <v>2</v>
      </c>
      <c r="GM91" s="185" t="s">
        <v>14</v>
      </c>
      <c r="GN91" s="185" t="s">
        <v>14</v>
      </c>
      <c r="GO91" s="182">
        <v>44498</v>
      </c>
      <c r="GP91" s="192" t="s">
        <v>4321</v>
      </c>
      <c r="GQ91" s="192">
        <v>0</v>
      </c>
      <c r="GR91" s="192" t="s">
        <v>2716</v>
      </c>
      <c r="GS91" s="192" t="s">
        <v>22</v>
      </c>
      <c r="GT91" s="192">
        <v>2</v>
      </c>
      <c r="GU91" s="192" t="s">
        <v>14</v>
      </c>
      <c r="GV91" s="192" t="s">
        <v>14</v>
      </c>
      <c r="GW91" s="193">
        <v>44498</v>
      </c>
      <c r="GX91" s="191" t="s">
        <v>4327</v>
      </c>
      <c r="GY91" s="185">
        <v>0</v>
      </c>
      <c r="GZ91" s="185" t="s">
        <v>2716</v>
      </c>
      <c r="HA91" s="185" t="s">
        <v>22</v>
      </c>
      <c r="HB91" s="185">
        <v>2</v>
      </c>
      <c r="HC91" s="185" t="s">
        <v>14</v>
      </c>
      <c r="HD91" s="185" t="s">
        <v>14</v>
      </c>
      <c r="HE91" s="182">
        <v>44498</v>
      </c>
      <c r="HF91" s="192" t="s">
        <v>4319</v>
      </c>
      <c r="HG91" s="192">
        <v>0</v>
      </c>
      <c r="HH91" s="192" t="s">
        <v>2716</v>
      </c>
      <c r="HI91" s="192" t="s">
        <v>22</v>
      </c>
      <c r="HJ91" s="192">
        <v>2</v>
      </c>
      <c r="HK91" s="192" t="s">
        <v>14</v>
      </c>
      <c r="HL91" s="192" t="s">
        <v>14</v>
      </c>
      <c r="HM91" s="193">
        <v>44498</v>
      </c>
      <c r="HN91" s="191" t="s">
        <v>4325</v>
      </c>
      <c r="HO91" s="185">
        <v>1</v>
      </c>
      <c r="HP91" s="185" t="s">
        <v>2716</v>
      </c>
      <c r="HQ91" s="185" t="s">
        <v>22</v>
      </c>
      <c r="HR91" s="185">
        <v>2</v>
      </c>
      <c r="HS91" s="185" t="s">
        <v>14</v>
      </c>
      <c r="HT91" s="185" t="s">
        <v>14</v>
      </c>
      <c r="HU91" s="182">
        <v>44498</v>
      </c>
      <c r="HV91" s="192" t="s">
        <v>4322</v>
      </c>
      <c r="HW91" s="192">
        <v>0</v>
      </c>
      <c r="HX91" s="192" t="s">
        <v>2716</v>
      </c>
      <c r="HY91" s="192" t="s">
        <v>22</v>
      </c>
      <c r="HZ91" s="192">
        <v>2</v>
      </c>
      <c r="IA91" s="192" t="s">
        <v>14</v>
      </c>
      <c r="IB91" s="192" t="s">
        <v>14</v>
      </c>
      <c r="IC91" s="193">
        <v>44498</v>
      </c>
      <c r="ID91" s="191" t="s">
        <v>4324</v>
      </c>
      <c r="IE91" s="185">
        <v>1</v>
      </c>
      <c r="IF91" s="185" t="s">
        <v>2716</v>
      </c>
      <c r="IG91" s="185" t="s">
        <v>22</v>
      </c>
      <c r="IH91" s="185">
        <v>2</v>
      </c>
      <c r="II91" s="185" t="s">
        <v>14</v>
      </c>
      <c r="IJ91" s="185" t="s">
        <v>14</v>
      </c>
      <c r="IK91" s="182">
        <v>44498</v>
      </c>
      <c r="IL91" s="192" t="s">
        <v>4323</v>
      </c>
      <c r="IM91" s="192">
        <v>3</v>
      </c>
      <c r="IN91" s="192" t="s">
        <v>2716</v>
      </c>
      <c r="IO91" s="192" t="s">
        <v>22</v>
      </c>
      <c r="IP91" s="192">
        <v>2</v>
      </c>
      <c r="IQ91" s="192" t="s">
        <v>14</v>
      </c>
      <c r="IR91" s="192" t="s">
        <v>14</v>
      </c>
      <c r="IS91" s="193">
        <v>44498</v>
      </c>
    </row>
    <row r="92" spans="1:253" s="187" customFormat="1" ht="12.95" customHeight="1" x14ac:dyDescent="0.2">
      <c r="A92" s="187" t="s">
        <v>31</v>
      </c>
      <c r="B92" s="187" t="s">
        <v>8561</v>
      </c>
      <c r="C92" s="187" t="s">
        <v>32</v>
      </c>
      <c r="D92" s="187" t="s">
        <v>33</v>
      </c>
      <c r="E92" s="187" t="s">
        <v>8043</v>
      </c>
      <c r="F92" s="187" t="s">
        <v>7467</v>
      </c>
      <c r="G92" s="180">
        <v>6450000</v>
      </c>
      <c r="H92" s="181" t="s">
        <v>7464</v>
      </c>
      <c r="I92" s="181" t="s">
        <v>22</v>
      </c>
      <c r="J92" s="181">
        <v>2</v>
      </c>
      <c r="K92" s="181" t="s">
        <v>7466</v>
      </c>
      <c r="L92" s="181" t="s">
        <v>7465</v>
      </c>
      <c r="M92" s="182">
        <v>44673</v>
      </c>
      <c r="N92" s="191" t="s">
        <v>7471</v>
      </c>
      <c r="O92" s="183">
        <v>120300</v>
      </c>
      <c r="P92" s="183" t="s">
        <v>7468</v>
      </c>
      <c r="Q92" s="183" t="s">
        <v>47</v>
      </c>
      <c r="R92" s="183">
        <v>1</v>
      </c>
      <c r="S92" s="183" t="s">
        <v>7470</v>
      </c>
      <c r="T92" s="183" t="s">
        <v>7469</v>
      </c>
      <c r="U92" s="184">
        <v>44673</v>
      </c>
      <c r="V92" s="191" t="s">
        <v>7473</v>
      </c>
      <c r="W92" s="181">
        <v>6450000</v>
      </c>
      <c r="X92" s="181" t="s">
        <v>7464</v>
      </c>
      <c r="Y92" s="181" t="s">
        <v>22</v>
      </c>
      <c r="Z92" s="181">
        <v>2</v>
      </c>
      <c r="AA92" s="181" t="s">
        <v>7472</v>
      </c>
      <c r="AB92" s="181" t="s">
        <v>7465</v>
      </c>
      <c r="AC92" s="182">
        <v>44673</v>
      </c>
      <c r="AD92" s="191" t="s">
        <v>7477</v>
      </c>
      <c r="AE92" s="189">
        <v>159000</v>
      </c>
      <c r="AF92" s="189" t="s">
        <v>7474</v>
      </c>
      <c r="AG92" s="189" t="s">
        <v>22</v>
      </c>
      <c r="AH92" s="189">
        <v>2</v>
      </c>
      <c r="AI92" s="189" t="s">
        <v>7476</v>
      </c>
      <c r="AJ92" s="189" t="s">
        <v>7475</v>
      </c>
      <c r="AK92" s="190">
        <v>44673</v>
      </c>
      <c r="AL92" s="191" t="s">
        <v>7479</v>
      </c>
      <c r="AM92" s="181">
        <v>159000</v>
      </c>
      <c r="AN92" s="181" t="s">
        <v>7474</v>
      </c>
      <c r="AO92" s="181" t="s">
        <v>22</v>
      </c>
      <c r="AP92" s="181">
        <v>2</v>
      </c>
      <c r="AQ92" s="181" t="s">
        <v>7478</v>
      </c>
      <c r="AR92" s="181" t="s">
        <v>7475</v>
      </c>
      <c r="AS92" s="182">
        <v>44673</v>
      </c>
      <c r="AT92" s="192" t="s">
        <v>7481</v>
      </c>
      <c r="AU92" s="189" t="s">
        <v>14</v>
      </c>
      <c r="AV92" s="189" t="s">
        <v>1216</v>
      </c>
      <c r="AW92" s="189" t="s">
        <v>14</v>
      </c>
      <c r="AX92" s="189" t="s">
        <v>14</v>
      </c>
      <c r="AY92" s="189" t="s">
        <v>7480</v>
      </c>
      <c r="AZ92" s="189" t="s">
        <v>1216</v>
      </c>
      <c r="BA92" s="190">
        <v>44673</v>
      </c>
      <c r="BB92" s="191" t="s">
        <v>7497</v>
      </c>
      <c r="BC92" s="181" t="s">
        <v>14</v>
      </c>
      <c r="BD92" s="181" t="s">
        <v>1216</v>
      </c>
      <c r="BE92" s="181" t="s">
        <v>14</v>
      </c>
      <c r="BF92" s="181" t="s">
        <v>14</v>
      </c>
      <c r="BG92" s="181" t="s">
        <v>7496</v>
      </c>
      <c r="BH92" s="181" t="s">
        <v>1216</v>
      </c>
      <c r="BI92" s="182">
        <v>44673</v>
      </c>
      <c r="BJ92" s="192" t="s">
        <v>7484</v>
      </c>
      <c r="BK92" s="192">
        <v>4</v>
      </c>
      <c r="BL92" s="192" t="s">
        <v>7482</v>
      </c>
      <c r="BM92" s="192" t="s">
        <v>22</v>
      </c>
      <c r="BN92" s="192">
        <v>2</v>
      </c>
      <c r="BO92" s="192" t="s">
        <v>7483</v>
      </c>
      <c r="BP92" s="189" t="s">
        <v>1918</v>
      </c>
      <c r="BQ92" s="193">
        <v>44673</v>
      </c>
      <c r="BR92" s="191" t="s">
        <v>34</v>
      </c>
      <c r="BS92" s="185">
        <v>0</v>
      </c>
      <c r="BT92" s="185">
        <v>0</v>
      </c>
      <c r="BU92" s="185" t="s">
        <v>22</v>
      </c>
      <c r="BV92" s="185">
        <v>2</v>
      </c>
      <c r="BW92" s="185">
        <v>0</v>
      </c>
      <c r="BX92" s="185">
        <v>0</v>
      </c>
      <c r="BY92" s="182">
        <v>43489</v>
      </c>
      <c r="BZ92" s="192" t="s">
        <v>35</v>
      </c>
      <c r="CA92" s="192">
        <v>0</v>
      </c>
      <c r="CB92" s="192">
        <v>0</v>
      </c>
      <c r="CC92" s="192" t="s">
        <v>22</v>
      </c>
      <c r="CD92" s="192">
        <v>2</v>
      </c>
      <c r="CE92" s="192">
        <v>0</v>
      </c>
      <c r="CF92" s="192">
        <v>0</v>
      </c>
      <c r="CG92" s="193">
        <v>43489</v>
      </c>
      <c r="CH92" s="191" t="s">
        <v>9077</v>
      </c>
      <c r="CI92" s="192" t="e">
        <v>#N/A</v>
      </c>
      <c r="CJ92" s="192" t="e">
        <v>#N/A</v>
      </c>
      <c r="CK92" s="192" t="e">
        <v>#N/A</v>
      </c>
      <c r="CL92" s="192" t="e">
        <v>#N/A</v>
      </c>
      <c r="CM92" s="192" t="e">
        <v>#N/A</v>
      </c>
      <c r="CN92" s="192" t="e">
        <v>#N/A</v>
      </c>
      <c r="CO92" s="194" t="e">
        <v>#N/A</v>
      </c>
      <c r="CP92" s="192" t="s">
        <v>39</v>
      </c>
      <c r="CQ92" s="185">
        <v>1214</v>
      </c>
      <c r="CR92" s="185" t="s">
        <v>36</v>
      </c>
      <c r="CS92" s="185" t="s">
        <v>22</v>
      </c>
      <c r="CT92" s="185">
        <v>2</v>
      </c>
      <c r="CU92" s="185" t="s">
        <v>38</v>
      </c>
      <c r="CV92" s="185" t="s">
        <v>37</v>
      </c>
      <c r="CW92" s="182">
        <v>43489</v>
      </c>
      <c r="CX92" s="192" t="s">
        <v>7487</v>
      </c>
      <c r="CY92" s="189" t="s">
        <v>14</v>
      </c>
      <c r="CZ92" s="189" t="s">
        <v>1216</v>
      </c>
      <c r="DA92" s="189" t="s">
        <v>14</v>
      </c>
      <c r="DB92" s="189" t="s">
        <v>14</v>
      </c>
      <c r="DC92" s="189" t="s">
        <v>7488</v>
      </c>
      <c r="DD92" s="189" t="s">
        <v>1216</v>
      </c>
      <c r="DE92" s="195">
        <v>44673</v>
      </c>
      <c r="DF92" s="191" t="s">
        <v>7489</v>
      </c>
      <c r="DG92" s="181">
        <v>6291000</v>
      </c>
      <c r="DH92" s="185" t="s">
        <v>7464</v>
      </c>
      <c r="DI92" s="185" t="s">
        <v>22</v>
      </c>
      <c r="DJ92" s="185">
        <v>2</v>
      </c>
      <c r="DK92" s="185" t="s">
        <v>7488</v>
      </c>
      <c r="DL92" s="185" t="s">
        <v>7465</v>
      </c>
      <c r="DM92" s="182">
        <v>44673</v>
      </c>
      <c r="DN92" s="192" t="s">
        <v>7490</v>
      </c>
      <c r="DO92" s="189">
        <v>159000</v>
      </c>
      <c r="DP92" s="192" t="s">
        <v>7474</v>
      </c>
      <c r="DQ92" s="192" t="s">
        <v>22</v>
      </c>
      <c r="DR92" s="192">
        <v>2</v>
      </c>
      <c r="DS92" s="192" t="s">
        <v>7488</v>
      </c>
      <c r="DT92" s="192" t="s">
        <v>7475</v>
      </c>
      <c r="DU92" s="193">
        <v>44673</v>
      </c>
      <c r="DV92" s="191" t="s">
        <v>7491</v>
      </c>
      <c r="DW92" s="181" t="s">
        <v>14</v>
      </c>
      <c r="DX92" s="185" t="s">
        <v>1216</v>
      </c>
      <c r="DY92" s="185" t="s">
        <v>14</v>
      </c>
      <c r="DZ92" s="185" t="s">
        <v>14</v>
      </c>
      <c r="EA92" s="185" t="s">
        <v>7488</v>
      </c>
      <c r="EB92" s="185" t="s">
        <v>1216</v>
      </c>
      <c r="EC92" s="182">
        <v>44673</v>
      </c>
      <c r="ED92" s="192" t="s">
        <v>7492</v>
      </c>
      <c r="EE92" s="189" t="s">
        <v>14</v>
      </c>
      <c r="EF92" s="192" t="s">
        <v>1216</v>
      </c>
      <c r="EG92" s="192" t="s">
        <v>14</v>
      </c>
      <c r="EH92" s="192" t="s">
        <v>14</v>
      </c>
      <c r="EI92" s="192" t="s">
        <v>7488</v>
      </c>
      <c r="EJ92" s="192" t="s">
        <v>1216</v>
      </c>
      <c r="EK92" s="193">
        <v>44673</v>
      </c>
      <c r="EL92" s="191" t="s">
        <v>7493</v>
      </c>
      <c r="EM92" s="181" t="s">
        <v>14</v>
      </c>
      <c r="EN92" s="185" t="s">
        <v>1216</v>
      </c>
      <c r="EO92" s="185" t="s">
        <v>14</v>
      </c>
      <c r="EP92" s="185" t="s">
        <v>14</v>
      </c>
      <c r="EQ92" s="185" t="s">
        <v>7488</v>
      </c>
      <c r="ER92" s="185" t="s">
        <v>1216</v>
      </c>
      <c r="ES92" s="182">
        <v>44673</v>
      </c>
      <c r="ET92" s="192" t="s">
        <v>7486</v>
      </c>
      <c r="EU92" s="192">
        <v>4</v>
      </c>
      <c r="EV92" s="192" t="s">
        <v>7482</v>
      </c>
      <c r="EW92" s="192" t="s">
        <v>22</v>
      </c>
      <c r="EX92" s="192">
        <v>2</v>
      </c>
      <c r="EY92" s="192" t="s">
        <v>7485</v>
      </c>
      <c r="EZ92" s="192" t="s">
        <v>1918</v>
      </c>
      <c r="FA92" s="193">
        <v>44673</v>
      </c>
      <c r="FB92" s="191" t="s">
        <v>7495</v>
      </c>
      <c r="FC92" s="185">
        <v>3</v>
      </c>
      <c r="FD92" s="185">
        <v>0</v>
      </c>
      <c r="FE92" s="185" t="s">
        <v>47</v>
      </c>
      <c r="FF92" s="185">
        <v>1</v>
      </c>
      <c r="FG92" s="185" t="s">
        <v>7494</v>
      </c>
      <c r="FH92" s="185">
        <v>0</v>
      </c>
      <c r="FI92" s="182">
        <v>44673</v>
      </c>
      <c r="FJ92" s="191" t="s">
        <v>40</v>
      </c>
      <c r="FK92" s="192">
        <v>0</v>
      </c>
      <c r="FL92" s="192">
        <v>0</v>
      </c>
      <c r="FM92" s="192">
        <v>0</v>
      </c>
      <c r="FN92" s="192">
        <v>0</v>
      </c>
      <c r="FO92" s="192">
        <v>0</v>
      </c>
      <c r="FP92" s="189">
        <v>0</v>
      </c>
      <c r="FQ92" s="190">
        <v>43489</v>
      </c>
      <c r="FR92" s="191" t="s">
        <v>41</v>
      </c>
      <c r="FS92" s="185">
        <v>0</v>
      </c>
      <c r="FT92" s="185">
        <v>0</v>
      </c>
      <c r="FU92" s="185">
        <v>0</v>
      </c>
      <c r="FV92" s="185">
        <v>0</v>
      </c>
      <c r="FW92" s="185">
        <v>0</v>
      </c>
      <c r="FX92" s="185">
        <v>0</v>
      </c>
      <c r="FY92" s="182">
        <v>43489</v>
      </c>
      <c r="FZ92" s="192" t="s">
        <v>4187</v>
      </c>
      <c r="GA92" s="192">
        <v>2</v>
      </c>
      <c r="GB92" s="192" t="s">
        <v>2716</v>
      </c>
      <c r="GC92" s="192" t="s">
        <v>22</v>
      </c>
      <c r="GD92" s="192">
        <v>2</v>
      </c>
      <c r="GE92" s="192" t="s">
        <v>14</v>
      </c>
      <c r="GF92" s="192" t="s">
        <v>14</v>
      </c>
      <c r="GG92" s="193">
        <v>44497</v>
      </c>
      <c r="GH92" s="191" t="s">
        <v>4193</v>
      </c>
      <c r="GI92" s="185">
        <v>0</v>
      </c>
      <c r="GJ92" s="185" t="s">
        <v>2716</v>
      </c>
      <c r="GK92" s="185" t="s">
        <v>22</v>
      </c>
      <c r="GL92" s="185">
        <v>2</v>
      </c>
      <c r="GM92" s="185" t="s">
        <v>14</v>
      </c>
      <c r="GN92" s="185" t="s">
        <v>14</v>
      </c>
      <c r="GO92" s="182">
        <v>44497</v>
      </c>
      <c r="GP92" s="192" t="s">
        <v>4188</v>
      </c>
      <c r="GQ92" s="192">
        <v>1</v>
      </c>
      <c r="GR92" s="192" t="s">
        <v>2716</v>
      </c>
      <c r="GS92" s="192" t="s">
        <v>22</v>
      </c>
      <c r="GT92" s="192">
        <v>2</v>
      </c>
      <c r="GU92" s="192" t="s">
        <v>14</v>
      </c>
      <c r="GV92" s="192" t="s">
        <v>14</v>
      </c>
      <c r="GW92" s="193">
        <v>44497</v>
      </c>
      <c r="GX92" s="191" t="s">
        <v>4194</v>
      </c>
      <c r="GY92" s="185">
        <v>2</v>
      </c>
      <c r="GZ92" s="185" t="s">
        <v>2716</v>
      </c>
      <c r="HA92" s="185" t="s">
        <v>22</v>
      </c>
      <c r="HB92" s="185">
        <v>2</v>
      </c>
      <c r="HC92" s="185" t="s">
        <v>14</v>
      </c>
      <c r="HD92" s="185" t="s">
        <v>14</v>
      </c>
      <c r="HE92" s="182">
        <v>44497</v>
      </c>
      <c r="HF92" s="192" t="s">
        <v>4186</v>
      </c>
      <c r="HG92" s="192">
        <v>2</v>
      </c>
      <c r="HH92" s="192" t="s">
        <v>2716</v>
      </c>
      <c r="HI92" s="192" t="s">
        <v>22</v>
      </c>
      <c r="HJ92" s="192">
        <v>2</v>
      </c>
      <c r="HK92" s="192" t="s">
        <v>14</v>
      </c>
      <c r="HL92" s="192" t="s">
        <v>14</v>
      </c>
      <c r="HM92" s="193">
        <v>44497</v>
      </c>
      <c r="HN92" s="191" t="s">
        <v>4192</v>
      </c>
      <c r="HO92" s="185">
        <v>3</v>
      </c>
      <c r="HP92" s="185" t="s">
        <v>2716</v>
      </c>
      <c r="HQ92" s="185" t="s">
        <v>22</v>
      </c>
      <c r="HR92" s="185">
        <v>2</v>
      </c>
      <c r="HS92" s="185" t="s">
        <v>14</v>
      </c>
      <c r="HT92" s="185" t="s">
        <v>14</v>
      </c>
      <c r="HU92" s="182">
        <v>44497</v>
      </c>
      <c r="HV92" s="192" t="s">
        <v>4189</v>
      </c>
      <c r="HW92" s="192">
        <v>0</v>
      </c>
      <c r="HX92" s="192" t="s">
        <v>2716</v>
      </c>
      <c r="HY92" s="192" t="s">
        <v>22</v>
      </c>
      <c r="HZ92" s="192">
        <v>2</v>
      </c>
      <c r="IA92" s="192" t="s">
        <v>14</v>
      </c>
      <c r="IB92" s="192" t="s">
        <v>14</v>
      </c>
      <c r="IC92" s="193">
        <v>44497</v>
      </c>
      <c r="ID92" s="191" t="s">
        <v>4191</v>
      </c>
      <c r="IE92" s="185">
        <v>0</v>
      </c>
      <c r="IF92" s="185" t="s">
        <v>2716</v>
      </c>
      <c r="IG92" s="185" t="s">
        <v>22</v>
      </c>
      <c r="IH92" s="185">
        <v>2</v>
      </c>
      <c r="II92" s="185" t="s">
        <v>14</v>
      </c>
      <c r="IJ92" s="185" t="s">
        <v>14</v>
      </c>
      <c r="IK92" s="182">
        <v>44497</v>
      </c>
      <c r="IL92" s="192" t="s">
        <v>4190</v>
      </c>
      <c r="IM92" s="192">
        <v>2</v>
      </c>
      <c r="IN92" s="192" t="s">
        <v>2716</v>
      </c>
      <c r="IO92" s="192" t="s">
        <v>22</v>
      </c>
      <c r="IP92" s="192">
        <v>2</v>
      </c>
      <c r="IQ92" s="192" t="s">
        <v>14</v>
      </c>
      <c r="IR92" s="192" t="s">
        <v>14</v>
      </c>
      <c r="IS92" s="193">
        <v>44497</v>
      </c>
    </row>
    <row r="93" spans="1:253" s="187" customFormat="1" ht="12.95" customHeight="1" x14ac:dyDescent="0.2">
      <c r="A93" s="187" t="s">
        <v>203</v>
      </c>
      <c r="B93" s="187" t="s">
        <v>8401</v>
      </c>
      <c r="C93" s="187" t="s">
        <v>204</v>
      </c>
      <c r="D93" s="187" t="s">
        <v>205</v>
      </c>
      <c r="E93" s="187" t="s">
        <v>8056</v>
      </c>
      <c r="F93" s="187" t="s">
        <v>4924</v>
      </c>
      <c r="G93" s="180">
        <v>229489000</v>
      </c>
      <c r="H93" s="181" t="s">
        <v>4921</v>
      </c>
      <c r="I93" s="181" t="s">
        <v>22</v>
      </c>
      <c r="J93" s="181">
        <v>2</v>
      </c>
      <c r="K93" s="181" t="s">
        <v>4923</v>
      </c>
      <c r="L93" s="181" t="s">
        <v>4922</v>
      </c>
      <c r="M93" s="182">
        <v>44558</v>
      </c>
      <c r="N93" s="191" t="s">
        <v>4928</v>
      </c>
      <c r="O93" s="183">
        <v>770880</v>
      </c>
      <c r="P93" s="183" t="s">
        <v>4925</v>
      </c>
      <c r="Q93" s="183" t="s">
        <v>47</v>
      </c>
      <c r="R93" s="183">
        <v>1</v>
      </c>
      <c r="S93" s="183" t="s">
        <v>4927</v>
      </c>
      <c r="T93" s="183" t="s">
        <v>4926</v>
      </c>
      <c r="U93" s="184">
        <v>44558</v>
      </c>
      <c r="V93" s="191" t="s">
        <v>5020</v>
      </c>
      <c r="W93" s="181">
        <v>229489000</v>
      </c>
      <c r="X93" s="181" t="s">
        <v>4921</v>
      </c>
      <c r="Y93" s="181" t="s">
        <v>22</v>
      </c>
      <c r="Z93" s="181">
        <v>2</v>
      </c>
      <c r="AA93" s="181" t="s">
        <v>5019</v>
      </c>
      <c r="AB93" s="181" t="s">
        <v>4922</v>
      </c>
      <c r="AC93" s="182">
        <v>44571</v>
      </c>
      <c r="AD93" s="191" t="s">
        <v>5024</v>
      </c>
      <c r="AE93" s="189">
        <v>68843000</v>
      </c>
      <c r="AF93" s="189" t="s">
        <v>5021</v>
      </c>
      <c r="AG93" s="189" t="s">
        <v>22</v>
      </c>
      <c r="AH93" s="189">
        <v>2</v>
      </c>
      <c r="AI93" s="189" t="s">
        <v>5023</v>
      </c>
      <c r="AJ93" s="189" t="s">
        <v>5022</v>
      </c>
      <c r="AK93" s="190">
        <v>44571</v>
      </c>
      <c r="AL93" s="191" t="s">
        <v>4932</v>
      </c>
      <c r="AM93" s="181">
        <v>21660000</v>
      </c>
      <c r="AN93" s="181" t="s">
        <v>4929</v>
      </c>
      <c r="AO93" s="181" t="s">
        <v>19</v>
      </c>
      <c r="AP93" s="181">
        <v>3</v>
      </c>
      <c r="AQ93" s="181" t="s">
        <v>4931</v>
      </c>
      <c r="AR93" s="181" t="s">
        <v>4930</v>
      </c>
      <c r="AS93" s="182">
        <v>44558</v>
      </c>
      <c r="AT93" s="192" t="s">
        <v>1264</v>
      </c>
      <c r="AU93" s="189" t="s">
        <v>14</v>
      </c>
      <c r="AV93" s="189" t="s">
        <v>14</v>
      </c>
      <c r="AW93" s="189" t="s">
        <v>14</v>
      </c>
      <c r="AX93" s="189" t="s">
        <v>14</v>
      </c>
      <c r="AY93" s="189" t="s">
        <v>1263</v>
      </c>
      <c r="AZ93" s="189" t="s">
        <v>14</v>
      </c>
      <c r="BA93" s="190">
        <v>43742</v>
      </c>
      <c r="BB93" s="191" t="s">
        <v>1262</v>
      </c>
      <c r="BC93" s="181" t="s">
        <v>14</v>
      </c>
      <c r="BD93" s="181" t="s">
        <v>14</v>
      </c>
      <c r="BE93" s="181" t="s">
        <v>14</v>
      </c>
      <c r="BF93" s="181" t="s">
        <v>14</v>
      </c>
      <c r="BG93" s="181" t="s">
        <v>1261</v>
      </c>
      <c r="BH93" s="181" t="s">
        <v>14</v>
      </c>
      <c r="BI93" s="182">
        <v>43742</v>
      </c>
      <c r="BJ93" s="192" t="s">
        <v>7044</v>
      </c>
      <c r="BK93" s="192">
        <v>801</v>
      </c>
      <c r="BL93" s="192" t="s">
        <v>7038</v>
      </c>
      <c r="BM93" s="192" t="s">
        <v>19</v>
      </c>
      <c r="BN93" s="192">
        <v>3</v>
      </c>
      <c r="BO93" s="192" t="s">
        <v>7043</v>
      </c>
      <c r="BP93" s="189" t="s">
        <v>1918</v>
      </c>
      <c r="BQ93" s="193">
        <v>44657</v>
      </c>
      <c r="BR93" s="191" t="s">
        <v>207</v>
      </c>
      <c r="BS93" s="185" t="s">
        <v>14</v>
      </c>
      <c r="BT93" s="185" t="s">
        <v>14</v>
      </c>
      <c r="BU93" s="185" t="s">
        <v>14</v>
      </c>
      <c r="BV93" s="185" t="s">
        <v>14</v>
      </c>
      <c r="BW93" s="185" t="s">
        <v>206</v>
      </c>
      <c r="BX93" s="185" t="s">
        <v>14</v>
      </c>
      <c r="BY93" s="182">
        <v>43503</v>
      </c>
      <c r="BZ93" s="192" t="s">
        <v>208</v>
      </c>
      <c r="CA93" s="192" t="s">
        <v>14</v>
      </c>
      <c r="CB93" s="192" t="s">
        <v>14</v>
      </c>
      <c r="CC93" s="192" t="s">
        <v>14</v>
      </c>
      <c r="CD93" s="192" t="s">
        <v>14</v>
      </c>
      <c r="CE93" s="192" t="s">
        <v>206</v>
      </c>
      <c r="CF93" s="192" t="s">
        <v>14</v>
      </c>
      <c r="CG93" s="193">
        <v>43503</v>
      </c>
      <c r="CH93" s="191" t="s">
        <v>9078</v>
      </c>
      <c r="CI93" s="192" t="e">
        <v>#N/A</v>
      </c>
      <c r="CJ93" s="192" t="e">
        <v>#N/A</v>
      </c>
      <c r="CK93" s="192" t="e">
        <v>#N/A</v>
      </c>
      <c r="CL93" s="192" t="e">
        <v>#N/A</v>
      </c>
      <c r="CM93" s="192" t="e">
        <v>#N/A</v>
      </c>
      <c r="CN93" s="192" t="e">
        <v>#N/A</v>
      </c>
      <c r="CO93" s="194" t="e">
        <v>#N/A</v>
      </c>
      <c r="CP93" s="192" t="s">
        <v>215</v>
      </c>
      <c r="CQ93" s="185" t="s">
        <v>14</v>
      </c>
      <c r="CR93" s="185" t="s">
        <v>212</v>
      </c>
      <c r="CS93" s="185" t="s">
        <v>14</v>
      </c>
      <c r="CT93" s="185" t="s">
        <v>14</v>
      </c>
      <c r="CU93" s="185" t="s">
        <v>214</v>
      </c>
      <c r="CV93" s="185" t="s">
        <v>213</v>
      </c>
      <c r="CW93" s="182">
        <v>43503</v>
      </c>
      <c r="CX93" s="192" t="s">
        <v>5025</v>
      </c>
      <c r="CY93" s="189">
        <v>11001000</v>
      </c>
      <c r="CZ93" s="189" t="s">
        <v>5026</v>
      </c>
      <c r="DA93" s="189" t="s">
        <v>22</v>
      </c>
      <c r="DB93" s="189">
        <v>2</v>
      </c>
      <c r="DC93" s="189" t="s">
        <v>5028</v>
      </c>
      <c r="DD93" s="189" t="s">
        <v>5027</v>
      </c>
      <c r="DE93" s="195">
        <v>44571</v>
      </c>
      <c r="DF93" s="191" t="s">
        <v>5029</v>
      </c>
      <c r="DG93" s="181">
        <v>160646000</v>
      </c>
      <c r="DH93" s="185" t="s">
        <v>5026</v>
      </c>
      <c r="DI93" s="185" t="s">
        <v>22</v>
      </c>
      <c r="DJ93" s="185">
        <v>2</v>
      </c>
      <c r="DK93" s="185" t="s">
        <v>5028</v>
      </c>
      <c r="DL93" s="185" t="s">
        <v>5027</v>
      </c>
      <c r="DM93" s="182">
        <v>44571</v>
      </c>
      <c r="DN93" s="192" t="s">
        <v>5030</v>
      </c>
      <c r="DO93" s="189">
        <v>57843000</v>
      </c>
      <c r="DP93" s="192" t="s">
        <v>5026</v>
      </c>
      <c r="DQ93" s="192" t="s">
        <v>22</v>
      </c>
      <c r="DR93" s="192">
        <v>2</v>
      </c>
      <c r="DS93" s="192" t="s">
        <v>5028</v>
      </c>
      <c r="DT93" s="192" t="s">
        <v>5027</v>
      </c>
      <c r="DU93" s="193">
        <v>44571</v>
      </c>
      <c r="DV93" s="191" t="s">
        <v>5031</v>
      </c>
      <c r="DW93" s="181">
        <v>9909000</v>
      </c>
      <c r="DX93" s="185" t="s">
        <v>5026</v>
      </c>
      <c r="DY93" s="185" t="s">
        <v>22</v>
      </c>
      <c r="DZ93" s="185">
        <v>2</v>
      </c>
      <c r="EA93" s="185" t="s">
        <v>5028</v>
      </c>
      <c r="EB93" s="185" t="s">
        <v>5027</v>
      </c>
      <c r="EC93" s="182">
        <v>44571</v>
      </c>
      <c r="ED93" s="192" t="s">
        <v>5032</v>
      </c>
      <c r="EE93" s="189">
        <v>1092000</v>
      </c>
      <c r="EF93" s="192" t="s">
        <v>5026</v>
      </c>
      <c r="EG93" s="192" t="s">
        <v>22</v>
      </c>
      <c r="EH93" s="192">
        <v>2</v>
      </c>
      <c r="EI93" s="192" t="s">
        <v>5028</v>
      </c>
      <c r="EJ93" s="192" t="s">
        <v>5027</v>
      </c>
      <c r="EK93" s="193">
        <v>44571</v>
      </c>
      <c r="EL93" s="191" t="s">
        <v>5033</v>
      </c>
      <c r="EM93" s="181">
        <v>0</v>
      </c>
      <c r="EN93" s="185" t="s">
        <v>5026</v>
      </c>
      <c r="EO93" s="185" t="s">
        <v>22</v>
      </c>
      <c r="EP93" s="185">
        <v>2</v>
      </c>
      <c r="EQ93" s="185" t="s">
        <v>5028</v>
      </c>
      <c r="ER93" s="185" t="s">
        <v>5027</v>
      </c>
      <c r="ES93" s="182">
        <v>44571</v>
      </c>
      <c r="ET93" s="192" t="s">
        <v>7045</v>
      </c>
      <c r="EU93" s="192">
        <v>801</v>
      </c>
      <c r="EV93" s="192" t="s">
        <v>7038</v>
      </c>
      <c r="EW93" s="192" t="s">
        <v>19</v>
      </c>
      <c r="EX93" s="192">
        <v>3</v>
      </c>
      <c r="EY93" s="192" t="s">
        <v>7041</v>
      </c>
      <c r="EZ93" s="192" t="s">
        <v>1918</v>
      </c>
      <c r="FA93" s="193">
        <v>44657</v>
      </c>
      <c r="FB93" s="191" t="s">
        <v>211</v>
      </c>
      <c r="FC93" s="185">
        <v>5</v>
      </c>
      <c r="FD93" s="185" t="s">
        <v>209</v>
      </c>
      <c r="FE93" s="185" t="s">
        <v>47</v>
      </c>
      <c r="FF93" s="185">
        <v>1</v>
      </c>
      <c r="FG93" s="185" t="s">
        <v>210</v>
      </c>
      <c r="FH93" s="185">
        <v>0</v>
      </c>
      <c r="FI93" s="182">
        <v>43503</v>
      </c>
      <c r="FJ93" s="191" t="s">
        <v>931</v>
      </c>
      <c r="FK93" s="192" t="s">
        <v>14</v>
      </c>
      <c r="FL93" s="192" t="s">
        <v>926</v>
      </c>
      <c r="FM93" s="192" t="s">
        <v>14</v>
      </c>
      <c r="FN93" s="192" t="s">
        <v>14</v>
      </c>
      <c r="FO93" s="192" t="s">
        <v>930</v>
      </c>
      <c r="FP93" s="189" t="s">
        <v>927</v>
      </c>
      <c r="FQ93" s="190">
        <v>43578</v>
      </c>
      <c r="FR93" s="191" t="s">
        <v>932</v>
      </c>
      <c r="FS93" s="185" t="s">
        <v>14</v>
      </c>
      <c r="FT93" s="185" t="s">
        <v>926</v>
      </c>
      <c r="FU93" s="185" t="s">
        <v>14</v>
      </c>
      <c r="FV93" s="185" t="s">
        <v>14</v>
      </c>
      <c r="FW93" s="185" t="s">
        <v>930</v>
      </c>
      <c r="FX93" s="185" t="s">
        <v>927</v>
      </c>
      <c r="FY93" s="182">
        <v>43578</v>
      </c>
      <c r="FZ93" s="192" t="s">
        <v>3509</v>
      </c>
      <c r="GA93" s="192">
        <v>2</v>
      </c>
      <c r="GB93" s="192" t="s">
        <v>2716</v>
      </c>
      <c r="GC93" s="192" t="s">
        <v>22</v>
      </c>
      <c r="GD93" s="192">
        <v>2</v>
      </c>
      <c r="GE93" s="192" t="s">
        <v>14</v>
      </c>
      <c r="GF93" s="192" t="s">
        <v>14</v>
      </c>
      <c r="GG93" s="193">
        <v>44489</v>
      </c>
      <c r="GH93" s="191" t="s">
        <v>3515</v>
      </c>
      <c r="GI93" s="185">
        <v>2</v>
      </c>
      <c r="GJ93" s="185" t="s">
        <v>2716</v>
      </c>
      <c r="GK93" s="185" t="s">
        <v>22</v>
      </c>
      <c r="GL93" s="185">
        <v>2</v>
      </c>
      <c r="GM93" s="185" t="s">
        <v>14</v>
      </c>
      <c r="GN93" s="185" t="s">
        <v>14</v>
      </c>
      <c r="GO93" s="182">
        <v>44489</v>
      </c>
      <c r="GP93" s="192" t="s">
        <v>3510</v>
      </c>
      <c r="GQ93" s="192">
        <v>1</v>
      </c>
      <c r="GR93" s="192" t="s">
        <v>2716</v>
      </c>
      <c r="GS93" s="192" t="s">
        <v>22</v>
      </c>
      <c r="GT93" s="192">
        <v>2</v>
      </c>
      <c r="GU93" s="192" t="s">
        <v>14</v>
      </c>
      <c r="GV93" s="192" t="s">
        <v>14</v>
      </c>
      <c r="GW93" s="193">
        <v>44489</v>
      </c>
      <c r="GX93" s="191" t="s">
        <v>3516</v>
      </c>
      <c r="GY93" s="185">
        <v>0</v>
      </c>
      <c r="GZ93" s="185" t="s">
        <v>2716</v>
      </c>
      <c r="HA93" s="185" t="s">
        <v>22</v>
      </c>
      <c r="HB93" s="185">
        <v>2</v>
      </c>
      <c r="HC93" s="185" t="s">
        <v>14</v>
      </c>
      <c r="HD93" s="185" t="s">
        <v>14</v>
      </c>
      <c r="HE93" s="182">
        <v>44489</v>
      </c>
      <c r="HF93" s="192" t="s">
        <v>3508</v>
      </c>
      <c r="HG93" s="192">
        <v>0</v>
      </c>
      <c r="HH93" s="192" t="s">
        <v>2716</v>
      </c>
      <c r="HI93" s="192" t="s">
        <v>22</v>
      </c>
      <c r="HJ93" s="192">
        <v>2</v>
      </c>
      <c r="HK93" s="192" t="s">
        <v>14</v>
      </c>
      <c r="HL93" s="192" t="s">
        <v>14</v>
      </c>
      <c r="HM93" s="193">
        <v>44489</v>
      </c>
      <c r="HN93" s="191" t="s">
        <v>3514</v>
      </c>
      <c r="HO93" s="185">
        <v>2</v>
      </c>
      <c r="HP93" s="185" t="s">
        <v>2716</v>
      </c>
      <c r="HQ93" s="185" t="s">
        <v>22</v>
      </c>
      <c r="HR93" s="185">
        <v>2</v>
      </c>
      <c r="HS93" s="185" t="s">
        <v>14</v>
      </c>
      <c r="HT93" s="185" t="s">
        <v>14</v>
      </c>
      <c r="HU93" s="182">
        <v>44489</v>
      </c>
      <c r="HV93" s="192" t="s">
        <v>3511</v>
      </c>
      <c r="HW93" s="192">
        <v>1</v>
      </c>
      <c r="HX93" s="192" t="s">
        <v>2716</v>
      </c>
      <c r="HY93" s="192" t="s">
        <v>22</v>
      </c>
      <c r="HZ93" s="192">
        <v>2</v>
      </c>
      <c r="IA93" s="192" t="s">
        <v>14</v>
      </c>
      <c r="IB93" s="192" t="s">
        <v>14</v>
      </c>
      <c r="IC93" s="193">
        <v>44489</v>
      </c>
      <c r="ID93" s="191" t="s">
        <v>3513</v>
      </c>
      <c r="IE93" s="185">
        <v>1</v>
      </c>
      <c r="IF93" s="185" t="s">
        <v>2716</v>
      </c>
      <c r="IG93" s="185" t="s">
        <v>22</v>
      </c>
      <c r="IH93" s="185">
        <v>2</v>
      </c>
      <c r="II93" s="185" t="s">
        <v>14</v>
      </c>
      <c r="IJ93" s="185" t="s">
        <v>14</v>
      </c>
      <c r="IK93" s="182">
        <v>44489</v>
      </c>
      <c r="IL93" s="192" t="s">
        <v>3512</v>
      </c>
      <c r="IM93" s="192">
        <v>2</v>
      </c>
      <c r="IN93" s="192" t="s">
        <v>2716</v>
      </c>
      <c r="IO93" s="192" t="s">
        <v>22</v>
      </c>
      <c r="IP93" s="192">
        <v>2</v>
      </c>
      <c r="IQ93" s="192" t="s">
        <v>14</v>
      </c>
      <c r="IR93" s="192" t="s">
        <v>14</v>
      </c>
      <c r="IS93" s="193">
        <v>44489</v>
      </c>
    </row>
    <row r="94" spans="1:253" s="187" customFormat="1" ht="12.95" customHeight="1" x14ac:dyDescent="0.2">
      <c r="A94" s="187" t="s">
        <v>835</v>
      </c>
      <c r="B94" s="187" t="s">
        <v>8415</v>
      </c>
      <c r="C94" s="187" t="s">
        <v>836</v>
      </c>
      <c r="D94" s="187" t="s">
        <v>205</v>
      </c>
      <c r="E94" s="187" t="s">
        <v>8056</v>
      </c>
      <c r="F94" s="187" t="s">
        <v>4933</v>
      </c>
      <c r="G94" s="180">
        <v>229489000</v>
      </c>
      <c r="H94" s="181" t="s">
        <v>4921</v>
      </c>
      <c r="I94" s="181" t="s">
        <v>22</v>
      </c>
      <c r="J94" s="181">
        <v>2</v>
      </c>
      <c r="K94" s="181" t="s">
        <v>4923</v>
      </c>
      <c r="L94" s="181" t="s">
        <v>4922</v>
      </c>
      <c r="M94" s="182">
        <v>44558</v>
      </c>
      <c r="N94" s="191" t="s">
        <v>4937</v>
      </c>
      <c r="O94" s="183">
        <v>13297</v>
      </c>
      <c r="P94" s="183" t="s">
        <v>4934</v>
      </c>
      <c r="Q94" s="183" t="s">
        <v>47</v>
      </c>
      <c r="R94" s="183">
        <v>1</v>
      </c>
      <c r="S94" s="183" t="s">
        <v>4936</v>
      </c>
      <c r="T94" s="183" t="s">
        <v>4935</v>
      </c>
      <c r="U94" s="184">
        <v>44558</v>
      </c>
      <c r="V94" s="191" t="s">
        <v>4939</v>
      </c>
      <c r="W94" s="181">
        <v>4450000</v>
      </c>
      <c r="X94" s="181" t="s">
        <v>4934</v>
      </c>
      <c r="Y94" s="181" t="s">
        <v>19</v>
      </c>
      <c r="Z94" s="181">
        <v>3</v>
      </c>
      <c r="AA94" s="181" t="s">
        <v>4938</v>
      </c>
      <c r="AB94" s="181" t="s">
        <v>4935</v>
      </c>
      <c r="AC94" s="182">
        <v>44558</v>
      </c>
      <c r="AD94" s="191" t="s">
        <v>4941</v>
      </c>
      <c r="AE94" s="189" t="s">
        <v>14</v>
      </c>
      <c r="AF94" s="189" t="s">
        <v>1216</v>
      </c>
      <c r="AG94" s="189" t="s">
        <v>14</v>
      </c>
      <c r="AH94" s="189" t="s">
        <v>14</v>
      </c>
      <c r="AI94" s="189" t="s">
        <v>4940</v>
      </c>
      <c r="AJ94" s="189" t="s">
        <v>1216</v>
      </c>
      <c r="AK94" s="190">
        <v>44558</v>
      </c>
      <c r="AL94" s="191" t="s">
        <v>4944</v>
      </c>
      <c r="AM94" s="181" t="s">
        <v>14</v>
      </c>
      <c r="AN94" s="181" t="s">
        <v>1216</v>
      </c>
      <c r="AO94" s="181" t="s">
        <v>14</v>
      </c>
      <c r="AP94" s="181" t="s">
        <v>14</v>
      </c>
      <c r="AQ94" s="181" t="s">
        <v>4943</v>
      </c>
      <c r="AR94" s="181" t="s">
        <v>4942</v>
      </c>
      <c r="AS94" s="182">
        <v>44558</v>
      </c>
      <c r="AT94" s="192" t="s">
        <v>850</v>
      </c>
      <c r="AU94" s="189" t="s">
        <v>14</v>
      </c>
      <c r="AV94" s="189" t="s">
        <v>14</v>
      </c>
      <c r="AW94" s="189" t="s">
        <v>22</v>
      </c>
      <c r="AX94" s="189">
        <v>2</v>
      </c>
      <c r="AY94" s="189" t="s">
        <v>849</v>
      </c>
      <c r="AZ94" s="189" t="s">
        <v>14</v>
      </c>
      <c r="BA94" s="190">
        <v>43523</v>
      </c>
      <c r="BB94" s="191" t="s">
        <v>848</v>
      </c>
      <c r="BC94" s="181" t="s">
        <v>14</v>
      </c>
      <c r="BD94" s="181" t="s">
        <v>14</v>
      </c>
      <c r="BE94" s="181" t="s">
        <v>22</v>
      </c>
      <c r="BF94" s="181">
        <v>2</v>
      </c>
      <c r="BG94" s="181" t="s">
        <v>847</v>
      </c>
      <c r="BH94" s="181" t="s">
        <v>14</v>
      </c>
      <c r="BI94" s="182">
        <v>43523</v>
      </c>
      <c r="BJ94" s="192" t="s">
        <v>7040</v>
      </c>
      <c r="BK94" s="192">
        <v>0</v>
      </c>
      <c r="BL94" s="192" t="s">
        <v>7038</v>
      </c>
      <c r="BM94" s="192" t="s">
        <v>19</v>
      </c>
      <c r="BN94" s="192">
        <v>3</v>
      </c>
      <c r="BO94" s="192" t="s">
        <v>7039</v>
      </c>
      <c r="BP94" s="189" t="s">
        <v>1918</v>
      </c>
      <c r="BQ94" s="193">
        <v>44657</v>
      </c>
      <c r="BR94" s="191" t="s">
        <v>838</v>
      </c>
      <c r="BS94" s="185" t="s">
        <v>14</v>
      </c>
      <c r="BT94" s="185" t="s">
        <v>14</v>
      </c>
      <c r="BU94" s="185" t="s">
        <v>22</v>
      </c>
      <c r="BV94" s="185">
        <v>2</v>
      </c>
      <c r="BW94" s="185" t="s">
        <v>837</v>
      </c>
      <c r="BX94" s="185" t="s">
        <v>14</v>
      </c>
      <c r="BY94" s="182">
        <v>43523</v>
      </c>
      <c r="BZ94" s="192" t="s">
        <v>840</v>
      </c>
      <c r="CA94" s="192" t="s">
        <v>14</v>
      </c>
      <c r="CB94" s="192" t="s">
        <v>14</v>
      </c>
      <c r="CC94" s="192" t="s">
        <v>14</v>
      </c>
      <c r="CD94" s="192" t="s">
        <v>14</v>
      </c>
      <c r="CE94" s="192" t="s">
        <v>839</v>
      </c>
      <c r="CF94" s="192" t="s">
        <v>14</v>
      </c>
      <c r="CG94" s="193">
        <v>43523</v>
      </c>
      <c r="CH94" s="191" t="s">
        <v>9079</v>
      </c>
      <c r="CI94" s="192" t="e">
        <v>#N/A</v>
      </c>
      <c r="CJ94" s="192" t="e">
        <v>#N/A</v>
      </c>
      <c r="CK94" s="192" t="e">
        <v>#N/A</v>
      </c>
      <c r="CL94" s="192" t="e">
        <v>#N/A</v>
      </c>
      <c r="CM94" s="192" t="e">
        <v>#N/A</v>
      </c>
      <c r="CN94" s="192" t="e">
        <v>#N/A</v>
      </c>
      <c r="CO94" s="194" t="e">
        <v>#N/A</v>
      </c>
      <c r="CP94" s="192" t="s">
        <v>846</v>
      </c>
      <c r="CQ94" s="185" t="s">
        <v>14</v>
      </c>
      <c r="CR94" s="185" t="s">
        <v>14</v>
      </c>
      <c r="CS94" s="185" t="s">
        <v>22</v>
      </c>
      <c r="CT94" s="185">
        <v>2</v>
      </c>
      <c r="CU94" s="185" t="s">
        <v>845</v>
      </c>
      <c r="CV94" s="185" t="s">
        <v>14</v>
      </c>
      <c r="CW94" s="182">
        <v>43523</v>
      </c>
      <c r="CX94" s="192" t="s">
        <v>4946</v>
      </c>
      <c r="CY94" s="189" t="s">
        <v>14</v>
      </c>
      <c r="CZ94" s="189" t="s">
        <v>14</v>
      </c>
      <c r="DA94" s="189" t="s">
        <v>14</v>
      </c>
      <c r="DB94" s="189" t="s">
        <v>14</v>
      </c>
      <c r="DC94" s="189" t="s">
        <v>4945</v>
      </c>
      <c r="DD94" s="189" t="s">
        <v>1216</v>
      </c>
      <c r="DE94" s="195">
        <v>44558</v>
      </c>
      <c r="DF94" s="191" t="s">
        <v>4947</v>
      </c>
      <c r="DG94" s="181" t="s">
        <v>14</v>
      </c>
      <c r="DH94" s="185" t="s">
        <v>14</v>
      </c>
      <c r="DI94" s="185" t="s">
        <v>14</v>
      </c>
      <c r="DJ94" s="185" t="s">
        <v>14</v>
      </c>
      <c r="DK94" s="185" t="s">
        <v>4945</v>
      </c>
      <c r="DL94" s="185" t="s">
        <v>1216</v>
      </c>
      <c r="DM94" s="182">
        <v>44558</v>
      </c>
      <c r="DN94" s="192" t="s">
        <v>4948</v>
      </c>
      <c r="DO94" s="189" t="s">
        <v>14</v>
      </c>
      <c r="DP94" s="192" t="s">
        <v>14</v>
      </c>
      <c r="DQ94" s="192" t="s">
        <v>14</v>
      </c>
      <c r="DR94" s="192" t="s">
        <v>14</v>
      </c>
      <c r="DS94" s="192" t="s">
        <v>4945</v>
      </c>
      <c r="DT94" s="192" t="s">
        <v>1216</v>
      </c>
      <c r="DU94" s="193">
        <v>44558</v>
      </c>
      <c r="DV94" s="191" t="s">
        <v>4949</v>
      </c>
      <c r="DW94" s="181" t="s">
        <v>14</v>
      </c>
      <c r="DX94" s="185" t="s">
        <v>14</v>
      </c>
      <c r="DY94" s="185" t="s">
        <v>14</v>
      </c>
      <c r="DZ94" s="185" t="s">
        <v>14</v>
      </c>
      <c r="EA94" s="185" t="s">
        <v>4945</v>
      </c>
      <c r="EB94" s="185" t="s">
        <v>1216</v>
      </c>
      <c r="EC94" s="182">
        <v>44558</v>
      </c>
      <c r="ED94" s="192" t="s">
        <v>4950</v>
      </c>
      <c r="EE94" s="189" t="s">
        <v>14</v>
      </c>
      <c r="EF94" s="192" t="s">
        <v>14</v>
      </c>
      <c r="EG94" s="192" t="s">
        <v>14</v>
      </c>
      <c r="EH94" s="192" t="s">
        <v>14</v>
      </c>
      <c r="EI94" s="192" t="s">
        <v>4945</v>
      </c>
      <c r="EJ94" s="192" t="s">
        <v>1216</v>
      </c>
      <c r="EK94" s="193">
        <v>44558</v>
      </c>
      <c r="EL94" s="191" t="s">
        <v>4951</v>
      </c>
      <c r="EM94" s="181" t="s">
        <v>14</v>
      </c>
      <c r="EN94" s="185" t="s">
        <v>2236</v>
      </c>
      <c r="EO94" s="185" t="s">
        <v>14</v>
      </c>
      <c r="EP94" s="185" t="s">
        <v>14</v>
      </c>
      <c r="EQ94" s="185" t="s">
        <v>4945</v>
      </c>
      <c r="ER94" s="185" t="s">
        <v>1216</v>
      </c>
      <c r="ES94" s="182">
        <v>44558</v>
      </c>
      <c r="ET94" s="192" t="s">
        <v>7042</v>
      </c>
      <c r="EU94" s="192">
        <v>801</v>
      </c>
      <c r="EV94" s="192" t="s">
        <v>7038</v>
      </c>
      <c r="EW94" s="192" t="s">
        <v>19</v>
      </c>
      <c r="EX94" s="192">
        <v>3</v>
      </c>
      <c r="EY94" s="192" t="s">
        <v>7041</v>
      </c>
      <c r="EZ94" s="192" t="s">
        <v>1918</v>
      </c>
      <c r="FA94" s="193">
        <v>44657</v>
      </c>
      <c r="FB94" s="191" t="s">
        <v>844</v>
      </c>
      <c r="FC94" s="185">
        <v>3</v>
      </c>
      <c r="FD94" s="185" t="s">
        <v>841</v>
      </c>
      <c r="FE94" s="185" t="s">
        <v>22</v>
      </c>
      <c r="FF94" s="185">
        <v>2</v>
      </c>
      <c r="FG94" s="185" t="s">
        <v>843</v>
      </c>
      <c r="FH94" s="185" t="s">
        <v>842</v>
      </c>
      <c r="FI94" s="182">
        <v>43523</v>
      </c>
      <c r="FJ94" s="191" t="s">
        <v>933</v>
      </c>
      <c r="FK94" s="192" t="s">
        <v>14</v>
      </c>
      <c r="FL94" s="192" t="s">
        <v>926</v>
      </c>
      <c r="FM94" s="192" t="s">
        <v>14</v>
      </c>
      <c r="FN94" s="192" t="s">
        <v>14</v>
      </c>
      <c r="FO94" s="192" t="s">
        <v>930</v>
      </c>
      <c r="FP94" s="189" t="s">
        <v>927</v>
      </c>
      <c r="FQ94" s="190">
        <v>43578</v>
      </c>
      <c r="FR94" s="191" t="s">
        <v>934</v>
      </c>
      <c r="FS94" s="185" t="s">
        <v>14</v>
      </c>
      <c r="FT94" s="185" t="s">
        <v>926</v>
      </c>
      <c r="FU94" s="185" t="s">
        <v>14</v>
      </c>
      <c r="FV94" s="185" t="s">
        <v>14</v>
      </c>
      <c r="FW94" s="185" t="s">
        <v>930</v>
      </c>
      <c r="FX94" s="185" t="s">
        <v>927</v>
      </c>
      <c r="FY94" s="182">
        <v>43578</v>
      </c>
      <c r="FZ94" s="192" t="s">
        <v>3518</v>
      </c>
      <c r="GA94" s="192">
        <v>2</v>
      </c>
      <c r="GB94" s="192" t="s">
        <v>2716</v>
      </c>
      <c r="GC94" s="192" t="s">
        <v>22</v>
      </c>
      <c r="GD94" s="192">
        <v>2</v>
      </c>
      <c r="GE94" s="192" t="s">
        <v>14</v>
      </c>
      <c r="GF94" s="192" t="s">
        <v>14</v>
      </c>
      <c r="GG94" s="193">
        <v>44489</v>
      </c>
      <c r="GH94" s="191" t="s">
        <v>3524</v>
      </c>
      <c r="GI94" s="185">
        <v>1</v>
      </c>
      <c r="GJ94" s="185" t="s">
        <v>2716</v>
      </c>
      <c r="GK94" s="185" t="s">
        <v>22</v>
      </c>
      <c r="GL94" s="185">
        <v>2</v>
      </c>
      <c r="GM94" s="185" t="s">
        <v>14</v>
      </c>
      <c r="GN94" s="185" t="s">
        <v>14</v>
      </c>
      <c r="GO94" s="182">
        <v>44489</v>
      </c>
      <c r="GP94" s="192" t="s">
        <v>3519</v>
      </c>
      <c r="GQ94" s="192">
        <v>1</v>
      </c>
      <c r="GR94" s="192" t="s">
        <v>2716</v>
      </c>
      <c r="GS94" s="192" t="s">
        <v>22</v>
      </c>
      <c r="GT94" s="192">
        <v>2</v>
      </c>
      <c r="GU94" s="192" t="s">
        <v>14</v>
      </c>
      <c r="GV94" s="192" t="s">
        <v>14</v>
      </c>
      <c r="GW94" s="193">
        <v>44489</v>
      </c>
      <c r="GX94" s="191" t="s">
        <v>3525</v>
      </c>
      <c r="GY94" s="185">
        <v>0</v>
      </c>
      <c r="GZ94" s="185" t="s">
        <v>2716</v>
      </c>
      <c r="HA94" s="185" t="s">
        <v>22</v>
      </c>
      <c r="HB94" s="185">
        <v>2</v>
      </c>
      <c r="HC94" s="185" t="s">
        <v>14</v>
      </c>
      <c r="HD94" s="185" t="s">
        <v>14</v>
      </c>
      <c r="HE94" s="182">
        <v>44489</v>
      </c>
      <c r="HF94" s="192" t="s">
        <v>3517</v>
      </c>
      <c r="HG94" s="192">
        <v>0</v>
      </c>
      <c r="HH94" s="192" t="s">
        <v>2716</v>
      </c>
      <c r="HI94" s="192" t="s">
        <v>22</v>
      </c>
      <c r="HJ94" s="192">
        <v>2</v>
      </c>
      <c r="HK94" s="192" t="s">
        <v>14</v>
      </c>
      <c r="HL94" s="192" t="s">
        <v>14</v>
      </c>
      <c r="HM94" s="193">
        <v>44489</v>
      </c>
      <c r="HN94" s="191" t="s">
        <v>3523</v>
      </c>
      <c r="HO94" s="185">
        <v>2</v>
      </c>
      <c r="HP94" s="185" t="s">
        <v>2716</v>
      </c>
      <c r="HQ94" s="185" t="s">
        <v>22</v>
      </c>
      <c r="HR94" s="185">
        <v>2</v>
      </c>
      <c r="HS94" s="185" t="s">
        <v>14</v>
      </c>
      <c r="HT94" s="185" t="s">
        <v>14</v>
      </c>
      <c r="HU94" s="182">
        <v>44489</v>
      </c>
      <c r="HV94" s="192" t="s">
        <v>3520</v>
      </c>
      <c r="HW94" s="192">
        <v>1</v>
      </c>
      <c r="HX94" s="192" t="s">
        <v>2716</v>
      </c>
      <c r="HY94" s="192" t="s">
        <v>22</v>
      </c>
      <c r="HZ94" s="192">
        <v>2</v>
      </c>
      <c r="IA94" s="192" t="s">
        <v>14</v>
      </c>
      <c r="IB94" s="192" t="s">
        <v>14</v>
      </c>
      <c r="IC94" s="193">
        <v>44489</v>
      </c>
      <c r="ID94" s="191" t="s">
        <v>3522</v>
      </c>
      <c r="IE94" s="185">
        <v>1</v>
      </c>
      <c r="IF94" s="185" t="s">
        <v>2716</v>
      </c>
      <c r="IG94" s="185" t="s">
        <v>22</v>
      </c>
      <c r="IH94" s="185">
        <v>2</v>
      </c>
      <c r="II94" s="185" t="s">
        <v>14</v>
      </c>
      <c r="IJ94" s="185" t="s">
        <v>14</v>
      </c>
      <c r="IK94" s="182">
        <v>44489</v>
      </c>
      <c r="IL94" s="192" t="s">
        <v>3521</v>
      </c>
      <c r="IM94" s="192">
        <v>1</v>
      </c>
      <c r="IN94" s="192" t="s">
        <v>2716</v>
      </c>
      <c r="IO94" s="192" t="s">
        <v>22</v>
      </c>
      <c r="IP94" s="192">
        <v>2</v>
      </c>
      <c r="IQ94" s="192" t="s">
        <v>14</v>
      </c>
      <c r="IR94" s="192" t="s">
        <v>14</v>
      </c>
      <c r="IS94" s="193">
        <v>44489</v>
      </c>
    </row>
    <row r="95" spans="1:253" s="187" customFormat="1" ht="12.95" customHeight="1" x14ac:dyDescent="0.2">
      <c r="A95" s="187" t="s">
        <v>608</v>
      </c>
      <c r="B95" s="187" t="s">
        <v>8427</v>
      </c>
      <c r="C95" s="187" t="s">
        <v>609</v>
      </c>
      <c r="D95" s="187" t="s">
        <v>610</v>
      </c>
      <c r="E95" s="187" t="s">
        <v>8057</v>
      </c>
      <c r="F95" s="187" t="s">
        <v>5904</v>
      </c>
      <c r="G95" s="180">
        <v>4300000</v>
      </c>
      <c r="H95" s="181" t="s">
        <v>5573</v>
      </c>
      <c r="I95" s="181" t="s">
        <v>22</v>
      </c>
      <c r="J95" s="181">
        <v>2</v>
      </c>
      <c r="K95" s="181" t="s">
        <v>2497</v>
      </c>
      <c r="L95" s="181" t="s">
        <v>5903</v>
      </c>
      <c r="M95" s="182">
        <v>44616</v>
      </c>
      <c r="N95" s="191" t="s">
        <v>5906</v>
      </c>
      <c r="O95" s="183">
        <v>74200</v>
      </c>
      <c r="P95" s="183" t="s">
        <v>5573</v>
      </c>
      <c r="Q95" s="183" t="s">
        <v>22</v>
      </c>
      <c r="R95" s="183">
        <v>2</v>
      </c>
      <c r="S95" s="183" t="s">
        <v>5905</v>
      </c>
      <c r="T95" s="183" t="s">
        <v>5903</v>
      </c>
      <c r="U95" s="184">
        <v>44616</v>
      </c>
      <c r="V95" s="191" t="s">
        <v>5909</v>
      </c>
      <c r="W95" s="181">
        <v>122000</v>
      </c>
      <c r="X95" s="181" t="s">
        <v>5500</v>
      </c>
      <c r="Y95" s="181" t="s">
        <v>22</v>
      </c>
      <c r="Z95" s="181">
        <v>2</v>
      </c>
      <c r="AA95" s="181" t="s">
        <v>5908</v>
      </c>
      <c r="AB95" s="181" t="s">
        <v>5907</v>
      </c>
      <c r="AC95" s="182">
        <v>44616</v>
      </c>
      <c r="AD95" s="191" t="s">
        <v>5913</v>
      </c>
      <c r="AE95" s="189">
        <v>96000</v>
      </c>
      <c r="AF95" s="189" t="s">
        <v>5910</v>
      </c>
      <c r="AG95" s="189" t="s">
        <v>19</v>
      </c>
      <c r="AH95" s="189">
        <v>3</v>
      </c>
      <c r="AI95" s="189" t="s">
        <v>5912</v>
      </c>
      <c r="AJ95" s="189" t="s">
        <v>5911</v>
      </c>
      <c r="AK95" s="190">
        <v>44616</v>
      </c>
      <c r="AL95" s="191" t="s">
        <v>5917</v>
      </c>
      <c r="AM95" s="181">
        <v>4000</v>
      </c>
      <c r="AN95" s="181" t="s">
        <v>5914</v>
      </c>
      <c r="AO95" s="181" t="s">
        <v>22</v>
      </c>
      <c r="AP95" s="181">
        <v>2</v>
      </c>
      <c r="AQ95" s="181" t="s">
        <v>5916</v>
      </c>
      <c r="AR95" s="181" t="s">
        <v>5915</v>
      </c>
      <c r="AS95" s="182">
        <v>44616</v>
      </c>
      <c r="AT95" s="192" t="s">
        <v>5919</v>
      </c>
      <c r="AU95" s="189" t="s">
        <v>14</v>
      </c>
      <c r="AV95" s="189" t="s">
        <v>14</v>
      </c>
      <c r="AW95" s="189" t="s">
        <v>14</v>
      </c>
      <c r="AX95" s="189" t="s">
        <v>14</v>
      </c>
      <c r="AY95" s="189" t="s">
        <v>5591</v>
      </c>
      <c r="AZ95" s="189" t="s">
        <v>14</v>
      </c>
      <c r="BA95" s="190">
        <v>44616</v>
      </c>
      <c r="BB95" s="191" t="s">
        <v>5918</v>
      </c>
      <c r="BC95" s="181" t="s">
        <v>14</v>
      </c>
      <c r="BD95" s="181" t="s">
        <v>14</v>
      </c>
      <c r="BE95" s="181" t="s">
        <v>14</v>
      </c>
      <c r="BF95" s="181" t="s">
        <v>14</v>
      </c>
      <c r="BG95" s="181" t="s">
        <v>5591</v>
      </c>
      <c r="BH95" s="181" t="s">
        <v>14</v>
      </c>
      <c r="BI95" s="182">
        <v>44616</v>
      </c>
      <c r="BJ95" s="192" t="s">
        <v>5923</v>
      </c>
      <c r="BK95" s="192">
        <v>15</v>
      </c>
      <c r="BL95" s="192" t="s">
        <v>5920</v>
      </c>
      <c r="BM95" s="192" t="s">
        <v>19</v>
      </c>
      <c r="BN95" s="192">
        <v>3</v>
      </c>
      <c r="BO95" s="192" t="s">
        <v>5922</v>
      </c>
      <c r="BP95" s="189" t="s">
        <v>5921</v>
      </c>
      <c r="BQ95" s="193">
        <v>44616</v>
      </c>
      <c r="BR95" s="191" t="s">
        <v>611</v>
      </c>
      <c r="BS95" s="185">
        <v>0</v>
      </c>
      <c r="BT95" s="185">
        <v>0</v>
      </c>
      <c r="BU95" s="185">
        <v>0</v>
      </c>
      <c r="BV95" s="185">
        <v>0</v>
      </c>
      <c r="BW95" s="185">
        <v>0</v>
      </c>
      <c r="BX95" s="185">
        <v>0</v>
      </c>
      <c r="BY95" s="182">
        <v>43511</v>
      </c>
      <c r="BZ95" s="192" t="s">
        <v>612</v>
      </c>
      <c r="CA95" s="192">
        <v>0</v>
      </c>
      <c r="CB95" s="192">
        <v>0</v>
      </c>
      <c r="CC95" s="192">
        <v>0</v>
      </c>
      <c r="CD95" s="192">
        <v>0</v>
      </c>
      <c r="CE95" s="192">
        <v>0</v>
      </c>
      <c r="CF95" s="192">
        <v>0</v>
      </c>
      <c r="CG95" s="193">
        <v>43511</v>
      </c>
      <c r="CH95" s="191" t="s">
        <v>9080</v>
      </c>
      <c r="CI95" s="192" t="e">
        <v>#N/A</v>
      </c>
      <c r="CJ95" s="192" t="e">
        <v>#N/A</v>
      </c>
      <c r="CK95" s="192" t="e">
        <v>#N/A</v>
      </c>
      <c r="CL95" s="192" t="e">
        <v>#N/A</v>
      </c>
      <c r="CM95" s="192" t="e">
        <v>#N/A</v>
      </c>
      <c r="CN95" s="192" t="e">
        <v>#N/A</v>
      </c>
      <c r="CO95" s="194" t="e">
        <v>#N/A</v>
      </c>
      <c r="CP95" s="192" t="s">
        <v>613</v>
      </c>
      <c r="CQ95" s="185" t="s">
        <v>14</v>
      </c>
      <c r="CR95" s="185">
        <v>0</v>
      </c>
      <c r="CS95" s="185" t="s">
        <v>14</v>
      </c>
      <c r="CT95" s="185" t="s">
        <v>14</v>
      </c>
      <c r="CU95" s="185" t="s">
        <v>338</v>
      </c>
      <c r="CV95" s="185">
        <v>0</v>
      </c>
      <c r="CW95" s="182">
        <v>43511</v>
      </c>
      <c r="CX95" s="192" t="s">
        <v>5926</v>
      </c>
      <c r="CY95" s="189">
        <v>94000</v>
      </c>
      <c r="CZ95" s="189" t="s">
        <v>5925</v>
      </c>
      <c r="DA95" s="189" t="s">
        <v>22</v>
      </c>
      <c r="DB95" s="189">
        <v>2</v>
      </c>
      <c r="DC95" s="189" t="s">
        <v>5599</v>
      </c>
      <c r="DD95" s="189" t="s">
        <v>5501</v>
      </c>
      <c r="DE95" s="195">
        <v>44616</v>
      </c>
      <c r="DF95" s="191" t="s">
        <v>5927</v>
      </c>
      <c r="DG95" s="181">
        <v>26000</v>
      </c>
      <c r="DH95" s="185">
        <v>0</v>
      </c>
      <c r="DI95" s="185" t="s">
        <v>19</v>
      </c>
      <c r="DJ95" s="185">
        <v>3</v>
      </c>
      <c r="DK95" s="185" t="s">
        <v>5506</v>
      </c>
      <c r="DL95" s="185">
        <v>0</v>
      </c>
      <c r="DM95" s="182">
        <v>44616</v>
      </c>
      <c r="DN95" s="192" t="s">
        <v>5928</v>
      </c>
      <c r="DO95" s="189">
        <v>2000</v>
      </c>
      <c r="DP95" s="192">
        <v>0</v>
      </c>
      <c r="DQ95" s="192" t="s">
        <v>19</v>
      </c>
      <c r="DR95" s="192">
        <v>3</v>
      </c>
      <c r="DS95" s="192" t="s">
        <v>5508</v>
      </c>
      <c r="DT95" s="192">
        <v>0</v>
      </c>
      <c r="DU95" s="193">
        <v>44616</v>
      </c>
      <c r="DV95" s="191" t="s">
        <v>5929</v>
      </c>
      <c r="DW95" s="181">
        <v>94000</v>
      </c>
      <c r="DX95" s="185" t="s">
        <v>5925</v>
      </c>
      <c r="DY95" s="185" t="s">
        <v>22</v>
      </c>
      <c r="DZ95" s="185">
        <v>2</v>
      </c>
      <c r="EA95" s="185" t="s">
        <v>5599</v>
      </c>
      <c r="EB95" s="185" t="s">
        <v>5501</v>
      </c>
      <c r="EC95" s="182">
        <v>44616</v>
      </c>
      <c r="ED95" s="192" t="s">
        <v>5930</v>
      </c>
      <c r="EE95" s="189">
        <v>0</v>
      </c>
      <c r="EF95" s="192">
        <v>0</v>
      </c>
      <c r="EG95" s="192" t="s">
        <v>19</v>
      </c>
      <c r="EH95" s="192">
        <v>3</v>
      </c>
      <c r="EI95" s="192" t="s">
        <v>5591</v>
      </c>
      <c r="EJ95" s="192">
        <v>0</v>
      </c>
      <c r="EK95" s="193">
        <v>44616</v>
      </c>
      <c r="EL95" s="191" t="s">
        <v>5931</v>
      </c>
      <c r="EM95" s="181">
        <v>0</v>
      </c>
      <c r="EN95" s="185">
        <v>0</v>
      </c>
      <c r="EO95" s="185" t="s">
        <v>19</v>
      </c>
      <c r="EP95" s="185">
        <v>3</v>
      </c>
      <c r="EQ95" s="185" t="s">
        <v>5591</v>
      </c>
      <c r="ER95" s="185">
        <v>0</v>
      </c>
      <c r="ES95" s="182">
        <v>44616</v>
      </c>
      <c r="ET95" s="192" t="s">
        <v>5924</v>
      </c>
      <c r="EU95" s="192">
        <v>15</v>
      </c>
      <c r="EV95" s="192" t="s">
        <v>5920</v>
      </c>
      <c r="EW95" s="192" t="s">
        <v>19</v>
      </c>
      <c r="EX95" s="192">
        <v>3</v>
      </c>
      <c r="EY95" s="192" t="s">
        <v>5922</v>
      </c>
      <c r="EZ95" s="192" t="s">
        <v>5921</v>
      </c>
      <c r="FA95" s="193">
        <v>44616</v>
      </c>
      <c r="FB95" s="191" t="s">
        <v>5933</v>
      </c>
      <c r="FC95" s="185">
        <v>2</v>
      </c>
      <c r="FD95" s="185">
        <v>0</v>
      </c>
      <c r="FE95" s="185" t="s">
        <v>22</v>
      </c>
      <c r="FF95" s="185">
        <v>2</v>
      </c>
      <c r="FG95" s="185" t="s">
        <v>5932</v>
      </c>
      <c r="FH95" s="185">
        <v>0</v>
      </c>
      <c r="FI95" s="182">
        <v>44616</v>
      </c>
      <c r="FJ95" s="191" t="s">
        <v>614</v>
      </c>
      <c r="FK95" s="192" t="s">
        <v>14</v>
      </c>
      <c r="FL95" s="192">
        <v>0</v>
      </c>
      <c r="FM95" s="192" t="s">
        <v>14</v>
      </c>
      <c r="FN95" s="192" t="s">
        <v>14</v>
      </c>
      <c r="FO95" s="192" t="s">
        <v>338</v>
      </c>
      <c r="FP95" s="189">
        <v>0</v>
      </c>
      <c r="FQ95" s="190">
        <v>43511</v>
      </c>
      <c r="FR95" s="191" t="s">
        <v>615</v>
      </c>
      <c r="FS95" s="185" t="s">
        <v>14</v>
      </c>
      <c r="FT95" s="185">
        <v>0</v>
      </c>
      <c r="FU95" s="185" t="s">
        <v>14</v>
      </c>
      <c r="FV95" s="185" t="s">
        <v>14</v>
      </c>
      <c r="FW95" s="185" t="s">
        <v>338</v>
      </c>
      <c r="FX95" s="185">
        <v>0</v>
      </c>
      <c r="FY95" s="182">
        <v>43511</v>
      </c>
      <c r="FZ95" s="192" t="s">
        <v>5935</v>
      </c>
      <c r="GA95" s="192">
        <v>0</v>
      </c>
      <c r="GB95" s="192" t="s">
        <v>2716</v>
      </c>
      <c r="GC95" s="192" t="s">
        <v>22</v>
      </c>
      <c r="GD95" s="192">
        <v>2</v>
      </c>
      <c r="GE95" s="192" t="s">
        <v>14</v>
      </c>
      <c r="GF95" s="192" t="s">
        <v>14</v>
      </c>
      <c r="GG95" s="193">
        <v>44616</v>
      </c>
      <c r="GH95" s="191" t="s">
        <v>5941</v>
      </c>
      <c r="GI95" s="185">
        <v>0</v>
      </c>
      <c r="GJ95" s="185" t="s">
        <v>2716</v>
      </c>
      <c r="GK95" s="185" t="s">
        <v>22</v>
      </c>
      <c r="GL95" s="185">
        <v>2</v>
      </c>
      <c r="GM95" s="185" t="s">
        <v>14</v>
      </c>
      <c r="GN95" s="185" t="s">
        <v>14</v>
      </c>
      <c r="GO95" s="182">
        <v>44616</v>
      </c>
      <c r="GP95" s="192" t="s">
        <v>5936</v>
      </c>
      <c r="GQ95" s="192">
        <v>0</v>
      </c>
      <c r="GR95" s="192" t="s">
        <v>2716</v>
      </c>
      <c r="GS95" s="192" t="s">
        <v>22</v>
      </c>
      <c r="GT95" s="192">
        <v>2</v>
      </c>
      <c r="GU95" s="192" t="s">
        <v>14</v>
      </c>
      <c r="GV95" s="192" t="s">
        <v>14</v>
      </c>
      <c r="GW95" s="193">
        <v>44616</v>
      </c>
      <c r="GX95" s="191" t="s">
        <v>5942</v>
      </c>
      <c r="GY95" s="185">
        <v>0</v>
      </c>
      <c r="GZ95" s="185" t="s">
        <v>2716</v>
      </c>
      <c r="HA95" s="185" t="s">
        <v>22</v>
      </c>
      <c r="HB95" s="185">
        <v>2</v>
      </c>
      <c r="HC95" s="185" t="s">
        <v>14</v>
      </c>
      <c r="HD95" s="185" t="s">
        <v>14</v>
      </c>
      <c r="HE95" s="182">
        <v>44616</v>
      </c>
      <c r="HF95" s="192" t="s">
        <v>5934</v>
      </c>
      <c r="HG95" s="192">
        <v>0</v>
      </c>
      <c r="HH95" s="192" t="s">
        <v>2716</v>
      </c>
      <c r="HI95" s="192" t="s">
        <v>22</v>
      </c>
      <c r="HJ95" s="192">
        <v>2</v>
      </c>
      <c r="HK95" s="192" t="s">
        <v>14</v>
      </c>
      <c r="HL95" s="192" t="s">
        <v>14</v>
      </c>
      <c r="HM95" s="193">
        <v>44616</v>
      </c>
      <c r="HN95" s="191" t="s">
        <v>5940</v>
      </c>
      <c r="HO95" s="185">
        <v>0</v>
      </c>
      <c r="HP95" s="185" t="s">
        <v>2716</v>
      </c>
      <c r="HQ95" s="185" t="s">
        <v>22</v>
      </c>
      <c r="HR95" s="185">
        <v>2</v>
      </c>
      <c r="HS95" s="185" t="s">
        <v>14</v>
      </c>
      <c r="HT95" s="185" t="s">
        <v>14</v>
      </c>
      <c r="HU95" s="182">
        <v>44616</v>
      </c>
      <c r="HV95" s="192" t="s">
        <v>5937</v>
      </c>
      <c r="HW95" s="192">
        <v>0</v>
      </c>
      <c r="HX95" s="192" t="s">
        <v>2716</v>
      </c>
      <c r="HY95" s="192" t="s">
        <v>22</v>
      </c>
      <c r="HZ95" s="192">
        <v>2</v>
      </c>
      <c r="IA95" s="192" t="s">
        <v>14</v>
      </c>
      <c r="IB95" s="192" t="s">
        <v>14</v>
      </c>
      <c r="IC95" s="193">
        <v>44616</v>
      </c>
      <c r="ID95" s="191" t="s">
        <v>5939</v>
      </c>
      <c r="IE95" s="185">
        <v>0</v>
      </c>
      <c r="IF95" s="185" t="s">
        <v>2716</v>
      </c>
      <c r="IG95" s="185" t="s">
        <v>22</v>
      </c>
      <c r="IH95" s="185">
        <v>2</v>
      </c>
      <c r="II95" s="185" t="s">
        <v>14</v>
      </c>
      <c r="IJ95" s="185" t="s">
        <v>14</v>
      </c>
      <c r="IK95" s="182">
        <v>44616</v>
      </c>
      <c r="IL95" s="192" t="s">
        <v>5938</v>
      </c>
      <c r="IM95" s="192">
        <v>1</v>
      </c>
      <c r="IN95" s="192" t="s">
        <v>2716</v>
      </c>
      <c r="IO95" s="192" t="s">
        <v>22</v>
      </c>
      <c r="IP95" s="192">
        <v>2</v>
      </c>
      <c r="IQ95" s="192" t="s">
        <v>14</v>
      </c>
      <c r="IR95" s="192" t="s">
        <v>14</v>
      </c>
      <c r="IS95" s="193">
        <v>44616</v>
      </c>
    </row>
    <row r="96" spans="1:253" s="187" customFormat="1" ht="12.95" customHeight="1" x14ac:dyDescent="0.2">
      <c r="A96" s="187" t="s">
        <v>616</v>
      </c>
      <c r="B96" s="187" t="s">
        <v>8427</v>
      </c>
      <c r="C96" s="187" t="s">
        <v>617</v>
      </c>
      <c r="D96" s="187" t="s">
        <v>618</v>
      </c>
      <c r="E96" s="187" t="s">
        <v>8058</v>
      </c>
      <c r="F96" s="187" t="s">
        <v>4678</v>
      </c>
      <c r="G96" s="180">
        <v>33000000</v>
      </c>
      <c r="H96" s="181" t="s">
        <v>4675</v>
      </c>
      <c r="I96" s="181" t="s">
        <v>47</v>
      </c>
      <c r="J96" s="181">
        <v>1</v>
      </c>
      <c r="K96" s="181" t="s">
        <v>4677</v>
      </c>
      <c r="L96" s="181" t="s">
        <v>4676</v>
      </c>
      <c r="M96" s="182">
        <v>44522</v>
      </c>
      <c r="N96" s="191" t="s">
        <v>4682</v>
      </c>
      <c r="O96" s="183">
        <v>205094</v>
      </c>
      <c r="P96" s="183" t="s">
        <v>4679</v>
      </c>
      <c r="Q96" s="183" t="s">
        <v>47</v>
      </c>
      <c r="R96" s="183">
        <v>1</v>
      </c>
      <c r="S96" s="183" t="s">
        <v>4681</v>
      </c>
      <c r="T96" s="183" t="s">
        <v>4680</v>
      </c>
      <c r="U96" s="184">
        <v>44522</v>
      </c>
      <c r="V96" s="191" t="s">
        <v>5532</v>
      </c>
      <c r="W96" s="181">
        <v>10669000</v>
      </c>
      <c r="X96" s="181" t="s">
        <v>5496</v>
      </c>
      <c r="Y96" s="181" t="s">
        <v>22</v>
      </c>
      <c r="Z96" s="181">
        <v>2</v>
      </c>
      <c r="AA96" s="181" t="s">
        <v>5531</v>
      </c>
      <c r="AB96" s="181" t="s">
        <v>5530</v>
      </c>
      <c r="AC96" s="182">
        <v>44609</v>
      </c>
      <c r="AD96" s="191" t="s">
        <v>5536</v>
      </c>
      <c r="AE96" s="189">
        <v>2063000</v>
      </c>
      <c r="AF96" s="189" t="s">
        <v>5533</v>
      </c>
      <c r="AG96" s="189" t="s">
        <v>22</v>
      </c>
      <c r="AH96" s="189">
        <v>2</v>
      </c>
      <c r="AI96" s="189" t="s">
        <v>5535</v>
      </c>
      <c r="AJ96" s="189" t="s">
        <v>5534</v>
      </c>
      <c r="AK96" s="190">
        <v>44609</v>
      </c>
      <c r="AL96" s="191" t="s">
        <v>4686</v>
      </c>
      <c r="AM96" s="181">
        <v>1050000</v>
      </c>
      <c r="AN96" s="181" t="s">
        <v>4683</v>
      </c>
      <c r="AO96" s="181" t="s">
        <v>22</v>
      </c>
      <c r="AP96" s="181">
        <v>2</v>
      </c>
      <c r="AQ96" s="181" t="s">
        <v>4685</v>
      </c>
      <c r="AR96" s="181" t="s">
        <v>4684</v>
      </c>
      <c r="AS96" s="182">
        <v>44522</v>
      </c>
      <c r="AT96" s="192" t="s">
        <v>4688</v>
      </c>
      <c r="AU96" s="189" t="s">
        <v>14</v>
      </c>
      <c r="AV96" s="189" t="s">
        <v>2236</v>
      </c>
      <c r="AW96" s="189" t="s">
        <v>14</v>
      </c>
      <c r="AX96" s="189" t="s">
        <v>14</v>
      </c>
      <c r="AY96" s="189" t="s">
        <v>15</v>
      </c>
      <c r="AZ96" s="189" t="s">
        <v>14</v>
      </c>
      <c r="BA96" s="190">
        <v>44522</v>
      </c>
      <c r="BB96" s="191" t="s">
        <v>4687</v>
      </c>
      <c r="BC96" s="181" t="s">
        <v>14</v>
      </c>
      <c r="BD96" s="181" t="s">
        <v>2236</v>
      </c>
      <c r="BE96" s="181" t="s">
        <v>14</v>
      </c>
      <c r="BF96" s="181" t="s">
        <v>14</v>
      </c>
      <c r="BG96" s="181" t="s">
        <v>15</v>
      </c>
      <c r="BH96" s="181" t="s">
        <v>14</v>
      </c>
      <c r="BI96" s="182">
        <v>44522</v>
      </c>
      <c r="BJ96" s="192" t="s">
        <v>4689</v>
      </c>
      <c r="BK96" s="192" t="s">
        <v>14</v>
      </c>
      <c r="BL96" s="192" t="s">
        <v>2236</v>
      </c>
      <c r="BM96" s="192" t="s">
        <v>14</v>
      </c>
      <c r="BN96" s="192" t="s">
        <v>14</v>
      </c>
      <c r="BO96" s="192" t="s">
        <v>15</v>
      </c>
      <c r="BP96" s="189" t="s">
        <v>14</v>
      </c>
      <c r="BQ96" s="193">
        <v>44522</v>
      </c>
      <c r="BR96" s="191" t="s">
        <v>619</v>
      </c>
      <c r="BS96" s="185">
        <v>0</v>
      </c>
      <c r="BT96" s="185">
        <v>0</v>
      </c>
      <c r="BU96" s="185" t="s">
        <v>22</v>
      </c>
      <c r="BV96" s="185">
        <v>2</v>
      </c>
      <c r="BW96" s="185">
        <v>0</v>
      </c>
      <c r="BX96" s="185">
        <v>0</v>
      </c>
      <c r="BY96" s="182">
        <v>43511</v>
      </c>
      <c r="BZ96" s="192" t="s">
        <v>620</v>
      </c>
      <c r="CA96" s="192">
        <v>0</v>
      </c>
      <c r="CB96" s="192">
        <v>0</v>
      </c>
      <c r="CC96" s="192" t="s">
        <v>22</v>
      </c>
      <c r="CD96" s="192">
        <v>2</v>
      </c>
      <c r="CE96" s="192">
        <v>0</v>
      </c>
      <c r="CF96" s="192">
        <v>0</v>
      </c>
      <c r="CG96" s="193">
        <v>43511</v>
      </c>
      <c r="CH96" s="191" t="s">
        <v>9081</v>
      </c>
      <c r="CI96" s="192" t="e">
        <v>#N/A</v>
      </c>
      <c r="CJ96" s="192" t="e">
        <v>#N/A</v>
      </c>
      <c r="CK96" s="192" t="e">
        <v>#N/A</v>
      </c>
      <c r="CL96" s="192" t="e">
        <v>#N/A</v>
      </c>
      <c r="CM96" s="192" t="e">
        <v>#N/A</v>
      </c>
      <c r="CN96" s="192" t="e">
        <v>#N/A</v>
      </c>
      <c r="CO96" s="194" t="e">
        <v>#N/A</v>
      </c>
      <c r="CP96" s="192" t="s">
        <v>622</v>
      </c>
      <c r="CQ96" s="185" t="s">
        <v>14</v>
      </c>
      <c r="CR96" s="185">
        <v>0</v>
      </c>
      <c r="CS96" s="185" t="s">
        <v>22</v>
      </c>
      <c r="CT96" s="185">
        <v>2</v>
      </c>
      <c r="CU96" s="185" t="s">
        <v>621</v>
      </c>
      <c r="CV96" s="185">
        <v>0</v>
      </c>
      <c r="CW96" s="182">
        <v>43511</v>
      </c>
      <c r="CX96" s="192" t="s">
        <v>5537</v>
      </c>
      <c r="CY96" s="189">
        <v>1695000</v>
      </c>
      <c r="CZ96" s="189" t="s">
        <v>5523</v>
      </c>
      <c r="DA96" s="189" t="s">
        <v>22</v>
      </c>
      <c r="DB96" s="189">
        <v>2</v>
      </c>
      <c r="DC96" s="189" t="s">
        <v>5526</v>
      </c>
      <c r="DD96" s="189" t="s">
        <v>5501</v>
      </c>
      <c r="DE96" s="195">
        <v>44609</v>
      </c>
      <c r="DF96" s="191" t="s">
        <v>5538</v>
      </c>
      <c r="DG96" s="181">
        <v>8606000</v>
      </c>
      <c r="DH96" s="185" t="s">
        <v>5523</v>
      </c>
      <c r="DI96" s="185" t="s">
        <v>19</v>
      </c>
      <c r="DJ96" s="185">
        <v>3</v>
      </c>
      <c r="DK96" s="185" t="s">
        <v>5521</v>
      </c>
      <c r="DL96" s="185" t="s">
        <v>5501</v>
      </c>
      <c r="DM96" s="182">
        <v>44609</v>
      </c>
      <c r="DN96" s="192" t="s">
        <v>5539</v>
      </c>
      <c r="DO96" s="189">
        <v>368000</v>
      </c>
      <c r="DP96" s="192" t="s">
        <v>5523</v>
      </c>
      <c r="DQ96" s="192" t="s">
        <v>19</v>
      </c>
      <c r="DR96" s="192">
        <v>3</v>
      </c>
      <c r="DS96" s="192" t="s">
        <v>5524</v>
      </c>
      <c r="DT96" s="192" t="s">
        <v>5501</v>
      </c>
      <c r="DU96" s="193">
        <v>44609</v>
      </c>
      <c r="DV96" s="191" t="s">
        <v>5540</v>
      </c>
      <c r="DW96" s="181">
        <v>1695000</v>
      </c>
      <c r="DX96" s="185" t="s">
        <v>5523</v>
      </c>
      <c r="DY96" s="185" t="s">
        <v>22</v>
      </c>
      <c r="DZ96" s="185">
        <v>2</v>
      </c>
      <c r="EA96" s="185" t="s">
        <v>5526</v>
      </c>
      <c r="EB96" s="185" t="s">
        <v>5501</v>
      </c>
      <c r="EC96" s="182">
        <v>44609</v>
      </c>
      <c r="ED96" s="192" t="s">
        <v>5541</v>
      </c>
      <c r="EE96" s="189">
        <v>0</v>
      </c>
      <c r="EF96" s="192" t="s">
        <v>14</v>
      </c>
      <c r="EG96" s="192" t="s">
        <v>19</v>
      </c>
      <c r="EH96" s="192">
        <v>3</v>
      </c>
      <c r="EI96" s="192" t="s">
        <v>5511</v>
      </c>
      <c r="EJ96" s="192" t="s">
        <v>14</v>
      </c>
      <c r="EK96" s="193">
        <v>44609</v>
      </c>
      <c r="EL96" s="191" t="s">
        <v>5542</v>
      </c>
      <c r="EM96" s="181">
        <v>0</v>
      </c>
      <c r="EN96" s="185" t="s">
        <v>2236</v>
      </c>
      <c r="EO96" s="185" t="s">
        <v>19</v>
      </c>
      <c r="EP96" s="185">
        <v>3</v>
      </c>
      <c r="EQ96" s="185" t="s">
        <v>5511</v>
      </c>
      <c r="ER96" s="185" t="s">
        <v>14</v>
      </c>
      <c r="ES96" s="182">
        <v>44609</v>
      </c>
      <c r="ET96" s="192" t="s">
        <v>4690</v>
      </c>
      <c r="EU96" s="192" t="s">
        <v>14</v>
      </c>
      <c r="EV96" s="192" t="s">
        <v>14</v>
      </c>
      <c r="EW96" s="192" t="s">
        <v>14</v>
      </c>
      <c r="EX96" s="192" t="s">
        <v>14</v>
      </c>
      <c r="EY96" s="192" t="s">
        <v>15</v>
      </c>
      <c r="EZ96" s="192" t="s">
        <v>14</v>
      </c>
      <c r="FA96" s="193">
        <v>44522</v>
      </c>
      <c r="FB96" s="191" t="s">
        <v>4692</v>
      </c>
      <c r="FC96" s="185">
        <v>2</v>
      </c>
      <c r="FD96" s="185">
        <v>0</v>
      </c>
      <c r="FE96" s="185" t="s">
        <v>22</v>
      </c>
      <c r="FF96" s="185">
        <v>2</v>
      </c>
      <c r="FG96" s="185" t="s">
        <v>4691</v>
      </c>
      <c r="FH96" s="185">
        <v>0</v>
      </c>
      <c r="FI96" s="182">
        <v>44522</v>
      </c>
      <c r="FJ96" s="191" t="s">
        <v>4693</v>
      </c>
      <c r="FK96" s="192" t="s">
        <v>14</v>
      </c>
      <c r="FL96" s="192" t="s">
        <v>2236</v>
      </c>
      <c r="FM96" s="192" t="s">
        <v>14</v>
      </c>
      <c r="FN96" s="192" t="s">
        <v>14</v>
      </c>
      <c r="FO96" s="192" t="s">
        <v>15</v>
      </c>
      <c r="FP96" s="189" t="s">
        <v>14</v>
      </c>
      <c r="FQ96" s="190">
        <v>44522</v>
      </c>
      <c r="FR96" s="191" t="s">
        <v>4694</v>
      </c>
      <c r="FS96" s="185" t="s">
        <v>14</v>
      </c>
      <c r="FT96" s="185" t="s">
        <v>14</v>
      </c>
      <c r="FU96" s="185" t="s">
        <v>14</v>
      </c>
      <c r="FV96" s="185" t="s">
        <v>14</v>
      </c>
      <c r="FW96" s="185" t="s">
        <v>15</v>
      </c>
      <c r="FX96" s="185" t="s">
        <v>14</v>
      </c>
      <c r="FY96" s="182">
        <v>44522</v>
      </c>
      <c r="FZ96" s="192" t="s">
        <v>3989</v>
      </c>
      <c r="GA96" s="192">
        <v>0</v>
      </c>
      <c r="GB96" s="192" t="s">
        <v>2716</v>
      </c>
      <c r="GC96" s="192" t="s">
        <v>22</v>
      </c>
      <c r="GD96" s="192">
        <v>2</v>
      </c>
      <c r="GE96" s="192" t="s">
        <v>14</v>
      </c>
      <c r="GF96" s="192" t="s">
        <v>14</v>
      </c>
      <c r="GG96" s="193">
        <v>44496</v>
      </c>
      <c r="GH96" s="191" t="s">
        <v>3995</v>
      </c>
      <c r="GI96" s="185">
        <v>0</v>
      </c>
      <c r="GJ96" s="185" t="s">
        <v>2716</v>
      </c>
      <c r="GK96" s="185" t="s">
        <v>22</v>
      </c>
      <c r="GL96" s="185">
        <v>2</v>
      </c>
      <c r="GM96" s="185" t="s">
        <v>14</v>
      </c>
      <c r="GN96" s="185" t="s">
        <v>14</v>
      </c>
      <c r="GO96" s="182">
        <v>44496</v>
      </c>
      <c r="GP96" s="192" t="s">
        <v>3990</v>
      </c>
      <c r="GQ96" s="192">
        <v>0</v>
      </c>
      <c r="GR96" s="192" t="s">
        <v>2716</v>
      </c>
      <c r="GS96" s="192" t="s">
        <v>22</v>
      </c>
      <c r="GT96" s="192">
        <v>2</v>
      </c>
      <c r="GU96" s="192" t="s">
        <v>14</v>
      </c>
      <c r="GV96" s="192" t="s">
        <v>14</v>
      </c>
      <c r="GW96" s="193">
        <v>44496</v>
      </c>
      <c r="GX96" s="191" t="s">
        <v>3996</v>
      </c>
      <c r="GY96" s="185">
        <v>0</v>
      </c>
      <c r="GZ96" s="185" t="s">
        <v>2716</v>
      </c>
      <c r="HA96" s="185" t="s">
        <v>22</v>
      </c>
      <c r="HB96" s="185">
        <v>2</v>
      </c>
      <c r="HC96" s="185" t="s">
        <v>14</v>
      </c>
      <c r="HD96" s="185" t="s">
        <v>14</v>
      </c>
      <c r="HE96" s="182">
        <v>44496</v>
      </c>
      <c r="HF96" s="192" t="s">
        <v>3988</v>
      </c>
      <c r="HG96" s="192">
        <v>0</v>
      </c>
      <c r="HH96" s="192" t="s">
        <v>2716</v>
      </c>
      <c r="HI96" s="192" t="s">
        <v>22</v>
      </c>
      <c r="HJ96" s="192">
        <v>2</v>
      </c>
      <c r="HK96" s="192" t="s">
        <v>14</v>
      </c>
      <c r="HL96" s="192" t="s">
        <v>14</v>
      </c>
      <c r="HM96" s="193">
        <v>44496</v>
      </c>
      <c r="HN96" s="191" t="s">
        <v>3994</v>
      </c>
      <c r="HO96" s="185">
        <v>1</v>
      </c>
      <c r="HP96" s="185" t="s">
        <v>2716</v>
      </c>
      <c r="HQ96" s="185" t="s">
        <v>22</v>
      </c>
      <c r="HR96" s="185">
        <v>2</v>
      </c>
      <c r="HS96" s="185" t="s">
        <v>14</v>
      </c>
      <c r="HT96" s="185" t="s">
        <v>14</v>
      </c>
      <c r="HU96" s="182">
        <v>44496</v>
      </c>
      <c r="HV96" s="192" t="s">
        <v>3991</v>
      </c>
      <c r="HW96" s="192">
        <v>0</v>
      </c>
      <c r="HX96" s="192" t="s">
        <v>2716</v>
      </c>
      <c r="HY96" s="192" t="s">
        <v>22</v>
      </c>
      <c r="HZ96" s="192">
        <v>2</v>
      </c>
      <c r="IA96" s="192" t="s">
        <v>14</v>
      </c>
      <c r="IB96" s="192" t="s">
        <v>14</v>
      </c>
      <c r="IC96" s="193">
        <v>44496</v>
      </c>
      <c r="ID96" s="191" t="s">
        <v>3993</v>
      </c>
      <c r="IE96" s="185">
        <v>1</v>
      </c>
      <c r="IF96" s="185" t="s">
        <v>2716</v>
      </c>
      <c r="IG96" s="185" t="s">
        <v>22</v>
      </c>
      <c r="IH96" s="185">
        <v>2</v>
      </c>
      <c r="II96" s="185" t="s">
        <v>14</v>
      </c>
      <c r="IJ96" s="185" t="s">
        <v>14</v>
      </c>
      <c r="IK96" s="182">
        <v>44496</v>
      </c>
      <c r="IL96" s="192" t="s">
        <v>3992</v>
      </c>
      <c r="IM96" s="192">
        <v>2</v>
      </c>
      <c r="IN96" s="192" t="s">
        <v>2716</v>
      </c>
      <c r="IO96" s="192" t="s">
        <v>22</v>
      </c>
      <c r="IP96" s="192">
        <v>2</v>
      </c>
      <c r="IQ96" s="192" t="s">
        <v>14</v>
      </c>
      <c r="IR96" s="192" t="s">
        <v>14</v>
      </c>
      <c r="IS96" s="193">
        <v>44496</v>
      </c>
    </row>
    <row r="97" spans="1:253" s="187" customFormat="1" ht="12.95" customHeight="1" x14ac:dyDescent="0.2">
      <c r="A97" s="187" t="s">
        <v>4796</v>
      </c>
      <c r="B97" s="187" t="s">
        <v>8433</v>
      </c>
      <c r="C97" s="187" t="s">
        <v>4797</v>
      </c>
      <c r="D97" s="187" t="s">
        <v>937</v>
      </c>
      <c r="E97" s="187" t="s">
        <v>8059</v>
      </c>
      <c r="F97" s="187" t="s">
        <v>4798</v>
      </c>
      <c r="G97" s="180">
        <v>109033000</v>
      </c>
      <c r="H97" s="181" t="s">
        <v>2954</v>
      </c>
      <c r="I97" s="181" t="s">
        <v>47</v>
      </c>
      <c r="J97" s="181">
        <v>1</v>
      </c>
      <c r="K97" s="181" t="s">
        <v>2956</v>
      </c>
      <c r="L97" s="181" t="s">
        <v>2955</v>
      </c>
      <c r="M97" s="182">
        <v>44549</v>
      </c>
      <c r="N97" s="191" t="s">
        <v>5093</v>
      </c>
      <c r="O97" s="183">
        <v>232534.48</v>
      </c>
      <c r="P97" s="183" t="s">
        <v>5089</v>
      </c>
      <c r="Q97" s="183" t="s">
        <v>22</v>
      </c>
      <c r="R97" s="183">
        <v>2</v>
      </c>
      <c r="S97" s="183" t="s">
        <v>5092</v>
      </c>
      <c r="T97" s="183" t="s">
        <v>1396</v>
      </c>
      <c r="U97" s="184">
        <v>44584</v>
      </c>
      <c r="V97" s="191" t="s">
        <v>4800</v>
      </c>
      <c r="W97" s="181">
        <v>44915000</v>
      </c>
      <c r="X97" s="181" t="s">
        <v>2954</v>
      </c>
      <c r="Y97" s="181" t="s">
        <v>22</v>
      </c>
      <c r="Z97" s="181">
        <v>2</v>
      </c>
      <c r="AA97" s="181" t="s">
        <v>2958</v>
      </c>
      <c r="AB97" s="181" t="s">
        <v>4799</v>
      </c>
      <c r="AC97" s="182">
        <v>44549</v>
      </c>
      <c r="AD97" s="191" t="s">
        <v>6299</v>
      </c>
      <c r="AE97" s="189">
        <v>12106000</v>
      </c>
      <c r="AF97" s="189" t="s">
        <v>6296</v>
      </c>
      <c r="AG97" s="189" t="s">
        <v>22</v>
      </c>
      <c r="AH97" s="189">
        <v>2</v>
      </c>
      <c r="AI97" s="189" t="s">
        <v>6298</v>
      </c>
      <c r="AJ97" s="189" t="s">
        <v>6297</v>
      </c>
      <c r="AK97" s="190">
        <v>44635</v>
      </c>
      <c r="AL97" s="191" t="s">
        <v>6301</v>
      </c>
      <c r="AM97" s="181">
        <v>309000</v>
      </c>
      <c r="AN97" s="181" t="s">
        <v>6296</v>
      </c>
      <c r="AO97" s="181" t="s">
        <v>22</v>
      </c>
      <c r="AP97" s="181">
        <v>2</v>
      </c>
      <c r="AQ97" s="181" t="s">
        <v>6300</v>
      </c>
      <c r="AR97" s="181" t="s">
        <v>6297</v>
      </c>
      <c r="AS97" s="182">
        <v>44635</v>
      </c>
      <c r="AT97" s="192" t="s">
        <v>5098</v>
      </c>
      <c r="AU97" s="189">
        <v>1147</v>
      </c>
      <c r="AV97" s="189" t="s">
        <v>5094</v>
      </c>
      <c r="AW97" s="189" t="s">
        <v>22</v>
      </c>
      <c r="AX97" s="189">
        <v>2</v>
      </c>
      <c r="AY97" s="189" t="s">
        <v>5096</v>
      </c>
      <c r="AZ97" s="189" t="s">
        <v>5095</v>
      </c>
      <c r="BA97" s="190">
        <v>44584</v>
      </c>
      <c r="BB97" s="191" t="s">
        <v>4801</v>
      </c>
      <c r="BC97" s="181" t="s">
        <v>14</v>
      </c>
      <c r="BD97" s="181" t="s">
        <v>14</v>
      </c>
      <c r="BE97" s="181" t="s">
        <v>14</v>
      </c>
      <c r="BF97" s="181" t="s">
        <v>14</v>
      </c>
      <c r="BG97" s="181" t="s">
        <v>14</v>
      </c>
      <c r="BH97" s="181" t="s">
        <v>14</v>
      </c>
      <c r="BI97" s="182">
        <v>44549</v>
      </c>
      <c r="BJ97" s="192" t="s">
        <v>6227</v>
      </c>
      <c r="BK97" s="192">
        <v>491</v>
      </c>
      <c r="BL97" s="192" t="s">
        <v>6224</v>
      </c>
      <c r="BM97" s="192" t="s">
        <v>22</v>
      </c>
      <c r="BN97" s="192">
        <v>2</v>
      </c>
      <c r="BO97" s="192" t="s">
        <v>6226</v>
      </c>
      <c r="BP97" s="189" t="s">
        <v>6225</v>
      </c>
      <c r="BQ97" s="193">
        <v>44635</v>
      </c>
      <c r="BR97" s="191" t="s">
        <v>6302</v>
      </c>
      <c r="BS97" s="185">
        <v>1694960</v>
      </c>
      <c r="BT97" s="185" t="s">
        <v>6282</v>
      </c>
      <c r="BU97" s="185" t="s">
        <v>22</v>
      </c>
      <c r="BV97" s="185">
        <v>2</v>
      </c>
      <c r="BW97" s="185" t="s">
        <v>6288</v>
      </c>
      <c r="BX97" s="185" t="s">
        <v>6283</v>
      </c>
      <c r="BY97" s="182">
        <v>44635</v>
      </c>
      <c r="BZ97" s="192" t="s">
        <v>6303</v>
      </c>
      <c r="CA97" s="192">
        <v>424140</v>
      </c>
      <c r="CB97" s="192" t="s">
        <v>6282</v>
      </c>
      <c r="CC97" s="192" t="s">
        <v>22</v>
      </c>
      <c r="CD97" s="192">
        <v>2</v>
      </c>
      <c r="CE97" s="192" t="s">
        <v>6290</v>
      </c>
      <c r="CF97" s="192" t="s">
        <v>6283</v>
      </c>
      <c r="CG97" s="193">
        <v>44635</v>
      </c>
      <c r="CH97" s="191" t="s">
        <v>9082</v>
      </c>
      <c r="CI97" s="192" t="e">
        <v>#N/A</v>
      </c>
      <c r="CJ97" s="192" t="e">
        <v>#N/A</v>
      </c>
      <c r="CK97" s="192" t="e">
        <v>#N/A</v>
      </c>
      <c r="CL97" s="192" t="e">
        <v>#N/A</v>
      </c>
      <c r="CM97" s="192" t="e">
        <v>#N/A</v>
      </c>
      <c r="CN97" s="192" t="e">
        <v>#N/A</v>
      </c>
      <c r="CO97" s="194" t="e">
        <v>#N/A</v>
      </c>
      <c r="CP97" s="192" t="s">
        <v>4805</v>
      </c>
      <c r="CQ97" s="185">
        <v>66000000000</v>
      </c>
      <c r="CR97" s="185" t="s">
        <v>4802</v>
      </c>
      <c r="CS97" s="185" t="s">
        <v>19</v>
      </c>
      <c r="CT97" s="185">
        <v>3</v>
      </c>
      <c r="CU97" s="185" t="s">
        <v>4804</v>
      </c>
      <c r="CV97" s="185" t="s">
        <v>4803</v>
      </c>
      <c r="CW97" s="182">
        <v>44549</v>
      </c>
      <c r="CX97" s="192" t="s">
        <v>5676</v>
      </c>
      <c r="CY97" s="189">
        <v>2667000</v>
      </c>
      <c r="CZ97" s="189" t="s">
        <v>5674</v>
      </c>
      <c r="DA97" s="189" t="s">
        <v>22</v>
      </c>
      <c r="DB97" s="189">
        <v>2</v>
      </c>
      <c r="DC97" s="189" t="s">
        <v>5677</v>
      </c>
      <c r="DD97" s="189" t="s">
        <v>5675</v>
      </c>
      <c r="DE97" s="195">
        <v>44613</v>
      </c>
      <c r="DF97" s="191" t="s">
        <v>6306</v>
      </c>
      <c r="DG97" s="181">
        <v>32809000</v>
      </c>
      <c r="DH97" s="185" t="s">
        <v>2954</v>
      </c>
      <c r="DI97" s="185" t="s">
        <v>22</v>
      </c>
      <c r="DJ97" s="185">
        <v>2</v>
      </c>
      <c r="DK97" s="185" t="s">
        <v>6305</v>
      </c>
      <c r="DL97" s="185" t="s">
        <v>6304</v>
      </c>
      <c r="DM97" s="182">
        <v>44635</v>
      </c>
      <c r="DN97" s="192" t="s">
        <v>6308</v>
      </c>
      <c r="DO97" s="189">
        <v>9438000</v>
      </c>
      <c r="DP97" s="192" t="s">
        <v>2954</v>
      </c>
      <c r="DQ97" s="192" t="s">
        <v>22</v>
      </c>
      <c r="DR97" s="192">
        <v>2</v>
      </c>
      <c r="DS97" s="192" t="s">
        <v>6307</v>
      </c>
      <c r="DT97" s="192" t="s">
        <v>6304</v>
      </c>
      <c r="DU97" s="193">
        <v>44635</v>
      </c>
      <c r="DV97" s="191" t="s">
        <v>5678</v>
      </c>
      <c r="DW97" s="181">
        <v>2667000</v>
      </c>
      <c r="DX97" s="185" t="s">
        <v>5674</v>
      </c>
      <c r="DY97" s="185" t="s">
        <v>22</v>
      </c>
      <c r="DZ97" s="185">
        <v>2</v>
      </c>
      <c r="EA97" s="185" t="s">
        <v>5677</v>
      </c>
      <c r="EB97" s="185" t="s">
        <v>5675</v>
      </c>
      <c r="EC97" s="182">
        <v>44613</v>
      </c>
      <c r="ED97" s="192" t="s">
        <v>4806</v>
      </c>
      <c r="EE97" s="189">
        <v>0</v>
      </c>
      <c r="EF97" s="192" t="s">
        <v>14</v>
      </c>
      <c r="EG97" s="192" t="s">
        <v>14</v>
      </c>
      <c r="EH97" s="192" t="s">
        <v>14</v>
      </c>
      <c r="EI97" s="192" t="s">
        <v>14</v>
      </c>
      <c r="EJ97" s="192" t="s">
        <v>14</v>
      </c>
      <c r="EK97" s="193">
        <v>44549</v>
      </c>
      <c r="EL97" s="191" t="s">
        <v>4807</v>
      </c>
      <c r="EM97" s="181">
        <v>0</v>
      </c>
      <c r="EN97" s="185" t="s">
        <v>14</v>
      </c>
      <c r="EO97" s="185" t="s">
        <v>14</v>
      </c>
      <c r="EP97" s="185" t="s">
        <v>14</v>
      </c>
      <c r="EQ97" s="185" t="s">
        <v>14</v>
      </c>
      <c r="ER97" s="185" t="s">
        <v>14</v>
      </c>
      <c r="ES97" s="182">
        <v>44549</v>
      </c>
      <c r="ET97" s="192" t="s">
        <v>6229</v>
      </c>
      <c r="EU97" s="192">
        <v>399</v>
      </c>
      <c r="EV97" s="192" t="s">
        <v>6228</v>
      </c>
      <c r="EW97" s="192" t="s">
        <v>22</v>
      </c>
      <c r="EX97" s="192">
        <v>2</v>
      </c>
      <c r="EY97" s="192" t="s">
        <v>6199</v>
      </c>
      <c r="EZ97" s="192" t="s">
        <v>2535</v>
      </c>
      <c r="FA97" s="193">
        <v>44635</v>
      </c>
      <c r="FB97" s="191" t="s">
        <v>4809</v>
      </c>
      <c r="FC97" s="185">
        <v>4</v>
      </c>
      <c r="FD97" s="185" t="s">
        <v>14</v>
      </c>
      <c r="FE97" s="185" t="s">
        <v>14</v>
      </c>
      <c r="FF97" s="185" t="s">
        <v>14</v>
      </c>
      <c r="FG97" s="185" t="s">
        <v>4808</v>
      </c>
      <c r="FH97" s="185" t="s">
        <v>14</v>
      </c>
      <c r="FI97" s="182">
        <v>44549</v>
      </c>
      <c r="FJ97" s="191" t="s">
        <v>9083</v>
      </c>
      <c r="FK97" s="192" t="e">
        <v>#N/A</v>
      </c>
      <c r="FL97" s="192" t="e">
        <v>#N/A</v>
      </c>
      <c r="FM97" s="192" t="e">
        <v>#N/A</v>
      </c>
      <c r="FN97" s="192" t="e">
        <v>#N/A</v>
      </c>
      <c r="FO97" s="192" t="e">
        <v>#N/A</v>
      </c>
      <c r="FP97" s="189" t="e">
        <v>#N/A</v>
      </c>
      <c r="FQ97" s="190" t="e">
        <v>#N/A</v>
      </c>
      <c r="FR97" s="191" t="s">
        <v>9084</v>
      </c>
      <c r="FS97" s="185" t="e">
        <v>#N/A</v>
      </c>
      <c r="FT97" s="185" t="e">
        <v>#N/A</v>
      </c>
      <c r="FU97" s="185" t="e">
        <v>#N/A</v>
      </c>
      <c r="FV97" s="185" t="e">
        <v>#N/A</v>
      </c>
      <c r="FW97" s="185" t="e">
        <v>#N/A</v>
      </c>
      <c r="FX97" s="185" t="e">
        <v>#N/A</v>
      </c>
      <c r="FY97" s="182" t="e">
        <v>#N/A</v>
      </c>
      <c r="FZ97" s="192" t="s">
        <v>4827</v>
      </c>
      <c r="GA97" s="192">
        <v>0</v>
      </c>
      <c r="GB97" s="192" t="s">
        <v>2716</v>
      </c>
      <c r="GC97" s="192" t="s">
        <v>22</v>
      </c>
      <c r="GD97" s="192">
        <v>2</v>
      </c>
      <c r="GE97" s="192" t="s">
        <v>14</v>
      </c>
      <c r="GF97" s="192" t="s">
        <v>14</v>
      </c>
      <c r="GG97" s="193">
        <v>44549</v>
      </c>
      <c r="GH97" s="191" t="s">
        <v>4833</v>
      </c>
      <c r="GI97" s="185">
        <v>1</v>
      </c>
      <c r="GJ97" s="185" t="s">
        <v>2716</v>
      </c>
      <c r="GK97" s="185" t="s">
        <v>22</v>
      </c>
      <c r="GL97" s="185">
        <v>2</v>
      </c>
      <c r="GM97" s="185" t="s">
        <v>14</v>
      </c>
      <c r="GN97" s="185" t="s">
        <v>14</v>
      </c>
      <c r="GO97" s="182">
        <v>44549</v>
      </c>
      <c r="GP97" s="192" t="s">
        <v>4828</v>
      </c>
      <c r="GQ97" s="192">
        <v>0</v>
      </c>
      <c r="GR97" s="192" t="s">
        <v>2716</v>
      </c>
      <c r="GS97" s="192" t="s">
        <v>22</v>
      </c>
      <c r="GT97" s="192">
        <v>2</v>
      </c>
      <c r="GU97" s="192" t="s">
        <v>14</v>
      </c>
      <c r="GV97" s="192" t="s">
        <v>14</v>
      </c>
      <c r="GW97" s="193">
        <v>44549</v>
      </c>
      <c r="GX97" s="191" t="s">
        <v>4834</v>
      </c>
      <c r="GY97" s="185">
        <v>0</v>
      </c>
      <c r="GZ97" s="185" t="s">
        <v>2716</v>
      </c>
      <c r="HA97" s="185" t="s">
        <v>22</v>
      </c>
      <c r="HB97" s="185">
        <v>2</v>
      </c>
      <c r="HC97" s="185" t="s">
        <v>14</v>
      </c>
      <c r="HD97" s="185" t="s">
        <v>14</v>
      </c>
      <c r="HE97" s="182">
        <v>44549</v>
      </c>
      <c r="HF97" s="192" t="s">
        <v>4826</v>
      </c>
      <c r="HG97" s="192">
        <v>0</v>
      </c>
      <c r="HH97" s="192" t="s">
        <v>2716</v>
      </c>
      <c r="HI97" s="192" t="s">
        <v>22</v>
      </c>
      <c r="HJ97" s="192">
        <v>2</v>
      </c>
      <c r="HK97" s="192" t="s">
        <v>14</v>
      </c>
      <c r="HL97" s="192" t="s">
        <v>14</v>
      </c>
      <c r="HM97" s="193">
        <v>44549</v>
      </c>
      <c r="HN97" s="191" t="s">
        <v>4832</v>
      </c>
      <c r="HO97" s="185">
        <v>1</v>
      </c>
      <c r="HP97" s="185" t="s">
        <v>2716</v>
      </c>
      <c r="HQ97" s="185" t="s">
        <v>22</v>
      </c>
      <c r="HR97" s="185">
        <v>2</v>
      </c>
      <c r="HS97" s="185" t="s">
        <v>14</v>
      </c>
      <c r="HT97" s="185" t="s">
        <v>14</v>
      </c>
      <c r="HU97" s="182">
        <v>44549</v>
      </c>
      <c r="HV97" s="192" t="s">
        <v>4829</v>
      </c>
      <c r="HW97" s="192">
        <v>0</v>
      </c>
      <c r="HX97" s="192" t="s">
        <v>2716</v>
      </c>
      <c r="HY97" s="192" t="s">
        <v>22</v>
      </c>
      <c r="HZ97" s="192">
        <v>2</v>
      </c>
      <c r="IA97" s="192" t="s">
        <v>14</v>
      </c>
      <c r="IB97" s="192" t="s">
        <v>14</v>
      </c>
      <c r="IC97" s="193">
        <v>44549</v>
      </c>
      <c r="ID97" s="191" t="s">
        <v>4831</v>
      </c>
      <c r="IE97" s="185">
        <v>0</v>
      </c>
      <c r="IF97" s="185" t="s">
        <v>2716</v>
      </c>
      <c r="IG97" s="185" t="s">
        <v>22</v>
      </c>
      <c r="IH97" s="185">
        <v>2</v>
      </c>
      <c r="II97" s="185" t="s">
        <v>14</v>
      </c>
      <c r="IJ97" s="185" t="s">
        <v>14</v>
      </c>
      <c r="IK97" s="182">
        <v>44549</v>
      </c>
      <c r="IL97" s="192" t="s">
        <v>4830</v>
      </c>
      <c r="IM97" s="192">
        <v>3</v>
      </c>
      <c r="IN97" s="192" t="s">
        <v>2716</v>
      </c>
      <c r="IO97" s="192" t="s">
        <v>22</v>
      </c>
      <c r="IP97" s="192">
        <v>2</v>
      </c>
      <c r="IQ97" s="192" t="s">
        <v>14</v>
      </c>
      <c r="IR97" s="192" t="s">
        <v>14</v>
      </c>
      <c r="IS97" s="193">
        <v>44549</v>
      </c>
    </row>
    <row r="98" spans="1:253" s="187" customFormat="1" ht="12.95" customHeight="1" x14ac:dyDescent="0.2">
      <c r="A98" s="187" t="s">
        <v>935</v>
      </c>
      <c r="B98" s="187" t="s">
        <v>8415</v>
      </c>
      <c r="C98" s="187" t="s">
        <v>936</v>
      </c>
      <c r="D98" s="187" t="s">
        <v>937</v>
      </c>
      <c r="E98" s="187" t="s">
        <v>8059</v>
      </c>
      <c r="F98" s="187" t="s">
        <v>2957</v>
      </c>
      <c r="G98" s="180">
        <v>109033000</v>
      </c>
      <c r="H98" s="181" t="s">
        <v>2954</v>
      </c>
      <c r="I98" s="181" t="s">
        <v>47</v>
      </c>
      <c r="J98" s="181">
        <v>1</v>
      </c>
      <c r="K98" s="181" t="s">
        <v>2956</v>
      </c>
      <c r="L98" s="181" t="s">
        <v>2955</v>
      </c>
      <c r="M98" s="182">
        <v>44403</v>
      </c>
      <c r="N98" s="191" t="s">
        <v>1398</v>
      </c>
      <c r="O98" s="183">
        <v>138354</v>
      </c>
      <c r="P98" s="183" t="s">
        <v>1395</v>
      </c>
      <c r="Q98" s="183" t="s">
        <v>22</v>
      </c>
      <c r="R98" s="183">
        <v>2</v>
      </c>
      <c r="S98" s="183" t="s">
        <v>1397</v>
      </c>
      <c r="T98" s="183" t="s">
        <v>1396</v>
      </c>
      <c r="U98" s="184">
        <v>43798</v>
      </c>
      <c r="V98" s="191" t="s">
        <v>2959</v>
      </c>
      <c r="W98" s="181">
        <v>26252000</v>
      </c>
      <c r="X98" s="181" t="s">
        <v>2954</v>
      </c>
      <c r="Y98" s="181" t="s">
        <v>22</v>
      </c>
      <c r="Z98" s="181">
        <v>2</v>
      </c>
      <c r="AA98" s="181" t="s">
        <v>2958</v>
      </c>
      <c r="AB98" s="181" t="s">
        <v>2955</v>
      </c>
      <c r="AC98" s="182">
        <v>44403</v>
      </c>
      <c r="AD98" s="191" t="s">
        <v>5664</v>
      </c>
      <c r="AE98" s="189">
        <v>267000</v>
      </c>
      <c r="AF98" s="189" t="s">
        <v>5661</v>
      </c>
      <c r="AG98" s="189" t="s">
        <v>22</v>
      </c>
      <c r="AH98" s="189">
        <v>2</v>
      </c>
      <c r="AI98" s="189" t="s">
        <v>5663</v>
      </c>
      <c r="AJ98" s="189" t="s">
        <v>5662</v>
      </c>
      <c r="AK98" s="190">
        <v>44613</v>
      </c>
      <c r="AL98" s="191" t="s">
        <v>5666</v>
      </c>
      <c r="AM98" s="181">
        <v>267000</v>
      </c>
      <c r="AN98" s="181" t="s">
        <v>5661</v>
      </c>
      <c r="AO98" s="181" t="s">
        <v>22</v>
      </c>
      <c r="AP98" s="181">
        <v>2</v>
      </c>
      <c r="AQ98" s="181" t="s">
        <v>5665</v>
      </c>
      <c r="AR98" s="181" t="s">
        <v>5662</v>
      </c>
      <c r="AS98" s="182">
        <v>44613</v>
      </c>
      <c r="AT98" s="192" t="s">
        <v>1394</v>
      </c>
      <c r="AU98" s="189" t="s">
        <v>14</v>
      </c>
      <c r="AV98" s="189" t="s">
        <v>14</v>
      </c>
      <c r="AW98" s="189" t="s">
        <v>14</v>
      </c>
      <c r="AX98" s="189" t="s">
        <v>14</v>
      </c>
      <c r="AY98" s="189" t="s">
        <v>14</v>
      </c>
      <c r="AZ98" s="189" t="s">
        <v>14</v>
      </c>
      <c r="BA98" s="190">
        <v>43798</v>
      </c>
      <c r="BB98" s="191" t="s">
        <v>1475</v>
      </c>
      <c r="BC98" s="181" t="s">
        <v>14</v>
      </c>
      <c r="BD98" s="181" t="s">
        <v>14</v>
      </c>
      <c r="BE98" s="181" t="s">
        <v>14</v>
      </c>
      <c r="BF98" s="181" t="s">
        <v>14</v>
      </c>
      <c r="BG98" s="181" t="s">
        <v>1473</v>
      </c>
      <c r="BH98" s="181" t="s">
        <v>14</v>
      </c>
      <c r="BI98" s="182">
        <v>43819</v>
      </c>
      <c r="BJ98" s="192" t="s">
        <v>6230</v>
      </c>
      <c r="BK98" s="192">
        <v>86</v>
      </c>
      <c r="BL98" s="192" t="s">
        <v>6228</v>
      </c>
      <c r="BM98" s="192" t="s">
        <v>22</v>
      </c>
      <c r="BN98" s="192">
        <v>2</v>
      </c>
      <c r="BO98" s="192" t="s">
        <v>6226</v>
      </c>
      <c r="BP98" s="189" t="s">
        <v>2535</v>
      </c>
      <c r="BQ98" s="193">
        <v>44635</v>
      </c>
      <c r="BR98" s="191" t="s">
        <v>1389</v>
      </c>
      <c r="BS98" s="185" t="s">
        <v>14</v>
      </c>
      <c r="BT98" s="185" t="s">
        <v>14</v>
      </c>
      <c r="BU98" s="185" t="s">
        <v>14</v>
      </c>
      <c r="BV98" s="185" t="s">
        <v>14</v>
      </c>
      <c r="BW98" s="185" t="s">
        <v>14</v>
      </c>
      <c r="BX98" s="185" t="s">
        <v>14</v>
      </c>
      <c r="BY98" s="182">
        <v>43798</v>
      </c>
      <c r="BZ98" s="192" t="s">
        <v>1390</v>
      </c>
      <c r="CA98" s="192" t="s">
        <v>14</v>
      </c>
      <c r="CB98" s="192" t="s">
        <v>14</v>
      </c>
      <c r="CC98" s="192" t="s">
        <v>14</v>
      </c>
      <c r="CD98" s="192" t="s">
        <v>14</v>
      </c>
      <c r="CE98" s="192" t="s">
        <v>14</v>
      </c>
      <c r="CF98" s="192" t="s">
        <v>14</v>
      </c>
      <c r="CG98" s="193">
        <v>43798</v>
      </c>
      <c r="CH98" s="191" t="s">
        <v>9085</v>
      </c>
      <c r="CI98" s="192" t="e">
        <v>#N/A</v>
      </c>
      <c r="CJ98" s="192" t="e">
        <v>#N/A</v>
      </c>
      <c r="CK98" s="192" t="e">
        <v>#N/A</v>
      </c>
      <c r="CL98" s="192" t="e">
        <v>#N/A</v>
      </c>
      <c r="CM98" s="192" t="e">
        <v>#N/A</v>
      </c>
      <c r="CN98" s="192" t="e">
        <v>#N/A</v>
      </c>
      <c r="CO98" s="194" t="e">
        <v>#N/A</v>
      </c>
      <c r="CP98" s="192" t="s">
        <v>1393</v>
      </c>
      <c r="CQ98" s="185" t="s">
        <v>14</v>
      </c>
      <c r="CR98" s="185" t="s">
        <v>14</v>
      </c>
      <c r="CS98" s="185" t="s">
        <v>14</v>
      </c>
      <c r="CT98" s="185" t="s">
        <v>14</v>
      </c>
      <c r="CU98" s="185" t="s">
        <v>14</v>
      </c>
      <c r="CV98" s="185" t="s">
        <v>14</v>
      </c>
      <c r="CW98" s="182">
        <v>43798</v>
      </c>
      <c r="CX98" s="192" t="s">
        <v>5667</v>
      </c>
      <c r="CY98" s="189">
        <v>267000</v>
      </c>
      <c r="CZ98" s="189" t="s">
        <v>5661</v>
      </c>
      <c r="DA98" s="189" t="s">
        <v>22</v>
      </c>
      <c r="DB98" s="189">
        <v>2</v>
      </c>
      <c r="DC98" s="189" t="s">
        <v>5672</v>
      </c>
      <c r="DD98" s="189" t="s">
        <v>5662</v>
      </c>
      <c r="DE98" s="195">
        <v>44613</v>
      </c>
      <c r="DF98" s="191" t="s">
        <v>5671</v>
      </c>
      <c r="DG98" s="181">
        <v>25985000</v>
      </c>
      <c r="DH98" s="185" t="s">
        <v>5668</v>
      </c>
      <c r="DI98" s="185" t="s">
        <v>22</v>
      </c>
      <c r="DJ98" s="185">
        <v>2</v>
      </c>
      <c r="DK98" s="185" t="s">
        <v>5670</v>
      </c>
      <c r="DL98" s="185" t="s">
        <v>5669</v>
      </c>
      <c r="DM98" s="182">
        <v>44613</v>
      </c>
      <c r="DN98" s="192" t="s">
        <v>2446</v>
      </c>
      <c r="DO98" s="189">
        <v>0</v>
      </c>
      <c r="DP98" s="192" t="s">
        <v>2443</v>
      </c>
      <c r="DQ98" s="192" t="s">
        <v>22</v>
      </c>
      <c r="DR98" s="192">
        <v>2</v>
      </c>
      <c r="DS98" s="192" t="s">
        <v>2445</v>
      </c>
      <c r="DT98" s="192" t="s">
        <v>2444</v>
      </c>
      <c r="DU98" s="193">
        <v>44258</v>
      </c>
      <c r="DV98" s="191" t="s">
        <v>5673</v>
      </c>
      <c r="DW98" s="181">
        <v>267000</v>
      </c>
      <c r="DX98" s="185" t="s">
        <v>5661</v>
      </c>
      <c r="DY98" s="185" t="s">
        <v>22</v>
      </c>
      <c r="DZ98" s="185">
        <v>2</v>
      </c>
      <c r="EA98" s="185" t="s">
        <v>5672</v>
      </c>
      <c r="EB98" s="185" t="s">
        <v>5662</v>
      </c>
      <c r="EC98" s="182">
        <v>44613</v>
      </c>
      <c r="ED98" s="192" t="s">
        <v>2447</v>
      </c>
      <c r="EE98" s="189">
        <v>0</v>
      </c>
      <c r="EF98" s="192" t="s">
        <v>2443</v>
      </c>
      <c r="EG98" s="192" t="s">
        <v>22</v>
      </c>
      <c r="EH98" s="192">
        <v>2</v>
      </c>
      <c r="EI98" s="192" t="s">
        <v>2445</v>
      </c>
      <c r="EJ98" s="192" t="s">
        <v>2444</v>
      </c>
      <c r="EK98" s="193">
        <v>44258</v>
      </c>
      <c r="EL98" s="191" t="s">
        <v>2448</v>
      </c>
      <c r="EM98" s="181">
        <v>0</v>
      </c>
      <c r="EN98" s="185" t="s">
        <v>2443</v>
      </c>
      <c r="EO98" s="185" t="s">
        <v>22</v>
      </c>
      <c r="EP98" s="185">
        <v>2</v>
      </c>
      <c r="EQ98" s="185" t="s">
        <v>2445</v>
      </c>
      <c r="ER98" s="185" t="s">
        <v>2444</v>
      </c>
      <c r="ES98" s="182">
        <v>44258</v>
      </c>
      <c r="ET98" s="192" t="s">
        <v>6231</v>
      </c>
      <c r="EU98" s="192">
        <v>399</v>
      </c>
      <c r="EV98" s="192" t="s">
        <v>6228</v>
      </c>
      <c r="EW98" s="192" t="s">
        <v>22</v>
      </c>
      <c r="EX98" s="192">
        <v>2</v>
      </c>
      <c r="EY98" s="192" t="s">
        <v>6199</v>
      </c>
      <c r="EZ98" s="192" t="s">
        <v>2535</v>
      </c>
      <c r="FA98" s="193">
        <v>44635</v>
      </c>
      <c r="FB98" s="191" t="s">
        <v>1392</v>
      </c>
      <c r="FC98" s="185">
        <v>4</v>
      </c>
      <c r="FD98" s="185">
        <v>0</v>
      </c>
      <c r="FE98" s="185" t="s">
        <v>22</v>
      </c>
      <c r="FF98" s="185">
        <v>2</v>
      </c>
      <c r="FG98" s="185" t="s">
        <v>1391</v>
      </c>
      <c r="FH98" s="185">
        <v>0</v>
      </c>
      <c r="FI98" s="182">
        <v>43798</v>
      </c>
      <c r="FJ98" s="191" t="s">
        <v>938</v>
      </c>
      <c r="FK98" s="192" t="s">
        <v>14</v>
      </c>
      <c r="FL98" s="192" t="s">
        <v>926</v>
      </c>
      <c r="FM98" s="192" t="s">
        <v>14</v>
      </c>
      <c r="FN98" s="192" t="s">
        <v>14</v>
      </c>
      <c r="FO98" s="192">
        <v>0</v>
      </c>
      <c r="FP98" s="189">
        <v>0</v>
      </c>
      <c r="FQ98" s="190">
        <v>43578</v>
      </c>
      <c r="FR98" s="191" t="s">
        <v>939</v>
      </c>
      <c r="FS98" s="185" t="s">
        <v>14</v>
      </c>
      <c r="FT98" s="185" t="s">
        <v>926</v>
      </c>
      <c r="FU98" s="185" t="s">
        <v>14</v>
      </c>
      <c r="FV98" s="185" t="s">
        <v>14</v>
      </c>
      <c r="FW98" s="185">
        <v>0</v>
      </c>
      <c r="FX98" s="185">
        <v>0</v>
      </c>
      <c r="FY98" s="182">
        <v>43578</v>
      </c>
      <c r="FZ98" s="192" t="s">
        <v>3758</v>
      </c>
      <c r="GA98" s="192">
        <v>0</v>
      </c>
      <c r="GB98" s="192" t="s">
        <v>2716</v>
      </c>
      <c r="GC98" s="192" t="s">
        <v>22</v>
      </c>
      <c r="GD98" s="192">
        <v>2</v>
      </c>
      <c r="GE98" s="192" t="s">
        <v>14</v>
      </c>
      <c r="GF98" s="192" t="s">
        <v>14</v>
      </c>
      <c r="GG98" s="193">
        <v>44494</v>
      </c>
      <c r="GH98" s="191" t="s">
        <v>3764</v>
      </c>
      <c r="GI98" s="185">
        <v>1</v>
      </c>
      <c r="GJ98" s="185" t="s">
        <v>2716</v>
      </c>
      <c r="GK98" s="185" t="s">
        <v>22</v>
      </c>
      <c r="GL98" s="185">
        <v>2</v>
      </c>
      <c r="GM98" s="185" t="s">
        <v>14</v>
      </c>
      <c r="GN98" s="185" t="s">
        <v>14</v>
      </c>
      <c r="GO98" s="182">
        <v>44494</v>
      </c>
      <c r="GP98" s="192" t="s">
        <v>3759</v>
      </c>
      <c r="GQ98" s="192">
        <v>0</v>
      </c>
      <c r="GR98" s="192" t="s">
        <v>2716</v>
      </c>
      <c r="GS98" s="192" t="s">
        <v>22</v>
      </c>
      <c r="GT98" s="192">
        <v>2</v>
      </c>
      <c r="GU98" s="192" t="s">
        <v>14</v>
      </c>
      <c r="GV98" s="192" t="s">
        <v>14</v>
      </c>
      <c r="GW98" s="193">
        <v>44494</v>
      </c>
      <c r="GX98" s="191" t="s">
        <v>3765</v>
      </c>
      <c r="GY98" s="185">
        <v>0</v>
      </c>
      <c r="GZ98" s="185" t="s">
        <v>2716</v>
      </c>
      <c r="HA98" s="185" t="s">
        <v>22</v>
      </c>
      <c r="HB98" s="185">
        <v>2</v>
      </c>
      <c r="HC98" s="185" t="s">
        <v>14</v>
      </c>
      <c r="HD98" s="185" t="s">
        <v>14</v>
      </c>
      <c r="HE98" s="182">
        <v>44494</v>
      </c>
      <c r="HF98" s="192" t="s">
        <v>3757</v>
      </c>
      <c r="HG98" s="192">
        <v>0</v>
      </c>
      <c r="HH98" s="192" t="s">
        <v>2716</v>
      </c>
      <c r="HI98" s="192" t="s">
        <v>22</v>
      </c>
      <c r="HJ98" s="192">
        <v>2</v>
      </c>
      <c r="HK98" s="192" t="s">
        <v>14</v>
      </c>
      <c r="HL98" s="192" t="s">
        <v>14</v>
      </c>
      <c r="HM98" s="193">
        <v>44494</v>
      </c>
      <c r="HN98" s="191" t="s">
        <v>3763</v>
      </c>
      <c r="HO98" s="185">
        <v>1</v>
      </c>
      <c r="HP98" s="185" t="s">
        <v>2716</v>
      </c>
      <c r="HQ98" s="185" t="s">
        <v>22</v>
      </c>
      <c r="HR98" s="185">
        <v>2</v>
      </c>
      <c r="HS98" s="185" t="s">
        <v>14</v>
      </c>
      <c r="HT98" s="185" t="s">
        <v>14</v>
      </c>
      <c r="HU98" s="182">
        <v>44494</v>
      </c>
      <c r="HV98" s="192" t="s">
        <v>3760</v>
      </c>
      <c r="HW98" s="192">
        <v>0</v>
      </c>
      <c r="HX98" s="192" t="s">
        <v>2716</v>
      </c>
      <c r="HY98" s="192" t="s">
        <v>22</v>
      </c>
      <c r="HZ98" s="192">
        <v>2</v>
      </c>
      <c r="IA98" s="192" t="s">
        <v>14</v>
      </c>
      <c r="IB98" s="192" t="s">
        <v>14</v>
      </c>
      <c r="IC98" s="193">
        <v>44494</v>
      </c>
      <c r="ID98" s="191" t="s">
        <v>3762</v>
      </c>
      <c r="IE98" s="185">
        <v>0</v>
      </c>
      <c r="IF98" s="185" t="s">
        <v>2716</v>
      </c>
      <c r="IG98" s="185" t="s">
        <v>22</v>
      </c>
      <c r="IH98" s="185">
        <v>2</v>
      </c>
      <c r="II98" s="185" t="s">
        <v>14</v>
      </c>
      <c r="IJ98" s="185" t="s">
        <v>14</v>
      </c>
      <c r="IK98" s="182">
        <v>44494</v>
      </c>
      <c r="IL98" s="192" t="s">
        <v>3761</v>
      </c>
      <c r="IM98" s="192">
        <v>0</v>
      </c>
      <c r="IN98" s="192" t="s">
        <v>2716</v>
      </c>
      <c r="IO98" s="192" t="s">
        <v>22</v>
      </c>
      <c r="IP98" s="192">
        <v>2</v>
      </c>
      <c r="IQ98" s="192" t="s">
        <v>14</v>
      </c>
      <c r="IR98" s="192" t="s">
        <v>14</v>
      </c>
      <c r="IS98" s="193">
        <v>44494</v>
      </c>
    </row>
    <row r="99" spans="1:253" s="187" customFormat="1" ht="12.95" customHeight="1" x14ac:dyDescent="0.2">
      <c r="A99" s="187" t="s">
        <v>4810</v>
      </c>
      <c r="B99" s="187" t="s">
        <v>8578</v>
      </c>
      <c r="C99" s="187" t="s">
        <v>4811</v>
      </c>
      <c r="D99" s="187" t="s">
        <v>937</v>
      </c>
      <c r="E99" s="187" t="s">
        <v>8059</v>
      </c>
      <c r="F99" s="187" t="s">
        <v>4812</v>
      </c>
      <c r="G99" s="180">
        <v>109033000</v>
      </c>
      <c r="H99" s="181" t="s">
        <v>2954</v>
      </c>
      <c r="I99" s="181" t="s">
        <v>47</v>
      </c>
      <c r="J99" s="181">
        <v>1</v>
      </c>
      <c r="K99" s="181" t="s">
        <v>2956</v>
      </c>
      <c r="L99" s="181" t="s">
        <v>2955</v>
      </c>
      <c r="M99" s="182">
        <v>44549</v>
      </c>
      <c r="N99" s="191" t="s">
        <v>5091</v>
      </c>
      <c r="O99" s="183">
        <v>195883.53</v>
      </c>
      <c r="P99" s="183" t="s">
        <v>5089</v>
      </c>
      <c r="Q99" s="183" t="s">
        <v>22</v>
      </c>
      <c r="R99" s="183">
        <v>2</v>
      </c>
      <c r="S99" s="183" t="s">
        <v>5090</v>
      </c>
      <c r="T99" s="183" t="s">
        <v>1396</v>
      </c>
      <c r="U99" s="184">
        <v>44584</v>
      </c>
      <c r="V99" s="191" t="s">
        <v>4814</v>
      </c>
      <c r="W99" s="181">
        <v>18662000</v>
      </c>
      <c r="X99" s="181" t="s">
        <v>2954</v>
      </c>
      <c r="Y99" s="181" t="s">
        <v>22</v>
      </c>
      <c r="Z99" s="181">
        <v>2</v>
      </c>
      <c r="AA99" s="181" t="s">
        <v>4813</v>
      </c>
      <c r="AB99" s="181" t="s">
        <v>4799</v>
      </c>
      <c r="AC99" s="182">
        <v>44549</v>
      </c>
      <c r="AD99" s="191" t="s">
        <v>6285</v>
      </c>
      <c r="AE99" s="189">
        <v>11838000</v>
      </c>
      <c r="AF99" s="189" t="s">
        <v>6282</v>
      </c>
      <c r="AG99" s="189" t="s">
        <v>22</v>
      </c>
      <c r="AH99" s="189">
        <v>2</v>
      </c>
      <c r="AI99" s="189" t="s">
        <v>6284</v>
      </c>
      <c r="AJ99" s="189" t="s">
        <v>6283</v>
      </c>
      <c r="AK99" s="190">
        <v>44635</v>
      </c>
      <c r="AL99" s="191" t="s">
        <v>6287</v>
      </c>
      <c r="AM99" s="181">
        <v>41000</v>
      </c>
      <c r="AN99" s="181" t="s">
        <v>6282</v>
      </c>
      <c r="AO99" s="181" t="s">
        <v>22</v>
      </c>
      <c r="AP99" s="181">
        <v>2</v>
      </c>
      <c r="AQ99" s="181" t="s">
        <v>6286</v>
      </c>
      <c r="AR99" s="181" t="s">
        <v>6283</v>
      </c>
      <c r="AS99" s="182">
        <v>44635</v>
      </c>
      <c r="AT99" s="192" t="s">
        <v>5097</v>
      </c>
      <c r="AU99" s="189">
        <v>1147</v>
      </c>
      <c r="AV99" s="189" t="s">
        <v>5094</v>
      </c>
      <c r="AW99" s="189" t="s">
        <v>22</v>
      </c>
      <c r="AX99" s="189">
        <v>2</v>
      </c>
      <c r="AY99" s="189" t="s">
        <v>5096</v>
      </c>
      <c r="AZ99" s="189" t="s">
        <v>5095</v>
      </c>
      <c r="BA99" s="190">
        <v>44584</v>
      </c>
      <c r="BB99" s="191" t="s">
        <v>4815</v>
      </c>
      <c r="BC99" s="181" t="s">
        <v>14</v>
      </c>
      <c r="BD99" s="181" t="s">
        <v>14</v>
      </c>
      <c r="BE99" s="181" t="s">
        <v>14</v>
      </c>
      <c r="BF99" s="181" t="s">
        <v>14</v>
      </c>
      <c r="BG99" s="181" t="s">
        <v>14</v>
      </c>
      <c r="BH99" s="181" t="s">
        <v>14</v>
      </c>
      <c r="BI99" s="182">
        <v>44549</v>
      </c>
      <c r="BJ99" s="192" t="s">
        <v>5088</v>
      </c>
      <c r="BK99" s="192">
        <v>405</v>
      </c>
      <c r="BL99" s="192" t="s">
        <v>5085</v>
      </c>
      <c r="BM99" s="192" t="s">
        <v>22</v>
      </c>
      <c r="BN99" s="192">
        <v>2</v>
      </c>
      <c r="BO99" s="192" t="s">
        <v>5087</v>
      </c>
      <c r="BP99" s="189" t="s">
        <v>5086</v>
      </c>
      <c r="BQ99" s="193">
        <v>44584</v>
      </c>
      <c r="BR99" s="191" t="s">
        <v>6289</v>
      </c>
      <c r="BS99" s="185">
        <v>1694960</v>
      </c>
      <c r="BT99" s="185" t="s">
        <v>6282</v>
      </c>
      <c r="BU99" s="185" t="s">
        <v>22</v>
      </c>
      <c r="BV99" s="185">
        <v>2</v>
      </c>
      <c r="BW99" s="185" t="s">
        <v>6288</v>
      </c>
      <c r="BX99" s="185" t="s">
        <v>6283</v>
      </c>
      <c r="BY99" s="182">
        <v>44635</v>
      </c>
      <c r="BZ99" s="192" t="s">
        <v>6291</v>
      </c>
      <c r="CA99" s="192">
        <v>424140</v>
      </c>
      <c r="CB99" s="192" t="s">
        <v>6282</v>
      </c>
      <c r="CC99" s="192" t="s">
        <v>22</v>
      </c>
      <c r="CD99" s="192">
        <v>2</v>
      </c>
      <c r="CE99" s="192" t="s">
        <v>6290</v>
      </c>
      <c r="CF99" s="192" t="s">
        <v>6283</v>
      </c>
      <c r="CG99" s="193">
        <v>44635</v>
      </c>
      <c r="CH99" s="191" t="s">
        <v>9086</v>
      </c>
      <c r="CI99" s="192" t="e">
        <v>#N/A</v>
      </c>
      <c r="CJ99" s="192" t="e">
        <v>#N/A</v>
      </c>
      <c r="CK99" s="192" t="e">
        <v>#N/A</v>
      </c>
      <c r="CL99" s="192" t="e">
        <v>#N/A</v>
      </c>
      <c r="CM99" s="192" t="e">
        <v>#N/A</v>
      </c>
      <c r="CN99" s="192" t="e">
        <v>#N/A</v>
      </c>
      <c r="CO99" s="194" t="e">
        <v>#N/A</v>
      </c>
      <c r="CP99" s="192" t="s">
        <v>4816</v>
      </c>
      <c r="CQ99" s="185">
        <v>66000000000</v>
      </c>
      <c r="CR99" s="185" t="s">
        <v>4802</v>
      </c>
      <c r="CS99" s="185" t="s">
        <v>19</v>
      </c>
      <c r="CT99" s="185">
        <v>3</v>
      </c>
      <c r="CU99" s="185" t="s">
        <v>4804</v>
      </c>
      <c r="CV99" s="185" t="s">
        <v>4803</v>
      </c>
      <c r="CW99" s="182">
        <v>44549</v>
      </c>
      <c r="CX99" s="192" t="s">
        <v>4819</v>
      </c>
      <c r="CY99" s="189">
        <v>2400000</v>
      </c>
      <c r="CZ99" s="189" t="s">
        <v>4817</v>
      </c>
      <c r="DA99" s="189" t="s">
        <v>22</v>
      </c>
      <c r="DB99" s="189">
        <v>2</v>
      </c>
      <c r="DC99" s="189" t="s">
        <v>4820</v>
      </c>
      <c r="DD99" s="189" t="s">
        <v>4818</v>
      </c>
      <c r="DE99" s="195">
        <v>44549</v>
      </c>
      <c r="DF99" s="191" t="s">
        <v>6293</v>
      </c>
      <c r="DG99" s="181">
        <v>6824000</v>
      </c>
      <c r="DH99" s="185" t="s">
        <v>2954</v>
      </c>
      <c r="DI99" s="185" t="s">
        <v>22</v>
      </c>
      <c r="DJ99" s="185">
        <v>2</v>
      </c>
      <c r="DK99" s="185" t="s">
        <v>6292</v>
      </c>
      <c r="DL99" s="185" t="s">
        <v>4799</v>
      </c>
      <c r="DM99" s="182">
        <v>44635</v>
      </c>
      <c r="DN99" s="192" t="s">
        <v>6295</v>
      </c>
      <c r="DO99" s="189">
        <v>9438000</v>
      </c>
      <c r="DP99" s="192" t="s">
        <v>2954</v>
      </c>
      <c r="DQ99" s="192" t="s">
        <v>22</v>
      </c>
      <c r="DR99" s="192">
        <v>2</v>
      </c>
      <c r="DS99" s="192" t="s">
        <v>6294</v>
      </c>
      <c r="DT99" s="192" t="s">
        <v>4799</v>
      </c>
      <c r="DU99" s="193">
        <v>44635</v>
      </c>
      <c r="DV99" s="191" t="s">
        <v>4821</v>
      </c>
      <c r="DW99" s="181">
        <v>2400000</v>
      </c>
      <c r="DX99" s="185" t="s">
        <v>4817</v>
      </c>
      <c r="DY99" s="185" t="s">
        <v>22</v>
      </c>
      <c r="DZ99" s="185">
        <v>2</v>
      </c>
      <c r="EA99" s="185" t="s">
        <v>4820</v>
      </c>
      <c r="EB99" s="185" t="s">
        <v>4818</v>
      </c>
      <c r="EC99" s="182">
        <v>44549</v>
      </c>
      <c r="ED99" s="192" t="s">
        <v>4822</v>
      </c>
      <c r="EE99" s="189">
        <v>0</v>
      </c>
      <c r="EF99" s="192" t="s">
        <v>14</v>
      </c>
      <c r="EG99" s="192" t="s">
        <v>14</v>
      </c>
      <c r="EH99" s="192" t="s">
        <v>14</v>
      </c>
      <c r="EI99" s="192" t="s">
        <v>14</v>
      </c>
      <c r="EJ99" s="192" t="s">
        <v>14</v>
      </c>
      <c r="EK99" s="193">
        <v>44549</v>
      </c>
      <c r="EL99" s="191" t="s">
        <v>4823</v>
      </c>
      <c r="EM99" s="181">
        <v>0</v>
      </c>
      <c r="EN99" s="185" t="s">
        <v>14</v>
      </c>
      <c r="EO99" s="185" t="s">
        <v>14</v>
      </c>
      <c r="EP99" s="185" t="s">
        <v>14</v>
      </c>
      <c r="EQ99" s="185" t="s">
        <v>14</v>
      </c>
      <c r="ER99" s="185" t="s">
        <v>14</v>
      </c>
      <c r="ES99" s="182">
        <v>44549</v>
      </c>
      <c r="ET99" s="192" t="s">
        <v>6232</v>
      </c>
      <c r="EU99" s="192">
        <v>399</v>
      </c>
      <c r="EV99" s="192" t="s">
        <v>6228</v>
      </c>
      <c r="EW99" s="192" t="s">
        <v>22</v>
      </c>
      <c r="EX99" s="192">
        <v>2</v>
      </c>
      <c r="EY99" s="192" t="s">
        <v>6199</v>
      </c>
      <c r="EZ99" s="192" t="s">
        <v>2535</v>
      </c>
      <c r="FA99" s="193">
        <v>44635</v>
      </c>
      <c r="FB99" s="191" t="s">
        <v>4825</v>
      </c>
      <c r="FC99" s="185">
        <v>4</v>
      </c>
      <c r="FD99" s="185" t="s">
        <v>14</v>
      </c>
      <c r="FE99" s="185" t="s">
        <v>14</v>
      </c>
      <c r="FF99" s="185" t="s">
        <v>14</v>
      </c>
      <c r="FG99" s="185" t="s">
        <v>4824</v>
      </c>
      <c r="FH99" s="185" t="s">
        <v>14</v>
      </c>
      <c r="FI99" s="182">
        <v>44549</v>
      </c>
      <c r="FJ99" s="191" t="s">
        <v>9087</v>
      </c>
      <c r="FK99" s="192" t="e">
        <v>#N/A</v>
      </c>
      <c r="FL99" s="192" t="e">
        <v>#N/A</v>
      </c>
      <c r="FM99" s="192" t="e">
        <v>#N/A</v>
      </c>
      <c r="FN99" s="192" t="e">
        <v>#N/A</v>
      </c>
      <c r="FO99" s="192" t="e">
        <v>#N/A</v>
      </c>
      <c r="FP99" s="189" t="e">
        <v>#N/A</v>
      </c>
      <c r="FQ99" s="190" t="e">
        <v>#N/A</v>
      </c>
      <c r="FR99" s="191" t="s">
        <v>9088</v>
      </c>
      <c r="FS99" s="185" t="e">
        <v>#N/A</v>
      </c>
      <c r="FT99" s="185" t="e">
        <v>#N/A</v>
      </c>
      <c r="FU99" s="185" t="e">
        <v>#N/A</v>
      </c>
      <c r="FV99" s="185" t="e">
        <v>#N/A</v>
      </c>
      <c r="FW99" s="185" t="e">
        <v>#N/A</v>
      </c>
      <c r="FX99" s="185" t="e">
        <v>#N/A</v>
      </c>
      <c r="FY99" s="182" t="e">
        <v>#N/A</v>
      </c>
      <c r="FZ99" s="192" t="s">
        <v>4836</v>
      </c>
      <c r="GA99" s="192">
        <v>0</v>
      </c>
      <c r="GB99" s="192" t="s">
        <v>2716</v>
      </c>
      <c r="GC99" s="192" t="s">
        <v>22</v>
      </c>
      <c r="GD99" s="192">
        <v>2</v>
      </c>
      <c r="GE99" s="192" t="s">
        <v>14</v>
      </c>
      <c r="GF99" s="192" t="s">
        <v>14</v>
      </c>
      <c r="GG99" s="193">
        <v>44549</v>
      </c>
      <c r="GH99" s="191" t="s">
        <v>4842</v>
      </c>
      <c r="GI99" s="185">
        <v>0</v>
      </c>
      <c r="GJ99" s="185" t="s">
        <v>2716</v>
      </c>
      <c r="GK99" s="185" t="s">
        <v>22</v>
      </c>
      <c r="GL99" s="185">
        <v>2</v>
      </c>
      <c r="GM99" s="185" t="s">
        <v>14</v>
      </c>
      <c r="GN99" s="185" t="s">
        <v>14</v>
      </c>
      <c r="GO99" s="182">
        <v>44549</v>
      </c>
      <c r="GP99" s="192" t="s">
        <v>4837</v>
      </c>
      <c r="GQ99" s="192">
        <v>0</v>
      </c>
      <c r="GR99" s="192" t="s">
        <v>2716</v>
      </c>
      <c r="GS99" s="192" t="s">
        <v>22</v>
      </c>
      <c r="GT99" s="192">
        <v>2</v>
      </c>
      <c r="GU99" s="192" t="s">
        <v>14</v>
      </c>
      <c r="GV99" s="192" t="s">
        <v>14</v>
      </c>
      <c r="GW99" s="193">
        <v>44549</v>
      </c>
      <c r="GX99" s="191" t="s">
        <v>4843</v>
      </c>
      <c r="GY99" s="185">
        <v>0</v>
      </c>
      <c r="GZ99" s="185" t="s">
        <v>2716</v>
      </c>
      <c r="HA99" s="185" t="s">
        <v>22</v>
      </c>
      <c r="HB99" s="185">
        <v>2</v>
      </c>
      <c r="HC99" s="185" t="s">
        <v>14</v>
      </c>
      <c r="HD99" s="185" t="s">
        <v>14</v>
      </c>
      <c r="HE99" s="182">
        <v>44549</v>
      </c>
      <c r="HF99" s="192" t="s">
        <v>4835</v>
      </c>
      <c r="HG99" s="192">
        <v>0</v>
      </c>
      <c r="HH99" s="192" t="s">
        <v>2716</v>
      </c>
      <c r="HI99" s="192" t="s">
        <v>22</v>
      </c>
      <c r="HJ99" s="192">
        <v>2</v>
      </c>
      <c r="HK99" s="192" t="s">
        <v>14</v>
      </c>
      <c r="HL99" s="192" t="s">
        <v>14</v>
      </c>
      <c r="HM99" s="193">
        <v>44549</v>
      </c>
      <c r="HN99" s="191" t="s">
        <v>4841</v>
      </c>
      <c r="HO99" s="185">
        <v>1</v>
      </c>
      <c r="HP99" s="185" t="s">
        <v>2716</v>
      </c>
      <c r="HQ99" s="185" t="s">
        <v>22</v>
      </c>
      <c r="HR99" s="185">
        <v>2</v>
      </c>
      <c r="HS99" s="185" t="s">
        <v>14</v>
      </c>
      <c r="HT99" s="185" t="s">
        <v>14</v>
      </c>
      <c r="HU99" s="182">
        <v>44549</v>
      </c>
      <c r="HV99" s="192" t="s">
        <v>4838</v>
      </c>
      <c r="HW99" s="192">
        <v>0</v>
      </c>
      <c r="HX99" s="192" t="s">
        <v>2716</v>
      </c>
      <c r="HY99" s="192" t="s">
        <v>22</v>
      </c>
      <c r="HZ99" s="192">
        <v>2</v>
      </c>
      <c r="IA99" s="192" t="s">
        <v>14</v>
      </c>
      <c r="IB99" s="192" t="s">
        <v>14</v>
      </c>
      <c r="IC99" s="193">
        <v>44549</v>
      </c>
      <c r="ID99" s="191" t="s">
        <v>4840</v>
      </c>
      <c r="IE99" s="185">
        <v>0</v>
      </c>
      <c r="IF99" s="185" t="s">
        <v>2716</v>
      </c>
      <c r="IG99" s="185" t="s">
        <v>22</v>
      </c>
      <c r="IH99" s="185">
        <v>2</v>
      </c>
      <c r="II99" s="185" t="s">
        <v>14</v>
      </c>
      <c r="IJ99" s="185" t="s">
        <v>14</v>
      </c>
      <c r="IK99" s="182">
        <v>44549</v>
      </c>
      <c r="IL99" s="192" t="s">
        <v>4839</v>
      </c>
      <c r="IM99" s="192">
        <v>3</v>
      </c>
      <c r="IN99" s="192" t="s">
        <v>2716</v>
      </c>
      <c r="IO99" s="192" t="s">
        <v>22</v>
      </c>
      <c r="IP99" s="192">
        <v>2</v>
      </c>
      <c r="IQ99" s="192" t="s">
        <v>14</v>
      </c>
      <c r="IR99" s="192" t="s">
        <v>14</v>
      </c>
      <c r="IS99" s="193">
        <v>44549</v>
      </c>
    </row>
    <row r="100" spans="1:253" s="187" customFormat="1" ht="12.95" customHeight="1" x14ac:dyDescent="0.2">
      <c r="A100" s="187" t="s">
        <v>5947</v>
      </c>
      <c r="B100" s="187" t="s">
        <v>8427</v>
      </c>
      <c r="C100" s="187" t="s">
        <v>5948</v>
      </c>
      <c r="D100" s="187" t="s">
        <v>5949</v>
      </c>
      <c r="E100" s="187" t="s">
        <v>8064</v>
      </c>
      <c r="F100" s="187" t="s">
        <v>6806</v>
      </c>
      <c r="G100" s="180">
        <v>40313000</v>
      </c>
      <c r="H100" s="181" t="s">
        <v>6803</v>
      </c>
      <c r="I100" s="181" t="s">
        <v>47</v>
      </c>
      <c r="J100" s="181">
        <v>1</v>
      </c>
      <c r="K100" s="181" t="s">
        <v>6805</v>
      </c>
      <c r="L100" s="181" t="s">
        <v>6804</v>
      </c>
      <c r="M100" s="182">
        <v>44651</v>
      </c>
      <c r="N100" s="191" t="s">
        <v>5953</v>
      </c>
      <c r="O100" s="183">
        <v>147500</v>
      </c>
      <c r="P100" s="183" t="s">
        <v>5950</v>
      </c>
      <c r="Q100" s="183" t="s">
        <v>47</v>
      </c>
      <c r="R100" s="183">
        <v>1</v>
      </c>
      <c r="S100" s="183" t="s">
        <v>5952</v>
      </c>
      <c r="T100" s="183" t="s">
        <v>5951</v>
      </c>
      <c r="U100" s="184">
        <v>44620</v>
      </c>
      <c r="V100" s="191" t="s">
        <v>6810</v>
      </c>
      <c r="W100" s="181">
        <v>2694000</v>
      </c>
      <c r="X100" s="181" t="s">
        <v>6807</v>
      </c>
      <c r="Y100" s="181" t="s">
        <v>22</v>
      </c>
      <c r="Z100" s="181">
        <v>2</v>
      </c>
      <c r="AA100" s="181" t="s">
        <v>6809</v>
      </c>
      <c r="AB100" s="181" t="s">
        <v>6808</v>
      </c>
      <c r="AC100" s="182">
        <v>44651</v>
      </c>
      <c r="AD100" s="191" t="s">
        <v>6813</v>
      </c>
      <c r="AE100" s="189">
        <v>2362000</v>
      </c>
      <c r="AF100" s="189" t="s">
        <v>6811</v>
      </c>
      <c r="AG100" s="189" t="s">
        <v>22</v>
      </c>
      <c r="AH100" s="189">
        <v>2</v>
      </c>
      <c r="AI100" s="189" t="s">
        <v>6812</v>
      </c>
      <c r="AJ100" s="189" t="s">
        <v>6128</v>
      </c>
      <c r="AK100" s="190">
        <v>44651</v>
      </c>
      <c r="AL100" s="191" t="s">
        <v>6815</v>
      </c>
      <c r="AM100" s="181">
        <v>2362000</v>
      </c>
      <c r="AN100" s="181" t="s">
        <v>6811</v>
      </c>
      <c r="AO100" s="181" t="s">
        <v>22</v>
      </c>
      <c r="AP100" s="181">
        <v>2</v>
      </c>
      <c r="AQ100" s="181" t="s">
        <v>6814</v>
      </c>
      <c r="AR100" s="181" t="s">
        <v>6128</v>
      </c>
      <c r="AS100" s="182">
        <v>44651</v>
      </c>
      <c r="AT100" s="192" t="s">
        <v>9089</v>
      </c>
      <c r="AU100" s="189" t="e">
        <v>#N/A</v>
      </c>
      <c r="AV100" s="189" t="e">
        <v>#N/A</v>
      </c>
      <c r="AW100" s="189" t="e">
        <v>#N/A</v>
      </c>
      <c r="AX100" s="189" t="e">
        <v>#N/A</v>
      </c>
      <c r="AY100" s="189" t="e">
        <v>#N/A</v>
      </c>
      <c r="AZ100" s="189" t="e">
        <v>#N/A</v>
      </c>
      <c r="BA100" s="190" t="e">
        <v>#N/A</v>
      </c>
      <c r="BB100" s="191" t="s">
        <v>9090</v>
      </c>
      <c r="BC100" s="181" t="e">
        <v>#N/A</v>
      </c>
      <c r="BD100" s="181" t="e">
        <v>#N/A</v>
      </c>
      <c r="BE100" s="181" t="e">
        <v>#N/A</v>
      </c>
      <c r="BF100" s="181" t="e">
        <v>#N/A</v>
      </c>
      <c r="BG100" s="181" t="e">
        <v>#N/A</v>
      </c>
      <c r="BH100" s="181" t="e">
        <v>#N/A</v>
      </c>
      <c r="BI100" s="182" t="e">
        <v>#N/A</v>
      </c>
      <c r="BJ100" s="192" t="s">
        <v>5956</v>
      </c>
      <c r="BK100" s="192">
        <v>0</v>
      </c>
      <c r="BL100" s="192" t="s">
        <v>5954</v>
      </c>
      <c r="BM100" s="192" t="s">
        <v>47</v>
      </c>
      <c r="BN100" s="192">
        <v>1</v>
      </c>
      <c r="BO100" s="192" t="s">
        <v>5955</v>
      </c>
      <c r="BP100" s="189" t="s">
        <v>1918</v>
      </c>
      <c r="BQ100" s="193">
        <v>44620</v>
      </c>
      <c r="BR100" s="191" t="s">
        <v>9091</v>
      </c>
      <c r="BS100" s="185" t="e">
        <v>#N/A</v>
      </c>
      <c r="BT100" s="185" t="e">
        <v>#N/A</v>
      </c>
      <c r="BU100" s="185" t="e">
        <v>#N/A</v>
      </c>
      <c r="BV100" s="185" t="e">
        <v>#N/A</v>
      </c>
      <c r="BW100" s="185" t="e">
        <v>#N/A</v>
      </c>
      <c r="BX100" s="185" t="e">
        <v>#N/A</v>
      </c>
      <c r="BY100" s="182" t="e">
        <v>#N/A</v>
      </c>
      <c r="BZ100" s="192" t="s">
        <v>9092</v>
      </c>
      <c r="CA100" s="192" t="e">
        <v>#N/A</v>
      </c>
      <c r="CB100" s="192" t="e">
        <v>#N/A</v>
      </c>
      <c r="CC100" s="192" t="e">
        <v>#N/A</v>
      </c>
      <c r="CD100" s="192" t="e">
        <v>#N/A</v>
      </c>
      <c r="CE100" s="192" t="e">
        <v>#N/A</v>
      </c>
      <c r="CF100" s="192" t="e">
        <v>#N/A</v>
      </c>
      <c r="CG100" s="193" t="e">
        <v>#N/A</v>
      </c>
      <c r="CH100" s="191" t="s">
        <v>9093</v>
      </c>
      <c r="CI100" s="192" t="e">
        <v>#N/A</v>
      </c>
      <c r="CJ100" s="192" t="e">
        <v>#N/A</v>
      </c>
      <c r="CK100" s="192" t="e">
        <v>#N/A</v>
      </c>
      <c r="CL100" s="192" t="e">
        <v>#N/A</v>
      </c>
      <c r="CM100" s="192" t="e">
        <v>#N/A</v>
      </c>
      <c r="CN100" s="192" t="e">
        <v>#N/A</v>
      </c>
      <c r="CO100" s="194" t="e">
        <v>#N/A</v>
      </c>
      <c r="CP100" s="192" t="s">
        <v>9094</v>
      </c>
      <c r="CQ100" s="185" t="e">
        <v>#N/A</v>
      </c>
      <c r="CR100" s="185" t="e">
        <v>#N/A</v>
      </c>
      <c r="CS100" s="185" t="e">
        <v>#N/A</v>
      </c>
      <c r="CT100" s="185" t="e">
        <v>#N/A</v>
      </c>
      <c r="CU100" s="185" t="e">
        <v>#N/A</v>
      </c>
      <c r="CV100" s="185" t="e">
        <v>#N/A</v>
      </c>
      <c r="CW100" s="182" t="e">
        <v>#N/A</v>
      </c>
      <c r="CX100" s="192" t="s">
        <v>5957</v>
      </c>
      <c r="CY100" s="189">
        <v>0</v>
      </c>
      <c r="CZ100" s="189" t="s">
        <v>6807</v>
      </c>
      <c r="DA100" s="189" t="s">
        <v>22</v>
      </c>
      <c r="DB100" s="189">
        <v>2</v>
      </c>
      <c r="DC100" s="189" t="s">
        <v>6816</v>
      </c>
      <c r="DD100" s="189" t="s">
        <v>6808</v>
      </c>
      <c r="DE100" s="195">
        <v>44651</v>
      </c>
      <c r="DF100" s="191" t="s">
        <v>6817</v>
      </c>
      <c r="DG100" s="181">
        <v>332000</v>
      </c>
      <c r="DH100" s="185" t="s">
        <v>6807</v>
      </c>
      <c r="DI100" s="185" t="s">
        <v>22</v>
      </c>
      <c r="DJ100" s="185">
        <v>2</v>
      </c>
      <c r="DK100" s="185" t="s">
        <v>6816</v>
      </c>
      <c r="DL100" s="185" t="s">
        <v>6808</v>
      </c>
      <c r="DM100" s="182">
        <v>44651</v>
      </c>
      <c r="DN100" s="192" t="s">
        <v>6818</v>
      </c>
      <c r="DO100" s="189">
        <v>2362000</v>
      </c>
      <c r="DP100" s="192" t="s">
        <v>6811</v>
      </c>
      <c r="DQ100" s="192" t="s">
        <v>22</v>
      </c>
      <c r="DR100" s="192">
        <v>2</v>
      </c>
      <c r="DS100" s="192" t="s">
        <v>6816</v>
      </c>
      <c r="DT100" s="192" t="s">
        <v>6128</v>
      </c>
      <c r="DU100" s="193">
        <v>44651</v>
      </c>
      <c r="DV100" s="191" t="s">
        <v>6819</v>
      </c>
      <c r="DW100" s="181">
        <v>0</v>
      </c>
      <c r="DX100" s="185" t="s">
        <v>6807</v>
      </c>
      <c r="DY100" s="185" t="s">
        <v>22</v>
      </c>
      <c r="DZ100" s="185">
        <v>2</v>
      </c>
      <c r="EA100" s="185" t="s">
        <v>6816</v>
      </c>
      <c r="EB100" s="185" t="s">
        <v>6808</v>
      </c>
      <c r="EC100" s="182">
        <v>44651</v>
      </c>
      <c r="ED100" s="192" t="s">
        <v>6820</v>
      </c>
      <c r="EE100" s="189">
        <v>0</v>
      </c>
      <c r="EF100" s="192" t="s">
        <v>6807</v>
      </c>
      <c r="EG100" s="192" t="s">
        <v>22</v>
      </c>
      <c r="EH100" s="192">
        <v>2</v>
      </c>
      <c r="EI100" s="192" t="s">
        <v>6816</v>
      </c>
      <c r="EJ100" s="192" t="s">
        <v>6808</v>
      </c>
      <c r="EK100" s="193">
        <v>44651</v>
      </c>
      <c r="EL100" s="191" t="s">
        <v>6821</v>
      </c>
      <c r="EM100" s="181">
        <v>0</v>
      </c>
      <c r="EN100" s="185" t="s">
        <v>6807</v>
      </c>
      <c r="EO100" s="185" t="s">
        <v>22</v>
      </c>
      <c r="EP100" s="185">
        <v>2</v>
      </c>
      <c r="EQ100" s="185" t="s">
        <v>6816</v>
      </c>
      <c r="ER100" s="185" t="s">
        <v>6808</v>
      </c>
      <c r="ES100" s="182">
        <v>44651</v>
      </c>
      <c r="ET100" s="192" t="s">
        <v>5959</v>
      </c>
      <c r="EU100" s="192">
        <v>9</v>
      </c>
      <c r="EV100" s="192" t="s">
        <v>5954</v>
      </c>
      <c r="EW100" s="192" t="s">
        <v>47</v>
      </c>
      <c r="EX100" s="192">
        <v>1</v>
      </c>
      <c r="EY100" s="192" t="s">
        <v>5958</v>
      </c>
      <c r="EZ100" s="192" t="s">
        <v>1918</v>
      </c>
      <c r="FA100" s="193">
        <v>44620</v>
      </c>
      <c r="FB100" s="191" t="s">
        <v>5994</v>
      </c>
      <c r="FC100" s="185">
        <v>2</v>
      </c>
      <c r="FD100" s="185" t="s">
        <v>5991</v>
      </c>
      <c r="FE100" s="185" t="s">
        <v>22</v>
      </c>
      <c r="FF100" s="185">
        <v>2</v>
      </c>
      <c r="FG100" s="185" t="s">
        <v>5993</v>
      </c>
      <c r="FH100" s="185" t="s">
        <v>5992</v>
      </c>
      <c r="FI100" s="182">
        <v>44620</v>
      </c>
      <c r="FJ100" s="191" t="s">
        <v>9095</v>
      </c>
      <c r="FK100" s="192" t="e">
        <v>#N/A</v>
      </c>
      <c r="FL100" s="192" t="e">
        <v>#N/A</v>
      </c>
      <c r="FM100" s="192" t="e">
        <v>#N/A</v>
      </c>
      <c r="FN100" s="192" t="e">
        <v>#N/A</v>
      </c>
      <c r="FO100" s="192" t="e">
        <v>#N/A</v>
      </c>
      <c r="FP100" s="189" t="e">
        <v>#N/A</v>
      </c>
      <c r="FQ100" s="190" t="e">
        <v>#N/A</v>
      </c>
      <c r="FR100" s="191" t="s">
        <v>9096</v>
      </c>
      <c r="FS100" s="185" t="e">
        <v>#N/A</v>
      </c>
      <c r="FT100" s="185" t="e">
        <v>#N/A</v>
      </c>
      <c r="FU100" s="185" t="e">
        <v>#N/A</v>
      </c>
      <c r="FV100" s="185" t="e">
        <v>#N/A</v>
      </c>
      <c r="FW100" s="185" t="e">
        <v>#N/A</v>
      </c>
      <c r="FX100" s="185" t="e">
        <v>#N/A</v>
      </c>
      <c r="FY100" s="182" t="e">
        <v>#N/A</v>
      </c>
      <c r="FZ100" s="192" t="s">
        <v>6008</v>
      </c>
      <c r="GA100" s="192">
        <v>0</v>
      </c>
      <c r="GB100" s="192" t="s">
        <v>2716</v>
      </c>
      <c r="GC100" s="192" t="s">
        <v>22</v>
      </c>
      <c r="GD100" s="192">
        <v>2</v>
      </c>
      <c r="GE100" s="192" t="s">
        <v>14</v>
      </c>
      <c r="GF100" s="192" t="s">
        <v>14</v>
      </c>
      <c r="GG100" s="193">
        <v>44620</v>
      </c>
      <c r="GH100" s="191" t="s">
        <v>6014</v>
      </c>
      <c r="GI100" s="185">
        <v>0</v>
      </c>
      <c r="GJ100" s="185" t="s">
        <v>2716</v>
      </c>
      <c r="GK100" s="185" t="s">
        <v>22</v>
      </c>
      <c r="GL100" s="185">
        <v>2</v>
      </c>
      <c r="GM100" s="185" t="s">
        <v>14</v>
      </c>
      <c r="GN100" s="185" t="s">
        <v>14</v>
      </c>
      <c r="GO100" s="182">
        <v>44620</v>
      </c>
      <c r="GP100" s="192" t="s">
        <v>6009</v>
      </c>
      <c r="GQ100" s="192">
        <v>1</v>
      </c>
      <c r="GR100" s="192" t="s">
        <v>2716</v>
      </c>
      <c r="GS100" s="192" t="s">
        <v>22</v>
      </c>
      <c r="GT100" s="192">
        <v>2</v>
      </c>
      <c r="GU100" s="192" t="s">
        <v>14</v>
      </c>
      <c r="GV100" s="192" t="s">
        <v>14</v>
      </c>
      <c r="GW100" s="193">
        <v>44620</v>
      </c>
      <c r="GX100" s="191" t="s">
        <v>6015</v>
      </c>
      <c r="GY100" s="185">
        <v>0</v>
      </c>
      <c r="GZ100" s="185" t="s">
        <v>2716</v>
      </c>
      <c r="HA100" s="185" t="s">
        <v>22</v>
      </c>
      <c r="HB100" s="185">
        <v>2</v>
      </c>
      <c r="HC100" s="185" t="s">
        <v>14</v>
      </c>
      <c r="HD100" s="185" t="s">
        <v>14</v>
      </c>
      <c r="HE100" s="182">
        <v>44620</v>
      </c>
      <c r="HF100" s="192" t="s">
        <v>6007</v>
      </c>
      <c r="HG100" s="192">
        <v>0</v>
      </c>
      <c r="HH100" s="192" t="s">
        <v>2716</v>
      </c>
      <c r="HI100" s="192" t="s">
        <v>22</v>
      </c>
      <c r="HJ100" s="192">
        <v>2</v>
      </c>
      <c r="HK100" s="192" t="s">
        <v>14</v>
      </c>
      <c r="HL100" s="192" t="s">
        <v>14</v>
      </c>
      <c r="HM100" s="193">
        <v>44620</v>
      </c>
      <c r="HN100" s="191" t="s">
        <v>6013</v>
      </c>
      <c r="HO100" s="185">
        <v>0</v>
      </c>
      <c r="HP100" s="185" t="s">
        <v>2716</v>
      </c>
      <c r="HQ100" s="185" t="s">
        <v>22</v>
      </c>
      <c r="HR100" s="185">
        <v>2</v>
      </c>
      <c r="HS100" s="185" t="s">
        <v>14</v>
      </c>
      <c r="HT100" s="185" t="s">
        <v>14</v>
      </c>
      <c r="HU100" s="182">
        <v>44620</v>
      </c>
      <c r="HV100" s="192" t="s">
        <v>6010</v>
      </c>
      <c r="HW100" s="192">
        <v>0</v>
      </c>
      <c r="HX100" s="192" t="s">
        <v>2716</v>
      </c>
      <c r="HY100" s="192" t="s">
        <v>22</v>
      </c>
      <c r="HZ100" s="192">
        <v>2</v>
      </c>
      <c r="IA100" s="192" t="s">
        <v>14</v>
      </c>
      <c r="IB100" s="192" t="s">
        <v>14</v>
      </c>
      <c r="IC100" s="193">
        <v>44620</v>
      </c>
      <c r="ID100" s="191" t="s">
        <v>6012</v>
      </c>
      <c r="IE100" s="185">
        <v>0</v>
      </c>
      <c r="IF100" s="185" t="s">
        <v>2716</v>
      </c>
      <c r="IG100" s="185" t="s">
        <v>22</v>
      </c>
      <c r="IH100" s="185">
        <v>2</v>
      </c>
      <c r="II100" s="185" t="s">
        <v>14</v>
      </c>
      <c r="IJ100" s="185" t="s">
        <v>14</v>
      </c>
      <c r="IK100" s="182">
        <v>44620</v>
      </c>
      <c r="IL100" s="192" t="s">
        <v>6011</v>
      </c>
      <c r="IM100" s="192">
        <v>0</v>
      </c>
      <c r="IN100" s="192" t="s">
        <v>2716</v>
      </c>
      <c r="IO100" s="192" t="s">
        <v>22</v>
      </c>
      <c r="IP100" s="192">
        <v>2</v>
      </c>
      <c r="IQ100" s="192" t="s">
        <v>14</v>
      </c>
      <c r="IR100" s="192" t="s">
        <v>14</v>
      </c>
      <c r="IS100" s="193">
        <v>44620</v>
      </c>
    </row>
    <row r="101" spans="1:253" s="187" customFormat="1" ht="12.95" customHeight="1" x14ac:dyDescent="0.2">
      <c r="A101" s="187" t="s">
        <v>69</v>
      </c>
      <c r="B101" s="187" t="s">
        <v>8401</v>
      </c>
      <c r="C101" s="187" t="s">
        <v>70</v>
      </c>
      <c r="D101" s="187" t="s">
        <v>71</v>
      </c>
      <c r="E101" s="187" t="s">
        <v>8065</v>
      </c>
      <c r="F101" s="187" t="s">
        <v>2498</v>
      </c>
      <c r="G101" s="180">
        <v>25666000</v>
      </c>
      <c r="H101" s="181" t="s">
        <v>1960</v>
      </c>
      <c r="I101" s="181" t="s">
        <v>22</v>
      </c>
      <c r="J101" s="181">
        <v>2</v>
      </c>
      <c r="K101" s="181" t="s">
        <v>2497</v>
      </c>
      <c r="L101" s="181" t="s">
        <v>2496</v>
      </c>
      <c r="M101" s="182">
        <v>44278</v>
      </c>
      <c r="N101" s="191" t="s">
        <v>2502</v>
      </c>
      <c r="O101" s="183">
        <v>120410</v>
      </c>
      <c r="P101" s="183" t="s">
        <v>2499</v>
      </c>
      <c r="Q101" s="183" t="s">
        <v>22</v>
      </c>
      <c r="R101" s="183">
        <v>2</v>
      </c>
      <c r="S101" s="183" t="s">
        <v>2501</v>
      </c>
      <c r="T101" s="183" t="s">
        <v>2500</v>
      </c>
      <c r="U101" s="184">
        <v>44278</v>
      </c>
      <c r="V101" s="191" t="s">
        <v>2504</v>
      </c>
      <c r="W101" s="181">
        <v>25666000</v>
      </c>
      <c r="X101" s="181" t="s">
        <v>1960</v>
      </c>
      <c r="Y101" s="181" t="s">
        <v>22</v>
      </c>
      <c r="Z101" s="181">
        <v>2</v>
      </c>
      <c r="AA101" s="181" t="s">
        <v>2503</v>
      </c>
      <c r="AB101" s="181" t="s">
        <v>2496</v>
      </c>
      <c r="AC101" s="182">
        <v>44278</v>
      </c>
      <c r="AD101" s="191" t="s">
        <v>2506</v>
      </c>
      <c r="AE101" s="189">
        <v>25666000</v>
      </c>
      <c r="AF101" s="189" t="s">
        <v>1960</v>
      </c>
      <c r="AG101" s="189" t="s">
        <v>22</v>
      </c>
      <c r="AH101" s="189">
        <v>2</v>
      </c>
      <c r="AI101" s="189" t="s">
        <v>2505</v>
      </c>
      <c r="AJ101" s="189" t="s">
        <v>2496</v>
      </c>
      <c r="AK101" s="190">
        <v>44278</v>
      </c>
      <c r="AL101" s="191" t="s">
        <v>2777</v>
      </c>
      <c r="AM101" s="181">
        <v>34000</v>
      </c>
      <c r="AN101" s="181" t="s">
        <v>2774</v>
      </c>
      <c r="AO101" s="181" t="s">
        <v>19</v>
      </c>
      <c r="AP101" s="181">
        <v>3</v>
      </c>
      <c r="AQ101" s="181" t="s">
        <v>2776</v>
      </c>
      <c r="AR101" s="181" t="s">
        <v>2775</v>
      </c>
      <c r="AS101" s="182">
        <v>44364</v>
      </c>
      <c r="AT101" s="192" t="s">
        <v>78</v>
      </c>
      <c r="AU101" s="189" t="s">
        <v>14</v>
      </c>
      <c r="AV101" s="189">
        <v>0</v>
      </c>
      <c r="AW101" s="189" t="s">
        <v>14</v>
      </c>
      <c r="AX101" s="189" t="s">
        <v>14</v>
      </c>
      <c r="AY101" s="189">
        <v>0</v>
      </c>
      <c r="AZ101" s="189">
        <v>0</v>
      </c>
      <c r="BA101" s="190">
        <v>43493</v>
      </c>
      <c r="BB101" s="191" t="s">
        <v>77</v>
      </c>
      <c r="BC101" s="181" t="s">
        <v>14</v>
      </c>
      <c r="BD101" s="181">
        <v>0</v>
      </c>
      <c r="BE101" s="181" t="s">
        <v>14</v>
      </c>
      <c r="BF101" s="181" t="s">
        <v>14</v>
      </c>
      <c r="BG101" s="181">
        <v>0</v>
      </c>
      <c r="BH101" s="181">
        <v>0</v>
      </c>
      <c r="BI101" s="182">
        <v>43493</v>
      </c>
      <c r="BJ101" s="192" t="s">
        <v>6329</v>
      </c>
      <c r="BK101" s="192">
        <v>2</v>
      </c>
      <c r="BL101" s="192" t="s">
        <v>6228</v>
      </c>
      <c r="BM101" s="192" t="s">
        <v>19</v>
      </c>
      <c r="BN101" s="192">
        <v>3</v>
      </c>
      <c r="BO101" s="192" t="s">
        <v>6328</v>
      </c>
      <c r="BP101" s="189" t="s">
        <v>2535</v>
      </c>
      <c r="BQ101" s="193">
        <v>44635</v>
      </c>
      <c r="BR101" s="191" t="s">
        <v>72</v>
      </c>
      <c r="BS101" s="185" t="s">
        <v>14</v>
      </c>
      <c r="BT101" s="185">
        <v>0</v>
      </c>
      <c r="BU101" s="185" t="s">
        <v>14</v>
      </c>
      <c r="BV101" s="185" t="s">
        <v>14</v>
      </c>
      <c r="BW101" s="185">
        <v>0</v>
      </c>
      <c r="BX101" s="185">
        <v>0</v>
      </c>
      <c r="BY101" s="182">
        <v>43493</v>
      </c>
      <c r="BZ101" s="192" t="s">
        <v>73</v>
      </c>
      <c r="CA101" s="192" t="s">
        <v>14</v>
      </c>
      <c r="CB101" s="192">
        <v>0</v>
      </c>
      <c r="CC101" s="192" t="s">
        <v>14</v>
      </c>
      <c r="CD101" s="192" t="s">
        <v>14</v>
      </c>
      <c r="CE101" s="192">
        <v>0</v>
      </c>
      <c r="CF101" s="192">
        <v>0</v>
      </c>
      <c r="CG101" s="193">
        <v>43493</v>
      </c>
      <c r="CH101" s="191" t="s">
        <v>9097</v>
      </c>
      <c r="CI101" s="192" t="e">
        <v>#N/A</v>
      </c>
      <c r="CJ101" s="192" t="e">
        <v>#N/A</v>
      </c>
      <c r="CK101" s="192" t="e">
        <v>#N/A</v>
      </c>
      <c r="CL101" s="192" t="e">
        <v>#N/A</v>
      </c>
      <c r="CM101" s="192" t="e">
        <v>#N/A</v>
      </c>
      <c r="CN101" s="192" t="e">
        <v>#N/A</v>
      </c>
      <c r="CO101" s="194" t="e">
        <v>#N/A</v>
      </c>
      <c r="CP101" s="192" t="s">
        <v>76</v>
      </c>
      <c r="CQ101" s="185" t="s">
        <v>14</v>
      </c>
      <c r="CR101" s="185">
        <v>0</v>
      </c>
      <c r="CS101" s="185" t="s">
        <v>14</v>
      </c>
      <c r="CT101" s="185" t="s">
        <v>14</v>
      </c>
      <c r="CU101" s="185">
        <v>0</v>
      </c>
      <c r="CV101" s="185">
        <v>0</v>
      </c>
      <c r="CW101" s="182">
        <v>43493</v>
      </c>
      <c r="CX101" s="192" t="s">
        <v>943</v>
      </c>
      <c r="CY101" s="189">
        <v>10429000</v>
      </c>
      <c r="CZ101" s="189" t="s">
        <v>1648</v>
      </c>
      <c r="DA101" s="189" t="s">
        <v>22</v>
      </c>
      <c r="DB101" s="189">
        <v>2</v>
      </c>
      <c r="DC101" s="189" t="s">
        <v>1650</v>
      </c>
      <c r="DD101" s="189" t="s">
        <v>1649</v>
      </c>
      <c r="DE101" s="195">
        <v>43920</v>
      </c>
      <c r="DF101" s="191" t="s">
        <v>1652</v>
      </c>
      <c r="DG101" s="181">
        <v>0</v>
      </c>
      <c r="DH101" s="185" t="s">
        <v>1648</v>
      </c>
      <c r="DI101" s="185" t="s">
        <v>22</v>
      </c>
      <c r="DJ101" s="185">
        <v>2</v>
      </c>
      <c r="DK101" s="185" t="s">
        <v>1650</v>
      </c>
      <c r="DL101" s="185" t="s">
        <v>1649</v>
      </c>
      <c r="DM101" s="182">
        <v>43920</v>
      </c>
      <c r="DN101" s="192" t="s">
        <v>1655</v>
      </c>
      <c r="DO101" s="189">
        <v>15120000</v>
      </c>
      <c r="DP101" s="192" t="s">
        <v>1648</v>
      </c>
      <c r="DQ101" s="192" t="s">
        <v>22</v>
      </c>
      <c r="DR101" s="192">
        <v>2</v>
      </c>
      <c r="DS101" s="192" t="s">
        <v>1650</v>
      </c>
      <c r="DT101" s="192" t="s">
        <v>1649</v>
      </c>
      <c r="DU101" s="193">
        <v>43920</v>
      </c>
      <c r="DV101" s="191" t="s">
        <v>1653</v>
      </c>
      <c r="DW101" s="181">
        <v>4970000</v>
      </c>
      <c r="DX101" s="185" t="s">
        <v>1648</v>
      </c>
      <c r="DY101" s="185" t="s">
        <v>22</v>
      </c>
      <c r="DZ101" s="185">
        <v>2</v>
      </c>
      <c r="EA101" s="185" t="s">
        <v>1650</v>
      </c>
      <c r="EB101" s="185" t="s">
        <v>1649</v>
      </c>
      <c r="EC101" s="182">
        <v>43920</v>
      </c>
      <c r="ED101" s="192" t="s">
        <v>1654</v>
      </c>
      <c r="EE101" s="189">
        <v>5459000</v>
      </c>
      <c r="EF101" s="192" t="s">
        <v>1648</v>
      </c>
      <c r="EG101" s="192" t="s">
        <v>22</v>
      </c>
      <c r="EH101" s="192">
        <v>2</v>
      </c>
      <c r="EI101" s="192" t="s">
        <v>1650</v>
      </c>
      <c r="EJ101" s="192" t="s">
        <v>1649</v>
      </c>
      <c r="EK101" s="193">
        <v>43920</v>
      </c>
      <c r="EL101" s="191" t="s">
        <v>1651</v>
      </c>
      <c r="EM101" s="181">
        <v>0</v>
      </c>
      <c r="EN101" s="185" t="s">
        <v>1648</v>
      </c>
      <c r="EO101" s="185" t="s">
        <v>22</v>
      </c>
      <c r="EP101" s="185">
        <v>2</v>
      </c>
      <c r="EQ101" s="185" t="s">
        <v>1650</v>
      </c>
      <c r="ER101" s="185" t="s">
        <v>1649</v>
      </c>
      <c r="ES101" s="182">
        <v>43920</v>
      </c>
      <c r="ET101" s="192" t="s">
        <v>6330</v>
      </c>
      <c r="EU101" s="192">
        <v>2</v>
      </c>
      <c r="EV101" s="192" t="s">
        <v>6228</v>
      </c>
      <c r="EW101" s="192" t="s">
        <v>19</v>
      </c>
      <c r="EX101" s="192">
        <v>3</v>
      </c>
      <c r="EY101" s="192" t="s">
        <v>6328</v>
      </c>
      <c r="EZ101" s="192" t="s">
        <v>2535</v>
      </c>
      <c r="FA101" s="193">
        <v>44635</v>
      </c>
      <c r="FB101" s="191" t="s">
        <v>75</v>
      </c>
      <c r="FC101" s="185">
        <v>1</v>
      </c>
      <c r="FD101" s="185">
        <v>0</v>
      </c>
      <c r="FE101" s="185" t="s">
        <v>22</v>
      </c>
      <c r="FF101" s="185">
        <v>2</v>
      </c>
      <c r="FG101" s="185" t="s">
        <v>74</v>
      </c>
      <c r="FH101" s="185">
        <v>0</v>
      </c>
      <c r="FI101" s="182">
        <v>43493</v>
      </c>
      <c r="FJ101" s="191" t="s">
        <v>79</v>
      </c>
      <c r="FK101" s="192" t="s">
        <v>14</v>
      </c>
      <c r="FL101" s="192">
        <v>0</v>
      </c>
      <c r="FM101" s="192" t="s">
        <v>14</v>
      </c>
      <c r="FN101" s="192" t="s">
        <v>14</v>
      </c>
      <c r="FO101" s="192">
        <v>0</v>
      </c>
      <c r="FP101" s="189">
        <v>0</v>
      </c>
      <c r="FQ101" s="190">
        <v>43493</v>
      </c>
      <c r="FR101" s="191" t="s">
        <v>80</v>
      </c>
      <c r="FS101" s="185" t="s">
        <v>14</v>
      </c>
      <c r="FT101" s="185">
        <v>0</v>
      </c>
      <c r="FU101" s="185" t="s">
        <v>14</v>
      </c>
      <c r="FV101" s="185" t="s">
        <v>14</v>
      </c>
      <c r="FW101" s="185">
        <v>0</v>
      </c>
      <c r="FX101" s="185">
        <v>0</v>
      </c>
      <c r="FY101" s="182">
        <v>43493</v>
      </c>
      <c r="FZ101" s="192" t="s">
        <v>3686</v>
      </c>
      <c r="GA101" s="192">
        <v>2</v>
      </c>
      <c r="GB101" s="192" t="s">
        <v>2716</v>
      </c>
      <c r="GC101" s="192" t="s">
        <v>22</v>
      </c>
      <c r="GD101" s="192">
        <v>2</v>
      </c>
      <c r="GE101" s="192" t="s">
        <v>14</v>
      </c>
      <c r="GF101" s="192" t="s">
        <v>14</v>
      </c>
      <c r="GG101" s="193">
        <v>44493</v>
      </c>
      <c r="GH101" s="191" t="s">
        <v>3692</v>
      </c>
      <c r="GI101" s="185">
        <v>2</v>
      </c>
      <c r="GJ101" s="185" t="s">
        <v>2716</v>
      </c>
      <c r="GK101" s="185" t="s">
        <v>22</v>
      </c>
      <c r="GL101" s="185">
        <v>2</v>
      </c>
      <c r="GM101" s="185" t="s">
        <v>14</v>
      </c>
      <c r="GN101" s="185" t="s">
        <v>14</v>
      </c>
      <c r="GO101" s="182">
        <v>44493</v>
      </c>
      <c r="GP101" s="192" t="s">
        <v>3687</v>
      </c>
      <c r="GQ101" s="192">
        <v>2</v>
      </c>
      <c r="GR101" s="192" t="s">
        <v>2716</v>
      </c>
      <c r="GS101" s="192" t="s">
        <v>22</v>
      </c>
      <c r="GT101" s="192">
        <v>2</v>
      </c>
      <c r="GU101" s="192" t="s">
        <v>14</v>
      </c>
      <c r="GV101" s="192" t="s">
        <v>14</v>
      </c>
      <c r="GW101" s="193">
        <v>44493</v>
      </c>
      <c r="GX101" s="191" t="s">
        <v>3693</v>
      </c>
      <c r="GY101" s="185">
        <v>0</v>
      </c>
      <c r="GZ101" s="185" t="s">
        <v>2716</v>
      </c>
      <c r="HA101" s="185" t="s">
        <v>22</v>
      </c>
      <c r="HB101" s="185">
        <v>2</v>
      </c>
      <c r="HC101" s="185" t="s">
        <v>14</v>
      </c>
      <c r="HD101" s="185" t="s">
        <v>14</v>
      </c>
      <c r="HE101" s="182">
        <v>44493</v>
      </c>
      <c r="HF101" s="192" t="s">
        <v>3685</v>
      </c>
      <c r="HG101" s="192">
        <v>2</v>
      </c>
      <c r="HH101" s="192" t="s">
        <v>2716</v>
      </c>
      <c r="HI101" s="192" t="s">
        <v>22</v>
      </c>
      <c r="HJ101" s="192">
        <v>2</v>
      </c>
      <c r="HK101" s="192" t="s">
        <v>14</v>
      </c>
      <c r="HL101" s="192" t="s">
        <v>14</v>
      </c>
      <c r="HM101" s="193">
        <v>44493</v>
      </c>
      <c r="HN101" s="191" t="s">
        <v>3691</v>
      </c>
      <c r="HO101" s="185">
        <v>3</v>
      </c>
      <c r="HP101" s="185" t="s">
        <v>2716</v>
      </c>
      <c r="HQ101" s="185" t="s">
        <v>22</v>
      </c>
      <c r="HR101" s="185">
        <v>2</v>
      </c>
      <c r="HS101" s="185" t="s">
        <v>14</v>
      </c>
      <c r="HT101" s="185" t="s">
        <v>14</v>
      </c>
      <c r="HU101" s="182">
        <v>44493</v>
      </c>
      <c r="HV101" s="192" t="s">
        <v>3688</v>
      </c>
      <c r="HW101" s="192">
        <v>0</v>
      </c>
      <c r="HX101" s="192" t="s">
        <v>2716</v>
      </c>
      <c r="HY101" s="192" t="s">
        <v>22</v>
      </c>
      <c r="HZ101" s="192">
        <v>2</v>
      </c>
      <c r="IA101" s="192" t="s">
        <v>14</v>
      </c>
      <c r="IB101" s="192" t="s">
        <v>14</v>
      </c>
      <c r="IC101" s="193">
        <v>44493</v>
      </c>
      <c r="ID101" s="191" t="s">
        <v>3690</v>
      </c>
      <c r="IE101" s="185">
        <v>0</v>
      </c>
      <c r="IF101" s="185" t="s">
        <v>2716</v>
      </c>
      <c r="IG101" s="185" t="s">
        <v>22</v>
      </c>
      <c r="IH101" s="185">
        <v>2</v>
      </c>
      <c r="II101" s="185" t="s">
        <v>14</v>
      </c>
      <c r="IJ101" s="185" t="s">
        <v>14</v>
      </c>
      <c r="IK101" s="182">
        <v>44493</v>
      </c>
      <c r="IL101" s="192" t="s">
        <v>3689</v>
      </c>
      <c r="IM101" s="192">
        <v>3</v>
      </c>
      <c r="IN101" s="192" t="s">
        <v>2716</v>
      </c>
      <c r="IO101" s="192" t="s">
        <v>22</v>
      </c>
      <c r="IP101" s="192">
        <v>2</v>
      </c>
      <c r="IQ101" s="192" t="s">
        <v>14</v>
      </c>
      <c r="IR101" s="192" t="s">
        <v>14</v>
      </c>
      <c r="IS101" s="193">
        <v>44493</v>
      </c>
    </row>
    <row r="102" spans="1:253" s="187" customFormat="1" ht="12.95" customHeight="1" x14ac:dyDescent="0.2">
      <c r="A102" s="187" t="s">
        <v>216</v>
      </c>
      <c r="B102" s="187" t="s">
        <v>8415</v>
      </c>
      <c r="C102" s="187" t="s">
        <v>217</v>
      </c>
      <c r="D102" s="187" t="s">
        <v>218</v>
      </c>
      <c r="E102" s="187" t="s">
        <v>8070</v>
      </c>
      <c r="F102" s="187" t="s">
        <v>5037</v>
      </c>
      <c r="G102" s="180">
        <v>5355000</v>
      </c>
      <c r="H102" s="181" t="s">
        <v>5034</v>
      </c>
      <c r="I102" s="181" t="s">
        <v>47</v>
      </c>
      <c r="J102" s="181">
        <v>1</v>
      </c>
      <c r="K102" s="181" t="s">
        <v>5036</v>
      </c>
      <c r="L102" s="181" t="s">
        <v>5035</v>
      </c>
      <c r="M102" s="182">
        <v>44580</v>
      </c>
      <c r="N102" s="191" t="s">
        <v>5041</v>
      </c>
      <c r="O102" s="183">
        <v>6025</v>
      </c>
      <c r="P102" s="183" t="s">
        <v>5038</v>
      </c>
      <c r="Q102" s="183" t="s">
        <v>47</v>
      </c>
      <c r="R102" s="183">
        <v>1</v>
      </c>
      <c r="S102" s="183" t="s">
        <v>5040</v>
      </c>
      <c r="T102" s="183" t="s">
        <v>5039</v>
      </c>
      <c r="U102" s="184">
        <v>44580</v>
      </c>
      <c r="V102" s="191" t="s">
        <v>5045</v>
      </c>
      <c r="W102" s="181">
        <v>5355000</v>
      </c>
      <c r="X102" s="181" t="s">
        <v>5042</v>
      </c>
      <c r="Y102" s="181" t="s">
        <v>47</v>
      </c>
      <c r="Z102" s="181">
        <v>1</v>
      </c>
      <c r="AA102" s="181" t="s">
        <v>5044</v>
      </c>
      <c r="AB102" s="181" t="s">
        <v>5043</v>
      </c>
      <c r="AC102" s="182">
        <v>44580</v>
      </c>
      <c r="AD102" s="191" t="s">
        <v>5047</v>
      </c>
      <c r="AE102" s="189">
        <v>4712000</v>
      </c>
      <c r="AF102" s="189" t="s">
        <v>5042</v>
      </c>
      <c r="AG102" s="189" t="s">
        <v>47</v>
      </c>
      <c r="AH102" s="189">
        <v>1</v>
      </c>
      <c r="AI102" s="189" t="s">
        <v>5046</v>
      </c>
      <c r="AJ102" s="189" t="s">
        <v>5043</v>
      </c>
      <c r="AK102" s="190">
        <v>44580</v>
      </c>
      <c r="AL102" s="191" t="s">
        <v>5051</v>
      </c>
      <c r="AM102" s="181">
        <v>6401000</v>
      </c>
      <c r="AN102" s="181" t="s">
        <v>5048</v>
      </c>
      <c r="AO102" s="181" t="s">
        <v>19</v>
      </c>
      <c r="AP102" s="181">
        <v>3</v>
      </c>
      <c r="AQ102" s="181" t="s">
        <v>5050</v>
      </c>
      <c r="AR102" s="181" t="s">
        <v>5049</v>
      </c>
      <c r="AS102" s="182">
        <v>44580</v>
      </c>
      <c r="AT102" s="192" t="s">
        <v>7005</v>
      </c>
      <c r="AU102" s="189">
        <v>4510</v>
      </c>
      <c r="AV102" s="189" t="s">
        <v>7002</v>
      </c>
      <c r="AW102" s="189" t="s">
        <v>22</v>
      </c>
      <c r="AX102" s="189">
        <v>2</v>
      </c>
      <c r="AY102" s="189" t="s">
        <v>7004</v>
      </c>
      <c r="AZ102" s="189" t="s">
        <v>7003</v>
      </c>
      <c r="BA102" s="190">
        <v>44656</v>
      </c>
      <c r="BB102" s="191" t="s">
        <v>229</v>
      </c>
      <c r="BC102" s="181" t="s">
        <v>14</v>
      </c>
      <c r="BD102" s="181">
        <v>0</v>
      </c>
      <c r="BE102" s="181" t="s">
        <v>14</v>
      </c>
      <c r="BF102" s="181" t="s">
        <v>14</v>
      </c>
      <c r="BG102" s="181" t="s">
        <v>228</v>
      </c>
      <c r="BH102" s="181">
        <v>0</v>
      </c>
      <c r="BI102" s="182">
        <v>43503</v>
      </c>
      <c r="BJ102" s="192" t="s">
        <v>7007</v>
      </c>
      <c r="BK102" s="192">
        <v>30</v>
      </c>
      <c r="BL102" s="192" t="s">
        <v>7002</v>
      </c>
      <c r="BM102" s="192" t="s">
        <v>22</v>
      </c>
      <c r="BN102" s="192">
        <v>2</v>
      </c>
      <c r="BO102" s="192" t="s">
        <v>7006</v>
      </c>
      <c r="BP102" s="189" t="s">
        <v>7003</v>
      </c>
      <c r="BQ102" s="193">
        <v>44656</v>
      </c>
      <c r="BR102" s="191" t="s">
        <v>222</v>
      </c>
      <c r="BS102" s="185">
        <v>160000</v>
      </c>
      <c r="BT102" s="185" t="s">
        <v>219</v>
      </c>
      <c r="BU102" s="185" t="s">
        <v>22</v>
      </c>
      <c r="BV102" s="185">
        <v>2</v>
      </c>
      <c r="BW102" s="185" t="s">
        <v>221</v>
      </c>
      <c r="BX102" s="185" t="s">
        <v>220</v>
      </c>
      <c r="BY102" s="182">
        <v>43503</v>
      </c>
      <c r="BZ102" s="192" t="s">
        <v>225</v>
      </c>
      <c r="CA102" s="192">
        <v>11422</v>
      </c>
      <c r="CB102" s="192" t="s">
        <v>219</v>
      </c>
      <c r="CC102" s="192" t="s">
        <v>22</v>
      </c>
      <c r="CD102" s="192">
        <v>2</v>
      </c>
      <c r="CE102" s="192" t="s">
        <v>224</v>
      </c>
      <c r="CF102" s="192" t="s">
        <v>223</v>
      </c>
      <c r="CG102" s="193">
        <v>43503</v>
      </c>
      <c r="CH102" s="191" t="s">
        <v>9098</v>
      </c>
      <c r="CI102" s="192" t="e">
        <v>#N/A</v>
      </c>
      <c r="CJ102" s="192" t="e">
        <v>#N/A</v>
      </c>
      <c r="CK102" s="192" t="e">
        <v>#N/A</v>
      </c>
      <c r="CL102" s="192" t="e">
        <v>#N/A</v>
      </c>
      <c r="CM102" s="192" t="e">
        <v>#N/A</v>
      </c>
      <c r="CN102" s="192" t="e">
        <v>#N/A</v>
      </c>
      <c r="CO102" s="194" t="e">
        <v>#N/A</v>
      </c>
      <c r="CP102" s="192" t="s">
        <v>1470</v>
      </c>
      <c r="CQ102" s="185" t="s">
        <v>14</v>
      </c>
      <c r="CR102" s="185" t="s">
        <v>1467</v>
      </c>
      <c r="CS102" s="185" t="s">
        <v>14</v>
      </c>
      <c r="CT102" s="185" t="s">
        <v>14</v>
      </c>
      <c r="CU102" s="185" t="s">
        <v>1469</v>
      </c>
      <c r="CV102" s="185" t="s">
        <v>1468</v>
      </c>
      <c r="CW102" s="182">
        <v>43816</v>
      </c>
      <c r="CX102" s="192" t="s">
        <v>7010</v>
      </c>
      <c r="CY102" s="189">
        <v>2356000</v>
      </c>
      <c r="CZ102" s="189" t="s">
        <v>5042</v>
      </c>
      <c r="DA102" s="189" t="s">
        <v>47</v>
      </c>
      <c r="DB102" s="189">
        <v>1</v>
      </c>
      <c r="DC102" s="189" t="s">
        <v>7009</v>
      </c>
      <c r="DD102" s="189" t="s">
        <v>5043</v>
      </c>
      <c r="DE102" s="195">
        <v>44656</v>
      </c>
      <c r="DF102" s="191" t="s">
        <v>7011</v>
      </c>
      <c r="DG102" s="181">
        <v>643000</v>
      </c>
      <c r="DH102" s="185" t="s">
        <v>5042</v>
      </c>
      <c r="DI102" s="185" t="s">
        <v>47</v>
      </c>
      <c r="DJ102" s="185">
        <v>1</v>
      </c>
      <c r="DK102" s="185" t="s">
        <v>7009</v>
      </c>
      <c r="DL102" s="185" t="s">
        <v>5043</v>
      </c>
      <c r="DM102" s="182">
        <v>44656</v>
      </c>
      <c r="DN102" s="192" t="s">
        <v>7012</v>
      </c>
      <c r="DO102" s="189">
        <v>2356000</v>
      </c>
      <c r="DP102" s="192" t="s">
        <v>5042</v>
      </c>
      <c r="DQ102" s="192" t="s">
        <v>47</v>
      </c>
      <c r="DR102" s="192">
        <v>1</v>
      </c>
      <c r="DS102" s="192" t="s">
        <v>7009</v>
      </c>
      <c r="DT102" s="192" t="s">
        <v>5043</v>
      </c>
      <c r="DU102" s="193">
        <v>44656</v>
      </c>
      <c r="DV102" s="191" t="s">
        <v>7013</v>
      </c>
      <c r="DW102" s="181">
        <v>2035000</v>
      </c>
      <c r="DX102" s="185" t="s">
        <v>5042</v>
      </c>
      <c r="DY102" s="185" t="s">
        <v>47</v>
      </c>
      <c r="DZ102" s="185">
        <v>1</v>
      </c>
      <c r="EA102" s="185" t="s">
        <v>7009</v>
      </c>
      <c r="EB102" s="185" t="s">
        <v>5043</v>
      </c>
      <c r="EC102" s="182">
        <v>44656</v>
      </c>
      <c r="ED102" s="192" t="s">
        <v>7014</v>
      </c>
      <c r="EE102" s="189">
        <v>321000</v>
      </c>
      <c r="EF102" s="192" t="s">
        <v>5042</v>
      </c>
      <c r="EG102" s="192" t="s">
        <v>47</v>
      </c>
      <c r="EH102" s="192">
        <v>1</v>
      </c>
      <c r="EI102" s="192" t="s">
        <v>7009</v>
      </c>
      <c r="EJ102" s="192" t="s">
        <v>5043</v>
      </c>
      <c r="EK102" s="193">
        <v>44656</v>
      </c>
      <c r="EL102" s="191" t="s">
        <v>7015</v>
      </c>
      <c r="EM102" s="181">
        <v>0</v>
      </c>
      <c r="EN102" s="185" t="s">
        <v>5042</v>
      </c>
      <c r="EO102" s="185" t="s">
        <v>47</v>
      </c>
      <c r="EP102" s="185">
        <v>1</v>
      </c>
      <c r="EQ102" s="185" t="s">
        <v>7009</v>
      </c>
      <c r="ER102" s="185" t="s">
        <v>5043</v>
      </c>
      <c r="ES102" s="182">
        <v>44656</v>
      </c>
      <c r="ET102" s="192" t="s">
        <v>7008</v>
      </c>
      <c r="EU102" s="192">
        <v>30</v>
      </c>
      <c r="EV102" s="192" t="s">
        <v>7002</v>
      </c>
      <c r="EW102" s="192" t="s">
        <v>22</v>
      </c>
      <c r="EX102" s="192">
        <v>2</v>
      </c>
      <c r="EY102" s="192" t="s">
        <v>7006</v>
      </c>
      <c r="EZ102" s="192" t="s">
        <v>7003</v>
      </c>
      <c r="FA102" s="193">
        <v>44656</v>
      </c>
      <c r="FB102" s="191" t="s">
        <v>227</v>
      </c>
      <c r="FC102" s="185">
        <v>4</v>
      </c>
      <c r="FD102" s="185">
        <v>0</v>
      </c>
      <c r="FE102" s="185" t="s">
        <v>22</v>
      </c>
      <c r="FF102" s="185">
        <v>2</v>
      </c>
      <c r="FG102" s="185" t="s">
        <v>226</v>
      </c>
      <c r="FH102" s="185">
        <v>0</v>
      </c>
      <c r="FI102" s="182">
        <v>43503</v>
      </c>
      <c r="FJ102" s="191" t="s">
        <v>230</v>
      </c>
      <c r="FK102" s="192" t="s">
        <v>14</v>
      </c>
      <c r="FL102" s="192">
        <v>0</v>
      </c>
      <c r="FM102" s="192" t="s">
        <v>14</v>
      </c>
      <c r="FN102" s="192" t="s">
        <v>14</v>
      </c>
      <c r="FO102" s="192">
        <v>0</v>
      </c>
      <c r="FP102" s="189">
        <v>0</v>
      </c>
      <c r="FQ102" s="190">
        <v>43503</v>
      </c>
      <c r="FR102" s="191" t="s">
        <v>1031</v>
      </c>
      <c r="FS102" s="185">
        <v>4950000</v>
      </c>
      <c r="FT102" s="185" t="s">
        <v>1028</v>
      </c>
      <c r="FU102" s="185" t="s">
        <v>22</v>
      </c>
      <c r="FV102" s="185">
        <v>2</v>
      </c>
      <c r="FW102" s="185" t="s">
        <v>1030</v>
      </c>
      <c r="FX102" s="185" t="s">
        <v>1029</v>
      </c>
      <c r="FY102" s="182">
        <v>43585</v>
      </c>
      <c r="FZ102" s="192" t="s">
        <v>3527</v>
      </c>
      <c r="GA102" s="192">
        <v>2</v>
      </c>
      <c r="GB102" s="192" t="s">
        <v>2716</v>
      </c>
      <c r="GC102" s="192" t="s">
        <v>22</v>
      </c>
      <c r="GD102" s="192">
        <v>2</v>
      </c>
      <c r="GE102" s="192" t="s">
        <v>14</v>
      </c>
      <c r="GF102" s="192" t="s">
        <v>14</v>
      </c>
      <c r="GG102" s="193">
        <v>44489</v>
      </c>
      <c r="GH102" s="191" t="s">
        <v>3533</v>
      </c>
      <c r="GI102" s="185">
        <v>3</v>
      </c>
      <c r="GJ102" s="185" t="s">
        <v>2716</v>
      </c>
      <c r="GK102" s="185" t="s">
        <v>22</v>
      </c>
      <c r="GL102" s="185">
        <v>2</v>
      </c>
      <c r="GM102" s="185" t="s">
        <v>14</v>
      </c>
      <c r="GN102" s="185" t="s">
        <v>14</v>
      </c>
      <c r="GO102" s="182">
        <v>44489</v>
      </c>
      <c r="GP102" s="192" t="s">
        <v>3528</v>
      </c>
      <c r="GQ102" s="192">
        <v>3</v>
      </c>
      <c r="GR102" s="192" t="s">
        <v>2716</v>
      </c>
      <c r="GS102" s="192" t="s">
        <v>22</v>
      </c>
      <c r="GT102" s="192">
        <v>2</v>
      </c>
      <c r="GU102" s="192" t="s">
        <v>14</v>
      </c>
      <c r="GV102" s="192" t="s">
        <v>14</v>
      </c>
      <c r="GW102" s="193">
        <v>44489</v>
      </c>
      <c r="GX102" s="191" t="s">
        <v>3534</v>
      </c>
      <c r="GY102" s="185">
        <v>0</v>
      </c>
      <c r="GZ102" s="185" t="s">
        <v>2716</v>
      </c>
      <c r="HA102" s="185" t="s">
        <v>22</v>
      </c>
      <c r="HB102" s="185">
        <v>2</v>
      </c>
      <c r="HC102" s="185" t="s">
        <v>14</v>
      </c>
      <c r="HD102" s="185" t="s">
        <v>14</v>
      </c>
      <c r="HE102" s="182">
        <v>44489</v>
      </c>
      <c r="HF102" s="192" t="s">
        <v>3526</v>
      </c>
      <c r="HG102" s="192">
        <v>2</v>
      </c>
      <c r="HH102" s="192" t="s">
        <v>2716</v>
      </c>
      <c r="HI102" s="192" t="s">
        <v>22</v>
      </c>
      <c r="HJ102" s="192">
        <v>2</v>
      </c>
      <c r="HK102" s="192" t="s">
        <v>14</v>
      </c>
      <c r="HL102" s="192" t="s">
        <v>14</v>
      </c>
      <c r="HM102" s="193">
        <v>44489</v>
      </c>
      <c r="HN102" s="191" t="s">
        <v>3532</v>
      </c>
      <c r="HO102" s="185">
        <v>3</v>
      </c>
      <c r="HP102" s="185" t="s">
        <v>2716</v>
      </c>
      <c r="HQ102" s="185" t="s">
        <v>22</v>
      </c>
      <c r="HR102" s="185">
        <v>2</v>
      </c>
      <c r="HS102" s="185" t="s">
        <v>14</v>
      </c>
      <c r="HT102" s="185" t="s">
        <v>14</v>
      </c>
      <c r="HU102" s="182">
        <v>44489</v>
      </c>
      <c r="HV102" s="192" t="s">
        <v>3529</v>
      </c>
      <c r="HW102" s="192">
        <v>3</v>
      </c>
      <c r="HX102" s="192" t="s">
        <v>2716</v>
      </c>
      <c r="HY102" s="192" t="s">
        <v>22</v>
      </c>
      <c r="HZ102" s="192">
        <v>2</v>
      </c>
      <c r="IA102" s="192" t="s">
        <v>14</v>
      </c>
      <c r="IB102" s="192" t="s">
        <v>14</v>
      </c>
      <c r="IC102" s="193">
        <v>44489</v>
      </c>
      <c r="ID102" s="191" t="s">
        <v>3531</v>
      </c>
      <c r="IE102" s="185">
        <v>2</v>
      </c>
      <c r="IF102" s="185" t="s">
        <v>2716</v>
      </c>
      <c r="IG102" s="185" t="s">
        <v>22</v>
      </c>
      <c r="IH102" s="185">
        <v>2</v>
      </c>
      <c r="II102" s="185" t="s">
        <v>14</v>
      </c>
      <c r="IJ102" s="185" t="s">
        <v>14</v>
      </c>
      <c r="IK102" s="182">
        <v>44489</v>
      </c>
      <c r="IL102" s="192" t="s">
        <v>3530</v>
      </c>
      <c r="IM102" s="192">
        <v>3</v>
      </c>
      <c r="IN102" s="192" t="s">
        <v>2716</v>
      </c>
      <c r="IO102" s="192" t="s">
        <v>22</v>
      </c>
      <c r="IP102" s="192">
        <v>2</v>
      </c>
      <c r="IQ102" s="192" t="s">
        <v>14</v>
      </c>
      <c r="IR102" s="192" t="s">
        <v>14</v>
      </c>
      <c r="IS102" s="193">
        <v>44489</v>
      </c>
    </row>
    <row r="103" spans="1:253" s="187" customFormat="1" ht="12.95" customHeight="1" x14ac:dyDescent="0.2">
      <c r="A103" s="187" t="s">
        <v>876</v>
      </c>
      <c r="B103" s="187" t="s">
        <v>8693</v>
      </c>
      <c r="C103" s="187" t="s">
        <v>877</v>
      </c>
      <c r="D103" s="187" t="s">
        <v>878</v>
      </c>
      <c r="E103" s="187" t="s">
        <v>8691</v>
      </c>
      <c r="F103" s="187" t="s">
        <v>2580</v>
      </c>
      <c r="G103" s="180">
        <v>267437000</v>
      </c>
      <c r="H103" s="181" t="s">
        <v>2578</v>
      </c>
      <c r="I103" s="181" t="s">
        <v>47</v>
      </c>
      <c r="J103" s="181">
        <v>1</v>
      </c>
      <c r="K103" s="181" t="s">
        <v>2579</v>
      </c>
      <c r="L103" s="181" t="s">
        <v>2578</v>
      </c>
      <c r="M103" s="182">
        <v>44281</v>
      </c>
      <c r="N103" s="191" t="s">
        <v>1739</v>
      </c>
      <c r="O103" s="183">
        <v>369002</v>
      </c>
      <c r="P103" s="183" t="s">
        <v>1736</v>
      </c>
      <c r="Q103" s="183" t="s">
        <v>22</v>
      </c>
      <c r="R103" s="183">
        <v>2</v>
      </c>
      <c r="S103" s="183" t="s">
        <v>1738</v>
      </c>
      <c r="T103" s="183" t="s">
        <v>1737</v>
      </c>
      <c r="U103" s="184">
        <v>43979</v>
      </c>
      <c r="V103" s="191" t="s">
        <v>2582</v>
      </c>
      <c r="W103" s="181">
        <v>19217000</v>
      </c>
      <c r="X103" s="181" t="s">
        <v>2578</v>
      </c>
      <c r="Y103" s="181" t="s">
        <v>47</v>
      </c>
      <c r="Z103" s="181">
        <v>1</v>
      </c>
      <c r="AA103" s="181" t="s">
        <v>2581</v>
      </c>
      <c r="AB103" s="181" t="s">
        <v>2578</v>
      </c>
      <c r="AC103" s="182">
        <v>44281</v>
      </c>
      <c r="AD103" s="191" t="s">
        <v>2584</v>
      </c>
      <c r="AE103" s="189">
        <v>13183000</v>
      </c>
      <c r="AF103" s="189" t="s">
        <v>2578</v>
      </c>
      <c r="AG103" s="189" t="s">
        <v>22</v>
      </c>
      <c r="AH103" s="189">
        <v>2</v>
      </c>
      <c r="AI103" s="189" t="s">
        <v>2583</v>
      </c>
      <c r="AJ103" s="189" t="s">
        <v>2578</v>
      </c>
      <c r="AK103" s="190">
        <v>44281</v>
      </c>
      <c r="AL103" s="191" t="s">
        <v>2586</v>
      </c>
      <c r="AM103" s="181">
        <v>5158000</v>
      </c>
      <c r="AN103" s="181" t="s">
        <v>2578</v>
      </c>
      <c r="AO103" s="181" t="s">
        <v>22</v>
      </c>
      <c r="AP103" s="181">
        <v>2</v>
      </c>
      <c r="AQ103" s="181" t="s">
        <v>2585</v>
      </c>
      <c r="AR103" s="181" t="s">
        <v>2578</v>
      </c>
      <c r="AS103" s="182">
        <v>44281</v>
      </c>
      <c r="AT103" s="192" t="s">
        <v>1283</v>
      </c>
      <c r="AU103" s="189" t="s">
        <v>14</v>
      </c>
      <c r="AV103" s="189">
        <v>0</v>
      </c>
      <c r="AW103" s="189" t="s">
        <v>14</v>
      </c>
      <c r="AX103" s="189" t="s">
        <v>14</v>
      </c>
      <c r="AY103" s="189">
        <v>0</v>
      </c>
      <c r="AZ103" s="189">
        <v>0</v>
      </c>
      <c r="BA103" s="190">
        <v>43769</v>
      </c>
      <c r="BB103" s="191" t="s">
        <v>1282</v>
      </c>
      <c r="BC103" s="181" t="s">
        <v>14</v>
      </c>
      <c r="BD103" s="181">
        <v>0</v>
      </c>
      <c r="BE103" s="181" t="s">
        <v>14</v>
      </c>
      <c r="BF103" s="181" t="s">
        <v>14</v>
      </c>
      <c r="BG103" s="181">
        <v>0</v>
      </c>
      <c r="BH103" s="181">
        <v>0</v>
      </c>
      <c r="BI103" s="182">
        <v>43769</v>
      </c>
      <c r="BJ103" s="192" t="s">
        <v>2588</v>
      </c>
      <c r="BK103" s="192">
        <v>1833</v>
      </c>
      <c r="BL103" s="192" t="s">
        <v>2578</v>
      </c>
      <c r="BM103" s="192" t="s">
        <v>22</v>
      </c>
      <c r="BN103" s="192">
        <v>2</v>
      </c>
      <c r="BO103" s="192" t="s">
        <v>2587</v>
      </c>
      <c r="BP103" s="189" t="s">
        <v>2578</v>
      </c>
      <c r="BQ103" s="193">
        <v>44281</v>
      </c>
      <c r="BR103" s="191" t="s">
        <v>879</v>
      </c>
      <c r="BS103" s="185">
        <v>0</v>
      </c>
      <c r="BT103" s="185">
        <v>0</v>
      </c>
      <c r="BU103" s="185" t="s">
        <v>22</v>
      </c>
      <c r="BV103" s="185">
        <v>2</v>
      </c>
      <c r="BW103" s="185">
        <v>0</v>
      </c>
      <c r="BX103" s="185">
        <v>0</v>
      </c>
      <c r="BY103" s="182">
        <v>43545</v>
      </c>
      <c r="BZ103" s="192" t="s">
        <v>882</v>
      </c>
      <c r="CA103" s="192">
        <v>4300</v>
      </c>
      <c r="CB103" s="192" t="s">
        <v>880</v>
      </c>
      <c r="CC103" s="192" t="s">
        <v>22</v>
      </c>
      <c r="CD103" s="192">
        <v>2</v>
      </c>
      <c r="CE103" s="192" t="s">
        <v>881</v>
      </c>
      <c r="CF103" s="192">
        <v>0</v>
      </c>
      <c r="CG103" s="193">
        <v>43545</v>
      </c>
      <c r="CH103" s="191" t="s">
        <v>9099</v>
      </c>
      <c r="CI103" s="192" t="e">
        <v>#N/A</v>
      </c>
      <c r="CJ103" s="192" t="e">
        <v>#N/A</v>
      </c>
      <c r="CK103" s="192" t="e">
        <v>#N/A</v>
      </c>
      <c r="CL103" s="192" t="e">
        <v>#N/A</v>
      </c>
      <c r="CM103" s="192" t="e">
        <v>#N/A</v>
      </c>
      <c r="CN103" s="192" t="e">
        <v>#N/A</v>
      </c>
      <c r="CO103" s="194" t="e">
        <v>#N/A</v>
      </c>
      <c r="CP103" s="192" t="s">
        <v>885</v>
      </c>
      <c r="CQ103" s="185">
        <v>5200000</v>
      </c>
      <c r="CR103" s="185" t="s">
        <v>883</v>
      </c>
      <c r="CS103" s="185" t="s">
        <v>22</v>
      </c>
      <c r="CT103" s="185">
        <v>2</v>
      </c>
      <c r="CU103" s="185" t="s">
        <v>884</v>
      </c>
      <c r="CV103" s="185">
        <v>0</v>
      </c>
      <c r="CW103" s="182">
        <v>43545</v>
      </c>
      <c r="CX103" s="192" t="s">
        <v>2592</v>
      </c>
      <c r="CY103" s="189">
        <v>8959000</v>
      </c>
      <c r="CZ103" s="189" t="s">
        <v>2578</v>
      </c>
      <c r="DA103" s="189" t="s">
        <v>22</v>
      </c>
      <c r="DB103" s="189">
        <v>2</v>
      </c>
      <c r="DC103" s="189" t="s">
        <v>2591</v>
      </c>
      <c r="DD103" s="189" t="s">
        <v>2578</v>
      </c>
      <c r="DE103" s="195">
        <v>44281</v>
      </c>
      <c r="DF103" s="191" t="s">
        <v>2593</v>
      </c>
      <c r="DG103" s="181">
        <v>6035000</v>
      </c>
      <c r="DH103" s="185" t="s">
        <v>2578</v>
      </c>
      <c r="DI103" s="185" t="s">
        <v>22</v>
      </c>
      <c r="DJ103" s="185">
        <v>2</v>
      </c>
      <c r="DK103" s="185" t="s">
        <v>2591</v>
      </c>
      <c r="DL103" s="185" t="s">
        <v>2578</v>
      </c>
      <c r="DM103" s="182">
        <v>44281</v>
      </c>
      <c r="DN103" s="192" t="s">
        <v>2594</v>
      </c>
      <c r="DO103" s="189">
        <v>4223000</v>
      </c>
      <c r="DP103" s="192" t="s">
        <v>2578</v>
      </c>
      <c r="DQ103" s="192" t="s">
        <v>22</v>
      </c>
      <c r="DR103" s="192">
        <v>2</v>
      </c>
      <c r="DS103" s="192" t="s">
        <v>2591</v>
      </c>
      <c r="DT103" s="192" t="s">
        <v>2578</v>
      </c>
      <c r="DU103" s="193">
        <v>44281</v>
      </c>
      <c r="DV103" s="191" t="s">
        <v>2595</v>
      </c>
      <c r="DW103" s="181">
        <v>4636000</v>
      </c>
      <c r="DX103" s="185" t="s">
        <v>2578</v>
      </c>
      <c r="DY103" s="185" t="s">
        <v>22</v>
      </c>
      <c r="DZ103" s="185">
        <v>2</v>
      </c>
      <c r="EA103" s="185" t="s">
        <v>2591</v>
      </c>
      <c r="EB103" s="185" t="s">
        <v>2578</v>
      </c>
      <c r="EC103" s="182">
        <v>44281</v>
      </c>
      <c r="ED103" s="192" t="s">
        <v>2596</v>
      </c>
      <c r="EE103" s="189">
        <v>4201000</v>
      </c>
      <c r="EF103" s="192" t="s">
        <v>2578</v>
      </c>
      <c r="EG103" s="192" t="s">
        <v>22</v>
      </c>
      <c r="EH103" s="192">
        <v>2</v>
      </c>
      <c r="EI103" s="192" t="s">
        <v>2591</v>
      </c>
      <c r="EJ103" s="192" t="s">
        <v>2578</v>
      </c>
      <c r="EK103" s="193">
        <v>44281</v>
      </c>
      <c r="EL103" s="191" t="s">
        <v>2597</v>
      </c>
      <c r="EM103" s="181">
        <v>122000</v>
      </c>
      <c r="EN103" s="185" t="s">
        <v>2578</v>
      </c>
      <c r="EO103" s="185" t="s">
        <v>22</v>
      </c>
      <c r="EP103" s="185">
        <v>2</v>
      </c>
      <c r="EQ103" s="185" t="s">
        <v>2591</v>
      </c>
      <c r="ER103" s="185" t="s">
        <v>2578</v>
      </c>
      <c r="ES103" s="182">
        <v>44281</v>
      </c>
      <c r="ET103" s="192" t="s">
        <v>2590</v>
      </c>
      <c r="EU103" s="192">
        <v>4189</v>
      </c>
      <c r="EV103" s="192" t="s">
        <v>2578</v>
      </c>
      <c r="EW103" s="192" t="s">
        <v>22</v>
      </c>
      <c r="EX103" s="192">
        <v>2</v>
      </c>
      <c r="EY103" s="192" t="s">
        <v>2589</v>
      </c>
      <c r="EZ103" s="192" t="s">
        <v>2578</v>
      </c>
      <c r="FA103" s="193">
        <v>44281</v>
      </c>
      <c r="FB103" s="191" t="s">
        <v>1052</v>
      </c>
      <c r="FC103" s="185">
        <v>5</v>
      </c>
      <c r="FD103" s="185" t="s">
        <v>14</v>
      </c>
      <c r="FE103" s="185" t="s">
        <v>22</v>
      </c>
      <c r="FF103" s="185">
        <v>2</v>
      </c>
      <c r="FG103" s="185" t="s">
        <v>14</v>
      </c>
      <c r="FH103" s="185" t="s">
        <v>14</v>
      </c>
      <c r="FI103" s="182">
        <v>43586</v>
      </c>
      <c r="FJ103" s="191" t="s">
        <v>1054</v>
      </c>
      <c r="FK103" s="192" t="s">
        <v>14</v>
      </c>
      <c r="FL103" s="192" t="s">
        <v>1053</v>
      </c>
      <c r="FM103" s="192" t="s">
        <v>22</v>
      </c>
      <c r="FN103" s="192">
        <v>2</v>
      </c>
      <c r="FO103" s="192" t="s">
        <v>14</v>
      </c>
      <c r="FP103" s="189" t="s">
        <v>14</v>
      </c>
      <c r="FQ103" s="190">
        <v>43586</v>
      </c>
      <c r="FR103" s="191" t="s">
        <v>1057</v>
      </c>
      <c r="FS103" s="185">
        <v>800000</v>
      </c>
      <c r="FT103" s="185" t="s">
        <v>1053</v>
      </c>
      <c r="FU103" s="185" t="s">
        <v>22</v>
      </c>
      <c r="FV103" s="185">
        <v>2</v>
      </c>
      <c r="FW103" s="185" t="s">
        <v>1056</v>
      </c>
      <c r="FX103" s="185" t="s">
        <v>1055</v>
      </c>
      <c r="FY103" s="182">
        <v>43586</v>
      </c>
      <c r="FZ103" s="192" t="s">
        <v>4419</v>
      </c>
      <c r="GA103" s="192">
        <v>1</v>
      </c>
      <c r="GB103" s="192" t="s">
        <v>2716</v>
      </c>
      <c r="GC103" s="192" t="s">
        <v>22</v>
      </c>
      <c r="GD103" s="192">
        <v>2</v>
      </c>
      <c r="GE103" s="192" t="s">
        <v>14</v>
      </c>
      <c r="GF103" s="192" t="s">
        <v>14</v>
      </c>
      <c r="GG103" s="193">
        <v>44499</v>
      </c>
      <c r="GH103" s="191" t="s">
        <v>4425</v>
      </c>
      <c r="GI103" s="185">
        <v>3</v>
      </c>
      <c r="GJ103" s="185" t="s">
        <v>2716</v>
      </c>
      <c r="GK103" s="185" t="s">
        <v>22</v>
      </c>
      <c r="GL103" s="185">
        <v>2</v>
      </c>
      <c r="GM103" s="185" t="s">
        <v>14</v>
      </c>
      <c r="GN103" s="185" t="s">
        <v>14</v>
      </c>
      <c r="GO103" s="182">
        <v>44499</v>
      </c>
      <c r="GP103" s="192" t="s">
        <v>4420</v>
      </c>
      <c r="GQ103" s="192">
        <v>1</v>
      </c>
      <c r="GR103" s="192" t="s">
        <v>2716</v>
      </c>
      <c r="GS103" s="192" t="s">
        <v>22</v>
      </c>
      <c r="GT103" s="192">
        <v>2</v>
      </c>
      <c r="GU103" s="192" t="s">
        <v>14</v>
      </c>
      <c r="GV103" s="192" t="s">
        <v>14</v>
      </c>
      <c r="GW103" s="193">
        <v>44499</v>
      </c>
      <c r="GX103" s="191" t="s">
        <v>4426</v>
      </c>
      <c r="GY103" s="185">
        <v>0</v>
      </c>
      <c r="GZ103" s="185" t="s">
        <v>2716</v>
      </c>
      <c r="HA103" s="185" t="s">
        <v>22</v>
      </c>
      <c r="HB103" s="185">
        <v>2</v>
      </c>
      <c r="HC103" s="185" t="s">
        <v>14</v>
      </c>
      <c r="HD103" s="185" t="s">
        <v>14</v>
      </c>
      <c r="HE103" s="182">
        <v>44499</v>
      </c>
      <c r="HF103" s="192" t="s">
        <v>4418</v>
      </c>
      <c r="HG103" s="192">
        <v>2</v>
      </c>
      <c r="HH103" s="192" t="s">
        <v>2716</v>
      </c>
      <c r="HI103" s="192" t="s">
        <v>22</v>
      </c>
      <c r="HJ103" s="192">
        <v>2</v>
      </c>
      <c r="HK103" s="192" t="s">
        <v>14</v>
      </c>
      <c r="HL103" s="192" t="s">
        <v>14</v>
      </c>
      <c r="HM103" s="193">
        <v>44499</v>
      </c>
      <c r="HN103" s="191" t="s">
        <v>4424</v>
      </c>
      <c r="HO103" s="185">
        <v>3</v>
      </c>
      <c r="HP103" s="185" t="s">
        <v>2716</v>
      </c>
      <c r="HQ103" s="185" t="s">
        <v>22</v>
      </c>
      <c r="HR103" s="185">
        <v>2</v>
      </c>
      <c r="HS103" s="185" t="s">
        <v>14</v>
      </c>
      <c r="HT103" s="185" t="s">
        <v>14</v>
      </c>
      <c r="HU103" s="182">
        <v>44499</v>
      </c>
      <c r="HV103" s="192" t="s">
        <v>4421</v>
      </c>
      <c r="HW103" s="192">
        <v>3</v>
      </c>
      <c r="HX103" s="192" t="s">
        <v>2716</v>
      </c>
      <c r="HY103" s="192" t="s">
        <v>22</v>
      </c>
      <c r="HZ103" s="192">
        <v>2</v>
      </c>
      <c r="IA103" s="192" t="s">
        <v>14</v>
      </c>
      <c r="IB103" s="192" t="s">
        <v>14</v>
      </c>
      <c r="IC103" s="193">
        <v>44499</v>
      </c>
      <c r="ID103" s="191" t="s">
        <v>4423</v>
      </c>
      <c r="IE103" s="185">
        <v>3</v>
      </c>
      <c r="IF103" s="185" t="s">
        <v>2716</v>
      </c>
      <c r="IG103" s="185" t="s">
        <v>22</v>
      </c>
      <c r="IH103" s="185">
        <v>2</v>
      </c>
      <c r="II103" s="185" t="s">
        <v>14</v>
      </c>
      <c r="IJ103" s="185" t="s">
        <v>14</v>
      </c>
      <c r="IK103" s="182">
        <v>44499</v>
      </c>
      <c r="IL103" s="192" t="s">
        <v>4422</v>
      </c>
      <c r="IM103" s="192">
        <v>3</v>
      </c>
      <c r="IN103" s="192" t="s">
        <v>2716</v>
      </c>
      <c r="IO103" s="192" t="s">
        <v>22</v>
      </c>
      <c r="IP103" s="192">
        <v>2</v>
      </c>
      <c r="IQ103" s="192" t="s">
        <v>14</v>
      </c>
      <c r="IR103" s="192" t="s">
        <v>14</v>
      </c>
      <c r="IS103" s="193">
        <v>44499</v>
      </c>
    </row>
    <row r="104" spans="1:253" s="187" customFormat="1" ht="12.95" customHeight="1" x14ac:dyDescent="0.2">
      <c r="A104" s="187" t="s">
        <v>1032</v>
      </c>
      <c r="B104" s="187" t="s">
        <v>8693</v>
      </c>
      <c r="C104" s="187" t="s">
        <v>1033</v>
      </c>
      <c r="D104" s="187" t="s">
        <v>1034</v>
      </c>
      <c r="E104" s="187" t="s">
        <v>8698</v>
      </c>
      <c r="F104" s="187" t="s">
        <v>6156</v>
      </c>
      <c r="G104" s="180">
        <v>369709000</v>
      </c>
      <c r="H104" s="181" t="s">
        <v>6153</v>
      </c>
      <c r="I104" s="181" t="s">
        <v>22</v>
      </c>
      <c r="J104" s="181">
        <v>2</v>
      </c>
      <c r="K104" s="181" t="s">
        <v>6155</v>
      </c>
      <c r="L104" s="181" t="s">
        <v>6154</v>
      </c>
      <c r="M104" s="182">
        <v>44634</v>
      </c>
      <c r="N104" s="191" t="s">
        <v>6160</v>
      </c>
      <c r="O104" s="183">
        <v>1600014</v>
      </c>
      <c r="P104" s="183" t="s">
        <v>6157</v>
      </c>
      <c r="Q104" s="183" t="s">
        <v>22</v>
      </c>
      <c r="R104" s="183">
        <v>2</v>
      </c>
      <c r="S104" s="183" t="s">
        <v>6159</v>
      </c>
      <c r="T104" s="183" t="s">
        <v>6158</v>
      </c>
      <c r="U104" s="184">
        <v>44634</v>
      </c>
      <c r="V104" s="191" t="s">
        <v>6164</v>
      </c>
      <c r="W104" s="181">
        <v>91641000</v>
      </c>
      <c r="X104" s="181" t="s">
        <v>6161</v>
      </c>
      <c r="Y104" s="181" t="s">
        <v>22</v>
      </c>
      <c r="Z104" s="181">
        <v>2</v>
      </c>
      <c r="AA104" s="181" t="s">
        <v>6163</v>
      </c>
      <c r="AB104" s="181" t="s">
        <v>6162</v>
      </c>
      <c r="AC104" s="182">
        <v>44634</v>
      </c>
      <c r="AD104" s="191" t="s">
        <v>6168</v>
      </c>
      <c r="AE104" s="189">
        <v>37585000</v>
      </c>
      <c r="AF104" s="189" t="s">
        <v>6165</v>
      </c>
      <c r="AG104" s="189" t="s">
        <v>22</v>
      </c>
      <c r="AH104" s="189">
        <v>2</v>
      </c>
      <c r="AI104" s="189" t="s">
        <v>6167</v>
      </c>
      <c r="AJ104" s="189" t="s">
        <v>6166</v>
      </c>
      <c r="AK104" s="190">
        <v>44634</v>
      </c>
      <c r="AL104" s="191" t="s">
        <v>6172</v>
      </c>
      <c r="AM104" s="181">
        <v>10683000</v>
      </c>
      <c r="AN104" s="181" t="s">
        <v>6169</v>
      </c>
      <c r="AO104" s="181" t="s">
        <v>22</v>
      </c>
      <c r="AP104" s="181">
        <v>2</v>
      </c>
      <c r="AQ104" s="181" t="s">
        <v>6171</v>
      </c>
      <c r="AR104" s="181" t="s">
        <v>6170</v>
      </c>
      <c r="AS104" s="182">
        <v>44634</v>
      </c>
      <c r="AT104" s="192" t="s">
        <v>6175</v>
      </c>
      <c r="AU104" s="189" t="s">
        <v>14</v>
      </c>
      <c r="AV104" s="189" t="s">
        <v>2236</v>
      </c>
      <c r="AW104" s="189" t="s">
        <v>14</v>
      </c>
      <c r="AX104" s="189" t="s">
        <v>14</v>
      </c>
      <c r="AY104" s="189" t="s">
        <v>14</v>
      </c>
      <c r="AZ104" s="189" t="s">
        <v>14</v>
      </c>
      <c r="BA104" s="190">
        <v>44634</v>
      </c>
      <c r="BB104" s="191" t="s">
        <v>6174</v>
      </c>
      <c r="BC104" s="181" t="s">
        <v>14</v>
      </c>
      <c r="BD104" s="181" t="s">
        <v>2236</v>
      </c>
      <c r="BE104" s="181" t="s">
        <v>14</v>
      </c>
      <c r="BF104" s="181" t="s">
        <v>14</v>
      </c>
      <c r="BG104" s="181" t="s">
        <v>6173</v>
      </c>
      <c r="BH104" s="181" t="s">
        <v>14</v>
      </c>
      <c r="BI104" s="182">
        <v>44634</v>
      </c>
      <c r="BJ104" s="192" t="s">
        <v>6179</v>
      </c>
      <c r="BK104" s="192">
        <v>82332</v>
      </c>
      <c r="BL104" s="192" t="s">
        <v>6176</v>
      </c>
      <c r="BM104" s="192" t="s">
        <v>22</v>
      </c>
      <c r="BN104" s="192">
        <v>2</v>
      </c>
      <c r="BO104" s="192" t="s">
        <v>6178</v>
      </c>
      <c r="BP104" s="189" t="s">
        <v>6177</v>
      </c>
      <c r="BQ104" s="193">
        <v>44634</v>
      </c>
      <c r="BR104" s="191" t="s">
        <v>1035</v>
      </c>
      <c r="BS104" s="185">
        <v>0</v>
      </c>
      <c r="BT104" s="185">
        <v>0</v>
      </c>
      <c r="BU104" s="185" t="s">
        <v>19</v>
      </c>
      <c r="BV104" s="185">
        <v>3</v>
      </c>
      <c r="BW104" s="185">
        <v>0</v>
      </c>
      <c r="BX104" s="185">
        <v>0</v>
      </c>
      <c r="BY104" s="182">
        <v>43585</v>
      </c>
      <c r="BZ104" s="192" t="s">
        <v>1036</v>
      </c>
      <c r="CA104" s="192">
        <v>0</v>
      </c>
      <c r="CB104" s="192" t="s">
        <v>14</v>
      </c>
      <c r="CC104" s="192" t="s">
        <v>19</v>
      </c>
      <c r="CD104" s="192">
        <v>3</v>
      </c>
      <c r="CE104" s="192" t="s">
        <v>14</v>
      </c>
      <c r="CF104" s="192" t="s">
        <v>14</v>
      </c>
      <c r="CG104" s="193">
        <v>43585</v>
      </c>
      <c r="CH104" s="191" t="s">
        <v>9100</v>
      </c>
      <c r="CI104" s="192" t="e">
        <v>#N/A</v>
      </c>
      <c r="CJ104" s="192" t="e">
        <v>#N/A</v>
      </c>
      <c r="CK104" s="192" t="e">
        <v>#N/A</v>
      </c>
      <c r="CL104" s="192" t="e">
        <v>#N/A</v>
      </c>
      <c r="CM104" s="192" t="e">
        <v>#N/A</v>
      </c>
      <c r="CN104" s="192" t="e">
        <v>#N/A</v>
      </c>
      <c r="CO104" s="194" t="e">
        <v>#N/A</v>
      </c>
      <c r="CP104" s="192" t="s">
        <v>1400</v>
      </c>
      <c r="CQ104" s="185" t="s">
        <v>14</v>
      </c>
      <c r="CR104" s="185" t="s">
        <v>14</v>
      </c>
      <c r="CS104" s="185" t="s">
        <v>14</v>
      </c>
      <c r="CT104" s="185" t="s">
        <v>14</v>
      </c>
      <c r="CU104" s="185" t="s">
        <v>1399</v>
      </c>
      <c r="CV104" s="185" t="s">
        <v>14</v>
      </c>
      <c r="CW104" s="182">
        <v>43798</v>
      </c>
      <c r="CX104" s="192" t="s">
        <v>6184</v>
      </c>
      <c r="CY104" s="189">
        <v>22493000</v>
      </c>
      <c r="CZ104" s="189" t="s">
        <v>6181</v>
      </c>
      <c r="DA104" s="189" t="s">
        <v>22</v>
      </c>
      <c r="DB104" s="189">
        <v>2</v>
      </c>
      <c r="DC104" s="189" t="s">
        <v>6183</v>
      </c>
      <c r="DD104" s="189" t="s">
        <v>6182</v>
      </c>
      <c r="DE104" s="195">
        <v>44634</v>
      </c>
      <c r="DF104" s="191" t="s">
        <v>6188</v>
      </c>
      <c r="DG104" s="181">
        <v>54056000</v>
      </c>
      <c r="DH104" s="185" t="s">
        <v>6185</v>
      </c>
      <c r="DI104" s="185" t="s">
        <v>19</v>
      </c>
      <c r="DJ104" s="185">
        <v>3</v>
      </c>
      <c r="DK104" s="185" t="s">
        <v>6187</v>
      </c>
      <c r="DL104" s="185" t="s">
        <v>6186</v>
      </c>
      <c r="DM104" s="182">
        <v>44634</v>
      </c>
      <c r="DN104" s="192" t="s">
        <v>6192</v>
      </c>
      <c r="DO104" s="189">
        <v>15092000</v>
      </c>
      <c r="DP104" s="192" t="s">
        <v>6189</v>
      </c>
      <c r="DQ104" s="192" t="s">
        <v>19</v>
      </c>
      <c r="DR104" s="192">
        <v>3</v>
      </c>
      <c r="DS104" s="192" t="s">
        <v>6191</v>
      </c>
      <c r="DT104" s="192" t="s">
        <v>6190</v>
      </c>
      <c r="DU104" s="193">
        <v>44634</v>
      </c>
      <c r="DV104" s="191" t="s">
        <v>6193</v>
      </c>
      <c r="DW104" s="181">
        <v>22493000</v>
      </c>
      <c r="DX104" s="185" t="s">
        <v>6181</v>
      </c>
      <c r="DY104" s="185" t="s">
        <v>22</v>
      </c>
      <c r="DZ104" s="185">
        <v>2</v>
      </c>
      <c r="EA104" s="185" t="s">
        <v>6183</v>
      </c>
      <c r="EB104" s="185" t="s">
        <v>6182</v>
      </c>
      <c r="EC104" s="182">
        <v>44634</v>
      </c>
      <c r="ED104" s="192" t="s">
        <v>6194</v>
      </c>
      <c r="EE104" s="189">
        <v>0</v>
      </c>
      <c r="EF104" s="192" t="s">
        <v>2236</v>
      </c>
      <c r="EG104" s="192" t="s">
        <v>19</v>
      </c>
      <c r="EH104" s="192">
        <v>3</v>
      </c>
      <c r="EI104" s="192" t="s">
        <v>4550</v>
      </c>
      <c r="EJ104" s="192" t="s">
        <v>14</v>
      </c>
      <c r="EK104" s="193">
        <v>44634</v>
      </c>
      <c r="EL104" s="191" t="s">
        <v>6195</v>
      </c>
      <c r="EM104" s="181">
        <v>0</v>
      </c>
      <c r="EN104" s="185" t="s">
        <v>2236</v>
      </c>
      <c r="EO104" s="185" t="s">
        <v>19</v>
      </c>
      <c r="EP104" s="185">
        <v>3</v>
      </c>
      <c r="EQ104" s="185" t="s">
        <v>4550</v>
      </c>
      <c r="ER104" s="185" t="s">
        <v>14</v>
      </c>
      <c r="ES104" s="182">
        <v>44634</v>
      </c>
      <c r="ET104" s="192" t="s">
        <v>6180</v>
      </c>
      <c r="EU104" s="192">
        <v>82332</v>
      </c>
      <c r="EV104" s="192" t="s">
        <v>6176</v>
      </c>
      <c r="EW104" s="192" t="s">
        <v>22</v>
      </c>
      <c r="EX104" s="192">
        <v>2</v>
      </c>
      <c r="EY104" s="192" t="s">
        <v>6178</v>
      </c>
      <c r="EZ104" s="192" t="s">
        <v>6177</v>
      </c>
      <c r="FA104" s="193">
        <v>44634</v>
      </c>
      <c r="FB104" s="191" t="s">
        <v>1038</v>
      </c>
      <c r="FC104" s="185">
        <v>4</v>
      </c>
      <c r="FD104" s="185">
        <v>0</v>
      </c>
      <c r="FE104" s="185" t="s">
        <v>22</v>
      </c>
      <c r="FF104" s="185">
        <v>2</v>
      </c>
      <c r="FG104" s="185" t="s">
        <v>1037</v>
      </c>
      <c r="FH104" s="185">
        <v>0</v>
      </c>
      <c r="FI104" s="182">
        <v>43585</v>
      </c>
      <c r="FJ104" s="191" t="s">
        <v>1040</v>
      </c>
      <c r="FK104" s="192" t="s">
        <v>14</v>
      </c>
      <c r="FL104" s="192">
        <v>0</v>
      </c>
      <c r="FM104" s="192" t="s">
        <v>14</v>
      </c>
      <c r="FN104" s="192" t="s">
        <v>14</v>
      </c>
      <c r="FO104" s="192" t="s">
        <v>1039</v>
      </c>
      <c r="FP104" s="189">
        <v>0</v>
      </c>
      <c r="FQ104" s="190">
        <v>43585</v>
      </c>
      <c r="FR104" s="191" t="s">
        <v>1041</v>
      </c>
      <c r="FS104" s="185" t="s">
        <v>14</v>
      </c>
      <c r="FT104" s="185">
        <v>0</v>
      </c>
      <c r="FU104" s="185" t="s">
        <v>14</v>
      </c>
      <c r="FV104" s="185" t="s">
        <v>14</v>
      </c>
      <c r="FW104" s="185">
        <v>0</v>
      </c>
      <c r="FX104" s="185">
        <v>0</v>
      </c>
      <c r="FY104" s="182">
        <v>43585</v>
      </c>
      <c r="FZ104" s="192" t="s">
        <v>3998</v>
      </c>
      <c r="GA104" s="192">
        <v>3</v>
      </c>
      <c r="GB104" s="192" t="s">
        <v>2716</v>
      </c>
      <c r="GC104" s="192" t="s">
        <v>22</v>
      </c>
      <c r="GD104" s="192">
        <v>2</v>
      </c>
      <c r="GE104" s="192" t="s">
        <v>14</v>
      </c>
      <c r="GF104" s="192" t="s">
        <v>14</v>
      </c>
      <c r="GG104" s="193">
        <v>44496</v>
      </c>
      <c r="GH104" s="191" t="s">
        <v>4004</v>
      </c>
      <c r="GI104" s="185">
        <v>2</v>
      </c>
      <c r="GJ104" s="185" t="s">
        <v>2716</v>
      </c>
      <c r="GK104" s="185" t="s">
        <v>22</v>
      </c>
      <c r="GL104" s="185">
        <v>2</v>
      </c>
      <c r="GM104" s="185" t="s">
        <v>14</v>
      </c>
      <c r="GN104" s="185" t="s">
        <v>14</v>
      </c>
      <c r="GO104" s="182">
        <v>44496</v>
      </c>
      <c r="GP104" s="192" t="s">
        <v>3999</v>
      </c>
      <c r="GQ104" s="192">
        <v>3</v>
      </c>
      <c r="GR104" s="192" t="s">
        <v>2716</v>
      </c>
      <c r="GS104" s="192" t="s">
        <v>22</v>
      </c>
      <c r="GT104" s="192">
        <v>2</v>
      </c>
      <c r="GU104" s="192" t="s">
        <v>14</v>
      </c>
      <c r="GV104" s="192" t="s">
        <v>14</v>
      </c>
      <c r="GW104" s="193">
        <v>44496</v>
      </c>
      <c r="GX104" s="191" t="s">
        <v>4005</v>
      </c>
      <c r="GY104" s="185">
        <v>1</v>
      </c>
      <c r="GZ104" s="185" t="s">
        <v>2716</v>
      </c>
      <c r="HA104" s="185" t="s">
        <v>22</v>
      </c>
      <c r="HB104" s="185">
        <v>2</v>
      </c>
      <c r="HC104" s="185" t="s">
        <v>14</v>
      </c>
      <c r="HD104" s="185" t="s">
        <v>14</v>
      </c>
      <c r="HE104" s="182">
        <v>44496</v>
      </c>
      <c r="HF104" s="192" t="s">
        <v>3997</v>
      </c>
      <c r="HG104" s="192">
        <v>3</v>
      </c>
      <c r="HH104" s="192" t="s">
        <v>2716</v>
      </c>
      <c r="HI104" s="192" t="s">
        <v>22</v>
      </c>
      <c r="HJ104" s="192">
        <v>2</v>
      </c>
      <c r="HK104" s="192" t="s">
        <v>14</v>
      </c>
      <c r="HL104" s="192" t="s">
        <v>14</v>
      </c>
      <c r="HM104" s="193">
        <v>44496</v>
      </c>
      <c r="HN104" s="191" t="s">
        <v>4003</v>
      </c>
      <c r="HO104" s="185">
        <v>3</v>
      </c>
      <c r="HP104" s="185" t="s">
        <v>2716</v>
      </c>
      <c r="HQ104" s="185" t="s">
        <v>22</v>
      </c>
      <c r="HR104" s="185">
        <v>2</v>
      </c>
      <c r="HS104" s="185" t="s">
        <v>14</v>
      </c>
      <c r="HT104" s="185" t="s">
        <v>14</v>
      </c>
      <c r="HU104" s="182">
        <v>44496</v>
      </c>
      <c r="HV104" s="192" t="s">
        <v>4000</v>
      </c>
      <c r="HW104" s="192">
        <v>3</v>
      </c>
      <c r="HX104" s="192" t="s">
        <v>2716</v>
      </c>
      <c r="HY104" s="192" t="s">
        <v>22</v>
      </c>
      <c r="HZ104" s="192">
        <v>2</v>
      </c>
      <c r="IA104" s="192" t="s">
        <v>14</v>
      </c>
      <c r="IB104" s="192" t="s">
        <v>14</v>
      </c>
      <c r="IC104" s="193">
        <v>44496</v>
      </c>
      <c r="ID104" s="191" t="s">
        <v>4002</v>
      </c>
      <c r="IE104" s="185">
        <v>2</v>
      </c>
      <c r="IF104" s="185" t="s">
        <v>2716</v>
      </c>
      <c r="IG104" s="185" t="s">
        <v>22</v>
      </c>
      <c r="IH104" s="185">
        <v>2</v>
      </c>
      <c r="II104" s="185" t="s">
        <v>14</v>
      </c>
      <c r="IJ104" s="185" t="s">
        <v>14</v>
      </c>
      <c r="IK104" s="182">
        <v>44496</v>
      </c>
      <c r="IL104" s="192" t="s">
        <v>4001</v>
      </c>
      <c r="IM104" s="192">
        <v>3</v>
      </c>
      <c r="IN104" s="192" t="s">
        <v>2716</v>
      </c>
      <c r="IO104" s="192" t="s">
        <v>22</v>
      </c>
      <c r="IP104" s="192">
        <v>2</v>
      </c>
      <c r="IQ104" s="192" t="s">
        <v>14</v>
      </c>
      <c r="IR104" s="192" t="s">
        <v>14</v>
      </c>
      <c r="IS104" s="193">
        <v>44496</v>
      </c>
    </row>
    <row r="105" spans="1:253" s="187" customFormat="1" ht="12.95" customHeight="1" x14ac:dyDescent="0.2">
      <c r="A105" s="187" t="s">
        <v>944</v>
      </c>
      <c r="B105" s="187" t="s">
        <v>8693</v>
      </c>
      <c r="C105" s="187" t="s">
        <v>945</v>
      </c>
      <c r="D105" s="187" t="s">
        <v>946</v>
      </c>
      <c r="E105" s="187" t="s">
        <v>8703</v>
      </c>
      <c r="F105" s="187" t="s">
        <v>964</v>
      </c>
      <c r="G105" s="180">
        <v>1561970000</v>
      </c>
      <c r="H105" s="181" t="s">
        <v>961</v>
      </c>
      <c r="I105" s="181" t="s">
        <v>22</v>
      </c>
      <c r="J105" s="181">
        <v>2</v>
      </c>
      <c r="K105" s="181" t="s">
        <v>963</v>
      </c>
      <c r="L105" s="181" t="s">
        <v>962</v>
      </c>
      <c r="M105" s="182">
        <v>43580</v>
      </c>
      <c r="N105" s="191" t="s">
        <v>1295</v>
      </c>
      <c r="O105" s="183">
        <v>235533</v>
      </c>
      <c r="P105" s="183" t="s">
        <v>1292</v>
      </c>
      <c r="Q105" s="183" t="s">
        <v>22</v>
      </c>
      <c r="R105" s="183">
        <v>2</v>
      </c>
      <c r="S105" s="183" t="s">
        <v>1294</v>
      </c>
      <c r="T105" s="183" t="s">
        <v>1293</v>
      </c>
      <c r="U105" s="184">
        <v>43787</v>
      </c>
      <c r="V105" s="191" t="s">
        <v>1300</v>
      </c>
      <c r="W105" s="181">
        <v>16991000</v>
      </c>
      <c r="X105" s="181" t="s">
        <v>1292</v>
      </c>
      <c r="Y105" s="181" t="s">
        <v>22</v>
      </c>
      <c r="Z105" s="181">
        <v>2</v>
      </c>
      <c r="AA105" s="181" t="s">
        <v>1299</v>
      </c>
      <c r="AB105" s="181" t="s">
        <v>1293</v>
      </c>
      <c r="AC105" s="182">
        <v>43787</v>
      </c>
      <c r="AD105" s="191" t="s">
        <v>1959</v>
      </c>
      <c r="AE105" s="189">
        <v>16991000</v>
      </c>
      <c r="AF105" s="189" t="s">
        <v>1292</v>
      </c>
      <c r="AG105" s="189" t="s">
        <v>22</v>
      </c>
      <c r="AH105" s="189">
        <v>2</v>
      </c>
      <c r="AI105" s="189" t="s">
        <v>1299</v>
      </c>
      <c r="AJ105" s="189" t="s">
        <v>1293</v>
      </c>
      <c r="AK105" s="190">
        <v>44110</v>
      </c>
      <c r="AL105" s="191" t="s">
        <v>1298</v>
      </c>
      <c r="AM105" s="181" t="s">
        <v>14</v>
      </c>
      <c r="AN105" s="181" t="s">
        <v>14</v>
      </c>
      <c r="AO105" s="181" t="s">
        <v>14</v>
      </c>
      <c r="AP105" s="181" t="s">
        <v>14</v>
      </c>
      <c r="AQ105" s="181" t="s">
        <v>1297</v>
      </c>
      <c r="AR105" s="181" t="s">
        <v>14</v>
      </c>
      <c r="AS105" s="182">
        <v>43787</v>
      </c>
      <c r="AT105" s="192" t="s">
        <v>954</v>
      </c>
      <c r="AU105" s="189" t="s">
        <v>14</v>
      </c>
      <c r="AV105" s="189" t="s">
        <v>14</v>
      </c>
      <c r="AW105" s="189" t="s">
        <v>14</v>
      </c>
      <c r="AX105" s="189" t="s">
        <v>14</v>
      </c>
      <c r="AY105" s="189" t="s">
        <v>793</v>
      </c>
      <c r="AZ105" s="189" t="s">
        <v>14</v>
      </c>
      <c r="BA105" s="190">
        <v>43580</v>
      </c>
      <c r="BB105" s="191" t="s">
        <v>953</v>
      </c>
      <c r="BC105" s="181" t="s">
        <v>14</v>
      </c>
      <c r="BD105" s="181" t="s">
        <v>14</v>
      </c>
      <c r="BE105" s="181" t="s">
        <v>14</v>
      </c>
      <c r="BF105" s="181" t="s">
        <v>14</v>
      </c>
      <c r="BG105" s="181" t="s">
        <v>793</v>
      </c>
      <c r="BH105" s="181" t="s">
        <v>14</v>
      </c>
      <c r="BI105" s="182">
        <v>43580</v>
      </c>
      <c r="BJ105" s="192" t="s">
        <v>6375</v>
      </c>
      <c r="BK105" s="192">
        <v>1307</v>
      </c>
      <c r="BL105" s="192" t="s">
        <v>6228</v>
      </c>
      <c r="BM105" s="192" t="s">
        <v>22</v>
      </c>
      <c r="BN105" s="192">
        <v>2</v>
      </c>
      <c r="BO105" s="192" t="s">
        <v>6374</v>
      </c>
      <c r="BP105" s="189" t="s">
        <v>2535</v>
      </c>
      <c r="BQ105" s="193">
        <v>44636</v>
      </c>
      <c r="BR105" s="191" t="s">
        <v>947</v>
      </c>
      <c r="BS105" s="185" t="s">
        <v>14</v>
      </c>
      <c r="BT105" s="185" t="s">
        <v>14</v>
      </c>
      <c r="BU105" s="185" t="s">
        <v>14</v>
      </c>
      <c r="BV105" s="185" t="s">
        <v>14</v>
      </c>
      <c r="BW105" s="185" t="s">
        <v>793</v>
      </c>
      <c r="BX105" s="185" t="s">
        <v>14</v>
      </c>
      <c r="BY105" s="182">
        <v>43580</v>
      </c>
      <c r="BZ105" s="192" t="s">
        <v>948</v>
      </c>
      <c r="CA105" s="192" t="s">
        <v>14</v>
      </c>
      <c r="CB105" s="192" t="s">
        <v>14</v>
      </c>
      <c r="CC105" s="192" t="s">
        <v>14</v>
      </c>
      <c r="CD105" s="192" t="s">
        <v>14</v>
      </c>
      <c r="CE105" s="192" t="s">
        <v>793</v>
      </c>
      <c r="CF105" s="192" t="s">
        <v>14</v>
      </c>
      <c r="CG105" s="193">
        <v>43580</v>
      </c>
      <c r="CH105" s="191" t="s">
        <v>9101</v>
      </c>
      <c r="CI105" s="192" t="e">
        <v>#N/A</v>
      </c>
      <c r="CJ105" s="192" t="e">
        <v>#N/A</v>
      </c>
      <c r="CK105" s="192" t="e">
        <v>#N/A</v>
      </c>
      <c r="CL105" s="192" t="e">
        <v>#N/A</v>
      </c>
      <c r="CM105" s="192" t="e">
        <v>#N/A</v>
      </c>
      <c r="CN105" s="192" t="e">
        <v>#N/A</v>
      </c>
      <c r="CO105" s="194" t="e">
        <v>#N/A</v>
      </c>
      <c r="CP105" s="192" t="s">
        <v>951</v>
      </c>
      <c r="CQ105" s="185" t="s">
        <v>14</v>
      </c>
      <c r="CR105" s="185" t="s">
        <v>14</v>
      </c>
      <c r="CS105" s="185" t="s">
        <v>14</v>
      </c>
      <c r="CT105" s="185" t="s">
        <v>14</v>
      </c>
      <c r="CU105" s="185" t="s">
        <v>793</v>
      </c>
      <c r="CV105" s="185" t="s">
        <v>14</v>
      </c>
      <c r="CW105" s="182">
        <v>43580</v>
      </c>
      <c r="CX105" s="192" t="s">
        <v>958</v>
      </c>
      <c r="CY105" s="189" t="s">
        <v>14</v>
      </c>
      <c r="CZ105" s="189" t="s">
        <v>14</v>
      </c>
      <c r="DA105" s="189" t="s">
        <v>19</v>
      </c>
      <c r="DB105" s="189">
        <v>3</v>
      </c>
      <c r="DC105" s="189" t="s">
        <v>793</v>
      </c>
      <c r="DD105" s="189" t="s">
        <v>14</v>
      </c>
      <c r="DE105" s="195">
        <v>43580</v>
      </c>
      <c r="DF105" s="191" t="s">
        <v>1296</v>
      </c>
      <c r="DG105" s="181" t="s">
        <v>14</v>
      </c>
      <c r="DH105" s="185" t="s">
        <v>14</v>
      </c>
      <c r="DI105" s="185" t="s">
        <v>14</v>
      </c>
      <c r="DJ105" s="185" t="s">
        <v>14</v>
      </c>
      <c r="DK105" s="185" t="s">
        <v>14</v>
      </c>
      <c r="DL105" s="185" t="s">
        <v>14</v>
      </c>
      <c r="DM105" s="182">
        <v>43787</v>
      </c>
      <c r="DN105" s="192" t="s">
        <v>960</v>
      </c>
      <c r="DO105" s="189" t="s">
        <v>14</v>
      </c>
      <c r="DP105" s="192" t="s">
        <v>14</v>
      </c>
      <c r="DQ105" s="192" t="s">
        <v>19</v>
      </c>
      <c r="DR105" s="192">
        <v>3</v>
      </c>
      <c r="DS105" s="192" t="s">
        <v>793</v>
      </c>
      <c r="DT105" s="192" t="s">
        <v>14</v>
      </c>
      <c r="DU105" s="193">
        <v>43580</v>
      </c>
      <c r="DV105" s="191" t="s">
        <v>955</v>
      </c>
      <c r="DW105" s="181" t="s">
        <v>14</v>
      </c>
      <c r="DX105" s="185" t="s">
        <v>14</v>
      </c>
      <c r="DY105" s="185" t="s">
        <v>19</v>
      </c>
      <c r="DZ105" s="185">
        <v>3</v>
      </c>
      <c r="EA105" s="185" t="s">
        <v>793</v>
      </c>
      <c r="EB105" s="185" t="s">
        <v>14</v>
      </c>
      <c r="EC105" s="182">
        <v>43580</v>
      </c>
      <c r="ED105" s="192" t="s">
        <v>959</v>
      </c>
      <c r="EE105" s="189" t="s">
        <v>14</v>
      </c>
      <c r="EF105" s="192" t="s">
        <v>14</v>
      </c>
      <c r="EG105" s="192" t="s">
        <v>19</v>
      </c>
      <c r="EH105" s="192">
        <v>3</v>
      </c>
      <c r="EI105" s="192" t="s">
        <v>793</v>
      </c>
      <c r="EJ105" s="192" t="s">
        <v>14</v>
      </c>
      <c r="EK105" s="193">
        <v>43580</v>
      </c>
      <c r="EL105" s="191" t="s">
        <v>952</v>
      </c>
      <c r="EM105" s="181" t="s">
        <v>14</v>
      </c>
      <c r="EN105" s="185" t="s">
        <v>14</v>
      </c>
      <c r="EO105" s="185" t="s">
        <v>19</v>
      </c>
      <c r="EP105" s="185">
        <v>3</v>
      </c>
      <c r="EQ105" s="185" t="s">
        <v>793</v>
      </c>
      <c r="ER105" s="185" t="s">
        <v>14</v>
      </c>
      <c r="ES105" s="182">
        <v>43580</v>
      </c>
      <c r="ET105" s="192" t="s">
        <v>6373</v>
      </c>
      <c r="EU105" s="192">
        <v>204</v>
      </c>
      <c r="EV105" s="192" t="s">
        <v>6228</v>
      </c>
      <c r="EW105" s="192" t="s">
        <v>22</v>
      </c>
      <c r="EX105" s="192">
        <v>2</v>
      </c>
      <c r="EY105" s="192" t="s">
        <v>6372</v>
      </c>
      <c r="EZ105" s="192" t="s">
        <v>2535</v>
      </c>
      <c r="FA105" s="193">
        <v>44636</v>
      </c>
      <c r="FB105" s="191" t="s">
        <v>950</v>
      </c>
      <c r="FC105" s="185">
        <v>3</v>
      </c>
      <c r="FD105" s="185" t="s">
        <v>841</v>
      </c>
      <c r="FE105" s="185" t="s">
        <v>22</v>
      </c>
      <c r="FF105" s="185">
        <v>2</v>
      </c>
      <c r="FG105" s="185" t="s">
        <v>949</v>
      </c>
      <c r="FH105" s="185" t="s">
        <v>842</v>
      </c>
      <c r="FI105" s="182">
        <v>43580</v>
      </c>
      <c r="FJ105" s="191" t="s">
        <v>956</v>
      </c>
      <c r="FK105" s="192" t="s">
        <v>14</v>
      </c>
      <c r="FL105" s="192" t="s">
        <v>14</v>
      </c>
      <c r="FM105" s="192" t="s">
        <v>14</v>
      </c>
      <c r="FN105" s="192" t="s">
        <v>14</v>
      </c>
      <c r="FO105" s="192" t="s">
        <v>14</v>
      </c>
      <c r="FP105" s="189" t="s">
        <v>14</v>
      </c>
      <c r="FQ105" s="190">
        <v>43580</v>
      </c>
      <c r="FR105" s="191" t="s">
        <v>957</v>
      </c>
      <c r="FS105" s="185" t="s">
        <v>14</v>
      </c>
      <c r="FT105" s="185" t="s">
        <v>14</v>
      </c>
      <c r="FU105" s="185" t="s">
        <v>14</v>
      </c>
      <c r="FV105" s="185" t="s">
        <v>14</v>
      </c>
      <c r="FW105" s="185" t="s">
        <v>14</v>
      </c>
      <c r="FX105" s="185" t="s">
        <v>14</v>
      </c>
      <c r="FY105" s="182">
        <v>43580</v>
      </c>
      <c r="FZ105" s="192" t="s">
        <v>4446</v>
      </c>
      <c r="GA105" s="192">
        <v>2</v>
      </c>
      <c r="GB105" s="192" t="s">
        <v>2716</v>
      </c>
      <c r="GC105" s="192" t="s">
        <v>22</v>
      </c>
      <c r="GD105" s="192">
        <v>2</v>
      </c>
      <c r="GE105" s="192" t="s">
        <v>14</v>
      </c>
      <c r="GF105" s="192" t="s">
        <v>14</v>
      </c>
      <c r="GG105" s="193">
        <v>44500</v>
      </c>
      <c r="GH105" s="191" t="s">
        <v>4452</v>
      </c>
      <c r="GI105" s="185">
        <v>1</v>
      </c>
      <c r="GJ105" s="185" t="s">
        <v>2716</v>
      </c>
      <c r="GK105" s="185" t="s">
        <v>22</v>
      </c>
      <c r="GL105" s="185">
        <v>2</v>
      </c>
      <c r="GM105" s="185" t="s">
        <v>14</v>
      </c>
      <c r="GN105" s="185" t="s">
        <v>14</v>
      </c>
      <c r="GO105" s="182">
        <v>44500</v>
      </c>
      <c r="GP105" s="192" t="s">
        <v>4447</v>
      </c>
      <c r="GQ105" s="192">
        <v>2</v>
      </c>
      <c r="GR105" s="192" t="s">
        <v>2716</v>
      </c>
      <c r="GS105" s="192" t="s">
        <v>22</v>
      </c>
      <c r="GT105" s="192">
        <v>2</v>
      </c>
      <c r="GU105" s="192" t="s">
        <v>14</v>
      </c>
      <c r="GV105" s="192" t="s">
        <v>14</v>
      </c>
      <c r="GW105" s="193">
        <v>44500</v>
      </c>
      <c r="GX105" s="191" t="s">
        <v>4453</v>
      </c>
      <c r="GY105" s="185">
        <v>0</v>
      </c>
      <c r="GZ105" s="185" t="s">
        <v>2716</v>
      </c>
      <c r="HA105" s="185" t="s">
        <v>22</v>
      </c>
      <c r="HB105" s="185">
        <v>2</v>
      </c>
      <c r="HC105" s="185" t="s">
        <v>14</v>
      </c>
      <c r="HD105" s="185" t="s">
        <v>14</v>
      </c>
      <c r="HE105" s="182">
        <v>44500</v>
      </c>
      <c r="HF105" s="192" t="s">
        <v>4445</v>
      </c>
      <c r="HG105" s="192">
        <v>0</v>
      </c>
      <c r="HH105" s="192" t="s">
        <v>2716</v>
      </c>
      <c r="HI105" s="192" t="s">
        <v>22</v>
      </c>
      <c r="HJ105" s="192">
        <v>2</v>
      </c>
      <c r="HK105" s="192" t="s">
        <v>14</v>
      </c>
      <c r="HL105" s="192" t="s">
        <v>14</v>
      </c>
      <c r="HM105" s="193">
        <v>44500</v>
      </c>
      <c r="HN105" s="191" t="s">
        <v>4451</v>
      </c>
      <c r="HO105" s="185">
        <v>2</v>
      </c>
      <c r="HP105" s="185" t="s">
        <v>2716</v>
      </c>
      <c r="HQ105" s="185" t="s">
        <v>22</v>
      </c>
      <c r="HR105" s="185">
        <v>2</v>
      </c>
      <c r="HS105" s="185" t="s">
        <v>14</v>
      </c>
      <c r="HT105" s="185" t="s">
        <v>14</v>
      </c>
      <c r="HU105" s="182">
        <v>44500</v>
      </c>
      <c r="HV105" s="192" t="s">
        <v>4448</v>
      </c>
      <c r="HW105" s="192">
        <v>1</v>
      </c>
      <c r="HX105" s="192" t="s">
        <v>2716</v>
      </c>
      <c r="HY105" s="192" t="s">
        <v>22</v>
      </c>
      <c r="HZ105" s="192">
        <v>2</v>
      </c>
      <c r="IA105" s="192" t="s">
        <v>14</v>
      </c>
      <c r="IB105" s="192" t="s">
        <v>14</v>
      </c>
      <c r="IC105" s="193">
        <v>44500</v>
      </c>
      <c r="ID105" s="191" t="s">
        <v>4450</v>
      </c>
      <c r="IE105" s="185">
        <v>1</v>
      </c>
      <c r="IF105" s="185" t="s">
        <v>2716</v>
      </c>
      <c r="IG105" s="185" t="s">
        <v>22</v>
      </c>
      <c r="IH105" s="185">
        <v>2</v>
      </c>
      <c r="II105" s="185" t="s">
        <v>14</v>
      </c>
      <c r="IJ105" s="185" t="s">
        <v>14</v>
      </c>
      <c r="IK105" s="182">
        <v>44500</v>
      </c>
      <c r="IL105" s="192" t="s">
        <v>4449</v>
      </c>
      <c r="IM105" s="192">
        <v>1</v>
      </c>
      <c r="IN105" s="192" t="s">
        <v>2716</v>
      </c>
      <c r="IO105" s="192" t="s">
        <v>22</v>
      </c>
      <c r="IP105" s="192">
        <v>2</v>
      </c>
      <c r="IQ105" s="192" t="s">
        <v>14</v>
      </c>
      <c r="IR105" s="192" t="s">
        <v>14</v>
      </c>
      <c r="IS105" s="193">
        <v>44500</v>
      </c>
    </row>
    <row r="106" spans="1:253" s="187" customFormat="1" ht="12.95" customHeight="1" x14ac:dyDescent="0.2">
      <c r="A106" s="187" t="s">
        <v>1070</v>
      </c>
      <c r="B106" s="187" t="s">
        <v>8693</v>
      </c>
      <c r="C106" s="187" t="s">
        <v>1071</v>
      </c>
      <c r="D106" s="187" t="s">
        <v>1072</v>
      </c>
      <c r="E106" s="187" t="s">
        <v>8706</v>
      </c>
      <c r="F106" s="187" t="s">
        <v>7359</v>
      </c>
      <c r="G106" s="180">
        <v>265249000</v>
      </c>
      <c r="H106" s="181" t="s">
        <v>7357</v>
      </c>
      <c r="I106" s="181" t="s">
        <v>22</v>
      </c>
      <c r="J106" s="181">
        <v>2</v>
      </c>
      <c r="K106" s="181" t="s">
        <v>7358</v>
      </c>
      <c r="L106" s="181" t="s">
        <v>7357</v>
      </c>
      <c r="M106" s="182">
        <v>44672</v>
      </c>
      <c r="N106" s="191" t="s">
        <v>7361</v>
      </c>
      <c r="O106" s="183">
        <v>499836</v>
      </c>
      <c r="P106" s="183" t="s">
        <v>7357</v>
      </c>
      <c r="Q106" s="183" t="s">
        <v>22</v>
      </c>
      <c r="R106" s="183">
        <v>2</v>
      </c>
      <c r="S106" s="183" t="s">
        <v>7360</v>
      </c>
      <c r="T106" s="183" t="s">
        <v>7357</v>
      </c>
      <c r="U106" s="184">
        <v>44672</v>
      </c>
      <c r="V106" s="191" t="s">
        <v>7363</v>
      </c>
      <c r="W106" s="181">
        <v>101840000</v>
      </c>
      <c r="X106" s="181" t="s">
        <v>7357</v>
      </c>
      <c r="Y106" s="181" t="s">
        <v>19</v>
      </c>
      <c r="Z106" s="181">
        <v>3</v>
      </c>
      <c r="AA106" s="181" t="s">
        <v>7362</v>
      </c>
      <c r="AB106" s="181" t="s">
        <v>7357</v>
      </c>
      <c r="AC106" s="182">
        <v>44672</v>
      </c>
      <c r="AD106" s="191" t="s">
        <v>7365</v>
      </c>
      <c r="AE106" s="189">
        <v>44045000</v>
      </c>
      <c r="AF106" s="189" t="s">
        <v>7357</v>
      </c>
      <c r="AG106" s="189" t="s">
        <v>19</v>
      </c>
      <c r="AH106" s="189">
        <v>3</v>
      </c>
      <c r="AI106" s="189" t="s">
        <v>7364</v>
      </c>
      <c r="AJ106" s="189" t="s">
        <v>7357</v>
      </c>
      <c r="AK106" s="190">
        <v>44672</v>
      </c>
      <c r="AL106" s="191" t="s">
        <v>7367</v>
      </c>
      <c r="AM106" s="181">
        <v>30345000</v>
      </c>
      <c r="AN106" s="181" t="s">
        <v>7357</v>
      </c>
      <c r="AO106" s="181" t="s">
        <v>19</v>
      </c>
      <c r="AP106" s="181">
        <v>3</v>
      </c>
      <c r="AQ106" s="181" t="s">
        <v>7366</v>
      </c>
      <c r="AR106" s="181" t="s">
        <v>7357</v>
      </c>
      <c r="AS106" s="182">
        <v>44672</v>
      </c>
      <c r="AT106" s="192" t="s">
        <v>1455</v>
      </c>
      <c r="AU106" s="189" t="s">
        <v>14</v>
      </c>
      <c r="AV106" s="189" t="s">
        <v>1073</v>
      </c>
      <c r="AW106" s="189" t="s">
        <v>22</v>
      </c>
      <c r="AX106" s="189">
        <v>2</v>
      </c>
      <c r="AY106" s="189" t="s">
        <v>1454</v>
      </c>
      <c r="AZ106" s="189" t="s">
        <v>1073</v>
      </c>
      <c r="BA106" s="190">
        <v>43815</v>
      </c>
      <c r="BB106" s="191" t="s">
        <v>1453</v>
      </c>
      <c r="BC106" s="181" t="s">
        <v>14</v>
      </c>
      <c r="BD106" s="181" t="s">
        <v>1073</v>
      </c>
      <c r="BE106" s="181" t="s">
        <v>22</v>
      </c>
      <c r="BF106" s="181">
        <v>2</v>
      </c>
      <c r="BG106" s="181" t="s">
        <v>1452</v>
      </c>
      <c r="BH106" s="181" t="s">
        <v>1073</v>
      </c>
      <c r="BI106" s="182">
        <v>43815</v>
      </c>
      <c r="BJ106" s="192" t="s">
        <v>7369</v>
      </c>
      <c r="BK106" s="192">
        <v>2556</v>
      </c>
      <c r="BL106" s="192" t="s">
        <v>7357</v>
      </c>
      <c r="BM106" s="192" t="s">
        <v>19</v>
      </c>
      <c r="BN106" s="192">
        <v>3</v>
      </c>
      <c r="BO106" s="192" t="s">
        <v>7368</v>
      </c>
      <c r="BP106" s="189" t="s">
        <v>7357</v>
      </c>
      <c r="BQ106" s="193">
        <v>44672</v>
      </c>
      <c r="BR106" s="191" t="s">
        <v>1075</v>
      </c>
      <c r="BS106" s="185" t="s">
        <v>14</v>
      </c>
      <c r="BT106" s="185" t="s">
        <v>1073</v>
      </c>
      <c r="BU106" s="185" t="s">
        <v>22</v>
      </c>
      <c r="BV106" s="185">
        <v>2</v>
      </c>
      <c r="BW106" s="185" t="s">
        <v>1074</v>
      </c>
      <c r="BX106" s="185" t="s">
        <v>1073</v>
      </c>
      <c r="BY106" s="182">
        <v>43606</v>
      </c>
      <c r="BZ106" s="192" t="s">
        <v>1076</v>
      </c>
      <c r="CA106" s="192" t="s">
        <v>14</v>
      </c>
      <c r="CB106" s="192" t="s">
        <v>1073</v>
      </c>
      <c r="CC106" s="192" t="s">
        <v>22</v>
      </c>
      <c r="CD106" s="192">
        <v>2</v>
      </c>
      <c r="CE106" s="192" t="s">
        <v>1074</v>
      </c>
      <c r="CF106" s="192" t="s">
        <v>1073</v>
      </c>
      <c r="CG106" s="193">
        <v>43606</v>
      </c>
      <c r="CH106" s="191" t="s">
        <v>9102</v>
      </c>
      <c r="CI106" s="192" t="e">
        <v>#N/A</v>
      </c>
      <c r="CJ106" s="192" t="e">
        <v>#N/A</v>
      </c>
      <c r="CK106" s="192" t="e">
        <v>#N/A</v>
      </c>
      <c r="CL106" s="192" t="e">
        <v>#N/A</v>
      </c>
      <c r="CM106" s="192" t="e">
        <v>#N/A</v>
      </c>
      <c r="CN106" s="192" t="e">
        <v>#N/A</v>
      </c>
      <c r="CO106" s="194" t="e">
        <v>#N/A</v>
      </c>
      <c r="CP106" s="192" t="s">
        <v>1079</v>
      </c>
      <c r="CQ106" s="185" t="s">
        <v>14</v>
      </c>
      <c r="CR106" s="185" t="s">
        <v>1073</v>
      </c>
      <c r="CS106" s="185" t="s">
        <v>22</v>
      </c>
      <c r="CT106" s="185">
        <v>2</v>
      </c>
      <c r="CU106" s="185" t="s">
        <v>1074</v>
      </c>
      <c r="CV106" s="185" t="s">
        <v>1073</v>
      </c>
      <c r="CW106" s="182">
        <v>43606</v>
      </c>
      <c r="CX106" s="192" t="s">
        <v>7372</v>
      </c>
      <c r="CY106" s="189">
        <v>19965000</v>
      </c>
      <c r="CZ106" s="189" t="s">
        <v>7357</v>
      </c>
      <c r="DA106" s="189" t="s">
        <v>19</v>
      </c>
      <c r="DB106" s="189">
        <v>3</v>
      </c>
      <c r="DC106" s="189" t="s">
        <v>7373</v>
      </c>
      <c r="DD106" s="189" t="s">
        <v>7357</v>
      </c>
      <c r="DE106" s="195">
        <v>44672</v>
      </c>
      <c r="DF106" s="191" t="s">
        <v>7374</v>
      </c>
      <c r="DG106" s="181">
        <v>57795000</v>
      </c>
      <c r="DH106" s="185" t="s">
        <v>7357</v>
      </c>
      <c r="DI106" s="185" t="s">
        <v>19</v>
      </c>
      <c r="DJ106" s="185">
        <v>3</v>
      </c>
      <c r="DK106" s="185" t="s">
        <v>7373</v>
      </c>
      <c r="DL106" s="185" t="s">
        <v>7357</v>
      </c>
      <c r="DM106" s="182">
        <v>44672</v>
      </c>
      <c r="DN106" s="192" t="s">
        <v>7375</v>
      </c>
      <c r="DO106" s="189">
        <v>24080000</v>
      </c>
      <c r="DP106" s="192" t="s">
        <v>7357</v>
      </c>
      <c r="DQ106" s="192" t="s">
        <v>19</v>
      </c>
      <c r="DR106" s="192">
        <v>3</v>
      </c>
      <c r="DS106" s="192" t="s">
        <v>7373</v>
      </c>
      <c r="DT106" s="192" t="s">
        <v>7357</v>
      </c>
      <c r="DU106" s="193">
        <v>44672</v>
      </c>
      <c r="DV106" s="191" t="s">
        <v>7376</v>
      </c>
      <c r="DW106" s="181">
        <v>13174000</v>
      </c>
      <c r="DX106" s="185" t="s">
        <v>7357</v>
      </c>
      <c r="DY106" s="185" t="s">
        <v>19</v>
      </c>
      <c r="DZ106" s="185">
        <v>3</v>
      </c>
      <c r="EA106" s="185" t="s">
        <v>7373</v>
      </c>
      <c r="EB106" s="185" t="s">
        <v>7357</v>
      </c>
      <c r="EC106" s="182">
        <v>44672</v>
      </c>
      <c r="ED106" s="192" t="s">
        <v>7377</v>
      </c>
      <c r="EE106" s="189">
        <v>6665000</v>
      </c>
      <c r="EF106" s="192" t="s">
        <v>7357</v>
      </c>
      <c r="EG106" s="192" t="s">
        <v>19</v>
      </c>
      <c r="EH106" s="192">
        <v>3</v>
      </c>
      <c r="EI106" s="192" t="s">
        <v>7373</v>
      </c>
      <c r="EJ106" s="192" t="s">
        <v>7357</v>
      </c>
      <c r="EK106" s="193">
        <v>44672</v>
      </c>
      <c r="EL106" s="191" t="s">
        <v>7378</v>
      </c>
      <c r="EM106" s="181">
        <v>126000</v>
      </c>
      <c r="EN106" s="185" t="s">
        <v>7357</v>
      </c>
      <c r="EO106" s="185" t="s">
        <v>19</v>
      </c>
      <c r="EP106" s="185">
        <v>3</v>
      </c>
      <c r="EQ106" s="185" t="s">
        <v>7373</v>
      </c>
      <c r="ER106" s="185" t="s">
        <v>7357</v>
      </c>
      <c r="ES106" s="182">
        <v>44672</v>
      </c>
      <c r="ET106" s="192" t="s">
        <v>7371</v>
      </c>
      <c r="EU106" s="192">
        <v>2643</v>
      </c>
      <c r="EV106" s="192" t="s">
        <v>7357</v>
      </c>
      <c r="EW106" s="192" t="s">
        <v>19</v>
      </c>
      <c r="EX106" s="192">
        <v>3</v>
      </c>
      <c r="EY106" s="192" t="s">
        <v>7370</v>
      </c>
      <c r="EZ106" s="192" t="s">
        <v>7357</v>
      </c>
      <c r="FA106" s="193">
        <v>44672</v>
      </c>
      <c r="FB106" s="191" t="s">
        <v>1078</v>
      </c>
      <c r="FC106" s="185">
        <v>5</v>
      </c>
      <c r="FD106" s="185" t="s">
        <v>1073</v>
      </c>
      <c r="FE106" s="185" t="s">
        <v>22</v>
      </c>
      <c r="FF106" s="185">
        <v>2</v>
      </c>
      <c r="FG106" s="185" t="s">
        <v>1077</v>
      </c>
      <c r="FH106" s="185" t="s">
        <v>1073</v>
      </c>
      <c r="FI106" s="182">
        <v>43606</v>
      </c>
      <c r="FJ106" s="191" t="s">
        <v>9103</v>
      </c>
      <c r="FK106" s="192" t="e">
        <v>#N/A</v>
      </c>
      <c r="FL106" s="192" t="e">
        <v>#N/A</v>
      </c>
      <c r="FM106" s="192" t="e">
        <v>#N/A</v>
      </c>
      <c r="FN106" s="192" t="e">
        <v>#N/A</v>
      </c>
      <c r="FO106" s="192" t="e">
        <v>#N/A</v>
      </c>
      <c r="FP106" s="189" t="e">
        <v>#N/A</v>
      </c>
      <c r="FQ106" s="190" t="e">
        <v>#N/A</v>
      </c>
      <c r="FR106" s="191" t="s">
        <v>1884</v>
      </c>
      <c r="FS106" s="185" t="s">
        <v>14</v>
      </c>
      <c r="FT106" s="185" t="s">
        <v>14</v>
      </c>
      <c r="FU106" s="185" t="s">
        <v>14</v>
      </c>
      <c r="FV106" s="185" t="s">
        <v>14</v>
      </c>
      <c r="FW106" s="185" t="s">
        <v>14</v>
      </c>
      <c r="FX106" s="185" t="s">
        <v>14</v>
      </c>
      <c r="FY106" s="182">
        <v>44015</v>
      </c>
      <c r="FZ106" s="192" t="s">
        <v>3536</v>
      </c>
      <c r="GA106" s="192">
        <v>1</v>
      </c>
      <c r="GB106" s="192" t="s">
        <v>2716</v>
      </c>
      <c r="GC106" s="192" t="s">
        <v>22</v>
      </c>
      <c r="GD106" s="192">
        <v>2</v>
      </c>
      <c r="GE106" s="192" t="s">
        <v>14</v>
      </c>
      <c r="GF106" s="192" t="s">
        <v>14</v>
      </c>
      <c r="GG106" s="193">
        <v>44489</v>
      </c>
      <c r="GH106" s="191" t="s">
        <v>3542</v>
      </c>
      <c r="GI106" s="185">
        <v>3</v>
      </c>
      <c r="GJ106" s="185" t="s">
        <v>2716</v>
      </c>
      <c r="GK106" s="185" t="s">
        <v>22</v>
      </c>
      <c r="GL106" s="185">
        <v>2</v>
      </c>
      <c r="GM106" s="185" t="s">
        <v>14</v>
      </c>
      <c r="GN106" s="185" t="s">
        <v>14</v>
      </c>
      <c r="GO106" s="182">
        <v>44489</v>
      </c>
      <c r="GP106" s="192" t="s">
        <v>3537</v>
      </c>
      <c r="GQ106" s="192">
        <v>2</v>
      </c>
      <c r="GR106" s="192" t="s">
        <v>2716</v>
      </c>
      <c r="GS106" s="192" t="s">
        <v>22</v>
      </c>
      <c r="GT106" s="192">
        <v>2</v>
      </c>
      <c r="GU106" s="192" t="s">
        <v>14</v>
      </c>
      <c r="GV106" s="192" t="s">
        <v>14</v>
      </c>
      <c r="GW106" s="193">
        <v>44489</v>
      </c>
      <c r="GX106" s="191" t="s">
        <v>3543</v>
      </c>
      <c r="GY106" s="185">
        <v>3</v>
      </c>
      <c r="GZ106" s="185" t="s">
        <v>2716</v>
      </c>
      <c r="HA106" s="185" t="s">
        <v>22</v>
      </c>
      <c r="HB106" s="185">
        <v>2</v>
      </c>
      <c r="HC106" s="185" t="s">
        <v>14</v>
      </c>
      <c r="HD106" s="185" t="s">
        <v>14</v>
      </c>
      <c r="HE106" s="182">
        <v>44489</v>
      </c>
      <c r="HF106" s="192" t="s">
        <v>3535</v>
      </c>
      <c r="HG106" s="192">
        <v>2</v>
      </c>
      <c r="HH106" s="192" t="s">
        <v>2716</v>
      </c>
      <c r="HI106" s="192" t="s">
        <v>22</v>
      </c>
      <c r="HJ106" s="192">
        <v>2</v>
      </c>
      <c r="HK106" s="192" t="s">
        <v>14</v>
      </c>
      <c r="HL106" s="192" t="s">
        <v>14</v>
      </c>
      <c r="HM106" s="193">
        <v>44489</v>
      </c>
      <c r="HN106" s="191" t="s">
        <v>3541</v>
      </c>
      <c r="HO106" s="185">
        <v>3</v>
      </c>
      <c r="HP106" s="185" t="s">
        <v>2716</v>
      </c>
      <c r="HQ106" s="185" t="s">
        <v>22</v>
      </c>
      <c r="HR106" s="185">
        <v>2</v>
      </c>
      <c r="HS106" s="185" t="s">
        <v>14</v>
      </c>
      <c r="HT106" s="185" t="s">
        <v>14</v>
      </c>
      <c r="HU106" s="182">
        <v>44489</v>
      </c>
      <c r="HV106" s="192" t="s">
        <v>3538</v>
      </c>
      <c r="HW106" s="192">
        <v>3</v>
      </c>
      <c r="HX106" s="192" t="s">
        <v>2716</v>
      </c>
      <c r="HY106" s="192" t="s">
        <v>22</v>
      </c>
      <c r="HZ106" s="192">
        <v>2</v>
      </c>
      <c r="IA106" s="192" t="s">
        <v>14</v>
      </c>
      <c r="IB106" s="192" t="s">
        <v>14</v>
      </c>
      <c r="IC106" s="193">
        <v>44489</v>
      </c>
      <c r="ID106" s="191" t="s">
        <v>3540</v>
      </c>
      <c r="IE106" s="185">
        <v>3</v>
      </c>
      <c r="IF106" s="185" t="s">
        <v>2716</v>
      </c>
      <c r="IG106" s="185" t="s">
        <v>22</v>
      </c>
      <c r="IH106" s="185">
        <v>2</v>
      </c>
      <c r="II106" s="185" t="s">
        <v>14</v>
      </c>
      <c r="IJ106" s="185" t="s">
        <v>14</v>
      </c>
      <c r="IK106" s="182">
        <v>44489</v>
      </c>
      <c r="IL106" s="192" t="s">
        <v>3539</v>
      </c>
      <c r="IM106" s="192">
        <v>3</v>
      </c>
      <c r="IN106" s="192" t="s">
        <v>2716</v>
      </c>
      <c r="IO106" s="192" t="s">
        <v>22</v>
      </c>
      <c r="IP106" s="192">
        <v>2</v>
      </c>
      <c r="IQ106" s="192" t="s">
        <v>14</v>
      </c>
      <c r="IR106" s="192" t="s">
        <v>14</v>
      </c>
      <c r="IS106" s="193">
        <v>44489</v>
      </c>
    </row>
    <row r="107" spans="1:253" s="187" customFormat="1" ht="12.95" customHeight="1" x14ac:dyDescent="0.2">
      <c r="A107" s="187" t="s">
        <v>1058</v>
      </c>
      <c r="B107" s="187" t="s">
        <v>8693</v>
      </c>
      <c r="C107" s="187" t="s">
        <v>1059</v>
      </c>
      <c r="D107" s="187" t="s">
        <v>1060</v>
      </c>
      <c r="E107" s="187" t="s">
        <v>8712</v>
      </c>
      <c r="F107" s="187" t="s">
        <v>7381</v>
      </c>
      <c r="G107" s="180">
        <v>95221000</v>
      </c>
      <c r="H107" s="181" t="s">
        <v>7379</v>
      </c>
      <c r="I107" s="181" t="s">
        <v>47</v>
      </c>
      <c r="J107" s="181">
        <v>1</v>
      </c>
      <c r="K107" s="181" t="s">
        <v>7380</v>
      </c>
      <c r="L107" s="181" t="s">
        <v>7379</v>
      </c>
      <c r="M107" s="182">
        <v>44672</v>
      </c>
      <c r="N107" s="191" t="s">
        <v>7383</v>
      </c>
      <c r="O107" s="183">
        <v>180868</v>
      </c>
      <c r="P107" s="183" t="s">
        <v>7379</v>
      </c>
      <c r="Q107" s="183" t="s">
        <v>22</v>
      </c>
      <c r="R107" s="183">
        <v>2</v>
      </c>
      <c r="S107" s="183" t="s">
        <v>7382</v>
      </c>
      <c r="T107" s="183" t="s">
        <v>7379</v>
      </c>
      <c r="U107" s="184">
        <v>44672</v>
      </c>
      <c r="V107" s="191" t="s">
        <v>7385</v>
      </c>
      <c r="W107" s="181">
        <v>38037000</v>
      </c>
      <c r="X107" s="181" t="s">
        <v>7379</v>
      </c>
      <c r="Y107" s="181" t="s">
        <v>22</v>
      </c>
      <c r="Z107" s="181">
        <v>2</v>
      </c>
      <c r="AA107" s="181" t="s">
        <v>7384</v>
      </c>
      <c r="AB107" s="181" t="s">
        <v>7379</v>
      </c>
      <c r="AC107" s="182">
        <v>44672</v>
      </c>
      <c r="AD107" s="191" t="s">
        <v>7387</v>
      </c>
      <c r="AE107" s="189">
        <v>12760000</v>
      </c>
      <c r="AF107" s="189" t="s">
        <v>7379</v>
      </c>
      <c r="AG107" s="189" t="s">
        <v>22</v>
      </c>
      <c r="AH107" s="189">
        <v>2</v>
      </c>
      <c r="AI107" s="189" t="s">
        <v>7386</v>
      </c>
      <c r="AJ107" s="189" t="s">
        <v>7379</v>
      </c>
      <c r="AK107" s="190">
        <v>44672</v>
      </c>
      <c r="AL107" s="191" t="s">
        <v>7389</v>
      </c>
      <c r="AM107" s="181">
        <v>4260000</v>
      </c>
      <c r="AN107" s="181" t="s">
        <v>7379</v>
      </c>
      <c r="AO107" s="181" t="s">
        <v>22</v>
      </c>
      <c r="AP107" s="181">
        <v>2</v>
      </c>
      <c r="AQ107" s="181" t="s">
        <v>7388</v>
      </c>
      <c r="AR107" s="181" t="s">
        <v>7379</v>
      </c>
      <c r="AS107" s="182">
        <v>44672</v>
      </c>
      <c r="AT107" s="192" t="s">
        <v>1067</v>
      </c>
      <c r="AU107" s="189" t="s">
        <v>14</v>
      </c>
      <c r="AV107" s="189" t="s">
        <v>14</v>
      </c>
      <c r="AW107" s="189" t="s">
        <v>14</v>
      </c>
      <c r="AX107" s="189" t="s">
        <v>14</v>
      </c>
      <c r="AY107" s="189" t="s">
        <v>14</v>
      </c>
      <c r="AZ107" s="189" t="s">
        <v>14</v>
      </c>
      <c r="BA107" s="190">
        <v>43603</v>
      </c>
      <c r="BB107" s="191" t="s">
        <v>1066</v>
      </c>
      <c r="BC107" s="181" t="s">
        <v>14</v>
      </c>
      <c r="BD107" s="181" t="s">
        <v>14</v>
      </c>
      <c r="BE107" s="181" t="s">
        <v>14</v>
      </c>
      <c r="BF107" s="181" t="s">
        <v>14</v>
      </c>
      <c r="BG107" s="181" t="s">
        <v>14</v>
      </c>
      <c r="BH107" s="181" t="s">
        <v>14</v>
      </c>
      <c r="BI107" s="182">
        <v>43603</v>
      </c>
      <c r="BJ107" s="192" t="s">
        <v>7391</v>
      </c>
      <c r="BK107" s="192">
        <v>101</v>
      </c>
      <c r="BL107" s="192" t="s">
        <v>7379</v>
      </c>
      <c r="BM107" s="192" t="s">
        <v>19</v>
      </c>
      <c r="BN107" s="192">
        <v>3</v>
      </c>
      <c r="BO107" s="192" t="s">
        <v>7390</v>
      </c>
      <c r="BP107" s="189" t="s">
        <v>7379</v>
      </c>
      <c r="BQ107" s="193">
        <v>44672</v>
      </c>
      <c r="BR107" s="191" t="s">
        <v>1061</v>
      </c>
      <c r="BS107" s="185" t="s">
        <v>14</v>
      </c>
      <c r="BT107" s="185" t="s">
        <v>14</v>
      </c>
      <c r="BU107" s="185" t="s">
        <v>14</v>
      </c>
      <c r="BV107" s="185" t="s">
        <v>14</v>
      </c>
      <c r="BW107" s="185" t="s">
        <v>14</v>
      </c>
      <c r="BX107" s="185" t="s">
        <v>14</v>
      </c>
      <c r="BY107" s="182">
        <v>43603</v>
      </c>
      <c r="BZ107" s="192" t="s">
        <v>1062</v>
      </c>
      <c r="CA107" s="192" t="s">
        <v>14</v>
      </c>
      <c r="CB107" s="192" t="s">
        <v>14</v>
      </c>
      <c r="CC107" s="192" t="s">
        <v>14</v>
      </c>
      <c r="CD107" s="192" t="s">
        <v>14</v>
      </c>
      <c r="CE107" s="192" t="s">
        <v>14</v>
      </c>
      <c r="CF107" s="192" t="s">
        <v>14</v>
      </c>
      <c r="CG107" s="193">
        <v>43603</v>
      </c>
      <c r="CH107" s="191" t="s">
        <v>9104</v>
      </c>
      <c r="CI107" s="192" t="e">
        <v>#N/A</v>
      </c>
      <c r="CJ107" s="192" t="e">
        <v>#N/A</v>
      </c>
      <c r="CK107" s="192" t="e">
        <v>#N/A</v>
      </c>
      <c r="CL107" s="192" t="e">
        <v>#N/A</v>
      </c>
      <c r="CM107" s="192" t="e">
        <v>#N/A</v>
      </c>
      <c r="CN107" s="192" t="e">
        <v>#N/A</v>
      </c>
      <c r="CO107" s="194" t="e">
        <v>#N/A</v>
      </c>
      <c r="CP107" s="192" t="s">
        <v>1065</v>
      </c>
      <c r="CQ107" s="185" t="s">
        <v>14</v>
      </c>
      <c r="CR107" s="185" t="s">
        <v>14</v>
      </c>
      <c r="CS107" s="185" t="s">
        <v>14</v>
      </c>
      <c r="CT107" s="185" t="s">
        <v>14</v>
      </c>
      <c r="CU107" s="185" t="s">
        <v>14</v>
      </c>
      <c r="CV107" s="185" t="s">
        <v>14</v>
      </c>
      <c r="CW107" s="182">
        <v>43603</v>
      </c>
      <c r="CX107" s="192" t="s">
        <v>7393</v>
      </c>
      <c r="CY107" s="189">
        <v>2457000</v>
      </c>
      <c r="CZ107" s="189" t="s">
        <v>7379</v>
      </c>
      <c r="DA107" s="189" t="s">
        <v>19</v>
      </c>
      <c r="DB107" s="189">
        <v>3</v>
      </c>
      <c r="DC107" s="189" t="s">
        <v>7394</v>
      </c>
      <c r="DD107" s="189" t="s">
        <v>7379</v>
      </c>
      <c r="DE107" s="195">
        <v>44672</v>
      </c>
      <c r="DF107" s="191" t="s">
        <v>7395</v>
      </c>
      <c r="DG107" s="181">
        <v>25277000</v>
      </c>
      <c r="DH107" s="185" t="s">
        <v>7379</v>
      </c>
      <c r="DI107" s="185" t="s">
        <v>19</v>
      </c>
      <c r="DJ107" s="185">
        <v>3</v>
      </c>
      <c r="DK107" s="185" t="s">
        <v>7394</v>
      </c>
      <c r="DL107" s="185" t="s">
        <v>7379</v>
      </c>
      <c r="DM107" s="182">
        <v>44672</v>
      </c>
      <c r="DN107" s="192" t="s">
        <v>7396</v>
      </c>
      <c r="DO107" s="189">
        <v>10303000</v>
      </c>
      <c r="DP107" s="192" t="s">
        <v>7379</v>
      </c>
      <c r="DQ107" s="192" t="s">
        <v>19</v>
      </c>
      <c r="DR107" s="192">
        <v>3</v>
      </c>
      <c r="DS107" s="192" t="s">
        <v>7394</v>
      </c>
      <c r="DT107" s="192" t="s">
        <v>7379</v>
      </c>
      <c r="DU107" s="193">
        <v>44672</v>
      </c>
      <c r="DV107" s="191" t="s">
        <v>7397</v>
      </c>
      <c r="DW107" s="181">
        <v>1713000</v>
      </c>
      <c r="DX107" s="185" t="s">
        <v>7379</v>
      </c>
      <c r="DY107" s="185" t="s">
        <v>19</v>
      </c>
      <c r="DZ107" s="185">
        <v>3</v>
      </c>
      <c r="EA107" s="185" t="s">
        <v>7394</v>
      </c>
      <c r="EB107" s="185" t="s">
        <v>7379</v>
      </c>
      <c r="EC107" s="182">
        <v>44672</v>
      </c>
      <c r="ED107" s="192" t="s">
        <v>7398</v>
      </c>
      <c r="EE107" s="189">
        <v>744000</v>
      </c>
      <c r="EF107" s="192" t="s">
        <v>7379</v>
      </c>
      <c r="EG107" s="192" t="s">
        <v>19</v>
      </c>
      <c r="EH107" s="192">
        <v>3</v>
      </c>
      <c r="EI107" s="192" t="s">
        <v>7394</v>
      </c>
      <c r="EJ107" s="192" t="s">
        <v>7379</v>
      </c>
      <c r="EK107" s="193">
        <v>44672</v>
      </c>
      <c r="EL107" s="191" t="s">
        <v>7399</v>
      </c>
      <c r="EM107" s="181">
        <v>0</v>
      </c>
      <c r="EN107" s="185" t="s">
        <v>7379</v>
      </c>
      <c r="EO107" s="185" t="s">
        <v>19</v>
      </c>
      <c r="EP107" s="185">
        <v>3</v>
      </c>
      <c r="EQ107" s="185" t="s">
        <v>7394</v>
      </c>
      <c r="ER107" s="185" t="s">
        <v>7379</v>
      </c>
      <c r="ES107" s="182">
        <v>44672</v>
      </c>
      <c r="ET107" s="192" t="s">
        <v>7392</v>
      </c>
      <c r="EU107" s="192">
        <v>175</v>
      </c>
      <c r="EV107" s="192" t="s">
        <v>7379</v>
      </c>
      <c r="EW107" s="192" t="s">
        <v>19</v>
      </c>
      <c r="EX107" s="192">
        <v>3</v>
      </c>
      <c r="EY107" s="192" t="s">
        <v>7390</v>
      </c>
      <c r="EZ107" s="192" t="s">
        <v>7379</v>
      </c>
      <c r="FA107" s="193">
        <v>44672</v>
      </c>
      <c r="FB107" s="191" t="s">
        <v>1064</v>
      </c>
      <c r="FC107" s="185">
        <v>2</v>
      </c>
      <c r="FD107" s="185" t="s">
        <v>14</v>
      </c>
      <c r="FE107" s="185" t="s">
        <v>14</v>
      </c>
      <c r="FF107" s="185" t="s">
        <v>14</v>
      </c>
      <c r="FG107" s="185" t="s">
        <v>1063</v>
      </c>
      <c r="FH107" s="185" t="s">
        <v>14</v>
      </c>
      <c r="FI107" s="182">
        <v>43603</v>
      </c>
      <c r="FJ107" s="191" t="s">
        <v>1068</v>
      </c>
      <c r="FK107" s="192" t="s">
        <v>14</v>
      </c>
      <c r="FL107" s="192" t="s">
        <v>14</v>
      </c>
      <c r="FM107" s="192" t="s">
        <v>14</v>
      </c>
      <c r="FN107" s="192" t="s">
        <v>14</v>
      </c>
      <c r="FO107" s="192" t="s">
        <v>14</v>
      </c>
      <c r="FP107" s="189" t="s">
        <v>14</v>
      </c>
      <c r="FQ107" s="190">
        <v>43603</v>
      </c>
      <c r="FR107" s="191" t="s">
        <v>1069</v>
      </c>
      <c r="FS107" s="185" t="s">
        <v>14</v>
      </c>
      <c r="FT107" s="185" t="s">
        <v>14</v>
      </c>
      <c r="FU107" s="185" t="s">
        <v>14</v>
      </c>
      <c r="FV107" s="185" t="s">
        <v>14</v>
      </c>
      <c r="FW107" s="185" t="s">
        <v>14</v>
      </c>
      <c r="FX107" s="185" t="s">
        <v>14</v>
      </c>
      <c r="FY107" s="182">
        <v>43603</v>
      </c>
      <c r="FZ107" s="192" t="s">
        <v>3545</v>
      </c>
      <c r="GA107" s="192">
        <v>1</v>
      </c>
      <c r="GB107" s="192" t="s">
        <v>2716</v>
      </c>
      <c r="GC107" s="192" t="s">
        <v>22</v>
      </c>
      <c r="GD107" s="192">
        <v>2</v>
      </c>
      <c r="GE107" s="192" t="s">
        <v>14</v>
      </c>
      <c r="GF107" s="192" t="s">
        <v>14</v>
      </c>
      <c r="GG107" s="193">
        <v>44489</v>
      </c>
      <c r="GH107" s="191" t="s">
        <v>3551</v>
      </c>
      <c r="GI107" s="185">
        <v>2</v>
      </c>
      <c r="GJ107" s="185" t="s">
        <v>2716</v>
      </c>
      <c r="GK107" s="185" t="s">
        <v>22</v>
      </c>
      <c r="GL107" s="185">
        <v>2</v>
      </c>
      <c r="GM107" s="185" t="s">
        <v>14</v>
      </c>
      <c r="GN107" s="185" t="s">
        <v>14</v>
      </c>
      <c r="GO107" s="182">
        <v>44489</v>
      </c>
      <c r="GP107" s="192" t="s">
        <v>3546</v>
      </c>
      <c r="GQ107" s="192">
        <v>2</v>
      </c>
      <c r="GR107" s="192" t="s">
        <v>2716</v>
      </c>
      <c r="GS107" s="192" t="s">
        <v>22</v>
      </c>
      <c r="GT107" s="192">
        <v>2</v>
      </c>
      <c r="GU107" s="192" t="s">
        <v>14</v>
      </c>
      <c r="GV107" s="192" t="s">
        <v>14</v>
      </c>
      <c r="GW107" s="193">
        <v>44489</v>
      </c>
      <c r="GX107" s="191" t="s">
        <v>3552</v>
      </c>
      <c r="GY107" s="185">
        <v>0</v>
      </c>
      <c r="GZ107" s="185" t="s">
        <v>2716</v>
      </c>
      <c r="HA107" s="185" t="s">
        <v>22</v>
      </c>
      <c r="HB107" s="185">
        <v>2</v>
      </c>
      <c r="HC107" s="185" t="s">
        <v>14</v>
      </c>
      <c r="HD107" s="185" t="s">
        <v>14</v>
      </c>
      <c r="HE107" s="182">
        <v>44489</v>
      </c>
      <c r="HF107" s="192" t="s">
        <v>3544</v>
      </c>
      <c r="HG107" s="192">
        <v>2</v>
      </c>
      <c r="HH107" s="192" t="s">
        <v>2716</v>
      </c>
      <c r="HI107" s="192" t="s">
        <v>22</v>
      </c>
      <c r="HJ107" s="192">
        <v>2</v>
      </c>
      <c r="HK107" s="192" t="s">
        <v>14</v>
      </c>
      <c r="HL107" s="192" t="s">
        <v>14</v>
      </c>
      <c r="HM107" s="193">
        <v>44489</v>
      </c>
      <c r="HN107" s="191" t="s">
        <v>3550</v>
      </c>
      <c r="HO107" s="185">
        <v>3</v>
      </c>
      <c r="HP107" s="185" t="s">
        <v>2716</v>
      </c>
      <c r="HQ107" s="185" t="s">
        <v>22</v>
      </c>
      <c r="HR107" s="185">
        <v>2</v>
      </c>
      <c r="HS107" s="185" t="s">
        <v>14</v>
      </c>
      <c r="HT107" s="185" t="s">
        <v>14</v>
      </c>
      <c r="HU107" s="182">
        <v>44489</v>
      </c>
      <c r="HV107" s="192" t="s">
        <v>3547</v>
      </c>
      <c r="HW107" s="192">
        <v>1</v>
      </c>
      <c r="HX107" s="192" t="s">
        <v>2716</v>
      </c>
      <c r="HY107" s="192" t="s">
        <v>22</v>
      </c>
      <c r="HZ107" s="192">
        <v>2</v>
      </c>
      <c r="IA107" s="192" t="s">
        <v>14</v>
      </c>
      <c r="IB107" s="192" t="s">
        <v>14</v>
      </c>
      <c r="IC107" s="193">
        <v>44489</v>
      </c>
      <c r="ID107" s="191" t="s">
        <v>3549</v>
      </c>
      <c r="IE107" s="185">
        <v>3</v>
      </c>
      <c r="IF107" s="185" t="s">
        <v>2716</v>
      </c>
      <c r="IG107" s="185" t="s">
        <v>22</v>
      </c>
      <c r="IH107" s="185">
        <v>2</v>
      </c>
      <c r="II107" s="185" t="s">
        <v>14</v>
      </c>
      <c r="IJ107" s="185" t="s">
        <v>14</v>
      </c>
      <c r="IK107" s="182">
        <v>44489</v>
      </c>
      <c r="IL107" s="192" t="s">
        <v>3548</v>
      </c>
      <c r="IM107" s="192">
        <v>1</v>
      </c>
      <c r="IN107" s="192" t="s">
        <v>2716</v>
      </c>
      <c r="IO107" s="192" t="s">
        <v>22</v>
      </c>
      <c r="IP107" s="192">
        <v>2</v>
      </c>
      <c r="IQ107" s="192" t="s">
        <v>14</v>
      </c>
      <c r="IR107" s="192" t="s">
        <v>14</v>
      </c>
      <c r="IS107" s="193">
        <v>44489</v>
      </c>
    </row>
    <row r="108" spans="1:253" s="187" customFormat="1" ht="12.95" customHeight="1" x14ac:dyDescent="0.2">
      <c r="A108" s="187" t="s">
        <v>967</v>
      </c>
      <c r="B108" s="187" t="s">
        <v>8693</v>
      </c>
      <c r="C108" s="187" t="s">
        <v>968</v>
      </c>
      <c r="D108" s="187" t="s">
        <v>969</v>
      </c>
      <c r="E108" s="187" t="s">
        <v>8717</v>
      </c>
      <c r="F108" s="187" t="s">
        <v>1731</v>
      </c>
      <c r="G108" s="180">
        <v>121936000</v>
      </c>
      <c r="H108" s="181" t="s">
        <v>1728</v>
      </c>
      <c r="I108" s="181" t="s">
        <v>47</v>
      </c>
      <c r="J108" s="181">
        <v>1</v>
      </c>
      <c r="K108" s="181" t="s">
        <v>1730</v>
      </c>
      <c r="L108" s="181" t="s">
        <v>1729</v>
      </c>
      <c r="M108" s="182">
        <v>43950</v>
      </c>
      <c r="N108" s="191" t="s">
        <v>977</v>
      </c>
      <c r="O108" s="183" t="s">
        <v>14</v>
      </c>
      <c r="P108" s="183" t="s">
        <v>14</v>
      </c>
      <c r="Q108" s="183" t="s">
        <v>14</v>
      </c>
      <c r="R108" s="183" t="s">
        <v>14</v>
      </c>
      <c r="S108" s="183" t="s">
        <v>14</v>
      </c>
      <c r="T108" s="183" t="s">
        <v>14</v>
      </c>
      <c r="U108" s="184">
        <v>43581</v>
      </c>
      <c r="V108" s="191" t="s">
        <v>982</v>
      </c>
      <c r="W108" s="181" t="s">
        <v>14</v>
      </c>
      <c r="X108" s="181" t="s">
        <v>14</v>
      </c>
      <c r="Y108" s="181" t="s">
        <v>14</v>
      </c>
      <c r="Z108" s="181" t="s">
        <v>14</v>
      </c>
      <c r="AA108" s="181" t="s">
        <v>14</v>
      </c>
      <c r="AB108" s="181" t="s">
        <v>14</v>
      </c>
      <c r="AC108" s="182">
        <v>43581</v>
      </c>
      <c r="AD108" s="191" t="s">
        <v>980</v>
      </c>
      <c r="AE108" s="189" t="s">
        <v>14</v>
      </c>
      <c r="AF108" s="189" t="s">
        <v>14</v>
      </c>
      <c r="AG108" s="189" t="s">
        <v>14</v>
      </c>
      <c r="AH108" s="189" t="s">
        <v>14</v>
      </c>
      <c r="AI108" s="189" t="s">
        <v>14</v>
      </c>
      <c r="AJ108" s="189" t="s">
        <v>14</v>
      </c>
      <c r="AK108" s="190">
        <v>43581</v>
      </c>
      <c r="AL108" s="191" t="s">
        <v>981</v>
      </c>
      <c r="AM108" s="181" t="s">
        <v>14</v>
      </c>
      <c r="AN108" s="181" t="s">
        <v>14</v>
      </c>
      <c r="AO108" s="181" t="s">
        <v>14</v>
      </c>
      <c r="AP108" s="181" t="s">
        <v>14</v>
      </c>
      <c r="AQ108" s="181" t="s">
        <v>14</v>
      </c>
      <c r="AR108" s="181" t="s">
        <v>14</v>
      </c>
      <c r="AS108" s="182">
        <v>43581</v>
      </c>
      <c r="AT108" s="192" t="s">
        <v>976</v>
      </c>
      <c r="AU108" s="189" t="s">
        <v>14</v>
      </c>
      <c r="AV108" s="189" t="s">
        <v>14</v>
      </c>
      <c r="AW108" s="189" t="s">
        <v>14</v>
      </c>
      <c r="AX108" s="189" t="s">
        <v>14</v>
      </c>
      <c r="AY108" s="189" t="s">
        <v>14</v>
      </c>
      <c r="AZ108" s="189" t="s">
        <v>14</v>
      </c>
      <c r="BA108" s="190">
        <v>43581</v>
      </c>
      <c r="BB108" s="191" t="s">
        <v>975</v>
      </c>
      <c r="BC108" s="181" t="s">
        <v>14</v>
      </c>
      <c r="BD108" s="181" t="s">
        <v>14</v>
      </c>
      <c r="BE108" s="181" t="s">
        <v>14</v>
      </c>
      <c r="BF108" s="181" t="s">
        <v>14</v>
      </c>
      <c r="BG108" s="181" t="s">
        <v>14</v>
      </c>
      <c r="BH108" s="181" t="s">
        <v>14</v>
      </c>
      <c r="BI108" s="182">
        <v>43581</v>
      </c>
      <c r="BJ108" s="192" t="s">
        <v>2618</v>
      </c>
      <c r="BK108" s="192">
        <v>604</v>
      </c>
      <c r="BL108" s="192" t="s">
        <v>2615</v>
      </c>
      <c r="BM108" s="192" t="s">
        <v>22</v>
      </c>
      <c r="BN108" s="192">
        <v>2</v>
      </c>
      <c r="BO108" s="192" t="s">
        <v>2617</v>
      </c>
      <c r="BP108" s="189" t="s">
        <v>2616</v>
      </c>
      <c r="BQ108" s="193">
        <v>44286</v>
      </c>
      <c r="BR108" s="191" t="s">
        <v>970</v>
      </c>
      <c r="BS108" s="185" t="s">
        <v>14</v>
      </c>
      <c r="BT108" s="185" t="s">
        <v>14</v>
      </c>
      <c r="BU108" s="185" t="s">
        <v>14</v>
      </c>
      <c r="BV108" s="185" t="s">
        <v>14</v>
      </c>
      <c r="BW108" s="185" t="s">
        <v>14</v>
      </c>
      <c r="BX108" s="185" t="s">
        <v>14</v>
      </c>
      <c r="BY108" s="182">
        <v>43581</v>
      </c>
      <c r="BZ108" s="192" t="s">
        <v>971</v>
      </c>
      <c r="CA108" s="192" t="s">
        <v>14</v>
      </c>
      <c r="CB108" s="192" t="s">
        <v>14</v>
      </c>
      <c r="CC108" s="192" t="s">
        <v>14</v>
      </c>
      <c r="CD108" s="192" t="s">
        <v>14</v>
      </c>
      <c r="CE108" s="192" t="s">
        <v>14</v>
      </c>
      <c r="CF108" s="192" t="s">
        <v>14</v>
      </c>
      <c r="CG108" s="193">
        <v>43581</v>
      </c>
      <c r="CH108" s="191" t="s">
        <v>9105</v>
      </c>
      <c r="CI108" s="192" t="e">
        <v>#N/A</v>
      </c>
      <c r="CJ108" s="192" t="e">
        <v>#N/A</v>
      </c>
      <c r="CK108" s="192" t="e">
        <v>#N/A</v>
      </c>
      <c r="CL108" s="192" t="e">
        <v>#N/A</v>
      </c>
      <c r="CM108" s="192" t="e">
        <v>#N/A</v>
      </c>
      <c r="CN108" s="192" t="e">
        <v>#N/A</v>
      </c>
      <c r="CO108" s="194" t="e">
        <v>#N/A</v>
      </c>
      <c r="CP108" s="192" t="s">
        <v>973</v>
      </c>
      <c r="CQ108" s="185" t="s">
        <v>14</v>
      </c>
      <c r="CR108" s="185" t="s">
        <v>14</v>
      </c>
      <c r="CS108" s="185" t="s">
        <v>14</v>
      </c>
      <c r="CT108" s="185" t="s">
        <v>14</v>
      </c>
      <c r="CU108" s="185" t="s">
        <v>14</v>
      </c>
      <c r="CV108" s="185" t="s">
        <v>14</v>
      </c>
      <c r="CW108" s="182">
        <v>43581</v>
      </c>
      <c r="CX108" s="192" t="s">
        <v>985</v>
      </c>
      <c r="CY108" s="189" t="s">
        <v>14</v>
      </c>
      <c r="CZ108" s="189" t="s">
        <v>14</v>
      </c>
      <c r="DA108" s="189" t="s">
        <v>14</v>
      </c>
      <c r="DB108" s="189" t="s">
        <v>14</v>
      </c>
      <c r="DC108" s="189" t="s">
        <v>14</v>
      </c>
      <c r="DD108" s="189" t="s">
        <v>14</v>
      </c>
      <c r="DE108" s="195">
        <v>43581</v>
      </c>
      <c r="DF108" s="191" t="s">
        <v>978</v>
      </c>
      <c r="DG108" s="181" t="s">
        <v>14</v>
      </c>
      <c r="DH108" s="185" t="s">
        <v>14</v>
      </c>
      <c r="DI108" s="185" t="s">
        <v>14</v>
      </c>
      <c r="DJ108" s="185" t="s">
        <v>14</v>
      </c>
      <c r="DK108" s="185" t="s">
        <v>14</v>
      </c>
      <c r="DL108" s="185" t="s">
        <v>14</v>
      </c>
      <c r="DM108" s="182">
        <v>43581</v>
      </c>
      <c r="DN108" s="192" t="s">
        <v>987</v>
      </c>
      <c r="DO108" s="189" t="s">
        <v>14</v>
      </c>
      <c r="DP108" s="192" t="s">
        <v>14</v>
      </c>
      <c r="DQ108" s="192" t="s">
        <v>14</v>
      </c>
      <c r="DR108" s="192" t="s">
        <v>14</v>
      </c>
      <c r="DS108" s="192" t="s">
        <v>14</v>
      </c>
      <c r="DT108" s="192" t="s">
        <v>14</v>
      </c>
      <c r="DU108" s="193">
        <v>43581</v>
      </c>
      <c r="DV108" s="191" t="s">
        <v>979</v>
      </c>
      <c r="DW108" s="181" t="s">
        <v>14</v>
      </c>
      <c r="DX108" s="185" t="s">
        <v>14</v>
      </c>
      <c r="DY108" s="185" t="s">
        <v>14</v>
      </c>
      <c r="DZ108" s="185" t="s">
        <v>14</v>
      </c>
      <c r="EA108" s="185" t="s">
        <v>14</v>
      </c>
      <c r="EB108" s="185" t="s">
        <v>14</v>
      </c>
      <c r="EC108" s="182">
        <v>43581</v>
      </c>
      <c r="ED108" s="192" t="s">
        <v>986</v>
      </c>
      <c r="EE108" s="189" t="s">
        <v>14</v>
      </c>
      <c r="EF108" s="192" t="s">
        <v>14</v>
      </c>
      <c r="EG108" s="192" t="s">
        <v>14</v>
      </c>
      <c r="EH108" s="192" t="s">
        <v>14</v>
      </c>
      <c r="EI108" s="192" t="s">
        <v>14</v>
      </c>
      <c r="EJ108" s="192" t="s">
        <v>14</v>
      </c>
      <c r="EK108" s="193">
        <v>43581</v>
      </c>
      <c r="EL108" s="191" t="s">
        <v>974</v>
      </c>
      <c r="EM108" s="181" t="s">
        <v>14</v>
      </c>
      <c r="EN108" s="185" t="s">
        <v>14</v>
      </c>
      <c r="EO108" s="185" t="s">
        <v>14</v>
      </c>
      <c r="EP108" s="185" t="s">
        <v>14</v>
      </c>
      <c r="EQ108" s="185" t="s">
        <v>14</v>
      </c>
      <c r="ER108" s="185" t="s">
        <v>14</v>
      </c>
      <c r="ES108" s="182">
        <v>43581</v>
      </c>
      <c r="ET108" s="192" t="s">
        <v>2619</v>
      </c>
      <c r="EU108" s="192">
        <v>604</v>
      </c>
      <c r="EV108" s="192" t="s">
        <v>2615</v>
      </c>
      <c r="EW108" s="192" t="s">
        <v>22</v>
      </c>
      <c r="EX108" s="192">
        <v>2</v>
      </c>
      <c r="EY108" s="192" t="s">
        <v>2617</v>
      </c>
      <c r="EZ108" s="192" t="s">
        <v>2616</v>
      </c>
      <c r="FA108" s="193">
        <v>44286</v>
      </c>
      <c r="FB108" s="191" t="s">
        <v>972</v>
      </c>
      <c r="FC108" s="185">
        <v>2</v>
      </c>
      <c r="FD108" s="185" t="s">
        <v>14</v>
      </c>
      <c r="FE108" s="185" t="s">
        <v>47</v>
      </c>
      <c r="FF108" s="185">
        <v>1</v>
      </c>
      <c r="FG108" s="185" t="s">
        <v>919</v>
      </c>
      <c r="FH108" s="185" t="s">
        <v>14</v>
      </c>
      <c r="FI108" s="182">
        <v>43581</v>
      </c>
      <c r="FJ108" s="191" t="s">
        <v>983</v>
      </c>
      <c r="FK108" s="192" t="s">
        <v>14</v>
      </c>
      <c r="FL108" s="192" t="s">
        <v>14</v>
      </c>
      <c r="FM108" s="192" t="s">
        <v>14</v>
      </c>
      <c r="FN108" s="192" t="s">
        <v>14</v>
      </c>
      <c r="FO108" s="192" t="s">
        <v>14</v>
      </c>
      <c r="FP108" s="189" t="s">
        <v>14</v>
      </c>
      <c r="FQ108" s="190">
        <v>43581</v>
      </c>
      <c r="FR108" s="191" t="s">
        <v>984</v>
      </c>
      <c r="FS108" s="185" t="s">
        <v>14</v>
      </c>
      <c r="FT108" s="185" t="s">
        <v>14</v>
      </c>
      <c r="FU108" s="185" t="s">
        <v>14</v>
      </c>
      <c r="FV108" s="185" t="s">
        <v>14</v>
      </c>
      <c r="FW108" s="185" t="s">
        <v>14</v>
      </c>
      <c r="FX108" s="185" t="s">
        <v>14</v>
      </c>
      <c r="FY108" s="182">
        <v>43581</v>
      </c>
      <c r="FZ108" s="192" t="s">
        <v>4455</v>
      </c>
      <c r="GA108" s="192">
        <v>1</v>
      </c>
      <c r="GB108" s="192" t="s">
        <v>2716</v>
      </c>
      <c r="GC108" s="192" t="s">
        <v>22</v>
      </c>
      <c r="GD108" s="192">
        <v>2</v>
      </c>
      <c r="GE108" s="192" t="s">
        <v>14</v>
      </c>
      <c r="GF108" s="192" t="s">
        <v>14</v>
      </c>
      <c r="GG108" s="193">
        <v>44500</v>
      </c>
      <c r="GH108" s="191" t="s">
        <v>4461</v>
      </c>
      <c r="GI108" s="185">
        <v>3</v>
      </c>
      <c r="GJ108" s="185" t="s">
        <v>2716</v>
      </c>
      <c r="GK108" s="185" t="s">
        <v>22</v>
      </c>
      <c r="GL108" s="185">
        <v>2</v>
      </c>
      <c r="GM108" s="185" t="s">
        <v>14</v>
      </c>
      <c r="GN108" s="185" t="s">
        <v>14</v>
      </c>
      <c r="GO108" s="182">
        <v>44500</v>
      </c>
      <c r="GP108" s="192" t="s">
        <v>4456</v>
      </c>
      <c r="GQ108" s="192">
        <v>2</v>
      </c>
      <c r="GR108" s="192" t="s">
        <v>2716</v>
      </c>
      <c r="GS108" s="192" t="s">
        <v>22</v>
      </c>
      <c r="GT108" s="192">
        <v>2</v>
      </c>
      <c r="GU108" s="192" t="s">
        <v>14</v>
      </c>
      <c r="GV108" s="192" t="s">
        <v>14</v>
      </c>
      <c r="GW108" s="193">
        <v>44500</v>
      </c>
      <c r="GX108" s="191" t="s">
        <v>4462</v>
      </c>
      <c r="GY108" s="185">
        <v>0</v>
      </c>
      <c r="GZ108" s="185" t="s">
        <v>2716</v>
      </c>
      <c r="HA108" s="185" t="s">
        <v>22</v>
      </c>
      <c r="HB108" s="185">
        <v>2</v>
      </c>
      <c r="HC108" s="185" t="s">
        <v>14</v>
      </c>
      <c r="HD108" s="185" t="s">
        <v>14</v>
      </c>
      <c r="HE108" s="182">
        <v>44500</v>
      </c>
      <c r="HF108" s="192" t="s">
        <v>4454</v>
      </c>
      <c r="HG108" s="192">
        <v>2</v>
      </c>
      <c r="HH108" s="192" t="s">
        <v>2716</v>
      </c>
      <c r="HI108" s="192" t="s">
        <v>22</v>
      </c>
      <c r="HJ108" s="192">
        <v>2</v>
      </c>
      <c r="HK108" s="192" t="s">
        <v>14</v>
      </c>
      <c r="HL108" s="192" t="s">
        <v>14</v>
      </c>
      <c r="HM108" s="193">
        <v>44500</v>
      </c>
      <c r="HN108" s="191" t="s">
        <v>4460</v>
      </c>
      <c r="HO108" s="185">
        <v>2</v>
      </c>
      <c r="HP108" s="185" t="s">
        <v>2716</v>
      </c>
      <c r="HQ108" s="185" t="s">
        <v>22</v>
      </c>
      <c r="HR108" s="185">
        <v>2</v>
      </c>
      <c r="HS108" s="185" t="s">
        <v>14</v>
      </c>
      <c r="HT108" s="185" t="s">
        <v>14</v>
      </c>
      <c r="HU108" s="182">
        <v>44500</v>
      </c>
      <c r="HV108" s="192" t="s">
        <v>4457</v>
      </c>
      <c r="HW108" s="192">
        <v>1</v>
      </c>
      <c r="HX108" s="192" t="s">
        <v>2716</v>
      </c>
      <c r="HY108" s="192" t="s">
        <v>22</v>
      </c>
      <c r="HZ108" s="192">
        <v>2</v>
      </c>
      <c r="IA108" s="192" t="s">
        <v>14</v>
      </c>
      <c r="IB108" s="192" t="s">
        <v>14</v>
      </c>
      <c r="IC108" s="193">
        <v>44500</v>
      </c>
      <c r="ID108" s="191" t="s">
        <v>4459</v>
      </c>
      <c r="IE108" s="185">
        <v>1</v>
      </c>
      <c r="IF108" s="185" t="s">
        <v>2716</v>
      </c>
      <c r="IG108" s="185" t="s">
        <v>22</v>
      </c>
      <c r="IH108" s="185">
        <v>2</v>
      </c>
      <c r="II108" s="185" t="s">
        <v>14</v>
      </c>
      <c r="IJ108" s="185" t="s">
        <v>14</v>
      </c>
      <c r="IK108" s="182">
        <v>44500</v>
      </c>
      <c r="IL108" s="192" t="s">
        <v>4458</v>
      </c>
      <c r="IM108" s="192">
        <v>1</v>
      </c>
      <c r="IN108" s="192" t="s">
        <v>2716</v>
      </c>
      <c r="IO108" s="192" t="s">
        <v>22</v>
      </c>
      <c r="IP108" s="192">
        <v>2</v>
      </c>
      <c r="IQ108" s="192" t="s">
        <v>14</v>
      </c>
      <c r="IR108" s="192" t="s">
        <v>14</v>
      </c>
      <c r="IS108" s="193">
        <v>44500</v>
      </c>
    </row>
    <row r="109" spans="1:253" s="187" customFormat="1" ht="12.95" customHeight="1" x14ac:dyDescent="0.2">
      <c r="A109" s="187" t="s">
        <v>988</v>
      </c>
      <c r="B109" s="187" t="s">
        <v>8693</v>
      </c>
      <c r="C109" s="187" t="s">
        <v>989</v>
      </c>
      <c r="D109" s="187" t="s">
        <v>990</v>
      </c>
      <c r="E109" s="187" t="s">
        <v>8720</v>
      </c>
      <c r="F109" s="187" t="s">
        <v>1537</v>
      </c>
      <c r="G109" s="180">
        <v>125787000</v>
      </c>
      <c r="H109" s="181" t="s">
        <v>1534</v>
      </c>
      <c r="I109" s="181" t="s">
        <v>47</v>
      </c>
      <c r="J109" s="181">
        <v>1</v>
      </c>
      <c r="K109" s="181" t="s">
        <v>1536</v>
      </c>
      <c r="L109" s="181" t="s">
        <v>1535</v>
      </c>
      <c r="M109" s="182">
        <v>43867</v>
      </c>
      <c r="N109" s="191" t="s">
        <v>998</v>
      </c>
      <c r="O109" s="183" t="s">
        <v>14</v>
      </c>
      <c r="P109" s="183" t="s">
        <v>14</v>
      </c>
      <c r="Q109" s="183" t="s">
        <v>14</v>
      </c>
      <c r="R109" s="183" t="s">
        <v>14</v>
      </c>
      <c r="S109" s="183" t="s">
        <v>14</v>
      </c>
      <c r="T109" s="183" t="s">
        <v>14</v>
      </c>
      <c r="U109" s="184">
        <v>43581</v>
      </c>
      <c r="V109" s="191" t="s">
        <v>1003</v>
      </c>
      <c r="W109" s="181" t="s">
        <v>14</v>
      </c>
      <c r="X109" s="181" t="s">
        <v>14</v>
      </c>
      <c r="Y109" s="181" t="s">
        <v>14</v>
      </c>
      <c r="Z109" s="181" t="s">
        <v>14</v>
      </c>
      <c r="AA109" s="181" t="s">
        <v>14</v>
      </c>
      <c r="AB109" s="181" t="s">
        <v>14</v>
      </c>
      <c r="AC109" s="182">
        <v>43581</v>
      </c>
      <c r="AD109" s="191" t="s">
        <v>1001</v>
      </c>
      <c r="AE109" s="189" t="s">
        <v>14</v>
      </c>
      <c r="AF109" s="189" t="s">
        <v>14</v>
      </c>
      <c r="AG109" s="189" t="s">
        <v>14</v>
      </c>
      <c r="AH109" s="189" t="s">
        <v>14</v>
      </c>
      <c r="AI109" s="189" t="s">
        <v>14</v>
      </c>
      <c r="AJ109" s="189" t="s">
        <v>14</v>
      </c>
      <c r="AK109" s="190">
        <v>43581</v>
      </c>
      <c r="AL109" s="191" t="s">
        <v>1002</v>
      </c>
      <c r="AM109" s="181" t="s">
        <v>14</v>
      </c>
      <c r="AN109" s="181" t="s">
        <v>14</v>
      </c>
      <c r="AO109" s="181" t="s">
        <v>14</v>
      </c>
      <c r="AP109" s="181" t="s">
        <v>14</v>
      </c>
      <c r="AQ109" s="181" t="s">
        <v>14</v>
      </c>
      <c r="AR109" s="181" t="s">
        <v>14</v>
      </c>
      <c r="AS109" s="182">
        <v>43581</v>
      </c>
      <c r="AT109" s="192" t="s">
        <v>997</v>
      </c>
      <c r="AU109" s="189" t="s">
        <v>14</v>
      </c>
      <c r="AV109" s="189" t="s">
        <v>14</v>
      </c>
      <c r="AW109" s="189" t="s">
        <v>14</v>
      </c>
      <c r="AX109" s="189" t="s">
        <v>14</v>
      </c>
      <c r="AY109" s="189" t="s">
        <v>14</v>
      </c>
      <c r="AZ109" s="189" t="s">
        <v>14</v>
      </c>
      <c r="BA109" s="190">
        <v>43581</v>
      </c>
      <c r="BB109" s="191" t="s">
        <v>996</v>
      </c>
      <c r="BC109" s="181" t="s">
        <v>14</v>
      </c>
      <c r="BD109" s="181" t="s">
        <v>14</v>
      </c>
      <c r="BE109" s="181" t="s">
        <v>14</v>
      </c>
      <c r="BF109" s="181" t="s">
        <v>14</v>
      </c>
      <c r="BG109" s="181" t="s">
        <v>14</v>
      </c>
      <c r="BH109" s="181" t="s">
        <v>14</v>
      </c>
      <c r="BI109" s="182">
        <v>43581</v>
      </c>
      <c r="BJ109" s="192" t="s">
        <v>2622</v>
      </c>
      <c r="BK109" s="192">
        <v>161</v>
      </c>
      <c r="BL109" s="192" t="s">
        <v>2615</v>
      </c>
      <c r="BM109" s="192" t="s">
        <v>22</v>
      </c>
      <c r="BN109" s="192">
        <v>2</v>
      </c>
      <c r="BO109" s="192" t="s">
        <v>2621</v>
      </c>
      <c r="BP109" s="189" t="s">
        <v>2620</v>
      </c>
      <c r="BQ109" s="193">
        <v>44286</v>
      </c>
      <c r="BR109" s="191" t="s">
        <v>991</v>
      </c>
      <c r="BS109" s="185" t="s">
        <v>14</v>
      </c>
      <c r="BT109" s="185" t="s">
        <v>14</v>
      </c>
      <c r="BU109" s="185" t="s">
        <v>14</v>
      </c>
      <c r="BV109" s="185" t="s">
        <v>14</v>
      </c>
      <c r="BW109" s="185" t="s">
        <v>14</v>
      </c>
      <c r="BX109" s="185" t="s">
        <v>14</v>
      </c>
      <c r="BY109" s="182">
        <v>43581</v>
      </c>
      <c r="BZ109" s="192" t="s">
        <v>992</v>
      </c>
      <c r="CA109" s="192" t="s">
        <v>14</v>
      </c>
      <c r="CB109" s="192" t="s">
        <v>14</v>
      </c>
      <c r="CC109" s="192" t="s">
        <v>14</v>
      </c>
      <c r="CD109" s="192" t="s">
        <v>14</v>
      </c>
      <c r="CE109" s="192" t="s">
        <v>14</v>
      </c>
      <c r="CF109" s="192" t="s">
        <v>14</v>
      </c>
      <c r="CG109" s="193">
        <v>43581</v>
      </c>
      <c r="CH109" s="191" t="s">
        <v>9106</v>
      </c>
      <c r="CI109" s="192" t="e">
        <v>#N/A</v>
      </c>
      <c r="CJ109" s="192" t="e">
        <v>#N/A</v>
      </c>
      <c r="CK109" s="192" t="e">
        <v>#N/A</v>
      </c>
      <c r="CL109" s="192" t="e">
        <v>#N/A</v>
      </c>
      <c r="CM109" s="192" t="e">
        <v>#N/A</v>
      </c>
      <c r="CN109" s="192" t="e">
        <v>#N/A</v>
      </c>
      <c r="CO109" s="194" t="e">
        <v>#N/A</v>
      </c>
      <c r="CP109" s="192" t="s">
        <v>994</v>
      </c>
      <c r="CQ109" s="185" t="s">
        <v>14</v>
      </c>
      <c r="CR109" s="185" t="s">
        <v>14</v>
      </c>
      <c r="CS109" s="185" t="s">
        <v>14</v>
      </c>
      <c r="CT109" s="185" t="s">
        <v>14</v>
      </c>
      <c r="CU109" s="185" t="s">
        <v>14</v>
      </c>
      <c r="CV109" s="185" t="s">
        <v>14</v>
      </c>
      <c r="CW109" s="182">
        <v>43581</v>
      </c>
      <c r="CX109" s="192" t="s">
        <v>1006</v>
      </c>
      <c r="CY109" s="189" t="s">
        <v>14</v>
      </c>
      <c r="CZ109" s="189" t="s">
        <v>14</v>
      </c>
      <c r="DA109" s="189" t="s">
        <v>14</v>
      </c>
      <c r="DB109" s="189" t="s">
        <v>14</v>
      </c>
      <c r="DC109" s="189" t="s">
        <v>14</v>
      </c>
      <c r="DD109" s="189" t="s">
        <v>14</v>
      </c>
      <c r="DE109" s="195">
        <v>43581</v>
      </c>
      <c r="DF109" s="191" t="s">
        <v>999</v>
      </c>
      <c r="DG109" s="181" t="s">
        <v>14</v>
      </c>
      <c r="DH109" s="185" t="s">
        <v>14</v>
      </c>
      <c r="DI109" s="185" t="s">
        <v>14</v>
      </c>
      <c r="DJ109" s="185" t="s">
        <v>14</v>
      </c>
      <c r="DK109" s="185" t="s">
        <v>14</v>
      </c>
      <c r="DL109" s="185" t="s">
        <v>14</v>
      </c>
      <c r="DM109" s="182">
        <v>43581</v>
      </c>
      <c r="DN109" s="192" t="s">
        <v>1008</v>
      </c>
      <c r="DO109" s="189" t="s">
        <v>14</v>
      </c>
      <c r="DP109" s="192" t="s">
        <v>14</v>
      </c>
      <c r="DQ109" s="192" t="s">
        <v>14</v>
      </c>
      <c r="DR109" s="192" t="s">
        <v>14</v>
      </c>
      <c r="DS109" s="192" t="s">
        <v>14</v>
      </c>
      <c r="DT109" s="192" t="s">
        <v>14</v>
      </c>
      <c r="DU109" s="193">
        <v>43581</v>
      </c>
      <c r="DV109" s="191" t="s">
        <v>1000</v>
      </c>
      <c r="DW109" s="181" t="s">
        <v>14</v>
      </c>
      <c r="DX109" s="185" t="s">
        <v>14</v>
      </c>
      <c r="DY109" s="185" t="s">
        <v>14</v>
      </c>
      <c r="DZ109" s="185" t="s">
        <v>14</v>
      </c>
      <c r="EA109" s="185" t="s">
        <v>14</v>
      </c>
      <c r="EB109" s="185" t="s">
        <v>14</v>
      </c>
      <c r="EC109" s="182">
        <v>43581</v>
      </c>
      <c r="ED109" s="192" t="s">
        <v>1007</v>
      </c>
      <c r="EE109" s="189" t="s">
        <v>14</v>
      </c>
      <c r="EF109" s="192" t="s">
        <v>14</v>
      </c>
      <c r="EG109" s="192" t="s">
        <v>14</v>
      </c>
      <c r="EH109" s="192" t="s">
        <v>14</v>
      </c>
      <c r="EI109" s="192" t="s">
        <v>14</v>
      </c>
      <c r="EJ109" s="192" t="s">
        <v>14</v>
      </c>
      <c r="EK109" s="193">
        <v>43581</v>
      </c>
      <c r="EL109" s="191" t="s">
        <v>995</v>
      </c>
      <c r="EM109" s="181" t="s">
        <v>14</v>
      </c>
      <c r="EN109" s="185" t="s">
        <v>14</v>
      </c>
      <c r="EO109" s="185" t="s">
        <v>14</v>
      </c>
      <c r="EP109" s="185" t="s">
        <v>14</v>
      </c>
      <c r="EQ109" s="185" t="s">
        <v>14</v>
      </c>
      <c r="ER109" s="185" t="s">
        <v>14</v>
      </c>
      <c r="ES109" s="182">
        <v>43581</v>
      </c>
      <c r="ET109" s="192" t="s">
        <v>2123</v>
      </c>
      <c r="EU109" s="192">
        <v>173</v>
      </c>
      <c r="EV109" s="192" t="s">
        <v>2120</v>
      </c>
      <c r="EW109" s="192" t="s">
        <v>19</v>
      </c>
      <c r="EX109" s="192">
        <v>3</v>
      </c>
      <c r="EY109" s="192" t="s">
        <v>2122</v>
      </c>
      <c r="EZ109" s="192" t="s">
        <v>2121</v>
      </c>
      <c r="FA109" s="193">
        <v>44182</v>
      </c>
      <c r="FB109" s="191" t="s">
        <v>993</v>
      </c>
      <c r="FC109" s="185">
        <v>2</v>
      </c>
      <c r="FD109" s="185" t="s">
        <v>14</v>
      </c>
      <c r="FE109" s="185" t="s">
        <v>47</v>
      </c>
      <c r="FF109" s="185">
        <v>1</v>
      </c>
      <c r="FG109" s="185" t="s">
        <v>919</v>
      </c>
      <c r="FH109" s="185" t="s">
        <v>14</v>
      </c>
      <c r="FI109" s="182">
        <v>43581</v>
      </c>
      <c r="FJ109" s="191" t="s">
        <v>1004</v>
      </c>
      <c r="FK109" s="192" t="s">
        <v>14</v>
      </c>
      <c r="FL109" s="192" t="s">
        <v>14</v>
      </c>
      <c r="FM109" s="192" t="s">
        <v>14</v>
      </c>
      <c r="FN109" s="192" t="s">
        <v>14</v>
      </c>
      <c r="FO109" s="192" t="s">
        <v>14</v>
      </c>
      <c r="FP109" s="189" t="s">
        <v>14</v>
      </c>
      <c r="FQ109" s="190">
        <v>43581</v>
      </c>
      <c r="FR109" s="191" t="s">
        <v>1005</v>
      </c>
      <c r="FS109" s="185" t="s">
        <v>14</v>
      </c>
      <c r="FT109" s="185" t="s">
        <v>14</v>
      </c>
      <c r="FU109" s="185" t="s">
        <v>14</v>
      </c>
      <c r="FV109" s="185" t="s">
        <v>14</v>
      </c>
      <c r="FW109" s="185" t="s">
        <v>14</v>
      </c>
      <c r="FX109" s="185" t="s">
        <v>14</v>
      </c>
      <c r="FY109" s="182">
        <v>43581</v>
      </c>
      <c r="FZ109" s="192" t="s">
        <v>4464</v>
      </c>
      <c r="GA109" s="192">
        <v>2</v>
      </c>
      <c r="GB109" s="192" t="s">
        <v>2716</v>
      </c>
      <c r="GC109" s="192" t="s">
        <v>22</v>
      </c>
      <c r="GD109" s="192">
        <v>2</v>
      </c>
      <c r="GE109" s="192" t="s">
        <v>14</v>
      </c>
      <c r="GF109" s="192" t="s">
        <v>14</v>
      </c>
      <c r="GG109" s="193">
        <v>44500</v>
      </c>
      <c r="GH109" s="191" t="s">
        <v>4470</v>
      </c>
      <c r="GI109" s="185">
        <v>2</v>
      </c>
      <c r="GJ109" s="185" t="s">
        <v>2716</v>
      </c>
      <c r="GK109" s="185" t="s">
        <v>22</v>
      </c>
      <c r="GL109" s="185">
        <v>2</v>
      </c>
      <c r="GM109" s="185" t="s">
        <v>14</v>
      </c>
      <c r="GN109" s="185" t="s">
        <v>14</v>
      </c>
      <c r="GO109" s="182">
        <v>44500</v>
      </c>
      <c r="GP109" s="192" t="s">
        <v>4465</v>
      </c>
      <c r="GQ109" s="192">
        <v>2</v>
      </c>
      <c r="GR109" s="192" t="s">
        <v>2716</v>
      </c>
      <c r="GS109" s="192" t="s">
        <v>22</v>
      </c>
      <c r="GT109" s="192">
        <v>2</v>
      </c>
      <c r="GU109" s="192" t="s">
        <v>14</v>
      </c>
      <c r="GV109" s="192" t="s">
        <v>14</v>
      </c>
      <c r="GW109" s="193">
        <v>44500</v>
      </c>
      <c r="GX109" s="191" t="s">
        <v>4471</v>
      </c>
      <c r="GY109" s="185">
        <v>0</v>
      </c>
      <c r="GZ109" s="185" t="s">
        <v>2716</v>
      </c>
      <c r="HA109" s="185" t="s">
        <v>22</v>
      </c>
      <c r="HB109" s="185">
        <v>2</v>
      </c>
      <c r="HC109" s="185" t="s">
        <v>14</v>
      </c>
      <c r="HD109" s="185" t="s">
        <v>14</v>
      </c>
      <c r="HE109" s="182">
        <v>44500</v>
      </c>
      <c r="HF109" s="192" t="s">
        <v>4463</v>
      </c>
      <c r="HG109" s="192">
        <v>1</v>
      </c>
      <c r="HH109" s="192" t="s">
        <v>2716</v>
      </c>
      <c r="HI109" s="192" t="s">
        <v>22</v>
      </c>
      <c r="HJ109" s="192">
        <v>2</v>
      </c>
      <c r="HK109" s="192" t="s">
        <v>14</v>
      </c>
      <c r="HL109" s="192" t="s">
        <v>14</v>
      </c>
      <c r="HM109" s="193">
        <v>44500</v>
      </c>
      <c r="HN109" s="191" t="s">
        <v>4469</v>
      </c>
      <c r="HO109" s="185">
        <v>2</v>
      </c>
      <c r="HP109" s="185" t="s">
        <v>2716</v>
      </c>
      <c r="HQ109" s="185" t="s">
        <v>22</v>
      </c>
      <c r="HR109" s="185">
        <v>2</v>
      </c>
      <c r="HS109" s="185" t="s">
        <v>14</v>
      </c>
      <c r="HT109" s="185" t="s">
        <v>14</v>
      </c>
      <c r="HU109" s="182">
        <v>44500</v>
      </c>
      <c r="HV109" s="192" t="s">
        <v>4466</v>
      </c>
      <c r="HW109" s="192">
        <v>0</v>
      </c>
      <c r="HX109" s="192" t="s">
        <v>2716</v>
      </c>
      <c r="HY109" s="192" t="s">
        <v>22</v>
      </c>
      <c r="HZ109" s="192">
        <v>2</v>
      </c>
      <c r="IA109" s="192" t="s">
        <v>14</v>
      </c>
      <c r="IB109" s="192" t="s">
        <v>14</v>
      </c>
      <c r="IC109" s="193">
        <v>44500</v>
      </c>
      <c r="ID109" s="191" t="s">
        <v>4468</v>
      </c>
      <c r="IE109" s="185">
        <v>1</v>
      </c>
      <c r="IF109" s="185" t="s">
        <v>2716</v>
      </c>
      <c r="IG109" s="185" t="s">
        <v>22</v>
      </c>
      <c r="IH109" s="185">
        <v>2</v>
      </c>
      <c r="II109" s="185" t="s">
        <v>14</v>
      </c>
      <c r="IJ109" s="185" t="s">
        <v>14</v>
      </c>
      <c r="IK109" s="182">
        <v>44500</v>
      </c>
      <c r="IL109" s="192" t="s">
        <v>4467</v>
      </c>
      <c r="IM109" s="192">
        <v>1</v>
      </c>
      <c r="IN109" s="192" t="s">
        <v>2716</v>
      </c>
      <c r="IO109" s="192" t="s">
        <v>22</v>
      </c>
      <c r="IP109" s="192">
        <v>2</v>
      </c>
      <c r="IQ109" s="192" t="s">
        <v>14</v>
      </c>
      <c r="IR109" s="192" t="s">
        <v>14</v>
      </c>
      <c r="IS109" s="193">
        <v>44500</v>
      </c>
    </row>
    <row r="110" spans="1:253" s="187" customFormat="1" ht="12.95" customHeight="1" x14ac:dyDescent="0.2">
      <c r="A110" s="187" t="s">
        <v>1042</v>
      </c>
      <c r="B110" s="187" t="s">
        <v>8693</v>
      </c>
      <c r="C110" s="187" t="s">
        <v>1043</v>
      </c>
      <c r="D110" s="187" t="s">
        <v>1044</v>
      </c>
      <c r="E110" s="187" t="s">
        <v>8723</v>
      </c>
      <c r="F110" s="187" t="s">
        <v>6368</v>
      </c>
      <c r="G110" s="180">
        <v>198222000</v>
      </c>
      <c r="H110" s="181" t="s">
        <v>6365</v>
      </c>
      <c r="I110" s="181" t="s">
        <v>22</v>
      </c>
      <c r="J110" s="181">
        <v>2</v>
      </c>
      <c r="K110" s="181" t="s">
        <v>6367</v>
      </c>
      <c r="L110" s="181" t="s">
        <v>6366</v>
      </c>
      <c r="M110" s="182">
        <v>44636</v>
      </c>
      <c r="N110" s="191" t="s">
        <v>2477</v>
      </c>
      <c r="O110" s="183">
        <v>45507</v>
      </c>
      <c r="P110" s="183" t="s">
        <v>2474</v>
      </c>
      <c r="Q110" s="183" t="s">
        <v>22</v>
      </c>
      <c r="R110" s="183">
        <v>2</v>
      </c>
      <c r="S110" s="183" t="s">
        <v>2476</v>
      </c>
      <c r="T110" s="183" t="s">
        <v>2475</v>
      </c>
      <c r="U110" s="184">
        <v>44270</v>
      </c>
      <c r="V110" s="191" t="s">
        <v>5229</v>
      </c>
      <c r="W110" s="181">
        <v>5050000</v>
      </c>
      <c r="X110" s="181" t="s">
        <v>5213</v>
      </c>
      <c r="Y110" s="181" t="s">
        <v>22</v>
      </c>
      <c r="Z110" s="181">
        <v>2</v>
      </c>
      <c r="AA110" s="181" t="s">
        <v>5228</v>
      </c>
      <c r="AB110" s="181" t="s">
        <v>5214</v>
      </c>
      <c r="AC110" s="182">
        <v>44585</v>
      </c>
      <c r="AD110" s="191" t="s">
        <v>5216</v>
      </c>
      <c r="AE110" s="189">
        <v>3950000</v>
      </c>
      <c r="AF110" s="189" t="s">
        <v>5213</v>
      </c>
      <c r="AG110" s="189" t="s">
        <v>22</v>
      </c>
      <c r="AH110" s="189">
        <v>2</v>
      </c>
      <c r="AI110" s="189" t="s">
        <v>5215</v>
      </c>
      <c r="AJ110" s="189" t="s">
        <v>5214</v>
      </c>
      <c r="AK110" s="190">
        <v>44585</v>
      </c>
      <c r="AL110" s="191" t="s">
        <v>6371</v>
      </c>
      <c r="AM110" s="181">
        <v>1381000</v>
      </c>
      <c r="AN110" s="181" t="s">
        <v>6369</v>
      </c>
      <c r="AO110" s="181" t="s">
        <v>22</v>
      </c>
      <c r="AP110" s="181">
        <v>2</v>
      </c>
      <c r="AQ110" s="181" t="s">
        <v>3097</v>
      </c>
      <c r="AR110" s="181" t="s">
        <v>6370</v>
      </c>
      <c r="AS110" s="182">
        <v>44636</v>
      </c>
      <c r="AT110" s="192" t="s">
        <v>1402</v>
      </c>
      <c r="AU110" s="189" t="s">
        <v>14</v>
      </c>
      <c r="AV110" s="189" t="s">
        <v>14</v>
      </c>
      <c r="AW110" s="189" t="s">
        <v>14</v>
      </c>
      <c r="AX110" s="189" t="s">
        <v>14</v>
      </c>
      <c r="AY110" s="189" t="s">
        <v>14</v>
      </c>
      <c r="AZ110" s="189" t="s">
        <v>14</v>
      </c>
      <c r="BA110" s="190">
        <v>43798</v>
      </c>
      <c r="BB110" s="191" t="s">
        <v>1401</v>
      </c>
      <c r="BC110" s="181" t="s">
        <v>14</v>
      </c>
      <c r="BD110" s="181" t="s">
        <v>14</v>
      </c>
      <c r="BE110" s="181" t="s">
        <v>14</v>
      </c>
      <c r="BF110" s="181" t="s">
        <v>14</v>
      </c>
      <c r="BG110" s="181" t="s">
        <v>14</v>
      </c>
      <c r="BH110" s="181" t="s">
        <v>14</v>
      </c>
      <c r="BI110" s="182">
        <v>43798</v>
      </c>
      <c r="BJ110" s="192" t="s">
        <v>6362</v>
      </c>
      <c r="BK110" s="192">
        <v>38</v>
      </c>
      <c r="BL110" s="192" t="s">
        <v>6228</v>
      </c>
      <c r="BM110" s="192" t="s">
        <v>22</v>
      </c>
      <c r="BN110" s="192">
        <v>2</v>
      </c>
      <c r="BO110" s="192" t="s">
        <v>6361</v>
      </c>
      <c r="BP110" s="189" t="s">
        <v>2535</v>
      </c>
      <c r="BQ110" s="193">
        <v>44636</v>
      </c>
      <c r="BR110" s="191" t="s">
        <v>1045</v>
      </c>
      <c r="BS110" s="185" t="s">
        <v>14</v>
      </c>
      <c r="BT110" s="185">
        <v>0</v>
      </c>
      <c r="BU110" s="185" t="s">
        <v>14</v>
      </c>
      <c r="BV110" s="185" t="s">
        <v>14</v>
      </c>
      <c r="BW110" s="185" t="s">
        <v>14</v>
      </c>
      <c r="BX110" s="185">
        <v>0</v>
      </c>
      <c r="BY110" s="182">
        <v>43585</v>
      </c>
      <c r="BZ110" s="192" t="s">
        <v>1046</v>
      </c>
      <c r="CA110" s="192" t="s">
        <v>14</v>
      </c>
      <c r="CB110" s="192" t="s">
        <v>14</v>
      </c>
      <c r="CC110" s="192" t="s">
        <v>14</v>
      </c>
      <c r="CD110" s="192" t="s">
        <v>14</v>
      </c>
      <c r="CE110" s="192" t="s">
        <v>14</v>
      </c>
      <c r="CF110" s="192" t="s">
        <v>14</v>
      </c>
      <c r="CG110" s="193">
        <v>43585</v>
      </c>
      <c r="CH110" s="191" t="s">
        <v>9107</v>
      </c>
      <c r="CI110" s="192" t="e">
        <v>#N/A</v>
      </c>
      <c r="CJ110" s="192" t="e">
        <v>#N/A</v>
      </c>
      <c r="CK110" s="192" t="e">
        <v>#N/A</v>
      </c>
      <c r="CL110" s="192" t="e">
        <v>#N/A</v>
      </c>
      <c r="CM110" s="192" t="e">
        <v>#N/A</v>
      </c>
      <c r="CN110" s="192" t="e">
        <v>#N/A</v>
      </c>
      <c r="CO110" s="194" t="e">
        <v>#N/A</v>
      </c>
      <c r="CP110" s="192" t="s">
        <v>1047</v>
      </c>
      <c r="CQ110" s="185" t="s">
        <v>14</v>
      </c>
      <c r="CR110" s="185">
        <v>0</v>
      </c>
      <c r="CS110" s="185" t="s">
        <v>14</v>
      </c>
      <c r="CT110" s="185" t="s">
        <v>14</v>
      </c>
      <c r="CU110" s="185" t="s">
        <v>14</v>
      </c>
      <c r="CV110" s="185">
        <v>0</v>
      </c>
      <c r="CW110" s="182">
        <v>43585</v>
      </c>
      <c r="CX110" s="192" t="s">
        <v>5219</v>
      </c>
      <c r="CY110" s="189">
        <v>2903000</v>
      </c>
      <c r="CZ110" s="189" t="s">
        <v>14</v>
      </c>
      <c r="DA110" s="189" t="s">
        <v>14</v>
      </c>
      <c r="DB110" s="189" t="s">
        <v>14</v>
      </c>
      <c r="DC110" s="189" t="s">
        <v>14</v>
      </c>
      <c r="DD110" s="189" t="s">
        <v>14</v>
      </c>
      <c r="DE110" s="195">
        <v>44585</v>
      </c>
      <c r="DF110" s="191" t="s">
        <v>5221</v>
      </c>
      <c r="DG110" s="181">
        <v>1100000</v>
      </c>
      <c r="DH110" s="185" t="s">
        <v>5217</v>
      </c>
      <c r="DI110" s="185" t="s">
        <v>22</v>
      </c>
      <c r="DJ110" s="185">
        <v>2</v>
      </c>
      <c r="DK110" s="185" t="s">
        <v>5220</v>
      </c>
      <c r="DL110" s="185" t="s">
        <v>5218</v>
      </c>
      <c r="DM110" s="182">
        <v>44585</v>
      </c>
      <c r="DN110" s="192" t="s">
        <v>5223</v>
      </c>
      <c r="DO110" s="189">
        <v>1047000</v>
      </c>
      <c r="DP110" s="192" t="s">
        <v>5217</v>
      </c>
      <c r="DQ110" s="192" t="s">
        <v>22</v>
      </c>
      <c r="DR110" s="192">
        <v>2</v>
      </c>
      <c r="DS110" s="192" t="s">
        <v>5222</v>
      </c>
      <c r="DT110" s="192" t="s">
        <v>5218</v>
      </c>
      <c r="DU110" s="193">
        <v>44585</v>
      </c>
      <c r="DV110" s="191" t="s">
        <v>5224</v>
      </c>
      <c r="DW110" s="181">
        <v>0</v>
      </c>
      <c r="DX110" s="185" t="s">
        <v>14</v>
      </c>
      <c r="DY110" s="185" t="s">
        <v>14</v>
      </c>
      <c r="DZ110" s="185" t="s">
        <v>14</v>
      </c>
      <c r="EA110" s="185" t="s">
        <v>14</v>
      </c>
      <c r="EB110" s="185" t="s">
        <v>14</v>
      </c>
      <c r="EC110" s="182">
        <v>44585</v>
      </c>
      <c r="ED110" s="192" t="s">
        <v>5226</v>
      </c>
      <c r="EE110" s="189">
        <v>2903000</v>
      </c>
      <c r="EF110" s="192" t="s">
        <v>5217</v>
      </c>
      <c r="EG110" s="192" t="s">
        <v>22</v>
      </c>
      <c r="EH110" s="192">
        <v>2</v>
      </c>
      <c r="EI110" s="192" t="s">
        <v>5225</v>
      </c>
      <c r="EJ110" s="192" t="s">
        <v>5218</v>
      </c>
      <c r="EK110" s="193">
        <v>44585</v>
      </c>
      <c r="EL110" s="191" t="s">
        <v>5227</v>
      </c>
      <c r="EM110" s="181">
        <v>0</v>
      </c>
      <c r="EN110" s="185" t="s">
        <v>14</v>
      </c>
      <c r="EO110" s="185" t="s">
        <v>14</v>
      </c>
      <c r="EP110" s="185" t="s">
        <v>14</v>
      </c>
      <c r="EQ110" s="185" t="s">
        <v>14</v>
      </c>
      <c r="ER110" s="185" t="s">
        <v>14</v>
      </c>
      <c r="ES110" s="182">
        <v>44585</v>
      </c>
      <c r="ET110" s="192" t="s">
        <v>6364</v>
      </c>
      <c r="EU110" s="192">
        <v>10889</v>
      </c>
      <c r="EV110" s="192" t="s">
        <v>6228</v>
      </c>
      <c r="EW110" s="192" t="s">
        <v>22</v>
      </c>
      <c r="EX110" s="192">
        <v>2</v>
      </c>
      <c r="EY110" s="192" t="s">
        <v>6363</v>
      </c>
      <c r="EZ110" s="192" t="s">
        <v>2535</v>
      </c>
      <c r="FA110" s="193">
        <v>44636</v>
      </c>
      <c r="FB110" s="191" t="s">
        <v>2481</v>
      </c>
      <c r="FC110" s="185">
        <v>4</v>
      </c>
      <c r="FD110" s="185" t="s">
        <v>2478</v>
      </c>
      <c r="FE110" s="185" t="s">
        <v>22</v>
      </c>
      <c r="FF110" s="185">
        <v>2</v>
      </c>
      <c r="FG110" s="185" t="s">
        <v>2480</v>
      </c>
      <c r="FH110" s="185" t="s">
        <v>2479</v>
      </c>
      <c r="FI110" s="182">
        <v>44270</v>
      </c>
      <c r="FJ110" s="191" t="s">
        <v>1048</v>
      </c>
      <c r="FK110" s="192" t="s">
        <v>14</v>
      </c>
      <c r="FL110" s="192">
        <v>0</v>
      </c>
      <c r="FM110" s="192" t="s">
        <v>14</v>
      </c>
      <c r="FN110" s="192" t="s">
        <v>14</v>
      </c>
      <c r="FO110" s="192" t="s">
        <v>14</v>
      </c>
      <c r="FP110" s="189">
        <v>0</v>
      </c>
      <c r="FQ110" s="190">
        <v>43585</v>
      </c>
      <c r="FR110" s="191" t="s">
        <v>1049</v>
      </c>
      <c r="FS110" s="185" t="s">
        <v>14</v>
      </c>
      <c r="FT110" s="185">
        <v>0</v>
      </c>
      <c r="FU110" s="185" t="s">
        <v>14</v>
      </c>
      <c r="FV110" s="185" t="s">
        <v>14</v>
      </c>
      <c r="FW110" s="185" t="s">
        <v>14</v>
      </c>
      <c r="FX110" s="185">
        <v>0</v>
      </c>
      <c r="FY110" s="182">
        <v>43585</v>
      </c>
      <c r="FZ110" s="192" t="s">
        <v>4473</v>
      </c>
      <c r="GA110" s="192">
        <v>2</v>
      </c>
      <c r="GB110" s="192" t="s">
        <v>2716</v>
      </c>
      <c r="GC110" s="192" t="s">
        <v>22</v>
      </c>
      <c r="GD110" s="192">
        <v>2</v>
      </c>
      <c r="GE110" s="192" t="s">
        <v>14</v>
      </c>
      <c r="GF110" s="192" t="s">
        <v>14</v>
      </c>
      <c r="GG110" s="193">
        <v>44500</v>
      </c>
      <c r="GH110" s="191" t="s">
        <v>4479</v>
      </c>
      <c r="GI110" s="185">
        <v>2</v>
      </c>
      <c r="GJ110" s="185" t="s">
        <v>2716</v>
      </c>
      <c r="GK110" s="185" t="s">
        <v>22</v>
      </c>
      <c r="GL110" s="185">
        <v>2</v>
      </c>
      <c r="GM110" s="185" t="s">
        <v>14</v>
      </c>
      <c r="GN110" s="185" t="s">
        <v>14</v>
      </c>
      <c r="GO110" s="182">
        <v>44500</v>
      </c>
      <c r="GP110" s="192" t="s">
        <v>4474</v>
      </c>
      <c r="GQ110" s="192">
        <v>2</v>
      </c>
      <c r="GR110" s="192" t="s">
        <v>2716</v>
      </c>
      <c r="GS110" s="192" t="s">
        <v>22</v>
      </c>
      <c r="GT110" s="192">
        <v>2</v>
      </c>
      <c r="GU110" s="192" t="s">
        <v>14</v>
      </c>
      <c r="GV110" s="192" t="s">
        <v>14</v>
      </c>
      <c r="GW110" s="193">
        <v>44500</v>
      </c>
      <c r="GX110" s="191" t="s">
        <v>4480</v>
      </c>
      <c r="GY110" s="185">
        <v>3</v>
      </c>
      <c r="GZ110" s="185" t="s">
        <v>2716</v>
      </c>
      <c r="HA110" s="185" t="s">
        <v>22</v>
      </c>
      <c r="HB110" s="185">
        <v>2</v>
      </c>
      <c r="HC110" s="185" t="s">
        <v>14</v>
      </c>
      <c r="HD110" s="185" t="s">
        <v>14</v>
      </c>
      <c r="HE110" s="182">
        <v>44500</v>
      </c>
      <c r="HF110" s="192" t="s">
        <v>4472</v>
      </c>
      <c r="HG110" s="192">
        <v>3</v>
      </c>
      <c r="HH110" s="192" t="s">
        <v>2716</v>
      </c>
      <c r="HI110" s="192" t="s">
        <v>22</v>
      </c>
      <c r="HJ110" s="192">
        <v>2</v>
      </c>
      <c r="HK110" s="192" t="s">
        <v>14</v>
      </c>
      <c r="HL110" s="192" t="s">
        <v>14</v>
      </c>
      <c r="HM110" s="193">
        <v>44500</v>
      </c>
      <c r="HN110" s="191" t="s">
        <v>4478</v>
      </c>
      <c r="HO110" s="185">
        <v>3</v>
      </c>
      <c r="HP110" s="185" t="s">
        <v>2716</v>
      </c>
      <c r="HQ110" s="185" t="s">
        <v>22</v>
      </c>
      <c r="HR110" s="185">
        <v>2</v>
      </c>
      <c r="HS110" s="185" t="s">
        <v>14</v>
      </c>
      <c r="HT110" s="185" t="s">
        <v>14</v>
      </c>
      <c r="HU110" s="182">
        <v>44500</v>
      </c>
      <c r="HV110" s="192" t="s">
        <v>4475</v>
      </c>
      <c r="HW110" s="192">
        <v>3</v>
      </c>
      <c r="HX110" s="192" t="s">
        <v>2716</v>
      </c>
      <c r="HY110" s="192" t="s">
        <v>22</v>
      </c>
      <c r="HZ110" s="192">
        <v>2</v>
      </c>
      <c r="IA110" s="192" t="s">
        <v>14</v>
      </c>
      <c r="IB110" s="192" t="s">
        <v>14</v>
      </c>
      <c r="IC110" s="193">
        <v>44500</v>
      </c>
      <c r="ID110" s="191" t="s">
        <v>4477</v>
      </c>
      <c r="IE110" s="185">
        <v>1</v>
      </c>
      <c r="IF110" s="185" t="s">
        <v>2716</v>
      </c>
      <c r="IG110" s="185" t="s">
        <v>22</v>
      </c>
      <c r="IH110" s="185">
        <v>2</v>
      </c>
      <c r="II110" s="185" t="s">
        <v>14</v>
      </c>
      <c r="IJ110" s="185" t="s">
        <v>14</v>
      </c>
      <c r="IK110" s="182">
        <v>44500</v>
      </c>
      <c r="IL110" s="192" t="s">
        <v>4476</v>
      </c>
      <c r="IM110" s="192">
        <v>3</v>
      </c>
      <c r="IN110" s="192" t="s">
        <v>2716</v>
      </c>
      <c r="IO110" s="192" t="s">
        <v>22</v>
      </c>
      <c r="IP110" s="192">
        <v>2</v>
      </c>
      <c r="IQ110" s="192" t="s">
        <v>14</v>
      </c>
      <c r="IR110" s="192" t="s">
        <v>14</v>
      </c>
      <c r="IS110" s="193">
        <v>44500</v>
      </c>
    </row>
    <row r="111" spans="1:253" s="187" customFormat="1" ht="12.95" customHeight="1" x14ac:dyDescent="0.2">
      <c r="A111" s="187" t="s">
        <v>1569</v>
      </c>
      <c r="B111" s="187" t="s">
        <v>8693</v>
      </c>
      <c r="C111" s="187" t="s">
        <v>1570</v>
      </c>
      <c r="D111" s="187" t="s">
        <v>1571</v>
      </c>
      <c r="E111" s="187" t="s">
        <v>8725</v>
      </c>
      <c r="F111" s="187" t="s">
        <v>6677</v>
      </c>
      <c r="G111" s="180">
        <v>125224000</v>
      </c>
      <c r="H111" s="181" t="s">
        <v>6674</v>
      </c>
      <c r="I111" s="181" t="s">
        <v>22</v>
      </c>
      <c r="J111" s="181">
        <v>2</v>
      </c>
      <c r="K111" s="181" t="s">
        <v>6676</v>
      </c>
      <c r="L111" s="181" t="s">
        <v>6675</v>
      </c>
      <c r="M111" s="182">
        <v>44648</v>
      </c>
      <c r="N111" s="191" t="s">
        <v>6681</v>
      </c>
      <c r="O111" s="183">
        <v>2342476</v>
      </c>
      <c r="P111" s="183" t="s">
        <v>6678</v>
      </c>
      <c r="Q111" s="183" t="s">
        <v>22</v>
      </c>
      <c r="R111" s="183">
        <v>2</v>
      </c>
      <c r="S111" s="183" t="s">
        <v>6680</v>
      </c>
      <c r="T111" s="183" t="s">
        <v>6679</v>
      </c>
      <c r="U111" s="184">
        <v>44648</v>
      </c>
      <c r="V111" s="191" t="s">
        <v>6684</v>
      </c>
      <c r="W111" s="181">
        <v>61818000</v>
      </c>
      <c r="X111" s="181" t="s">
        <v>6682</v>
      </c>
      <c r="Y111" s="181" t="s">
        <v>22</v>
      </c>
      <c r="Z111" s="181">
        <v>2</v>
      </c>
      <c r="AA111" s="181" t="s">
        <v>4646</v>
      </c>
      <c r="AB111" s="181" t="s">
        <v>6683</v>
      </c>
      <c r="AC111" s="182">
        <v>44648</v>
      </c>
      <c r="AD111" s="191" t="s">
        <v>6687</v>
      </c>
      <c r="AE111" s="189">
        <v>30394000</v>
      </c>
      <c r="AF111" s="189" t="s">
        <v>6685</v>
      </c>
      <c r="AG111" s="189" t="s">
        <v>22</v>
      </c>
      <c r="AH111" s="189">
        <v>2</v>
      </c>
      <c r="AI111" s="189" t="s">
        <v>4648</v>
      </c>
      <c r="AJ111" s="189" t="s">
        <v>6686</v>
      </c>
      <c r="AK111" s="190">
        <v>44648</v>
      </c>
      <c r="AL111" s="191" t="s">
        <v>6691</v>
      </c>
      <c r="AM111" s="181">
        <v>1143000</v>
      </c>
      <c r="AN111" s="181" t="s">
        <v>6688</v>
      </c>
      <c r="AO111" s="181" t="s">
        <v>22</v>
      </c>
      <c r="AP111" s="181">
        <v>2</v>
      </c>
      <c r="AQ111" s="181" t="s">
        <v>6690</v>
      </c>
      <c r="AR111" s="181" t="s">
        <v>6689</v>
      </c>
      <c r="AS111" s="182">
        <v>44648</v>
      </c>
      <c r="AT111" s="192" t="s">
        <v>1575</v>
      </c>
      <c r="AU111" s="189">
        <v>0</v>
      </c>
      <c r="AV111" s="189" t="s">
        <v>14</v>
      </c>
      <c r="AW111" s="189" t="s">
        <v>14</v>
      </c>
      <c r="AX111" s="189" t="s">
        <v>14</v>
      </c>
      <c r="AY111" s="189" t="s">
        <v>14</v>
      </c>
      <c r="AZ111" s="189" t="s">
        <v>14</v>
      </c>
      <c r="BA111" s="190">
        <v>43874</v>
      </c>
      <c r="BB111" s="191" t="s">
        <v>1574</v>
      </c>
      <c r="BC111" s="181">
        <v>0</v>
      </c>
      <c r="BD111" s="181" t="s">
        <v>14</v>
      </c>
      <c r="BE111" s="181" t="s">
        <v>14</v>
      </c>
      <c r="BF111" s="181" t="s">
        <v>14</v>
      </c>
      <c r="BG111" s="181" t="s">
        <v>14</v>
      </c>
      <c r="BH111" s="181" t="s">
        <v>14</v>
      </c>
      <c r="BI111" s="182">
        <v>43874</v>
      </c>
      <c r="BJ111" s="192" t="s">
        <v>6695</v>
      </c>
      <c r="BK111" s="192">
        <v>222</v>
      </c>
      <c r="BL111" s="192" t="s">
        <v>6692</v>
      </c>
      <c r="BM111" s="192" t="s">
        <v>22</v>
      </c>
      <c r="BN111" s="192">
        <v>2</v>
      </c>
      <c r="BO111" s="192" t="s">
        <v>6694</v>
      </c>
      <c r="BP111" s="189" t="s">
        <v>6693</v>
      </c>
      <c r="BQ111" s="193">
        <v>44648</v>
      </c>
      <c r="BR111" s="191" t="s">
        <v>1582</v>
      </c>
      <c r="BS111" s="185">
        <v>0</v>
      </c>
      <c r="BT111" s="185" t="s">
        <v>14</v>
      </c>
      <c r="BU111" s="185" t="s">
        <v>14</v>
      </c>
      <c r="BV111" s="185" t="s">
        <v>14</v>
      </c>
      <c r="BW111" s="185" t="s">
        <v>14</v>
      </c>
      <c r="BX111" s="185" t="s">
        <v>14</v>
      </c>
      <c r="BY111" s="182">
        <v>43878</v>
      </c>
      <c r="BZ111" s="192" t="s">
        <v>1572</v>
      </c>
      <c r="CA111" s="192">
        <v>0</v>
      </c>
      <c r="CB111" s="192" t="s">
        <v>14</v>
      </c>
      <c r="CC111" s="192" t="s">
        <v>14</v>
      </c>
      <c r="CD111" s="192" t="s">
        <v>14</v>
      </c>
      <c r="CE111" s="192" t="s">
        <v>14</v>
      </c>
      <c r="CF111" s="192" t="s">
        <v>14</v>
      </c>
      <c r="CG111" s="193">
        <v>43874</v>
      </c>
      <c r="CH111" s="191" t="s">
        <v>9108</v>
      </c>
      <c r="CI111" s="192" t="e">
        <v>#N/A</v>
      </c>
      <c r="CJ111" s="192" t="e">
        <v>#N/A</v>
      </c>
      <c r="CK111" s="192" t="e">
        <v>#N/A</v>
      </c>
      <c r="CL111" s="192" t="e">
        <v>#N/A</v>
      </c>
      <c r="CM111" s="192" t="e">
        <v>#N/A</v>
      </c>
      <c r="CN111" s="192" t="e">
        <v>#N/A</v>
      </c>
      <c r="CO111" s="194" t="e">
        <v>#N/A</v>
      </c>
      <c r="CP111" s="192" t="s">
        <v>1573</v>
      </c>
      <c r="CQ111" s="185">
        <v>0</v>
      </c>
      <c r="CR111" s="185" t="s">
        <v>14</v>
      </c>
      <c r="CS111" s="185" t="s">
        <v>14</v>
      </c>
      <c r="CT111" s="185" t="s">
        <v>14</v>
      </c>
      <c r="CU111" s="185" t="s">
        <v>14</v>
      </c>
      <c r="CV111" s="185" t="s">
        <v>14</v>
      </c>
      <c r="CW111" s="182">
        <v>43874</v>
      </c>
      <c r="CX111" s="192" t="s">
        <v>6699</v>
      </c>
      <c r="CY111" s="189">
        <v>13908000</v>
      </c>
      <c r="CZ111" s="189" t="s">
        <v>6697</v>
      </c>
      <c r="DA111" s="189" t="s">
        <v>22</v>
      </c>
      <c r="DB111" s="189">
        <v>2</v>
      </c>
      <c r="DC111" s="189" t="s">
        <v>6704</v>
      </c>
      <c r="DD111" s="189" t="s">
        <v>6698</v>
      </c>
      <c r="DE111" s="195">
        <v>44648</v>
      </c>
      <c r="DF111" s="191" t="s">
        <v>6701</v>
      </c>
      <c r="DG111" s="181">
        <v>31424000</v>
      </c>
      <c r="DH111" s="185" t="s">
        <v>6697</v>
      </c>
      <c r="DI111" s="185" t="s">
        <v>22</v>
      </c>
      <c r="DJ111" s="185">
        <v>2</v>
      </c>
      <c r="DK111" s="185" t="s">
        <v>6700</v>
      </c>
      <c r="DL111" s="185" t="s">
        <v>6698</v>
      </c>
      <c r="DM111" s="182">
        <v>44648</v>
      </c>
      <c r="DN111" s="192" t="s">
        <v>6703</v>
      </c>
      <c r="DO111" s="189">
        <v>16486000</v>
      </c>
      <c r="DP111" s="192" t="s">
        <v>6697</v>
      </c>
      <c r="DQ111" s="192" t="s">
        <v>22</v>
      </c>
      <c r="DR111" s="192">
        <v>2</v>
      </c>
      <c r="DS111" s="192" t="s">
        <v>6702</v>
      </c>
      <c r="DT111" s="192" t="s">
        <v>6698</v>
      </c>
      <c r="DU111" s="193">
        <v>44648</v>
      </c>
      <c r="DV111" s="191" t="s">
        <v>6705</v>
      </c>
      <c r="DW111" s="181">
        <v>12407000</v>
      </c>
      <c r="DX111" s="185" t="s">
        <v>6697</v>
      </c>
      <c r="DY111" s="185" t="s">
        <v>22</v>
      </c>
      <c r="DZ111" s="185">
        <v>2</v>
      </c>
      <c r="EA111" s="185" t="s">
        <v>6704</v>
      </c>
      <c r="EB111" s="185" t="s">
        <v>6698</v>
      </c>
      <c r="EC111" s="182">
        <v>44648</v>
      </c>
      <c r="ED111" s="192" t="s">
        <v>6707</v>
      </c>
      <c r="EE111" s="189">
        <v>1501000</v>
      </c>
      <c r="EF111" s="192" t="s">
        <v>6697</v>
      </c>
      <c r="EG111" s="192" t="s">
        <v>22</v>
      </c>
      <c r="EH111" s="192">
        <v>2</v>
      </c>
      <c r="EI111" s="192" t="s">
        <v>6706</v>
      </c>
      <c r="EJ111" s="192" t="s">
        <v>6698</v>
      </c>
      <c r="EK111" s="193">
        <v>44648</v>
      </c>
      <c r="EL111" s="191" t="s">
        <v>6673</v>
      </c>
      <c r="EM111" s="181">
        <v>0</v>
      </c>
      <c r="EN111" s="185" t="s">
        <v>6024</v>
      </c>
      <c r="EO111" s="185" t="s">
        <v>22</v>
      </c>
      <c r="EP111" s="185">
        <v>2</v>
      </c>
      <c r="EQ111" s="185" t="s">
        <v>6026</v>
      </c>
      <c r="ER111" s="185" t="s">
        <v>6025</v>
      </c>
      <c r="ES111" s="182">
        <v>44648</v>
      </c>
      <c r="ET111" s="192" t="s">
        <v>6696</v>
      </c>
      <c r="EU111" s="192">
        <v>638</v>
      </c>
      <c r="EV111" s="192" t="s">
        <v>6692</v>
      </c>
      <c r="EW111" s="192" t="s">
        <v>22</v>
      </c>
      <c r="EX111" s="192">
        <v>2</v>
      </c>
      <c r="EY111" s="192" t="s">
        <v>6654</v>
      </c>
      <c r="EZ111" s="192" t="s">
        <v>6693</v>
      </c>
      <c r="FA111" s="193">
        <v>44648</v>
      </c>
      <c r="FB111" s="191" t="s">
        <v>5347</v>
      </c>
      <c r="FC111" s="185">
        <v>3</v>
      </c>
      <c r="FD111" s="185" t="s">
        <v>14</v>
      </c>
      <c r="FE111" s="185" t="s">
        <v>22</v>
      </c>
      <c r="FF111" s="185">
        <v>2</v>
      </c>
      <c r="FG111" s="185" t="s">
        <v>5346</v>
      </c>
      <c r="FH111" s="185" t="s">
        <v>14</v>
      </c>
      <c r="FI111" s="182">
        <v>44591</v>
      </c>
      <c r="FJ111" s="191" t="s">
        <v>9109</v>
      </c>
      <c r="FK111" s="192" t="e">
        <v>#N/A</v>
      </c>
      <c r="FL111" s="192" t="e">
        <v>#N/A</v>
      </c>
      <c r="FM111" s="192" t="e">
        <v>#N/A</v>
      </c>
      <c r="FN111" s="192" t="e">
        <v>#N/A</v>
      </c>
      <c r="FO111" s="192" t="e">
        <v>#N/A</v>
      </c>
      <c r="FP111" s="189" t="e">
        <v>#N/A</v>
      </c>
      <c r="FQ111" s="190" t="e">
        <v>#N/A</v>
      </c>
      <c r="FR111" s="191" t="s">
        <v>9110</v>
      </c>
      <c r="FS111" s="185" t="e">
        <v>#N/A</v>
      </c>
      <c r="FT111" s="185" t="e">
        <v>#N/A</v>
      </c>
      <c r="FU111" s="185" t="e">
        <v>#N/A</v>
      </c>
      <c r="FV111" s="185" t="e">
        <v>#N/A</v>
      </c>
      <c r="FW111" s="185" t="e">
        <v>#N/A</v>
      </c>
      <c r="FX111" s="185" t="e">
        <v>#N/A</v>
      </c>
      <c r="FY111" s="182" t="e">
        <v>#N/A</v>
      </c>
      <c r="FZ111" s="192" t="s">
        <v>4196</v>
      </c>
      <c r="GA111" s="192">
        <v>2</v>
      </c>
      <c r="GB111" s="192" t="s">
        <v>2716</v>
      </c>
      <c r="GC111" s="192" t="s">
        <v>22</v>
      </c>
      <c r="GD111" s="192">
        <v>2</v>
      </c>
      <c r="GE111" s="192" t="s">
        <v>14</v>
      </c>
      <c r="GF111" s="192" t="s">
        <v>14</v>
      </c>
      <c r="GG111" s="193">
        <v>44497</v>
      </c>
      <c r="GH111" s="191" t="s">
        <v>4202</v>
      </c>
      <c r="GI111" s="185">
        <v>1</v>
      </c>
      <c r="GJ111" s="185" t="s">
        <v>2716</v>
      </c>
      <c r="GK111" s="185" t="s">
        <v>22</v>
      </c>
      <c r="GL111" s="185">
        <v>2</v>
      </c>
      <c r="GM111" s="185" t="s">
        <v>14</v>
      </c>
      <c r="GN111" s="185" t="s">
        <v>14</v>
      </c>
      <c r="GO111" s="182">
        <v>44497</v>
      </c>
      <c r="GP111" s="192" t="s">
        <v>4197</v>
      </c>
      <c r="GQ111" s="192">
        <v>1</v>
      </c>
      <c r="GR111" s="192" t="s">
        <v>2716</v>
      </c>
      <c r="GS111" s="192" t="s">
        <v>22</v>
      </c>
      <c r="GT111" s="192">
        <v>2</v>
      </c>
      <c r="GU111" s="192" t="s">
        <v>14</v>
      </c>
      <c r="GV111" s="192" t="s">
        <v>14</v>
      </c>
      <c r="GW111" s="193">
        <v>44497</v>
      </c>
      <c r="GX111" s="191" t="s">
        <v>4203</v>
      </c>
      <c r="GY111" s="185">
        <v>0</v>
      </c>
      <c r="GZ111" s="185" t="s">
        <v>2716</v>
      </c>
      <c r="HA111" s="185" t="s">
        <v>22</v>
      </c>
      <c r="HB111" s="185">
        <v>2</v>
      </c>
      <c r="HC111" s="185" t="s">
        <v>14</v>
      </c>
      <c r="HD111" s="185" t="s">
        <v>14</v>
      </c>
      <c r="HE111" s="182">
        <v>44497</v>
      </c>
      <c r="HF111" s="192" t="s">
        <v>4195</v>
      </c>
      <c r="HG111" s="192">
        <v>0</v>
      </c>
      <c r="HH111" s="192" t="s">
        <v>2716</v>
      </c>
      <c r="HI111" s="192" t="s">
        <v>22</v>
      </c>
      <c r="HJ111" s="192">
        <v>2</v>
      </c>
      <c r="HK111" s="192" t="s">
        <v>14</v>
      </c>
      <c r="HL111" s="192" t="s">
        <v>14</v>
      </c>
      <c r="HM111" s="193">
        <v>44497</v>
      </c>
      <c r="HN111" s="191" t="s">
        <v>4201</v>
      </c>
      <c r="HO111" s="185">
        <v>2</v>
      </c>
      <c r="HP111" s="185" t="s">
        <v>2716</v>
      </c>
      <c r="HQ111" s="185" t="s">
        <v>22</v>
      </c>
      <c r="HR111" s="185">
        <v>2</v>
      </c>
      <c r="HS111" s="185" t="s">
        <v>14</v>
      </c>
      <c r="HT111" s="185" t="s">
        <v>14</v>
      </c>
      <c r="HU111" s="182">
        <v>44497</v>
      </c>
      <c r="HV111" s="192" t="s">
        <v>4198</v>
      </c>
      <c r="HW111" s="192">
        <v>0</v>
      </c>
      <c r="HX111" s="192" t="s">
        <v>2716</v>
      </c>
      <c r="HY111" s="192" t="s">
        <v>22</v>
      </c>
      <c r="HZ111" s="192">
        <v>2</v>
      </c>
      <c r="IA111" s="192" t="s">
        <v>14</v>
      </c>
      <c r="IB111" s="192" t="s">
        <v>14</v>
      </c>
      <c r="IC111" s="193">
        <v>44497</v>
      </c>
      <c r="ID111" s="191" t="s">
        <v>4200</v>
      </c>
      <c r="IE111" s="185">
        <v>2</v>
      </c>
      <c r="IF111" s="185" t="s">
        <v>2716</v>
      </c>
      <c r="IG111" s="185" t="s">
        <v>22</v>
      </c>
      <c r="IH111" s="185">
        <v>2</v>
      </c>
      <c r="II111" s="185" t="s">
        <v>14</v>
      </c>
      <c r="IJ111" s="185" t="s">
        <v>14</v>
      </c>
      <c r="IK111" s="182">
        <v>44497</v>
      </c>
      <c r="IL111" s="192" t="s">
        <v>4199</v>
      </c>
      <c r="IM111" s="192">
        <v>3</v>
      </c>
      <c r="IN111" s="192" t="s">
        <v>2716</v>
      </c>
      <c r="IO111" s="192" t="s">
        <v>22</v>
      </c>
      <c r="IP111" s="192">
        <v>2</v>
      </c>
      <c r="IQ111" s="192" t="s">
        <v>14</v>
      </c>
      <c r="IR111" s="192" t="s">
        <v>14</v>
      </c>
      <c r="IS111" s="193">
        <v>44497</v>
      </c>
    </row>
    <row r="112" spans="1:253" s="187" customFormat="1" ht="12.95" customHeight="1" x14ac:dyDescent="0.2">
      <c r="A112" s="187" t="s">
        <v>2027</v>
      </c>
      <c r="B112" s="187" t="s">
        <v>8693</v>
      </c>
      <c r="C112" s="187" t="s">
        <v>2028</v>
      </c>
      <c r="D112" s="187" t="s">
        <v>2029</v>
      </c>
      <c r="E112" s="187" t="s">
        <v>8731</v>
      </c>
      <c r="F112" s="187" t="s">
        <v>2132</v>
      </c>
      <c r="G112" s="180">
        <v>13025000</v>
      </c>
      <c r="H112" s="181" t="s">
        <v>2129</v>
      </c>
      <c r="I112" s="181" t="s">
        <v>47</v>
      </c>
      <c r="J112" s="181">
        <v>1</v>
      </c>
      <c r="K112" s="181" t="s">
        <v>2131</v>
      </c>
      <c r="L112" s="181" t="s">
        <v>2130</v>
      </c>
      <c r="M112" s="182">
        <v>44187</v>
      </c>
      <c r="N112" s="191" t="s">
        <v>2070</v>
      </c>
      <c r="O112" s="183">
        <v>59763</v>
      </c>
      <c r="P112" s="183" t="s">
        <v>2067</v>
      </c>
      <c r="Q112" s="183" t="s">
        <v>47</v>
      </c>
      <c r="R112" s="183">
        <v>1</v>
      </c>
      <c r="S112" s="183" t="s">
        <v>2069</v>
      </c>
      <c r="T112" s="183" t="s">
        <v>2068</v>
      </c>
      <c r="U112" s="184">
        <v>44160</v>
      </c>
      <c r="V112" s="191" t="s">
        <v>2252</v>
      </c>
      <c r="W112" s="181">
        <v>5877000</v>
      </c>
      <c r="X112" s="181" t="s">
        <v>2250</v>
      </c>
      <c r="Y112" s="181" t="s">
        <v>22</v>
      </c>
      <c r="Z112" s="181">
        <v>2</v>
      </c>
      <c r="AA112" s="181" t="s">
        <v>2118</v>
      </c>
      <c r="AB112" s="181" t="s">
        <v>2251</v>
      </c>
      <c r="AC112" s="182">
        <v>44223</v>
      </c>
      <c r="AD112" s="191" t="s">
        <v>2256</v>
      </c>
      <c r="AE112" s="189">
        <v>2937000</v>
      </c>
      <c r="AF112" s="189" t="s">
        <v>2253</v>
      </c>
      <c r="AG112" s="189" t="s">
        <v>19</v>
      </c>
      <c r="AH112" s="189">
        <v>3</v>
      </c>
      <c r="AI112" s="189" t="s">
        <v>2255</v>
      </c>
      <c r="AJ112" s="189" t="s">
        <v>2254</v>
      </c>
      <c r="AK112" s="190">
        <v>44223</v>
      </c>
      <c r="AL112" s="191" t="s">
        <v>2260</v>
      </c>
      <c r="AM112" s="181">
        <v>93000</v>
      </c>
      <c r="AN112" s="181" t="s">
        <v>2257</v>
      </c>
      <c r="AO112" s="181" t="s">
        <v>22</v>
      </c>
      <c r="AP112" s="181">
        <v>2</v>
      </c>
      <c r="AQ112" s="181" t="s">
        <v>2259</v>
      </c>
      <c r="AR112" s="181" t="s">
        <v>2258</v>
      </c>
      <c r="AS112" s="182">
        <v>44223</v>
      </c>
      <c r="AT112" s="192" t="s">
        <v>2041</v>
      </c>
      <c r="AU112" s="189" t="s">
        <v>14</v>
      </c>
      <c r="AV112" s="189" t="s">
        <v>14</v>
      </c>
      <c r="AW112" s="189" t="s">
        <v>14</v>
      </c>
      <c r="AX112" s="189" t="s">
        <v>14</v>
      </c>
      <c r="AY112" s="189" t="s">
        <v>14</v>
      </c>
      <c r="AZ112" s="189" t="s">
        <v>14</v>
      </c>
      <c r="BA112" s="190">
        <v>44139</v>
      </c>
      <c r="BB112" s="191" t="s">
        <v>2040</v>
      </c>
      <c r="BC112" s="181" t="s">
        <v>14</v>
      </c>
      <c r="BD112" s="181" t="s">
        <v>14</v>
      </c>
      <c r="BE112" s="181" t="s">
        <v>14</v>
      </c>
      <c r="BF112" s="181" t="s">
        <v>14</v>
      </c>
      <c r="BG112" s="181" t="s">
        <v>14</v>
      </c>
      <c r="BH112" s="181" t="s">
        <v>14</v>
      </c>
      <c r="BI112" s="182">
        <v>44139</v>
      </c>
      <c r="BJ112" s="192" t="s">
        <v>2039</v>
      </c>
      <c r="BK112" s="192">
        <v>138</v>
      </c>
      <c r="BL112" s="192" t="s">
        <v>2035</v>
      </c>
      <c r="BM112" s="192" t="s">
        <v>19</v>
      </c>
      <c r="BN112" s="192">
        <v>3</v>
      </c>
      <c r="BO112" s="192" t="s">
        <v>2037</v>
      </c>
      <c r="BP112" s="189" t="s">
        <v>2036</v>
      </c>
      <c r="BQ112" s="193">
        <v>44139</v>
      </c>
      <c r="BR112" s="191" t="s">
        <v>2030</v>
      </c>
      <c r="BS112" s="185" t="s">
        <v>14</v>
      </c>
      <c r="BT112" s="185" t="s">
        <v>14</v>
      </c>
      <c r="BU112" s="185" t="s">
        <v>14</v>
      </c>
      <c r="BV112" s="185" t="s">
        <v>14</v>
      </c>
      <c r="BW112" s="185" t="s">
        <v>14</v>
      </c>
      <c r="BX112" s="185" t="s">
        <v>14</v>
      </c>
      <c r="BY112" s="182">
        <v>44139</v>
      </c>
      <c r="BZ112" s="192" t="s">
        <v>2031</v>
      </c>
      <c r="CA112" s="192" t="s">
        <v>14</v>
      </c>
      <c r="CB112" s="192" t="s">
        <v>14</v>
      </c>
      <c r="CC112" s="192" t="s">
        <v>14</v>
      </c>
      <c r="CD112" s="192" t="s">
        <v>14</v>
      </c>
      <c r="CE112" s="192" t="s">
        <v>14</v>
      </c>
      <c r="CF112" s="192" t="s">
        <v>14</v>
      </c>
      <c r="CG112" s="193">
        <v>44139</v>
      </c>
      <c r="CH112" s="191" t="s">
        <v>9111</v>
      </c>
      <c r="CI112" s="192" t="e">
        <v>#N/A</v>
      </c>
      <c r="CJ112" s="192" t="e">
        <v>#N/A</v>
      </c>
      <c r="CK112" s="192" t="e">
        <v>#N/A</v>
      </c>
      <c r="CL112" s="192" t="e">
        <v>#N/A</v>
      </c>
      <c r="CM112" s="192" t="e">
        <v>#N/A</v>
      </c>
      <c r="CN112" s="192" t="e">
        <v>#N/A</v>
      </c>
      <c r="CO112" s="194" t="e">
        <v>#N/A</v>
      </c>
      <c r="CP112" s="192" t="s">
        <v>2033</v>
      </c>
      <c r="CQ112" s="185" t="s">
        <v>14</v>
      </c>
      <c r="CR112" s="185" t="s">
        <v>14</v>
      </c>
      <c r="CS112" s="185" t="s">
        <v>14</v>
      </c>
      <c r="CT112" s="185" t="s">
        <v>14</v>
      </c>
      <c r="CU112" s="185" t="s">
        <v>14</v>
      </c>
      <c r="CV112" s="185" t="s">
        <v>14</v>
      </c>
      <c r="CW112" s="182">
        <v>44139</v>
      </c>
      <c r="CX112" s="192" t="s">
        <v>2046</v>
      </c>
      <c r="CY112" s="189" t="s">
        <v>14</v>
      </c>
      <c r="CZ112" s="189" t="s">
        <v>14</v>
      </c>
      <c r="DA112" s="189" t="s">
        <v>14</v>
      </c>
      <c r="DB112" s="189" t="s">
        <v>14</v>
      </c>
      <c r="DC112" s="189" t="s">
        <v>2012</v>
      </c>
      <c r="DD112" s="189" t="s">
        <v>14</v>
      </c>
      <c r="DE112" s="195">
        <v>44139</v>
      </c>
      <c r="DF112" s="191" t="s">
        <v>2042</v>
      </c>
      <c r="DG112" s="181" t="s">
        <v>14</v>
      </c>
      <c r="DH112" s="185" t="s">
        <v>14</v>
      </c>
      <c r="DI112" s="185" t="s">
        <v>14</v>
      </c>
      <c r="DJ112" s="185" t="s">
        <v>14</v>
      </c>
      <c r="DK112" s="185" t="s">
        <v>2012</v>
      </c>
      <c r="DL112" s="185" t="s">
        <v>14</v>
      </c>
      <c r="DM112" s="182">
        <v>44139</v>
      </c>
      <c r="DN112" s="192" t="s">
        <v>2048</v>
      </c>
      <c r="DO112" s="189" t="s">
        <v>14</v>
      </c>
      <c r="DP112" s="192" t="s">
        <v>14</v>
      </c>
      <c r="DQ112" s="192" t="s">
        <v>14</v>
      </c>
      <c r="DR112" s="192" t="s">
        <v>14</v>
      </c>
      <c r="DS112" s="192" t="s">
        <v>2012</v>
      </c>
      <c r="DT112" s="192" t="s">
        <v>14</v>
      </c>
      <c r="DU112" s="193">
        <v>44139</v>
      </c>
      <c r="DV112" s="191" t="s">
        <v>2043</v>
      </c>
      <c r="DW112" s="181" t="s">
        <v>14</v>
      </c>
      <c r="DX112" s="185" t="s">
        <v>14</v>
      </c>
      <c r="DY112" s="185" t="s">
        <v>14</v>
      </c>
      <c r="DZ112" s="185" t="s">
        <v>14</v>
      </c>
      <c r="EA112" s="185" t="s">
        <v>2012</v>
      </c>
      <c r="EB112" s="185" t="s">
        <v>14</v>
      </c>
      <c r="EC112" s="182">
        <v>44139</v>
      </c>
      <c r="ED112" s="192" t="s">
        <v>2047</v>
      </c>
      <c r="EE112" s="189" t="s">
        <v>14</v>
      </c>
      <c r="EF112" s="192" t="s">
        <v>14</v>
      </c>
      <c r="EG112" s="192" t="s">
        <v>14</v>
      </c>
      <c r="EH112" s="192" t="s">
        <v>14</v>
      </c>
      <c r="EI112" s="192" t="s">
        <v>2012</v>
      </c>
      <c r="EJ112" s="192" t="s">
        <v>14</v>
      </c>
      <c r="EK112" s="193">
        <v>44139</v>
      </c>
      <c r="EL112" s="191" t="s">
        <v>2034</v>
      </c>
      <c r="EM112" s="181" t="s">
        <v>14</v>
      </c>
      <c r="EN112" s="185" t="s">
        <v>14</v>
      </c>
      <c r="EO112" s="185" t="s">
        <v>14</v>
      </c>
      <c r="EP112" s="185" t="s">
        <v>14</v>
      </c>
      <c r="EQ112" s="185" t="s">
        <v>2012</v>
      </c>
      <c r="ER112" s="185" t="s">
        <v>14</v>
      </c>
      <c r="ES112" s="182">
        <v>44139</v>
      </c>
      <c r="ET112" s="192" t="s">
        <v>2038</v>
      </c>
      <c r="EU112" s="192">
        <v>138</v>
      </c>
      <c r="EV112" s="192" t="s">
        <v>2035</v>
      </c>
      <c r="EW112" s="192" t="s">
        <v>19</v>
      </c>
      <c r="EX112" s="192">
        <v>3</v>
      </c>
      <c r="EY112" s="192" t="s">
        <v>2037</v>
      </c>
      <c r="EZ112" s="192" t="s">
        <v>2036</v>
      </c>
      <c r="FA112" s="193">
        <v>44139</v>
      </c>
      <c r="FB112" s="191" t="s">
        <v>2032</v>
      </c>
      <c r="FC112" s="185">
        <v>3</v>
      </c>
      <c r="FD112" s="185" t="s">
        <v>14</v>
      </c>
      <c r="FE112" s="185" t="s">
        <v>14</v>
      </c>
      <c r="FF112" s="185" t="s">
        <v>14</v>
      </c>
      <c r="FG112" s="185" t="s">
        <v>2009</v>
      </c>
      <c r="FH112" s="185" t="s">
        <v>14</v>
      </c>
      <c r="FI112" s="182">
        <v>44139</v>
      </c>
      <c r="FJ112" s="191" t="s">
        <v>2044</v>
      </c>
      <c r="FK112" s="192" t="s">
        <v>14</v>
      </c>
      <c r="FL112" s="192" t="s">
        <v>14</v>
      </c>
      <c r="FM112" s="192" t="s">
        <v>14</v>
      </c>
      <c r="FN112" s="192" t="s">
        <v>14</v>
      </c>
      <c r="FO112" s="192" t="s">
        <v>14</v>
      </c>
      <c r="FP112" s="189" t="s">
        <v>14</v>
      </c>
      <c r="FQ112" s="190">
        <v>44139</v>
      </c>
      <c r="FR112" s="191" t="s">
        <v>2045</v>
      </c>
      <c r="FS112" s="185" t="s">
        <v>14</v>
      </c>
      <c r="FT112" s="185" t="s">
        <v>14</v>
      </c>
      <c r="FU112" s="185" t="s">
        <v>14</v>
      </c>
      <c r="FV112" s="185" t="s">
        <v>14</v>
      </c>
      <c r="FW112" s="185" t="s">
        <v>14</v>
      </c>
      <c r="FX112" s="185" t="s">
        <v>14</v>
      </c>
      <c r="FY112" s="182">
        <v>44139</v>
      </c>
      <c r="FZ112" s="192" t="s">
        <v>4482</v>
      </c>
      <c r="GA112" s="192">
        <v>1</v>
      </c>
      <c r="GB112" s="192" t="s">
        <v>2716</v>
      </c>
      <c r="GC112" s="192" t="s">
        <v>22</v>
      </c>
      <c r="GD112" s="192">
        <v>2</v>
      </c>
      <c r="GE112" s="192" t="s">
        <v>14</v>
      </c>
      <c r="GF112" s="192" t="s">
        <v>14</v>
      </c>
      <c r="GG112" s="193">
        <v>44500</v>
      </c>
      <c r="GH112" s="191" t="s">
        <v>4488</v>
      </c>
      <c r="GI112" s="185">
        <v>0</v>
      </c>
      <c r="GJ112" s="185" t="s">
        <v>2716</v>
      </c>
      <c r="GK112" s="185" t="s">
        <v>22</v>
      </c>
      <c r="GL112" s="185">
        <v>2</v>
      </c>
      <c r="GM112" s="185" t="s">
        <v>14</v>
      </c>
      <c r="GN112" s="185" t="s">
        <v>14</v>
      </c>
      <c r="GO112" s="182">
        <v>44500</v>
      </c>
      <c r="GP112" s="192" t="s">
        <v>4483</v>
      </c>
      <c r="GQ112" s="192">
        <v>1</v>
      </c>
      <c r="GR112" s="192" t="s">
        <v>2716</v>
      </c>
      <c r="GS112" s="192" t="s">
        <v>22</v>
      </c>
      <c r="GT112" s="192">
        <v>2</v>
      </c>
      <c r="GU112" s="192" t="s">
        <v>14</v>
      </c>
      <c r="GV112" s="192" t="s">
        <v>14</v>
      </c>
      <c r="GW112" s="193">
        <v>44500</v>
      </c>
      <c r="GX112" s="191" t="s">
        <v>4489</v>
      </c>
      <c r="GY112" s="185">
        <v>0</v>
      </c>
      <c r="GZ112" s="185" t="s">
        <v>2716</v>
      </c>
      <c r="HA112" s="185" t="s">
        <v>22</v>
      </c>
      <c r="HB112" s="185">
        <v>2</v>
      </c>
      <c r="HC112" s="185" t="s">
        <v>14</v>
      </c>
      <c r="HD112" s="185" t="s">
        <v>14</v>
      </c>
      <c r="HE112" s="182">
        <v>44500</v>
      </c>
      <c r="HF112" s="192" t="s">
        <v>4481</v>
      </c>
      <c r="HG112" s="192">
        <v>0</v>
      </c>
      <c r="HH112" s="192" t="s">
        <v>2716</v>
      </c>
      <c r="HI112" s="192" t="s">
        <v>22</v>
      </c>
      <c r="HJ112" s="192">
        <v>2</v>
      </c>
      <c r="HK112" s="192" t="s">
        <v>14</v>
      </c>
      <c r="HL112" s="192" t="s">
        <v>14</v>
      </c>
      <c r="HM112" s="193">
        <v>44500</v>
      </c>
      <c r="HN112" s="191" t="s">
        <v>4487</v>
      </c>
      <c r="HO112" s="185">
        <v>0</v>
      </c>
      <c r="HP112" s="185" t="s">
        <v>2716</v>
      </c>
      <c r="HQ112" s="185" t="s">
        <v>22</v>
      </c>
      <c r="HR112" s="185">
        <v>2</v>
      </c>
      <c r="HS112" s="185" t="s">
        <v>14</v>
      </c>
      <c r="HT112" s="185" t="s">
        <v>14</v>
      </c>
      <c r="HU112" s="182">
        <v>44500</v>
      </c>
      <c r="HV112" s="192" t="s">
        <v>4484</v>
      </c>
      <c r="HW112" s="192">
        <v>1</v>
      </c>
      <c r="HX112" s="192" t="s">
        <v>2716</v>
      </c>
      <c r="HY112" s="192" t="s">
        <v>22</v>
      </c>
      <c r="HZ112" s="192">
        <v>2</v>
      </c>
      <c r="IA112" s="192" t="s">
        <v>14</v>
      </c>
      <c r="IB112" s="192" t="s">
        <v>14</v>
      </c>
      <c r="IC112" s="193">
        <v>44500</v>
      </c>
      <c r="ID112" s="191" t="s">
        <v>4486</v>
      </c>
      <c r="IE112" s="185">
        <v>2</v>
      </c>
      <c r="IF112" s="185" t="s">
        <v>2716</v>
      </c>
      <c r="IG112" s="185" t="s">
        <v>22</v>
      </c>
      <c r="IH112" s="185">
        <v>2</v>
      </c>
      <c r="II112" s="185" t="s">
        <v>14</v>
      </c>
      <c r="IJ112" s="185" t="s">
        <v>14</v>
      </c>
      <c r="IK112" s="182">
        <v>44500</v>
      </c>
      <c r="IL112" s="192" t="s">
        <v>4485</v>
      </c>
      <c r="IM112" s="192">
        <v>1</v>
      </c>
      <c r="IN112" s="192" t="s">
        <v>2716</v>
      </c>
      <c r="IO112" s="192" t="s">
        <v>22</v>
      </c>
      <c r="IP112" s="192">
        <v>2</v>
      </c>
      <c r="IQ112" s="192" t="s">
        <v>14</v>
      </c>
      <c r="IR112" s="192" t="s">
        <v>14</v>
      </c>
      <c r="IS112" s="193">
        <v>44500</v>
      </c>
    </row>
    <row r="113" spans="1:253" s="187" customFormat="1" ht="12.95" customHeight="1" x14ac:dyDescent="0.2">
      <c r="A113" s="187" t="s">
        <v>6016</v>
      </c>
      <c r="B113" s="187" t="s">
        <v>8693</v>
      </c>
      <c r="C113" s="187" t="s">
        <v>6017</v>
      </c>
      <c r="D113" s="187" t="s">
        <v>6018</v>
      </c>
      <c r="E113" s="187" t="s">
        <v>8736</v>
      </c>
      <c r="F113" s="187" t="s">
        <v>6633</v>
      </c>
      <c r="G113" s="180">
        <v>93552000</v>
      </c>
      <c r="H113" s="181" t="s">
        <v>6630</v>
      </c>
      <c r="I113" s="181" t="s">
        <v>22</v>
      </c>
      <c r="J113" s="181">
        <v>2</v>
      </c>
      <c r="K113" s="181" t="s">
        <v>6632</v>
      </c>
      <c r="L113" s="181" t="s">
        <v>6631</v>
      </c>
      <c r="M113" s="182">
        <v>44648</v>
      </c>
      <c r="N113" s="191" t="s">
        <v>6637</v>
      </c>
      <c r="O113" s="183">
        <v>1764770</v>
      </c>
      <c r="P113" s="183" t="s">
        <v>6634</v>
      </c>
      <c r="Q113" s="183" t="s">
        <v>22</v>
      </c>
      <c r="R113" s="183">
        <v>2</v>
      </c>
      <c r="S113" s="183" t="s">
        <v>6636</v>
      </c>
      <c r="T113" s="183" t="s">
        <v>6635</v>
      </c>
      <c r="U113" s="184">
        <v>44648</v>
      </c>
      <c r="V113" s="191" t="s">
        <v>6640</v>
      </c>
      <c r="W113" s="181">
        <v>95081000</v>
      </c>
      <c r="X113" s="181" t="s">
        <v>6638</v>
      </c>
      <c r="Y113" s="181" t="s">
        <v>22</v>
      </c>
      <c r="Z113" s="181">
        <v>2</v>
      </c>
      <c r="AA113" s="181" t="s">
        <v>4646</v>
      </c>
      <c r="AB113" s="181" t="s">
        <v>6639</v>
      </c>
      <c r="AC113" s="182">
        <v>44648</v>
      </c>
      <c r="AD113" s="191" t="s">
        <v>6643</v>
      </c>
      <c r="AE113" s="189">
        <v>37823000</v>
      </c>
      <c r="AF113" s="189" t="s">
        <v>6641</v>
      </c>
      <c r="AG113" s="189" t="s">
        <v>22</v>
      </c>
      <c r="AH113" s="189">
        <v>2</v>
      </c>
      <c r="AI113" s="189" t="s">
        <v>4648</v>
      </c>
      <c r="AJ113" s="189" t="s">
        <v>6642</v>
      </c>
      <c r="AK113" s="190">
        <v>44648</v>
      </c>
      <c r="AL113" s="191" t="s">
        <v>6647</v>
      </c>
      <c r="AM113" s="181">
        <v>846000</v>
      </c>
      <c r="AN113" s="181" t="s">
        <v>6644</v>
      </c>
      <c r="AO113" s="181" t="s">
        <v>22</v>
      </c>
      <c r="AP113" s="181">
        <v>2</v>
      </c>
      <c r="AQ113" s="181" t="s">
        <v>6646</v>
      </c>
      <c r="AR113" s="181" t="s">
        <v>6645</v>
      </c>
      <c r="AS113" s="182">
        <v>44648</v>
      </c>
      <c r="AT113" s="192" t="s">
        <v>6020</v>
      </c>
      <c r="AU113" s="189" t="s">
        <v>14</v>
      </c>
      <c r="AV113" s="189" t="s">
        <v>14</v>
      </c>
      <c r="AW113" s="189">
        <v>0</v>
      </c>
      <c r="AX113" s="189">
        <v>0</v>
      </c>
      <c r="AY113" s="189" t="s">
        <v>14</v>
      </c>
      <c r="AZ113" s="189" t="s">
        <v>14</v>
      </c>
      <c r="BA113" s="190">
        <v>44622</v>
      </c>
      <c r="BB113" s="191" t="s">
        <v>6019</v>
      </c>
      <c r="BC113" s="181" t="s">
        <v>14</v>
      </c>
      <c r="BD113" s="181" t="s">
        <v>14</v>
      </c>
      <c r="BE113" s="181">
        <v>0</v>
      </c>
      <c r="BF113" s="181">
        <v>0</v>
      </c>
      <c r="BG113" s="181" t="s">
        <v>14</v>
      </c>
      <c r="BH113" s="181" t="s">
        <v>14</v>
      </c>
      <c r="BI113" s="182">
        <v>44622</v>
      </c>
      <c r="BJ113" s="192" t="s">
        <v>6651</v>
      </c>
      <c r="BK113" s="192">
        <v>0</v>
      </c>
      <c r="BL113" s="192" t="s">
        <v>6648</v>
      </c>
      <c r="BM113" s="192" t="s">
        <v>22</v>
      </c>
      <c r="BN113" s="192">
        <v>2</v>
      </c>
      <c r="BO113" s="192" t="s">
        <v>6650</v>
      </c>
      <c r="BP113" s="189" t="s">
        <v>6649</v>
      </c>
      <c r="BQ113" s="193">
        <v>44648</v>
      </c>
      <c r="BR113" s="191" t="s">
        <v>6021</v>
      </c>
      <c r="BS113" s="185" t="s">
        <v>14</v>
      </c>
      <c r="BT113" s="185" t="s">
        <v>14</v>
      </c>
      <c r="BU113" s="185" t="s">
        <v>19</v>
      </c>
      <c r="BV113" s="185">
        <v>3</v>
      </c>
      <c r="BW113" s="185" t="s">
        <v>14</v>
      </c>
      <c r="BX113" s="185" t="s">
        <v>14</v>
      </c>
      <c r="BY113" s="182">
        <v>44622</v>
      </c>
      <c r="BZ113" s="192" t="s">
        <v>6022</v>
      </c>
      <c r="CA113" s="192" t="s">
        <v>14</v>
      </c>
      <c r="CB113" s="192" t="s">
        <v>14</v>
      </c>
      <c r="CC113" s="192" t="s">
        <v>19</v>
      </c>
      <c r="CD113" s="192">
        <v>3</v>
      </c>
      <c r="CE113" s="192" t="s">
        <v>14</v>
      </c>
      <c r="CF113" s="192" t="s">
        <v>14</v>
      </c>
      <c r="CG113" s="193">
        <v>44622</v>
      </c>
      <c r="CH113" s="191" t="s">
        <v>9112</v>
      </c>
      <c r="CI113" s="192" t="e">
        <v>#N/A</v>
      </c>
      <c r="CJ113" s="192" t="e">
        <v>#N/A</v>
      </c>
      <c r="CK113" s="192" t="e">
        <v>#N/A</v>
      </c>
      <c r="CL113" s="192" t="e">
        <v>#N/A</v>
      </c>
      <c r="CM113" s="192" t="e">
        <v>#N/A</v>
      </c>
      <c r="CN113" s="192" t="e">
        <v>#N/A</v>
      </c>
      <c r="CO113" s="194" t="e">
        <v>#N/A</v>
      </c>
      <c r="CP113" s="192" t="s">
        <v>6023</v>
      </c>
      <c r="CQ113" s="185" t="s">
        <v>14</v>
      </c>
      <c r="CR113" s="185" t="s">
        <v>14</v>
      </c>
      <c r="CS113" s="185" t="s">
        <v>19</v>
      </c>
      <c r="CT113" s="185">
        <v>3</v>
      </c>
      <c r="CU113" s="185" t="s">
        <v>14</v>
      </c>
      <c r="CV113" s="185" t="s">
        <v>14</v>
      </c>
      <c r="CW113" s="182">
        <v>44622</v>
      </c>
      <c r="CX113" s="192" t="s">
        <v>6656</v>
      </c>
      <c r="CY113" s="189">
        <v>7775000</v>
      </c>
      <c r="CZ113" s="189" t="s">
        <v>6665</v>
      </c>
      <c r="DA113" s="189" t="s">
        <v>22</v>
      </c>
      <c r="DB113" s="189">
        <v>2</v>
      </c>
      <c r="DC113" s="189" t="s">
        <v>6667</v>
      </c>
      <c r="DD113" s="189" t="s">
        <v>6666</v>
      </c>
      <c r="DE113" s="195">
        <v>44648</v>
      </c>
      <c r="DF113" s="191" t="s">
        <v>6660</v>
      </c>
      <c r="DG113" s="181">
        <v>57258000</v>
      </c>
      <c r="DH113" s="185" t="s">
        <v>6657</v>
      </c>
      <c r="DI113" s="185" t="s">
        <v>22</v>
      </c>
      <c r="DJ113" s="185">
        <v>2</v>
      </c>
      <c r="DK113" s="185" t="s">
        <v>6659</v>
      </c>
      <c r="DL113" s="185" t="s">
        <v>6658</v>
      </c>
      <c r="DM113" s="182">
        <v>44648</v>
      </c>
      <c r="DN113" s="192" t="s">
        <v>6664</v>
      </c>
      <c r="DO113" s="189">
        <v>30048000</v>
      </c>
      <c r="DP113" s="192" t="s">
        <v>6661</v>
      </c>
      <c r="DQ113" s="192" t="s">
        <v>22</v>
      </c>
      <c r="DR113" s="192">
        <v>2</v>
      </c>
      <c r="DS113" s="192" t="s">
        <v>6663</v>
      </c>
      <c r="DT113" s="192" t="s">
        <v>6662</v>
      </c>
      <c r="DU113" s="193">
        <v>44648</v>
      </c>
      <c r="DV113" s="191" t="s">
        <v>6668</v>
      </c>
      <c r="DW113" s="181">
        <v>6591000</v>
      </c>
      <c r="DX113" s="185" t="s">
        <v>6665</v>
      </c>
      <c r="DY113" s="185" t="s">
        <v>22</v>
      </c>
      <c r="DZ113" s="185">
        <v>2</v>
      </c>
      <c r="EA113" s="185" t="s">
        <v>6667</v>
      </c>
      <c r="EB113" s="185" t="s">
        <v>6666</v>
      </c>
      <c r="EC113" s="182">
        <v>44648</v>
      </c>
      <c r="ED113" s="192" t="s">
        <v>6672</v>
      </c>
      <c r="EE113" s="189">
        <v>1184000</v>
      </c>
      <c r="EF113" s="192" t="s">
        <v>6669</v>
      </c>
      <c r="EG113" s="192" t="s">
        <v>22</v>
      </c>
      <c r="EH113" s="192">
        <v>2</v>
      </c>
      <c r="EI113" s="192" t="s">
        <v>6671</v>
      </c>
      <c r="EJ113" s="192" t="s">
        <v>6670</v>
      </c>
      <c r="EK113" s="193">
        <v>44648</v>
      </c>
      <c r="EL113" s="191" t="s">
        <v>6027</v>
      </c>
      <c r="EM113" s="181">
        <v>0</v>
      </c>
      <c r="EN113" s="185" t="s">
        <v>6024</v>
      </c>
      <c r="EO113" s="185" t="s">
        <v>22</v>
      </c>
      <c r="EP113" s="185">
        <v>2</v>
      </c>
      <c r="EQ113" s="185" t="s">
        <v>6026</v>
      </c>
      <c r="ER113" s="185" t="s">
        <v>6025</v>
      </c>
      <c r="ES113" s="182">
        <v>44622</v>
      </c>
      <c r="ET113" s="192" t="s">
        <v>6655</v>
      </c>
      <c r="EU113" s="192">
        <v>7727</v>
      </c>
      <c r="EV113" s="192" t="s">
        <v>6652</v>
      </c>
      <c r="EW113" s="192" t="s">
        <v>22</v>
      </c>
      <c r="EX113" s="192">
        <v>2</v>
      </c>
      <c r="EY113" s="192" t="s">
        <v>6654</v>
      </c>
      <c r="EZ113" s="192" t="s">
        <v>6653</v>
      </c>
      <c r="FA113" s="193">
        <v>44648</v>
      </c>
      <c r="FB113" s="191" t="s">
        <v>6028</v>
      </c>
      <c r="FC113" s="185">
        <v>5</v>
      </c>
      <c r="FD113" s="185" t="s">
        <v>14</v>
      </c>
      <c r="FE113" s="185" t="s">
        <v>22</v>
      </c>
      <c r="FF113" s="185">
        <v>2</v>
      </c>
      <c r="FG113" s="185" t="s">
        <v>86</v>
      </c>
      <c r="FH113" s="185" t="s">
        <v>14</v>
      </c>
      <c r="FI113" s="182">
        <v>44622</v>
      </c>
      <c r="FJ113" s="191" t="s">
        <v>6029</v>
      </c>
      <c r="FK113" s="192" t="s">
        <v>14</v>
      </c>
      <c r="FL113" s="192" t="s">
        <v>14</v>
      </c>
      <c r="FM113" s="192" t="s">
        <v>19</v>
      </c>
      <c r="FN113" s="192">
        <v>3</v>
      </c>
      <c r="FO113" s="192" t="s">
        <v>14</v>
      </c>
      <c r="FP113" s="189" t="s">
        <v>14</v>
      </c>
      <c r="FQ113" s="190">
        <v>44622</v>
      </c>
      <c r="FR113" s="191" t="s">
        <v>6030</v>
      </c>
      <c r="FS113" s="185" t="s">
        <v>14</v>
      </c>
      <c r="FT113" s="185" t="s">
        <v>14</v>
      </c>
      <c r="FU113" s="185" t="s">
        <v>19</v>
      </c>
      <c r="FV113" s="185">
        <v>3</v>
      </c>
      <c r="FW113" s="185" t="s">
        <v>14</v>
      </c>
      <c r="FX113" s="185" t="s">
        <v>14</v>
      </c>
      <c r="FY113" s="182">
        <v>44622</v>
      </c>
      <c r="FZ113" s="192" t="s">
        <v>6046</v>
      </c>
      <c r="GA113" s="192">
        <v>2</v>
      </c>
      <c r="GB113" s="192" t="s">
        <v>2716</v>
      </c>
      <c r="GC113" s="192" t="s">
        <v>22</v>
      </c>
      <c r="GD113" s="192">
        <v>2</v>
      </c>
      <c r="GE113" s="192" t="s">
        <v>14</v>
      </c>
      <c r="GF113" s="192" t="s">
        <v>14</v>
      </c>
      <c r="GG113" s="193">
        <v>44622</v>
      </c>
      <c r="GH113" s="191" t="s">
        <v>6052</v>
      </c>
      <c r="GI113" s="185">
        <v>3</v>
      </c>
      <c r="GJ113" s="185" t="s">
        <v>2716</v>
      </c>
      <c r="GK113" s="185" t="s">
        <v>22</v>
      </c>
      <c r="GL113" s="185">
        <v>2</v>
      </c>
      <c r="GM113" s="185" t="s">
        <v>14</v>
      </c>
      <c r="GN113" s="185" t="s">
        <v>14</v>
      </c>
      <c r="GO113" s="182">
        <v>44622</v>
      </c>
      <c r="GP113" s="192" t="s">
        <v>6047</v>
      </c>
      <c r="GQ113" s="192">
        <v>3</v>
      </c>
      <c r="GR113" s="192" t="s">
        <v>2716</v>
      </c>
      <c r="GS113" s="192" t="s">
        <v>22</v>
      </c>
      <c r="GT113" s="192">
        <v>2</v>
      </c>
      <c r="GU113" s="192" t="s">
        <v>14</v>
      </c>
      <c r="GV113" s="192" t="s">
        <v>14</v>
      </c>
      <c r="GW113" s="193">
        <v>44622</v>
      </c>
      <c r="GX113" s="191" t="s">
        <v>6053</v>
      </c>
      <c r="GY113" s="185">
        <v>3</v>
      </c>
      <c r="GZ113" s="185" t="s">
        <v>2716</v>
      </c>
      <c r="HA113" s="185" t="s">
        <v>22</v>
      </c>
      <c r="HB113" s="185">
        <v>2</v>
      </c>
      <c r="HC113" s="185" t="s">
        <v>14</v>
      </c>
      <c r="HD113" s="185" t="s">
        <v>14</v>
      </c>
      <c r="HE113" s="182">
        <v>44622</v>
      </c>
      <c r="HF113" s="192" t="s">
        <v>6045</v>
      </c>
      <c r="HG113" s="192">
        <v>0</v>
      </c>
      <c r="HH113" s="192" t="s">
        <v>2716</v>
      </c>
      <c r="HI113" s="192" t="s">
        <v>22</v>
      </c>
      <c r="HJ113" s="192">
        <v>2</v>
      </c>
      <c r="HK113" s="192" t="s">
        <v>14</v>
      </c>
      <c r="HL113" s="192" t="s">
        <v>14</v>
      </c>
      <c r="HM113" s="193">
        <v>44622</v>
      </c>
      <c r="HN113" s="191" t="s">
        <v>6051</v>
      </c>
      <c r="HO113" s="185">
        <v>3</v>
      </c>
      <c r="HP113" s="185" t="s">
        <v>2716</v>
      </c>
      <c r="HQ113" s="185" t="s">
        <v>22</v>
      </c>
      <c r="HR113" s="185">
        <v>2</v>
      </c>
      <c r="HS113" s="185" t="s">
        <v>14</v>
      </c>
      <c r="HT113" s="185" t="s">
        <v>14</v>
      </c>
      <c r="HU113" s="182">
        <v>44622</v>
      </c>
      <c r="HV113" s="192" t="s">
        <v>6048</v>
      </c>
      <c r="HW113" s="192">
        <v>3</v>
      </c>
      <c r="HX113" s="192" t="s">
        <v>2716</v>
      </c>
      <c r="HY113" s="192" t="s">
        <v>22</v>
      </c>
      <c r="HZ113" s="192">
        <v>2</v>
      </c>
      <c r="IA113" s="192" t="s">
        <v>14</v>
      </c>
      <c r="IB113" s="192" t="s">
        <v>14</v>
      </c>
      <c r="IC113" s="193">
        <v>44622</v>
      </c>
      <c r="ID113" s="191" t="s">
        <v>6050</v>
      </c>
      <c r="IE113" s="185">
        <v>3</v>
      </c>
      <c r="IF113" s="185" t="s">
        <v>2716</v>
      </c>
      <c r="IG113" s="185" t="s">
        <v>22</v>
      </c>
      <c r="IH113" s="185">
        <v>2</v>
      </c>
      <c r="II113" s="185" t="s">
        <v>14</v>
      </c>
      <c r="IJ113" s="185" t="s">
        <v>14</v>
      </c>
      <c r="IK113" s="182">
        <v>44622</v>
      </c>
      <c r="IL113" s="192" t="s">
        <v>6049</v>
      </c>
      <c r="IM113" s="192">
        <v>3</v>
      </c>
      <c r="IN113" s="192" t="s">
        <v>2716</v>
      </c>
      <c r="IO113" s="192" t="s">
        <v>22</v>
      </c>
      <c r="IP113" s="192">
        <v>2</v>
      </c>
      <c r="IQ113" s="192" t="s">
        <v>14</v>
      </c>
      <c r="IR113" s="192" t="s">
        <v>14</v>
      </c>
      <c r="IS113" s="193">
        <v>44622</v>
      </c>
    </row>
    <row r="114" spans="1:253" s="187" customFormat="1" ht="12.95" customHeight="1" x14ac:dyDescent="0.2">
      <c r="A114" s="187" t="s">
        <v>6113</v>
      </c>
      <c r="B114" s="187" t="s">
        <v>8427</v>
      </c>
      <c r="C114" s="187" t="s">
        <v>6114</v>
      </c>
      <c r="D114" s="187" t="s">
        <v>6115</v>
      </c>
      <c r="E114" s="187" t="s">
        <v>8075</v>
      </c>
      <c r="F114" s="187" t="s">
        <v>6118</v>
      </c>
      <c r="G114" s="180">
        <v>19286000</v>
      </c>
      <c r="H114" s="181" t="s">
        <v>3182</v>
      </c>
      <c r="I114" s="181" t="s">
        <v>47</v>
      </c>
      <c r="J114" s="181">
        <v>1</v>
      </c>
      <c r="K114" s="181" t="s">
        <v>6117</v>
      </c>
      <c r="L114" s="181" t="s">
        <v>6116</v>
      </c>
      <c r="M114" s="182">
        <v>44630</v>
      </c>
      <c r="N114" s="191" t="s">
        <v>6122</v>
      </c>
      <c r="O114" s="183">
        <v>15700</v>
      </c>
      <c r="P114" s="183" t="s">
        <v>6119</v>
      </c>
      <c r="Q114" s="183" t="s">
        <v>22</v>
      </c>
      <c r="R114" s="183">
        <v>2</v>
      </c>
      <c r="S114" s="183" t="s">
        <v>6121</v>
      </c>
      <c r="T114" s="183" t="s">
        <v>6120</v>
      </c>
      <c r="U114" s="184">
        <v>44630</v>
      </c>
      <c r="V114" s="191" t="s">
        <v>6126</v>
      </c>
      <c r="W114" s="181">
        <v>5135000</v>
      </c>
      <c r="X114" s="181" t="s">
        <v>6123</v>
      </c>
      <c r="Y114" s="181" t="s">
        <v>22</v>
      </c>
      <c r="Z114" s="181">
        <v>2</v>
      </c>
      <c r="AA114" s="181" t="s">
        <v>6125</v>
      </c>
      <c r="AB114" s="181" t="s">
        <v>6124</v>
      </c>
      <c r="AC114" s="182">
        <v>44630</v>
      </c>
      <c r="AD114" s="191" t="s">
        <v>6130</v>
      </c>
      <c r="AE114" s="189">
        <v>85000</v>
      </c>
      <c r="AF114" s="189" t="s">
        <v>6127</v>
      </c>
      <c r="AG114" s="189" t="s">
        <v>22</v>
      </c>
      <c r="AH114" s="189">
        <v>2</v>
      </c>
      <c r="AI114" s="189" t="s">
        <v>6129</v>
      </c>
      <c r="AJ114" s="189" t="s">
        <v>6128</v>
      </c>
      <c r="AK114" s="190">
        <v>44630</v>
      </c>
      <c r="AL114" s="191" t="s">
        <v>6132</v>
      </c>
      <c r="AM114" s="181">
        <v>85000</v>
      </c>
      <c r="AN114" s="181" t="s">
        <v>6127</v>
      </c>
      <c r="AO114" s="181" t="s">
        <v>22</v>
      </c>
      <c r="AP114" s="181">
        <v>2</v>
      </c>
      <c r="AQ114" s="181" t="s">
        <v>6131</v>
      </c>
      <c r="AR114" s="181" t="s">
        <v>6128</v>
      </c>
      <c r="AS114" s="182">
        <v>44630</v>
      </c>
      <c r="AT114" s="192" t="s">
        <v>9113</v>
      </c>
      <c r="AU114" s="189" t="e">
        <v>#N/A</v>
      </c>
      <c r="AV114" s="189" t="e">
        <v>#N/A</v>
      </c>
      <c r="AW114" s="189" t="e">
        <v>#N/A</v>
      </c>
      <c r="AX114" s="189" t="e">
        <v>#N/A</v>
      </c>
      <c r="AY114" s="189" t="e">
        <v>#N/A</v>
      </c>
      <c r="AZ114" s="189" t="e">
        <v>#N/A</v>
      </c>
      <c r="BA114" s="190" t="e">
        <v>#N/A</v>
      </c>
      <c r="BB114" s="191" t="s">
        <v>9114</v>
      </c>
      <c r="BC114" s="181" t="e">
        <v>#N/A</v>
      </c>
      <c r="BD114" s="181" t="e">
        <v>#N/A</v>
      </c>
      <c r="BE114" s="181" t="e">
        <v>#N/A</v>
      </c>
      <c r="BF114" s="181" t="e">
        <v>#N/A</v>
      </c>
      <c r="BG114" s="181" t="e">
        <v>#N/A</v>
      </c>
      <c r="BH114" s="181" t="e">
        <v>#N/A</v>
      </c>
      <c r="BI114" s="182" t="e">
        <v>#N/A</v>
      </c>
      <c r="BJ114" s="192" t="s">
        <v>6134</v>
      </c>
      <c r="BK114" s="192">
        <v>0</v>
      </c>
      <c r="BL114" s="192" t="s">
        <v>6079</v>
      </c>
      <c r="BM114" s="192" t="s">
        <v>22</v>
      </c>
      <c r="BN114" s="192">
        <v>2</v>
      </c>
      <c r="BO114" s="192" t="s">
        <v>6133</v>
      </c>
      <c r="BP114" s="189" t="s">
        <v>1918</v>
      </c>
      <c r="BQ114" s="193">
        <v>44630</v>
      </c>
      <c r="BR114" s="191" t="s">
        <v>9115</v>
      </c>
      <c r="BS114" s="185" t="e">
        <v>#N/A</v>
      </c>
      <c r="BT114" s="185" t="e">
        <v>#N/A</v>
      </c>
      <c r="BU114" s="185" t="e">
        <v>#N/A</v>
      </c>
      <c r="BV114" s="185" t="e">
        <v>#N/A</v>
      </c>
      <c r="BW114" s="185" t="e">
        <v>#N/A</v>
      </c>
      <c r="BX114" s="185" t="e">
        <v>#N/A</v>
      </c>
      <c r="BY114" s="182" t="e">
        <v>#N/A</v>
      </c>
      <c r="BZ114" s="192" t="s">
        <v>9116</v>
      </c>
      <c r="CA114" s="192" t="e">
        <v>#N/A</v>
      </c>
      <c r="CB114" s="192" t="e">
        <v>#N/A</v>
      </c>
      <c r="CC114" s="192" t="e">
        <v>#N/A</v>
      </c>
      <c r="CD114" s="192" t="e">
        <v>#N/A</v>
      </c>
      <c r="CE114" s="192" t="e">
        <v>#N/A</v>
      </c>
      <c r="CF114" s="192" t="e">
        <v>#N/A</v>
      </c>
      <c r="CG114" s="193" t="e">
        <v>#N/A</v>
      </c>
      <c r="CH114" s="191" t="s">
        <v>9117</v>
      </c>
      <c r="CI114" s="192" t="e">
        <v>#N/A</v>
      </c>
      <c r="CJ114" s="192" t="e">
        <v>#N/A</v>
      </c>
      <c r="CK114" s="192" t="e">
        <v>#N/A</v>
      </c>
      <c r="CL114" s="192" t="e">
        <v>#N/A</v>
      </c>
      <c r="CM114" s="192" t="e">
        <v>#N/A</v>
      </c>
      <c r="CN114" s="192" t="e">
        <v>#N/A</v>
      </c>
      <c r="CO114" s="194" t="e">
        <v>#N/A</v>
      </c>
      <c r="CP114" s="192" t="s">
        <v>9118</v>
      </c>
      <c r="CQ114" s="185" t="e">
        <v>#N/A</v>
      </c>
      <c r="CR114" s="185" t="e">
        <v>#N/A</v>
      </c>
      <c r="CS114" s="185" t="e">
        <v>#N/A</v>
      </c>
      <c r="CT114" s="185" t="e">
        <v>#N/A</v>
      </c>
      <c r="CU114" s="185" t="e">
        <v>#N/A</v>
      </c>
      <c r="CV114" s="185" t="e">
        <v>#N/A</v>
      </c>
      <c r="CW114" s="182" t="e">
        <v>#N/A</v>
      </c>
      <c r="CX114" s="192" t="s">
        <v>6136</v>
      </c>
      <c r="CY114" s="189">
        <v>0</v>
      </c>
      <c r="CZ114" s="189" t="s">
        <v>6123</v>
      </c>
      <c r="DA114" s="189" t="s">
        <v>22</v>
      </c>
      <c r="DB114" s="189">
        <v>2</v>
      </c>
      <c r="DC114" s="189" t="s">
        <v>6135</v>
      </c>
      <c r="DD114" s="189" t="s">
        <v>6124</v>
      </c>
      <c r="DE114" s="195">
        <v>44630</v>
      </c>
      <c r="DF114" s="191" t="s">
        <v>6137</v>
      </c>
      <c r="DG114" s="181">
        <v>5049000</v>
      </c>
      <c r="DH114" s="185" t="s">
        <v>6123</v>
      </c>
      <c r="DI114" s="185" t="s">
        <v>22</v>
      </c>
      <c r="DJ114" s="185">
        <v>2</v>
      </c>
      <c r="DK114" s="185" t="s">
        <v>6135</v>
      </c>
      <c r="DL114" s="185" t="s">
        <v>6124</v>
      </c>
      <c r="DM114" s="182">
        <v>44630</v>
      </c>
      <c r="DN114" s="192" t="s">
        <v>6138</v>
      </c>
      <c r="DO114" s="189">
        <v>85000</v>
      </c>
      <c r="DP114" s="192" t="s">
        <v>6123</v>
      </c>
      <c r="DQ114" s="192" t="s">
        <v>22</v>
      </c>
      <c r="DR114" s="192">
        <v>2</v>
      </c>
      <c r="DS114" s="192" t="s">
        <v>6135</v>
      </c>
      <c r="DT114" s="192" t="s">
        <v>6124</v>
      </c>
      <c r="DU114" s="193">
        <v>44630</v>
      </c>
      <c r="DV114" s="191" t="s">
        <v>6139</v>
      </c>
      <c r="DW114" s="181">
        <v>0</v>
      </c>
      <c r="DX114" s="185" t="s">
        <v>6123</v>
      </c>
      <c r="DY114" s="185" t="s">
        <v>22</v>
      </c>
      <c r="DZ114" s="185">
        <v>2</v>
      </c>
      <c r="EA114" s="185" t="s">
        <v>6135</v>
      </c>
      <c r="EB114" s="185" t="s">
        <v>6124</v>
      </c>
      <c r="EC114" s="182">
        <v>44630</v>
      </c>
      <c r="ED114" s="192" t="s">
        <v>6140</v>
      </c>
      <c r="EE114" s="189">
        <v>0</v>
      </c>
      <c r="EF114" s="192" t="s">
        <v>6123</v>
      </c>
      <c r="EG114" s="192" t="s">
        <v>22</v>
      </c>
      <c r="EH114" s="192">
        <v>2</v>
      </c>
      <c r="EI114" s="192" t="s">
        <v>6135</v>
      </c>
      <c r="EJ114" s="192" t="s">
        <v>6124</v>
      </c>
      <c r="EK114" s="193">
        <v>44630</v>
      </c>
      <c r="EL114" s="191" t="s">
        <v>6141</v>
      </c>
      <c r="EM114" s="181">
        <v>0</v>
      </c>
      <c r="EN114" s="185" t="s">
        <v>6123</v>
      </c>
      <c r="EO114" s="185" t="s">
        <v>22</v>
      </c>
      <c r="EP114" s="185">
        <v>2</v>
      </c>
      <c r="EQ114" s="185" t="s">
        <v>6135</v>
      </c>
      <c r="ER114" s="185" t="s">
        <v>6124</v>
      </c>
      <c r="ES114" s="182">
        <v>44630</v>
      </c>
      <c r="ET114" s="192" t="s">
        <v>6142</v>
      </c>
      <c r="EU114" s="192">
        <v>0</v>
      </c>
      <c r="EV114" s="192" t="s">
        <v>6079</v>
      </c>
      <c r="EW114" s="192" t="s">
        <v>22</v>
      </c>
      <c r="EX114" s="192">
        <v>2</v>
      </c>
      <c r="EY114" s="192" t="s">
        <v>6080</v>
      </c>
      <c r="EZ114" s="192" t="s">
        <v>1918</v>
      </c>
      <c r="FA114" s="193">
        <v>44630</v>
      </c>
      <c r="FB114" s="191" t="s">
        <v>6143</v>
      </c>
      <c r="FC114" s="185">
        <v>2</v>
      </c>
      <c r="FD114" s="185" t="s">
        <v>6123</v>
      </c>
      <c r="FE114" s="185" t="s">
        <v>22</v>
      </c>
      <c r="FF114" s="185">
        <v>2</v>
      </c>
      <c r="FG114" s="185" t="s">
        <v>6091</v>
      </c>
      <c r="FH114" s="185" t="s">
        <v>6124</v>
      </c>
      <c r="FI114" s="182">
        <v>44630</v>
      </c>
      <c r="FJ114" s="191" t="s">
        <v>9119</v>
      </c>
      <c r="FK114" s="192" t="e">
        <v>#N/A</v>
      </c>
      <c r="FL114" s="192" t="e">
        <v>#N/A</v>
      </c>
      <c r="FM114" s="192" t="e">
        <v>#N/A</v>
      </c>
      <c r="FN114" s="192" t="e">
        <v>#N/A</v>
      </c>
      <c r="FO114" s="192" t="e">
        <v>#N/A</v>
      </c>
      <c r="FP114" s="189" t="e">
        <v>#N/A</v>
      </c>
      <c r="FQ114" s="190" t="e">
        <v>#N/A</v>
      </c>
      <c r="FR114" s="191" t="s">
        <v>9120</v>
      </c>
      <c r="FS114" s="185" t="e">
        <v>#N/A</v>
      </c>
      <c r="FT114" s="185" t="e">
        <v>#N/A</v>
      </c>
      <c r="FU114" s="185" t="e">
        <v>#N/A</v>
      </c>
      <c r="FV114" s="185" t="e">
        <v>#N/A</v>
      </c>
      <c r="FW114" s="185" t="e">
        <v>#N/A</v>
      </c>
      <c r="FX114" s="185" t="e">
        <v>#N/A</v>
      </c>
      <c r="FY114" s="182" t="e">
        <v>#N/A</v>
      </c>
      <c r="FZ114" s="192" t="s">
        <v>6145</v>
      </c>
      <c r="GA114" s="192">
        <v>0</v>
      </c>
      <c r="GB114" s="192" t="s">
        <v>2716</v>
      </c>
      <c r="GC114" s="192" t="s">
        <v>22</v>
      </c>
      <c r="GD114" s="192">
        <v>2</v>
      </c>
      <c r="GE114" s="192" t="s">
        <v>14</v>
      </c>
      <c r="GF114" s="192" t="s">
        <v>14</v>
      </c>
      <c r="GG114" s="193">
        <v>44630</v>
      </c>
      <c r="GH114" s="191" t="s">
        <v>6151</v>
      </c>
      <c r="GI114" s="185">
        <v>0</v>
      </c>
      <c r="GJ114" s="185" t="s">
        <v>2716</v>
      </c>
      <c r="GK114" s="185" t="s">
        <v>22</v>
      </c>
      <c r="GL114" s="185">
        <v>2</v>
      </c>
      <c r="GM114" s="185" t="s">
        <v>14</v>
      </c>
      <c r="GN114" s="185" t="s">
        <v>14</v>
      </c>
      <c r="GO114" s="182">
        <v>44630</v>
      </c>
      <c r="GP114" s="192" t="s">
        <v>6146</v>
      </c>
      <c r="GQ114" s="192">
        <v>0</v>
      </c>
      <c r="GR114" s="192" t="s">
        <v>2716</v>
      </c>
      <c r="GS114" s="192" t="s">
        <v>22</v>
      </c>
      <c r="GT114" s="192">
        <v>2</v>
      </c>
      <c r="GU114" s="192" t="s">
        <v>14</v>
      </c>
      <c r="GV114" s="192" t="s">
        <v>14</v>
      </c>
      <c r="GW114" s="193">
        <v>44630</v>
      </c>
      <c r="GX114" s="191" t="s">
        <v>6152</v>
      </c>
      <c r="GY114" s="185">
        <v>0</v>
      </c>
      <c r="GZ114" s="185" t="s">
        <v>2716</v>
      </c>
      <c r="HA114" s="185" t="s">
        <v>22</v>
      </c>
      <c r="HB114" s="185">
        <v>2</v>
      </c>
      <c r="HC114" s="185" t="s">
        <v>14</v>
      </c>
      <c r="HD114" s="185" t="s">
        <v>14</v>
      </c>
      <c r="HE114" s="182">
        <v>44630</v>
      </c>
      <c r="HF114" s="192" t="s">
        <v>6144</v>
      </c>
      <c r="HG114" s="192">
        <v>0</v>
      </c>
      <c r="HH114" s="192" t="s">
        <v>2716</v>
      </c>
      <c r="HI114" s="192" t="s">
        <v>22</v>
      </c>
      <c r="HJ114" s="192">
        <v>2</v>
      </c>
      <c r="HK114" s="192" t="s">
        <v>14</v>
      </c>
      <c r="HL114" s="192" t="s">
        <v>14</v>
      </c>
      <c r="HM114" s="193">
        <v>44630</v>
      </c>
      <c r="HN114" s="191" t="s">
        <v>6150</v>
      </c>
      <c r="HO114" s="185">
        <v>0</v>
      </c>
      <c r="HP114" s="185" t="s">
        <v>2716</v>
      </c>
      <c r="HQ114" s="185" t="s">
        <v>22</v>
      </c>
      <c r="HR114" s="185">
        <v>2</v>
      </c>
      <c r="HS114" s="185" t="s">
        <v>14</v>
      </c>
      <c r="HT114" s="185" t="s">
        <v>14</v>
      </c>
      <c r="HU114" s="182">
        <v>44630</v>
      </c>
      <c r="HV114" s="192" t="s">
        <v>6147</v>
      </c>
      <c r="HW114" s="192">
        <v>0</v>
      </c>
      <c r="HX114" s="192" t="s">
        <v>2716</v>
      </c>
      <c r="HY114" s="192" t="s">
        <v>22</v>
      </c>
      <c r="HZ114" s="192">
        <v>2</v>
      </c>
      <c r="IA114" s="192" t="s">
        <v>14</v>
      </c>
      <c r="IB114" s="192" t="s">
        <v>14</v>
      </c>
      <c r="IC114" s="193">
        <v>44630</v>
      </c>
      <c r="ID114" s="191" t="s">
        <v>6149</v>
      </c>
      <c r="IE114" s="185">
        <v>0</v>
      </c>
      <c r="IF114" s="185" t="s">
        <v>2716</v>
      </c>
      <c r="IG114" s="185" t="s">
        <v>22</v>
      </c>
      <c r="IH114" s="185">
        <v>2</v>
      </c>
      <c r="II114" s="185" t="s">
        <v>14</v>
      </c>
      <c r="IJ114" s="185" t="s">
        <v>14</v>
      </c>
      <c r="IK114" s="182">
        <v>44630</v>
      </c>
      <c r="IL114" s="192" t="s">
        <v>6148</v>
      </c>
      <c r="IM114" s="192">
        <v>0</v>
      </c>
      <c r="IN114" s="192" t="s">
        <v>2716</v>
      </c>
      <c r="IO114" s="192" t="s">
        <v>22</v>
      </c>
      <c r="IP114" s="192">
        <v>2</v>
      </c>
      <c r="IQ114" s="192" t="s">
        <v>14</v>
      </c>
      <c r="IR114" s="192" t="s">
        <v>14</v>
      </c>
      <c r="IS114" s="193">
        <v>44630</v>
      </c>
    </row>
    <row r="115" spans="1:253" s="187" customFormat="1" ht="12.95" customHeight="1" x14ac:dyDescent="0.2">
      <c r="A115" s="187" t="s">
        <v>623</v>
      </c>
      <c r="B115" s="187" t="s">
        <v>8427</v>
      </c>
      <c r="C115" s="187" t="s">
        <v>624</v>
      </c>
      <c r="D115" s="187" t="s">
        <v>625</v>
      </c>
      <c r="E115" s="187" t="s">
        <v>8078</v>
      </c>
      <c r="F115" s="187" t="s">
        <v>6769</v>
      </c>
      <c r="G115" s="180">
        <v>12952000</v>
      </c>
      <c r="H115" s="181" t="s">
        <v>6766</v>
      </c>
      <c r="I115" s="181" t="s">
        <v>47</v>
      </c>
      <c r="J115" s="181">
        <v>1</v>
      </c>
      <c r="K115" s="181" t="s">
        <v>6768</v>
      </c>
      <c r="L115" s="181" t="s">
        <v>6767</v>
      </c>
      <c r="M115" s="182">
        <v>44650</v>
      </c>
      <c r="N115" s="191" t="s">
        <v>6773</v>
      </c>
      <c r="O115" s="183">
        <v>20524</v>
      </c>
      <c r="P115" s="183" t="s">
        <v>6770</v>
      </c>
      <c r="Q115" s="183" t="s">
        <v>22</v>
      </c>
      <c r="R115" s="183">
        <v>2</v>
      </c>
      <c r="S115" s="183" t="s">
        <v>6772</v>
      </c>
      <c r="T115" s="183" t="s">
        <v>6771</v>
      </c>
      <c r="U115" s="184">
        <v>44650</v>
      </c>
      <c r="V115" s="191" t="s">
        <v>6775</v>
      </c>
      <c r="W115" s="181">
        <v>2369000</v>
      </c>
      <c r="X115" s="181" t="s">
        <v>6770</v>
      </c>
      <c r="Y115" s="181" t="s">
        <v>22</v>
      </c>
      <c r="Z115" s="181">
        <v>2</v>
      </c>
      <c r="AA115" s="181" t="s">
        <v>6774</v>
      </c>
      <c r="AB115" s="181" t="s">
        <v>6771</v>
      </c>
      <c r="AC115" s="182">
        <v>44650</v>
      </c>
      <c r="AD115" s="191" t="s">
        <v>6779</v>
      </c>
      <c r="AE115" s="189">
        <v>127000</v>
      </c>
      <c r="AF115" s="189" t="s">
        <v>6776</v>
      </c>
      <c r="AG115" s="189" t="s">
        <v>22</v>
      </c>
      <c r="AH115" s="189">
        <v>2</v>
      </c>
      <c r="AI115" s="189" t="s">
        <v>6778</v>
      </c>
      <c r="AJ115" s="189" t="s">
        <v>6777</v>
      </c>
      <c r="AK115" s="190">
        <v>44650</v>
      </c>
      <c r="AL115" s="191" t="s">
        <v>6780</v>
      </c>
      <c r="AM115" s="181">
        <v>127000</v>
      </c>
      <c r="AN115" s="181" t="s">
        <v>6776</v>
      </c>
      <c r="AO115" s="181" t="s">
        <v>22</v>
      </c>
      <c r="AP115" s="181">
        <v>2</v>
      </c>
      <c r="AQ115" s="181" t="s">
        <v>6778</v>
      </c>
      <c r="AR115" s="181" t="s">
        <v>6777</v>
      </c>
      <c r="AS115" s="182">
        <v>44650</v>
      </c>
      <c r="AT115" s="192" t="s">
        <v>636</v>
      </c>
      <c r="AU115" s="189" t="s">
        <v>14</v>
      </c>
      <c r="AV115" s="189" t="s">
        <v>631</v>
      </c>
      <c r="AW115" s="189" t="s">
        <v>22</v>
      </c>
      <c r="AX115" s="189">
        <v>2</v>
      </c>
      <c r="AY115" s="189" t="s">
        <v>635</v>
      </c>
      <c r="AZ115" s="189" t="s">
        <v>632</v>
      </c>
      <c r="BA115" s="190">
        <v>43511</v>
      </c>
      <c r="BB115" s="191" t="s">
        <v>634</v>
      </c>
      <c r="BC115" s="181" t="s">
        <v>14</v>
      </c>
      <c r="BD115" s="181" t="s">
        <v>631</v>
      </c>
      <c r="BE115" s="181" t="s">
        <v>22</v>
      </c>
      <c r="BF115" s="181">
        <v>2</v>
      </c>
      <c r="BG115" s="181" t="s">
        <v>633</v>
      </c>
      <c r="BH115" s="181" t="s">
        <v>632</v>
      </c>
      <c r="BI115" s="182">
        <v>43511</v>
      </c>
      <c r="BJ115" s="192" t="s">
        <v>1993</v>
      </c>
      <c r="BK115" s="192" t="s">
        <v>14</v>
      </c>
      <c r="BL115" s="192" t="s">
        <v>14</v>
      </c>
      <c r="BM115" s="192" t="s">
        <v>14</v>
      </c>
      <c r="BN115" s="192" t="s">
        <v>14</v>
      </c>
      <c r="BO115" s="192" t="s">
        <v>1991</v>
      </c>
      <c r="BP115" s="189" t="s">
        <v>14</v>
      </c>
      <c r="BQ115" s="193">
        <v>44134</v>
      </c>
      <c r="BR115" s="191" t="s">
        <v>627</v>
      </c>
      <c r="BS115" s="185">
        <v>0</v>
      </c>
      <c r="BT115" s="185">
        <v>0</v>
      </c>
      <c r="BU115" s="185" t="s">
        <v>22</v>
      </c>
      <c r="BV115" s="185">
        <v>2</v>
      </c>
      <c r="BW115" s="185" t="s">
        <v>626</v>
      </c>
      <c r="BX115" s="185">
        <v>0</v>
      </c>
      <c r="BY115" s="182">
        <v>43511</v>
      </c>
      <c r="BZ115" s="192" t="s">
        <v>628</v>
      </c>
      <c r="CA115" s="192">
        <v>0</v>
      </c>
      <c r="CB115" s="192">
        <v>0</v>
      </c>
      <c r="CC115" s="192" t="s">
        <v>22</v>
      </c>
      <c r="CD115" s="192">
        <v>2</v>
      </c>
      <c r="CE115" s="192" t="s">
        <v>626</v>
      </c>
      <c r="CF115" s="192">
        <v>0</v>
      </c>
      <c r="CG115" s="193">
        <v>43511</v>
      </c>
      <c r="CH115" s="191" t="s">
        <v>9121</v>
      </c>
      <c r="CI115" s="192" t="e">
        <v>#N/A</v>
      </c>
      <c r="CJ115" s="192" t="e">
        <v>#N/A</v>
      </c>
      <c r="CK115" s="192" t="e">
        <v>#N/A</v>
      </c>
      <c r="CL115" s="192" t="e">
        <v>#N/A</v>
      </c>
      <c r="CM115" s="192" t="e">
        <v>#N/A</v>
      </c>
      <c r="CN115" s="192" t="e">
        <v>#N/A</v>
      </c>
      <c r="CO115" s="194" t="e">
        <v>#N/A</v>
      </c>
      <c r="CP115" s="192" t="s">
        <v>630</v>
      </c>
      <c r="CQ115" s="185">
        <v>0</v>
      </c>
      <c r="CR115" s="185">
        <v>0</v>
      </c>
      <c r="CS115" s="185" t="s">
        <v>22</v>
      </c>
      <c r="CT115" s="185">
        <v>2</v>
      </c>
      <c r="CU115" s="185" t="s">
        <v>629</v>
      </c>
      <c r="CV115" s="185">
        <v>0</v>
      </c>
      <c r="CW115" s="182">
        <v>43511</v>
      </c>
      <c r="CX115" s="192" t="s">
        <v>6781</v>
      </c>
      <c r="CY115" s="189">
        <v>127000</v>
      </c>
      <c r="CZ115" s="189" t="s">
        <v>6776</v>
      </c>
      <c r="DA115" s="189" t="s">
        <v>22</v>
      </c>
      <c r="DB115" s="189">
        <v>2</v>
      </c>
      <c r="DC115" s="189" t="s">
        <v>6784</v>
      </c>
      <c r="DD115" s="189" t="s">
        <v>6777</v>
      </c>
      <c r="DE115" s="195">
        <v>44650</v>
      </c>
      <c r="DF115" s="191" t="s">
        <v>6785</v>
      </c>
      <c r="DG115" s="181">
        <v>2242000</v>
      </c>
      <c r="DH115" s="185" t="s">
        <v>6782</v>
      </c>
      <c r="DI115" s="185" t="s">
        <v>22</v>
      </c>
      <c r="DJ115" s="185">
        <v>2</v>
      </c>
      <c r="DK115" s="185" t="s">
        <v>6784</v>
      </c>
      <c r="DL115" s="185" t="s">
        <v>6783</v>
      </c>
      <c r="DM115" s="182">
        <v>44650</v>
      </c>
      <c r="DN115" s="192" t="s">
        <v>6786</v>
      </c>
      <c r="DO115" s="189">
        <v>0</v>
      </c>
      <c r="DP115" s="192" t="s">
        <v>6776</v>
      </c>
      <c r="DQ115" s="192" t="s">
        <v>22</v>
      </c>
      <c r="DR115" s="192">
        <v>2</v>
      </c>
      <c r="DS115" s="192" t="s">
        <v>6784</v>
      </c>
      <c r="DT115" s="192" t="s">
        <v>6777</v>
      </c>
      <c r="DU115" s="193">
        <v>44650</v>
      </c>
      <c r="DV115" s="191" t="s">
        <v>6787</v>
      </c>
      <c r="DW115" s="181">
        <v>127000</v>
      </c>
      <c r="DX115" s="185" t="s">
        <v>6776</v>
      </c>
      <c r="DY115" s="185" t="s">
        <v>22</v>
      </c>
      <c r="DZ115" s="185">
        <v>2</v>
      </c>
      <c r="EA115" s="185" t="s">
        <v>6784</v>
      </c>
      <c r="EB115" s="185" t="s">
        <v>6777</v>
      </c>
      <c r="EC115" s="182">
        <v>44650</v>
      </c>
      <c r="ED115" s="192" t="s">
        <v>6788</v>
      </c>
      <c r="EE115" s="189">
        <v>0</v>
      </c>
      <c r="EF115" s="192" t="s">
        <v>14</v>
      </c>
      <c r="EG115" s="192" t="s">
        <v>19</v>
      </c>
      <c r="EH115" s="192">
        <v>3</v>
      </c>
      <c r="EI115" s="192" t="s">
        <v>6784</v>
      </c>
      <c r="EJ115" s="192" t="s">
        <v>14</v>
      </c>
      <c r="EK115" s="193">
        <v>44650</v>
      </c>
      <c r="EL115" s="191" t="s">
        <v>6789</v>
      </c>
      <c r="EM115" s="181">
        <v>0</v>
      </c>
      <c r="EN115" s="185" t="s">
        <v>14</v>
      </c>
      <c r="EO115" s="185" t="s">
        <v>19</v>
      </c>
      <c r="EP115" s="185">
        <v>3</v>
      </c>
      <c r="EQ115" s="185" t="s">
        <v>6784</v>
      </c>
      <c r="ER115" s="185" t="s">
        <v>14</v>
      </c>
      <c r="ES115" s="182">
        <v>44650</v>
      </c>
      <c r="ET115" s="192" t="s">
        <v>1992</v>
      </c>
      <c r="EU115" s="192" t="s">
        <v>14</v>
      </c>
      <c r="EV115" s="192" t="s">
        <v>14</v>
      </c>
      <c r="EW115" s="192" t="s">
        <v>14</v>
      </c>
      <c r="EX115" s="192" t="s">
        <v>14</v>
      </c>
      <c r="EY115" s="192" t="s">
        <v>1991</v>
      </c>
      <c r="EZ115" s="192" t="s">
        <v>14</v>
      </c>
      <c r="FA115" s="193">
        <v>44134</v>
      </c>
      <c r="FB115" s="191" t="s">
        <v>6791</v>
      </c>
      <c r="FC115" s="185">
        <v>2</v>
      </c>
      <c r="FD115" s="185" t="s">
        <v>14</v>
      </c>
      <c r="FE115" s="185" t="s">
        <v>22</v>
      </c>
      <c r="FF115" s="185">
        <v>2</v>
      </c>
      <c r="FG115" s="185" t="s">
        <v>6790</v>
      </c>
      <c r="FH115" s="185" t="s">
        <v>14</v>
      </c>
      <c r="FI115" s="182">
        <v>44650</v>
      </c>
      <c r="FJ115" s="191" t="s">
        <v>638</v>
      </c>
      <c r="FK115" s="192">
        <v>0</v>
      </c>
      <c r="FL115" s="192">
        <v>0</v>
      </c>
      <c r="FM115" s="192" t="s">
        <v>22</v>
      </c>
      <c r="FN115" s="192">
        <v>2</v>
      </c>
      <c r="FO115" s="192" t="s">
        <v>637</v>
      </c>
      <c r="FP115" s="189">
        <v>0</v>
      </c>
      <c r="FQ115" s="190">
        <v>43511</v>
      </c>
      <c r="FR115" s="191" t="s">
        <v>639</v>
      </c>
      <c r="FS115" s="185">
        <v>0</v>
      </c>
      <c r="FT115" s="185">
        <v>0</v>
      </c>
      <c r="FU115" s="185" t="s">
        <v>22</v>
      </c>
      <c r="FV115" s="185">
        <v>2</v>
      </c>
      <c r="FW115" s="185">
        <v>0</v>
      </c>
      <c r="FX115" s="185">
        <v>0</v>
      </c>
      <c r="FY115" s="182">
        <v>43511</v>
      </c>
      <c r="FZ115" s="192" t="s">
        <v>4329</v>
      </c>
      <c r="GA115" s="192">
        <v>1</v>
      </c>
      <c r="GB115" s="192" t="s">
        <v>2716</v>
      </c>
      <c r="GC115" s="192" t="s">
        <v>22</v>
      </c>
      <c r="GD115" s="192">
        <v>2</v>
      </c>
      <c r="GE115" s="192" t="s">
        <v>14</v>
      </c>
      <c r="GF115" s="192" t="s">
        <v>14</v>
      </c>
      <c r="GG115" s="193">
        <v>44498</v>
      </c>
      <c r="GH115" s="191" t="s">
        <v>4335</v>
      </c>
      <c r="GI115" s="185">
        <v>0</v>
      </c>
      <c r="GJ115" s="185" t="s">
        <v>2716</v>
      </c>
      <c r="GK115" s="185" t="s">
        <v>22</v>
      </c>
      <c r="GL115" s="185">
        <v>2</v>
      </c>
      <c r="GM115" s="185" t="s">
        <v>14</v>
      </c>
      <c r="GN115" s="185" t="s">
        <v>14</v>
      </c>
      <c r="GO115" s="182">
        <v>44498</v>
      </c>
      <c r="GP115" s="192" t="s">
        <v>4330</v>
      </c>
      <c r="GQ115" s="192">
        <v>0</v>
      </c>
      <c r="GR115" s="192" t="s">
        <v>2716</v>
      </c>
      <c r="GS115" s="192" t="s">
        <v>22</v>
      </c>
      <c r="GT115" s="192">
        <v>2</v>
      </c>
      <c r="GU115" s="192" t="s">
        <v>14</v>
      </c>
      <c r="GV115" s="192" t="s">
        <v>14</v>
      </c>
      <c r="GW115" s="193">
        <v>44498</v>
      </c>
      <c r="GX115" s="191" t="s">
        <v>4336</v>
      </c>
      <c r="GY115" s="185">
        <v>0</v>
      </c>
      <c r="GZ115" s="185" t="s">
        <v>2716</v>
      </c>
      <c r="HA115" s="185" t="s">
        <v>22</v>
      </c>
      <c r="HB115" s="185">
        <v>2</v>
      </c>
      <c r="HC115" s="185" t="s">
        <v>14</v>
      </c>
      <c r="HD115" s="185" t="s">
        <v>14</v>
      </c>
      <c r="HE115" s="182">
        <v>44498</v>
      </c>
      <c r="HF115" s="192" t="s">
        <v>4328</v>
      </c>
      <c r="HG115" s="192">
        <v>0</v>
      </c>
      <c r="HH115" s="192" t="s">
        <v>2716</v>
      </c>
      <c r="HI115" s="192" t="s">
        <v>22</v>
      </c>
      <c r="HJ115" s="192">
        <v>2</v>
      </c>
      <c r="HK115" s="192" t="s">
        <v>14</v>
      </c>
      <c r="HL115" s="192" t="s">
        <v>14</v>
      </c>
      <c r="HM115" s="193">
        <v>44498</v>
      </c>
      <c r="HN115" s="191" t="s">
        <v>4334</v>
      </c>
      <c r="HO115" s="185">
        <v>1</v>
      </c>
      <c r="HP115" s="185" t="s">
        <v>2716</v>
      </c>
      <c r="HQ115" s="185" t="s">
        <v>22</v>
      </c>
      <c r="HR115" s="185">
        <v>2</v>
      </c>
      <c r="HS115" s="185" t="s">
        <v>14</v>
      </c>
      <c r="HT115" s="185" t="s">
        <v>14</v>
      </c>
      <c r="HU115" s="182">
        <v>44498</v>
      </c>
      <c r="HV115" s="192" t="s">
        <v>4331</v>
      </c>
      <c r="HW115" s="192">
        <v>0</v>
      </c>
      <c r="HX115" s="192" t="s">
        <v>2716</v>
      </c>
      <c r="HY115" s="192" t="s">
        <v>22</v>
      </c>
      <c r="HZ115" s="192">
        <v>2</v>
      </c>
      <c r="IA115" s="192" t="s">
        <v>14</v>
      </c>
      <c r="IB115" s="192" t="s">
        <v>14</v>
      </c>
      <c r="IC115" s="193">
        <v>44498</v>
      </c>
      <c r="ID115" s="191" t="s">
        <v>4333</v>
      </c>
      <c r="IE115" s="185">
        <v>0</v>
      </c>
      <c r="IF115" s="185" t="s">
        <v>2716</v>
      </c>
      <c r="IG115" s="185" t="s">
        <v>22</v>
      </c>
      <c r="IH115" s="185">
        <v>2</v>
      </c>
      <c r="II115" s="185" t="s">
        <v>14</v>
      </c>
      <c r="IJ115" s="185" t="s">
        <v>14</v>
      </c>
      <c r="IK115" s="182">
        <v>44498</v>
      </c>
      <c r="IL115" s="192" t="s">
        <v>4332</v>
      </c>
      <c r="IM115" s="192">
        <v>1</v>
      </c>
      <c r="IN115" s="192" t="s">
        <v>2716</v>
      </c>
      <c r="IO115" s="192" t="s">
        <v>22</v>
      </c>
      <c r="IP115" s="192">
        <v>2</v>
      </c>
      <c r="IQ115" s="192" t="s">
        <v>14</v>
      </c>
      <c r="IR115" s="192" t="s">
        <v>14</v>
      </c>
      <c r="IS115" s="193">
        <v>44498</v>
      </c>
    </row>
    <row r="116" spans="1:253" s="187" customFormat="1" ht="12.95" customHeight="1" x14ac:dyDescent="0.2">
      <c r="A116" s="187" t="s">
        <v>640</v>
      </c>
      <c r="B116" s="187" t="s">
        <v>8433</v>
      </c>
      <c r="C116" s="187" t="s">
        <v>641</v>
      </c>
      <c r="D116" s="187" t="s">
        <v>642</v>
      </c>
      <c r="E116" s="187" t="s">
        <v>8081</v>
      </c>
      <c r="F116" s="187" t="s">
        <v>7657</v>
      </c>
      <c r="G116" s="180">
        <v>48000000</v>
      </c>
      <c r="H116" s="181" t="s">
        <v>4893</v>
      </c>
      <c r="I116" s="181" t="s">
        <v>47</v>
      </c>
      <c r="J116" s="181">
        <v>1</v>
      </c>
      <c r="K116" s="181" t="s">
        <v>7656</v>
      </c>
      <c r="L116" s="181" t="s">
        <v>4894</v>
      </c>
      <c r="M116" s="182">
        <v>44680</v>
      </c>
      <c r="N116" s="191" t="s">
        <v>2803</v>
      </c>
      <c r="O116" s="183">
        <v>1840687</v>
      </c>
      <c r="P116" s="183" t="s">
        <v>2800</v>
      </c>
      <c r="Q116" s="183" t="s">
        <v>22</v>
      </c>
      <c r="R116" s="183">
        <v>2</v>
      </c>
      <c r="S116" s="183" t="s">
        <v>2802</v>
      </c>
      <c r="T116" s="183" t="s">
        <v>2801</v>
      </c>
      <c r="U116" s="184">
        <v>44375</v>
      </c>
      <c r="V116" s="191" t="s">
        <v>4907</v>
      </c>
      <c r="W116" s="181">
        <v>48000000</v>
      </c>
      <c r="X116" s="181" t="s">
        <v>4893</v>
      </c>
      <c r="Y116" s="181" t="s">
        <v>47</v>
      </c>
      <c r="Z116" s="181">
        <v>1</v>
      </c>
      <c r="AA116" s="181" t="s">
        <v>4906</v>
      </c>
      <c r="AB116" s="181" t="s">
        <v>4894</v>
      </c>
      <c r="AC116" s="182">
        <v>44557</v>
      </c>
      <c r="AD116" s="191" t="s">
        <v>4909</v>
      </c>
      <c r="AE116" s="189">
        <v>30100000</v>
      </c>
      <c r="AF116" s="189" t="s">
        <v>4893</v>
      </c>
      <c r="AG116" s="189" t="s">
        <v>47</v>
      </c>
      <c r="AH116" s="189">
        <v>1</v>
      </c>
      <c r="AI116" s="189" t="s">
        <v>4908</v>
      </c>
      <c r="AJ116" s="189" t="s">
        <v>4894</v>
      </c>
      <c r="AK116" s="190">
        <v>44557</v>
      </c>
      <c r="AL116" s="191" t="s">
        <v>7509</v>
      </c>
      <c r="AM116" s="181">
        <v>4867000</v>
      </c>
      <c r="AN116" s="181" t="s">
        <v>7506</v>
      </c>
      <c r="AO116" s="181" t="s">
        <v>47</v>
      </c>
      <c r="AP116" s="181">
        <v>1</v>
      </c>
      <c r="AQ116" s="181" t="s">
        <v>7508</v>
      </c>
      <c r="AR116" s="181" t="s">
        <v>7507</v>
      </c>
      <c r="AS116" s="182">
        <v>44677</v>
      </c>
      <c r="AT116" s="192" t="s">
        <v>1559</v>
      </c>
      <c r="AU116" s="189" t="s">
        <v>14</v>
      </c>
      <c r="AV116" s="189" t="s">
        <v>14</v>
      </c>
      <c r="AW116" s="189" t="s">
        <v>14</v>
      </c>
      <c r="AX116" s="189" t="s">
        <v>14</v>
      </c>
      <c r="AY116" s="189" t="s">
        <v>1173</v>
      </c>
      <c r="AZ116" s="189" t="s">
        <v>14</v>
      </c>
      <c r="BA116" s="190">
        <v>43868</v>
      </c>
      <c r="BB116" s="191" t="s">
        <v>1558</v>
      </c>
      <c r="BC116" s="181" t="s">
        <v>14</v>
      </c>
      <c r="BD116" s="181" t="s">
        <v>14</v>
      </c>
      <c r="BE116" s="181" t="s">
        <v>14</v>
      </c>
      <c r="BF116" s="181" t="s">
        <v>14</v>
      </c>
      <c r="BG116" s="181" t="s">
        <v>1173</v>
      </c>
      <c r="BH116" s="181" t="s">
        <v>14</v>
      </c>
      <c r="BI116" s="182">
        <v>43868</v>
      </c>
      <c r="BJ116" s="192" t="s">
        <v>7621</v>
      </c>
      <c r="BK116" s="192">
        <v>1551</v>
      </c>
      <c r="BL116" s="192" t="s">
        <v>7619</v>
      </c>
      <c r="BM116" s="192" t="s">
        <v>22</v>
      </c>
      <c r="BN116" s="192">
        <v>2</v>
      </c>
      <c r="BO116" s="192" t="s">
        <v>7620</v>
      </c>
      <c r="BP116" s="189" t="s">
        <v>1918</v>
      </c>
      <c r="BQ116" s="193">
        <v>44680</v>
      </c>
      <c r="BR116" s="191" t="s">
        <v>1555</v>
      </c>
      <c r="BS116" s="185" t="s">
        <v>14</v>
      </c>
      <c r="BT116" s="185" t="s">
        <v>14</v>
      </c>
      <c r="BU116" s="185" t="s">
        <v>14</v>
      </c>
      <c r="BV116" s="185" t="s">
        <v>14</v>
      </c>
      <c r="BW116" s="185" t="s">
        <v>1173</v>
      </c>
      <c r="BX116" s="185" t="s">
        <v>14</v>
      </c>
      <c r="BY116" s="182">
        <v>43868</v>
      </c>
      <c r="BZ116" s="192" t="s">
        <v>1556</v>
      </c>
      <c r="CA116" s="192" t="s">
        <v>14</v>
      </c>
      <c r="CB116" s="192" t="s">
        <v>14</v>
      </c>
      <c r="CC116" s="192" t="s">
        <v>14</v>
      </c>
      <c r="CD116" s="192" t="s">
        <v>14</v>
      </c>
      <c r="CE116" s="192" t="s">
        <v>1173</v>
      </c>
      <c r="CF116" s="192" t="s">
        <v>14</v>
      </c>
      <c r="CG116" s="193">
        <v>43868</v>
      </c>
      <c r="CH116" s="191" t="s">
        <v>9122</v>
      </c>
      <c r="CI116" s="192" t="e">
        <v>#N/A</v>
      </c>
      <c r="CJ116" s="192" t="e">
        <v>#N/A</v>
      </c>
      <c r="CK116" s="192" t="e">
        <v>#N/A</v>
      </c>
      <c r="CL116" s="192" t="e">
        <v>#N/A</v>
      </c>
      <c r="CM116" s="192" t="e">
        <v>#N/A</v>
      </c>
      <c r="CN116" s="192" t="e">
        <v>#N/A</v>
      </c>
      <c r="CO116" s="194" t="e">
        <v>#N/A</v>
      </c>
      <c r="CP116" s="192" t="s">
        <v>1557</v>
      </c>
      <c r="CQ116" s="185" t="s">
        <v>14</v>
      </c>
      <c r="CR116" s="185" t="s">
        <v>14</v>
      </c>
      <c r="CS116" s="185" t="s">
        <v>14</v>
      </c>
      <c r="CT116" s="185" t="s">
        <v>14</v>
      </c>
      <c r="CU116" s="185" t="s">
        <v>1173</v>
      </c>
      <c r="CV116" s="185" t="s">
        <v>14</v>
      </c>
      <c r="CW116" s="182">
        <v>43868</v>
      </c>
      <c r="CX116" s="192" t="s">
        <v>4910</v>
      </c>
      <c r="CY116" s="189">
        <v>14300000</v>
      </c>
      <c r="CZ116" s="189" t="s">
        <v>4893</v>
      </c>
      <c r="DA116" s="189" t="s">
        <v>47</v>
      </c>
      <c r="DB116" s="189">
        <v>1</v>
      </c>
      <c r="DC116" s="189" t="s">
        <v>4915</v>
      </c>
      <c r="DD116" s="189" t="s">
        <v>4894</v>
      </c>
      <c r="DE116" s="195">
        <v>44557</v>
      </c>
      <c r="DF116" s="191" t="s">
        <v>4912</v>
      </c>
      <c r="DG116" s="181">
        <v>17900000</v>
      </c>
      <c r="DH116" s="185" t="s">
        <v>4893</v>
      </c>
      <c r="DI116" s="185" t="s">
        <v>47</v>
      </c>
      <c r="DJ116" s="185">
        <v>1</v>
      </c>
      <c r="DK116" s="185" t="s">
        <v>4911</v>
      </c>
      <c r="DL116" s="185" t="s">
        <v>4894</v>
      </c>
      <c r="DM116" s="182">
        <v>44557</v>
      </c>
      <c r="DN116" s="192" t="s">
        <v>4914</v>
      </c>
      <c r="DO116" s="189">
        <v>15800000</v>
      </c>
      <c r="DP116" s="192" t="s">
        <v>4893</v>
      </c>
      <c r="DQ116" s="192" t="s">
        <v>47</v>
      </c>
      <c r="DR116" s="192">
        <v>1</v>
      </c>
      <c r="DS116" s="192" t="s">
        <v>4913</v>
      </c>
      <c r="DT116" s="192" t="s">
        <v>4894</v>
      </c>
      <c r="DU116" s="193">
        <v>44557</v>
      </c>
      <c r="DV116" s="191" t="s">
        <v>4916</v>
      </c>
      <c r="DW116" s="181">
        <v>6200000</v>
      </c>
      <c r="DX116" s="185" t="s">
        <v>4893</v>
      </c>
      <c r="DY116" s="185" t="s">
        <v>47</v>
      </c>
      <c r="DZ116" s="185">
        <v>1</v>
      </c>
      <c r="EA116" s="185" t="s">
        <v>4915</v>
      </c>
      <c r="EB116" s="185" t="s">
        <v>4894</v>
      </c>
      <c r="EC116" s="182">
        <v>44557</v>
      </c>
      <c r="ED116" s="192" t="s">
        <v>4918</v>
      </c>
      <c r="EE116" s="189">
        <v>6200000</v>
      </c>
      <c r="EF116" s="192" t="s">
        <v>4893</v>
      </c>
      <c r="EG116" s="192" t="s">
        <v>47</v>
      </c>
      <c r="EH116" s="192">
        <v>1</v>
      </c>
      <c r="EI116" s="192" t="s">
        <v>4917</v>
      </c>
      <c r="EJ116" s="192" t="s">
        <v>4894</v>
      </c>
      <c r="EK116" s="193">
        <v>44557</v>
      </c>
      <c r="EL116" s="191" t="s">
        <v>4920</v>
      </c>
      <c r="EM116" s="181">
        <v>1900000</v>
      </c>
      <c r="EN116" s="185" t="s">
        <v>4893</v>
      </c>
      <c r="EO116" s="185" t="s">
        <v>47</v>
      </c>
      <c r="EP116" s="185">
        <v>1</v>
      </c>
      <c r="EQ116" s="185" t="s">
        <v>4919</v>
      </c>
      <c r="ER116" s="185" t="s">
        <v>4894</v>
      </c>
      <c r="ES116" s="182">
        <v>44557</v>
      </c>
      <c r="ET116" s="192" t="s">
        <v>7623</v>
      </c>
      <c r="EU116" s="192">
        <v>1551</v>
      </c>
      <c r="EV116" s="192" t="s">
        <v>7619</v>
      </c>
      <c r="EW116" s="192" t="s">
        <v>22</v>
      </c>
      <c r="EX116" s="192">
        <v>2</v>
      </c>
      <c r="EY116" s="192" t="s">
        <v>7622</v>
      </c>
      <c r="EZ116" s="192" t="s">
        <v>1918</v>
      </c>
      <c r="FA116" s="193">
        <v>44680</v>
      </c>
      <c r="FB116" s="191" t="s">
        <v>2805</v>
      </c>
      <c r="FC116" s="185">
        <v>5</v>
      </c>
      <c r="FD116" s="185" t="s">
        <v>14</v>
      </c>
      <c r="FE116" s="185" t="s">
        <v>22</v>
      </c>
      <c r="FF116" s="185">
        <v>2</v>
      </c>
      <c r="FG116" s="185" t="s">
        <v>2804</v>
      </c>
      <c r="FH116" s="185" t="s">
        <v>14</v>
      </c>
      <c r="FI116" s="182">
        <v>44375</v>
      </c>
      <c r="FJ116" s="191" t="s">
        <v>643</v>
      </c>
      <c r="FK116" s="192" t="s">
        <v>14</v>
      </c>
      <c r="FL116" s="192">
        <v>0</v>
      </c>
      <c r="FM116" s="192" t="s">
        <v>22</v>
      </c>
      <c r="FN116" s="192">
        <v>2</v>
      </c>
      <c r="FO116" s="192" t="s">
        <v>15</v>
      </c>
      <c r="FP116" s="189">
        <v>0</v>
      </c>
      <c r="FQ116" s="190">
        <v>43511</v>
      </c>
      <c r="FR116" s="191" t="s">
        <v>644</v>
      </c>
      <c r="FS116" s="185" t="s">
        <v>14</v>
      </c>
      <c r="FT116" s="185">
        <v>0</v>
      </c>
      <c r="FU116" s="185" t="s">
        <v>22</v>
      </c>
      <c r="FV116" s="185">
        <v>2</v>
      </c>
      <c r="FW116" s="185" t="s">
        <v>15</v>
      </c>
      <c r="FX116" s="185">
        <v>0</v>
      </c>
      <c r="FY116" s="182">
        <v>43511</v>
      </c>
      <c r="FZ116" s="192" t="s">
        <v>4007</v>
      </c>
      <c r="GA116" s="192">
        <v>2</v>
      </c>
      <c r="GB116" s="192" t="s">
        <v>2716</v>
      </c>
      <c r="GC116" s="192" t="s">
        <v>22</v>
      </c>
      <c r="GD116" s="192">
        <v>2</v>
      </c>
      <c r="GE116" s="192" t="s">
        <v>14</v>
      </c>
      <c r="GF116" s="192" t="s">
        <v>14</v>
      </c>
      <c r="GG116" s="193">
        <v>44496</v>
      </c>
      <c r="GH116" s="191" t="s">
        <v>4013</v>
      </c>
      <c r="GI116" s="185">
        <v>2</v>
      </c>
      <c r="GJ116" s="185" t="s">
        <v>2716</v>
      </c>
      <c r="GK116" s="185" t="s">
        <v>22</v>
      </c>
      <c r="GL116" s="185">
        <v>2</v>
      </c>
      <c r="GM116" s="185" t="s">
        <v>14</v>
      </c>
      <c r="GN116" s="185" t="s">
        <v>14</v>
      </c>
      <c r="GO116" s="182">
        <v>44496</v>
      </c>
      <c r="GP116" s="192" t="s">
        <v>4008</v>
      </c>
      <c r="GQ116" s="192">
        <v>1</v>
      </c>
      <c r="GR116" s="192" t="s">
        <v>2716</v>
      </c>
      <c r="GS116" s="192" t="s">
        <v>22</v>
      </c>
      <c r="GT116" s="192">
        <v>2</v>
      </c>
      <c r="GU116" s="192" t="s">
        <v>14</v>
      </c>
      <c r="GV116" s="192" t="s">
        <v>14</v>
      </c>
      <c r="GW116" s="193">
        <v>44496</v>
      </c>
      <c r="GX116" s="191" t="s">
        <v>4014</v>
      </c>
      <c r="GY116" s="185">
        <v>0</v>
      </c>
      <c r="GZ116" s="185" t="s">
        <v>2716</v>
      </c>
      <c r="HA116" s="185" t="s">
        <v>22</v>
      </c>
      <c r="HB116" s="185">
        <v>2</v>
      </c>
      <c r="HC116" s="185" t="s">
        <v>14</v>
      </c>
      <c r="HD116" s="185" t="s">
        <v>14</v>
      </c>
      <c r="HE116" s="182">
        <v>44496</v>
      </c>
      <c r="HF116" s="192" t="s">
        <v>4006</v>
      </c>
      <c r="HG116" s="192">
        <v>1</v>
      </c>
      <c r="HH116" s="192" t="s">
        <v>2716</v>
      </c>
      <c r="HI116" s="192" t="s">
        <v>22</v>
      </c>
      <c r="HJ116" s="192">
        <v>2</v>
      </c>
      <c r="HK116" s="192" t="s">
        <v>14</v>
      </c>
      <c r="HL116" s="192" t="s">
        <v>14</v>
      </c>
      <c r="HM116" s="193">
        <v>44496</v>
      </c>
      <c r="HN116" s="191" t="s">
        <v>4012</v>
      </c>
      <c r="HO116" s="185">
        <v>2</v>
      </c>
      <c r="HP116" s="185" t="s">
        <v>2716</v>
      </c>
      <c r="HQ116" s="185" t="s">
        <v>22</v>
      </c>
      <c r="HR116" s="185">
        <v>2</v>
      </c>
      <c r="HS116" s="185" t="s">
        <v>14</v>
      </c>
      <c r="HT116" s="185" t="s">
        <v>14</v>
      </c>
      <c r="HU116" s="182">
        <v>44496</v>
      </c>
      <c r="HV116" s="192" t="s">
        <v>4009</v>
      </c>
      <c r="HW116" s="192">
        <v>3</v>
      </c>
      <c r="HX116" s="192" t="s">
        <v>2716</v>
      </c>
      <c r="HY116" s="192" t="s">
        <v>22</v>
      </c>
      <c r="HZ116" s="192">
        <v>2</v>
      </c>
      <c r="IA116" s="192" t="s">
        <v>14</v>
      </c>
      <c r="IB116" s="192" t="s">
        <v>14</v>
      </c>
      <c r="IC116" s="193">
        <v>44496</v>
      </c>
      <c r="ID116" s="191" t="s">
        <v>4011</v>
      </c>
      <c r="IE116" s="185">
        <v>1</v>
      </c>
      <c r="IF116" s="185" t="s">
        <v>2716</v>
      </c>
      <c r="IG116" s="185" t="s">
        <v>22</v>
      </c>
      <c r="IH116" s="185">
        <v>2</v>
      </c>
      <c r="II116" s="185" t="s">
        <v>14</v>
      </c>
      <c r="IJ116" s="185" t="s">
        <v>14</v>
      </c>
      <c r="IK116" s="182">
        <v>44496</v>
      </c>
      <c r="IL116" s="192" t="s">
        <v>4010</v>
      </c>
      <c r="IM116" s="192">
        <v>3</v>
      </c>
      <c r="IN116" s="192" t="s">
        <v>2716</v>
      </c>
      <c r="IO116" s="192" t="s">
        <v>22</v>
      </c>
      <c r="IP116" s="192">
        <v>2</v>
      </c>
      <c r="IQ116" s="192" t="s">
        <v>14</v>
      </c>
      <c r="IR116" s="192" t="s">
        <v>14</v>
      </c>
      <c r="IS116" s="193">
        <v>44496</v>
      </c>
    </row>
    <row r="117" spans="1:253" s="187" customFormat="1" ht="12.95" customHeight="1" x14ac:dyDescent="0.2">
      <c r="A117" s="187" t="s">
        <v>1560</v>
      </c>
      <c r="B117" s="187" t="s">
        <v>8427</v>
      </c>
      <c r="C117" s="187" t="s">
        <v>1561</v>
      </c>
      <c r="D117" s="187" t="s">
        <v>642</v>
      </c>
      <c r="E117" s="187" t="s">
        <v>8081</v>
      </c>
      <c r="F117" s="187" t="s">
        <v>7658</v>
      </c>
      <c r="G117" s="180">
        <v>48000000</v>
      </c>
      <c r="H117" s="181" t="s">
        <v>4893</v>
      </c>
      <c r="I117" s="181" t="s">
        <v>47</v>
      </c>
      <c r="J117" s="181">
        <v>1</v>
      </c>
      <c r="K117" s="181" t="s">
        <v>7656</v>
      </c>
      <c r="L117" s="181" t="s">
        <v>4894</v>
      </c>
      <c r="M117" s="182">
        <v>44680</v>
      </c>
      <c r="N117" s="196" t="s">
        <v>2809</v>
      </c>
      <c r="O117" s="183">
        <v>89263</v>
      </c>
      <c r="P117" s="183" t="s">
        <v>2806</v>
      </c>
      <c r="Q117" s="183" t="s">
        <v>22</v>
      </c>
      <c r="R117" s="183">
        <v>2</v>
      </c>
      <c r="S117" s="183" t="s">
        <v>2808</v>
      </c>
      <c r="T117" s="183" t="s">
        <v>2807</v>
      </c>
      <c r="U117" s="184">
        <v>44375</v>
      </c>
      <c r="V117" s="196" t="s">
        <v>2813</v>
      </c>
      <c r="W117" s="181">
        <v>13007000</v>
      </c>
      <c r="X117" s="181" t="s">
        <v>2810</v>
      </c>
      <c r="Y117" s="181" t="s">
        <v>22</v>
      </c>
      <c r="Z117" s="181">
        <v>2</v>
      </c>
      <c r="AA117" s="181" t="s">
        <v>2812</v>
      </c>
      <c r="AB117" s="181" t="s">
        <v>2811</v>
      </c>
      <c r="AC117" s="182">
        <v>44375</v>
      </c>
      <c r="AD117" s="196" t="s">
        <v>2815</v>
      </c>
      <c r="AE117" s="189">
        <v>13007000</v>
      </c>
      <c r="AF117" s="189" t="s">
        <v>2810</v>
      </c>
      <c r="AG117" s="189" t="s">
        <v>22</v>
      </c>
      <c r="AH117" s="189">
        <v>2</v>
      </c>
      <c r="AI117" s="189" t="s">
        <v>2814</v>
      </c>
      <c r="AJ117" s="189" t="s">
        <v>2811</v>
      </c>
      <c r="AK117" s="190">
        <v>44375</v>
      </c>
      <c r="AL117" s="196" t="s">
        <v>7627</v>
      </c>
      <c r="AM117" s="181">
        <v>1058000</v>
      </c>
      <c r="AN117" s="181" t="s">
        <v>7624</v>
      </c>
      <c r="AO117" s="181" t="s">
        <v>22</v>
      </c>
      <c r="AP117" s="181">
        <v>2</v>
      </c>
      <c r="AQ117" s="181" t="s">
        <v>7626</v>
      </c>
      <c r="AR117" s="181" t="s">
        <v>7625</v>
      </c>
      <c r="AS117" s="182">
        <v>44680</v>
      </c>
      <c r="AT117" s="197" t="s">
        <v>1566</v>
      </c>
      <c r="AU117" s="189" t="s">
        <v>14</v>
      </c>
      <c r="AV117" s="189" t="s">
        <v>14</v>
      </c>
      <c r="AW117" s="189" t="s">
        <v>14</v>
      </c>
      <c r="AX117" s="189" t="s">
        <v>14</v>
      </c>
      <c r="AY117" s="189" t="s">
        <v>14</v>
      </c>
      <c r="AZ117" s="189" t="s">
        <v>14</v>
      </c>
      <c r="BA117" s="190">
        <v>43868</v>
      </c>
      <c r="BB117" s="196" t="s">
        <v>1565</v>
      </c>
      <c r="BC117" s="181" t="s">
        <v>14</v>
      </c>
      <c r="BD117" s="181" t="s">
        <v>14</v>
      </c>
      <c r="BE117" s="181" t="s">
        <v>14</v>
      </c>
      <c r="BF117" s="181" t="s">
        <v>14</v>
      </c>
      <c r="BG117" s="181" t="s">
        <v>14</v>
      </c>
      <c r="BH117" s="181" t="s">
        <v>14</v>
      </c>
      <c r="BI117" s="182">
        <v>43868</v>
      </c>
      <c r="BJ117" s="197" t="s">
        <v>7629</v>
      </c>
      <c r="BK117" s="197">
        <v>11</v>
      </c>
      <c r="BL117" s="197" t="s">
        <v>7619</v>
      </c>
      <c r="BM117" s="197" t="s">
        <v>22</v>
      </c>
      <c r="BN117" s="197">
        <v>2</v>
      </c>
      <c r="BO117" s="197" t="s">
        <v>7628</v>
      </c>
      <c r="BP117" s="189" t="s">
        <v>1918</v>
      </c>
      <c r="BQ117" s="198">
        <v>44680</v>
      </c>
      <c r="BR117" s="196" t="s">
        <v>1562</v>
      </c>
      <c r="BS117" s="199" t="s">
        <v>14</v>
      </c>
      <c r="BT117" s="199" t="s">
        <v>14</v>
      </c>
      <c r="BU117" s="199" t="s">
        <v>14</v>
      </c>
      <c r="BV117" s="199" t="s">
        <v>14</v>
      </c>
      <c r="BW117" s="199" t="s">
        <v>14</v>
      </c>
      <c r="BX117" s="199" t="s">
        <v>14</v>
      </c>
      <c r="BY117" s="182">
        <v>43868</v>
      </c>
      <c r="BZ117" s="197" t="s">
        <v>1563</v>
      </c>
      <c r="CA117" s="197" t="s">
        <v>14</v>
      </c>
      <c r="CB117" s="197" t="s">
        <v>14</v>
      </c>
      <c r="CC117" s="197" t="s">
        <v>14</v>
      </c>
      <c r="CD117" s="197" t="s">
        <v>14</v>
      </c>
      <c r="CE117" s="197" t="s">
        <v>14</v>
      </c>
      <c r="CF117" s="197" t="s">
        <v>14</v>
      </c>
      <c r="CG117" s="198">
        <v>43868</v>
      </c>
      <c r="CH117" s="196" t="s">
        <v>9123</v>
      </c>
      <c r="CI117" s="197" t="e">
        <v>#N/A</v>
      </c>
      <c r="CJ117" s="197" t="e">
        <v>#N/A</v>
      </c>
      <c r="CK117" s="197" t="e">
        <v>#N/A</v>
      </c>
      <c r="CL117" s="197" t="e">
        <v>#N/A</v>
      </c>
      <c r="CM117" s="197" t="e">
        <v>#N/A</v>
      </c>
      <c r="CN117" s="197" t="e">
        <v>#N/A</v>
      </c>
      <c r="CO117" s="200" t="e">
        <v>#N/A</v>
      </c>
      <c r="CP117" s="197" t="s">
        <v>1564</v>
      </c>
      <c r="CQ117" s="199" t="s">
        <v>14</v>
      </c>
      <c r="CR117" s="199" t="s">
        <v>14</v>
      </c>
      <c r="CS117" s="199" t="s">
        <v>14</v>
      </c>
      <c r="CT117" s="199" t="s">
        <v>14</v>
      </c>
      <c r="CU117" s="199" t="s">
        <v>14</v>
      </c>
      <c r="CV117" s="199" t="s">
        <v>14</v>
      </c>
      <c r="CW117" s="182">
        <v>43868</v>
      </c>
      <c r="CX117" s="197" t="s">
        <v>7632</v>
      </c>
      <c r="CY117" s="189">
        <v>1058000</v>
      </c>
      <c r="CZ117" s="189" t="s">
        <v>7624</v>
      </c>
      <c r="DA117" s="189" t="s">
        <v>22</v>
      </c>
      <c r="DB117" s="189">
        <v>2</v>
      </c>
      <c r="DC117" s="189" t="s">
        <v>7634</v>
      </c>
      <c r="DD117" s="189" t="s">
        <v>7625</v>
      </c>
      <c r="DE117" s="195">
        <v>44680</v>
      </c>
      <c r="DF117" s="196" t="s">
        <v>7636</v>
      </c>
      <c r="DG117" s="181">
        <v>0</v>
      </c>
      <c r="DH117" s="199" t="s">
        <v>7624</v>
      </c>
      <c r="DI117" s="199" t="s">
        <v>22</v>
      </c>
      <c r="DJ117" s="199">
        <v>2</v>
      </c>
      <c r="DK117" s="199" t="s">
        <v>7186</v>
      </c>
      <c r="DL117" s="199" t="s">
        <v>7625</v>
      </c>
      <c r="DM117" s="182">
        <v>44680</v>
      </c>
      <c r="DN117" s="197" t="s">
        <v>7633</v>
      </c>
      <c r="DO117" s="189">
        <v>11949000</v>
      </c>
      <c r="DP117" s="197" t="s">
        <v>7624</v>
      </c>
      <c r="DQ117" s="197" t="s">
        <v>22</v>
      </c>
      <c r="DR117" s="197">
        <v>2</v>
      </c>
      <c r="DS117" s="197" t="s">
        <v>7190</v>
      </c>
      <c r="DT117" s="197" t="s">
        <v>7625</v>
      </c>
      <c r="DU117" s="198">
        <v>44680</v>
      </c>
      <c r="DV117" s="196" t="s">
        <v>7635</v>
      </c>
      <c r="DW117" s="181">
        <v>1058000</v>
      </c>
      <c r="DX117" s="199" t="s">
        <v>7624</v>
      </c>
      <c r="DY117" s="199" t="s">
        <v>22</v>
      </c>
      <c r="DZ117" s="199">
        <v>2</v>
      </c>
      <c r="EA117" s="199" t="s">
        <v>7634</v>
      </c>
      <c r="EB117" s="199" t="s">
        <v>7625</v>
      </c>
      <c r="EC117" s="182">
        <v>44680</v>
      </c>
      <c r="ED117" s="197" t="s">
        <v>7637</v>
      </c>
      <c r="EE117" s="189">
        <v>0</v>
      </c>
      <c r="EF117" s="197" t="s">
        <v>7624</v>
      </c>
      <c r="EG117" s="197" t="s">
        <v>22</v>
      </c>
      <c r="EH117" s="197">
        <v>2</v>
      </c>
      <c r="EI117" s="197" t="s">
        <v>7634</v>
      </c>
      <c r="EJ117" s="197" t="s">
        <v>7625</v>
      </c>
      <c r="EK117" s="198">
        <v>44680</v>
      </c>
      <c r="EL117" s="196" t="s">
        <v>7638</v>
      </c>
      <c r="EM117" s="181">
        <v>0</v>
      </c>
      <c r="EN117" s="199" t="s">
        <v>7624</v>
      </c>
      <c r="EO117" s="199" t="s">
        <v>22</v>
      </c>
      <c r="EP117" s="199">
        <v>2</v>
      </c>
      <c r="EQ117" s="199" t="s">
        <v>7634</v>
      </c>
      <c r="ER117" s="199" t="s">
        <v>7625</v>
      </c>
      <c r="ES117" s="182">
        <v>44680</v>
      </c>
      <c r="ET117" s="197" t="s">
        <v>7631</v>
      </c>
      <c r="EU117" s="197">
        <v>1551</v>
      </c>
      <c r="EV117" s="197" t="s">
        <v>7619</v>
      </c>
      <c r="EW117" s="197" t="s">
        <v>22</v>
      </c>
      <c r="EX117" s="197">
        <v>2</v>
      </c>
      <c r="EY117" s="197" t="s">
        <v>7630</v>
      </c>
      <c r="EZ117" s="197" t="s">
        <v>1918</v>
      </c>
      <c r="FA117" s="198">
        <v>44680</v>
      </c>
      <c r="FB117" s="196" t="s">
        <v>3201</v>
      </c>
      <c r="FC117" s="199">
        <v>2</v>
      </c>
      <c r="FD117" s="199" t="s">
        <v>14</v>
      </c>
      <c r="FE117" s="199" t="s">
        <v>22</v>
      </c>
      <c r="FF117" s="199">
        <v>2</v>
      </c>
      <c r="FG117" s="199" t="s">
        <v>3200</v>
      </c>
      <c r="FH117" s="199" t="s">
        <v>14</v>
      </c>
      <c r="FI117" s="182">
        <v>44452</v>
      </c>
      <c r="FJ117" s="196" t="s">
        <v>9124</v>
      </c>
      <c r="FK117" s="197" t="e">
        <v>#N/A</v>
      </c>
      <c r="FL117" s="197" t="e">
        <v>#N/A</v>
      </c>
      <c r="FM117" s="197" t="e">
        <v>#N/A</v>
      </c>
      <c r="FN117" s="197" t="e">
        <v>#N/A</v>
      </c>
      <c r="FO117" s="197" t="e">
        <v>#N/A</v>
      </c>
      <c r="FP117" s="189" t="e">
        <v>#N/A</v>
      </c>
      <c r="FQ117" s="190" t="e">
        <v>#N/A</v>
      </c>
      <c r="FR117" s="196" t="s">
        <v>9125</v>
      </c>
      <c r="FS117" s="199" t="e">
        <v>#N/A</v>
      </c>
      <c r="FT117" s="199" t="e">
        <v>#N/A</v>
      </c>
      <c r="FU117" s="199" t="e">
        <v>#N/A</v>
      </c>
      <c r="FV117" s="199" t="e">
        <v>#N/A</v>
      </c>
      <c r="FW117" s="199" t="e">
        <v>#N/A</v>
      </c>
      <c r="FX117" s="199" t="e">
        <v>#N/A</v>
      </c>
      <c r="FY117" s="182" t="e">
        <v>#N/A</v>
      </c>
      <c r="FZ117" s="197" t="s">
        <v>4016</v>
      </c>
      <c r="GA117" s="197">
        <v>2</v>
      </c>
      <c r="GB117" s="197" t="s">
        <v>2716</v>
      </c>
      <c r="GC117" s="197" t="s">
        <v>22</v>
      </c>
      <c r="GD117" s="197">
        <v>2</v>
      </c>
      <c r="GE117" s="197" t="s">
        <v>14</v>
      </c>
      <c r="GF117" s="197" t="s">
        <v>14</v>
      </c>
      <c r="GG117" s="198">
        <v>44496</v>
      </c>
      <c r="GH117" s="196" t="s">
        <v>4022</v>
      </c>
      <c r="GI117" s="199">
        <v>1</v>
      </c>
      <c r="GJ117" s="199" t="s">
        <v>2716</v>
      </c>
      <c r="GK117" s="199" t="s">
        <v>22</v>
      </c>
      <c r="GL117" s="199">
        <v>2</v>
      </c>
      <c r="GM117" s="199" t="s">
        <v>14</v>
      </c>
      <c r="GN117" s="199" t="s">
        <v>14</v>
      </c>
      <c r="GO117" s="182">
        <v>44496</v>
      </c>
      <c r="GP117" s="197" t="s">
        <v>4017</v>
      </c>
      <c r="GQ117" s="197">
        <v>0</v>
      </c>
      <c r="GR117" s="197" t="s">
        <v>2716</v>
      </c>
      <c r="GS117" s="197" t="s">
        <v>22</v>
      </c>
      <c r="GT117" s="197">
        <v>2</v>
      </c>
      <c r="GU117" s="197" t="s">
        <v>14</v>
      </c>
      <c r="GV117" s="197" t="s">
        <v>14</v>
      </c>
      <c r="GW117" s="198">
        <v>44496</v>
      </c>
      <c r="GX117" s="196" t="s">
        <v>4023</v>
      </c>
      <c r="GY117" s="199">
        <v>0</v>
      </c>
      <c r="GZ117" s="199" t="s">
        <v>2716</v>
      </c>
      <c r="HA117" s="199" t="s">
        <v>22</v>
      </c>
      <c r="HB117" s="199">
        <v>2</v>
      </c>
      <c r="HC117" s="199" t="s">
        <v>14</v>
      </c>
      <c r="HD117" s="199" t="s">
        <v>14</v>
      </c>
      <c r="HE117" s="182">
        <v>44496</v>
      </c>
      <c r="HF117" s="197" t="s">
        <v>4015</v>
      </c>
      <c r="HG117" s="197">
        <v>0</v>
      </c>
      <c r="HH117" s="197" t="s">
        <v>2716</v>
      </c>
      <c r="HI117" s="197" t="s">
        <v>22</v>
      </c>
      <c r="HJ117" s="197">
        <v>2</v>
      </c>
      <c r="HK117" s="197" t="s">
        <v>14</v>
      </c>
      <c r="HL117" s="197" t="s">
        <v>14</v>
      </c>
      <c r="HM117" s="198">
        <v>44496</v>
      </c>
      <c r="HN117" s="196" t="s">
        <v>4021</v>
      </c>
      <c r="HO117" s="199">
        <v>1</v>
      </c>
      <c r="HP117" s="199" t="s">
        <v>2716</v>
      </c>
      <c r="HQ117" s="199" t="s">
        <v>22</v>
      </c>
      <c r="HR117" s="199">
        <v>2</v>
      </c>
      <c r="HS117" s="199" t="s">
        <v>14</v>
      </c>
      <c r="HT117" s="199" t="s">
        <v>14</v>
      </c>
      <c r="HU117" s="182">
        <v>44496</v>
      </c>
      <c r="HV117" s="197" t="s">
        <v>4018</v>
      </c>
      <c r="HW117" s="197">
        <v>0</v>
      </c>
      <c r="HX117" s="197" t="s">
        <v>2716</v>
      </c>
      <c r="HY117" s="197" t="s">
        <v>22</v>
      </c>
      <c r="HZ117" s="197">
        <v>2</v>
      </c>
      <c r="IA117" s="197" t="s">
        <v>14</v>
      </c>
      <c r="IB117" s="197" t="s">
        <v>14</v>
      </c>
      <c r="IC117" s="198">
        <v>44496</v>
      </c>
      <c r="ID117" s="196" t="s">
        <v>4020</v>
      </c>
      <c r="IE117" s="199">
        <v>1</v>
      </c>
      <c r="IF117" s="199" t="s">
        <v>2716</v>
      </c>
      <c r="IG117" s="199" t="s">
        <v>22</v>
      </c>
      <c r="IH117" s="199">
        <v>2</v>
      </c>
      <c r="II117" s="199" t="s">
        <v>14</v>
      </c>
      <c r="IJ117" s="199" t="s">
        <v>14</v>
      </c>
      <c r="IK117" s="182">
        <v>44496</v>
      </c>
      <c r="IL117" s="197" t="s">
        <v>4019</v>
      </c>
      <c r="IM117" s="197">
        <v>3</v>
      </c>
      <c r="IN117" s="197" t="s">
        <v>2716</v>
      </c>
      <c r="IO117" s="197" t="s">
        <v>22</v>
      </c>
      <c r="IP117" s="197">
        <v>2</v>
      </c>
      <c r="IQ117" s="197" t="s">
        <v>14</v>
      </c>
      <c r="IR117" s="197" t="s">
        <v>14</v>
      </c>
      <c r="IS117" s="198">
        <v>44496</v>
      </c>
    </row>
    <row r="118" spans="1:253" s="187" customFormat="1" ht="12.95" customHeight="1" x14ac:dyDescent="0.2">
      <c r="A118" s="187" t="s">
        <v>2133</v>
      </c>
      <c r="B118" s="187" t="s">
        <v>8427</v>
      </c>
      <c r="C118" s="187" t="s">
        <v>2134</v>
      </c>
      <c r="D118" s="187" t="s">
        <v>642</v>
      </c>
      <c r="E118" s="187" t="s">
        <v>8081</v>
      </c>
      <c r="F118" s="187" t="s">
        <v>7659</v>
      </c>
      <c r="G118" s="180">
        <v>48000000</v>
      </c>
      <c r="H118" s="181" t="s">
        <v>4893</v>
      </c>
      <c r="I118" s="181" t="s">
        <v>47</v>
      </c>
      <c r="J118" s="181">
        <v>1</v>
      </c>
      <c r="K118" s="181" t="s">
        <v>7656</v>
      </c>
      <c r="L118" s="181" t="s">
        <v>4894</v>
      </c>
      <c r="M118" s="182">
        <v>44680</v>
      </c>
      <c r="N118" s="191" t="s">
        <v>2818</v>
      </c>
      <c r="O118" s="183">
        <v>180000</v>
      </c>
      <c r="P118" s="183" t="s">
        <v>2816</v>
      </c>
      <c r="Q118" s="183" t="s">
        <v>22</v>
      </c>
      <c r="R118" s="183">
        <v>2</v>
      </c>
      <c r="S118" s="183" t="s">
        <v>2817</v>
      </c>
      <c r="T118" s="183" t="s">
        <v>2811</v>
      </c>
      <c r="U118" s="184">
        <v>44375</v>
      </c>
      <c r="V118" s="191" t="s">
        <v>2820</v>
      </c>
      <c r="W118" s="181">
        <v>13830000</v>
      </c>
      <c r="X118" s="181" t="s">
        <v>2816</v>
      </c>
      <c r="Y118" s="181" t="s">
        <v>22</v>
      </c>
      <c r="Z118" s="181">
        <v>2</v>
      </c>
      <c r="AA118" s="181" t="s">
        <v>2819</v>
      </c>
      <c r="AB118" s="181" t="s">
        <v>2811</v>
      </c>
      <c r="AC118" s="182">
        <v>44375</v>
      </c>
      <c r="AD118" s="191" t="s">
        <v>2821</v>
      </c>
      <c r="AE118" s="189">
        <v>13830000</v>
      </c>
      <c r="AF118" s="189" t="s">
        <v>2816</v>
      </c>
      <c r="AG118" s="189" t="s">
        <v>22</v>
      </c>
      <c r="AH118" s="189">
        <v>2</v>
      </c>
      <c r="AI118" s="189" t="s">
        <v>2819</v>
      </c>
      <c r="AJ118" s="189" t="s">
        <v>2811</v>
      </c>
      <c r="AK118" s="190">
        <v>44375</v>
      </c>
      <c r="AL118" s="191" t="s">
        <v>7641</v>
      </c>
      <c r="AM118" s="181">
        <v>72000</v>
      </c>
      <c r="AN118" s="181" t="s">
        <v>7639</v>
      </c>
      <c r="AO118" s="181" t="s">
        <v>47</v>
      </c>
      <c r="AP118" s="181">
        <v>1</v>
      </c>
      <c r="AQ118" s="181" t="s">
        <v>7640</v>
      </c>
      <c r="AR118" s="181" t="s">
        <v>7625</v>
      </c>
      <c r="AS118" s="182">
        <v>44680</v>
      </c>
      <c r="AT118" s="192" t="s">
        <v>2144</v>
      </c>
      <c r="AU118" s="189" t="s">
        <v>14</v>
      </c>
      <c r="AV118" s="189" t="s">
        <v>14</v>
      </c>
      <c r="AW118" s="189" t="s">
        <v>19</v>
      </c>
      <c r="AX118" s="189">
        <v>3</v>
      </c>
      <c r="AY118" s="189" t="s">
        <v>2143</v>
      </c>
      <c r="AZ118" s="189" t="s">
        <v>14</v>
      </c>
      <c r="BA118" s="190">
        <v>44187</v>
      </c>
      <c r="BB118" s="191" t="s">
        <v>2142</v>
      </c>
      <c r="BC118" s="181" t="s">
        <v>14</v>
      </c>
      <c r="BD118" s="181" t="s">
        <v>14</v>
      </c>
      <c r="BE118" s="181" t="s">
        <v>19</v>
      </c>
      <c r="BF118" s="181">
        <v>3</v>
      </c>
      <c r="BG118" s="181" t="s">
        <v>2141</v>
      </c>
      <c r="BH118" s="181" t="s">
        <v>14</v>
      </c>
      <c r="BI118" s="182">
        <v>44187</v>
      </c>
      <c r="BJ118" s="192" t="s">
        <v>7643</v>
      </c>
      <c r="BK118" s="192">
        <v>0</v>
      </c>
      <c r="BL118" s="192" t="s">
        <v>7619</v>
      </c>
      <c r="BM118" s="192" t="s">
        <v>22</v>
      </c>
      <c r="BN118" s="192">
        <v>2</v>
      </c>
      <c r="BO118" s="192" t="s">
        <v>7642</v>
      </c>
      <c r="BP118" s="189" t="s">
        <v>1918</v>
      </c>
      <c r="BQ118" s="193">
        <v>44680</v>
      </c>
      <c r="BR118" s="191" t="s">
        <v>2136</v>
      </c>
      <c r="BS118" s="185" t="s">
        <v>14</v>
      </c>
      <c r="BT118" s="185" t="s">
        <v>14</v>
      </c>
      <c r="BU118" s="185" t="s">
        <v>47</v>
      </c>
      <c r="BV118" s="185">
        <v>1</v>
      </c>
      <c r="BW118" s="185" t="s">
        <v>2135</v>
      </c>
      <c r="BX118" s="185" t="s">
        <v>14</v>
      </c>
      <c r="BY118" s="182">
        <v>44187</v>
      </c>
      <c r="BZ118" s="192" t="s">
        <v>2138</v>
      </c>
      <c r="CA118" s="192" t="s">
        <v>14</v>
      </c>
      <c r="CB118" s="192" t="s">
        <v>14</v>
      </c>
      <c r="CC118" s="192" t="s">
        <v>47</v>
      </c>
      <c r="CD118" s="192">
        <v>1</v>
      </c>
      <c r="CE118" s="192" t="s">
        <v>2137</v>
      </c>
      <c r="CF118" s="192" t="s">
        <v>14</v>
      </c>
      <c r="CG118" s="193">
        <v>44187</v>
      </c>
      <c r="CH118" s="191" t="s">
        <v>9126</v>
      </c>
      <c r="CI118" s="192" t="e">
        <v>#N/A</v>
      </c>
      <c r="CJ118" s="192" t="e">
        <v>#N/A</v>
      </c>
      <c r="CK118" s="192" t="e">
        <v>#N/A</v>
      </c>
      <c r="CL118" s="192" t="e">
        <v>#N/A</v>
      </c>
      <c r="CM118" s="192" t="e">
        <v>#N/A</v>
      </c>
      <c r="CN118" s="192" t="e">
        <v>#N/A</v>
      </c>
      <c r="CO118" s="194" t="e">
        <v>#N/A</v>
      </c>
      <c r="CP118" s="192" t="s">
        <v>2140</v>
      </c>
      <c r="CQ118" s="185" t="s">
        <v>14</v>
      </c>
      <c r="CR118" s="185" t="s">
        <v>14</v>
      </c>
      <c r="CS118" s="185" t="s">
        <v>47</v>
      </c>
      <c r="CT118" s="185">
        <v>1</v>
      </c>
      <c r="CU118" s="185" t="s">
        <v>2139</v>
      </c>
      <c r="CV118" s="185" t="s">
        <v>14</v>
      </c>
      <c r="CW118" s="182">
        <v>44187</v>
      </c>
      <c r="CX118" s="192" t="s">
        <v>7646</v>
      </c>
      <c r="CY118" s="189">
        <v>72000</v>
      </c>
      <c r="CZ118" s="189" t="s">
        <v>7639</v>
      </c>
      <c r="DA118" s="189" t="s">
        <v>47</v>
      </c>
      <c r="DB118" s="189">
        <v>1</v>
      </c>
      <c r="DC118" s="189" t="s">
        <v>7649</v>
      </c>
      <c r="DD118" s="189" t="s">
        <v>7625</v>
      </c>
      <c r="DE118" s="195">
        <v>44680</v>
      </c>
      <c r="DF118" s="191" t="s">
        <v>7647</v>
      </c>
      <c r="DG118" s="181">
        <v>0</v>
      </c>
      <c r="DH118" s="185" t="s">
        <v>7639</v>
      </c>
      <c r="DI118" s="185" t="s">
        <v>47</v>
      </c>
      <c r="DJ118" s="185">
        <v>1</v>
      </c>
      <c r="DK118" s="185" t="s">
        <v>7186</v>
      </c>
      <c r="DL118" s="185" t="s">
        <v>7625</v>
      </c>
      <c r="DM118" s="182">
        <v>44680</v>
      </c>
      <c r="DN118" s="192" t="s">
        <v>7648</v>
      </c>
      <c r="DO118" s="189">
        <v>13758000</v>
      </c>
      <c r="DP118" s="192" t="s">
        <v>7639</v>
      </c>
      <c r="DQ118" s="192" t="s">
        <v>47</v>
      </c>
      <c r="DR118" s="192">
        <v>1</v>
      </c>
      <c r="DS118" s="192" t="s">
        <v>7190</v>
      </c>
      <c r="DT118" s="192" t="s">
        <v>7625</v>
      </c>
      <c r="DU118" s="193">
        <v>44680</v>
      </c>
      <c r="DV118" s="191" t="s">
        <v>7650</v>
      </c>
      <c r="DW118" s="181">
        <v>72000</v>
      </c>
      <c r="DX118" s="185" t="s">
        <v>7639</v>
      </c>
      <c r="DY118" s="185" t="s">
        <v>47</v>
      </c>
      <c r="DZ118" s="185">
        <v>1</v>
      </c>
      <c r="EA118" s="185" t="s">
        <v>7649</v>
      </c>
      <c r="EB118" s="185" t="s">
        <v>7625</v>
      </c>
      <c r="EC118" s="182">
        <v>44680</v>
      </c>
      <c r="ED118" s="192" t="s">
        <v>7651</v>
      </c>
      <c r="EE118" s="189">
        <v>0</v>
      </c>
      <c r="EF118" s="192" t="s">
        <v>7639</v>
      </c>
      <c r="EG118" s="192" t="s">
        <v>47</v>
      </c>
      <c r="EH118" s="192">
        <v>1</v>
      </c>
      <c r="EI118" s="192" t="s">
        <v>7649</v>
      </c>
      <c r="EJ118" s="192" t="s">
        <v>7625</v>
      </c>
      <c r="EK118" s="193">
        <v>44680</v>
      </c>
      <c r="EL118" s="191" t="s">
        <v>7652</v>
      </c>
      <c r="EM118" s="181">
        <v>0</v>
      </c>
      <c r="EN118" s="185" t="s">
        <v>7639</v>
      </c>
      <c r="EO118" s="185" t="s">
        <v>47</v>
      </c>
      <c r="EP118" s="185">
        <v>1</v>
      </c>
      <c r="EQ118" s="185" t="s">
        <v>7649</v>
      </c>
      <c r="ER118" s="185" t="s">
        <v>7625</v>
      </c>
      <c r="ES118" s="182">
        <v>44680</v>
      </c>
      <c r="ET118" s="192" t="s">
        <v>7645</v>
      </c>
      <c r="EU118" s="192">
        <v>1551</v>
      </c>
      <c r="EV118" s="192" t="s">
        <v>7619</v>
      </c>
      <c r="EW118" s="192" t="s">
        <v>22</v>
      </c>
      <c r="EX118" s="192">
        <v>2</v>
      </c>
      <c r="EY118" s="192" t="s">
        <v>7644</v>
      </c>
      <c r="EZ118" s="192" t="s">
        <v>1918</v>
      </c>
      <c r="FA118" s="193">
        <v>44680</v>
      </c>
      <c r="FB118" s="191" t="s">
        <v>2823</v>
      </c>
      <c r="FC118" s="185">
        <v>2</v>
      </c>
      <c r="FD118" s="185" t="s">
        <v>14</v>
      </c>
      <c r="FE118" s="185" t="s">
        <v>22</v>
      </c>
      <c r="FF118" s="185">
        <v>2</v>
      </c>
      <c r="FG118" s="185" t="s">
        <v>2822</v>
      </c>
      <c r="FH118" s="185" t="s">
        <v>14</v>
      </c>
      <c r="FI118" s="182">
        <v>44375</v>
      </c>
      <c r="FJ118" s="191" t="s">
        <v>2146</v>
      </c>
      <c r="FK118" s="192" t="s">
        <v>14</v>
      </c>
      <c r="FL118" s="192" t="s">
        <v>14</v>
      </c>
      <c r="FM118" s="192" t="s">
        <v>19</v>
      </c>
      <c r="FN118" s="192">
        <v>3</v>
      </c>
      <c r="FO118" s="192" t="s">
        <v>2145</v>
      </c>
      <c r="FP118" s="189" t="s">
        <v>14</v>
      </c>
      <c r="FQ118" s="190">
        <v>44187</v>
      </c>
      <c r="FR118" s="191" t="s">
        <v>2147</v>
      </c>
      <c r="FS118" s="185" t="s">
        <v>14</v>
      </c>
      <c r="FT118" s="185" t="s">
        <v>14</v>
      </c>
      <c r="FU118" s="185" t="s">
        <v>19</v>
      </c>
      <c r="FV118" s="185">
        <v>3</v>
      </c>
      <c r="FW118" s="185" t="s">
        <v>2145</v>
      </c>
      <c r="FX118" s="185" t="s">
        <v>14</v>
      </c>
      <c r="FY118" s="182">
        <v>44187</v>
      </c>
      <c r="FZ118" s="192" t="s">
        <v>4025</v>
      </c>
      <c r="GA118" s="192">
        <v>2</v>
      </c>
      <c r="GB118" s="192" t="s">
        <v>2716</v>
      </c>
      <c r="GC118" s="192" t="s">
        <v>22</v>
      </c>
      <c r="GD118" s="192">
        <v>2</v>
      </c>
      <c r="GE118" s="192" t="s">
        <v>14</v>
      </c>
      <c r="GF118" s="192" t="s">
        <v>14</v>
      </c>
      <c r="GG118" s="193">
        <v>44496</v>
      </c>
      <c r="GH118" s="191" t="s">
        <v>4031</v>
      </c>
      <c r="GI118" s="185">
        <v>1</v>
      </c>
      <c r="GJ118" s="185" t="s">
        <v>2716</v>
      </c>
      <c r="GK118" s="185" t="s">
        <v>22</v>
      </c>
      <c r="GL118" s="185">
        <v>2</v>
      </c>
      <c r="GM118" s="185" t="s">
        <v>14</v>
      </c>
      <c r="GN118" s="185" t="s">
        <v>14</v>
      </c>
      <c r="GO118" s="182">
        <v>44496</v>
      </c>
      <c r="GP118" s="192" t="s">
        <v>4026</v>
      </c>
      <c r="GQ118" s="192">
        <v>0</v>
      </c>
      <c r="GR118" s="192" t="s">
        <v>2716</v>
      </c>
      <c r="GS118" s="192" t="s">
        <v>22</v>
      </c>
      <c r="GT118" s="192">
        <v>2</v>
      </c>
      <c r="GU118" s="192" t="s">
        <v>14</v>
      </c>
      <c r="GV118" s="192" t="s">
        <v>14</v>
      </c>
      <c r="GW118" s="193">
        <v>44496</v>
      </c>
      <c r="GX118" s="191" t="s">
        <v>4032</v>
      </c>
      <c r="GY118" s="185">
        <v>0</v>
      </c>
      <c r="GZ118" s="185" t="s">
        <v>2716</v>
      </c>
      <c r="HA118" s="185" t="s">
        <v>22</v>
      </c>
      <c r="HB118" s="185">
        <v>2</v>
      </c>
      <c r="HC118" s="185" t="s">
        <v>14</v>
      </c>
      <c r="HD118" s="185" t="s">
        <v>14</v>
      </c>
      <c r="HE118" s="182">
        <v>44496</v>
      </c>
      <c r="HF118" s="192" t="s">
        <v>4024</v>
      </c>
      <c r="HG118" s="192">
        <v>0</v>
      </c>
      <c r="HH118" s="192" t="s">
        <v>2716</v>
      </c>
      <c r="HI118" s="192" t="s">
        <v>22</v>
      </c>
      <c r="HJ118" s="192">
        <v>2</v>
      </c>
      <c r="HK118" s="192" t="s">
        <v>14</v>
      </c>
      <c r="HL118" s="192" t="s">
        <v>14</v>
      </c>
      <c r="HM118" s="193">
        <v>44496</v>
      </c>
      <c r="HN118" s="191" t="s">
        <v>4030</v>
      </c>
      <c r="HO118" s="185">
        <v>1</v>
      </c>
      <c r="HP118" s="185" t="s">
        <v>2716</v>
      </c>
      <c r="HQ118" s="185" t="s">
        <v>22</v>
      </c>
      <c r="HR118" s="185">
        <v>2</v>
      </c>
      <c r="HS118" s="185" t="s">
        <v>14</v>
      </c>
      <c r="HT118" s="185" t="s">
        <v>14</v>
      </c>
      <c r="HU118" s="182">
        <v>44496</v>
      </c>
      <c r="HV118" s="192" t="s">
        <v>4027</v>
      </c>
      <c r="HW118" s="192">
        <v>0</v>
      </c>
      <c r="HX118" s="192" t="s">
        <v>2716</v>
      </c>
      <c r="HY118" s="192" t="s">
        <v>22</v>
      </c>
      <c r="HZ118" s="192">
        <v>2</v>
      </c>
      <c r="IA118" s="192" t="s">
        <v>14</v>
      </c>
      <c r="IB118" s="192" t="s">
        <v>14</v>
      </c>
      <c r="IC118" s="193">
        <v>44496</v>
      </c>
      <c r="ID118" s="191" t="s">
        <v>4029</v>
      </c>
      <c r="IE118" s="185">
        <v>1</v>
      </c>
      <c r="IF118" s="185" t="s">
        <v>2716</v>
      </c>
      <c r="IG118" s="185" t="s">
        <v>22</v>
      </c>
      <c r="IH118" s="185">
        <v>2</v>
      </c>
      <c r="II118" s="185" t="s">
        <v>14</v>
      </c>
      <c r="IJ118" s="185" t="s">
        <v>14</v>
      </c>
      <c r="IK118" s="182">
        <v>44496</v>
      </c>
      <c r="IL118" s="192" t="s">
        <v>4028</v>
      </c>
      <c r="IM118" s="192">
        <v>3</v>
      </c>
      <c r="IN118" s="192" t="s">
        <v>2716</v>
      </c>
      <c r="IO118" s="192" t="s">
        <v>22</v>
      </c>
      <c r="IP118" s="192">
        <v>2</v>
      </c>
      <c r="IQ118" s="192" t="s">
        <v>14</v>
      </c>
      <c r="IR118" s="192" t="s">
        <v>14</v>
      </c>
      <c r="IS118" s="193">
        <v>44496</v>
      </c>
    </row>
    <row r="119" spans="1:253" s="187" customFormat="1" ht="12.95" customHeight="1" x14ac:dyDescent="0.2">
      <c r="A119" s="187" t="s">
        <v>2641</v>
      </c>
      <c r="B119" s="187" t="s">
        <v>8585</v>
      </c>
      <c r="C119" s="187" t="s">
        <v>2642</v>
      </c>
      <c r="D119" s="187" t="s">
        <v>642</v>
      </c>
      <c r="E119" s="187" t="s">
        <v>8081</v>
      </c>
      <c r="F119" s="187" t="s">
        <v>7660</v>
      </c>
      <c r="G119" s="180">
        <v>48000000</v>
      </c>
      <c r="H119" s="181" t="s">
        <v>4893</v>
      </c>
      <c r="I119" s="181" t="s">
        <v>47</v>
      </c>
      <c r="J119" s="181">
        <v>1</v>
      </c>
      <c r="K119" s="181" t="s">
        <v>7656</v>
      </c>
      <c r="L119" s="181" t="s">
        <v>4894</v>
      </c>
      <c r="M119" s="182">
        <v>44680</v>
      </c>
      <c r="N119" s="191" t="s">
        <v>2646</v>
      </c>
      <c r="O119" s="183">
        <v>79460</v>
      </c>
      <c r="P119" s="183" t="s">
        <v>2643</v>
      </c>
      <c r="Q119" s="183" t="s">
        <v>47</v>
      </c>
      <c r="R119" s="183">
        <v>1</v>
      </c>
      <c r="S119" s="183" t="s">
        <v>2645</v>
      </c>
      <c r="T119" s="183" t="s">
        <v>2644</v>
      </c>
      <c r="U119" s="184">
        <v>44316</v>
      </c>
      <c r="V119" s="191" t="s">
        <v>4965</v>
      </c>
      <c r="W119" s="181">
        <v>1892000</v>
      </c>
      <c r="X119" s="181" t="s">
        <v>4893</v>
      </c>
      <c r="Y119" s="181" t="s">
        <v>47</v>
      </c>
      <c r="Z119" s="181">
        <v>1</v>
      </c>
      <c r="AA119" s="181" t="s">
        <v>4964</v>
      </c>
      <c r="AB119" s="181" t="s">
        <v>4894</v>
      </c>
      <c r="AC119" s="182">
        <v>44564</v>
      </c>
      <c r="AD119" s="191" t="s">
        <v>4967</v>
      </c>
      <c r="AE119" s="189">
        <v>1892000</v>
      </c>
      <c r="AF119" s="189" t="s">
        <v>4893</v>
      </c>
      <c r="AG119" s="189" t="s">
        <v>47</v>
      </c>
      <c r="AH119" s="189">
        <v>1</v>
      </c>
      <c r="AI119" s="189" t="s">
        <v>4966</v>
      </c>
      <c r="AJ119" s="189" t="s">
        <v>4894</v>
      </c>
      <c r="AK119" s="190">
        <v>44564</v>
      </c>
      <c r="AL119" s="191" t="s">
        <v>5345</v>
      </c>
      <c r="AM119" s="181">
        <v>350000</v>
      </c>
      <c r="AN119" s="181" t="s">
        <v>5342</v>
      </c>
      <c r="AO119" s="181" t="s">
        <v>22</v>
      </c>
      <c r="AP119" s="181">
        <v>2</v>
      </c>
      <c r="AQ119" s="181" t="s">
        <v>5344</v>
      </c>
      <c r="AR119" s="181" t="s">
        <v>5343</v>
      </c>
      <c r="AS119" s="182">
        <v>44591</v>
      </c>
      <c r="AT119" s="192" t="s">
        <v>2647</v>
      </c>
      <c r="AU119" s="189">
        <v>0</v>
      </c>
      <c r="AV119" s="189" t="s">
        <v>14</v>
      </c>
      <c r="AW119" s="189" t="s">
        <v>14</v>
      </c>
      <c r="AX119" s="189" t="s">
        <v>14</v>
      </c>
      <c r="AY119" s="189" t="s">
        <v>14</v>
      </c>
      <c r="AZ119" s="189" t="s">
        <v>14</v>
      </c>
      <c r="BA119" s="190">
        <v>44316</v>
      </c>
      <c r="BB119" s="191" t="s">
        <v>2648</v>
      </c>
      <c r="BC119" s="181">
        <v>0</v>
      </c>
      <c r="BD119" s="181" t="s">
        <v>14</v>
      </c>
      <c r="BE119" s="181" t="s">
        <v>14</v>
      </c>
      <c r="BF119" s="181" t="s">
        <v>14</v>
      </c>
      <c r="BG119" s="181" t="s">
        <v>14</v>
      </c>
      <c r="BH119" s="181" t="s">
        <v>14</v>
      </c>
      <c r="BI119" s="182">
        <v>44316</v>
      </c>
      <c r="BJ119" s="192" t="s">
        <v>7654</v>
      </c>
      <c r="BK119" s="192">
        <v>522</v>
      </c>
      <c r="BL119" s="192" t="s">
        <v>7619</v>
      </c>
      <c r="BM119" s="192" t="s">
        <v>22</v>
      </c>
      <c r="BN119" s="192">
        <v>2</v>
      </c>
      <c r="BO119" s="192" t="s">
        <v>7653</v>
      </c>
      <c r="BP119" s="189" t="s">
        <v>1918</v>
      </c>
      <c r="BQ119" s="193">
        <v>44680</v>
      </c>
      <c r="BR119" s="191" t="s">
        <v>2652</v>
      </c>
      <c r="BS119" s="185">
        <v>55</v>
      </c>
      <c r="BT119" s="185" t="s">
        <v>2649</v>
      </c>
      <c r="BU119" s="185" t="s">
        <v>19</v>
      </c>
      <c r="BV119" s="185">
        <v>3</v>
      </c>
      <c r="BW119" s="185" t="s">
        <v>2651</v>
      </c>
      <c r="BX119" s="185" t="s">
        <v>2650</v>
      </c>
      <c r="BY119" s="182">
        <v>44316</v>
      </c>
      <c r="BZ119" s="192" t="s">
        <v>2653</v>
      </c>
      <c r="CA119" s="192">
        <v>0</v>
      </c>
      <c r="CB119" s="192" t="s">
        <v>14</v>
      </c>
      <c r="CC119" s="192" t="s">
        <v>14</v>
      </c>
      <c r="CD119" s="192" t="s">
        <v>14</v>
      </c>
      <c r="CE119" s="192" t="s">
        <v>14</v>
      </c>
      <c r="CF119" s="192" t="s">
        <v>14</v>
      </c>
      <c r="CG119" s="193">
        <v>44316</v>
      </c>
      <c r="CH119" s="191" t="s">
        <v>9127</v>
      </c>
      <c r="CI119" s="192" t="e">
        <v>#N/A</v>
      </c>
      <c r="CJ119" s="192" t="e">
        <v>#N/A</v>
      </c>
      <c r="CK119" s="192" t="e">
        <v>#N/A</v>
      </c>
      <c r="CL119" s="192" t="e">
        <v>#N/A</v>
      </c>
      <c r="CM119" s="192" t="e">
        <v>#N/A</v>
      </c>
      <c r="CN119" s="192" t="e">
        <v>#N/A</v>
      </c>
      <c r="CO119" s="194" t="e">
        <v>#N/A</v>
      </c>
      <c r="CP119" s="192" t="s">
        <v>2654</v>
      </c>
      <c r="CQ119" s="185">
        <v>0</v>
      </c>
      <c r="CR119" s="185" t="s">
        <v>14</v>
      </c>
      <c r="CS119" s="185" t="s">
        <v>14</v>
      </c>
      <c r="CT119" s="185" t="s">
        <v>14</v>
      </c>
      <c r="CU119" s="185" t="s">
        <v>14</v>
      </c>
      <c r="CV119" s="185" t="s">
        <v>14</v>
      </c>
      <c r="CW119" s="182">
        <v>44316</v>
      </c>
      <c r="CX119" s="192" t="s">
        <v>4895</v>
      </c>
      <c r="CY119" s="189">
        <v>930000</v>
      </c>
      <c r="CZ119" s="189" t="s">
        <v>4893</v>
      </c>
      <c r="DA119" s="189" t="s">
        <v>47</v>
      </c>
      <c r="DB119" s="189">
        <v>1</v>
      </c>
      <c r="DC119" s="189" t="s">
        <v>4900</v>
      </c>
      <c r="DD119" s="189" t="s">
        <v>4894</v>
      </c>
      <c r="DE119" s="195">
        <v>44557</v>
      </c>
      <c r="DF119" s="191" t="s">
        <v>4897</v>
      </c>
      <c r="DG119" s="181">
        <v>0</v>
      </c>
      <c r="DH119" s="185" t="s">
        <v>4893</v>
      </c>
      <c r="DI119" s="185" t="s">
        <v>47</v>
      </c>
      <c r="DJ119" s="185">
        <v>1</v>
      </c>
      <c r="DK119" s="185" t="s">
        <v>4896</v>
      </c>
      <c r="DL119" s="185" t="s">
        <v>4894</v>
      </c>
      <c r="DM119" s="182">
        <v>44557</v>
      </c>
      <c r="DN119" s="192" t="s">
        <v>4899</v>
      </c>
      <c r="DO119" s="189">
        <v>962000</v>
      </c>
      <c r="DP119" s="192" t="s">
        <v>4893</v>
      </c>
      <c r="DQ119" s="192" t="s">
        <v>47</v>
      </c>
      <c r="DR119" s="192">
        <v>1</v>
      </c>
      <c r="DS119" s="192" t="s">
        <v>4898</v>
      </c>
      <c r="DT119" s="192" t="s">
        <v>4894</v>
      </c>
      <c r="DU119" s="193">
        <v>44557</v>
      </c>
      <c r="DV119" s="191" t="s">
        <v>4901</v>
      </c>
      <c r="DW119" s="181">
        <v>130000</v>
      </c>
      <c r="DX119" s="185" t="s">
        <v>4893</v>
      </c>
      <c r="DY119" s="185" t="s">
        <v>47</v>
      </c>
      <c r="DZ119" s="185">
        <v>1</v>
      </c>
      <c r="EA119" s="185" t="s">
        <v>4900</v>
      </c>
      <c r="EB119" s="185" t="s">
        <v>4894</v>
      </c>
      <c r="EC119" s="182">
        <v>44557</v>
      </c>
      <c r="ED119" s="192" t="s">
        <v>4903</v>
      </c>
      <c r="EE119" s="189">
        <v>720000</v>
      </c>
      <c r="EF119" s="192" t="s">
        <v>4893</v>
      </c>
      <c r="EG119" s="192" t="s">
        <v>47</v>
      </c>
      <c r="EH119" s="192">
        <v>1</v>
      </c>
      <c r="EI119" s="192" t="s">
        <v>4902</v>
      </c>
      <c r="EJ119" s="192" t="s">
        <v>4894</v>
      </c>
      <c r="EK119" s="193">
        <v>44557</v>
      </c>
      <c r="EL119" s="191" t="s">
        <v>4905</v>
      </c>
      <c r="EM119" s="181">
        <v>80000</v>
      </c>
      <c r="EN119" s="185" t="s">
        <v>4893</v>
      </c>
      <c r="EO119" s="185" t="s">
        <v>47</v>
      </c>
      <c r="EP119" s="185">
        <v>1</v>
      </c>
      <c r="EQ119" s="185" t="s">
        <v>4904</v>
      </c>
      <c r="ER119" s="185" t="s">
        <v>4894</v>
      </c>
      <c r="ES119" s="182">
        <v>44557</v>
      </c>
      <c r="ET119" s="192" t="s">
        <v>7655</v>
      </c>
      <c r="EU119" s="192">
        <v>1551</v>
      </c>
      <c r="EV119" s="192" t="s">
        <v>7619</v>
      </c>
      <c r="EW119" s="192" t="s">
        <v>22</v>
      </c>
      <c r="EX119" s="192">
        <v>2</v>
      </c>
      <c r="EY119" s="192" t="s">
        <v>7630</v>
      </c>
      <c r="EZ119" s="192" t="s">
        <v>1918</v>
      </c>
      <c r="FA119" s="193">
        <v>44680</v>
      </c>
      <c r="FB119" s="191" t="s">
        <v>2658</v>
      </c>
      <c r="FC119" s="185">
        <v>2</v>
      </c>
      <c r="FD119" s="185" t="s">
        <v>2655</v>
      </c>
      <c r="FE119" s="185" t="s">
        <v>22</v>
      </c>
      <c r="FF119" s="185">
        <v>2</v>
      </c>
      <c r="FG119" s="185" t="s">
        <v>2657</v>
      </c>
      <c r="FH119" s="185" t="s">
        <v>2656</v>
      </c>
      <c r="FI119" s="182">
        <v>44316</v>
      </c>
      <c r="FJ119" s="191" t="s">
        <v>2659</v>
      </c>
      <c r="FK119" s="192">
        <v>0</v>
      </c>
      <c r="FL119" s="192" t="s">
        <v>14</v>
      </c>
      <c r="FM119" s="192" t="s">
        <v>14</v>
      </c>
      <c r="FN119" s="192" t="s">
        <v>14</v>
      </c>
      <c r="FO119" s="192" t="s">
        <v>14</v>
      </c>
      <c r="FP119" s="189" t="s">
        <v>14</v>
      </c>
      <c r="FQ119" s="190">
        <v>44316</v>
      </c>
      <c r="FR119" s="191" t="s">
        <v>2660</v>
      </c>
      <c r="FS119" s="185">
        <v>0</v>
      </c>
      <c r="FT119" s="185" t="s">
        <v>14</v>
      </c>
      <c r="FU119" s="185" t="s">
        <v>14</v>
      </c>
      <c r="FV119" s="185" t="s">
        <v>14</v>
      </c>
      <c r="FW119" s="185" t="s">
        <v>14</v>
      </c>
      <c r="FX119" s="185" t="s">
        <v>14</v>
      </c>
      <c r="FY119" s="182">
        <v>44316</v>
      </c>
      <c r="FZ119" s="192" t="s">
        <v>4034</v>
      </c>
      <c r="GA119" s="192">
        <v>2</v>
      </c>
      <c r="GB119" s="192" t="s">
        <v>2716</v>
      </c>
      <c r="GC119" s="192" t="s">
        <v>22</v>
      </c>
      <c r="GD119" s="192">
        <v>2</v>
      </c>
      <c r="GE119" s="192" t="s">
        <v>14</v>
      </c>
      <c r="GF119" s="192" t="s">
        <v>14</v>
      </c>
      <c r="GG119" s="193">
        <v>44496</v>
      </c>
      <c r="GH119" s="191" t="s">
        <v>4040</v>
      </c>
      <c r="GI119" s="185">
        <v>2</v>
      </c>
      <c r="GJ119" s="185" t="s">
        <v>2716</v>
      </c>
      <c r="GK119" s="185" t="s">
        <v>22</v>
      </c>
      <c r="GL119" s="185">
        <v>2</v>
      </c>
      <c r="GM119" s="185" t="s">
        <v>14</v>
      </c>
      <c r="GN119" s="185" t="s">
        <v>14</v>
      </c>
      <c r="GO119" s="182">
        <v>44496</v>
      </c>
      <c r="GP119" s="192" t="s">
        <v>4035</v>
      </c>
      <c r="GQ119" s="192">
        <v>1</v>
      </c>
      <c r="GR119" s="192" t="s">
        <v>2716</v>
      </c>
      <c r="GS119" s="192" t="s">
        <v>22</v>
      </c>
      <c r="GT119" s="192">
        <v>2</v>
      </c>
      <c r="GU119" s="192" t="s">
        <v>14</v>
      </c>
      <c r="GV119" s="192" t="s">
        <v>14</v>
      </c>
      <c r="GW119" s="193">
        <v>44496</v>
      </c>
      <c r="GX119" s="191" t="s">
        <v>4041</v>
      </c>
      <c r="GY119" s="185">
        <v>0</v>
      </c>
      <c r="GZ119" s="185" t="s">
        <v>2716</v>
      </c>
      <c r="HA119" s="185" t="s">
        <v>22</v>
      </c>
      <c r="HB119" s="185">
        <v>2</v>
      </c>
      <c r="HC119" s="185" t="s">
        <v>14</v>
      </c>
      <c r="HD119" s="185" t="s">
        <v>14</v>
      </c>
      <c r="HE119" s="182">
        <v>44496</v>
      </c>
      <c r="HF119" s="192" t="s">
        <v>4033</v>
      </c>
      <c r="HG119" s="192">
        <v>1</v>
      </c>
      <c r="HH119" s="192" t="s">
        <v>2716</v>
      </c>
      <c r="HI119" s="192" t="s">
        <v>22</v>
      </c>
      <c r="HJ119" s="192">
        <v>2</v>
      </c>
      <c r="HK119" s="192" t="s">
        <v>14</v>
      </c>
      <c r="HL119" s="192" t="s">
        <v>14</v>
      </c>
      <c r="HM119" s="193">
        <v>44496</v>
      </c>
      <c r="HN119" s="191" t="s">
        <v>4039</v>
      </c>
      <c r="HO119" s="185">
        <v>2</v>
      </c>
      <c r="HP119" s="185" t="s">
        <v>2716</v>
      </c>
      <c r="HQ119" s="185" t="s">
        <v>22</v>
      </c>
      <c r="HR119" s="185">
        <v>2</v>
      </c>
      <c r="HS119" s="185" t="s">
        <v>14</v>
      </c>
      <c r="HT119" s="185" t="s">
        <v>14</v>
      </c>
      <c r="HU119" s="182">
        <v>44496</v>
      </c>
      <c r="HV119" s="192" t="s">
        <v>4036</v>
      </c>
      <c r="HW119" s="192">
        <v>1</v>
      </c>
      <c r="HX119" s="192" t="s">
        <v>2716</v>
      </c>
      <c r="HY119" s="192" t="s">
        <v>22</v>
      </c>
      <c r="HZ119" s="192">
        <v>2</v>
      </c>
      <c r="IA119" s="192" t="s">
        <v>14</v>
      </c>
      <c r="IB119" s="192" t="s">
        <v>14</v>
      </c>
      <c r="IC119" s="193">
        <v>44496</v>
      </c>
      <c r="ID119" s="191" t="s">
        <v>4038</v>
      </c>
      <c r="IE119" s="185">
        <v>1</v>
      </c>
      <c r="IF119" s="185" t="s">
        <v>2716</v>
      </c>
      <c r="IG119" s="185" t="s">
        <v>22</v>
      </c>
      <c r="IH119" s="185">
        <v>2</v>
      </c>
      <c r="II119" s="185" t="s">
        <v>14</v>
      </c>
      <c r="IJ119" s="185" t="s">
        <v>14</v>
      </c>
      <c r="IK119" s="182">
        <v>44496</v>
      </c>
      <c r="IL119" s="192" t="s">
        <v>4037</v>
      </c>
      <c r="IM119" s="192">
        <v>3</v>
      </c>
      <c r="IN119" s="192" t="s">
        <v>2716</v>
      </c>
      <c r="IO119" s="192" t="s">
        <v>22</v>
      </c>
      <c r="IP119" s="192">
        <v>2</v>
      </c>
      <c r="IQ119" s="192" t="s">
        <v>14</v>
      </c>
      <c r="IR119" s="192" t="s">
        <v>14</v>
      </c>
      <c r="IS119" s="193">
        <v>44496</v>
      </c>
    </row>
    <row r="120" spans="1:253" s="187" customFormat="1" ht="12.95" customHeight="1" x14ac:dyDescent="0.2">
      <c r="A120" s="187" t="s">
        <v>42</v>
      </c>
      <c r="B120" s="187" t="s">
        <v>8475</v>
      </c>
      <c r="C120" s="187" t="s">
        <v>43</v>
      </c>
      <c r="D120" s="187" t="s">
        <v>44</v>
      </c>
      <c r="E120" s="187" t="s">
        <v>8082</v>
      </c>
      <c r="F120" s="187" t="s">
        <v>2334</v>
      </c>
      <c r="G120" s="180">
        <v>16709000</v>
      </c>
      <c r="H120" s="181" t="s">
        <v>2331</v>
      </c>
      <c r="I120" s="181" t="s">
        <v>22</v>
      </c>
      <c r="J120" s="181">
        <v>2</v>
      </c>
      <c r="K120" s="181" t="s">
        <v>2333</v>
      </c>
      <c r="L120" s="181" t="s">
        <v>2332</v>
      </c>
      <c r="M120" s="182">
        <v>44225</v>
      </c>
      <c r="N120" s="196" t="s">
        <v>1946</v>
      </c>
      <c r="O120" s="183">
        <v>192530</v>
      </c>
      <c r="P120" s="183" t="s">
        <v>1937</v>
      </c>
      <c r="Q120" s="183" t="s">
        <v>47</v>
      </c>
      <c r="R120" s="183">
        <v>1</v>
      </c>
      <c r="S120" s="183" t="s">
        <v>1945</v>
      </c>
      <c r="T120" s="183" t="s">
        <v>1944</v>
      </c>
      <c r="U120" s="184">
        <v>44109</v>
      </c>
      <c r="V120" s="196" t="s">
        <v>2335</v>
      </c>
      <c r="W120" s="181">
        <v>16709000</v>
      </c>
      <c r="X120" s="181" t="s">
        <v>2331</v>
      </c>
      <c r="Y120" s="181" t="s">
        <v>22</v>
      </c>
      <c r="Z120" s="181">
        <v>2</v>
      </c>
      <c r="AA120" s="181" t="s">
        <v>2333</v>
      </c>
      <c r="AB120" s="181" t="s">
        <v>2332</v>
      </c>
      <c r="AC120" s="182">
        <v>44225</v>
      </c>
      <c r="AD120" s="196" t="s">
        <v>2339</v>
      </c>
      <c r="AE120" s="189">
        <v>3188000</v>
      </c>
      <c r="AF120" s="189" t="s">
        <v>2336</v>
      </c>
      <c r="AG120" s="189" t="s">
        <v>22</v>
      </c>
      <c r="AH120" s="189">
        <v>2</v>
      </c>
      <c r="AI120" s="189" t="s">
        <v>2338</v>
      </c>
      <c r="AJ120" s="189" t="s">
        <v>2337</v>
      </c>
      <c r="AK120" s="190">
        <v>44225</v>
      </c>
      <c r="AL120" s="196" t="s">
        <v>1420</v>
      </c>
      <c r="AM120" s="181" t="s">
        <v>14</v>
      </c>
      <c r="AN120" s="181" t="s">
        <v>14</v>
      </c>
      <c r="AO120" s="181" t="s">
        <v>14</v>
      </c>
      <c r="AP120" s="181" t="s">
        <v>14</v>
      </c>
      <c r="AQ120" s="181" t="s">
        <v>1419</v>
      </c>
      <c r="AR120" s="181" t="s">
        <v>14</v>
      </c>
      <c r="AS120" s="182">
        <v>43811</v>
      </c>
      <c r="AT120" s="197" t="s">
        <v>59</v>
      </c>
      <c r="AU120" s="189">
        <v>0</v>
      </c>
      <c r="AV120" s="189">
        <v>0</v>
      </c>
      <c r="AW120" s="189" t="s">
        <v>22</v>
      </c>
      <c r="AX120" s="189">
        <v>2</v>
      </c>
      <c r="AY120" s="189">
        <v>0</v>
      </c>
      <c r="AZ120" s="189">
        <v>0</v>
      </c>
      <c r="BA120" s="190">
        <v>43489</v>
      </c>
      <c r="BB120" s="196" t="s">
        <v>57</v>
      </c>
      <c r="BC120" s="181">
        <v>0</v>
      </c>
      <c r="BD120" s="181">
        <v>0</v>
      </c>
      <c r="BE120" s="181" t="s">
        <v>22</v>
      </c>
      <c r="BF120" s="181">
        <v>2</v>
      </c>
      <c r="BG120" s="181">
        <v>0</v>
      </c>
      <c r="BH120" s="181">
        <v>0</v>
      </c>
      <c r="BI120" s="182">
        <v>43489</v>
      </c>
      <c r="BJ120" s="197" t="s">
        <v>55</v>
      </c>
      <c r="BK120" s="197">
        <v>0</v>
      </c>
      <c r="BL120" s="197">
        <v>0</v>
      </c>
      <c r="BM120" s="197" t="s">
        <v>22</v>
      </c>
      <c r="BN120" s="197">
        <v>2</v>
      </c>
      <c r="BO120" s="197">
        <v>0</v>
      </c>
      <c r="BP120" s="189">
        <v>0</v>
      </c>
      <c r="BQ120" s="198">
        <v>43489</v>
      </c>
      <c r="BR120" s="196" t="s">
        <v>45</v>
      </c>
      <c r="BS120" s="199">
        <v>0</v>
      </c>
      <c r="BT120" s="199">
        <v>0</v>
      </c>
      <c r="BU120" s="199" t="s">
        <v>22</v>
      </c>
      <c r="BV120" s="199">
        <v>2</v>
      </c>
      <c r="BW120" s="199">
        <v>0</v>
      </c>
      <c r="BX120" s="199">
        <v>0</v>
      </c>
      <c r="BY120" s="182">
        <v>43489</v>
      </c>
      <c r="BZ120" s="197" t="s">
        <v>46</v>
      </c>
      <c r="CA120" s="197">
        <v>0</v>
      </c>
      <c r="CB120" s="197">
        <v>0</v>
      </c>
      <c r="CC120" s="197" t="s">
        <v>22</v>
      </c>
      <c r="CD120" s="197">
        <v>2</v>
      </c>
      <c r="CE120" s="197">
        <v>0</v>
      </c>
      <c r="CF120" s="197">
        <v>0</v>
      </c>
      <c r="CG120" s="198">
        <v>43489</v>
      </c>
      <c r="CH120" s="196" t="s">
        <v>9128</v>
      </c>
      <c r="CI120" s="197" t="e">
        <v>#N/A</v>
      </c>
      <c r="CJ120" s="197" t="e">
        <v>#N/A</v>
      </c>
      <c r="CK120" s="197" t="e">
        <v>#N/A</v>
      </c>
      <c r="CL120" s="197" t="e">
        <v>#N/A</v>
      </c>
      <c r="CM120" s="197" t="e">
        <v>#N/A</v>
      </c>
      <c r="CN120" s="197" t="e">
        <v>#N/A</v>
      </c>
      <c r="CO120" s="200" t="e">
        <v>#N/A</v>
      </c>
      <c r="CP120" s="197" t="s">
        <v>51</v>
      </c>
      <c r="CQ120" s="199" t="s">
        <v>14</v>
      </c>
      <c r="CR120" s="199">
        <v>0</v>
      </c>
      <c r="CS120" s="199" t="s">
        <v>19</v>
      </c>
      <c r="CT120" s="199">
        <v>3</v>
      </c>
      <c r="CU120" s="199" t="s">
        <v>50</v>
      </c>
      <c r="CV120" s="199">
        <v>0</v>
      </c>
      <c r="CW120" s="182">
        <v>43489</v>
      </c>
      <c r="CX120" s="197" t="s">
        <v>2341</v>
      </c>
      <c r="CY120" s="189">
        <v>511000</v>
      </c>
      <c r="CZ120" s="189" t="s">
        <v>2336</v>
      </c>
      <c r="DA120" s="189" t="s">
        <v>22</v>
      </c>
      <c r="DB120" s="189">
        <v>2</v>
      </c>
      <c r="DC120" s="189" t="s">
        <v>2340</v>
      </c>
      <c r="DD120" s="189" t="s">
        <v>2337</v>
      </c>
      <c r="DE120" s="195">
        <v>44225</v>
      </c>
      <c r="DF120" s="196" t="s">
        <v>2342</v>
      </c>
      <c r="DG120" s="181">
        <v>13521000</v>
      </c>
      <c r="DH120" s="199" t="s">
        <v>2336</v>
      </c>
      <c r="DI120" s="199" t="s">
        <v>22</v>
      </c>
      <c r="DJ120" s="199">
        <v>2</v>
      </c>
      <c r="DK120" s="199" t="s">
        <v>2340</v>
      </c>
      <c r="DL120" s="199" t="s">
        <v>2337</v>
      </c>
      <c r="DM120" s="182">
        <v>44225</v>
      </c>
      <c r="DN120" s="197" t="s">
        <v>2343</v>
      </c>
      <c r="DO120" s="189">
        <v>2676000</v>
      </c>
      <c r="DP120" s="197" t="s">
        <v>2336</v>
      </c>
      <c r="DQ120" s="197" t="s">
        <v>22</v>
      </c>
      <c r="DR120" s="197">
        <v>2</v>
      </c>
      <c r="DS120" s="197" t="s">
        <v>2340</v>
      </c>
      <c r="DT120" s="197" t="s">
        <v>2337</v>
      </c>
      <c r="DU120" s="198">
        <v>44225</v>
      </c>
      <c r="DV120" s="196" t="s">
        <v>2344</v>
      </c>
      <c r="DW120" s="181">
        <v>498000</v>
      </c>
      <c r="DX120" s="199" t="s">
        <v>2336</v>
      </c>
      <c r="DY120" s="199" t="s">
        <v>22</v>
      </c>
      <c r="DZ120" s="199">
        <v>2</v>
      </c>
      <c r="EA120" s="199" t="s">
        <v>2340</v>
      </c>
      <c r="EB120" s="199" t="s">
        <v>2337</v>
      </c>
      <c r="EC120" s="182">
        <v>44225</v>
      </c>
      <c r="ED120" s="197" t="s">
        <v>2345</v>
      </c>
      <c r="EE120" s="189">
        <v>13000</v>
      </c>
      <c r="EF120" s="197" t="s">
        <v>2336</v>
      </c>
      <c r="EG120" s="197" t="s">
        <v>22</v>
      </c>
      <c r="EH120" s="197">
        <v>2</v>
      </c>
      <c r="EI120" s="197" t="s">
        <v>2340</v>
      </c>
      <c r="EJ120" s="197" t="s">
        <v>2337</v>
      </c>
      <c r="EK120" s="198">
        <v>44225</v>
      </c>
      <c r="EL120" s="196" t="s">
        <v>2346</v>
      </c>
      <c r="EM120" s="181">
        <v>0</v>
      </c>
      <c r="EN120" s="199" t="s">
        <v>2336</v>
      </c>
      <c r="EO120" s="199" t="s">
        <v>22</v>
      </c>
      <c r="EP120" s="199">
        <v>2</v>
      </c>
      <c r="EQ120" s="199" t="s">
        <v>2340</v>
      </c>
      <c r="ER120" s="199" t="s">
        <v>2337</v>
      </c>
      <c r="ES120" s="182">
        <v>44225</v>
      </c>
      <c r="ET120" s="197" t="s">
        <v>53</v>
      </c>
      <c r="EU120" s="197">
        <v>0</v>
      </c>
      <c r="EV120" s="197">
        <v>0</v>
      </c>
      <c r="EW120" s="197" t="s">
        <v>22</v>
      </c>
      <c r="EX120" s="197">
        <v>2</v>
      </c>
      <c r="EY120" s="197">
        <v>0</v>
      </c>
      <c r="EZ120" s="197">
        <v>0</v>
      </c>
      <c r="FA120" s="198">
        <v>43489</v>
      </c>
      <c r="FB120" s="196" t="s">
        <v>49</v>
      </c>
      <c r="FC120" s="199">
        <v>4</v>
      </c>
      <c r="FD120" s="199">
        <v>0</v>
      </c>
      <c r="FE120" s="199" t="s">
        <v>47</v>
      </c>
      <c r="FF120" s="199">
        <v>1</v>
      </c>
      <c r="FG120" s="199" t="s">
        <v>48</v>
      </c>
      <c r="FH120" s="199">
        <v>0</v>
      </c>
      <c r="FI120" s="182">
        <v>43489</v>
      </c>
      <c r="FJ120" s="196" t="s">
        <v>965</v>
      </c>
      <c r="FK120" s="197">
        <v>0</v>
      </c>
      <c r="FL120" s="197">
        <v>0</v>
      </c>
      <c r="FM120" s="197" t="s">
        <v>22</v>
      </c>
      <c r="FN120" s="197">
        <v>2</v>
      </c>
      <c r="FO120" s="197">
        <v>0</v>
      </c>
      <c r="FP120" s="189">
        <v>0</v>
      </c>
      <c r="FQ120" s="190">
        <v>43580</v>
      </c>
      <c r="FR120" s="196" t="s">
        <v>966</v>
      </c>
      <c r="FS120" s="199">
        <v>0</v>
      </c>
      <c r="FT120" s="199">
        <v>0</v>
      </c>
      <c r="FU120" s="199" t="s">
        <v>22</v>
      </c>
      <c r="FV120" s="199">
        <v>2</v>
      </c>
      <c r="FW120" s="199">
        <v>0</v>
      </c>
      <c r="FX120" s="199">
        <v>0</v>
      </c>
      <c r="FY120" s="182">
        <v>43580</v>
      </c>
      <c r="FZ120" s="197" t="s">
        <v>4043</v>
      </c>
      <c r="GA120" s="197">
        <v>0</v>
      </c>
      <c r="GB120" s="197" t="s">
        <v>2716</v>
      </c>
      <c r="GC120" s="197" t="s">
        <v>22</v>
      </c>
      <c r="GD120" s="197">
        <v>2</v>
      </c>
      <c r="GE120" s="197" t="s">
        <v>14</v>
      </c>
      <c r="GF120" s="197" t="s">
        <v>14</v>
      </c>
      <c r="GG120" s="198">
        <v>44496</v>
      </c>
      <c r="GH120" s="196" t="s">
        <v>4049</v>
      </c>
      <c r="GI120" s="199">
        <v>0</v>
      </c>
      <c r="GJ120" s="199" t="s">
        <v>2716</v>
      </c>
      <c r="GK120" s="199" t="s">
        <v>22</v>
      </c>
      <c r="GL120" s="199">
        <v>2</v>
      </c>
      <c r="GM120" s="199" t="s">
        <v>14</v>
      </c>
      <c r="GN120" s="199" t="s">
        <v>14</v>
      </c>
      <c r="GO120" s="182">
        <v>44496</v>
      </c>
      <c r="GP120" s="197" t="s">
        <v>4044</v>
      </c>
      <c r="GQ120" s="197">
        <v>0</v>
      </c>
      <c r="GR120" s="197" t="s">
        <v>2716</v>
      </c>
      <c r="GS120" s="197" t="s">
        <v>22</v>
      </c>
      <c r="GT120" s="197">
        <v>2</v>
      </c>
      <c r="GU120" s="197" t="s">
        <v>14</v>
      </c>
      <c r="GV120" s="197" t="s">
        <v>14</v>
      </c>
      <c r="GW120" s="198">
        <v>44496</v>
      </c>
      <c r="GX120" s="196" t="s">
        <v>4050</v>
      </c>
      <c r="GY120" s="199">
        <v>0</v>
      </c>
      <c r="GZ120" s="199" t="s">
        <v>2716</v>
      </c>
      <c r="HA120" s="199" t="s">
        <v>22</v>
      </c>
      <c r="HB120" s="199">
        <v>2</v>
      </c>
      <c r="HC120" s="199" t="s">
        <v>14</v>
      </c>
      <c r="HD120" s="199" t="s">
        <v>14</v>
      </c>
      <c r="HE120" s="182">
        <v>44496</v>
      </c>
      <c r="HF120" s="197" t="s">
        <v>4042</v>
      </c>
      <c r="HG120" s="197">
        <v>0</v>
      </c>
      <c r="HH120" s="197" t="s">
        <v>2716</v>
      </c>
      <c r="HI120" s="197" t="s">
        <v>22</v>
      </c>
      <c r="HJ120" s="197">
        <v>2</v>
      </c>
      <c r="HK120" s="197" t="s">
        <v>14</v>
      </c>
      <c r="HL120" s="197" t="s">
        <v>14</v>
      </c>
      <c r="HM120" s="198">
        <v>44496</v>
      </c>
      <c r="HN120" s="196" t="s">
        <v>4048</v>
      </c>
      <c r="HO120" s="199">
        <v>1</v>
      </c>
      <c r="HP120" s="199" t="s">
        <v>2716</v>
      </c>
      <c r="HQ120" s="199" t="s">
        <v>22</v>
      </c>
      <c r="HR120" s="199">
        <v>2</v>
      </c>
      <c r="HS120" s="199" t="s">
        <v>14</v>
      </c>
      <c r="HT120" s="199" t="s">
        <v>14</v>
      </c>
      <c r="HU120" s="182">
        <v>44496</v>
      </c>
      <c r="HV120" s="197" t="s">
        <v>4045</v>
      </c>
      <c r="HW120" s="197">
        <v>0</v>
      </c>
      <c r="HX120" s="197" t="s">
        <v>2716</v>
      </c>
      <c r="HY120" s="197" t="s">
        <v>22</v>
      </c>
      <c r="HZ120" s="197">
        <v>2</v>
      </c>
      <c r="IA120" s="197" t="s">
        <v>14</v>
      </c>
      <c r="IB120" s="197" t="s">
        <v>14</v>
      </c>
      <c r="IC120" s="198">
        <v>44496</v>
      </c>
      <c r="ID120" s="196" t="s">
        <v>4047</v>
      </c>
      <c r="IE120" s="199">
        <v>1</v>
      </c>
      <c r="IF120" s="199" t="s">
        <v>2716</v>
      </c>
      <c r="IG120" s="199" t="s">
        <v>22</v>
      </c>
      <c r="IH120" s="199">
        <v>2</v>
      </c>
      <c r="II120" s="199" t="s">
        <v>14</v>
      </c>
      <c r="IJ120" s="199" t="s">
        <v>14</v>
      </c>
      <c r="IK120" s="182">
        <v>44496</v>
      </c>
      <c r="IL120" s="197" t="s">
        <v>4046</v>
      </c>
      <c r="IM120" s="197">
        <v>0</v>
      </c>
      <c r="IN120" s="197" t="s">
        <v>2716</v>
      </c>
      <c r="IO120" s="197" t="s">
        <v>22</v>
      </c>
      <c r="IP120" s="197">
        <v>2</v>
      </c>
      <c r="IQ120" s="197" t="s">
        <v>14</v>
      </c>
      <c r="IR120" s="197" t="s">
        <v>14</v>
      </c>
      <c r="IS120" s="198">
        <v>44496</v>
      </c>
    </row>
    <row r="121" spans="1:253" s="187" customFormat="1" ht="12.95" customHeight="1" x14ac:dyDescent="0.2">
      <c r="A121" s="187" t="s">
        <v>356</v>
      </c>
      <c r="B121" s="187" t="s">
        <v>8401</v>
      </c>
      <c r="C121" s="187" t="s">
        <v>357</v>
      </c>
      <c r="D121" s="187" t="s">
        <v>358</v>
      </c>
      <c r="E121" s="187" t="s">
        <v>8089</v>
      </c>
      <c r="F121" s="187" t="s">
        <v>4554</v>
      </c>
      <c r="G121" s="180">
        <v>6700000</v>
      </c>
      <c r="H121" s="181" t="s">
        <v>4521</v>
      </c>
      <c r="I121" s="181" t="s">
        <v>47</v>
      </c>
      <c r="J121" s="181">
        <v>1</v>
      </c>
      <c r="K121" s="181" t="s">
        <v>4553</v>
      </c>
      <c r="L121" s="181" t="s">
        <v>4522</v>
      </c>
      <c r="M121" s="182">
        <v>44516</v>
      </c>
      <c r="N121" s="191" t="s">
        <v>4558</v>
      </c>
      <c r="O121" s="183">
        <v>20700</v>
      </c>
      <c r="P121" s="183" t="s">
        <v>4555</v>
      </c>
      <c r="Q121" s="183" t="s">
        <v>47</v>
      </c>
      <c r="R121" s="183">
        <v>1</v>
      </c>
      <c r="S121" s="183" t="s">
        <v>4557</v>
      </c>
      <c r="T121" s="183" t="s">
        <v>4556</v>
      </c>
      <c r="U121" s="184">
        <v>44516</v>
      </c>
      <c r="V121" s="191" t="s">
        <v>4560</v>
      </c>
      <c r="W121" s="181">
        <v>6700000</v>
      </c>
      <c r="X121" s="181" t="s">
        <v>4521</v>
      </c>
      <c r="Y121" s="181" t="s">
        <v>22</v>
      </c>
      <c r="Z121" s="181">
        <v>2</v>
      </c>
      <c r="AA121" s="181" t="s">
        <v>4559</v>
      </c>
      <c r="AB121" s="181" t="s">
        <v>4522</v>
      </c>
      <c r="AC121" s="182">
        <v>44516</v>
      </c>
      <c r="AD121" s="191" t="s">
        <v>4562</v>
      </c>
      <c r="AE121" s="189">
        <v>3200000</v>
      </c>
      <c r="AF121" s="189" t="s">
        <v>4521</v>
      </c>
      <c r="AG121" s="189" t="s">
        <v>22</v>
      </c>
      <c r="AH121" s="189">
        <v>2</v>
      </c>
      <c r="AI121" s="189" t="s">
        <v>4561</v>
      </c>
      <c r="AJ121" s="189" t="s">
        <v>4522</v>
      </c>
      <c r="AK121" s="190">
        <v>44516</v>
      </c>
      <c r="AL121" s="191" t="s">
        <v>4564</v>
      </c>
      <c r="AM121" s="181">
        <v>13000</v>
      </c>
      <c r="AN121" s="181" t="s">
        <v>4521</v>
      </c>
      <c r="AO121" s="181" t="s">
        <v>22</v>
      </c>
      <c r="AP121" s="181">
        <v>2</v>
      </c>
      <c r="AQ121" s="181" t="s">
        <v>4563</v>
      </c>
      <c r="AR121" s="181" t="s">
        <v>4522</v>
      </c>
      <c r="AS121" s="182">
        <v>44516</v>
      </c>
      <c r="AT121" s="192" t="s">
        <v>361</v>
      </c>
      <c r="AU121" s="189" t="s">
        <v>14</v>
      </c>
      <c r="AV121" s="189">
        <v>0</v>
      </c>
      <c r="AW121" s="189" t="s">
        <v>22</v>
      </c>
      <c r="AX121" s="189">
        <v>2</v>
      </c>
      <c r="AY121" s="189">
        <v>0</v>
      </c>
      <c r="AZ121" s="189">
        <v>0</v>
      </c>
      <c r="BA121" s="190">
        <v>43509</v>
      </c>
      <c r="BB121" s="191" t="s">
        <v>4565</v>
      </c>
      <c r="BC121" s="181" t="s">
        <v>14</v>
      </c>
      <c r="BD121" s="181" t="s">
        <v>2236</v>
      </c>
      <c r="BE121" s="181" t="s">
        <v>14</v>
      </c>
      <c r="BF121" s="181" t="s">
        <v>14</v>
      </c>
      <c r="BG121" s="181" t="s">
        <v>4550</v>
      </c>
      <c r="BH121" s="181" t="s">
        <v>14</v>
      </c>
      <c r="BI121" s="182">
        <v>44516</v>
      </c>
      <c r="BJ121" s="192" t="s">
        <v>4569</v>
      </c>
      <c r="BK121" s="192">
        <v>936</v>
      </c>
      <c r="BL121" s="192" t="s">
        <v>4566</v>
      </c>
      <c r="BM121" s="192" t="s">
        <v>22</v>
      </c>
      <c r="BN121" s="192">
        <v>2</v>
      </c>
      <c r="BO121" s="192" t="s">
        <v>4568</v>
      </c>
      <c r="BP121" s="189" t="s">
        <v>4567</v>
      </c>
      <c r="BQ121" s="193">
        <v>44516</v>
      </c>
      <c r="BR121" s="191" t="s">
        <v>359</v>
      </c>
      <c r="BS121" s="185" t="s">
        <v>14</v>
      </c>
      <c r="BT121" s="185">
        <v>0</v>
      </c>
      <c r="BU121" s="185" t="s">
        <v>22</v>
      </c>
      <c r="BV121" s="185">
        <v>2</v>
      </c>
      <c r="BW121" s="185">
        <v>0</v>
      </c>
      <c r="BX121" s="185">
        <v>0</v>
      </c>
      <c r="BY121" s="182">
        <v>43509</v>
      </c>
      <c r="BZ121" s="192" t="s">
        <v>360</v>
      </c>
      <c r="CA121" s="192" t="s">
        <v>14</v>
      </c>
      <c r="CB121" s="192">
        <v>0</v>
      </c>
      <c r="CC121" s="192" t="s">
        <v>14</v>
      </c>
      <c r="CD121" s="192" t="s">
        <v>14</v>
      </c>
      <c r="CE121" s="192">
        <v>0</v>
      </c>
      <c r="CF121" s="192">
        <v>0</v>
      </c>
      <c r="CG121" s="193">
        <v>43509</v>
      </c>
      <c r="CH121" s="191" t="s">
        <v>9129</v>
      </c>
      <c r="CI121" s="192" t="e">
        <v>#N/A</v>
      </c>
      <c r="CJ121" s="192" t="e">
        <v>#N/A</v>
      </c>
      <c r="CK121" s="192" t="e">
        <v>#N/A</v>
      </c>
      <c r="CL121" s="192" t="e">
        <v>#N/A</v>
      </c>
      <c r="CM121" s="192" t="e">
        <v>#N/A</v>
      </c>
      <c r="CN121" s="192" t="e">
        <v>#N/A</v>
      </c>
      <c r="CO121" s="194" t="e">
        <v>#N/A</v>
      </c>
      <c r="CP121" s="192" t="s">
        <v>1256</v>
      </c>
      <c r="CQ121" s="185" t="s">
        <v>14</v>
      </c>
      <c r="CR121" s="185" t="s">
        <v>14</v>
      </c>
      <c r="CS121" s="185" t="s">
        <v>14</v>
      </c>
      <c r="CT121" s="185" t="s">
        <v>14</v>
      </c>
      <c r="CU121" s="185" t="s">
        <v>1255</v>
      </c>
      <c r="CV121" s="185" t="s">
        <v>1254</v>
      </c>
      <c r="CW121" s="182">
        <v>43731</v>
      </c>
      <c r="CX121" s="192" t="s">
        <v>4571</v>
      </c>
      <c r="CY121" s="189">
        <v>1700000</v>
      </c>
      <c r="CZ121" s="189" t="s">
        <v>4572</v>
      </c>
      <c r="DA121" s="189" t="s">
        <v>47</v>
      </c>
      <c r="DB121" s="189">
        <v>1</v>
      </c>
      <c r="DC121" s="189" t="s">
        <v>4577</v>
      </c>
      <c r="DD121" s="189" t="s">
        <v>4573</v>
      </c>
      <c r="DE121" s="195">
        <v>44516</v>
      </c>
      <c r="DF121" s="191" t="s">
        <v>4575</v>
      </c>
      <c r="DG121" s="181">
        <v>3500000</v>
      </c>
      <c r="DH121" s="185" t="s">
        <v>4572</v>
      </c>
      <c r="DI121" s="185" t="s">
        <v>22</v>
      </c>
      <c r="DJ121" s="185">
        <v>2</v>
      </c>
      <c r="DK121" s="185" t="s">
        <v>4574</v>
      </c>
      <c r="DL121" s="185" t="s">
        <v>4573</v>
      </c>
      <c r="DM121" s="182">
        <v>44516</v>
      </c>
      <c r="DN121" s="192" t="s">
        <v>4576</v>
      </c>
      <c r="DO121" s="189">
        <v>1500000</v>
      </c>
      <c r="DP121" s="192" t="s">
        <v>4572</v>
      </c>
      <c r="DQ121" s="192" t="s">
        <v>22</v>
      </c>
      <c r="DR121" s="192">
        <v>2</v>
      </c>
      <c r="DS121" s="192" t="s">
        <v>3301</v>
      </c>
      <c r="DT121" s="192" t="s">
        <v>4573</v>
      </c>
      <c r="DU121" s="193">
        <v>44516</v>
      </c>
      <c r="DV121" s="191" t="s">
        <v>4578</v>
      </c>
      <c r="DW121" s="181">
        <v>1400000</v>
      </c>
      <c r="DX121" s="185" t="s">
        <v>4572</v>
      </c>
      <c r="DY121" s="185" t="s">
        <v>47</v>
      </c>
      <c r="DZ121" s="185">
        <v>1</v>
      </c>
      <c r="EA121" s="185" t="s">
        <v>4577</v>
      </c>
      <c r="EB121" s="185" t="s">
        <v>4573</v>
      </c>
      <c r="EC121" s="182">
        <v>44516</v>
      </c>
      <c r="ED121" s="192" t="s">
        <v>4580</v>
      </c>
      <c r="EE121" s="189">
        <v>300000</v>
      </c>
      <c r="EF121" s="192" t="s">
        <v>4572</v>
      </c>
      <c r="EG121" s="192" t="s">
        <v>19</v>
      </c>
      <c r="EH121" s="192">
        <v>3</v>
      </c>
      <c r="EI121" s="192" t="s">
        <v>4579</v>
      </c>
      <c r="EJ121" s="192" t="s">
        <v>4573</v>
      </c>
      <c r="EK121" s="193">
        <v>44516</v>
      </c>
      <c r="EL121" s="191" t="s">
        <v>4582</v>
      </c>
      <c r="EM121" s="181">
        <v>0</v>
      </c>
      <c r="EN121" s="185" t="s">
        <v>2236</v>
      </c>
      <c r="EO121" s="185" t="s">
        <v>14</v>
      </c>
      <c r="EP121" s="185" t="s">
        <v>14</v>
      </c>
      <c r="EQ121" s="185" t="s">
        <v>4581</v>
      </c>
      <c r="ER121" s="185" t="s">
        <v>14</v>
      </c>
      <c r="ES121" s="182">
        <v>44516</v>
      </c>
      <c r="ET121" s="192" t="s">
        <v>4570</v>
      </c>
      <c r="EU121" s="192">
        <v>936</v>
      </c>
      <c r="EV121" s="192" t="s">
        <v>4566</v>
      </c>
      <c r="EW121" s="192" t="s">
        <v>22</v>
      </c>
      <c r="EX121" s="192">
        <v>2</v>
      </c>
      <c r="EY121" s="192" t="s">
        <v>4568</v>
      </c>
      <c r="EZ121" s="192" t="s">
        <v>4567</v>
      </c>
      <c r="FA121" s="193">
        <v>44516</v>
      </c>
      <c r="FB121" s="191" t="s">
        <v>4584</v>
      </c>
      <c r="FC121" s="185">
        <v>3</v>
      </c>
      <c r="FD121" s="185">
        <v>0</v>
      </c>
      <c r="FE121" s="185" t="s">
        <v>22</v>
      </c>
      <c r="FF121" s="185">
        <v>2</v>
      </c>
      <c r="FG121" s="185" t="s">
        <v>4583</v>
      </c>
      <c r="FH121" s="185">
        <v>0</v>
      </c>
      <c r="FI121" s="182">
        <v>44516</v>
      </c>
      <c r="FJ121" s="191" t="s">
        <v>4585</v>
      </c>
      <c r="FK121" s="192" t="s">
        <v>14</v>
      </c>
      <c r="FL121" s="192" t="s">
        <v>2236</v>
      </c>
      <c r="FM121" s="192" t="s">
        <v>14</v>
      </c>
      <c r="FN121" s="192" t="s">
        <v>14</v>
      </c>
      <c r="FO121" s="192" t="s">
        <v>4581</v>
      </c>
      <c r="FP121" s="189" t="s">
        <v>14</v>
      </c>
      <c r="FQ121" s="190">
        <v>44516</v>
      </c>
      <c r="FR121" s="191" t="s">
        <v>4586</v>
      </c>
      <c r="FS121" s="185" t="s">
        <v>14</v>
      </c>
      <c r="FT121" s="185" t="s">
        <v>14</v>
      </c>
      <c r="FU121" s="185" t="s">
        <v>14</v>
      </c>
      <c r="FV121" s="185" t="s">
        <v>14</v>
      </c>
      <c r="FW121" s="185" t="s">
        <v>4581</v>
      </c>
      <c r="FX121" s="185" t="s">
        <v>14</v>
      </c>
      <c r="FY121" s="182">
        <v>44516</v>
      </c>
      <c r="FZ121" s="192" t="s">
        <v>3767</v>
      </c>
      <c r="GA121" s="192">
        <v>0</v>
      </c>
      <c r="GB121" s="192" t="s">
        <v>2716</v>
      </c>
      <c r="GC121" s="192" t="s">
        <v>22</v>
      </c>
      <c r="GD121" s="192">
        <v>2</v>
      </c>
      <c r="GE121" s="192" t="s">
        <v>14</v>
      </c>
      <c r="GF121" s="192" t="s">
        <v>14</v>
      </c>
      <c r="GG121" s="193">
        <v>44494</v>
      </c>
      <c r="GH121" s="191" t="s">
        <v>3773</v>
      </c>
      <c r="GI121" s="185">
        <v>3</v>
      </c>
      <c r="GJ121" s="185" t="s">
        <v>2716</v>
      </c>
      <c r="GK121" s="185" t="s">
        <v>22</v>
      </c>
      <c r="GL121" s="185">
        <v>2</v>
      </c>
      <c r="GM121" s="185" t="s">
        <v>14</v>
      </c>
      <c r="GN121" s="185" t="s">
        <v>14</v>
      </c>
      <c r="GO121" s="182">
        <v>44494</v>
      </c>
      <c r="GP121" s="192" t="s">
        <v>3768</v>
      </c>
      <c r="GQ121" s="192">
        <v>0</v>
      </c>
      <c r="GR121" s="192" t="s">
        <v>2716</v>
      </c>
      <c r="GS121" s="192" t="s">
        <v>22</v>
      </c>
      <c r="GT121" s="192">
        <v>2</v>
      </c>
      <c r="GU121" s="192" t="s">
        <v>14</v>
      </c>
      <c r="GV121" s="192" t="s">
        <v>14</v>
      </c>
      <c r="GW121" s="193">
        <v>44494</v>
      </c>
      <c r="GX121" s="191" t="s">
        <v>3774</v>
      </c>
      <c r="GY121" s="185">
        <v>0</v>
      </c>
      <c r="GZ121" s="185" t="s">
        <v>2716</v>
      </c>
      <c r="HA121" s="185" t="s">
        <v>22</v>
      </c>
      <c r="HB121" s="185">
        <v>2</v>
      </c>
      <c r="HC121" s="185" t="s">
        <v>14</v>
      </c>
      <c r="HD121" s="185" t="s">
        <v>14</v>
      </c>
      <c r="HE121" s="182">
        <v>44494</v>
      </c>
      <c r="HF121" s="192" t="s">
        <v>3766</v>
      </c>
      <c r="HG121" s="192">
        <v>0</v>
      </c>
      <c r="HH121" s="192" t="s">
        <v>2716</v>
      </c>
      <c r="HI121" s="192" t="s">
        <v>22</v>
      </c>
      <c r="HJ121" s="192">
        <v>2</v>
      </c>
      <c r="HK121" s="192" t="s">
        <v>14</v>
      </c>
      <c r="HL121" s="192" t="s">
        <v>14</v>
      </c>
      <c r="HM121" s="193">
        <v>44494</v>
      </c>
      <c r="HN121" s="191" t="s">
        <v>3772</v>
      </c>
      <c r="HO121" s="185">
        <v>2</v>
      </c>
      <c r="HP121" s="185" t="s">
        <v>2716</v>
      </c>
      <c r="HQ121" s="185" t="s">
        <v>22</v>
      </c>
      <c r="HR121" s="185">
        <v>2</v>
      </c>
      <c r="HS121" s="185" t="s">
        <v>14</v>
      </c>
      <c r="HT121" s="185" t="s">
        <v>14</v>
      </c>
      <c r="HU121" s="182">
        <v>44494</v>
      </c>
      <c r="HV121" s="192" t="s">
        <v>3769</v>
      </c>
      <c r="HW121" s="192">
        <v>3</v>
      </c>
      <c r="HX121" s="192" t="s">
        <v>2716</v>
      </c>
      <c r="HY121" s="192" t="s">
        <v>22</v>
      </c>
      <c r="HZ121" s="192">
        <v>2</v>
      </c>
      <c r="IA121" s="192" t="s">
        <v>14</v>
      </c>
      <c r="IB121" s="192" t="s">
        <v>14</v>
      </c>
      <c r="IC121" s="193">
        <v>44494</v>
      </c>
      <c r="ID121" s="191" t="s">
        <v>3771</v>
      </c>
      <c r="IE121" s="185">
        <v>0</v>
      </c>
      <c r="IF121" s="185" t="s">
        <v>2716</v>
      </c>
      <c r="IG121" s="185" t="s">
        <v>22</v>
      </c>
      <c r="IH121" s="185">
        <v>2</v>
      </c>
      <c r="II121" s="185" t="s">
        <v>14</v>
      </c>
      <c r="IJ121" s="185" t="s">
        <v>14</v>
      </c>
      <c r="IK121" s="182">
        <v>44494</v>
      </c>
      <c r="IL121" s="192" t="s">
        <v>3770</v>
      </c>
      <c r="IM121" s="192">
        <v>1</v>
      </c>
      <c r="IN121" s="192" t="s">
        <v>2716</v>
      </c>
      <c r="IO121" s="192" t="s">
        <v>22</v>
      </c>
      <c r="IP121" s="192">
        <v>2</v>
      </c>
      <c r="IQ121" s="192" t="s">
        <v>14</v>
      </c>
      <c r="IR121" s="192" t="s">
        <v>14</v>
      </c>
      <c r="IS121" s="193">
        <v>44494</v>
      </c>
    </row>
    <row r="122" spans="1:253" s="187" customFormat="1" ht="12.95" customHeight="1" x14ac:dyDescent="0.2">
      <c r="A122" s="187" t="s">
        <v>151</v>
      </c>
      <c r="B122" s="187" t="s">
        <v>8401</v>
      </c>
      <c r="C122" s="187" t="s">
        <v>152</v>
      </c>
      <c r="D122" s="187" t="s">
        <v>153</v>
      </c>
      <c r="E122" s="187" t="s">
        <v>8090</v>
      </c>
      <c r="F122" s="187" t="s">
        <v>4630</v>
      </c>
      <c r="G122" s="180">
        <v>15755000</v>
      </c>
      <c r="H122" s="181" t="s">
        <v>4627</v>
      </c>
      <c r="I122" s="181" t="s">
        <v>22</v>
      </c>
      <c r="J122" s="181">
        <v>2</v>
      </c>
      <c r="K122" s="181" t="s">
        <v>4629</v>
      </c>
      <c r="L122" s="181" t="s">
        <v>4628</v>
      </c>
      <c r="M122" s="182">
        <v>44519</v>
      </c>
      <c r="N122" s="196" t="s">
        <v>1273</v>
      </c>
      <c r="O122" s="183">
        <v>627340</v>
      </c>
      <c r="P122" s="183" t="s">
        <v>1270</v>
      </c>
      <c r="Q122" s="183" t="s">
        <v>47</v>
      </c>
      <c r="R122" s="183">
        <v>1</v>
      </c>
      <c r="S122" s="183" t="s">
        <v>1272</v>
      </c>
      <c r="T122" s="183" t="s">
        <v>1271</v>
      </c>
      <c r="U122" s="184">
        <v>43759</v>
      </c>
      <c r="V122" s="196" t="s">
        <v>4632</v>
      </c>
      <c r="W122" s="181">
        <v>15755000</v>
      </c>
      <c r="X122" s="181" t="s">
        <v>4627</v>
      </c>
      <c r="Y122" s="181" t="s">
        <v>22</v>
      </c>
      <c r="Z122" s="181">
        <v>2</v>
      </c>
      <c r="AA122" s="181" t="s">
        <v>4631</v>
      </c>
      <c r="AB122" s="181" t="s">
        <v>4628</v>
      </c>
      <c r="AC122" s="182">
        <v>44519</v>
      </c>
      <c r="AD122" s="196" t="s">
        <v>4634</v>
      </c>
      <c r="AE122" s="189">
        <v>15736000</v>
      </c>
      <c r="AF122" s="189" t="s">
        <v>4627</v>
      </c>
      <c r="AG122" s="189" t="s">
        <v>22</v>
      </c>
      <c r="AH122" s="189">
        <v>2</v>
      </c>
      <c r="AI122" s="189" t="s">
        <v>4633</v>
      </c>
      <c r="AJ122" s="189" t="s">
        <v>4628</v>
      </c>
      <c r="AK122" s="190">
        <v>44519</v>
      </c>
      <c r="AL122" s="196" t="s">
        <v>4638</v>
      </c>
      <c r="AM122" s="181">
        <v>3732000</v>
      </c>
      <c r="AN122" s="181" t="s">
        <v>4635</v>
      </c>
      <c r="AO122" s="181" t="s">
        <v>22</v>
      </c>
      <c r="AP122" s="181">
        <v>2</v>
      </c>
      <c r="AQ122" s="181" t="s">
        <v>4637</v>
      </c>
      <c r="AR122" s="181" t="s">
        <v>4636</v>
      </c>
      <c r="AS122" s="182">
        <v>44519</v>
      </c>
      <c r="AT122" s="197" t="s">
        <v>1091</v>
      </c>
      <c r="AU122" s="189" t="s">
        <v>14</v>
      </c>
      <c r="AV122" s="189" t="s">
        <v>1088</v>
      </c>
      <c r="AW122" s="189" t="s">
        <v>14</v>
      </c>
      <c r="AX122" s="189" t="s">
        <v>14</v>
      </c>
      <c r="AY122" s="189" t="s">
        <v>1090</v>
      </c>
      <c r="AZ122" s="189" t="s">
        <v>1089</v>
      </c>
      <c r="BA122" s="190">
        <v>43612</v>
      </c>
      <c r="BB122" s="196" t="s">
        <v>7269</v>
      </c>
      <c r="BC122" s="181">
        <v>1400000</v>
      </c>
      <c r="BD122" s="181" t="s">
        <v>7265</v>
      </c>
      <c r="BE122" s="181" t="s">
        <v>22</v>
      </c>
      <c r="BF122" s="181">
        <v>2</v>
      </c>
      <c r="BG122" s="181" t="s">
        <v>7267</v>
      </c>
      <c r="BH122" s="181" t="s">
        <v>7266</v>
      </c>
      <c r="BI122" s="182">
        <v>44670</v>
      </c>
      <c r="BJ122" s="197" t="s">
        <v>5295</v>
      </c>
      <c r="BK122" s="197">
        <v>1457</v>
      </c>
      <c r="BL122" s="197" t="s">
        <v>5293</v>
      </c>
      <c r="BM122" s="197" t="s">
        <v>22</v>
      </c>
      <c r="BN122" s="197">
        <v>2</v>
      </c>
      <c r="BO122" s="197" t="s">
        <v>5294</v>
      </c>
      <c r="BP122" s="189" t="s">
        <v>1918</v>
      </c>
      <c r="BQ122" s="198">
        <v>44588</v>
      </c>
      <c r="BR122" s="196" t="s">
        <v>154</v>
      </c>
      <c r="BS122" s="199" t="s">
        <v>14</v>
      </c>
      <c r="BT122" s="199">
        <v>0</v>
      </c>
      <c r="BU122" s="199" t="s">
        <v>14</v>
      </c>
      <c r="BV122" s="199" t="s">
        <v>14</v>
      </c>
      <c r="BW122" s="199">
        <v>0</v>
      </c>
      <c r="BX122" s="199">
        <v>0</v>
      </c>
      <c r="BY122" s="182">
        <v>43496</v>
      </c>
      <c r="BZ122" s="197" t="s">
        <v>155</v>
      </c>
      <c r="CA122" s="197" t="s">
        <v>14</v>
      </c>
      <c r="CB122" s="197">
        <v>0</v>
      </c>
      <c r="CC122" s="197" t="s">
        <v>14</v>
      </c>
      <c r="CD122" s="197" t="s">
        <v>14</v>
      </c>
      <c r="CE122" s="197">
        <v>0</v>
      </c>
      <c r="CF122" s="197">
        <v>0</v>
      </c>
      <c r="CG122" s="198">
        <v>43496</v>
      </c>
      <c r="CH122" s="196" t="s">
        <v>9130</v>
      </c>
      <c r="CI122" s="197" t="e">
        <v>#N/A</v>
      </c>
      <c r="CJ122" s="197" t="e">
        <v>#N/A</v>
      </c>
      <c r="CK122" s="197" t="e">
        <v>#N/A</v>
      </c>
      <c r="CL122" s="197" t="e">
        <v>#N/A</v>
      </c>
      <c r="CM122" s="197" t="e">
        <v>#N/A</v>
      </c>
      <c r="CN122" s="197" t="e">
        <v>#N/A</v>
      </c>
      <c r="CO122" s="200" t="e">
        <v>#N/A</v>
      </c>
      <c r="CP122" s="197" t="s">
        <v>1269</v>
      </c>
      <c r="CQ122" s="199" t="s">
        <v>14</v>
      </c>
      <c r="CR122" s="199" t="s">
        <v>14</v>
      </c>
      <c r="CS122" s="199" t="s">
        <v>14</v>
      </c>
      <c r="CT122" s="199" t="s">
        <v>14</v>
      </c>
      <c r="CU122" s="199" t="s">
        <v>14</v>
      </c>
      <c r="CV122" s="199" t="s">
        <v>14</v>
      </c>
      <c r="CW122" s="182">
        <v>43759</v>
      </c>
      <c r="CX122" s="197" t="s">
        <v>4639</v>
      </c>
      <c r="CY122" s="189">
        <v>7736000</v>
      </c>
      <c r="CZ122" s="189" t="s">
        <v>4627</v>
      </c>
      <c r="DA122" s="189" t="s">
        <v>22</v>
      </c>
      <c r="DB122" s="189">
        <v>2</v>
      </c>
      <c r="DC122" s="189" t="s">
        <v>4640</v>
      </c>
      <c r="DD122" s="189" t="s">
        <v>4628</v>
      </c>
      <c r="DE122" s="195">
        <v>44519</v>
      </c>
      <c r="DF122" s="196" t="s">
        <v>4641</v>
      </c>
      <c r="DG122" s="181">
        <v>19000</v>
      </c>
      <c r="DH122" s="199" t="s">
        <v>4627</v>
      </c>
      <c r="DI122" s="199" t="s">
        <v>22</v>
      </c>
      <c r="DJ122" s="199">
        <v>2</v>
      </c>
      <c r="DK122" s="199" t="s">
        <v>4640</v>
      </c>
      <c r="DL122" s="199" t="s">
        <v>4628</v>
      </c>
      <c r="DM122" s="182">
        <v>44519</v>
      </c>
      <c r="DN122" s="197" t="s">
        <v>4642</v>
      </c>
      <c r="DO122" s="189">
        <v>8000000</v>
      </c>
      <c r="DP122" s="197" t="s">
        <v>4627</v>
      </c>
      <c r="DQ122" s="197" t="s">
        <v>22</v>
      </c>
      <c r="DR122" s="197">
        <v>2</v>
      </c>
      <c r="DS122" s="197" t="s">
        <v>4640</v>
      </c>
      <c r="DT122" s="197" t="s">
        <v>4628</v>
      </c>
      <c r="DU122" s="198">
        <v>44519</v>
      </c>
      <c r="DV122" s="196" t="s">
        <v>4643</v>
      </c>
      <c r="DW122" s="181">
        <v>7700000</v>
      </c>
      <c r="DX122" s="199" t="s">
        <v>4627</v>
      </c>
      <c r="DY122" s="199" t="s">
        <v>22</v>
      </c>
      <c r="DZ122" s="199">
        <v>2</v>
      </c>
      <c r="EA122" s="199" t="s">
        <v>4640</v>
      </c>
      <c r="EB122" s="199" t="s">
        <v>4628</v>
      </c>
      <c r="EC122" s="182">
        <v>44519</v>
      </c>
      <c r="ED122" s="197" t="s">
        <v>4644</v>
      </c>
      <c r="EE122" s="189">
        <v>36000</v>
      </c>
      <c r="EF122" s="197" t="s">
        <v>4627</v>
      </c>
      <c r="EG122" s="197" t="s">
        <v>22</v>
      </c>
      <c r="EH122" s="197">
        <v>2</v>
      </c>
      <c r="EI122" s="197" t="s">
        <v>4640</v>
      </c>
      <c r="EJ122" s="197" t="s">
        <v>4628</v>
      </c>
      <c r="EK122" s="198">
        <v>44519</v>
      </c>
      <c r="EL122" s="196" t="s">
        <v>4645</v>
      </c>
      <c r="EM122" s="181">
        <v>0</v>
      </c>
      <c r="EN122" s="199" t="s">
        <v>4627</v>
      </c>
      <c r="EO122" s="199" t="s">
        <v>22</v>
      </c>
      <c r="EP122" s="199">
        <v>2</v>
      </c>
      <c r="EQ122" s="199" t="s">
        <v>4640</v>
      </c>
      <c r="ER122" s="199" t="s">
        <v>4628</v>
      </c>
      <c r="ES122" s="182">
        <v>44519</v>
      </c>
      <c r="ET122" s="197" t="s">
        <v>5298</v>
      </c>
      <c r="EU122" s="197">
        <v>1459</v>
      </c>
      <c r="EV122" s="197" t="s">
        <v>5296</v>
      </c>
      <c r="EW122" s="197" t="s">
        <v>19</v>
      </c>
      <c r="EX122" s="197">
        <v>3</v>
      </c>
      <c r="EY122" s="197" t="s">
        <v>5294</v>
      </c>
      <c r="EZ122" s="197" t="s">
        <v>5297</v>
      </c>
      <c r="FA122" s="198">
        <v>44588</v>
      </c>
      <c r="FB122" s="196" t="s">
        <v>156</v>
      </c>
      <c r="FC122" s="199">
        <v>5</v>
      </c>
      <c r="FD122" s="199">
        <v>0</v>
      </c>
      <c r="FE122" s="199" t="s">
        <v>47</v>
      </c>
      <c r="FF122" s="199">
        <v>1</v>
      </c>
      <c r="FG122" s="199">
        <v>0</v>
      </c>
      <c r="FH122" s="199">
        <v>0</v>
      </c>
      <c r="FI122" s="182">
        <v>43496</v>
      </c>
      <c r="FJ122" s="196" t="s">
        <v>157</v>
      </c>
      <c r="FK122" s="197" t="s">
        <v>14</v>
      </c>
      <c r="FL122" s="197">
        <v>0</v>
      </c>
      <c r="FM122" s="197" t="s">
        <v>14</v>
      </c>
      <c r="FN122" s="197" t="s">
        <v>14</v>
      </c>
      <c r="FO122" s="197">
        <v>0</v>
      </c>
      <c r="FP122" s="189">
        <v>0</v>
      </c>
      <c r="FQ122" s="190">
        <v>43496</v>
      </c>
      <c r="FR122" s="196" t="s">
        <v>158</v>
      </c>
      <c r="FS122" s="199" t="s">
        <v>14</v>
      </c>
      <c r="FT122" s="199">
        <v>0</v>
      </c>
      <c r="FU122" s="199" t="s">
        <v>14</v>
      </c>
      <c r="FV122" s="199" t="s">
        <v>14</v>
      </c>
      <c r="FW122" s="199">
        <v>0</v>
      </c>
      <c r="FX122" s="199">
        <v>0</v>
      </c>
      <c r="FY122" s="182">
        <v>43496</v>
      </c>
      <c r="FZ122" s="197" t="s">
        <v>4052</v>
      </c>
      <c r="GA122" s="197">
        <v>0</v>
      </c>
      <c r="GB122" s="197" t="s">
        <v>2716</v>
      </c>
      <c r="GC122" s="197" t="s">
        <v>22</v>
      </c>
      <c r="GD122" s="197">
        <v>2</v>
      </c>
      <c r="GE122" s="197" t="s">
        <v>14</v>
      </c>
      <c r="GF122" s="197" t="s">
        <v>14</v>
      </c>
      <c r="GG122" s="198">
        <v>44496</v>
      </c>
      <c r="GH122" s="196" t="s">
        <v>4058</v>
      </c>
      <c r="GI122" s="199">
        <v>3</v>
      </c>
      <c r="GJ122" s="199" t="s">
        <v>2716</v>
      </c>
      <c r="GK122" s="199" t="s">
        <v>22</v>
      </c>
      <c r="GL122" s="199">
        <v>2</v>
      </c>
      <c r="GM122" s="199" t="s">
        <v>14</v>
      </c>
      <c r="GN122" s="199" t="s">
        <v>14</v>
      </c>
      <c r="GO122" s="182">
        <v>44496</v>
      </c>
      <c r="GP122" s="197" t="s">
        <v>4053</v>
      </c>
      <c r="GQ122" s="197">
        <v>3</v>
      </c>
      <c r="GR122" s="197" t="s">
        <v>2716</v>
      </c>
      <c r="GS122" s="197" t="s">
        <v>22</v>
      </c>
      <c r="GT122" s="197">
        <v>2</v>
      </c>
      <c r="GU122" s="197" t="s">
        <v>14</v>
      </c>
      <c r="GV122" s="197" t="s">
        <v>14</v>
      </c>
      <c r="GW122" s="198">
        <v>44496</v>
      </c>
      <c r="GX122" s="196" t="s">
        <v>4059</v>
      </c>
      <c r="GY122" s="199">
        <v>3</v>
      </c>
      <c r="GZ122" s="199" t="s">
        <v>2716</v>
      </c>
      <c r="HA122" s="199" t="s">
        <v>22</v>
      </c>
      <c r="HB122" s="199">
        <v>2</v>
      </c>
      <c r="HC122" s="199" t="s">
        <v>14</v>
      </c>
      <c r="HD122" s="199" t="s">
        <v>14</v>
      </c>
      <c r="HE122" s="182">
        <v>44496</v>
      </c>
      <c r="HF122" s="197" t="s">
        <v>4051</v>
      </c>
      <c r="HG122" s="197">
        <v>2</v>
      </c>
      <c r="HH122" s="197" t="s">
        <v>2716</v>
      </c>
      <c r="HI122" s="197" t="s">
        <v>22</v>
      </c>
      <c r="HJ122" s="197">
        <v>2</v>
      </c>
      <c r="HK122" s="197" t="s">
        <v>14</v>
      </c>
      <c r="HL122" s="197" t="s">
        <v>14</v>
      </c>
      <c r="HM122" s="198">
        <v>44496</v>
      </c>
      <c r="HN122" s="196" t="s">
        <v>4057</v>
      </c>
      <c r="HO122" s="199">
        <v>3</v>
      </c>
      <c r="HP122" s="199" t="s">
        <v>2716</v>
      </c>
      <c r="HQ122" s="199" t="s">
        <v>22</v>
      </c>
      <c r="HR122" s="199">
        <v>2</v>
      </c>
      <c r="HS122" s="199" t="s">
        <v>14</v>
      </c>
      <c r="HT122" s="199" t="s">
        <v>14</v>
      </c>
      <c r="HU122" s="182">
        <v>44496</v>
      </c>
      <c r="HV122" s="197" t="s">
        <v>4054</v>
      </c>
      <c r="HW122" s="197">
        <v>2</v>
      </c>
      <c r="HX122" s="197" t="s">
        <v>2716</v>
      </c>
      <c r="HY122" s="197" t="s">
        <v>22</v>
      </c>
      <c r="HZ122" s="197">
        <v>2</v>
      </c>
      <c r="IA122" s="197" t="s">
        <v>14</v>
      </c>
      <c r="IB122" s="197" t="s">
        <v>14</v>
      </c>
      <c r="IC122" s="198">
        <v>44496</v>
      </c>
      <c r="ID122" s="196" t="s">
        <v>4056</v>
      </c>
      <c r="IE122" s="199">
        <v>1</v>
      </c>
      <c r="IF122" s="199" t="s">
        <v>2716</v>
      </c>
      <c r="IG122" s="199" t="s">
        <v>22</v>
      </c>
      <c r="IH122" s="199">
        <v>2</v>
      </c>
      <c r="II122" s="199" t="s">
        <v>14</v>
      </c>
      <c r="IJ122" s="199" t="s">
        <v>14</v>
      </c>
      <c r="IK122" s="182">
        <v>44496</v>
      </c>
      <c r="IL122" s="197" t="s">
        <v>4055</v>
      </c>
      <c r="IM122" s="197">
        <v>2</v>
      </c>
      <c r="IN122" s="197" t="s">
        <v>2716</v>
      </c>
      <c r="IO122" s="197" t="s">
        <v>22</v>
      </c>
      <c r="IP122" s="197">
        <v>2</v>
      </c>
      <c r="IQ122" s="197" t="s">
        <v>14</v>
      </c>
      <c r="IR122" s="197" t="s">
        <v>14</v>
      </c>
      <c r="IS122" s="198">
        <v>44496</v>
      </c>
    </row>
    <row r="123" spans="1:253" s="187" customFormat="1" ht="12.95" customHeight="1" x14ac:dyDescent="0.2">
      <c r="A123" s="187" t="s">
        <v>1014</v>
      </c>
      <c r="B123" s="187" t="s">
        <v>8427</v>
      </c>
      <c r="C123" s="187" t="s">
        <v>1015</v>
      </c>
      <c r="D123" s="187" t="s">
        <v>153</v>
      </c>
      <c r="E123" s="187" t="s">
        <v>8090</v>
      </c>
      <c r="F123" s="187" t="s">
        <v>2669</v>
      </c>
      <c r="G123" s="180">
        <v>12300000</v>
      </c>
      <c r="H123" s="181" t="s">
        <v>2666</v>
      </c>
      <c r="I123" s="181" t="s">
        <v>47</v>
      </c>
      <c r="J123" s="181">
        <v>1</v>
      </c>
      <c r="K123" s="181" t="s">
        <v>2668</v>
      </c>
      <c r="L123" s="181" t="s">
        <v>2667</v>
      </c>
      <c r="M123" s="182">
        <v>44340</v>
      </c>
      <c r="N123" s="191" t="s">
        <v>2673</v>
      </c>
      <c r="O123" s="183">
        <v>28836</v>
      </c>
      <c r="P123" s="183" t="s">
        <v>2670</v>
      </c>
      <c r="Q123" s="183" t="s">
        <v>22</v>
      </c>
      <c r="R123" s="183">
        <v>2</v>
      </c>
      <c r="S123" s="183" t="s">
        <v>2672</v>
      </c>
      <c r="T123" s="183" t="s">
        <v>2671</v>
      </c>
      <c r="U123" s="184">
        <v>44340</v>
      </c>
      <c r="V123" s="191" t="s">
        <v>2677</v>
      </c>
      <c r="W123" s="181">
        <v>1322000</v>
      </c>
      <c r="X123" s="181" t="s">
        <v>2674</v>
      </c>
      <c r="Y123" s="181" t="s">
        <v>19</v>
      </c>
      <c r="Z123" s="181">
        <v>3</v>
      </c>
      <c r="AA123" s="181" t="s">
        <v>2676</v>
      </c>
      <c r="AB123" s="181" t="s">
        <v>2675</v>
      </c>
      <c r="AC123" s="182">
        <v>44340</v>
      </c>
      <c r="AD123" s="191" t="s">
        <v>2681</v>
      </c>
      <c r="AE123" s="189">
        <v>25000</v>
      </c>
      <c r="AF123" s="189" t="s">
        <v>2678</v>
      </c>
      <c r="AG123" s="189" t="s">
        <v>47</v>
      </c>
      <c r="AH123" s="189">
        <v>1</v>
      </c>
      <c r="AI123" s="189" t="s">
        <v>2680</v>
      </c>
      <c r="AJ123" s="189" t="s">
        <v>2679</v>
      </c>
      <c r="AK123" s="190">
        <v>44340</v>
      </c>
      <c r="AL123" s="191" t="s">
        <v>2682</v>
      </c>
      <c r="AM123" s="181">
        <v>25000</v>
      </c>
      <c r="AN123" s="181" t="s">
        <v>2678</v>
      </c>
      <c r="AO123" s="181" t="s">
        <v>47</v>
      </c>
      <c r="AP123" s="181">
        <v>1</v>
      </c>
      <c r="AQ123" s="181" t="s">
        <v>2680</v>
      </c>
      <c r="AR123" s="181" t="s">
        <v>2679</v>
      </c>
      <c r="AS123" s="182">
        <v>44340</v>
      </c>
      <c r="AT123" s="192" t="s">
        <v>1020</v>
      </c>
      <c r="AU123" s="189" t="s">
        <v>14</v>
      </c>
      <c r="AV123" s="189" t="s">
        <v>14</v>
      </c>
      <c r="AW123" s="189" t="s">
        <v>14</v>
      </c>
      <c r="AX123" s="189" t="s">
        <v>14</v>
      </c>
      <c r="AY123" s="189" t="s">
        <v>338</v>
      </c>
      <c r="AZ123" s="189" t="s">
        <v>14</v>
      </c>
      <c r="BA123" s="190">
        <v>43584</v>
      </c>
      <c r="BB123" s="191" t="s">
        <v>1019</v>
      </c>
      <c r="BC123" s="181" t="s">
        <v>14</v>
      </c>
      <c r="BD123" s="181" t="s">
        <v>14</v>
      </c>
      <c r="BE123" s="181" t="s">
        <v>14</v>
      </c>
      <c r="BF123" s="181" t="s">
        <v>14</v>
      </c>
      <c r="BG123" s="181" t="s">
        <v>338</v>
      </c>
      <c r="BH123" s="181" t="s">
        <v>14</v>
      </c>
      <c r="BI123" s="182">
        <v>43584</v>
      </c>
      <c r="BJ123" s="192" t="s">
        <v>5303</v>
      </c>
      <c r="BK123" s="192">
        <v>2</v>
      </c>
      <c r="BL123" s="192" t="s">
        <v>5301</v>
      </c>
      <c r="BM123" s="192" t="s">
        <v>19</v>
      </c>
      <c r="BN123" s="192">
        <v>3</v>
      </c>
      <c r="BO123" s="192" t="s">
        <v>5302</v>
      </c>
      <c r="BP123" s="189" t="s">
        <v>1836</v>
      </c>
      <c r="BQ123" s="193">
        <v>44588</v>
      </c>
      <c r="BR123" s="191" t="s">
        <v>1016</v>
      </c>
      <c r="BS123" s="185">
        <v>0</v>
      </c>
      <c r="BT123" s="185" t="s">
        <v>14</v>
      </c>
      <c r="BU123" s="185" t="s">
        <v>47</v>
      </c>
      <c r="BV123" s="185">
        <v>1</v>
      </c>
      <c r="BW123" s="185" t="s">
        <v>14</v>
      </c>
      <c r="BX123" s="185" t="s">
        <v>14</v>
      </c>
      <c r="BY123" s="182">
        <v>43584</v>
      </c>
      <c r="BZ123" s="192" t="s">
        <v>1017</v>
      </c>
      <c r="CA123" s="192">
        <v>0</v>
      </c>
      <c r="CB123" s="192" t="s">
        <v>14</v>
      </c>
      <c r="CC123" s="192" t="s">
        <v>47</v>
      </c>
      <c r="CD123" s="192">
        <v>1</v>
      </c>
      <c r="CE123" s="192" t="s">
        <v>14</v>
      </c>
      <c r="CF123" s="192" t="s">
        <v>14</v>
      </c>
      <c r="CG123" s="193">
        <v>43584</v>
      </c>
      <c r="CH123" s="191" t="s">
        <v>9131</v>
      </c>
      <c r="CI123" s="192" t="e">
        <v>#N/A</v>
      </c>
      <c r="CJ123" s="192" t="e">
        <v>#N/A</v>
      </c>
      <c r="CK123" s="192" t="e">
        <v>#N/A</v>
      </c>
      <c r="CL123" s="192" t="e">
        <v>#N/A</v>
      </c>
      <c r="CM123" s="192" t="e">
        <v>#N/A</v>
      </c>
      <c r="CN123" s="192" t="e">
        <v>#N/A</v>
      </c>
      <c r="CO123" s="194" t="e">
        <v>#N/A</v>
      </c>
      <c r="CP123" s="192" t="s">
        <v>1018</v>
      </c>
      <c r="CQ123" s="185">
        <v>0</v>
      </c>
      <c r="CR123" s="185" t="s">
        <v>14</v>
      </c>
      <c r="CS123" s="185" t="s">
        <v>47</v>
      </c>
      <c r="CT123" s="185">
        <v>1</v>
      </c>
      <c r="CU123" s="185" t="s">
        <v>14</v>
      </c>
      <c r="CV123" s="185" t="s">
        <v>14</v>
      </c>
      <c r="CW123" s="182">
        <v>43584</v>
      </c>
      <c r="CX123" s="192" t="s">
        <v>2683</v>
      </c>
      <c r="CY123" s="189">
        <v>25000</v>
      </c>
      <c r="CZ123" s="189" t="s">
        <v>2678</v>
      </c>
      <c r="DA123" s="189" t="s">
        <v>22</v>
      </c>
      <c r="DB123" s="189">
        <v>2</v>
      </c>
      <c r="DC123" s="189" t="s">
        <v>2688</v>
      </c>
      <c r="DD123" s="189" t="s">
        <v>2679</v>
      </c>
      <c r="DE123" s="195">
        <v>44340</v>
      </c>
      <c r="DF123" s="191" t="s">
        <v>2685</v>
      </c>
      <c r="DG123" s="181">
        <v>1296000</v>
      </c>
      <c r="DH123" s="185" t="s">
        <v>2678</v>
      </c>
      <c r="DI123" s="185" t="s">
        <v>22</v>
      </c>
      <c r="DJ123" s="185">
        <v>2</v>
      </c>
      <c r="DK123" s="185" t="s">
        <v>2684</v>
      </c>
      <c r="DL123" s="185" t="s">
        <v>2679</v>
      </c>
      <c r="DM123" s="182">
        <v>44340</v>
      </c>
      <c r="DN123" s="192" t="s">
        <v>2687</v>
      </c>
      <c r="DO123" s="189">
        <v>0</v>
      </c>
      <c r="DP123" s="192" t="s">
        <v>2678</v>
      </c>
      <c r="DQ123" s="192" t="s">
        <v>22</v>
      </c>
      <c r="DR123" s="192">
        <v>2</v>
      </c>
      <c r="DS123" s="192" t="s">
        <v>2686</v>
      </c>
      <c r="DT123" s="192" t="s">
        <v>2679</v>
      </c>
      <c r="DU123" s="193">
        <v>44340</v>
      </c>
      <c r="DV123" s="191" t="s">
        <v>2689</v>
      </c>
      <c r="DW123" s="181">
        <v>0</v>
      </c>
      <c r="DX123" s="185" t="s">
        <v>2678</v>
      </c>
      <c r="DY123" s="185" t="s">
        <v>22</v>
      </c>
      <c r="DZ123" s="185">
        <v>2</v>
      </c>
      <c r="EA123" s="185" t="s">
        <v>2688</v>
      </c>
      <c r="EB123" s="185" t="s">
        <v>2679</v>
      </c>
      <c r="EC123" s="182">
        <v>44340</v>
      </c>
      <c r="ED123" s="192" t="s">
        <v>2690</v>
      </c>
      <c r="EE123" s="189">
        <v>25000</v>
      </c>
      <c r="EF123" s="192" t="s">
        <v>2678</v>
      </c>
      <c r="EG123" s="192" t="s">
        <v>22</v>
      </c>
      <c r="EH123" s="192">
        <v>2</v>
      </c>
      <c r="EI123" s="192" t="s">
        <v>2688</v>
      </c>
      <c r="EJ123" s="192" t="s">
        <v>2679</v>
      </c>
      <c r="EK123" s="193">
        <v>44340</v>
      </c>
      <c r="EL123" s="191" t="s">
        <v>2692</v>
      </c>
      <c r="EM123" s="181">
        <v>0</v>
      </c>
      <c r="EN123" s="185" t="s">
        <v>14</v>
      </c>
      <c r="EO123" s="185" t="s">
        <v>14</v>
      </c>
      <c r="EP123" s="185" t="s">
        <v>14</v>
      </c>
      <c r="EQ123" s="185" t="s">
        <v>2691</v>
      </c>
      <c r="ER123" s="185" t="s">
        <v>14</v>
      </c>
      <c r="ES123" s="182">
        <v>44340</v>
      </c>
      <c r="ET123" s="192" t="s">
        <v>5299</v>
      </c>
      <c r="EU123" s="192">
        <v>1459</v>
      </c>
      <c r="EV123" s="192" t="s">
        <v>5296</v>
      </c>
      <c r="EW123" s="192" t="s">
        <v>19</v>
      </c>
      <c r="EX123" s="192">
        <v>3</v>
      </c>
      <c r="EY123" s="192" t="s">
        <v>5294</v>
      </c>
      <c r="EZ123" s="192" t="s">
        <v>5297</v>
      </c>
      <c r="FA123" s="193">
        <v>44588</v>
      </c>
      <c r="FB123" s="191" t="s">
        <v>2694</v>
      </c>
      <c r="FC123" s="185">
        <v>1</v>
      </c>
      <c r="FD123" s="185" t="s">
        <v>14</v>
      </c>
      <c r="FE123" s="185" t="s">
        <v>22</v>
      </c>
      <c r="FF123" s="185">
        <v>2</v>
      </c>
      <c r="FG123" s="185" t="s">
        <v>2693</v>
      </c>
      <c r="FH123" s="185" t="s">
        <v>14</v>
      </c>
      <c r="FI123" s="182">
        <v>44340</v>
      </c>
      <c r="FJ123" s="191" t="s">
        <v>1021</v>
      </c>
      <c r="FK123" s="192" t="s">
        <v>14</v>
      </c>
      <c r="FL123" s="192" t="s">
        <v>14</v>
      </c>
      <c r="FM123" s="192" t="s">
        <v>14</v>
      </c>
      <c r="FN123" s="192" t="s">
        <v>14</v>
      </c>
      <c r="FO123" s="192" t="s">
        <v>338</v>
      </c>
      <c r="FP123" s="189" t="s">
        <v>14</v>
      </c>
      <c r="FQ123" s="190">
        <v>43584</v>
      </c>
      <c r="FR123" s="191" t="s">
        <v>1022</v>
      </c>
      <c r="FS123" s="185" t="s">
        <v>14</v>
      </c>
      <c r="FT123" s="185" t="s">
        <v>14</v>
      </c>
      <c r="FU123" s="185" t="s">
        <v>14</v>
      </c>
      <c r="FV123" s="185" t="s">
        <v>14</v>
      </c>
      <c r="FW123" s="185" t="s">
        <v>338</v>
      </c>
      <c r="FX123" s="185" t="s">
        <v>14</v>
      </c>
      <c r="FY123" s="182">
        <v>43584</v>
      </c>
      <c r="FZ123" s="192" t="s">
        <v>4205</v>
      </c>
      <c r="GA123" s="192">
        <v>0</v>
      </c>
      <c r="GB123" s="192" t="s">
        <v>2716</v>
      </c>
      <c r="GC123" s="192" t="s">
        <v>22</v>
      </c>
      <c r="GD123" s="192">
        <v>2</v>
      </c>
      <c r="GE123" s="192" t="s">
        <v>14</v>
      </c>
      <c r="GF123" s="192" t="s">
        <v>14</v>
      </c>
      <c r="GG123" s="193">
        <v>44497</v>
      </c>
      <c r="GH123" s="191" t="s">
        <v>4211</v>
      </c>
      <c r="GI123" s="185">
        <v>3</v>
      </c>
      <c r="GJ123" s="185" t="s">
        <v>2716</v>
      </c>
      <c r="GK123" s="185" t="s">
        <v>22</v>
      </c>
      <c r="GL123" s="185">
        <v>2</v>
      </c>
      <c r="GM123" s="185" t="s">
        <v>14</v>
      </c>
      <c r="GN123" s="185" t="s">
        <v>14</v>
      </c>
      <c r="GO123" s="182">
        <v>44497</v>
      </c>
      <c r="GP123" s="192" t="s">
        <v>4206</v>
      </c>
      <c r="GQ123" s="192">
        <v>3</v>
      </c>
      <c r="GR123" s="192" t="s">
        <v>2716</v>
      </c>
      <c r="GS123" s="192" t="s">
        <v>22</v>
      </c>
      <c r="GT123" s="192">
        <v>2</v>
      </c>
      <c r="GU123" s="192" t="s">
        <v>14</v>
      </c>
      <c r="GV123" s="192" t="s">
        <v>14</v>
      </c>
      <c r="GW123" s="193">
        <v>44497</v>
      </c>
      <c r="GX123" s="191" t="s">
        <v>4212</v>
      </c>
      <c r="GY123" s="185">
        <v>1</v>
      </c>
      <c r="GZ123" s="185" t="s">
        <v>2716</v>
      </c>
      <c r="HA123" s="185" t="s">
        <v>22</v>
      </c>
      <c r="HB123" s="185">
        <v>2</v>
      </c>
      <c r="HC123" s="185" t="s">
        <v>14</v>
      </c>
      <c r="HD123" s="185" t="s">
        <v>14</v>
      </c>
      <c r="HE123" s="182">
        <v>44497</v>
      </c>
      <c r="HF123" s="192" t="s">
        <v>4204</v>
      </c>
      <c r="HG123" s="192">
        <v>2</v>
      </c>
      <c r="HH123" s="192" t="s">
        <v>2716</v>
      </c>
      <c r="HI123" s="192" t="s">
        <v>22</v>
      </c>
      <c r="HJ123" s="192">
        <v>2</v>
      </c>
      <c r="HK123" s="192" t="s">
        <v>14</v>
      </c>
      <c r="HL123" s="192" t="s">
        <v>14</v>
      </c>
      <c r="HM123" s="193">
        <v>44497</v>
      </c>
      <c r="HN123" s="191" t="s">
        <v>4210</v>
      </c>
      <c r="HO123" s="185">
        <v>3</v>
      </c>
      <c r="HP123" s="185" t="s">
        <v>2716</v>
      </c>
      <c r="HQ123" s="185" t="s">
        <v>22</v>
      </c>
      <c r="HR123" s="185">
        <v>2</v>
      </c>
      <c r="HS123" s="185" t="s">
        <v>14</v>
      </c>
      <c r="HT123" s="185" t="s">
        <v>14</v>
      </c>
      <c r="HU123" s="182">
        <v>44497</v>
      </c>
      <c r="HV123" s="192" t="s">
        <v>4207</v>
      </c>
      <c r="HW123" s="192">
        <v>2</v>
      </c>
      <c r="HX123" s="192" t="s">
        <v>2716</v>
      </c>
      <c r="HY123" s="192" t="s">
        <v>22</v>
      </c>
      <c r="HZ123" s="192">
        <v>2</v>
      </c>
      <c r="IA123" s="192" t="s">
        <v>14</v>
      </c>
      <c r="IB123" s="192" t="s">
        <v>14</v>
      </c>
      <c r="IC123" s="193">
        <v>44497</v>
      </c>
      <c r="ID123" s="191" t="s">
        <v>4209</v>
      </c>
      <c r="IE123" s="185">
        <v>1</v>
      </c>
      <c r="IF123" s="185" t="s">
        <v>2716</v>
      </c>
      <c r="IG123" s="185" t="s">
        <v>22</v>
      </c>
      <c r="IH123" s="185">
        <v>2</v>
      </c>
      <c r="II123" s="185" t="s">
        <v>14</v>
      </c>
      <c r="IJ123" s="185" t="s">
        <v>14</v>
      </c>
      <c r="IK123" s="182">
        <v>44497</v>
      </c>
      <c r="IL123" s="192" t="s">
        <v>4208</v>
      </c>
      <c r="IM123" s="192">
        <v>2</v>
      </c>
      <c r="IN123" s="192" t="s">
        <v>2716</v>
      </c>
      <c r="IO123" s="192" t="s">
        <v>22</v>
      </c>
      <c r="IP123" s="192">
        <v>2</v>
      </c>
      <c r="IQ123" s="192" t="s">
        <v>14</v>
      </c>
      <c r="IR123" s="192" t="s">
        <v>14</v>
      </c>
      <c r="IS123" s="193">
        <v>44497</v>
      </c>
    </row>
    <row r="124" spans="1:253" s="187" customFormat="1" ht="12.95" customHeight="1" x14ac:dyDescent="0.2">
      <c r="A124" s="187" t="s">
        <v>4695</v>
      </c>
      <c r="B124" s="187" t="s">
        <v>8475</v>
      </c>
      <c r="C124" s="187" t="s">
        <v>4696</v>
      </c>
      <c r="D124" s="187" t="s">
        <v>153</v>
      </c>
      <c r="E124" s="187" t="s">
        <v>8090</v>
      </c>
      <c r="F124" s="187" t="s">
        <v>4697</v>
      </c>
      <c r="G124" s="180">
        <v>15755000</v>
      </c>
      <c r="H124" s="181" t="s">
        <v>4627</v>
      </c>
      <c r="I124" s="181" t="s">
        <v>22</v>
      </c>
      <c r="J124" s="181">
        <v>2</v>
      </c>
      <c r="K124" s="181" t="s">
        <v>4629</v>
      </c>
      <c r="L124" s="181" t="s">
        <v>4628</v>
      </c>
      <c r="M124" s="182">
        <v>44525</v>
      </c>
      <c r="N124" s="196" t="s">
        <v>5307</v>
      </c>
      <c r="O124" s="183">
        <v>627340</v>
      </c>
      <c r="P124" s="183" t="s">
        <v>5304</v>
      </c>
      <c r="Q124" s="183" t="s">
        <v>47</v>
      </c>
      <c r="R124" s="183">
        <v>1</v>
      </c>
      <c r="S124" s="183" t="s">
        <v>5306</v>
      </c>
      <c r="T124" s="183" t="s">
        <v>5305</v>
      </c>
      <c r="U124" s="184">
        <v>44589</v>
      </c>
      <c r="V124" s="196" t="s">
        <v>5311</v>
      </c>
      <c r="W124" s="181">
        <v>15755000</v>
      </c>
      <c r="X124" s="181" t="s">
        <v>5308</v>
      </c>
      <c r="Y124" s="181" t="s">
        <v>22</v>
      </c>
      <c r="Z124" s="181">
        <v>2</v>
      </c>
      <c r="AA124" s="181" t="s">
        <v>5310</v>
      </c>
      <c r="AB124" s="181" t="s">
        <v>5309</v>
      </c>
      <c r="AC124" s="182">
        <v>44589</v>
      </c>
      <c r="AD124" s="196" t="s">
        <v>5495</v>
      </c>
      <c r="AE124" s="189">
        <v>15755000</v>
      </c>
      <c r="AF124" s="189" t="s">
        <v>5492</v>
      </c>
      <c r="AG124" s="189" t="s">
        <v>22</v>
      </c>
      <c r="AH124" s="189">
        <v>2</v>
      </c>
      <c r="AI124" s="189" t="s">
        <v>5494</v>
      </c>
      <c r="AJ124" s="189" t="s">
        <v>5493</v>
      </c>
      <c r="AK124" s="190">
        <v>44603</v>
      </c>
      <c r="AL124" s="196" t="s">
        <v>7253</v>
      </c>
      <c r="AM124" s="181">
        <v>745000</v>
      </c>
      <c r="AN124" s="181" t="s">
        <v>7250</v>
      </c>
      <c r="AO124" s="181" t="s">
        <v>22</v>
      </c>
      <c r="AP124" s="181">
        <v>2</v>
      </c>
      <c r="AQ124" s="181" t="s">
        <v>7252</v>
      </c>
      <c r="AR124" s="181" t="s">
        <v>7251</v>
      </c>
      <c r="AS124" s="182">
        <v>44670</v>
      </c>
      <c r="AT124" s="197" t="s">
        <v>4699</v>
      </c>
      <c r="AU124" s="189">
        <v>0</v>
      </c>
      <c r="AV124" s="189" t="s">
        <v>14</v>
      </c>
      <c r="AW124" s="189" t="s">
        <v>14</v>
      </c>
      <c r="AX124" s="189" t="s">
        <v>14</v>
      </c>
      <c r="AY124" s="189" t="s">
        <v>4698</v>
      </c>
      <c r="AZ124" s="189" t="s">
        <v>14</v>
      </c>
      <c r="BA124" s="190">
        <v>44525</v>
      </c>
      <c r="BB124" s="196" t="s">
        <v>7268</v>
      </c>
      <c r="BC124" s="181">
        <v>1400000</v>
      </c>
      <c r="BD124" s="181" t="s">
        <v>7265</v>
      </c>
      <c r="BE124" s="181" t="s">
        <v>22</v>
      </c>
      <c r="BF124" s="181">
        <v>2</v>
      </c>
      <c r="BG124" s="181" t="s">
        <v>7267</v>
      </c>
      <c r="BH124" s="181" t="s">
        <v>7266</v>
      </c>
      <c r="BI124" s="182">
        <v>44670</v>
      </c>
      <c r="BJ124" s="197" t="s">
        <v>4701</v>
      </c>
      <c r="BK124" s="197">
        <v>0</v>
      </c>
      <c r="BL124" s="197" t="s">
        <v>14</v>
      </c>
      <c r="BM124" s="197" t="s">
        <v>19</v>
      </c>
      <c r="BN124" s="197">
        <v>3</v>
      </c>
      <c r="BO124" s="197" t="s">
        <v>4700</v>
      </c>
      <c r="BP124" s="189" t="s">
        <v>14</v>
      </c>
      <c r="BQ124" s="198">
        <v>44525</v>
      </c>
      <c r="BR124" s="196" t="s">
        <v>4703</v>
      </c>
      <c r="BS124" s="199">
        <v>0</v>
      </c>
      <c r="BT124" s="199" t="s">
        <v>14</v>
      </c>
      <c r="BU124" s="199" t="s">
        <v>14</v>
      </c>
      <c r="BV124" s="199" t="s">
        <v>14</v>
      </c>
      <c r="BW124" s="199" t="s">
        <v>4702</v>
      </c>
      <c r="BX124" s="199" t="s">
        <v>14</v>
      </c>
      <c r="BY124" s="182">
        <v>44525</v>
      </c>
      <c r="BZ124" s="197" t="s">
        <v>4704</v>
      </c>
      <c r="CA124" s="197">
        <v>0</v>
      </c>
      <c r="CB124" s="197" t="s">
        <v>14</v>
      </c>
      <c r="CC124" s="197" t="s">
        <v>14</v>
      </c>
      <c r="CD124" s="197" t="s">
        <v>14</v>
      </c>
      <c r="CE124" s="197" t="s">
        <v>4702</v>
      </c>
      <c r="CF124" s="197" t="s">
        <v>14</v>
      </c>
      <c r="CG124" s="198">
        <v>44525</v>
      </c>
      <c r="CH124" s="196" t="s">
        <v>9132</v>
      </c>
      <c r="CI124" s="197" t="e">
        <v>#N/A</v>
      </c>
      <c r="CJ124" s="197" t="e">
        <v>#N/A</v>
      </c>
      <c r="CK124" s="197" t="e">
        <v>#N/A</v>
      </c>
      <c r="CL124" s="197" t="e">
        <v>#N/A</v>
      </c>
      <c r="CM124" s="197" t="e">
        <v>#N/A</v>
      </c>
      <c r="CN124" s="197" t="e">
        <v>#N/A</v>
      </c>
      <c r="CO124" s="200" t="e">
        <v>#N/A</v>
      </c>
      <c r="CP124" s="197" t="s">
        <v>4705</v>
      </c>
      <c r="CQ124" s="199">
        <v>0</v>
      </c>
      <c r="CR124" s="199" t="s">
        <v>14</v>
      </c>
      <c r="CS124" s="199" t="s">
        <v>14</v>
      </c>
      <c r="CT124" s="199" t="s">
        <v>14</v>
      </c>
      <c r="CU124" s="199" t="s">
        <v>14</v>
      </c>
      <c r="CV124" s="199" t="s">
        <v>14</v>
      </c>
      <c r="CW124" s="182">
        <v>44525</v>
      </c>
      <c r="CX124" s="197" t="s">
        <v>7256</v>
      </c>
      <c r="CY124" s="189">
        <v>6000000</v>
      </c>
      <c r="CZ124" s="189" t="s">
        <v>7254</v>
      </c>
      <c r="DA124" s="189" t="s">
        <v>22</v>
      </c>
      <c r="DB124" s="189">
        <v>2</v>
      </c>
      <c r="DC124" s="189" t="s">
        <v>7259</v>
      </c>
      <c r="DD124" s="189" t="s">
        <v>7255</v>
      </c>
      <c r="DE124" s="195">
        <v>44670</v>
      </c>
      <c r="DF124" s="196" t="s">
        <v>7260</v>
      </c>
      <c r="DG124" s="181">
        <v>0</v>
      </c>
      <c r="DH124" s="199" t="s">
        <v>7257</v>
      </c>
      <c r="DI124" s="199" t="s">
        <v>22</v>
      </c>
      <c r="DJ124" s="199">
        <v>2</v>
      </c>
      <c r="DK124" s="199" t="s">
        <v>7259</v>
      </c>
      <c r="DL124" s="199" t="s">
        <v>7258</v>
      </c>
      <c r="DM124" s="182">
        <v>44670</v>
      </c>
      <c r="DN124" s="197" t="s">
        <v>7261</v>
      </c>
      <c r="DO124" s="189">
        <v>9755000</v>
      </c>
      <c r="DP124" s="197" t="s">
        <v>7257</v>
      </c>
      <c r="DQ124" s="197" t="s">
        <v>22</v>
      </c>
      <c r="DR124" s="197">
        <v>2</v>
      </c>
      <c r="DS124" s="197" t="s">
        <v>7259</v>
      </c>
      <c r="DT124" s="197" t="s">
        <v>7258</v>
      </c>
      <c r="DU124" s="198">
        <v>44670</v>
      </c>
      <c r="DV124" s="196" t="s">
        <v>7262</v>
      </c>
      <c r="DW124" s="181">
        <v>4219000</v>
      </c>
      <c r="DX124" s="199" t="s">
        <v>7254</v>
      </c>
      <c r="DY124" s="199" t="s">
        <v>22</v>
      </c>
      <c r="DZ124" s="199">
        <v>2</v>
      </c>
      <c r="EA124" s="199" t="s">
        <v>7259</v>
      </c>
      <c r="EB124" s="199" t="s">
        <v>7255</v>
      </c>
      <c r="EC124" s="182">
        <v>44670</v>
      </c>
      <c r="ED124" s="197" t="s">
        <v>7263</v>
      </c>
      <c r="EE124" s="189">
        <v>1700000</v>
      </c>
      <c r="EF124" s="197" t="s">
        <v>7254</v>
      </c>
      <c r="EG124" s="197" t="s">
        <v>22</v>
      </c>
      <c r="EH124" s="197">
        <v>2</v>
      </c>
      <c r="EI124" s="197" t="s">
        <v>7259</v>
      </c>
      <c r="EJ124" s="197" t="s">
        <v>7255</v>
      </c>
      <c r="EK124" s="198">
        <v>44670</v>
      </c>
      <c r="EL124" s="196" t="s">
        <v>7264</v>
      </c>
      <c r="EM124" s="181">
        <v>81000</v>
      </c>
      <c r="EN124" s="199" t="s">
        <v>7254</v>
      </c>
      <c r="EO124" s="199" t="s">
        <v>22</v>
      </c>
      <c r="EP124" s="199">
        <v>2</v>
      </c>
      <c r="EQ124" s="199" t="s">
        <v>7259</v>
      </c>
      <c r="ER124" s="199" t="s">
        <v>7255</v>
      </c>
      <c r="ES124" s="182">
        <v>44670</v>
      </c>
      <c r="ET124" s="197" t="s">
        <v>5300</v>
      </c>
      <c r="EU124" s="197">
        <v>1459</v>
      </c>
      <c r="EV124" s="197" t="s">
        <v>5296</v>
      </c>
      <c r="EW124" s="197" t="s">
        <v>19</v>
      </c>
      <c r="EX124" s="197">
        <v>3</v>
      </c>
      <c r="EY124" s="197" t="s">
        <v>5294</v>
      </c>
      <c r="EZ124" s="197" t="s">
        <v>5297</v>
      </c>
      <c r="FA124" s="198">
        <v>44588</v>
      </c>
      <c r="FB124" s="196" t="s">
        <v>4707</v>
      </c>
      <c r="FC124" s="199">
        <v>5</v>
      </c>
      <c r="FD124" s="199" t="s">
        <v>14</v>
      </c>
      <c r="FE124" s="199" t="s">
        <v>19</v>
      </c>
      <c r="FF124" s="199">
        <v>3</v>
      </c>
      <c r="FG124" s="199" t="s">
        <v>4706</v>
      </c>
      <c r="FH124" s="199" t="s">
        <v>14</v>
      </c>
      <c r="FI124" s="182">
        <v>44525</v>
      </c>
      <c r="FJ124" s="196" t="s">
        <v>9133</v>
      </c>
      <c r="FK124" s="197" t="e">
        <v>#N/A</v>
      </c>
      <c r="FL124" s="197" t="e">
        <v>#N/A</v>
      </c>
      <c r="FM124" s="197" t="e">
        <v>#N/A</v>
      </c>
      <c r="FN124" s="197" t="e">
        <v>#N/A</v>
      </c>
      <c r="FO124" s="197" t="e">
        <v>#N/A</v>
      </c>
      <c r="FP124" s="189" t="e">
        <v>#N/A</v>
      </c>
      <c r="FQ124" s="190" t="e">
        <v>#N/A</v>
      </c>
      <c r="FR124" s="196" t="s">
        <v>9134</v>
      </c>
      <c r="FS124" s="199" t="e">
        <v>#N/A</v>
      </c>
      <c r="FT124" s="199" t="e">
        <v>#N/A</v>
      </c>
      <c r="FU124" s="199" t="e">
        <v>#N/A</v>
      </c>
      <c r="FV124" s="199" t="e">
        <v>#N/A</v>
      </c>
      <c r="FW124" s="199" t="e">
        <v>#N/A</v>
      </c>
      <c r="FX124" s="199" t="e">
        <v>#N/A</v>
      </c>
      <c r="FY124" s="182" t="e">
        <v>#N/A</v>
      </c>
      <c r="FZ124" s="197" t="s">
        <v>4749</v>
      </c>
      <c r="GA124" s="197">
        <v>0</v>
      </c>
      <c r="GB124" s="197" t="s">
        <v>2716</v>
      </c>
      <c r="GC124" s="197" t="s">
        <v>22</v>
      </c>
      <c r="GD124" s="197">
        <v>2</v>
      </c>
      <c r="GE124" s="197" t="s">
        <v>14</v>
      </c>
      <c r="GF124" s="197" t="s">
        <v>14</v>
      </c>
      <c r="GG124" s="198">
        <v>44526</v>
      </c>
      <c r="GH124" s="196" t="s">
        <v>4755</v>
      </c>
      <c r="GI124" s="199">
        <v>3</v>
      </c>
      <c r="GJ124" s="199" t="s">
        <v>2716</v>
      </c>
      <c r="GK124" s="199" t="s">
        <v>22</v>
      </c>
      <c r="GL124" s="199">
        <v>2</v>
      </c>
      <c r="GM124" s="199" t="s">
        <v>14</v>
      </c>
      <c r="GN124" s="199" t="s">
        <v>14</v>
      </c>
      <c r="GO124" s="182">
        <v>44526</v>
      </c>
      <c r="GP124" s="197" t="s">
        <v>4750</v>
      </c>
      <c r="GQ124" s="197">
        <v>3</v>
      </c>
      <c r="GR124" s="197" t="s">
        <v>2716</v>
      </c>
      <c r="GS124" s="197" t="s">
        <v>22</v>
      </c>
      <c r="GT124" s="197">
        <v>2</v>
      </c>
      <c r="GU124" s="197" t="s">
        <v>14</v>
      </c>
      <c r="GV124" s="197" t="s">
        <v>14</v>
      </c>
      <c r="GW124" s="198">
        <v>44526</v>
      </c>
      <c r="GX124" s="196" t="s">
        <v>4756</v>
      </c>
      <c r="GY124" s="199">
        <v>3</v>
      </c>
      <c r="GZ124" s="199" t="s">
        <v>2716</v>
      </c>
      <c r="HA124" s="199" t="s">
        <v>22</v>
      </c>
      <c r="HB124" s="199">
        <v>2</v>
      </c>
      <c r="HC124" s="199" t="s">
        <v>14</v>
      </c>
      <c r="HD124" s="199" t="s">
        <v>14</v>
      </c>
      <c r="HE124" s="182">
        <v>44526</v>
      </c>
      <c r="HF124" s="197" t="s">
        <v>4748</v>
      </c>
      <c r="HG124" s="197">
        <v>0</v>
      </c>
      <c r="HH124" s="197" t="s">
        <v>2716</v>
      </c>
      <c r="HI124" s="197" t="s">
        <v>22</v>
      </c>
      <c r="HJ124" s="197">
        <v>2</v>
      </c>
      <c r="HK124" s="197" t="s">
        <v>14</v>
      </c>
      <c r="HL124" s="197" t="s">
        <v>14</v>
      </c>
      <c r="HM124" s="198">
        <v>44526</v>
      </c>
      <c r="HN124" s="196" t="s">
        <v>4754</v>
      </c>
      <c r="HO124" s="199">
        <v>2</v>
      </c>
      <c r="HP124" s="199" t="s">
        <v>2716</v>
      </c>
      <c r="HQ124" s="199" t="s">
        <v>22</v>
      </c>
      <c r="HR124" s="199">
        <v>2</v>
      </c>
      <c r="HS124" s="199" t="s">
        <v>14</v>
      </c>
      <c r="HT124" s="199" t="s">
        <v>14</v>
      </c>
      <c r="HU124" s="182">
        <v>44526</v>
      </c>
      <c r="HV124" s="197" t="s">
        <v>4751</v>
      </c>
      <c r="HW124" s="197">
        <v>3</v>
      </c>
      <c r="HX124" s="197" t="s">
        <v>2716</v>
      </c>
      <c r="HY124" s="197" t="s">
        <v>22</v>
      </c>
      <c r="HZ124" s="197">
        <v>2</v>
      </c>
      <c r="IA124" s="197" t="s">
        <v>14</v>
      </c>
      <c r="IB124" s="197" t="s">
        <v>14</v>
      </c>
      <c r="IC124" s="198">
        <v>44526</v>
      </c>
      <c r="ID124" s="196" t="s">
        <v>4753</v>
      </c>
      <c r="IE124" s="199">
        <v>1</v>
      </c>
      <c r="IF124" s="199" t="s">
        <v>2716</v>
      </c>
      <c r="IG124" s="199" t="s">
        <v>22</v>
      </c>
      <c r="IH124" s="199">
        <v>2</v>
      </c>
      <c r="II124" s="199" t="s">
        <v>14</v>
      </c>
      <c r="IJ124" s="199" t="s">
        <v>14</v>
      </c>
      <c r="IK124" s="182">
        <v>44526</v>
      </c>
      <c r="IL124" s="197" t="s">
        <v>4752</v>
      </c>
      <c r="IM124" s="197">
        <v>2</v>
      </c>
      <c r="IN124" s="197" t="s">
        <v>2716</v>
      </c>
      <c r="IO124" s="197" t="s">
        <v>22</v>
      </c>
      <c r="IP124" s="197">
        <v>2</v>
      </c>
      <c r="IQ124" s="197" t="s">
        <v>14</v>
      </c>
      <c r="IR124" s="197" t="s">
        <v>14</v>
      </c>
      <c r="IS124" s="198">
        <v>44526</v>
      </c>
    </row>
    <row r="125" spans="1:253" s="187" customFormat="1" ht="12.95" customHeight="1" x14ac:dyDescent="0.2">
      <c r="A125" s="187" t="s">
        <v>488</v>
      </c>
      <c r="B125" s="187" t="s">
        <v>8401</v>
      </c>
      <c r="C125" s="187" t="s">
        <v>489</v>
      </c>
      <c r="D125" s="187" t="s">
        <v>490</v>
      </c>
      <c r="E125" s="187" t="s">
        <v>8093</v>
      </c>
      <c r="F125" s="187" t="s">
        <v>6743</v>
      </c>
      <c r="G125" s="180">
        <v>12400000</v>
      </c>
      <c r="H125" s="181" t="s">
        <v>6708</v>
      </c>
      <c r="I125" s="181" t="s">
        <v>22</v>
      </c>
      <c r="J125" s="181">
        <v>2</v>
      </c>
      <c r="K125" s="181" t="s">
        <v>6742</v>
      </c>
      <c r="L125" s="181" t="s">
        <v>6741</v>
      </c>
      <c r="M125" s="182">
        <v>44650</v>
      </c>
      <c r="N125" s="191" t="s">
        <v>1109</v>
      </c>
      <c r="O125" s="183">
        <v>644000</v>
      </c>
      <c r="P125" s="183" t="s">
        <v>1106</v>
      </c>
      <c r="Q125" s="183" t="s">
        <v>47</v>
      </c>
      <c r="R125" s="183">
        <v>1</v>
      </c>
      <c r="S125" s="183" t="s">
        <v>1108</v>
      </c>
      <c r="T125" s="183" t="s">
        <v>1107</v>
      </c>
      <c r="U125" s="184">
        <v>43644</v>
      </c>
      <c r="V125" s="191" t="s">
        <v>6746</v>
      </c>
      <c r="W125" s="181">
        <v>12400000</v>
      </c>
      <c r="X125" s="181" t="s">
        <v>6708</v>
      </c>
      <c r="Y125" s="181" t="s">
        <v>22</v>
      </c>
      <c r="Z125" s="181">
        <v>2</v>
      </c>
      <c r="AA125" s="181" t="s">
        <v>6745</v>
      </c>
      <c r="AB125" s="181" t="s">
        <v>6744</v>
      </c>
      <c r="AC125" s="182">
        <v>44650</v>
      </c>
      <c r="AD125" s="191" t="s">
        <v>6748</v>
      </c>
      <c r="AE125" s="189">
        <v>12400000</v>
      </c>
      <c r="AF125" s="189" t="s">
        <v>6708</v>
      </c>
      <c r="AG125" s="189" t="s">
        <v>22</v>
      </c>
      <c r="AH125" s="189">
        <v>2</v>
      </c>
      <c r="AI125" s="189" t="s">
        <v>6747</v>
      </c>
      <c r="AJ125" s="189" t="s">
        <v>6741</v>
      </c>
      <c r="AK125" s="190">
        <v>44650</v>
      </c>
      <c r="AL125" s="191" t="s">
        <v>6752</v>
      </c>
      <c r="AM125" s="181">
        <v>4367000</v>
      </c>
      <c r="AN125" s="181" t="s">
        <v>6749</v>
      </c>
      <c r="AO125" s="181" t="s">
        <v>22</v>
      </c>
      <c r="AP125" s="181">
        <v>2</v>
      </c>
      <c r="AQ125" s="181" t="s">
        <v>6751</v>
      </c>
      <c r="AR125" s="181" t="s">
        <v>6750</v>
      </c>
      <c r="AS125" s="182">
        <v>44650</v>
      </c>
      <c r="AT125" s="192" t="s">
        <v>497</v>
      </c>
      <c r="AU125" s="189" t="s">
        <v>14</v>
      </c>
      <c r="AV125" s="189">
        <v>0</v>
      </c>
      <c r="AW125" s="189" t="s">
        <v>22</v>
      </c>
      <c r="AX125" s="189">
        <v>2</v>
      </c>
      <c r="AY125" s="189">
        <v>0</v>
      </c>
      <c r="AZ125" s="189">
        <v>0</v>
      </c>
      <c r="BA125" s="190">
        <v>43510</v>
      </c>
      <c r="BB125" s="191" t="s">
        <v>1249</v>
      </c>
      <c r="BC125" s="181">
        <v>600000</v>
      </c>
      <c r="BD125" s="181" t="s">
        <v>1246</v>
      </c>
      <c r="BE125" s="181" t="s">
        <v>19</v>
      </c>
      <c r="BF125" s="181">
        <v>3</v>
      </c>
      <c r="BG125" s="181" t="s">
        <v>1248</v>
      </c>
      <c r="BH125" s="181" t="s">
        <v>1247</v>
      </c>
      <c r="BI125" s="182">
        <v>43700</v>
      </c>
      <c r="BJ125" s="192" t="s">
        <v>6755</v>
      </c>
      <c r="BK125" s="192">
        <v>849</v>
      </c>
      <c r="BL125" s="192" t="s">
        <v>6753</v>
      </c>
      <c r="BM125" s="192" t="s">
        <v>22</v>
      </c>
      <c r="BN125" s="192">
        <v>2</v>
      </c>
      <c r="BO125" s="192" t="s">
        <v>6754</v>
      </c>
      <c r="BP125" s="189" t="s">
        <v>1918</v>
      </c>
      <c r="BQ125" s="193">
        <v>44650</v>
      </c>
      <c r="BR125" s="191" t="s">
        <v>491</v>
      </c>
      <c r="BS125" s="185" t="s">
        <v>14</v>
      </c>
      <c r="BT125" s="185">
        <v>0</v>
      </c>
      <c r="BU125" s="185" t="s">
        <v>22</v>
      </c>
      <c r="BV125" s="185">
        <v>2</v>
      </c>
      <c r="BW125" s="185">
        <v>0</v>
      </c>
      <c r="BX125" s="185">
        <v>0</v>
      </c>
      <c r="BY125" s="182">
        <v>43510</v>
      </c>
      <c r="BZ125" s="192" t="s">
        <v>492</v>
      </c>
      <c r="CA125" s="192" t="s">
        <v>14</v>
      </c>
      <c r="CB125" s="192">
        <v>0</v>
      </c>
      <c r="CC125" s="192" t="s">
        <v>14</v>
      </c>
      <c r="CD125" s="192" t="s">
        <v>14</v>
      </c>
      <c r="CE125" s="192">
        <v>0</v>
      </c>
      <c r="CF125" s="192">
        <v>0</v>
      </c>
      <c r="CG125" s="193">
        <v>43510</v>
      </c>
      <c r="CH125" s="191" t="s">
        <v>9135</v>
      </c>
      <c r="CI125" s="192" t="e">
        <v>#N/A</v>
      </c>
      <c r="CJ125" s="192" t="e">
        <v>#N/A</v>
      </c>
      <c r="CK125" s="192" t="e">
        <v>#N/A</v>
      </c>
      <c r="CL125" s="192" t="e">
        <v>#N/A</v>
      </c>
      <c r="CM125" s="192" t="e">
        <v>#N/A</v>
      </c>
      <c r="CN125" s="192" t="e">
        <v>#N/A</v>
      </c>
      <c r="CO125" s="194" t="e">
        <v>#N/A</v>
      </c>
      <c r="CP125" s="192" t="s">
        <v>496</v>
      </c>
      <c r="CQ125" s="185">
        <v>14369</v>
      </c>
      <c r="CR125" s="185" t="s">
        <v>493</v>
      </c>
      <c r="CS125" s="185" t="s">
        <v>22</v>
      </c>
      <c r="CT125" s="185">
        <v>2</v>
      </c>
      <c r="CU125" s="185" t="s">
        <v>495</v>
      </c>
      <c r="CV125" s="185" t="s">
        <v>494</v>
      </c>
      <c r="CW125" s="182">
        <v>43510</v>
      </c>
      <c r="CX125" s="192" t="s">
        <v>6757</v>
      </c>
      <c r="CY125" s="189">
        <v>8900000</v>
      </c>
      <c r="CZ125" s="189" t="s">
        <v>6708</v>
      </c>
      <c r="DA125" s="189" t="s">
        <v>22</v>
      </c>
      <c r="DB125" s="189">
        <v>2</v>
      </c>
      <c r="DC125" s="189" t="s">
        <v>6758</v>
      </c>
      <c r="DD125" s="189" t="s">
        <v>6741</v>
      </c>
      <c r="DE125" s="195">
        <v>44650</v>
      </c>
      <c r="DF125" s="191" t="s">
        <v>6759</v>
      </c>
      <c r="DG125" s="181">
        <v>0</v>
      </c>
      <c r="DH125" s="185" t="s">
        <v>6708</v>
      </c>
      <c r="DI125" s="185" t="s">
        <v>22</v>
      </c>
      <c r="DJ125" s="185">
        <v>2</v>
      </c>
      <c r="DK125" s="185" t="s">
        <v>6758</v>
      </c>
      <c r="DL125" s="185" t="s">
        <v>6741</v>
      </c>
      <c r="DM125" s="182">
        <v>44650</v>
      </c>
      <c r="DN125" s="192" t="s">
        <v>6760</v>
      </c>
      <c r="DO125" s="189">
        <v>3500000</v>
      </c>
      <c r="DP125" s="192" t="s">
        <v>6708</v>
      </c>
      <c r="DQ125" s="192" t="s">
        <v>22</v>
      </c>
      <c r="DR125" s="192">
        <v>2</v>
      </c>
      <c r="DS125" s="192" t="s">
        <v>6758</v>
      </c>
      <c r="DT125" s="192" t="s">
        <v>6741</v>
      </c>
      <c r="DU125" s="193">
        <v>44650</v>
      </c>
      <c r="DV125" s="191" t="s">
        <v>6761</v>
      </c>
      <c r="DW125" s="181">
        <v>6497000</v>
      </c>
      <c r="DX125" s="185" t="s">
        <v>6708</v>
      </c>
      <c r="DY125" s="185" t="s">
        <v>22</v>
      </c>
      <c r="DZ125" s="185">
        <v>2</v>
      </c>
      <c r="EA125" s="185" t="s">
        <v>6758</v>
      </c>
      <c r="EB125" s="185" t="s">
        <v>6741</v>
      </c>
      <c r="EC125" s="182">
        <v>44650</v>
      </c>
      <c r="ED125" s="192" t="s">
        <v>6762</v>
      </c>
      <c r="EE125" s="189">
        <v>1424000</v>
      </c>
      <c r="EF125" s="192" t="s">
        <v>6708</v>
      </c>
      <c r="EG125" s="192" t="s">
        <v>22</v>
      </c>
      <c r="EH125" s="192">
        <v>2</v>
      </c>
      <c r="EI125" s="192" t="s">
        <v>6758</v>
      </c>
      <c r="EJ125" s="192" t="s">
        <v>6741</v>
      </c>
      <c r="EK125" s="193">
        <v>44650</v>
      </c>
      <c r="EL125" s="191" t="s">
        <v>6763</v>
      </c>
      <c r="EM125" s="181">
        <v>979000</v>
      </c>
      <c r="EN125" s="185" t="s">
        <v>6708</v>
      </c>
      <c r="EO125" s="185" t="s">
        <v>22</v>
      </c>
      <c r="EP125" s="185">
        <v>2</v>
      </c>
      <c r="EQ125" s="185" t="s">
        <v>6758</v>
      </c>
      <c r="ER125" s="185" t="s">
        <v>6741</v>
      </c>
      <c r="ES125" s="182">
        <v>44650</v>
      </c>
      <c r="ET125" s="192" t="s">
        <v>6756</v>
      </c>
      <c r="EU125" s="192">
        <v>849</v>
      </c>
      <c r="EV125" s="192" t="s">
        <v>6753</v>
      </c>
      <c r="EW125" s="192" t="s">
        <v>22</v>
      </c>
      <c r="EX125" s="192">
        <v>2</v>
      </c>
      <c r="EY125" s="192" t="s">
        <v>6754</v>
      </c>
      <c r="EZ125" s="192" t="s">
        <v>1918</v>
      </c>
      <c r="FA125" s="193">
        <v>44650</v>
      </c>
      <c r="FB125" s="191" t="s">
        <v>6765</v>
      </c>
      <c r="FC125" s="185">
        <v>5</v>
      </c>
      <c r="FD125" s="185" t="s">
        <v>6708</v>
      </c>
      <c r="FE125" s="185" t="s">
        <v>22</v>
      </c>
      <c r="FF125" s="185">
        <v>2</v>
      </c>
      <c r="FG125" s="185" t="s">
        <v>6764</v>
      </c>
      <c r="FH125" s="185" t="s">
        <v>6741</v>
      </c>
      <c r="FI125" s="182">
        <v>44650</v>
      </c>
      <c r="FJ125" s="191" t="s">
        <v>498</v>
      </c>
      <c r="FK125" s="192" t="s">
        <v>14</v>
      </c>
      <c r="FL125" s="192">
        <v>0</v>
      </c>
      <c r="FM125" s="192" t="s">
        <v>22</v>
      </c>
      <c r="FN125" s="192">
        <v>2</v>
      </c>
      <c r="FO125" s="192">
        <v>0</v>
      </c>
      <c r="FP125" s="189">
        <v>0</v>
      </c>
      <c r="FQ125" s="190">
        <v>43510</v>
      </c>
      <c r="FR125" s="191" t="s">
        <v>501</v>
      </c>
      <c r="FS125" s="185">
        <v>1500000</v>
      </c>
      <c r="FT125" s="185" t="s">
        <v>499</v>
      </c>
      <c r="FU125" s="185" t="s">
        <v>22</v>
      </c>
      <c r="FV125" s="185">
        <v>2</v>
      </c>
      <c r="FW125" s="185">
        <v>0</v>
      </c>
      <c r="FX125" s="185" t="s">
        <v>500</v>
      </c>
      <c r="FY125" s="182">
        <v>43510</v>
      </c>
      <c r="FZ125" s="192" t="s">
        <v>4061</v>
      </c>
      <c r="GA125" s="192">
        <v>1</v>
      </c>
      <c r="GB125" s="192" t="s">
        <v>2716</v>
      </c>
      <c r="GC125" s="192" t="s">
        <v>22</v>
      </c>
      <c r="GD125" s="192">
        <v>2</v>
      </c>
      <c r="GE125" s="192" t="s">
        <v>14</v>
      </c>
      <c r="GF125" s="192" t="s">
        <v>14</v>
      </c>
      <c r="GG125" s="193">
        <v>44496</v>
      </c>
      <c r="GH125" s="191" t="s">
        <v>4067</v>
      </c>
      <c r="GI125" s="185">
        <v>3</v>
      </c>
      <c r="GJ125" s="185" t="s">
        <v>2716</v>
      </c>
      <c r="GK125" s="185" t="s">
        <v>22</v>
      </c>
      <c r="GL125" s="185">
        <v>2</v>
      </c>
      <c r="GM125" s="185" t="s">
        <v>14</v>
      </c>
      <c r="GN125" s="185" t="s">
        <v>14</v>
      </c>
      <c r="GO125" s="182">
        <v>44496</v>
      </c>
      <c r="GP125" s="192" t="s">
        <v>4062</v>
      </c>
      <c r="GQ125" s="192">
        <v>2</v>
      </c>
      <c r="GR125" s="192" t="s">
        <v>2716</v>
      </c>
      <c r="GS125" s="192" t="s">
        <v>22</v>
      </c>
      <c r="GT125" s="192">
        <v>2</v>
      </c>
      <c r="GU125" s="192" t="s">
        <v>14</v>
      </c>
      <c r="GV125" s="192" t="s">
        <v>14</v>
      </c>
      <c r="GW125" s="193">
        <v>44496</v>
      </c>
      <c r="GX125" s="191" t="s">
        <v>4068</v>
      </c>
      <c r="GY125" s="185">
        <v>3</v>
      </c>
      <c r="GZ125" s="185" t="s">
        <v>2716</v>
      </c>
      <c r="HA125" s="185" t="s">
        <v>22</v>
      </c>
      <c r="HB125" s="185">
        <v>2</v>
      </c>
      <c r="HC125" s="185" t="s">
        <v>14</v>
      </c>
      <c r="HD125" s="185" t="s">
        <v>14</v>
      </c>
      <c r="HE125" s="182">
        <v>44496</v>
      </c>
      <c r="HF125" s="192" t="s">
        <v>4060</v>
      </c>
      <c r="HG125" s="192">
        <v>0</v>
      </c>
      <c r="HH125" s="192" t="s">
        <v>2716</v>
      </c>
      <c r="HI125" s="192" t="s">
        <v>22</v>
      </c>
      <c r="HJ125" s="192">
        <v>2</v>
      </c>
      <c r="HK125" s="192" t="s">
        <v>14</v>
      </c>
      <c r="HL125" s="192" t="s">
        <v>14</v>
      </c>
      <c r="HM125" s="193">
        <v>44496</v>
      </c>
      <c r="HN125" s="191" t="s">
        <v>4066</v>
      </c>
      <c r="HO125" s="185">
        <v>2</v>
      </c>
      <c r="HP125" s="185" t="s">
        <v>2716</v>
      </c>
      <c r="HQ125" s="185" t="s">
        <v>22</v>
      </c>
      <c r="HR125" s="185">
        <v>2</v>
      </c>
      <c r="HS125" s="185" t="s">
        <v>14</v>
      </c>
      <c r="HT125" s="185" t="s">
        <v>14</v>
      </c>
      <c r="HU125" s="182">
        <v>44496</v>
      </c>
      <c r="HV125" s="192" t="s">
        <v>4063</v>
      </c>
      <c r="HW125" s="192">
        <v>3</v>
      </c>
      <c r="HX125" s="192" t="s">
        <v>2716</v>
      </c>
      <c r="HY125" s="192" t="s">
        <v>22</v>
      </c>
      <c r="HZ125" s="192">
        <v>2</v>
      </c>
      <c r="IA125" s="192" t="s">
        <v>14</v>
      </c>
      <c r="IB125" s="192" t="s">
        <v>14</v>
      </c>
      <c r="IC125" s="193">
        <v>44496</v>
      </c>
      <c r="ID125" s="191" t="s">
        <v>4065</v>
      </c>
      <c r="IE125" s="185">
        <v>3</v>
      </c>
      <c r="IF125" s="185" t="s">
        <v>2716</v>
      </c>
      <c r="IG125" s="185" t="s">
        <v>22</v>
      </c>
      <c r="IH125" s="185">
        <v>2</v>
      </c>
      <c r="II125" s="185" t="s">
        <v>14</v>
      </c>
      <c r="IJ125" s="185" t="s">
        <v>14</v>
      </c>
      <c r="IK125" s="182">
        <v>44496</v>
      </c>
      <c r="IL125" s="192" t="s">
        <v>4064</v>
      </c>
      <c r="IM125" s="192">
        <v>3</v>
      </c>
      <c r="IN125" s="192" t="s">
        <v>2716</v>
      </c>
      <c r="IO125" s="192" t="s">
        <v>22</v>
      </c>
      <c r="IP125" s="192">
        <v>2</v>
      </c>
      <c r="IQ125" s="192" t="s">
        <v>14</v>
      </c>
      <c r="IR125" s="192" t="s">
        <v>14</v>
      </c>
      <c r="IS125" s="193">
        <v>44496</v>
      </c>
    </row>
    <row r="126" spans="1:253" s="187" customFormat="1" ht="12.95" customHeight="1" x14ac:dyDescent="0.2">
      <c r="A126" s="187" t="s">
        <v>6072</v>
      </c>
      <c r="B126" s="187" t="s">
        <v>8427</v>
      </c>
      <c r="C126" s="187" t="s">
        <v>6073</v>
      </c>
      <c r="D126" s="187" t="s">
        <v>6074</v>
      </c>
      <c r="E126" s="187" t="s">
        <v>8098</v>
      </c>
      <c r="F126" s="187" t="s">
        <v>6795</v>
      </c>
      <c r="G126" s="180">
        <v>5724000</v>
      </c>
      <c r="H126" s="181" t="s">
        <v>6792</v>
      </c>
      <c r="I126" s="181" t="s">
        <v>47</v>
      </c>
      <c r="J126" s="181">
        <v>1</v>
      </c>
      <c r="K126" s="181" t="s">
        <v>6794</v>
      </c>
      <c r="L126" s="181" t="s">
        <v>6793</v>
      </c>
      <c r="M126" s="182">
        <v>44651</v>
      </c>
      <c r="N126" s="196" t="s">
        <v>6078</v>
      </c>
      <c r="O126" s="183">
        <v>15700</v>
      </c>
      <c r="P126" s="183" t="s">
        <v>6075</v>
      </c>
      <c r="Q126" s="183" t="s">
        <v>22</v>
      </c>
      <c r="R126" s="183">
        <v>2</v>
      </c>
      <c r="S126" s="183" t="s">
        <v>6077</v>
      </c>
      <c r="T126" s="183" t="s">
        <v>6076</v>
      </c>
      <c r="U126" s="184">
        <v>44627</v>
      </c>
      <c r="V126" s="196" t="s">
        <v>6802</v>
      </c>
      <c r="W126" s="181">
        <v>1836000</v>
      </c>
      <c r="X126" s="181" t="s">
        <v>6799</v>
      </c>
      <c r="Y126" s="181" t="s">
        <v>22</v>
      </c>
      <c r="Z126" s="181">
        <v>2</v>
      </c>
      <c r="AA126" s="181" t="s">
        <v>6801</v>
      </c>
      <c r="AB126" s="181" t="s">
        <v>6800</v>
      </c>
      <c r="AC126" s="182">
        <v>44651</v>
      </c>
      <c r="AD126" s="196" t="s">
        <v>6798</v>
      </c>
      <c r="AE126" s="189">
        <v>265000</v>
      </c>
      <c r="AF126" s="189" t="s">
        <v>6737</v>
      </c>
      <c r="AG126" s="189" t="s">
        <v>47</v>
      </c>
      <c r="AH126" s="189">
        <v>1</v>
      </c>
      <c r="AI126" s="189" t="s">
        <v>6797</v>
      </c>
      <c r="AJ126" s="189" t="s">
        <v>6738</v>
      </c>
      <c r="AK126" s="190">
        <v>44651</v>
      </c>
      <c r="AL126" s="196" t="s">
        <v>6740</v>
      </c>
      <c r="AM126" s="181">
        <v>265000</v>
      </c>
      <c r="AN126" s="181" t="s">
        <v>6737</v>
      </c>
      <c r="AO126" s="181" t="s">
        <v>47</v>
      </c>
      <c r="AP126" s="181">
        <v>1</v>
      </c>
      <c r="AQ126" s="181" t="s">
        <v>6739</v>
      </c>
      <c r="AR126" s="181" t="s">
        <v>6738</v>
      </c>
      <c r="AS126" s="182">
        <v>44649</v>
      </c>
      <c r="AT126" s="197" t="s">
        <v>9136</v>
      </c>
      <c r="AU126" s="189" t="e">
        <v>#N/A</v>
      </c>
      <c r="AV126" s="189" t="e">
        <v>#N/A</v>
      </c>
      <c r="AW126" s="189" t="e">
        <v>#N/A</v>
      </c>
      <c r="AX126" s="189" t="e">
        <v>#N/A</v>
      </c>
      <c r="AY126" s="189" t="e">
        <v>#N/A</v>
      </c>
      <c r="AZ126" s="189" t="e">
        <v>#N/A</v>
      </c>
      <c r="BA126" s="190" t="e">
        <v>#N/A</v>
      </c>
      <c r="BB126" s="196" t="s">
        <v>9137</v>
      </c>
      <c r="BC126" s="181" t="e">
        <v>#N/A</v>
      </c>
      <c r="BD126" s="181" t="e">
        <v>#N/A</v>
      </c>
      <c r="BE126" s="181" t="e">
        <v>#N/A</v>
      </c>
      <c r="BF126" s="181" t="e">
        <v>#N/A</v>
      </c>
      <c r="BG126" s="181" t="e">
        <v>#N/A</v>
      </c>
      <c r="BH126" s="181" t="e">
        <v>#N/A</v>
      </c>
      <c r="BI126" s="182" t="e">
        <v>#N/A</v>
      </c>
      <c r="BJ126" s="197" t="s">
        <v>6081</v>
      </c>
      <c r="BK126" s="197">
        <v>0</v>
      </c>
      <c r="BL126" s="197" t="s">
        <v>6079</v>
      </c>
      <c r="BM126" s="197" t="s">
        <v>22</v>
      </c>
      <c r="BN126" s="197">
        <v>2</v>
      </c>
      <c r="BO126" s="197" t="s">
        <v>6080</v>
      </c>
      <c r="BP126" s="189" t="s">
        <v>1918</v>
      </c>
      <c r="BQ126" s="198">
        <v>44627</v>
      </c>
      <c r="BR126" s="196" t="s">
        <v>9138</v>
      </c>
      <c r="BS126" s="199" t="e">
        <v>#N/A</v>
      </c>
      <c r="BT126" s="199" t="e">
        <v>#N/A</v>
      </c>
      <c r="BU126" s="199" t="e">
        <v>#N/A</v>
      </c>
      <c r="BV126" s="199" t="e">
        <v>#N/A</v>
      </c>
      <c r="BW126" s="199" t="e">
        <v>#N/A</v>
      </c>
      <c r="BX126" s="199" t="e">
        <v>#N/A</v>
      </c>
      <c r="BY126" s="182" t="e">
        <v>#N/A</v>
      </c>
      <c r="BZ126" s="197" t="s">
        <v>9139</v>
      </c>
      <c r="CA126" s="197" t="e">
        <v>#N/A</v>
      </c>
      <c r="CB126" s="197" t="e">
        <v>#N/A</v>
      </c>
      <c r="CC126" s="197" t="e">
        <v>#N/A</v>
      </c>
      <c r="CD126" s="197" t="e">
        <v>#N/A</v>
      </c>
      <c r="CE126" s="197" t="e">
        <v>#N/A</v>
      </c>
      <c r="CF126" s="197" t="e">
        <v>#N/A</v>
      </c>
      <c r="CG126" s="198" t="e">
        <v>#N/A</v>
      </c>
      <c r="CH126" s="196" t="s">
        <v>9140</v>
      </c>
      <c r="CI126" s="197" t="e">
        <v>#N/A</v>
      </c>
      <c r="CJ126" s="197" t="e">
        <v>#N/A</v>
      </c>
      <c r="CK126" s="197" t="e">
        <v>#N/A</v>
      </c>
      <c r="CL126" s="197" t="e">
        <v>#N/A</v>
      </c>
      <c r="CM126" s="197" t="e">
        <v>#N/A</v>
      </c>
      <c r="CN126" s="197" t="e">
        <v>#N/A</v>
      </c>
      <c r="CO126" s="200" t="e">
        <v>#N/A</v>
      </c>
      <c r="CP126" s="197" t="s">
        <v>9141</v>
      </c>
      <c r="CQ126" s="199" t="e">
        <v>#N/A</v>
      </c>
      <c r="CR126" s="199" t="e">
        <v>#N/A</v>
      </c>
      <c r="CS126" s="199" t="e">
        <v>#N/A</v>
      </c>
      <c r="CT126" s="199" t="e">
        <v>#N/A</v>
      </c>
      <c r="CU126" s="199" t="e">
        <v>#N/A</v>
      </c>
      <c r="CV126" s="199" t="e">
        <v>#N/A</v>
      </c>
      <c r="CW126" s="182" t="e">
        <v>#N/A</v>
      </c>
      <c r="CX126" s="197" t="s">
        <v>6085</v>
      </c>
      <c r="CY126" s="189">
        <v>0</v>
      </c>
      <c r="CZ126" s="189" t="s">
        <v>6082</v>
      </c>
      <c r="DA126" s="189" t="s">
        <v>22</v>
      </c>
      <c r="DB126" s="189">
        <v>2</v>
      </c>
      <c r="DC126" s="189" t="s">
        <v>6084</v>
      </c>
      <c r="DD126" s="189" t="s">
        <v>6083</v>
      </c>
      <c r="DE126" s="195">
        <v>44627</v>
      </c>
      <c r="DF126" s="196" t="s">
        <v>6086</v>
      </c>
      <c r="DG126" s="181">
        <v>1544000</v>
      </c>
      <c r="DH126" s="199" t="s">
        <v>6082</v>
      </c>
      <c r="DI126" s="199" t="s">
        <v>22</v>
      </c>
      <c r="DJ126" s="199">
        <v>2</v>
      </c>
      <c r="DK126" s="199" t="s">
        <v>6084</v>
      </c>
      <c r="DL126" s="199" t="s">
        <v>6083</v>
      </c>
      <c r="DM126" s="182">
        <v>44627</v>
      </c>
      <c r="DN126" s="197" t="s">
        <v>6796</v>
      </c>
      <c r="DO126" s="189">
        <v>265000</v>
      </c>
      <c r="DP126" s="197" t="s">
        <v>6737</v>
      </c>
      <c r="DQ126" s="197" t="s">
        <v>47</v>
      </c>
      <c r="DR126" s="197">
        <v>1</v>
      </c>
      <c r="DS126" s="197" t="s">
        <v>6084</v>
      </c>
      <c r="DT126" s="197" t="s">
        <v>6738</v>
      </c>
      <c r="DU126" s="198">
        <v>44651</v>
      </c>
      <c r="DV126" s="196" t="s">
        <v>6087</v>
      </c>
      <c r="DW126" s="181">
        <v>0</v>
      </c>
      <c r="DX126" s="199" t="s">
        <v>6082</v>
      </c>
      <c r="DY126" s="199" t="s">
        <v>22</v>
      </c>
      <c r="DZ126" s="199">
        <v>2</v>
      </c>
      <c r="EA126" s="199" t="s">
        <v>6084</v>
      </c>
      <c r="EB126" s="199" t="s">
        <v>6083</v>
      </c>
      <c r="EC126" s="182">
        <v>44627</v>
      </c>
      <c r="ED126" s="197" t="s">
        <v>6088</v>
      </c>
      <c r="EE126" s="189">
        <v>0</v>
      </c>
      <c r="EF126" s="197" t="s">
        <v>6082</v>
      </c>
      <c r="EG126" s="197" t="s">
        <v>22</v>
      </c>
      <c r="EH126" s="197">
        <v>2</v>
      </c>
      <c r="EI126" s="197" t="s">
        <v>6084</v>
      </c>
      <c r="EJ126" s="197" t="s">
        <v>6083</v>
      </c>
      <c r="EK126" s="198">
        <v>44627</v>
      </c>
      <c r="EL126" s="196" t="s">
        <v>6089</v>
      </c>
      <c r="EM126" s="181">
        <v>0</v>
      </c>
      <c r="EN126" s="199" t="s">
        <v>6082</v>
      </c>
      <c r="EO126" s="199" t="s">
        <v>22</v>
      </c>
      <c r="EP126" s="199">
        <v>2</v>
      </c>
      <c r="EQ126" s="199" t="s">
        <v>6084</v>
      </c>
      <c r="ER126" s="199" t="s">
        <v>6083</v>
      </c>
      <c r="ES126" s="182">
        <v>44627</v>
      </c>
      <c r="ET126" s="197" t="s">
        <v>6090</v>
      </c>
      <c r="EU126" s="197">
        <v>0</v>
      </c>
      <c r="EV126" s="197" t="s">
        <v>6079</v>
      </c>
      <c r="EW126" s="197" t="s">
        <v>22</v>
      </c>
      <c r="EX126" s="197">
        <v>2</v>
      </c>
      <c r="EY126" s="197" t="s">
        <v>6080</v>
      </c>
      <c r="EZ126" s="197" t="s">
        <v>1918</v>
      </c>
      <c r="FA126" s="198">
        <v>44627</v>
      </c>
      <c r="FB126" s="196" t="s">
        <v>6092</v>
      </c>
      <c r="FC126" s="199">
        <v>2</v>
      </c>
      <c r="FD126" s="199" t="s">
        <v>6082</v>
      </c>
      <c r="FE126" s="199" t="s">
        <v>22</v>
      </c>
      <c r="FF126" s="199">
        <v>2</v>
      </c>
      <c r="FG126" s="199" t="s">
        <v>6091</v>
      </c>
      <c r="FH126" s="199" t="s">
        <v>6083</v>
      </c>
      <c r="FI126" s="182">
        <v>44627</v>
      </c>
      <c r="FJ126" s="196" t="s">
        <v>9142</v>
      </c>
      <c r="FK126" s="197" t="e">
        <v>#N/A</v>
      </c>
      <c r="FL126" s="197" t="e">
        <v>#N/A</v>
      </c>
      <c r="FM126" s="197" t="e">
        <v>#N/A</v>
      </c>
      <c r="FN126" s="197" t="e">
        <v>#N/A</v>
      </c>
      <c r="FO126" s="197" t="e">
        <v>#N/A</v>
      </c>
      <c r="FP126" s="189" t="e">
        <v>#N/A</v>
      </c>
      <c r="FQ126" s="190" t="e">
        <v>#N/A</v>
      </c>
      <c r="FR126" s="196" t="s">
        <v>9143</v>
      </c>
      <c r="FS126" s="199" t="e">
        <v>#N/A</v>
      </c>
      <c r="FT126" s="199" t="e">
        <v>#N/A</v>
      </c>
      <c r="FU126" s="199" t="e">
        <v>#N/A</v>
      </c>
      <c r="FV126" s="199" t="e">
        <v>#N/A</v>
      </c>
      <c r="FW126" s="199" t="e">
        <v>#N/A</v>
      </c>
      <c r="FX126" s="199" t="e">
        <v>#N/A</v>
      </c>
      <c r="FY126" s="182" t="e">
        <v>#N/A</v>
      </c>
      <c r="FZ126" s="197" t="s">
        <v>6094</v>
      </c>
      <c r="GA126" s="197">
        <v>0</v>
      </c>
      <c r="GB126" s="197" t="s">
        <v>2716</v>
      </c>
      <c r="GC126" s="197" t="s">
        <v>22</v>
      </c>
      <c r="GD126" s="197">
        <v>2</v>
      </c>
      <c r="GE126" s="197" t="s">
        <v>14</v>
      </c>
      <c r="GF126" s="197" t="s">
        <v>14</v>
      </c>
      <c r="GG126" s="198">
        <v>44627</v>
      </c>
      <c r="GH126" s="196" t="s">
        <v>6100</v>
      </c>
      <c r="GI126" s="199">
        <v>0</v>
      </c>
      <c r="GJ126" s="199" t="s">
        <v>2716</v>
      </c>
      <c r="GK126" s="199" t="s">
        <v>22</v>
      </c>
      <c r="GL126" s="199">
        <v>2</v>
      </c>
      <c r="GM126" s="199" t="s">
        <v>14</v>
      </c>
      <c r="GN126" s="199" t="s">
        <v>14</v>
      </c>
      <c r="GO126" s="182">
        <v>44627</v>
      </c>
      <c r="GP126" s="197" t="s">
        <v>6095</v>
      </c>
      <c r="GQ126" s="197">
        <v>0</v>
      </c>
      <c r="GR126" s="197" t="s">
        <v>2716</v>
      </c>
      <c r="GS126" s="197" t="s">
        <v>22</v>
      </c>
      <c r="GT126" s="197">
        <v>2</v>
      </c>
      <c r="GU126" s="197" t="s">
        <v>14</v>
      </c>
      <c r="GV126" s="197" t="s">
        <v>14</v>
      </c>
      <c r="GW126" s="198">
        <v>44627</v>
      </c>
      <c r="GX126" s="196" t="s">
        <v>6101</v>
      </c>
      <c r="GY126" s="199">
        <v>0</v>
      </c>
      <c r="GZ126" s="199" t="s">
        <v>2716</v>
      </c>
      <c r="HA126" s="199" t="s">
        <v>22</v>
      </c>
      <c r="HB126" s="199">
        <v>2</v>
      </c>
      <c r="HC126" s="199" t="s">
        <v>14</v>
      </c>
      <c r="HD126" s="199" t="s">
        <v>14</v>
      </c>
      <c r="HE126" s="182">
        <v>44627</v>
      </c>
      <c r="HF126" s="197" t="s">
        <v>6093</v>
      </c>
      <c r="HG126" s="197">
        <v>0</v>
      </c>
      <c r="HH126" s="197" t="s">
        <v>2716</v>
      </c>
      <c r="HI126" s="197" t="s">
        <v>22</v>
      </c>
      <c r="HJ126" s="197">
        <v>2</v>
      </c>
      <c r="HK126" s="197" t="s">
        <v>14</v>
      </c>
      <c r="HL126" s="197" t="s">
        <v>14</v>
      </c>
      <c r="HM126" s="198">
        <v>44627</v>
      </c>
      <c r="HN126" s="196" t="s">
        <v>6099</v>
      </c>
      <c r="HO126" s="199">
        <v>0</v>
      </c>
      <c r="HP126" s="199" t="s">
        <v>2716</v>
      </c>
      <c r="HQ126" s="199" t="s">
        <v>22</v>
      </c>
      <c r="HR126" s="199">
        <v>2</v>
      </c>
      <c r="HS126" s="199" t="s">
        <v>14</v>
      </c>
      <c r="HT126" s="199" t="s">
        <v>14</v>
      </c>
      <c r="HU126" s="182">
        <v>44627</v>
      </c>
      <c r="HV126" s="197" t="s">
        <v>6096</v>
      </c>
      <c r="HW126" s="197">
        <v>0</v>
      </c>
      <c r="HX126" s="197" t="s">
        <v>2716</v>
      </c>
      <c r="HY126" s="197" t="s">
        <v>22</v>
      </c>
      <c r="HZ126" s="197">
        <v>2</v>
      </c>
      <c r="IA126" s="197" t="s">
        <v>14</v>
      </c>
      <c r="IB126" s="197" t="s">
        <v>14</v>
      </c>
      <c r="IC126" s="198">
        <v>44627</v>
      </c>
      <c r="ID126" s="196" t="s">
        <v>6098</v>
      </c>
      <c r="IE126" s="199">
        <v>0</v>
      </c>
      <c r="IF126" s="199" t="s">
        <v>2716</v>
      </c>
      <c r="IG126" s="199" t="s">
        <v>22</v>
      </c>
      <c r="IH126" s="199">
        <v>2</v>
      </c>
      <c r="II126" s="199" t="s">
        <v>14</v>
      </c>
      <c r="IJ126" s="199" t="s">
        <v>14</v>
      </c>
      <c r="IK126" s="182">
        <v>44627</v>
      </c>
      <c r="IL126" s="197" t="s">
        <v>6097</v>
      </c>
      <c r="IM126" s="197">
        <v>0</v>
      </c>
      <c r="IN126" s="197" t="s">
        <v>2716</v>
      </c>
      <c r="IO126" s="197" t="s">
        <v>22</v>
      </c>
      <c r="IP126" s="197">
        <v>2</v>
      </c>
      <c r="IQ126" s="197" t="s">
        <v>14</v>
      </c>
      <c r="IR126" s="197" t="s">
        <v>14</v>
      </c>
      <c r="IS126" s="198">
        <v>44627</v>
      </c>
    </row>
    <row r="127" spans="1:253" s="187" customFormat="1" ht="12.95" customHeight="1" x14ac:dyDescent="0.2">
      <c r="A127" s="187" t="s">
        <v>1576</v>
      </c>
      <c r="B127" s="187" t="s">
        <v>8407</v>
      </c>
      <c r="C127" s="187" t="s">
        <v>1577</v>
      </c>
      <c r="D127" s="187" t="s">
        <v>1578</v>
      </c>
      <c r="E127" s="187" t="s">
        <v>8103</v>
      </c>
      <c r="F127" s="187" t="s">
        <v>2922</v>
      </c>
      <c r="G127" s="180">
        <v>1100000</v>
      </c>
      <c r="H127" s="181" t="s">
        <v>2919</v>
      </c>
      <c r="I127" s="181" t="s">
        <v>47</v>
      </c>
      <c r="J127" s="181">
        <v>1</v>
      </c>
      <c r="K127" s="181" t="s">
        <v>2921</v>
      </c>
      <c r="L127" s="181" t="s">
        <v>2920</v>
      </c>
      <c r="M127" s="182">
        <v>44388</v>
      </c>
      <c r="N127" s="191" t="s">
        <v>2926</v>
      </c>
      <c r="O127" s="183">
        <v>17364</v>
      </c>
      <c r="P127" s="183" t="s">
        <v>2923</v>
      </c>
      <c r="Q127" s="183" t="s">
        <v>22</v>
      </c>
      <c r="R127" s="183">
        <v>2</v>
      </c>
      <c r="S127" s="183" t="s">
        <v>2925</v>
      </c>
      <c r="T127" s="183" t="s">
        <v>2924</v>
      </c>
      <c r="U127" s="184">
        <v>44388</v>
      </c>
      <c r="V127" s="191" t="s">
        <v>5314</v>
      </c>
      <c r="W127" s="181">
        <v>1172000</v>
      </c>
      <c r="X127" s="181" t="s">
        <v>5312</v>
      </c>
      <c r="Y127" s="181" t="s">
        <v>47</v>
      </c>
      <c r="Z127" s="181">
        <v>1</v>
      </c>
      <c r="AA127" s="181" t="s">
        <v>4646</v>
      </c>
      <c r="AB127" s="181" t="s">
        <v>5313</v>
      </c>
      <c r="AC127" s="182">
        <v>44591</v>
      </c>
      <c r="AD127" s="191" t="s">
        <v>5315</v>
      </c>
      <c r="AE127" s="189">
        <v>712000</v>
      </c>
      <c r="AF127" s="189" t="s">
        <v>5312</v>
      </c>
      <c r="AG127" s="189" t="s">
        <v>47</v>
      </c>
      <c r="AH127" s="189">
        <v>1</v>
      </c>
      <c r="AI127" s="189" t="s">
        <v>4648</v>
      </c>
      <c r="AJ127" s="189" t="s">
        <v>5313</v>
      </c>
      <c r="AK127" s="190">
        <v>44591</v>
      </c>
      <c r="AL127" s="191" t="s">
        <v>1581</v>
      </c>
      <c r="AM127" s="181">
        <v>0</v>
      </c>
      <c r="AN127" s="181" t="s">
        <v>14</v>
      </c>
      <c r="AO127" s="181" t="s">
        <v>14</v>
      </c>
      <c r="AP127" s="181" t="s">
        <v>14</v>
      </c>
      <c r="AQ127" s="181" t="s">
        <v>14</v>
      </c>
      <c r="AR127" s="181" t="s">
        <v>14</v>
      </c>
      <c r="AS127" s="182">
        <v>43874</v>
      </c>
      <c r="AT127" s="192" t="s">
        <v>1580</v>
      </c>
      <c r="AU127" s="189">
        <v>0</v>
      </c>
      <c r="AV127" s="189" t="s">
        <v>14</v>
      </c>
      <c r="AW127" s="189" t="s">
        <v>14</v>
      </c>
      <c r="AX127" s="189" t="s">
        <v>14</v>
      </c>
      <c r="AY127" s="189" t="s">
        <v>14</v>
      </c>
      <c r="AZ127" s="189" t="s">
        <v>14</v>
      </c>
      <c r="BA127" s="190">
        <v>43874</v>
      </c>
      <c r="BB127" s="191" t="s">
        <v>1579</v>
      </c>
      <c r="BC127" s="181">
        <v>0</v>
      </c>
      <c r="BD127" s="181" t="s">
        <v>14</v>
      </c>
      <c r="BE127" s="181" t="s">
        <v>14</v>
      </c>
      <c r="BF127" s="181" t="s">
        <v>14</v>
      </c>
      <c r="BG127" s="181" t="s">
        <v>14</v>
      </c>
      <c r="BH127" s="181" t="s">
        <v>14</v>
      </c>
      <c r="BI127" s="182">
        <v>43874</v>
      </c>
      <c r="BJ127" s="192" t="s">
        <v>7247</v>
      </c>
      <c r="BK127" s="192">
        <v>0</v>
      </c>
      <c r="BL127" s="192" t="s">
        <v>7245</v>
      </c>
      <c r="BM127" s="192" t="s">
        <v>22</v>
      </c>
      <c r="BN127" s="192">
        <v>2</v>
      </c>
      <c r="BO127" s="192" t="s">
        <v>7246</v>
      </c>
      <c r="BP127" s="189" t="s">
        <v>2535</v>
      </c>
      <c r="BQ127" s="193">
        <v>44670</v>
      </c>
      <c r="BR127" s="191" t="s">
        <v>9144</v>
      </c>
      <c r="BS127" s="185" t="e">
        <v>#N/A</v>
      </c>
      <c r="BT127" s="185" t="e">
        <v>#N/A</v>
      </c>
      <c r="BU127" s="185" t="e">
        <v>#N/A</v>
      </c>
      <c r="BV127" s="185" t="e">
        <v>#N/A</v>
      </c>
      <c r="BW127" s="185" t="e">
        <v>#N/A</v>
      </c>
      <c r="BX127" s="185" t="e">
        <v>#N/A</v>
      </c>
      <c r="BY127" s="182" t="e">
        <v>#N/A</v>
      </c>
      <c r="BZ127" s="192" t="s">
        <v>9145</v>
      </c>
      <c r="CA127" s="192" t="e">
        <v>#N/A</v>
      </c>
      <c r="CB127" s="192" t="e">
        <v>#N/A</v>
      </c>
      <c r="CC127" s="192" t="e">
        <v>#N/A</v>
      </c>
      <c r="CD127" s="192" t="e">
        <v>#N/A</v>
      </c>
      <c r="CE127" s="192" t="e">
        <v>#N/A</v>
      </c>
      <c r="CF127" s="192" t="e">
        <v>#N/A</v>
      </c>
      <c r="CG127" s="193" t="e">
        <v>#N/A</v>
      </c>
      <c r="CH127" s="191" t="s">
        <v>9146</v>
      </c>
      <c r="CI127" s="192" t="e">
        <v>#N/A</v>
      </c>
      <c r="CJ127" s="192" t="e">
        <v>#N/A</v>
      </c>
      <c r="CK127" s="192" t="e">
        <v>#N/A</v>
      </c>
      <c r="CL127" s="192" t="e">
        <v>#N/A</v>
      </c>
      <c r="CM127" s="192" t="e">
        <v>#N/A</v>
      </c>
      <c r="CN127" s="192" t="e">
        <v>#N/A</v>
      </c>
      <c r="CO127" s="194" t="e">
        <v>#N/A</v>
      </c>
      <c r="CP127" s="192" t="s">
        <v>9147</v>
      </c>
      <c r="CQ127" s="185" t="e">
        <v>#N/A</v>
      </c>
      <c r="CR127" s="185" t="e">
        <v>#N/A</v>
      </c>
      <c r="CS127" s="185" t="e">
        <v>#N/A</v>
      </c>
      <c r="CT127" s="185" t="e">
        <v>#N/A</v>
      </c>
      <c r="CU127" s="185" t="e">
        <v>#N/A</v>
      </c>
      <c r="CV127" s="185" t="e">
        <v>#N/A</v>
      </c>
      <c r="CW127" s="182" t="e">
        <v>#N/A</v>
      </c>
      <c r="CX127" s="192" t="s">
        <v>5316</v>
      </c>
      <c r="CY127" s="189">
        <v>336000</v>
      </c>
      <c r="CZ127" s="189" t="s">
        <v>5312</v>
      </c>
      <c r="DA127" s="189" t="s">
        <v>47</v>
      </c>
      <c r="DB127" s="189">
        <v>1</v>
      </c>
      <c r="DC127" s="189" t="s">
        <v>5321</v>
      </c>
      <c r="DD127" s="189" t="s">
        <v>5313</v>
      </c>
      <c r="DE127" s="195">
        <v>44591</v>
      </c>
      <c r="DF127" s="191" t="s">
        <v>5318</v>
      </c>
      <c r="DG127" s="181">
        <v>460000</v>
      </c>
      <c r="DH127" s="185" t="s">
        <v>5312</v>
      </c>
      <c r="DI127" s="185" t="s">
        <v>47</v>
      </c>
      <c r="DJ127" s="185">
        <v>1</v>
      </c>
      <c r="DK127" s="185" t="s">
        <v>5317</v>
      </c>
      <c r="DL127" s="185" t="s">
        <v>5313</v>
      </c>
      <c r="DM127" s="182">
        <v>44591</v>
      </c>
      <c r="DN127" s="192" t="s">
        <v>5320</v>
      </c>
      <c r="DO127" s="189">
        <v>376000</v>
      </c>
      <c r="DP127" s="192" t="s">
        <v>5312</v>
      </c>
      <c r="DQ127" s="192" t="s">
        <v>47</v>
      </c>
      <c r="DR127" s="192">
        <v>1</v>
      </c>
      <c r="DS127" s="192" t="s">
        <v>5319</v>
      </c>
      <c r="DT127" s="192" t="s">
        <v>5313</v>
      </c>
      <c r="DU127" s="193">
        <v>44591</v>
      </c>
      <c r="DV127" s="191" t="s">
        <v>5322</v>
      </c>
      <c r="DW127" s="181">
        <v>286000</v>
      </c>
      <c r="DX127" s="185" t="s">
        <v>5312</v>
      </c>
      <c r="DY127" s="185" t="s">
        <v>47</v>
      </c>
      <c r="DZ127" s="185">
        <v>1</v>
      </c>
      <c r="EA127" s="185" t="s">
        <v>5321</v>
      </c>
      <c r="EB127" s="185" t="s">
        <v>5313</v>
      </c>
      <c r="EC127" s="182">
        <v>44591</v>
      </c>
      <c r="ED127" s="192" t="s">
        <v>5324</v>
      </c>
      <c r="EE127" s="189">
        <v>50000</v>
      </c>
      <c r="EF127" s="192" t="s">
        <v>5312</v>
      </c>
      <c r="EG127" s="192" t="s">
        <v>47</v>
      </c>
      <c r="EH127" s="192">
        <v>1</v>
      </c>
      <c r="EI127" s="192" t="s">
        <v>5323</v>
      </c>
      <c r="EJ127" s="192" t="s">
        <v>5313</v>
      </c>
      <c r="EK127" s="193">
        <v>44591</v>
      </c>
      <c r="EL127" s="191" t="s">
        <v>5326</v>
      </c>
      <c r="EM127" s="181">
        <v>0</v>
      </c>
      <c r="EN127" s="185" t="s">
        <v>5312</v>
      </c>
      <c r="EO127" s="185" t="s">
        <v>47</v>
      </c>
      <c r="EP127" s="185">
        <v>1</v>
      </c>
      <c r="EQ127" s="185" t="s">
        <v>5325</v>
      </c>
      <c r="ER127" s="185" t="s">
        <v>5313</v>
      </c>
      <c r="ES127" s="182">
        <v>44591</v>
      </c>
      <c r="ET127" s="192" t="s">
        <v>7249</v>
      </c>
      <c r="EU127" s="192">
        <v>9</v>
      </c>
      <c r="EV127" s="192" t="s">
        <v>7245</v>
      </c>
      <c r="EW127" s="192" t="s">
        <v>22</v>
      </c>
      <c r="EX127" s="192">
        <v>2</v>
      </c>
      <c r="EY127" s="192" t="s">
        <v>7248</v>
      </c>
      <c r="EZ127" s="192" t="s">
        <v>2535</v>
      </c>
      <c r="FA127" s="193">
        <v>44670</v>
      </c>
      <c r="FB127" s="191" t="s">
        <v>2928</v>
      </c>
      <c r="FC127" s="185">
        <v>1</v>
      </c>
      <c r="FD127" s="185" t="s">
        <v>14</v>
      </c>
      <c r="FE127" s="185" t="s">
        <v>22</v>
      </c>
      <c r="FF127" s="185">
        <v>2</v>
      </c>
      <c r="FG127" s="185" t="s">
        <v>2927</v>
      </c>
      <c r="FH127" s="185" t="s">
        <v>14</v>
      </c>
      <c r="FI127" s="182">
        <v>44388</v>
      </c>
      <c r="FJ127" s="191" t="s">
        <v>9148</v>
      </c>
      <c r="FK127" s="192" t="e">
        <v>#N/A</v>
      </c>
      <c r="FL127" s="192" t="e">
        <v>#N/A</v>
      </c>
      <c r="FM127" s="192" t="e">
        <v>#N/A</v>
      </c>
      <c r="FN127" s="192" t="e">
        <v>#N/A</v>
      </c>
      <c r="FO127" s="192" t="e">
        <v>#N/A</v>
      </c>
      <c r="FP127" s="189" t="e">
        <v>#N/A</v>
      </c>
      <c r="FQ127" s="190" t="e">
        <v>#N/A</v>
      </c>
      <c r="FR127" s="191" t="s">
        <v>9149</v>
      </c>
      <c r="FS127" s="185" t="e">
        <v>#N/A</v>
      </c>
      <c r="FT127" s="185" t="e">
        <v>#N/A</v>
      </c>
      <c r="FU127" s="185" t="e">
        <v>#N/A</v>
      </c>
      <c r="FV127" s="185" t="e">
        <v>#N/A</v>
      </c>
      <c r="FW127" s="185" t="e">
        <v>#N/A</v>
      </c>
      <c r="FX127" s="185" t="e">
        <v>#N/A</v>
      </c>
      <c r="FY127" s="182" t="e">
        <v>#N/A</v>
      </c>
      <c r="FZ127" s="192" t="s">
        <v>4070</v>
      </c>
      <c r="GA127" s="192">
        <v>0</v>
      </c>
      <c r="GB127" s="192" t="s">
        <v>2716</v>
      </c>
      <c r="GC127" s="192" t="s">
        <v>22</v>
      </c>
      <c r="GD127" s="192">
        <v>2</v>
      </c>
      <c r="GE127" s="192" t="s">
        <v>14</v>
      </c>
      <c r="GF127" s="192" t="s">
        <v>14</v>
      </c>
      <c r="GG127" s="193">
        <v>44496</v>
      </c>
      <c r="GH127" s="191" t="s">
        <v>4076</v>
      </c>
      <c r="GI127" s="185">
        <v>0</v>
      </c>
      <c r="GJ127" s="185" t="s">
        <v>2716</v>
      </c>
      <c r="GK127" s="185" t="s">
        <v>22</v>
      </c>
      <c r="GL127" s="185">
        <v>2</v>
      </c>
      <c r="GM127" s="185" t="s">
        <v>14</v>
      </c>
      <c r="GN127" s="185" t="s">
        <v>14</v>
      </c>
      <c r="GO127" s="182">
        <v>44496</v>
      </c>
      <c r="GP127" s="192" t="s">
        <v>4071</v>
      </c>
      <c r="GQ127" s="192">
        <v>0</v>
      </c>
      <c r="GR127" s="192" t="s">
        <v>2716</v>
      </c>
      <c r="GS127" s="192" t="s">
        <v>22</v>
      </c>
      <c r="GT127" s="192">
        <v>2</v>
      </c>
      <c r="GU127" s="192" t="s">
        <v>14</v>
      </c>
      <c r="GV127" s="192" t="s">
        <v>14</v>
      </c>
      <c r="GW127" s="193">
        <v>44496</v>
      </c>
      <c r="GX127" s="191" t="s">
        <v>4077</v>
      </c>
      <c r="GY127" s="185">
        <v>0</v>
      </c>
      <c r="GZ127" s="185" t="s">
        <v>2716</v>
      </c>
      <c r="HA127" s="185" t="s">
        <v>22</v>
      </c>
      <c r="HB127" s="185">
        <v>2</v>
      </c>
      <c r="HC127" s="185" t="s">
        <v>14</v>
      </c>
      <c r="HD127" s="185" t="s">
        <v>14</v>
      </c>
      <c r="HE127" s="182">
        <v>44496</v>
      </c>
      <c r="HF127" s="192" t="s">
        <v>4069</v>
      </c>
      <c r="HG127" s="192">
        <v>0</v>
      </c>
      <c r="HH127" s="192" t="s">
        <v>2716</v>
      </c>
      <c r="HI127" s="192" t="s">
        <v>22</v>
      </c>
      <c r="HJ127" s="192">
        <v>2</v>
      </c>
      <c r="HK127" s="192" t="s">
        <v>14</v>
      </c>
      <c r="HL127" s="192" t="s">
        <v>14</v>
      </c>
      <c r="HM127" s="193">
        <v>44496</v>
      </c>
      <c r="HN127" s="191" t="s">
        <v>4075</v>
      </c>
      <c r="HO127" s="185">
        <v>2</v>
      </c>
      <c r="HP127" s="185" t="s">
        <v>2716</v>
      </c>
      <c r="HQ127" s="185" t="s">
        <v>22</v>
      </c>
      <c r="HR127" s="185">
        <v>2</v>
      </c>
      <c r="HS127" s="185" t="s">
        <v>14</v>
      </c>
      <c r="HT127" s="185" t="s">
        <v>14</v>
      </c>
      <c r="HU127" s="182">
        <v>44496</v>
      </c>
      <c r="HV127" s="192" t="s">
        <v>4072</v>
      </c>
      <c r="HW127" s="192">
        <v>2</v>
      </c>
      <c r="HX127" s="192" t="s">
        <v>2716</v>
      </c>
      <c r="HY127" s="192" t="s">
        <v>22</v>
      </c>
      <c r="HZ127" s="192">
        <v>2</v>
      </c>
      <c r="IA127" s="192" t="s">
        <v>14</v>
      </c>
      <c r="IB127" s="192" t="s">
        <v>14</v>
      </c>
      <c r="IC127" s="193">
        <v>44496</v>
      </c>
      <c r="ID127" s="191" t="s">
        <v>4074</v>
      </c>
      <c r="IE127" s="185">
        <v>0</v>
      </c>
      <c r="IF127" s="185" t="s">
        <v>2716</v>
      </c>
      <c r="IG127" s="185" t="s">
        <v>22</v>
      </c>
      <c r="IH127" s="185">
        <v>2</v>
      </c>
      <c r="II127" s="185" t="s">
        <v>14</v>
      </c>
      <c r="IJ127" s="185" t="s">
        <v>14</v>
      </c>
      <c r="IK127" s="182">
        <v>44496</v>
      </c>
      <c r="IL127" s="192" t="s">
        <v>4073</v>
      </c>
      <c r="IM127" s="192">
        <v>1</v>
      </c>
      <c r="IN127" s="192" t="s">
        <v>2716</v>
      </c>
      <c r="IO127" s="192" t="s">
        <v>22</v>
      </c>
      <c r="IP127" s="192">
        <v>2</v>
      </c>
      <c r="IQ127" s="192" t="s">
        <v>14</v>
      </c>
      <c r="IR127" s="192" t="s">
        <v>14</v>
      </c>
      <c r="IS127" s="193">
        <v>44496</v>
      </c>
    </row>
    <row r="128" spans="1:253" s="187" customFormat="1" ht="12.95" customHeight="1" x14ac:dyDescent="0.2">
      <c r="A128" s="187" t="s">
        <v>129</v>
      </c>
      <c r="B128" s="187" t="s">
        <v>8401</v>
      </c>
      <c r="C128" s="187" t="s">
        <v>130</v>
      </c>
      <c r="D128" s="187" t="s">
        <v>131</v>
      </c>
      <c r="E128" s="187" t="s">
        <v>8106</v>
      </c>
      <c r="F128" s="187" t="s">
        <v>5871</v>
      </c>
      <c r="G128" s="180">
        <v>21700000</v>
      </c>
      <c r="H128" s="181" t="s">
        <v>5868</v>
      </c>
      <c r="I128" s="181" t="s">
        <v>47</v>
      </c>
      <c r="J128" s="181">
        <v>1</v>
      </c>
      <c r="K128" s="181" t="s">
        <v>5870</v>
      </c>
      <c r="L128" s="181" t="s">
        <v>5869</v>
      </c>
      <c r="M128" s="182">
        <v>44615</v>
      </c>
      <c r="N128" s="196" t="s">
        <v>5874</v>
      </c>
      <c r="O128" s="183">
        <v>185180</v>
      </c>
      <c r="P128" s="183" t="s">
        <v>1721</v>
      </c>
      <c r="Q128" s="183" t="s">
        <v>22</v>
      </c>
      <c r="R128" s="183">
        <v>2</v>
      </c>
      <c r="S128" s="183" t="s">
        <v>5873</v>
      </c>
      <c r="T128" s="183" t="s">
        <v>5872</v>
      </c>
      <c r="U128" s="184">
        <v>44615</v>
      </c>
      <c r="V128" s="196" t="s">
        <v>5876</v>
      </c>
      <c r="W128" s="181">
        <v>21700000</v>
      </c>
      <c r="X128" s="181" t="s">
        <v>5868</v>
      </c>
      <c r="Y128" s="181" t="s">
        <v>47</v>
      </c>
      <c r="Z128" s="181">
        <v>1</v>
      </c>
      <c r="AA128" s="181" t="s">
        <v>5875</v>
      </c>
      <c r="AB128" s="181" t="s">
        <v>5869</v>
      </c>
      <c r="AC128" s="182">
        <v>44615</v>
      </c>
      <c r="AD128" s="196" t="s">
        <v>5878</v>
      </c>
      <c r="AE128" s="189">
        <v>21700000</v>
      </c>
      <c r="AF128" s="189" t="s">
        <v>5868</v>
      </c>
      <c r="AG128" s="189" t="s">
        <v>47</v>
      </c>
      <c r="AH128" s="189">
        <v>1</v>
      </c>
      <c r="AI128" s="189" t="s">
        <v>5877</v>
      </c>
      <c r="AJ128" s="189" t="s">
        <v>5869</v>
      </c>
      <c r="AK128" s="190">
        <v>44615</v>
      </c>
      <c r="AL128" s="196" t="s">
        <v>7070</v>
      </c>
      <c r="AM128" s="181">
        <v>22974000</v>
      </c>
      <c r="AN128" s="181" t="s">
        <v>7067</v>
      </c>
      <c r="AO128" s="181" t="s">
        <v>19</v>
      </c>
      <c r="AP128" s="181">
        <v>3</v>
      </c>
      <c r="AQ128" s="181" t="s">
        <v>7069</v>
      </c>
      <c r="AR128" s="181" t="s">
        <v>7068</v>
      </c>
      <c r="AS128" s="182">
        <v>44658</v>
      </c>
      <c r="AT128" s="197" t="s">
        <v>1281</v>
      </c>
      <c r="AU128" s="189" t="s">
        <v>14</v>
      </c>
      <c r="AV128" s="189" t="s">
        <v>1278</v>
      </c>
      <c r="AW128" s="189" t="s">
        <v>14</v>
      </c>
      <c r="AX128" s="189" t="s">
        <v>14</v>
      </c>
      <c r="AY128" s="189" t="s">
        <v>1280</v>
      </c>
      <c r="AZ128" s="189" t="s">
        <v>1279</v>
      </c>
      <c r="BA128" s="190">
        <v>43767</v>
      </c>
      <c r="BB128" s="196" t="s">
        <v>135</v>
      </c>
      <c r="BC128" s="181" t="s">
        <v>14</v>
      </c>
      <c r="BD128" s="181" t="s">
        <v>14</v>
      </c>
      <c r="BE128" s="181" t="s">
        <v>14</v>
      </c>
      <c r="BF128" s="181" t="s">
        <v>14</v>
      </c>
      <c r="BG128" s="181" t="s">
        <v>134</v>
      </c>
      <c r="BH128" s="181">
        <v>0</v>
      </c>
      <c r="BI128" s="182">
        <v>43495</v>
      </c>
      <c r="BJ128" s="197" t="s">
        <v>7073</v>
      </c>
      <c r="BK128" s="197">
        <v>2556</v>
      </c>
      <c r="BL128" s="197" t="s">
        <v>7071</v>
      </c>
      <c r="BM128" s="197" t="s">
        <v>19</v>
      </c>
      <c r="BN128" s="197">
        <v>3</v>
      </c>
      <c r="BO128" s="197" t="s">
        <v>7072</v>
      </c>
      <c r="BP128" s="189" t="s">
        <v>664</v>
      </c>
      <c r="BQ128" s="198">
        <v>44658</v>
      </c>
      <c r="BR128" s="196" t="s">
        <v>1276</v>
      </c>
      <c r="BS128" s="199" t="s">
        <v>14</v>
      </c>
      <c r="BT128" s="199" t="s">
        <v>14</v>
      </c>
      <c r="BU128" s="199" t="s">
        <v>14</v>
      </c>
      <c r="BV128" s="199" t="s">
        <v>14</v>
      </c>
      <c r="BW128" s="199" t="s">
        <v>14</v>
      </c>
      <c r="BX128" s="199" t="s">
        <v>14</v>
      </c>
      <c r="BY128" s="182">
        <v>43767</v>
      </c>
      <c r="BZ128" s="197" t="s">
        <v>1277</v>
      </c>
      <c r="CA128" s="197" t="s">
        <v>14</v>
      </c>
      <c r="CB128" s="197" t="s">
        <v>14</v>
      </c>
      <c r="CC128" s="197" t="s">
        <v>14</v>
      </c>
      <c r="CD128" s="197" t="s">
        <v>14</v>
      </c>
      <c r="CE128" s="197" t="s">
        <v>14</v>
      </c>
      <c r="CF128" s="197" t="s">
        <v>14</v>
      </c>
      <c r="CG128" s="198">
        <v>43767</v>
      </c>
      <c r="CH128" s="196" t="s">
        <v>9150</v>
      </c>
      <c r="CI128" s="197" t="e">
        <v>#N/A</v>
      </c>
      <c r="CJ128" s="197" t="e">
        <v>#N/A</v>
      </c>
      <c r="CK128" s="197" t="e">
        <v>#N/A</v>
      </c>
      <c r="CL128" s="197" t="e">
        <v>#N/A</v>
      </c>
      <c r="CM128" s="197" t="e">
        <v>#N/A</v>
      </c>
      <c r="CN128" s="197" t="e">
        <v>#N/A</v>
      </c>
      <c r="CO128" s="200" t="e">
        <v>#N/A</v>
      </c>
      <c r="CP128" s="197" t="s">
        <v>1901</v>
      </c>
      <c r="CQ128" s="199" t="s">
        <v>14</v>
      </c>
      <c r="CR128" s="199" t="s">
        <v>1898</v>
      </c>
      <c r="CS128" s="199" t="s">
        <v>14</v>
      </c>
      <c r="CT128" s="199" t="s">
        <v>14</v>
      </c>
      <c r="CU128" s="199" t="s">
        <v>1900</v>
      </c>
      <c r="CV128" s="199" t="s">
        <v>1899</v>
      </c>
      <c r="CW128" s="182">
        <v>44064</v>
      </c>
      <c r="CX128" s="197" t="s">
        <v>7077</v>
      </c>
      <c r="CY128" s="189">
        <v>14560000</v>
      </c>
      <c r="CZ128" s="189" t="s">
        <v>7075</v>
      </c>
      <c r="DA128" s="189" t="s">
        <v>47</v>
      </c>
      <c r="DB128" s="189">
        <v>1</v>
      </c>
      <c r="DC128" s="189" t="s">
        <v>7078</v>
      </c>
      <c r="DD128" s="189" t="s">
        <v>7076</v>
      </c>
      <c r="DE128" s="195">
        <v>44658</v>
      </c>
      <c r="DF128" s="196" t="s">
        <v>7079</v>
      </c>
      <c r="DG128" s="181">
        <v>0</v>
      </c>
      <c r="DH128" s="199" t="s">
        <v>7075</v>
      </c>
      <c r="DI128" s="199" t="s">
        <v>47</v>
      </c>
      <c r="DJ128" s="199">
        <v>1</v>
      </c>
      <c r="DK128" s="199" t="s">
        <v>7078</v>
      </c>
      <c r="DL128" s="199" t="s">
        <v>7076</v>
      </c>
      <c r="DM128" s="182">
        <v>44658</v>
      </c>
      <c r="DN128" s="197" t="s">
        <v>7080</v>
      </c>
      <c r="DO128" s="189">
        <v>7140000</v>
      </c>
      <c r="DP128" s="197" t="s">
        <v>7075</v>
      </c>
      <c r="DQ128" s="197" t="s">
        <v>47</v>
      </c>
      <c r="DR128" s="197">
        <v>1</v>
      </c>
      <c r="DS128" s="197" t="s">
        <v>7078</v>
      </c>
      <c r="DT128" s="197" t="s">
        <v>7076</v>
      </c>
      <c r="DU128" s="198">
        <v>44658</v>
      </c>
      <c r="DV128" s="196" t="s">
        <v>7081</v>
      </c>
      <c r="DW128" s="181">
        <v>9600000</v>
      </c>
      <c r="DX128" s="199" t="s">
        <v>7075</v>
      </c>
      <c r="DY128" s="199" t="s">
        <v>47</v>
      </c>
      <c r="DZ128" s="199">
        <v>1</v>
      </c>
      <c r="EA128" s="199" t="s">
        <v>7078</v>
      </c>
      <c r="EB128" s="199" t="s">
        <v>7076</v>
      </c>
      <c r="EC128" s="182">
        <v>44658</v>
      </c>
      <c r="ED128" s="197" t="s">
        <v>7082</v>
      </c>
      <c r="EE128" s="189">
        <v>4900000</v>
      </c>
      <c r="EF128" s="197" t="s">
        <v>7075</v>
      </c>
      <c r="EG128" s="197" t="s">
        <v>47</v>
      </c>
      <c r="EH128" s="197">
        <v>1</v>
      </c>
      <c r="EI128" s="197" t="s">
        <v>7078</v>
      </c>
      <c r="EJ128" s="197" t="s">
        <v>7076</v>
      </c>
      <c r="EK128" s="198">
        <v>44658</v>
      </c>
      <c r="EL128" s="196" t="s">
        <v>7083</v>
      </c>
      <c r="EM128" s="181">
        <v>60000</v>
      </c>
      <c r="EN128" s="199" t="s">
        <v>7075</v>
      </c>
      <c r="EO128" s="199" t="s">
        <v>47</v>
      </c>
      <c r="EP128" s="199">
        <v>1</v>
      </c>
      <c r="EQ128" s="199" t="s">
        <v>7078</v>
      </c>
      <c r="ER128" s="199" t="s">
        <v>7076</v>
      </c>
      <c r="ES128" s="182">
        <v>44658</v>
      </c>
      <c r="ET128" s="197" t="s">
        <v>7074</v>
      </c>
      <c r="EU128" s="197">
        <v>2556</v>
      </c>
      <c r="EV128" s="197" t="s">
        <v>7071</v>
      </c>
      <c r="EW128" s="197" t="s">
        <v>19</v>
      </c>
      <c r="EX128" s="197">
        <v>3</v>
      </c>
      <c r="EY128" s="197" t="s">
        <v>7072</v>
      </c>
      <c r="EZ128" s="197" t="s">
        <v>664</v>
      </c>
      <c r="FA128" s="198">
        <v>44658</v>
      </c>
      <c r="FB128" s="196" t="s">
        <v>133</v>
      </c>
      <c r="FC128" s="199">
        <v>5</v>
      </c>
      <c r="FD128" s="199">
        <v>0</v>
      </c>
      <c r="FE128" s="199" t="s">
        <v>47</v>
      </c>
      <c r="FF128" s="199">
        <v>1</v>
      </c>
      <c r="FG128" s="199" t="s">
        <v>132</v>
      </c>
      <c r="FH128" s="199">
        <v>0</v>
      </c>
      <c r="FI128" s="182">
        <v>43495</v>
      </c>
      <c r="FJ128" s="196" t="s">
        <v>137</v>
      </c>
      <c r="FK128" s="197" t="s">
        <v>14</v>
      </c>
      <c r="FL128" s="197">
        <v>0</v>
      </c>
      <c r="FM128" s="197" t="s">
        <v>14</v>
      </c>
      <c r="FN128" s="197" t="s">
        <v>14</v>
      </c>
      <c r="FO128" s="197" t="s">
        <v>136</v>
      </c>
      <c r="FP128" s="189">
        <v>0</v>
      </c>
      <c r="FQ128" s="190">
        <v>43495</v>
      </c>
      <c r="FR128" s="196" t="s">
        <v>141</v>
      </c>
      <c r="FS128" s="199">
        <v>1160000</v>
      </c>
      <c r="FT128" s="199" t="s">
        <v>138</v>
      </c>
      <c r="FU128" s="199" t="s">
        <v>22</v>
      </c>
      <c r="FV128" s="199">
        <v>2</v>
      </c>
      <c r="FW128" s="199" t="s">
        <v>140</v>
      </c>
      <c r="FX128" s="199" t="s">
        <v>139</v>
      </c>
      <c r="FY128" s="182">
        <v>43495</v>
      </c>
      <c r="FZ128" s="197" t="s">
        <v>3554</v>
      </c>
      <c r="GA128" s="197">
        <v>1</v>
      </c>
      <c r="GB128" s="197" t="s">
        <v>2716</v>
      </c>
      <c r="GC128" s="197" t="s">
        <v>22</v>
      </c>
      <c r="GD128" s="197">
        <v>2</v>
      </c>
      <c r="GE128" s="197" t="s">
        <v>14</v>
      </c>
      <c r="GF128" s="197" t="s">
        <v>14</v>
      </c>
      <c r="GG128" s="198">
        <v>44489</v>
      </c>
      <c r="GH128" s="196" t="s">
        <v>3560</v>
      </c>
      <c r="GI128" s="199">
        <v>3</v>
      </c>
      <c r="GJ128" s="199" t="s">
        <v>2716</v>
      </c>
      <c r="GK128" s="199" t="s">
        <v>22</v>
      </c>
      <c r="GL128" s="199">
        <v>2</v>
      </c>
      <c r="GM128" s="199" t="s">
        <v>14</v>
      </c>
      <c r="GN128" s="199" t="s">
        <v>14</v>
      </c>
      <c r="GO128" s="182">
        <v>44489</v>
      </c>
      <c r="GP128" s="197" t="s">
        <v>3555</v>
      </c>
      <c r="GQ128" s="197">
        <v>2</v>
      </c>
      <c r="GR128" s="197" t="s">
        <v>2716</v>
      </c>
      <c r="GS128" s="197" t="s">
        <v>22</v>
      </c>
      <c r="GT128" s="197">
        <v>2</v>
      </c>
      <c r="GU128" s="197" t="s">
        <v>14</v>
      </c>
      <c r="GV128" s="197" t="s">
        <v>14</v>
      </c>
      <c r="GW128" s="198">
        <v>44489</v>
      </c>
      <c r="GX128" s="196" t="s">
        <v>3561</v>
      </c>
      <c r="GY128" s="199">
        <v>3</v>
      </c>
      <c r="GZ128" s="199" t="s">
        <v>2716</v>
      </c>
      <c r="HA128" s="199" t="s">
        <v>22</v>
      </c>
      <c r="HB128" s="199">
        <v>2</v>
      </c>
      <c r="HC128" s="199" t="s">
        <v>14</v>
      </c>
      <c r="HD128" s="199" t="s">
        <v>14</v>
      </c>
      <c r="HE128" s="182">
        <v>44489</v>
      </c>
      <c r="HF128" s="197" t="s">
        <v>3553</v>
      </c>
      <c r="HG128" s="197">
        <v>2</v>
      </c>
      <c r="HH128" s="197" t="s">
        <v>2716</v>
      </c>
      <c r="HI128" s="197" t="s">
        <v>22</v>
      </c>
      <c r="HJ128" s="197">
        <v>2</v>
      </c>
      <c r="HK128" s="197" t="s">
        <v>14</v>
      </c>
      <c r="HL128" s="197" t="s">
        <v>14</v>
      </c>
      <c r="HM128" s="198">
        <v>44489</v>
      </c>
      <c r="HN128" s="196" t="s">
        <v>3559</v>
      </c>
      <c r="HO128" s="199">
        <v>3</v>
      </c>
      <c r="HP128" s="199" t="s">
        <v>2716</v>
      </c>
      <c r="HQ128" s="199" t="s">
        <v>22</v>
      </c>
      <c r="HR128" s="199">
        <v>2</v>
      </c>
      <c r="HS128" s="199" t="s">
        <v>14</v>
      </c>
      <c r="HT128" s="199" t="s">
        <v>14</v>
      </c>
      <c r="HU128" s="182">
        <v>44489</v>
      </c>
      <c r="HV128" s="197" t="s">
        <v>3556</v>
      </c>
      <c r="HW128" s="197">
        <v>3</v>
      </c>
      <c r="HX128" s="197" t="s">
        <v>2716</v>
      </c>
      <c r="HY128" s="197" t="s">
        <v>22</v>
      </c>
      <c r="HZ128" s="197">
        <v>2</v>
      </c>
      <c r="IA128" s="197" t="s">
        <v>14</v>
      </c>
      <c r="IB128" s="197" t="s">
        <v>14</v>
      </c>
      <c r="IC128" s="198">
        <v>44489</v>
      </c>
      <c r="ID128" s="196" t="s">
        <v>3558</v>
      </c>
      <c r="IE128" s="199">
        <v>2</v>
      </c>
      <c r="IF128" s="199" t="s">
        <v>2716</v>
      </c>
      <c r="IG128" s="199" t="s">
        <v>22</v>
      </c>
      <c r="IH128" s="199">
        <v>2</v>
      </c>
      <c r="II128" s="199" t="s">
        <v>14</v>
      </c>
      <c r="IJ128" s="199" t="s">
        <v>14</v>
      </c>
      <c r="IK128" s="182">
        <v>44489</v>
      </c>
      <c r="IL128" s="197" t="s">
        <v>3557</v>
      </c>
      <c r="IM128" s="197">
        <v>3</v>
      </c>
      <c r="IN128" s="197" t="s">
        <v>2716</v>
      </c>
      <c r="IO128" s="197" t="s">
        <v>22</v>
      </c>
      <c r="IP128" s="197">
        <v>2</v>
      </c>
      <c r="IQ128" s="197" t="s">
        <v>14</v>
      </c>
      <c r="IR128" s="197" t="s">
        <v>14</v>
      </c>
      <c r="IS128" s="198">
        <v>44489</v>
      </c>
    </row>
    <row r="129" spans="1:253" s="187" customFormat="1" ht="12.95" customHeight="1" x14ac:dyDescent="0.2">
      <c r="A129" s="187" t="s">
        <v>2148</v>
      </c>
      <c r="B129" s="187" t="s">
        <v>8433</v>
      </c>
      <c r="C129" s="187" t="s">
        <v>2149</v>
      </c>
      <c r="D129" s="187" t="s">
        <v>647</v>
      </c>
      <c r="E129" s="187" t="s">
        <v>8107</v>
      </c>
      <c r="F129" s="187" t="s">
        <v>2532</v>
      </c>
      <c r="G129" s="180">
        <v>16797000</v>
      </c>
      <c r="H129" s="181" t="s">
        <v>2529</v>
      </c>
      <c r="I129" s="181" t="s">
        <v>22</v>
      </c>
      <c r="J129" s="181">
        <v>2</v>
      </c>
      <c r="K129" s="181" t="s">
        <v>2531</v>
      </c>
      <c r="L129" s="181" t="s">
        <v>2530</v>
      </c>
      <c r="M129" s="182">
        <v>44281</v>
      </c>
      <c r="N129" s="191" t="s">
        <v>2163</v>
      </c>
      <c r="O129" s="183">
        <v>1259200</v>
      </c>
      <c r="P129" s="183" t="s">
        <v>1937</v>
      </c>
      <c r="Q129" s="183" t="s">
        <v>47</v>
      </c>
      <c r="R129" s="183">
        <v>1</v>
      </c>
      <c r="S129" s="183" t="s">
        <v>2162</v>
      </c>
      <c r="T129" s="183" t="s">
        <v>2161</v>
      </c>
      <c r="U129" s="184">
        <v>44187</v>
      </c>
      <c r="V129" s="191" t="s">
        <v>2533</v>
      </c>
      <c r="W129" s="181">
        <v>16797000</v>
      </c>
      <c r="X129" s="181" t="s">
        <v>2529</v>
      </c>
      <c r="Y129" s="181" t="s">
        <v>22</v>
      </c>
      <c r="Z129" s="181">
        <v>2</v>
      </c>
      <c r="AA129" s="181" t="s">
        <v>2531</v>
      </c>
      <c r="AB129" s="181" t="s">
        <v>2530</v>
      </c>
      <c r="AC129" s="182">
        <v>44281</v>
      </c>
      <c r="AD129" s="191" t="s">
        <v>2168</v>
      </c>
      <c r="AE129" s="189">
        <v>7607000</v>
      </c>
      <c r="AF129" s="189" t="s">
        <v>2155</v>
      </c>
      <c r="AG129" s="189" t="s">
        <v>19</v>
      </c>
      <c r="AH129" s="189">
        <v>3</v>
      </c>
      <c r="AI129" s="189" t="s">
        <v>2167</v>
      </c>
      <c r="AJ129" s="189" t="s">
        <v>2166</v>
      </c>
      <c r="AK129" s="190">
        <v>44187</v>
      </c>
      <c r="AL129" s="191" t="s">
        <v>4664</v>
      </c>
      <c r="AM129" s="181">
        <v>1043000</v>
      </c>
      <c r="AN129" s="181" t="s">
        <v>4661</v>
      </c>
      <c r="AO129" s="181" t="s">
        <v>47</v>
      </c>
      <c r="AP129" s="181">
        <v>1</v>
      </c>
      <c r="AQ129" s="181" t="s">
        <v>4663</v>
      </c>
      <c r="AR129" s="181" t="s">
        <v>4662</v>
      </c>
      <c r="AS129" s="182">
        <v>44522</v>
      </c>
      <c r="AT129" s="192" t="s">
        <v>2160</v>
      </c>
      <c r="AU129" s="189" t="s">
        <v>14</v>
      </c>
      <c r="AV129" s="189" t="s">
        <v>14</v>
      </c>
      <c r="AW129" s="189" t="s">
        <v>19</v>
      </c>
      <c r="AX129" s="189">
        <v>3</v>
      </c>
      <c r="AY129" s="189" t="s">
        <v>14</v>
      </c>
      <c r="AZ129" s="189" t="s">
        <v>14</v>
      </c>
      <c r="BA129" s="190">
        <v>44187</v>
      </c>
      <c r="BB129" s="191" t="s">
        <v>2159</v>
      </c>
      <c r="BC129" s="181" t="s">
        <v>14</v>
      </c>
      <c r="BD129" s="181" t="s">
        <v>14</v>
      </c>
      <c r="BE129" s="181" t="s">
        <v>19</v>
      </c>
      <c r="BF129" s="181">
        <v>3</v>
      </c>
      <c r="BG129" s="181" t="s">
        <v>14</v>
      </c>
      <c r="BH129" s="181" t="s">
        <v>14</v>
      </c>
      <c r="BI129" s="182">
        <v>44187</v>
      </c>
      <c r="BJ129" s="192" t="s">
        <v>4667</v>
      </c>
      <c r="BK129" s="192">
        <v>145</v>
      </c>
      <c r="BL129" s="192" t="s">
        <v>4665</v>
      </c>
      <c r="BM129" s="192" t="s">
        <v>47</v>
      </c>
      <c r="BN129" s="192">
        <v>1</v>
      </c>
      <c r="BO129" s="192" t="s">
        <v>4666</v>
      </c>
      <c r="BP129" s="189" t="s">
        <v>2535</v>
      </c>
      <c r="BQ129" s="193">
        <v>44522</v>
      </c>
      <c r="BR129" s="191" t="s">
        <v>2150</v>
      </c>
      <c r="BS129" s="185" t="s">
        <v>14</v>
      </c>
      <c r="BT129" s="185" t="s">
        <v>14</v>
      </c>
      <c r="BU129" s="185" t="s">
        <v>19</v>
      </c>
      <c r="BV129" s="185">
        <v>3</v>
      </c>
      <c r="BW129" s="185" t="s">
        <v>14</v>
      </c>
      <c r="BX129" s="185" t="s">
        <v>14</v>
      </c>
      <c r="BY129" s="182">
        <v>44187</v>
      </c>
      <c r="BZ129" s="192" t="s">
        <v>2151</v>
      </c>
      <c r="CA129" s="192" t="s">
        <v>14</v>
      </c>
      <c r="CB129" s="192" t="s">
        <v>14</v>
      </c>
      <c r="CC129" s="192" t="s">
        <v>19</v>
      </c>
      <c r="CD129" s="192">
        <v>3</v>
      </c>
      <c r="CE129" s="192" t="s">
        <v>14</v>
      </c>
      <c r="CF129" s="192" t="s">
        <v>14</v>
      </c>
      <c r="CG129" s="193">
        <v>44187</v>
      </c>
      <c r="CH129" s="191" t="s">
        <v>9151</v>
      </c>
      <c r="CI129" s="192" t="e">
        <v>#N/A</v>
      </c>
      <c r="CJ129" s="192" t="e">
        <v>#N/A</v>
      </c>
      <c r="CK129" s="192" t="e">
        <v>#N/A</v>
      </c>
      <c r="CL129" s="192" t="e">
        <v>#N/A</v>
      </c>
      <c r="CM129" s="192" t="e">
        <v>#N/A</v>
      </c>
      <c r="CN129" s="192" t="e">
        <v>#N/A</v>
      </c>
      <c r="CO129" s="194" t="e">
        <v>#N/A</v>
      </c>
      <c r="CP129" s="192" t="s">
        <v>2154</v>
      </c>
      <c r="CQ129" s="185" t="s">
        <v>14</v>
      </c>
      <c r="CR129" s="185" t="s">
        <v>14</v>
      </c>
      <c r="CS129" s="185" t="s">
        <v>19</v>
      </c>
      <c r="CT129" s="185">
        <v>3</v>
      </c>
      <c r="CU129" s="185" t="s">
        <v>14</v>
      </c>
      <c r="CV129" s="185" t="s">
        <v>14</v>
      </c>
      <c r="CW129" s="182">
        <v>44187</v>
      </c>
      <c r="CX129" s="192" t="s">
        <v>2171</v>
      </c>
      <c r="CY129" s="189">
        <v>6400000</v>
      </c>
      <c r="CZ129" s="189" t="s">
        <v>2155</v>
      </c>
      <c r="DA129" s="189" t="s">
        <v>19</v>
      </c>
      <c r="DB129" s="189">
        <v>3</v>
      </c>
      <c r="DC129" s="189" t="s">
        <v>2157</v>
      </c>
      <c r="DD129" s="189" t="s">
        <v>2156</v>
      </c>
      <c r="DE129" s="195">
        <v>44187</v>
      </c>
      <c r="DF129" s="191" t="s">
        <v>2164</v>
      </c>
      <c r="DG129" s="181">
        <v>9175000</v>
      </c>
      <c r="DH129" s="185" t="s">
        <v>2155</v>
      </c>
      <c r="DI129" s="185" t="s">
        <v>19</v>
      </c>
      <c r="DJ129" s="185">
        <v>3</v>
      </c>
      <c r="DK129" s="185" t="s">
        <v>2157</v>
      </c>
      <c r="DL129" s="185" t="s">
        <v>2156</v>
      </c>
      <c r="DM129" s="182">
        <v>44187</v>
      </c>
      <c r="DN129" s="192" t="s">
        <v>2173</v>
      </c>
      <c r="DO129" s="189">
        <v>1207000</v>
      </c>
      <c r="DP129" s="192" t="s">
        <v>2155</v>
      </c>
      <c r="DQ129" s="192" t="s">
        <v>19</v>
      </c>
      <c r="DR129" s="192">
        <v>3</v>
      </c>
      <c r="DS129" s="192" t="s">
        <v>2157</v>
      </c>
      <c r="DT129" s="192" t="s">
        <v>2156</v>
      </c>
      <c r="DU129" s="193">
        <v>44187</v>
      </c>
      <c r="DV129" s="191" t="s">
        <v>2165</v>
      </c>
      <c r="DW129" s="181">
        <v>4736000</v>
      </c>
      <c r="DX129" s="185" t="s">
        <v>2155</v>
      </c>
      <c r="DY129" s="185" t="s">
        <v>19</v>
      </c>
      <c r="DZ129" s="185">
        <v>3</v>
      </c>
      <c r="EA129" s="185" t="s">
        <v>2157</v>
      </c>
      <c r="EB129" s="185" t="s">
        <v>2156</v>
      </c>
      <c r="EC129" s="182">
        <v>44187</v>
      </c>
      <c r="ED129" s="192" t="s">
        <v>2172</v>
      </c>
      <c r="EE129" s="189">
        <v>1472000</v>
      </c>
      <c r="EF129" s="192" t="s">
        <v>2155</v>
      </c>
      <c r="EG129" s="192" t="s">
        <v>19</v>
      </c>
      <c r="EH129" s="192">
        <v>3</v>
      </c>
      <c r="EI129" s="192" t="s">
        <v>2157</v>
      </c>
      <c r="EJ129" s="192" t="s">
        <v>2156</v>
      </c>
      <c r="EK129" s="193">
        <v>44187</v>
      </c>
      <c r="EL129" s="191" t="s">
        <v>2158</v>
      </c>
      <c r="EM129" s="181">
        <v>192000</v>
      </c>
      <c r="EN129" s="185" t="s">
        <v>2155</v>
      </c>
      <c r="EO129" s="185" t="s">
        <v>19</v>
      </c>
      <c r="EP129" s="185">
        <v>3</v>
      </c>
      <c r="EQ129" s="185" t="s">
        <v>2157</v>
      </c>
      <c r="ER129" s="185" t="s">
        <v>2156</v>
      </c>
      <c r="ES129" s="182">
        <v>44187</v>
      </c>
      <c r="ET129" s="192" t="s">
        <v>2537</v>
      </c>
      <c r="EU129" s="192">
        <v>221</v>
      </c>
      <c r="EV129" s="192" t="s">
        <v>2534</v>
      </c>
      <c r="EW129" s="192" t="s">
        <v>19</v>
      </c>
      <c r="EX129" s="192">
        <v>3</v>
      </c>
      <c r="EY129" s="192" t="s">
        <v>2536</v>
      </c>
      <c r="EZ129" s="192" t="s">
        <v>2535</v>
      </c>
      <c r="FA129" s="193">
        <v>44281</v>
      </c>
      <c r="FB129" s="191" t="s">
        <v>2153</v>
      </c>
      <c r="FC129" s="185">
        <v>5</v>
      </c>
      <c r="FD129" s="185" t="s">
        <v>14</v>
      </c>
      <c r="FE129" s="185" t="s">
        <v>47</v>
      </c>
      <c r="FF129" s="185">
        <v>1</v>
      </c>
      <c r="FG129" s="185" t="s">
        <v>2152</v>
      </c>
      <c r="FH129" s="185" t="s">
        <v>14</v>
      </c>
      <c r="FI129" s="182">
        <v>44187</v>
      </c>
      <c r="FJ129" s="191" t="s">
        <v>2169</v>
      </c>
      <c r="FK129" s="192" t="s">
        <v>14</v>
      </c>
      <c r="FL129" s="192" t="s">
        <v>14</v>
      </c>
      <c r="FM129" s="192" t="s">
        <v>19</v>
      </c>
      <c r="FN129" s="192">
        <v>3</v>
      </c>
      <c r="FO129" s="192" t="s">
        <v>14</v>
      </c>
      <c r="FP129" s="189" t="s">
        <v>14</v>
      </c>
      <c r="FQ129" s="190">
        <v>44187</v>
      </c>
      <c r="FR129" s="191" t="s">
        <v>2170</v>
      </c>
      <c r="FS129" s="185" t="s">
        <v>14</v>
      </c>
      <c r="FT129" s="185" t="s">
        <v>14</v>
      </c>
      <c r="FU129" s="185" t="s">
        <v>19</v>
      </c>
      <c r="FV129" s="185">
        <v>3</v>
      </c>
      <c r="FW129" s="185" t="s">
        <v>14</v>
      </c>
      <c r="FX129" s="185" t="s">
        <v>14</v>
      </c>
      <c r="FY129" s="182">
        <v>44187</v>
      </c>
      <c r="FZ129" s="192" t="s">
        <v>4338</v>
      </c>
      <c r="GA129" s="192">
        <v>1</v>
      </c>
      <c r="GB129" s="192" t="s">
        <v>2716</v>
      </c>
      <c r="GC129" s="192" t="s">
        <v>22</v>
      </c>
      <c r="GD129" s="192">
        <v>2</v>
      </c>
      <c r="GE129" s="192" t="s">
        <v>14</v>
      </c>
      <c r="GF129" s="192" t="s">
        <v>14</v>
      </c>
      <c r="GG129" s="193">
        <v>44498</v>
      </c>
      <c r="GH129" s="191" t="s">
        <v>4344</v>
      </c>
      <c r="GI129" s="185">
        <v>3</v>
      </c>
      <c r="GJ129" s="185" t="s">
        <v>2716</v>
      </c>
      <c r="GK129" s="185" t="s">
        <v>22</v>
      </c>
      <c r="GL129" s="185">
        <v>2</v>
      </c>
      <c r="GM129" s="185" t="s">
        <v>14</v>
      </c>
      <c r="GN129" s="185" t="s">
        <v>14</v>
      </c>
      <c r="GO129" s="182">
        <v>44498</v>
      </c>
      <c r="GP129" s="192" t="s">
        <v>4339</v>
      </c>
      <c r="GQ129" s="192">
        <v>1</v>
      </c>
      <c r="GR129" s="192" t="s">
        <v>2716</v>
      </c>
      <c r="GS129" s="192" t="s">
        <v>22</v>
      </c>
      <c r="GT129" s="192">
        <v>2</v>
      </c>
      <c r="GU129" s="192" t="s">
        <v>14</v>
      </c>
      <c r="GV129" s="192" t="s">
        <v>14</v>
      </c>
      <c r="GW129" s="193">
        <v>44498</v>
      </c>
      <c r="GX129" s="191" t="s">
        <v>4345</v>
      </c>
      <c r="GY129" s="185">
        <v>0</v>
      </c>
      <c r="GZ129" s="185" t="s">
        <v>2716</v>
      </c>
      <c r="HA129" s="185" t="s">
        <v>22</v>
      </c>
      <c r="HB129" s="185">
        <v>2</v>
      </c>
      <c r="HC129" s="185" t="s">
        <v>14</v>
      </c>
      <c r="HD129" s="185" t="s">
        <v>14</v>
      </c>
      <c r="HE129" s="182">
        <v>44498</v>
      </c>
      <c r="HF129" s="192" t="s">
        <v>4337</v>
      </c>
      <c r="HG129" s="192">
        <v>0</v>
      </c>
      <c r="HH129" s="192" t="s">
        <v>2716</v>
      </c>
      <c r="HI129" s="192" t="s">
        <v>22</v>
      </c>
      <c r="HJ129" s="192">
        <v>2</v>
      </c>
      <c r="HK129" s="192" t="s">
        <v>14</v>
      </c>
      <c r="HL129" s="192" t="s">
        <v>14</v>
      </c>
      <c r="HM129" s="193">
        <v>44498</v>
      </c>
      <c r="HN129" s="191" t="s">
        <v>4343</v>
      </c>
      <c r="HO129" s="185">
        <v>2</v>
      </c>
      <c r="HP129" s="185" t="s">
        <v>2716</v>
      </c>
      <c r="HQ129" s="185" t="s">
        <v>22</v>
      </c>
      <c r="HR129" s="185">
        <v>2</v>
      </c>
      <c r="HS129" s="185" t="s">
        <v>14</v>
      </c>
      <c r="HT129" s="185" t="s">
        <v>14</v>
      </c>
      <c r="HU129" s="182">
        <v>44498</v>
      </c>
      <c r="HV129" s="192" t="s">
        <v>4340</v>
      </c>
      <c r="HW129" s="192">
        <v>3</v>
      </c>
      <c r="HX129" s="192" t="s">
        <v>2716</v>
      </c>
      <c r="HY129" s="192" t="s">
        <v>22</v>
      </c>
      <c r="HZ129" s="192">
        <v>2</v>
      </c>
      <c r="IA129" s="192" t="s">
        <v>14</v>
      </c>
      <c r="IB129" s="192" t="s">
        <v>14</v>
      </c>
      <c r="IC129" s="193">
        <v>44498</v>
      </c>
      <c r="ID129" s="191" t="s">
        <v>4342</v>
      </c>
      <c r="IE129" s="185">
        <v>2</v>
      </c>
      <c r="IF129" s="185" t="s">
        <v>2716</v>
      </c>
      <c r="IG129" s="185" t="s">
        <v>22</v>
      </c>
      <c r="IH129" s="185">
        <v>2</v>
      </c>
      <c r="II129" s="185" t="s">
        <v>14</v>
      </c>
      <c r="IJ129" s="185" t="s">
        <v>14</v>
      </c>
      <c r="IK129" s="182">
        <v>44498</v>
      </c>
      <c r="IL129" s="192" t="s">
        <v>4341</v>
      </c>
      <c r="IM129" s="192">
        <v>3</v>
      </c>
      <c r="IN129" s="192" t="s">
        <v>2716</v>
      </c>
      <c r="IO129" s="192" t="s">
        <v>22</v>
      </c>
      <c r="IP129" s="192">
        <v>2</v>
      </c>
      <c r="IQ129" s="192" t="s">
        <v>14</v>
      </c>
      <c r="IR129" s="192" t="s">
        <v>14</v>
      </c>
      <c r="IS129" s="193">
        <v>44498</v>
      </c>
    </row>
    <row r="130" spans="1:253" s="187" customFormat="1" ht="12.95" customHeight="1" x14ac:dyDescent="0.2">
      <c r="A130" s="187" t="s">
        <v>645</v>
      </c>
      <c r="B130" s="187" t="s">
        <v>8415</v>
      </c>
      <c r="C130" s="187" t="s">
        <v>646</v>
      </c>
      <c r="D130" s="187" t="s">
        <v>647</v>
      </c>
      <c r="E130" s="187" t="s">
        <v>8107</v>
      </c>
      <c r="F130" s="187" t="s">
        <v>2546</v>
      </c>
      <c r="G130" s="180">
        <v>16797000</v>
      </c>
      <c r="H130" s="181" t="s">
        <v>2529</v>
      </c>
      <c r="I130" s="181" t="s">
        <v>22</v>
      </c>
      <c r="J130" s="181">
        <v>2</v>
      </c>
      <c r="K130" s="181" t="s">
        <v>2531</v>
      </c>
      <c r="L130" s="181" t="s">
        <v>2530</v>
      </c>
      <c r="M130" s="182">
        <v>44281</v>
      </c>
      <c r="N130" s="196" t="s">
        <v>658</v>
      </c>
      <c r="O130" s="183">
        <v>19915</v>
      </c>
      <c r="P130" s="183" t="s">
        <v>655</v>
      </c>
      <c r="Q130" s="183" t="s">
        <v>22</v>
      </c>
      <c r="R130" s="183">
        <v>2</v>
      </c>
      <c r="S130" s="183" t="s">
        <v>657</v>
      </c>
      <c r="T130" s="183" t="s">
        <v>656</v>
      </c>
      <c r="U130" s="184">
        <v>43511</v>
      </c>
      <c r="V130" s="196" t="s">
        <v>2548</v>
      </c>
      <c r="W130" s="181">
        <v>686000</v>
      </c>
      <c r="X130" s="181" t="s">
        <v>2529</v>
      </c>
      <c r="Y130" s="181" t="s">
        <v>19</v>
      </c>
      <c r="Z130" s="181">
        <v>3</v>
      </c>
      <c r="AA130" s="181" t="s">
        <v>2547</v>
      </c>
      <c r="AB130" s="181" t="s">
        <v>2530</v>
      </c>
      <c r="AC130" s="182">
        <v>44281</v>
      </c>
      <c r="AD130" s="196" t="s">
        <v>2550</v>
      </c>
      <c r="AE130" s="189">
        <v>686000</v>
      </c>
      <c r="AF130" s="189" t="s">
        <v>2529</v>
      </c>
      <c r="AG130" s="189" t="s">
        <v>19</v>
      </c>
      <c r="AH130" s="189">
        <v>3</v>
      </c>
      <c r="AI130" s="189" t="s">
        <v>2549</v>
      </c>
      <c r="AJ130" s="189" t="s">
        <v>2530</v>
      </c>
      <c r="AK130" s="190">
        <v>44281</v>
      </c>
      <c r="AL130" s="196" t="s">
        <v>2552</v>
      </c>
      <c r="AM130" s="181">
        <v>413000</v>
      </c>
      <c r="AN130" s="181" t="s">
        <v>2539</v>
      </c>
      <c r="AO130" s="181" t="s">
        <v>19</v>
      </c>
      <c r="AP130" s="181">
        <v>3</v>
      </c>
      <c r="AQ130" s="181" t="s">
        <v>2551</v>
      </c>
      <c r="AR130" s="181" t="s">
        <v>2540</v>
      </c>
      <c r="AS130" s="182">
        <v>44281</v>
      </c>
      <c r="AT130" s="197" t="s">
        <v>654</v>
      </c>
      <c r="AU130" s="189" t="s">
        <v>14</v>
      </c>
      <c r="AV130" s="189">
        <v>0</v>
      </c>
      <c r="AW130" s="189" t="s">
        <v>22</v>
      </c>
      <c r="AX130" s="189">
        <v>2</v>
      </c>
      <c r="AY130" s="189" t="s">
        <v>15</v>
      </c>
      <c r="AZ130" s="189">
        <v>0</v>
      </c>
      <c r="BA130" s="190">
        <v>43511</v>
      </c>
      <c r="BB130" s="196" t="s">
        <v>653</v>
      </c>
      <c r="BC130" s="181" t="s">
        <v>14</v>
      </c>
      <c r="BD130" s="181">
        <v>0</v>
      </c>
      <c r="BE130" s="181" t="s">
        <v>22</v>
      </c>
      <c r="BF130" s="181">
        <v>2</v>
      </c>
      <c r="BG130" s="181" t="s">
        <v>15</v>
      </c>
      <c r="BH130" s="181">
        <v>0</v>
      </c>
      <c r="BI130" s="182">
        <v>43511</v>
      </c>
      <c r="BJ130" s="197" t="s">
        <v>2554</v>
      </c>
      <c r="BK130" s="197">
        <v>71</v>
      </c>
      <c r="BL130" s="197" t="s">
        <v>2534</v>
      </c>
      <c r="BM130" s="197" t="s">
        <v>19</v>
      </c>
      <c r="BN130" s="197">
        <v>3</v>
      </c>
      <c r="BO130" s="197" t="s">
        <v>2553</v>
      </c>
      <c r="BP130" s="189" t="s">
        <v>664</v>
      </c>
      <c r="BQ130" s="198">
        <v>44281</v>
      </c>
      <c r="BR130" s="196" t="s">
        <v>648</v>
      </c>
      <c r="BS130" s="199" t="s">
        <v>14</v>
      </c>
      <c r="BT130" s="199">
        <v>0</v>
      </c>
      <c r="BU130" s="199" t="s">
        <v>22</v>
      </c>
      <c r="BV130" s="199">
        <v>2</v>
      </c>
      <c r="BW130" s="199" t="s">
        <v>15</v>
      </c>
      <c r="BX130" s="199">
        <v>0</v>
      </c>
      <c r="BY130" s="182">
        <v>43511</v>
      </c>
      <c r="BZ130" s="197" t="s">
        <v>649</v>
      </c>
      <c r="CA130" s="197" t="s">
        <v>14</v>
      </c>
      <c r="CB130" s="197">
        <v>0</v>
      </c>
      <c r="CC130" s="197" t="s">
        <v>14</v>
      </c>
      <c r="CD130" s="197" t="s">
        <v>14</v>
      </c>
      <c r="CE130" s="197" t="s">
        <v>15</v>
      </c>
      <c r="CF130" s="197">
        <v>0</v>
      </c>
      <c r="CG130" s="198">
        <v>43511</v>
      </c>
      <c r="CH130" s="196" t="s">
        <v>9152</v>
      </c>
      <c r="CI130" s="197" t="e">
        <v>#N/A</v>
      </c>
      <c r="CJ130" s="197" t="e">
        <v>#N/A</v>
      </c>
      <c r="CK130" s="197" t="e">
        <v>#N/A</v>
      </c>
      <c r="CL130" s="197" t="e">
        <v>#N/A</v>
      </c>
      <c r="CM130" s="197" t="e">
        <v>#N/A</v>
      </c>
      <c r="CN130" s="197" t="e">
        <v>#N/A</v>
      </c>
      <c r="CO130" s="200" t="e">
        <v>#N/A</v>
      </c>
      <c r="CP130" s="197" t="s">
        <v>652</v>
      </c>
      <c r="CQ130" s="199" t="s">
        <v>14</v>
      </c>
      <c r="CR130" s="199">
        <v>0</v>
      </c>
      <c r="CS130" s="199" t="s">
        <v>22</v>
      </c>
      <c r="CT130" s="199">
        <v>2</v>
      </c>
      <c r="CU130" s="199" t="s">
        <v>15</v>
      </c>
      <c r="CV130" s="199">
        <v>0</v>
      </c>
      <c r="CW130" s="182">
        <v>43511</v>
      </c>
      <c r="CX130" s="197" t="s">
        <v>1975</v>
      </c>
      <c r="CY130" s="189">
        <v>367000</v>
      </c>
      <c r="CZ130" s="189" t="s">
        <v>1889</v>
      </c>
      <c r="DA130" s="189" t="s">
        <v>19</v>
      </c>
      <c r="DB130" s="189">
        <v>3</v>
      </c>
      <c r="DC130" s="189" t="s">
        <v>1971</v>
      </c>
      <c r="DD130" s="189" t="s">
        <v>1601</v>
      </c>
      <c r="DE130" s="195">
        <v>44119</v>
      </c>
      <c r="DF130" s="196" t="s">
        <v>1973</v>
      </c>
      <c r="DG130" s="181">
        <v>0</v>
      </c>
      <c r="DH130" s="199" t="s">
        <v>1889</v>
      </c>
      <c r="DI130" s="199" t="s">
        <v>19</v>
      </c>
      <c r="DJ130" s="199">
        <v>3</v>
      </c>
      <c r="DK130" s="199" t="s">
        <v>1971</v>
      </c>
      <c r="DL130" s="199" t="s">
        <v>1601</v>
      </c>
      <c r="DM130" s="182">
        <v>44119</v>
      </c>
      <c r="DN130" s="197" t="s">
        <v>1977</v>
      </c>
      <c r="DO130" s="189">
        <v>318000</v>
      </c>
      <c r="DP130" s="197" t="s">
        <v>1889</v>
      </c>
      <c r="DQ130" s="197" t="s">
        <v>19</v>
      </c>
      <c r="DR130" s="197">
        <v>3</v>
      </c>
      <c r="DS130" s="197" t="s">
        <v>1971</v>
      </c>
      <c r="DT130" s="197" t="s">
        <v>1601</v>
      </c>
      <c r="DU130" s="198">
        <v>44119</v>
      </c>
      <c r="DV130" s="196" t="s">
        <v>1974</v>
      </c>
      <c r="DW130" s="181">
        <v>98000</v>
      </c>
      <c r="DX130" s="199" t="s">
        <v>1889</v>
      </c>
      <c r="DY130" s="199" t="s">
        <v>19</v>
      </c>
      <c r="DZ130" s="199">
        <v>3</v>
      </c>
      <c r="EA130" s="199" t="s">
        <v>1971</v>
      </c>
      <c r="EB130" s="199" t="s">
        <v>1601</v>
      </c>
      <c r="EC130" s="182">
        <v>44119</v>
      </c>
      <c r="ED130" s="197" t="s">
        <v>1976</v>
      </c>
      <c r="EE130" s="189">
        <v>147000</v>
      </c>
      <c r="EF130" s="197" t="s">
        <v>1889</v>
      </c>
      <c r="EG130" s="197" t="s">
        <v>19</v>
      </c>
      <c r="EH130" s="197">
        <v>3</v>
      </c>
      <c r="EI130" s="197" t="s">
        <v>1971</v>
      </c>
      <c r="EJ130" s="197" t="s">
        <v>1601</v>
      </c>
      <c r="EK130" s="198">
        <v>44119</v>
      </c>
      <c r="EL130" s="196" t="s">
        <v>1972</v>
      </c>
      <c r="EM130" s="181">
        <v>122000</v>
      </c>
      <c r="EN130" s="199" t="s">
        <v>1889</v>
      </c>
      <c r="EO130" s="199" t="s">
        <v>19</v>
      </c>
      <c r="EP130" s="199">
        <v>3</v>
      </c>
      <c r="EQ130" s="199" t="s">
        <v>1971</v>
      </c>
      <c r="ER130" s="199" t="s">
        <v>1601</v>
      </c>
      <c r="ES130" s="182">
        <v>44119</v>
      </c>
      <c r="ET130" s="197" t="s">
        <v>2555</v>
      </c>
      <c r="EU130" s="197">
        <v>221</v>
      </c>
      <c r="EV130" s="197" t="s">
        <v>2534</v>
      </c>
      <c r="EW130" s="197" t="s">
        <v>19</v>
      </c>
      <c r="EX130" s="197">
        <v>3</v>
      </c>
      <c r="EY130" s="197" t="s">
        <v>2536</v>
      </c>
      <c r="EZ130" s="197" t="s">
        <v>2535</v>
      </c>
      <c r="FA130" s="198">
        <v>44281</v>
      </c>
      <c r="FB130" s="196" t="s">
        <v>651</v>
      </c>
      <c r="FC130" s="199">
        <v>5</v>
      </c>
      <c r="FD130" s="199">
        <v>0</v>
      </c>
      <c r="FE130" s="199" t="s">
        <v>22</v>
      </c>
      <c r="FF130" s="199">
        <v>2</v>
      </c>
      <c r="FG130" s="199" t="s">
        <v>650</v>
      </c>
      <c r="FH130" s="199">
        <v>0</v>
      </c>
      <c r="FI130" s="182">
        <v>43511</v>
      </c>
      <c r="FJ130" s="196" t="s">
        <v>659</v>
      </c>
      <c r="FK130" s="197" t="s">
        <v>14</v>
      </c>
      <c r="FL130" s="197">
        <v>0</v>
      </c>
      <c r="FM130" s="197" t="s">
        <v>22</v>
      </c>
      <c r="FN130" s="197">
        <v>2</v>
      </c>
      <c r="FO130" s="197">
        <v>0</v>
      </c>
      <c r="FP130" s="189">
        <v>0</v>
      </c>
      <c r="FQ130" s="190">
        <v>43511</v>
      </c>
      <c r="FR130" s="196" t="s">
        <v>660</v>
      </c>
      <c r="FS130" s="199" t="s">
        <v>14</v>
      </c>
      <c r="FT130" s="199">
        <v>0</v>
      </c>
      <c r="FU130" s="199" t="s">
        <v>22</v>
      </c>
      <c r="FV130" s="199">
        <v>2</v>
      </c>
      <c r="FW130" s="199">
        <v>0</v>
      </c>
      <c r="FX130" s="199">
        <v>0</v>
      </c>
      <c r="FY130" s="182">
        <v>43511</v>
      </c>
      <c r="FZ130" s="197" t="s">
        <v>4347</v>
      </c>
      <c r="GA130" s="197">
        <v>1</v>
      </c>
      <c r="GB130" s="197" t="s">
        <v>2716</v>
      </c>
      <c r="GC130" s="197" t="s">
        <v>22</v>
      </c>
      <c r="GD130" s="197">
        <v>2</v>
      </c>
      <c r="GE130" s="197" t="s">
        <v>14</v>
      </c>
      <c r="GF130" s="197" t="s">
        <v>14</v>
      </c>
      <c r="GG130" s="198">
        <v>44498</v>
      </c>
      <c r="GH130" s="196" t="s">
        <v>4353</v>
      </c>
      <c r="GI130" s="199">
        <v>3</v>
      </c>
      <c r="GJ130" s="199" t="s">
        <v>2716</v>
      </c>
      <c r="GK130" s="199" t="s">
        <v>22</v>
      </c>
      <c r="GL130" s="199">
        <v>2</v>
      </c>
      <c r="GM130" s="199" t="s">
        <v>14</v>
      </c>
      <c r="GN130" s="199" t="s">
        <v>14</v>
      </c>
      <c r="GO130" s="182">
        <v>44498</v>
      </c>
      <c r="GP130" s="197" t="s">
        <v>4348</v>
      </c>
      <c r="GQ130" s="197">
        <v>1</v>
      </c>
      <c r="GR130" s="197" t="s">
        <v>2716</v>
      </c>
      <c r="GS130" s="197" t="s">
        <v>22</v>
      </c>
      <c r="GT130" s="197">
        <v>2</v>
      </c>
      <c r="GU130" s="197" t="s">
        <v>14</v>
      </c>
      <c r="GV130" s="197" t="s">
        <v>14</v>
      </c>
      <c r="GW130" s="198">
        <v>44498</v>
      </c>
      <c r="GX130" s="196" t="s">
        <v>4354</v>
      </c>
      <c r="GY130" s="199">
        <v>0</v>
      </c>
      <c r="GZ130" s="199" t="s">
        <v>2716</v>
      </c>
      <c r="HA130" s="199" t="s">
        <v>22</v>
      </c>
      <c r="HB130" s="199">
        <v>2</v>
      </c>
      <c r="HC130" s="199" t="s">
        <v>14</v>
      </c>
      <c r="HD130" s="199" t="s">
        <v>14</v>
      </c>
      <c r="HE130" s="182">
        <v>44498</v>
      </c>
      <c r="HF130" s="197" t="s">
        <v>4346</v>
      </c>
      <c r="HG130" s="197">
        <v>0</v>
      </c>
      <c r="HH130" s="197" t="s">
        <v>2716</v>
      </c>
      <c r="HI130" s="197" t="s">
        <v>22</v>
      </c>
      <c r="HJ130" s="197">
        <v>2</v>
      </c>
      <c r="HK130" s="197" t="s">
        <v>14</v>
      </c>
      <c r="HL130" s="197" t="s">
        <v>14</v>
      </c>
      <c r="HM130" s="198">
        <v>44498</v>
      </c>
      <c r="HN130" s="196" t="s">
        <v>4352</v>
      </c>
      <c r="HO130" s="199">
        <v>2</v>
      </c>
      <c r="HP130" s="199" t="s">
        <v>2716</v>
      </c>
      <c r="HQ130" s="199" t="s">
        <v>22</v>
      </c>
      <c r="HR130" s="199">
        <v>2</v>
      </c>
      <c r="HS130" s="199" t="s">
        <v>14</v>
      </c>
      <c r="HT130" s="199" t="s">
        <v>14</v>
      </c>
      <c r="HU130" s="182">
        <v>44498</v>
      </c>
      <c r="HV130" s="197" t="s">
        <v>4349</v>
      </c>
      <c r="HW130" s="197">
        <v>3</v>
      </c>
      <c r="HX130" s="197" t="s">
        <v>2716</v>
      </c>
      <c r="HY130" s="197" t="s">
        <v>22</v>
      </c>
      <c r="HZ130" s="197">
        <v>2</v>
      </c>
      <c r="IA130" s="197" t="s">
        <v>14</v>
      </c>
      <c r="IB130" s="197" t="s">
        <v>14</v>
      </c>
      <c r="IC130" s="198">
        <v>44498</v>
      </c>
      <c r="ID130" s="196" t="s">
        <v>4351</v>
      </c>
      <c r="IE130" s="199">
        <v>0</v>
      </c>
      <c r="IF130" s="199" t="s">
        <v>2716</v>
      </c>
      <c r="IG130" s="199" t="s">
        <v>22</v>
      </c>
      <c r="IH130" s="199">
        <v>2</v>
      </c>
      <c r="II130" s="199" t="s">
        <v>14</v>
      </c>
      <c r="IJ130" s="199" t="s">
        <v>14</v>
      </c>
      <c r="IK130" s="182">
        <v>44498</v>
      </c>
      <c r="IL130" s="197" t="s">
        <v>4350</v>
      </c>
      <c r="IM130" s="197">
        <v>3</v>
      </c>
      <c r="IN130" s="197" t="s">
        <v>2716</v>
      </c>
      <c r="IO130" s="197" t="s">
        <v>22</v>
      </c>
      <c r="IP130" s="197">
        <v>2</v>
      </c>
      <c r="IQ130" s="197" t="s">
        <v>14</v>
      </c>
      <c r="IR130" s="197" t="s">
        <v>14</v>
      </c>
      <c r="IS130" s="198">
        <v>44498</v>
      </c>
    </row>
    <row r="131" spans="1:253" s="187" customFormat="1" ht="12.95" customHeight="1" x14ac:dyDescent="0.2">
      <c r="A131" s="187" t="s">
        <v>661</v>
      </c>
      <c r="B131" s="187" t="s">
        <v>8427</v>
      </c>
      <c r="C131" s="187" t="s">
        <v>662</v>
      </c>
      <c r="D131" s="187" t="s">
        <v>647</v>
      </c>
      <c r="E131" s="187" t="s">
        <v>8107</v>
      </c>
      <c r="F131" s="187" t="s">
        <v>2556</v>
      </c>
      <c r="G131" s="180">
        <v>16797000</v>
      </c>
      <c r="H131" s="181" t="s">
        <v>2529</v>
      </c>
      <c r="I131" s="181" t="s">
        <v>22</v>
      </c>
      <c r="J131" s="181">
        <v>2</v>
      </c>
      <c r="K131" s="181" t="s">
        <v>2531</v>
      </c>
      <c r="L131" s="181" t="s">
        <v>2530</v>
      </c>
      <c r="M131" s="182">
        <v>44281</v>
      </c>
      <c r="N131" s="191" t="s">
        <v>1590</v>
      </c>
      <c r="O131" s="183">
        <v>154623</v>
      </c>
      <c r="P131" s="183" t="s">
        <v>1587</v>
      </c>
      <c r="Q131" s="183" t="s">
        <v>22</v>
      </c>
      <c r="R131" s="183">
        <v>2</v>
      </c>
      <c r="S131" s="183" t="s">
        <v>1589</v>
      </c>
      <c r="T131" s="183" t="s">
        <v>1588</v>
      </c>
      <c r="U131" s="184">
        <v>43914</v>
      </c>
      <c r="V131" s="191" t="s">
        <v>1597</v>
      </c>
      <c r="W131" s="181">
        <v>4456000</v>
      </c>
      <c r="X131" s="181" t="s">
        <v>1583</v>
      </c>
      <c r="Y131" s="181" t="s">
        <v>22</v>
      </c>
      <c r="Z131" s="181">
        <v>2</v>
      </c>
      <c r="AA131" s="181" t="s">
        <v>1596</v>
      </c>
      <c r="AB131" s="181" t="s">
        <v>1584</v>
      </c>
      <c r="AC131" s="182">
        <v>43914</v>
      </c>
      <c r="AD131" s="191" t="s">
        <v>1595</v>
      </c>
      <c r="AE131" s="189">
        <v>1004000</v>
      </c>
      <c r="AF131" s="189" t="s">
        <v>1593</v>
      </c>
      <c r="AG131" s="189" t="s">
        <v>22</v>
      </c>
      <c r="AH131" s="189">
        <v>2</v>
      </c>
      <c r="AI131" s="189" t="s">
        <v>1594</v>
      </c>
      <c r="AJ131" s="189" t="s">
        <v>1584</v>
      </c>
      <c r="AK131" s="190">
        <v>43914</v>
      </c>
      <c r="AL131" s="191" t="s">
        <v>2558</v>
      </c>
      <c r="AM131" s="181">
        <v>173000</v>
      </c>
      <c r="AN131" s="181" t="s">
        <v>2539</v>
      </c>
      <c r="AO131" s="181" t="s">
        <v>22</v>
      </c>
      <c r="AP131" s="181">
        <v>2</v>
      </c>
      <c r="AQ131" s="181" t="s">
        <v>2557</v>
      </c>
      <c r="AR131" s="181" t="s">
        <v>2540</v>
      </c>
      <c r="AS131" s="182">
        <v>44281</v>
      </c>
      <c r="AT131" s="192" t="s">
        <v>673</v>
      </c>
      <c r="AU131" s="189" t="s">
        <v>14</v>
      </c>
      <c r="AV131" s="189">
        <v>0</v>
      </c>
      <c r="AW131" s="189" t="s">
        <v>22</v>
      </c>
      <c r="AX131" s="189">
        <v>2</v>
      </c>
      <c r="AY131" s="189" t="s">
        <v>338</v>
      </c>
      <c r="AZ131" s="189" t="s">
        <v>667</v>
      </c>
      <c r="BA131" s="190">
        <v>43511</v>
      </c>
      <c r="BB131" s="191" t="s">
        <v>672</v>
      </c>
      <c r="BC131" s="181" t="s">
        <v>14</v>
      </c>
      <c r="BD131" s="181">
        <v>0</v>
      </c>
      <c r="BE131" s="181" t="s">
        <v>22</v>
      </c>
      <c r="BF131" s="181">
        <v>2</v>
      </c>
      <c r="BG131" s="181" t="s">
        <v>338</v>
      </c>
      <c r="BH131" s="181" t="s">
        <v>667</v>
      </c>
      <c r="BI131" s="182">
        <v>43511</v>
      </c>
      <c r="BJ131" s="192" t="s">
        <v>671</v>
      </c>
      <c r="BK131" s="192" t="s">
        <v>14</v>
      </c>
      <c r="BL131" s="192">
        <v>0</v>
      </c>
      <c r="BM131" s="192" t="s">
        <v>22</v>
      </c>
      <c r="BN131" s="192">
        <v>2</v>
      </c>
      <c r="BO131" s="192" t="s">
        <v>338</v>
      </c>
      <c r="BP131" s="189">
        <v>0</v>
      </c>
      <c r="BQ131" s="193">
        <v>43511</v>
      </c>
      <c r="BR131" s="191" t="s">
        <v>663</v>
      </c>
      <c r="BS131" s="185" t="s">
        <v>14</v>
      </c>
      <c r="BT131" s="185">
        <v>0</v>
      </c>
      <c r="BU131" s="185" t="s">
        <v>22</v>
      </c>
      <c r="BV131" s="185">
        <v>2</v>
      </c>
      <c r="BW131" s="185" t="s">
        <v>338</v>
      </c>
      <c r="BX131" s="185">
        <v>0</v>
      </c>
      <c r="BY131" s="182">
        <v>43511</v>
      </c>
      <c r="BZ131" s="192" t="s">
        <v>666</v>
      </c>
      <c r="CA131" s="192">
        <v>0</v>
      </c>
      <c r="CB131" s="192" t="s">
        <v>14</v>
      </c>
      <c r="CC131" s="192" t="s">
        <v>22</v>
      </c>
      <c r="CD131" s="192">
        <v>2</v>
      </c>
      <c r="CE131" s="192" t="s">
        <v>665</v>
      </c>
      <c r="CF131" s="192" t="s">
        <v>664</v>
      </c>
      <c r="CG131" s="193">
        <v>43511</v>
      </c>
      <c r="CH131" s="191" t="s">
        <v>9153</v>
      </c>
      <c r="CI131" s="192" t="e">
        <v>#N/A</v>
      </c>
      <c r="CJ131" s="192" t="e">
        <v>#N/A</v>
      </c>
      <c r="CK131" s="192" t="e">
        <v>#N/A</v>
      </c>
      <c r="CL131" s="192" t="e">
        <v>#N/A</v>
      </c>
      <c r="CM131" s="192" t="e">
        <v>#N/A</v>
      </c>
      <c r="CN131" s="192" t="e">
        <v>#N/A</v>
      </c>
      <c r="CO131" s="194" t="e">
        <v>#N/A</v>
      </c>
      <c r="CP131" s="192" t="s">
        <v>670</v>
      </c>
      <c r="CQ131" s="185" t="s">
        <v>14</v>
      </c>
      <c r="CR131" s="185">
        <v>0</v>
      </c>
      <c r="CS131" s="185" t="s">
        <v>22</v>
      </c>
      <c r="CT131" s="185">
        <v>2</v>
      </c>
      <c r="CU131" s="185" t="s">
        <v>338</v>
      </c>
      <c r="CV131" s="185">
        <v>0</v>
      </c>
      <c r="CW131" s="182">
        <v>43511</v>
      </c>
      <c r="CX131" s="192" t="s">
        <v>1598</v>
      </c>
      <c r="CY131" s="189">
        <v>1004000</v>
      </c>
      <c r="CZ131" s="189" t="s">
        <v>1583</v>
      </c>
      <c r="DA131" s="189" t="s">
        <v>22</v>
      </c>
      <c r="DB131" s="189">
        <v>2</v>
      </c>
      <c r="DC131" s="189" t="s">
        <v>1585</v>
      </c>
      <c r="DD131" s="189" t="s">
        <v>1584</v>
      </c>
      <c r="DE131" s="195">
        <v>43914</v>
      </c>
      <c r="DF131" s="191" t="s">
        <v>1591</v>
      </c>
      <c r="DG131" s="181">
        <v>3452000</v>
      </c>
      <c r="DH131" s="185" t="s">
        <v>1583</v>
      </c>
      <c r="DI131" s="185" t="s">
        <v>22</v>
      </c>
      <c r="DJ131" s="185">
        <v>2</v>
      </c>
      <c r="DK131" s="185" t="s">
        <v>1585</v>
      </c>
      <c r="DL131" s="185" t="s">
        <v>1584</v>
      </c>
      <c r="DM131" s="182">
        <v>43914</v>
      </c>
      <c r="DN131" s="192" t="s">
        <v>1600</v>
      </c>
      <c r="DO131" s="189">
        <v>0</v>
      </c>
      <c r="DP131" s="192" t="s">
        <v>1583</v>
      </c>
      <c r="DQ131" s="192" t="s">
        <v>22</v>
      </c>
      <c r="DR131" s="192">
        <v>2</v>
      </c>
      <c r="DS131" s="192" t="s">
        <v>1585</v>
      </c>
      <c r="DT131" s="192" t="s">
        <v>1584</v>
      </c>
      <c r="DU131" s="193">
        <v>43914</v>
      </c>
      <c r="DV131" s="191" t="s">
        <v>1592</v>
      </c>
      <c r="DW131" s="181">
        <v>743000</v>
      </c>
      <c r="DX131" s="185" t="s">
        <v>1583</v>
      </c>
      <c r="DY131" s="185" t="s">
        <v>22</v>
      </c>
      <c r="DZ131" s="185">
        <v>2</v>
      </c>
      <c r="EA131" s="185" t="s">
        <v>1585</v>
      </c>
      <c r="EB131" s="185" t="s">
        <v>1584</v>
      </c>
      <c r="EC131" s="182">
        <v>43914</v>
      </c>
      <c r="ED131" s="192" t="s">
        <v>1599</v>
      </c>
      <c r="EE131" s="189">
        <v>261000</v>
      </c>
      <c r="EF131" s="192" t="s">
        <v>1583</v>
      </c>
      <c r="EG131" s="192" t="s">
        <v>22</v>
      </c>
      <c r="EH131" s="192">
        <v>2</v>
      </c>
      <c r="EI131" s="192" t="s">
        <v>1585</v>
      </c>
      <c r="EJ131" s="192" t="s">
        <v>1584</v>
      </c>
      <c r="EK131" s="193">
        <v>43914</v>
      </c>
      <c r="EL131" s="191" t="s">
        <v>1586</v>
      </c>
      <c r="EM131" s="181">
        <v>0</v>
      </c>
      <c r="EN131" s="185" t="s">
        <v>1583</v>
      </c>
      <c r="EO131" s="185" t="s">
        <v>22</v>
      </c>
      <c r="EP131" s="185">
        <v>2</v>
      </c>
      <c r="EQ131" s="185" t="s">
        <v>1585</v>
      </c>
      <c r="ER131" s="185" t="s">
        <v>1584</v>
      </c>
      <c r="ES131" s="182">
        <v>43914</v>
      </c>
      <c r="ET131" s="192" t="s">
        <v>2559</v>
      </c>
      <c r="EU131" s="192">
        <v>221</v>
      </c>
      <c r="EV131" s="192" t="s">
        <v>2534</v>
      </c>
      <c r="EW131" s="192" t="s">
        <v>19</v>
      </c>
      <c r="EX131" s="192">
        <v>3</v>
      </c>
      <c r="EY131" s="192" t="s">
        <v>2536</v>
      </c>
      <c r="EZ131" s="192" t="s">
        <v>2535</v>
      </c>
      <c r="FA131" s="193">
        <v>44281</v>
      </c>
      <c r="FB131" s="191" t="s">
        <v>669</v>
      </c>
      <c r="FC131" s="185">
        <v>3</v>
      </c>
      <c r="FD131" s="185">
        <v>0</v>
      </c>
      <c r="FE131" s="185" t="s">
        <v>22</v>
      </c>
      <c r="FF131" s="185">
        <v>2</v>
      </c>
      <c r="FG131" s="185" t="s">
        <v>668</v>
      </c>
      <c r="FH131" s="185" t="s">
        <v>667</v>
      </c>
      <c r="FI131" s="182">
        <v>43511</v>
      </c>
      <c r="FJ131" s="191" t="s">
        <v>674</v>
      </c>
      <c r="FK131" s="192" t="s">
        <v>14</v>
      </c>
      <c r="FL131" s="192">
        <v>0</v>
      </c>
      <c r="FM131" s="192" t="s">
        <v>22</v>
      </c>
      <c r="FN131" s="192">
        <v>2</v>
      </c>
      <c r="FO131" s="192" t="s">
        <v>338</v>
      </c>
      <c r="FP131" s="189" t="s">
        <v>667</v>
      </c>
      <c r="FQ131" s="190">
        <v>43511</v>
      </c>
      <c r="FR131" s="191" t="s">
        <v>675</v>
      </c>
      <c r="FS131" s="185" t="s">
        <v>14</v>
      </c>
      <c r="FT131" s="185">
        <v>0</v>
      </c>
      <c r="FU131" s="185" t="s">
        <v>22</v>
      </c>
      <c r="FV131" s="185">
        <v>2</v>
      </c>
      <c r="FW131" s="185" t="s">
        <v>338</v>
      </c>
      <c r="FX131" s="185">
        <v>0</v>
      </c>
      <c r="FY131" s="182">
        <v>43511</v>
      </c>
      <c r="FZ131" s="192" t="s">
        <v>4356</v>
      </c>
      <c r="GA131" s="192">
        <v>1</v>
      </c>
      <c r="GB131" s="192" t="s">
        <v>2716</v>
      </c>
      <c r="GC131" s="192" t="s">
        <v>22</v>
      </c>
      <c r="GD131" s="192">
        <v>2</v>
      </c>
      <c r="GE131" s="192" t="s">
        <v>14</v>
      </c>
      <c r="GF131" s="192" t="s">
        <v>14</v>
      </c>
      <c r="GG131" s="193">
        <v>44498</v>
      </c>
      <c r="GH131" s="191" t="s">
        <v>4362</v>
      </c>
      <c r="GI131" s="185">
        <v>2</v>
      </c>
      <c r="GJ131" s="185" t="s">
        <v>2716</v>
      </c>
      <c r="GK131" s="185" t="s">
        <v>22</v>
      </c>
      <c r="GL131" s="185">
        <v>2</v>
      </c>
      <c r="GM131" s="185" t="s">
        <v>14</v>
      </c>
      <c r="GN131" s="185" t="s">
        <v>14</v>
      </c>
      <c r="GO131" s="182">
        <v>44498</v>
      </c>
      <c r="GP131" s="192" t="s">
        <v>4357</v>
      </c>
      <c r="GQ131" s="192">
        <v>1</v>
      </c>
      <c r="GR131" s="192" t="s">
        <v>2716</v>
      </c>
      <c r="GS131" s="192" t="s">
        <v>22</v>
      </c>
      <c r="GT131" s="192">
        <v>2</v>
      </c>
      <c r="GU131" s="192" t="s">
        <v>14</v>
      </c>
      <c r="GV131" s="192" t="s">
        <v>14</v>
      </c>
      <c r="GW131" s="193">
        <v>44498</v>
      </c>
      <c r="GX131" s="191" t="s">
        <v>4363</v>
      </c>
      <c r="GY131" s="185">
        <v>0</v>
      </c>
      <c r="GZ131" s="185" t="s">
        <v>2716</v>
      </c>
      <c r="HA131" s="185" t="s">
        <v>22</v>
      </c>
      <c r="HB131" s="185">
        <v>2</v>
      </c>
      <c r="HC131" s="185" t="s">
        <v>14</v>
      </c>
      <c r="HD131" s="185" t="s">
        <v>14</v>
      </c>
      <c r="HE131" s="182">
        <v>44498</v>
      </c>
      <c r="HF131" s="192" t="s">
        <v>4355</v>
      </c>
      <c r="HG131" s="192">
        <v>0</v>
      </c>
      <c r="HH131" s="192" t="s">
        <v>2716</v>
      </c>
      <c r="HI131" s="192" t="s">
        <v>22</v>
      </c>
      <c r="HJ131" s="192">
        <v>2</v>
      </c>
      <c r="HK131" s="192" t="s">
        <v>14</v>
      </c>
      <c r="HL131" s="192" t="s">
        <v>14</v>
      </c>
      <c r="HM131" s="193">
        <v>44498</v>
      </c>
      <c r="HN131" s="191" t="s">
        <v>4361</v>
      </c>
      <c r="HO131" s="185">
        <v>2</v>
      </c>
      <c r="HP131" s="185" t="s">
        <v>2716</v>
      </c>
      <c r="HQ131" s="185" t="s">
        <v>22</v>
      </c>
      <c r="HR131" s="185">
        <v>2</v>
      </c>
      <c r="HS131" s="185" t="s">
        <v>14</v>
      </c>
      <c r="HT131" s="185" t="s">
        <v>14</v>
      </c>
      <c r="HU131" s="182">
        <v>44498</v>
      </c>
      <c r="HV131" s="192" t="s">
        <v>4358</v>
      </c>
      <c r="HW131" s="192">
        <v>0</v>
      </c>
      <c r="HX131" s="192" t="s">
        <v>2716</v>
      </c>
      <c r="HY131" s="192" t="s">
        <v>22</v>
      </c>
      <c r="HZ131" s="192">
        <v>2</v>
      </c>
      <c r="IA131" s="192" t="s">
        <v>14</v>
      </c>
      <c r="IB131" s="192" t="s">
        <v>14</v>
      </c>
      <c r="IC131" s="193">
        <v>44498</v>
      </c>
      <c r="ID131" s="191" t="s">
        <v>4360</v>
      </c>
      <c r="IE131" s="185">
        <v>0</v>
      </c>
      <c r="IF131" s="185" t="s">
        <v>2716</v>
      </c>
      <c r="IG131" s="185" t="s">
        <v>22</v>
      </c>
      <c r="IH131" s="185">
        <v>2</v>
      </c>
      <c r="II131" s="185" t="s">
        <v>14</v>
      </c>
      <c r="IJ131" s="185" t="s">
        <v>14</v>
      </c>
      <c r="IK131" s="182">
        <v>44498</v>
      </c>
      <c r="IL131" s="192" t="s">
        <v>4359</v>
      </c>
      <c r="IM131" s="192">
        <v>2</v>
      </c>
      <c r="IN131" s="192" t="s">
        <v>2716</v>
      </c>
      <c r="IO131" s="192" t="s">
        <v>22</v>
      </c>
      <c r="IP131" s="192">
        <v>2</v>
      </c>
      <c r="IQ131" s="192" t="s">
        <v>14</v>
      </c>
      <c r="IR131" s="192" t="s">
        <v>14</v>
      </c>
      <c r="IS131" s="193">
        <v>44498</v>
      </c>
    </row>
    <row r="132" spans="1:253" s="187" customFormat="1" ht="12.95" customHeight="1" x14ac:dyDescent="0.2">
      <c r="A132" s="187" t="s">
        <v>676</v>
      </c>
      <c r="B132" s="187" t="s">
        <v>8427</v>
      </c>
      <c r="C132" s="187" t="s">
        <v>677</v>
      </c>
      <c r="D132" s="187" t="s">
        <v>647</v>
      </c>
      <c r="E132" s="187" t="s">
        <v>8107</v>
      </c>
      <c r="F132" s="187" t="s">
        <v>2538</v>
      </c>
      <c r="G132" s="180">
        <v>16797000</v>
      </c>
      <c r="H132" s="181" t="s">
        <v>2529</v>
      </c>
      <c r="I132" s="181" t="s">
        <v>22</v>
      </c>
      <c r="J132" s="181">
        <v>2</v>
      </c>
      <c r="K132" s="181" t="s">
        <v>2531</v>
      </c>
      <c r="L132" s="181" t="s">
        <v>2530</v>
      </c>
      <c r="M132" s="182">
        <v>44281</v>
      </c>
      <c r="N132" s="196" t="s">
        <v>1607</v>
      </c>
      <c r="O132" s="183">
        <v>205671</v>
      </c>
      <c r="P132" s="183" t="s">
        <v>1604</v>
      </c>
      <c r="Q132" s="183" t="s">
        <v>22</v>
      </c>
      <c r="R132" s="183">
        <v>2</v>
      </c>
      <c r="S132" s="183" t="s">
        <v>1606</v>
      </c>
      <c r="T132" s="183" t="s">
        <v>1605</v>
      </c>
      <c r="U132" s="184">
        <v>43914</v>
      </c>
      <c r="V132" s="196" t="s">
        <v>1614</v>
      </c>
      <c r="W132" s="181">
        <v>2577000</v>
      </c>
      <c r="X132" s="181" t="s">
        <v>1611</v>
      </c>
      <c r="Y132" s="181" t="s">
        <v>22</v>
      </c>
      <c r="Z132" s="181">
        <v>2</v>
      </c>
      <c r="AA132" s="181" t="s">
        <v>1613</v>
      </c>
      <c r="AB132" s="181" t="s">
        <v>1612</v>
      </c>
      <c r="AC132" s="182">
        <v>43914</v>
      </c>
      <c r="AD132" s="196" t="s">
        <v>1610</v>
      </c>
      <c r="AE132" s="189">
        <v>1123000</v>
      </c>
      <c r="AF132" s="189" t="s">
        <v>1593</v>
      </c>
      <c r="AG132" s="189" t="s">
        <v>22</v>
      </c>
      <c r="AH132" s="189">
        <v>2</v>
      </c>
      <c r="AI132" s="189" t="s">
        <v>1594</v>
      </c>
      <c r="AJ132" s="189" t="s">
        <v>1601</v>
      </c>
      <c r="AK132" s="190">
        <v>43914</v>
      </c>
      <c r="AL132" s="196" t="s">
        <v>2542</v>
      </c>
      <c r="AM132" s="181">
        <v>371000</v>
      </c>
      <c r="AN132" s="181" t="s">
        <v>2539</v>
      </c>
      <c r="AO132" s="181" t="s">
        <v>22</v>
      </c>
      <c r="AP132" s="181">
        <v>2</v>
      </c>
      <c r="AQ132" s="181" t="s">
        <v>2541</v>
      </c>
      <c r="AR132" s="181" t="s">
        <v>2540</v>
      </c>
      <c r="AS132" s="182">
        <v>44281</v>
      </c>
      <c r="AT132" s="197" t="s">
        <v>685</v>
      </c>
      <c r="AU132" s="189" t="s">
        <v>14</v>
      </c>
      <c r="AV132" s="189">
        <v>0</v>
      </c>
      <c r="AW132" s="189" t="s">
        <v>22</v>
      </c>
      <c r="AX132" s="189">
        <v>2</v>
      </c>
      <c r="AY132" s="189" t="s">
        <v>338</v>
      </c>
      <c r="AZ132" s="189">
        <v>0</v>
      </c>
      <c r="BA132" s="190">
        <v>43511</v>
      </c>
      <c r="BB132" s="196" t="s">
        <v>684</v>
      </c>
      <c r="BC132" s="181" t="s">
        <v>14</v>
      </c>
      <c r="BD132" s="181">
        <v>0</v>
      </c>
      <c r="BE132" s="181" t="s">
        <v>22</v>
      </c>
      <c r="BF132" s="181">
        <v>2</v>
      </c>
      <c r="BG132" s="181" t="s">
        <v>338</v>
      </c>
      <c r="BH132" s="181">
        <v>0</v>
      </c>
      <c r="BI132" s="182">
        <v>43511</v>
      </c>
      <c r="BJ132" s="197" t="s">
        <v>2544</v>
      </c>
      <c r="BK132" s="197">
        <v>25</v>
      </c>
      <c r="BL132" s="197" t="s">
        <v>2534</v>
      </c>
      <c r="BM132" s="197" t="s">
        <v>19</v>
      </c>
      <c r="BN132" s="197">
        <v>3</v>
      </c>
      <c r="BO132" s="197" t="s">
        <v>2543</v>
      </c>
      <c r="BP132" s="189" t="s">
        <v>2535</v>
      </c>
      <c r="BQ132" s="198">
        <v>44281</v>
      </c>
      <c r="BR132" s="196" t="s">
        <v>678</v>
      </c>
      <c r="BS132" s="199" t="s">
        <v>14</v>
      </c>
      <c r="BT132" s="199">
        <v>0</v>
      </c>
      <c r="BU132" s="199" t="s">
        <v>22</v>
      </c>
      <c r="BV132" s="199">
        <v>2</v>
      </c>
      <c r="BW132" s="199" t="s">
        <v>338</v>
      </c>
      <c r="BX132" s="199">
        <v>0</v>
      </c>
      <c r="BY132" s="182">
        <v>43511</v>
      </c>
      <c r="BZ132" s="197" t="s">
        <v>680</v>
      </c>
      <c r="CA132" s="197">
        <v>0</v>
      </c>
      <c r="CB132" s="197" t="s">
        <v>14</v>
      </c>
      <c r="CC132" s="197" t="s">
        <v>22</v>
      </c>
      <c r="CD132" s="197">
        <v>2</v>
      </c>
      <c r="CE132" s="197" t="s">
        <v>679</v>
      </c>
      <c r="CF132" s="197" t="s">
        <v>14</v>
      </c>
      <c r="CG132" s="198">
        <v>43511</v>
      </c>
      <c r="CH132" s="196" t="s">
        <v>9154</v>
      </c>
      <c r="CI132" s="197" t="e">
        <v>#N/A</v>
      </c>
      <c r="CJ132" s="197" t="e">
        <v>#N/A</v>
      </c>
      <c r="CK132" s="197" t="e">
        <v>#N/A</v>
      </c>
      <c r="CL132" s="197" t="e">
        <v>#N/A</v>
      </c>
      <c r="CM132" s="197" t="e">
        <v>#N/A</v>
      </c>
      <c r="CN132" s="197" t="e">
        <v>#N/A</v>
      </c>
      <c r="CO132" s="200" t="e">
        <v>#N/A</v>
      </c>
      <c r="CP132" s="197" t="s">
        <v>683</v>
      </c>
      <c r="CQ132" s="199" t="s">
        <v>14</v>
      </c>
      <c r="CR132" s="199">
        <v>0</v>
      </c>
      <c r="CS132" s="199" t="s">
        <v>22</v>
      </c>
      <c r="CT132" s="199">
        <v>2</v>
      </c>
      <c r="CU132" s="199" t="s">
        <v>338</v>
      </c>
      <c r="CV132" s="199">
        <v>0</v>
      </c>
      <c r="CW132" s="182">
        <v>43511</v>
      </c>
      <c r="CX132" s="197" t="s">
        <v>1615</v>
      </c>
      <c r="CY132" s="189">
        <v>1123000</v>
      </c>
      <c r="CZ132" s="189" t="s">
        <v>1593</v>
      </c>
      <c r="DA132" s="189" t="s">
        <v>22</v>
      </c>
      <c r="DB132" s="189">
        <v>2</v>
      </c>
      <c r="DC132" s="189" t="s">
        <v>1602</v>
      </c>
      <c r="DD132" s="189" t="s">
        <v>1601</v>
      </c>
      <c r="DE132" s="195">
        <v>43914</v>
      </c>
      <c r="DF132" s="196" t="s">
        <v>1608</v>
      </c>
      <c r="DG132" s="181">
        <v>1454000</v>
      </c>
      <c r="DH132" s="199" t="s">
        <v>1593</v>
      </c>
      <c r="DI132" s="199" t="s">
        <v>22</v>
      </c>
      <c r="DJ132" s="199">
        <v>2</v>
      </c>
      <c r="DK132" s="199" t="s">
        <v>1602</v>
      </c>
      <c r="DL132" s="199" t="s">
        <v>1601</v>
      </c>
      <c r="DM132" s="182">
        <v>43914</v>
      </c>
      <c r="DN132" s="197" t="s">
        <v>1617</v>
      </c>
      <c r="DO132" s="189">
        <v>0</v>
      </c>
      <c r="DP132" s="197" t="s">
        <v>1593</v>
      </c>
      <c r="DQ132" s="197" t="s">
        <v>22</v>
      </c>
      <c r="DR132" s="197">
        <v>2</v>
      </c>
      <c r="DS132" s="197" t="s">
        <v>1602</v>
      </c>
      <c r="DT132" s="197" t="s">
        <v>1601</v>
      </c>
      <c r="DU132" s="198">
        <v>43914</v>
      </c>
      <c r="DV132" s="196" t="s">
        <v>1609</v>
      </c>
      <c r="DW132" s="181">
        <v>694000</v>
      </c>
      <c r="DX132" s="199" t="s">
        <v>1593</v>
      </c>
      <c r="DY132" s="199" t="s">
        <v>22</v>
      </c>
      <c r="DZ132" s="199">
        <v>2</v>
      </c>
      <c r="EA132" s="199" t="s">
        <v>1602</v>
      </c>
      <c r="EB132" s="199" t="s">
        <v>1601</v>
      </c>
      <c r="EC132" s="182">
        <v>43914</v>
      </c>
      <c r="ED132" s="197" t="s">
        <v>1616</v>
      </c>
      <c r="EE132" s="189">
        <v>429000</v>
      </c>
      <c r="EF132" s="197" t="s">
        <v>1593</v>
      </c>
      <c r="EG132" s="197" t="s">
        <v>22</v>
      </c>
      <c r="EH132" s="197">
        <v>2</v>
      </c>
      <c r="EI132" s="197" t="s">
        <v>1602</v>
      </c>
      <c r="EJ132" s="197" t="s">
        <v>1601</v>
      </c>
      <c r="EK132" s="198">
        <v>43914</v>
      </c>
      <c r="EL132" s="196" t="s">
        <v>1603</v>
      </c>
      <c r="EM132" s="181">
        <v>0</v>
      </c>
      <c r="EN132" s="199" t="s">
        <v>1593</v>
      </c>
      <c r="EO132" s="199" t="s">
        <v>22</v>
      </c>
      <c r="EP132" s="199">
        <v>2</v>
      </c>
      <c r="EQ132" s="199" t="s">
        <v>1602</v>
      </c>
      <c r="ER132" s="199" t="s">
        <v>1601</v>
      </c>
      <c r="ES132" s="182">
        <v>43914</v>
      </c>
      <c r="ET132" s="197" t="s">
        <v>2545</v>
      </c>
      <c r="EU132" s="197">
        <v>221</v>
      </c>
      <c r="EV132" s="197" t="s">
        <v>2534</v>
      </c>
      <c r="EW132" s="197" t="s">
        <v>19</v>
      </c>
      <c r="EX132" s="197">
        <v>3</v>
      </c>
      <c r="EY132" s="197" t="s">
        <v>2536</v>
      </c>
      <c r="EZ132" s="197" t="s">
        <v>2535</v>
      </c>
      <c r="FA132" s="198">
        <v>44281</v>
      </c>
      <c r="FB132" s="196" t="s">
        <v>682</v>
      </c>
      <c r="FC132" s="199">
        <v>2</v>
      </c>
      <c r="FD132" s="199">
        <v>0</v>
      </c>
      <c r="FE132" s="199" t="s">
        <v>22</v>
      </c>
      <c r="FF132" s="199">
        <v>2</v>
      </c>
      <c r="FG132" s="199" t="s">
        <v>681</v>
      </c>
      <c r="FH132" s="199">
        <v>0</v>
      </c>
      <c r="FI132" s="182">
        <v>43511</v>
      </c>
      <c r="FJ132" s="196" t="s">
        <v>686</v>
      </c>
      <c r="FK132" s="197" t="s">
        <v>14</v>
      </c>
      <c r="FL132" s="197">
        <v>0</v>
      </c>
      <c r="FM132" s="197" t="s">
        <v>22</v>
      </c>
      <c r="FN132" s="197">
        <v>2</v>
      </c>
      <c r="FO132" s="197" t="s">
        <v>338</v>
      </c>
      <c r="FP132" s="189">
        <v>0</v>
      </c>
      <c r="FQ132" s="190">
        <v>43511</v>
      </c>
      <c r="FR132" s="196" t="s">
        <v>687</v>
      </c>
      <c r="FS132" s="199" t="s">
        <v>14</v>
      </c>
      <c r="FT132" s="199">
        <v>0</v>
      </c>
      <c r="FU132" s="199" t="s">
        <v>22</v>
      </c>
      <c r="FV132" s="199">
        <v>2</v>
      </c>
      <c r="FW132" s="199" t="s">
        <v>338</v>
      </c>
      <c r="FX132" s="199">
        <v>0</v>
      </c>
      <c r="FY132" s="182">
        <v>43511</v>
      </c>
      <c r="FZ132" s="197" t="s">
        <v>4365</v>
      </c>
      <c r="GA132" s="197">
        <v>1</v>
      </c>
      <c r="GB132" s="197" t="s">
        <v>2716</v>
      </c>
      <c r="GC132" s="197" t="s">
        <v>22</v>
      </c>
      <c r="GD132" s="197">
        <v>2</v>
      </c>
      <c r="GE132" s="197" t="s">
        <v>14</v>
      </c>
      <c r="GF132" s="197" t="s">
        <v>14</v>
      </c>
      <c r="GG132" s="198">
        <v>44498</v>
      </c>
      <c r="GH132" s="196" t="s">
        <v>4371</v>
      </c>
      <c r="GI132" s="199">
        <v>2</v>
      </c>
      <c r="GJ132" s="199" t="s">
        <v>2716</v>
      </c>
      <c r="GK132" s="199" t="s">
        <v>22</v>
      </c>
      <c r="GL132" s="199">
        <v>2</v>
      </c>
      <c r="GM132" s="199" t="s">
        <v>14</v>
      </c>
      <c r="GN132" s="199" t="s">
        <v>14</v>
      </c>
      <c r="GO132" s="182">
        <v>44498</v>
      </c>
      <c r="GP132" s="197" t="s">
        <v>4366</v>
      </c>
      <c r="GQ132" s="197">
        <v>1</v>
      </c>
      <c r="GR132" s="197" t="s">
        <v>2716</v>
      </c>
      <c r="GS132" s="197" t="s">
        <v>22</v>
      </c>
      <c r="GT132" s="197">
        <v>2</v>
      </c>
      <c r="GU132" s="197" t="s">
        <v>14</v>
      </c>
      <c r="GV132" s="197" t="s">
        <v>14</v>
      </c>
      <c r="GW132" s="198">
        <v>44498</v>
      </c>
      <c r="GX132" s="196" t="s">
        <v>4372</v>
      </c>
      <c r="GY132" s="199">
        <v>0</v>
      </c>
      <c r="GZ132" s="199" t="s">
        <v>2716</v>
      </c>
      <c r="HA132" s="199" t="s">
        <v>22</v>
      </c>
      <c r="HB132" s="199">
        <v>2</v>
      </c>
      <c r="HC132" s="199" t="s">
        <v>14</v>
      </c>
      <c r="HD132" s="199" t="s">
        <v>14</v>
      </c>
      <c r="HE132" s="182">
        <v>44498</v>
      </c>
      <c r="HF132" s="197" t="s">
        <v>4364</v>
      </c>
      <c r="HG132" s="197">
        <v>0</v>
      </c>
      <c r="HH132" s="197" t="s">
        <v>2716</v>
      </c>
      <c r="HI132" s="197" t="s">
        <v>22</v>
      </c>
      <c r="HJ132" s="197">
        <v>2</v>
      </c>
      <c r="HK132" s="197" t="s">
        <v>14</v>
      </c>
      <c r="HL132" s="197" t="s">
        <v>14</v>
      </c>
      <c r="HM132" s="198">
        <v>44498</v>
      </c>
      <c r="HN132" s="196" t="s">
        <v>4370</v>
      </c>
      <c r="HO132" s="199">
        <v>2</v>
      </c>
      <c r="HP132" s="199" t="s">
        <v>2716</v>
      </c>
      <c r="HQ132" s="199" t="s">
        <v>22</v>
      </c>
      <c r="HR132" s="199">
        <v>2</v>
      </c>
      <c r="HS132" s="199" t="s">
        <v>14</v>
      </c>
      <c r="HT132" s="199" t="s">
        <v>14</v>
      </c>
      <c r="HU132" s="182">
        <v>44498</v>
      </c>
      <c r="HV132" s="197" t="s">
        <v>4367</v>
      </c>
      <c r="HW132" s="197">
        <v>0</v>
      </c>
      <c r="HX132" s="197" t="s">
        <v>2716</v>
      </c>
      <c r="HY132" s="197" t="s">
        <v>22</v>
      </c>
      <c r="HZ132" s="197">
        <v>2</v>
      </c>
      <c r="IA132" s="197" t="s">
        <v>14</v>
      </c>
      <c r="IB132" s="197" t="s">
        <v>14</v>
      </c>
      <c r="IC132" s="198">
        <v>44498</v>
      </c>
      <c r="ID132" s="196" t="s">
        <v>4369</v>
      </c>
      <c r="IE132" s="199">
        <v>0</v>
      </c>
      <c r="IF132" s="199" t="s">
        <v>2716</v>
      </c>
      <c r="IG132" s="199" t="s">
        <v>22</v>
      </c>
      <c r="IH132" s="199">
        <v>2</v>
      </c>
      <c r="II132" s="199" t="s">
        <v>14</v>
      </c>
      <c r="IJ132" s="199" t="s">
        <v>14</v>
      </c>
      <c r="IK132" s="182">
        <v>44498</v>
      </c>
      <c r="IL132" s="197" t="s">
        <v>4368</v>
      </c>
      <c r="IM132" s="197">
        <v>1</v>
      </c>
      <c r="IN132" s="197" t="s">
        <v>2716</v>
      </c>
      <c r="IO132" s="197" t="s">
        <v>22</v>
      </c>
      <c r="IP132" s="197">
        <v>2</v>
      </c>
      <c r="IQ132" s="197" t="s">
        <v>14</v>
      </c>
      <c r="IR132" s="197" t="s">
        <v>14</v>
      </c>
      <c r="IS132" s="198">
        <v>44498</v>
      </c>
    </row>
    <row r="133" spans="1:253" s="187" customFormat="1" ht="12.95" customHeight="1" x14ac:dyDescent="0.2">
      <c r="A133" s="187" t="s">
        <v>688</v>
      </c>
      <c r="B133" s="187" t="s">
        <v>8415</v>
      </c>
      <c r="C133" s="187" t="s">
        <v>689</v>
      </c>
      <c r="D133" s="187" t="s">
        <v>647</v>
      </c>
      <c r="E133" s="187" t="s">
        <v>8107</v>
      </c>
      <c r="F133" s="187" t="s">
        <v>2560</v>
      </c>
      <c r="G133" s="180">
        <v>16797000</v>
      </c>
      <c r="H133" s="181" t="s">
        <v>2529</v>
      </c>
      <c r="I133" s="181" t="s">
        <v>22</v>
      </c>
      <c r="J133" s="181">
        <v>2</v>
      </c>
      <c r="K133" s="181" t="s">
        <v>2531</v>
      </c>
      <c r="L133" s="181" t="s">
        <v>2530</v>
      </c>
      <c r="M133" s="182">
        <v>44281</v>
      </c>
      <c r="N133" s="191" t="s">
        <v>696</v>
      </c>
      <c r="O133" s="183">
        <v>220000</v>
      </c>
      <c r="P133" s="183">
        <v>0</v>
      </c>
      <c r="Q133" s="183" t="s">
        <v>22</v>
      </c>
      <c r="R133" s="183">
        <v>2</v>
      </c>
      <c r="S133" s="183" t="s">
        <v>695</v>
      </c>
      <c r="T133" s="183">
        <v>0</v>
      </c>
      <c r="U133" s="184">
        <v>43511</v>
      </c>
      <c r="V133" s="191" t="s">
        <v>1620</v>
      </c>
      <c r="W133" s="181">
        <v>38000</v>
      </c>
      <c r="X133" s="181" t="s">
        <v>1593</v>
      </c>
      <c r="Y133" s="181" t="s">
        <v>19</v>
      </c>
      <c r="Z133" s="181">
        <v>3</v>
      </c>
      <c r="AA133" s="181" t="s">
        <v>1618</v>
      </c>
      <c r="AB133" s="181" t="s">
        <v>1601</v>
      </c>
      <c r="AC133" s="182">
        <v>43914</v>
      </c>
      <c r="AD133" s="191" t="s">
        <v>1619</v>
      </c>
      <c r="AE133" s="189">
        <v>38000</v>
      </c>
      <c r="AF133" s="189" t="s">
        <v>1593</v>
      </c>
      <c r="AG133" s="189" t="s">
        <v>19</v>
      </c>
      <c r="AH133" s="189">
        <v>3</v>
      </c>
      <c r="AI133" s="189" t="s">
        <v>1618</v>
      </c>
      <c r="AJ133" s="189" t="s">
        <v>1601</v>
      </c>
      <c r="AK133" s="190">
        <v>43914</v>
      </c>
      <c r="AL133" s="191" t="s">
        <v>698</v>
      </c>
      <c r="AM133" s="181" t="s">
        <v>14</v>
      </c>
      <c r="AN133" s="181">
        <v>0</v>
      </c>
      <c r="AO133" s="181" t="s">
        <v>22</v>
      </c>
      <c r="AP133" s="181">
        <v>2</v>
      </c>
      <c r="AQ133" s="181" t="s">
        <v>338</v>
      </c>
      <c r="AR133" s="181">
        <v>0</v>
      </c>
      <c r="AS133" s="182">
        <v>43511</v>
      </c>
      <c r="AT133" s="192" t="s">
        <v>694</v>
      </c>
      <c r="AU133" s="189" t="s">
        <v>14</v>
      </c>
      <c r="AV133" s="189">
        <v>0</v>
      </c>
      <c r="AW133" s="189" t="s">
        <v>22</v>
      </c>
      <c r="AX133" s="189">
        <v>2</v>
      </c>
      <c r="AY133" s="189" t="s">
        <v>338</v>
      </c>
      <c r="AZ133" s="189">
        <v>0</v>
      </c>
      <c r="BA133" s="190">
        <v>43511</v>
      </c>
      <c r="BB133" s="191" t="s">
        <v>693</v>
      </c>
      <c r="BC133" s="181" t="s">
        <v>14</v>
      </c>
      <c r="BD133" s="181">
        <v>0</v>
      </c>
      <c r="BE133" s="181" t="s">
        <v>22</v>
      </c>
      <c r="BF133" s="181">
        <v>2</v>
      </c>
      <c r="BG133" s="181" t="s">
        <v>338</v>
      </c>
      <c r="BH133" s="181">
        <v>0</v>
      </c>
      <c r="BI133" s="182">
        <v>43511</v>
      </c>
      <c r="BJ133" s="192" t="s">
        <v>2562</v>
      </c>
      <c r="BK133" s="192">
        <v>4</v>
      </c>
      <c r="BL133" s="192" t="s">
        <v>2534</v>
      </c>
      <c r="BM133" s="192" t="s">
        <v>19</v>
      </c>
      <c r="BN133" s="192">
        <v>3</v>
      </c>
      <c r="BO133" s="192" t="s">
        <v>2561</v>
      </c>
      <c r="BP133" s="189" t="s">
        <v>2535</v>
      </c>
      <c r="BQ133" s="193">
        <v>44281</v>
      </c>
      <c r="BR133" s="191" t="s">
        <v>690</v>
      </c>
      <c r="BS133" s="185" t="s">
        <v>14</v>
      </c>
      <c r="BT133" s="185">
        <v>0</v>
      </c>
      <c r="BU133" s="185" t="s">
        <v>22</v>
      </c>
      <c r="BV133" s="185">
        <v>2</v>
      </c>
      <c r="BW133" s="185" t="s">
        <v>338</v>
      </c>
      <c r="BX133" s="185">
        <v>0</v>
      </c>
      <c r="BY133" s="182">
        <v>43511</v>
      </c>
      <c r="BZ133" s="192" t="s">
        <v>691</v>
      </c>
      <c r="CA133" s="192" t="s">
        <v>14</v>
      </c>
      <c r="CB133" s="192">
        <v>0</v>
      </c>
      <c r="CC133" s="192" t="s">
        <v>14</v>
      </c>
      <c r="CD133" s="192" t="s">
        <v>14</v>
      </c>
      <c r="CE133" s="192" t="s">
        <v>338</v>
      </c>
      <c r="CF133" s="192">
        <v>0</v>
      </c>
      <c r="CG133" s="193">
        <v>43511</v>
      </c>
      <c r="CH133" s="191" t="s">
        <v>9155</v>
      </c>
      <c r="CI133" s="192" t="e">
        <v>#N/A</v>
      </c>
      <c r="CJ133" s="192" t="e">
        <v>#N/A</v>
      </c>
      <c r="CK133" s="192" t="e">
        <v>#N/A</v>
      </c>
      <c r="CL133" s="192" t="e">
        <v>#N/A</v>
      </c>
      <c r="CM133" s="192" t="e">
        <v>#N/A</v>
      </c>
      <c r="CN133" s="192" t="e">
        <v>#N/A</v>
      </c>
      <c r="CO133" s="194" t="e">
        <v>#N/A</v>
      </c>
      <c r="CP133" s="192" t="s">
        <v>692</v>
      </c>
      <c r="CQ133" s="185" t="s">
        <v>14</v>
      </c>
      <c r="CR133" s="185">
        <v>0</v>
      </c>
      <c r="CS133" s="185" t="s">
        <v>22</v>
      </c>
      <c r="CT133" s="185">
        <v>2</v>
      </c>
      <c r="CU133" s="185" t="s">
        <v>338</v>
      </c>
      <c r="CV133" s="185">
        <v>0</v>
      </c>
      <c r="CW133" s="182">
        <v>43511</v>
      </c>
      <c r="CX133" s="192" t="s">
        <v>1895</v>
      </c>
      <c r="CY133" s="189">
        <v>18000</v>
      </c>
      <c r="CZ133" s="189" t="s">
        <v>1889</v>
      </c>
      <c r="DA133" s="189" t="s">
        <v>19</v>
      </c>
      <c r="DB133" s="189">
        <v>3</v>
      </c>
      <c r="DC133" s="189" t="s">
        <v>1891</v>
      </c>
      <c r="DD133" s="189" t="s">
        <v>1890</v>
      </c>
      <c r="DE133" s="195">
        <v>44041</v>
      </c>
      <c r="DF133" s="191" t="s">
        <v>1893</v>
      </c>
      <c r="DG133" s="181">
        <v>0</v>
      </c>
      <c r="DH133" s="185" t="s">
        <v>1889</v>
      </c>
      <c r="DI133" s="185" t="s">
        <v>19</v>
      </c>
      <c r="DJ133" s="185">
        <v>3</v>
      </c>
      <c r="DK133" s="185" t="s">
        <v>1891</v>
      </c>
      <c r="DL133" s="185" t="s">
        <v>1890</v>
      </c>
      <c r="DM133" s="182">
        <v>44041</v>
      </c>
      <c r="DN133" s="192" t="s">
        <v>1897</v>
      </c>
      <c r="DO133" s="189">
        <v>20000</v>
      </c>
      <c r="DP133" s="192" t="s">
        <v>1889</v>
      </c>
      <c r="DQ133" s="192" t="s">
        <v>19</v>
      </c>
      <c r="DR133" s="192">
        <v>3</v>
      </c>
      <c r="DS133" s="192" t="s">
        <v>1891</v>
      </c>
      <c r="DT133" s="192" t="s">
        <v>1890</v>
      </c>
      <c r="DU133" s="193">
        <v>44041</v>
      </c>
      <c r="DV133" s="191" t="s">
        <v>1894</v>
      </c>
      <c r="DW133" s="181">
        <v>11000</v>
      </c>
      <c r="DX133" s="185" t="s">
        <v>1889</v>
      </c>
      <c r="DY133" s="185" t="s">
        <v>19</v>
      </c>
      <c r="DZ133" s="185">
        <v>3</v>
      </c>
      <c r="EA133" s="185" t="s">
        <v>1891</v>
      </c>
      <c r="EB133" s="185" t="s">
        <v>1890</v>
      </c>
      <c r="EC133" s="182">
        <v>44041</v>
      </c>
      <c r="ED133" s="192" t="s">
        <v>1896</v>
      </c>
      <c r="EE133" s="189">
        <v>6000</v>
      </c>
      <c r="EF133" s="192" t="s">
        <v>1889</v>
      </c>
      <c r="EG133" s="192" t="s">
        <v>19</v>
      </c>
      <c r="EH133" s="192">
        <v>3</v>
      </c>
      <c r="EI133" s="192" t="s">
        <v>1891</v>
      </c>
      <c r="EJ133" s="192" t="s">
        <v>1890</v>
      </c>
      <c r="EK133" s="193">
        <v>44041</v>
      </c>
      <c r="EL133" s="191" t="s">
        <v>1892</v>
      </c>
      <c r="EM133" s="181">
        <v>1000</v>
      </c>
      <c r="EN133" s="185" t="s">
        <v>1889</v>
      </c>
      <c r="EO133" s="185" t="s">
        <v>19</v>
      </c>
      <c r="EP133" s="185">
        <v>3</v>
      </c>
      <c r="EQ133" s="185" t="s">
        <v>1891</v>
      </c>
      <c r="ER133" s="185" t="s">
        <v>1890</v>
      </c>
      <c r="ES133" s="182">
        <v>44041</v>
      </c>
      <c r="ET133" s="192" t="s">
        <v>2563</v>
      </c>
      <c r="EU133" s="192">
        <v>221</v>
      </c>
      <c r="EV133" s="192" t="s">
        <v>2534</v>
      </c>
      <c r="EW133" s="192" t="s">
        <v>19</v>
      </c>
      <c r="EX133" s="192">
        <v>3</v>
      </c>
      <c r="EY133" s="192" t="s">
        <v>2536</v>
      </c>
      <c r="EZ133" s="192" t="s">
        <v>2535</v>
      </c>
      <c r="FA133" s="193">
        <v>44281</v>
      </c>
      <c r="FB133" s="191" t="s">
        <v>1285</v>
      </c>
      <c r="FC133" s="185">
        <v>3</v>
      </c>
      <c r="FD133" s="185" t="s">
        <v>14</v>
      </c>
      <c r="FE133" s="185" t="s">
        <v>47</v>
      </c>
      <c r="FF133" s="185">
        <v>1</v>
      </c>
      <c r="FG133" s="185" t="s">
        <v>1284</v>
      </c>
      <c r="FH133" s="185" t="s">
        <v>14</v>
      </c>
      <c r="FI133" s="182">
        <v>43769</v>
      </c>
      <c r="FJ133" s="191" t="s">
        <v>699</v>
      </c>
      <c r="FK133" s="192" t="s">
        <v>14</v>
      </c>
      <c r="FL133" s="192">
        <v>0</v>
      </c>
      <c r="FM133" s="192" t="s">
        <v>22</v>
      </c>
      <c r="FN133" s="192">
        <v>2</v>
      </c>
      <c r="FO133" s="192" t="s">
        <v>338</v>
      </c>
      <c r="FP133" s="189">
        <v>0</v>
      </c>
      <c r="FQ133" s="190">
        <v>43511</v>
      </c>
      <c r="FR133" s="191" t="s">
        <v>700</v>
      </c>
      <c r="FS133" s="185" t="s">
        <v>14</v>
      </c>
      <c r="FT133" s="185">
        <v>0</v>
      </c>
      <c r="FU133" s="185" t="s">
        <v>22</v>
      </c>
      <c r="FV133" s="185">
        <v>2</v>
      </c>
      <c r="FW133" s="185" t="s">
        <v>338</v>
      </c>
      <c r="FX133" s="185">
        <v>0</v>
      </c>
      <c r="FY133" s="182">
        <v>43511</v>
      </c>
      <c r="FZ133" s="192" t="s">
        <v>4374</v>
      </c>
      <c r="GA133" s="192">
        <v>1</v>
      </c>
      <c r="GB133" s="192" t="s">
        <v>2716</v>
      </c>
      <c r="GC133" s="192" t="s">
        <v>22</v>
      </c>
      <c r="GD133" s="192">
        <v>2</v>
      </c>
      <c r="GE133" s="192" t="s">
        <v>14</v>
      </c>
      <c r="GF133" s="192" t="s">
        <v>14</v>
      </c>
      <c r="GG133" s="193">
        <v>44498</v>
      </c>
      <c r="GH133" s="191" t="s">
        <v>4380</v>
      </c>
      <c r="GI133" s="185">
        <v>2</v>
      </c>
      <c r="GJ133" s="185" t="s">
        <v>2716</v>
      </c>
      <c r="GK133" s="185" t="s">
        <v>22</v>
      </c>
      <c r="GL133" s="185">
        <v>2</v>
      </c>
      <c r="GM133" s="185" t="s">
        <v>14</v>
      </c>
      <c r="GN133" s="185" t="s">
        <v>14</v>
      </c>
      <c r="GO133" s="182">
        <v>44498</v>
      </c>
      <c r="GP133" s="192" t="s">
        <v>4375</v>
      </c>
      <c r="GQ133" s="192">
        <v>1</v>
      </c>
      <c r="GR133" s="192" t="s">
        <v>2716</v>
      </c>
      <c r="GS133" s="192" t="s">
        <v>22</v>
      </c>
      <c r="GT133" s="192">
        <v>2</v>
      </c>
      <c r="GU133" s="192" t="s">
        <v>14</v>
      </c>
      <c r="GV133" s="192" t="s">
        <v>14</v>
      </c>
      <c r="GW133" s="193">
        <v>44498</v>
      </c>
      <c r="GX133" s="191" t="s">
        <v>4381</v>
      </c>
      <c r="GY133" s="185">
        <v>0</v>
      </c>
      <c r="GZ133" s="185" t="s">
        <v>2716</v>
      </c>
      <c r="HA133" s="185" t="s">
        <v>22</v>
      </c>
      <c r="HB133" s="185">
        <v>2</v>
      </c>
      <c r="HC133" s="185" t="s">
        <v>14</v>
      </c>
      <c r="HD133" s="185" t="s">
        <v>14</v>
      </c>
      <c r="HE133" s="182">
        <v>44498</v>
      </c>
      <c r="HF133" s="192" t="s">
        <v>4373</v>
      </c>
      <c r="HG133" s="192">
        <v>0</v>
      </c>
      <c r="HH133" s="192" t="s">
        <v>2716</v>
      </c>
      <c r="HI133" s="192" t="s">
        <v>22</v>
      </c>
      <c r="HJ133" s="192">
        <v>2</v>
      </c>
      <c r="HK133" s="192" t="s">
        <v>14</v>
      </c>
      <c r="HL133" s="192" t="s">
        <v>14</v>
      </c>
      <c r="HM133" s="193">
        <v>44498</v>
      </c>
      <c r="HN133" s="191" t="s">
        <v>4379</v>
      </c>
      <c r="HO133" s="185">
        <v>2</v>
      </c>
      <c r="HP133" s="185" t="s">
        <v>2716</v>
      </c>
      <c r="HQ133" s="185" t="s">
        <v>22</v>
      </c>
      <c r="HR133" s="185">
        <v>2</v>
      </c>
      <c r="HS133" s="185" t="s">
        <v>14</v>
      </c>
      <c r="HT133" s="185" t="s">
        <v>14</v>
      </c>
      <c r="HU133" s="182">
        <v>44498</v>
      </c>
      <c r="HV133" s="192" t="s">
        <v>4376</v>
      </c>
      <c r="HW133" s="192">
        <v>0</v>
      </c>
      <c r="HX133" s="192" t="s">
        <v>2716</v>
      </c>
      <c r="HY133" s="192" t="s">
        <v>22</v>
      </c>
      <c r="HZ133" s="192">
        <v>2</v>
      </c>
      <c r="IA133" s="192" t="s">
        <v>14</v>
      </c>
      <c r="IB133" s="192" t="s">
        <v>14</v>
      </c>
      <c r="IC133" s="193">
        <v>44498</v>
      </c>
      <c r="ID133" s="191" t="s">
        <v>4378</v>
      </c>
      <c r="IE133" s="185">
        <v>0</v>
      </c>
      <c r="IF133" s="185" t="s">
        <v>2716</v>
      </c>
      <c r="IG133" s="185" t="s">
        <v>22</v>
      </c>
      <c r="IH133" s="185">
        <v>2</v>
      </c>
      <c r="II133" s="185" t="s">
        <v>14</v>
      </c>
      <c r="IJ133" s="185" t="s">
        <v>14</v>
      </c>
      <c r="IK133" s="182">
        <v>44498</v>
      </c>
      <c r="IL133" s="192" t="s">
        <v>4377</v>
      </c>
      <c r="IM133" s="192">
        <v>2</v>
      </c>
      <c r="IN133" s="192" t="s">
        <v>2716</v>
      </c>
      <c r="IO133" s="192" t="s">
        <v>22</v>
      </c>
      <c r="IP133" s="192">
        <v>2</v>
      </c>
      <c r="IQ133" s="192" t="s">
        <v>14</v>
      </c>
      <c r="IR133" s="192" t="s">
        <v>14</v>
      </c>
      <c r="IS133" s="193">
        <v>44498</v>
      </c>
    </row>
    <row r="134" spans="1:253" s="187" customFormat="1" ht="12.95" customHeight="1" x14ac:dyDescent="0.2">
      <c r="A134" s="187" t="s">
        <v>362</v>
      </c>
      <c r="B134" s="187" t="s">
        <v>8433</v>
      </c>
      <c r="C134" s="187" t="s">
        <v>363</v>
      </c>
      <c r="D134" s="187" t="s">
        <v>364</v>
      </c>
      <c r="E134" s="187" t="s">
        <v>8110</v>
      </c>
      <c r="F134" s="187" t="s">
        <v>1210</v>
      </c>
      <c r="G134" s="180">
        <v>66141000</v>
      </c>
      <c r="H134" s="181" t="s">
        <v>1205</v>
      </c>
      <c r="I134" s="181" t="s">
        <v>22</v>
      </c>
      <c r="J134" s="181">
        <v>2</v>
      </c>
      <c r="K134" s="181" t="s">
        <v>1209</v>
      </c>
      <c r="L134" s="181" t="s">
        <v>1206</v>
      </c>
      <c r="M134" s="182">
        <v>43676</v>
      </c>
      <c r="N134" s="191" t="s">
        <v>1208</v>
      </c>
      <c r="O134" s="183">
        <v>30342</v>
      </c>
      <c r="P134" s="183" t="s">
        <v>1205</v>
      </c>
      <c r="Q134" s="183" t="s">
        <v>22</v>
      </c>
      <c r="R134" s="183">
        <v>2</v>
      </c>
      <c r="S134" s="183" t="s">
        <v>1207</v>
      </c>
      <c r="T134" s="183" t="s">
        <v>1206</v>
      </c>
      <c r="U134" s="184">
        <v>43676</v>
      </c>
      <c r="V134" s="191" t="s">
        <v>6217</v>
      </c>
      <c r="W134" s="181">
        <v>3549000</v>
      </c>
      <c r="X134" s="181" t="s">
        <v>6214</v>
      </c>
      <c r="Y134" s="181" t="s">
        <v>22</v>
      </c>
      <c r="Z134" s="181">
        <v>2</v>
      </c>
      <c r="AA134" s="181" t="s">
        <v>6216</v>
      </c>
      <c r="AB134" s="181" t="s">
        <v>6215</v>
      </c>
      <c r="AC134" s="182">
        <v>44635</v>
      </c>
      <c r="AD134" s="191" t="s">
        <v>6219</v>
      </c>
      <c r="AE134" s="189">
        <v>91000</v>
      </c>
      <c r="AF134" s="189" t="s">
        <v>6204</v>
      </c>
      <c r="AG134" s="189" t="s">
        <v>22</v>
      </c>
      <c r="AH134" s="189">
        <v>2</v>
      </c>
      <c r="AI134" s="189" t="s">
        <v>6218</v>
      </c>
      <c r="AJ134" s="189" t="s">
        <v>6205</v>
      </c>
      <c r="AK134" s="190">
        <v>44635</v>
      </c>
      <c r="AL134" s="191" t="s">
        <v>6221</v>
      </c>
      <c r="AM134" s="181">
        <v>91000</v>
      </c>
      <c r="AN134" s="181" t="s">
        <v>6204</v>
      </c>
      <c r="AO134" s="181" t="s">
        <v>22</v>
      </c>
      <c r="AP134" s="181">
        <v>2</v>
      </c>
      <c r="AQ134" s="181" t="s">
        <v>6220</v>
      </c>
      <c r="AR134" s="181" t="s">
        <v>6205</v>
      </c>
      <c r="AS134" s="182">
        <v>44635</v>
      </c>
      <c r="AT134" s="192" t="s">
        <v>1503</v>
      </c>
      <c r="AU134" s="189" t="s">
        <v>14</v>
      </c>
      <c r="AV134" s="189" t="s">
        <v>14</v>
      </c>
      <c r="AW134" s="189" t="s">
        <v>14</v>
      </c>
      <c r="AX134" s="189" t="s">
        <v>14</v>
      </c>
      <c r="AY134" s="189" t="s">
        <v>14</v>
      </c>
      <c r="AZ134" s="189" t="s">
        <v>14</v>
      </c>
      <c r="BA134" s="190">
        <v>43859</v>
      </c>
      <c r="BB134" s="191" t="s">
        <v>372</v>
      </c>
      <c r="BC134" s="181" t="s">
        <v>14</v>
      </c>
      <c r="BD134" s="181">
        <v>0</v>
      </c>
      <c r="BE134" s="181" t="s">
        <v>22</v>
      </c>
      <c r="BF134" s="181">
        <v>2</v>
      </c>
      <c r="BG134" s="181" t="s">
        <v>15</v>
      </c>
      <c r="BH134" s="181">
        <v>0</v>
      </c>
      <c r="BI134" s="182">
        <v>43509</v>
      </c>
      <c r="BJ134" s="192" t="s">
        <v>6198</v>
      </c>
      <c r="BK134" s="192">
        <v>25</v>
      </c>
      <c r="BL134" s="192" t="s">
        <v>6196</v>
      </c>
      <c r="BM134" s="192" t="s">
        <v>22</v>
      </c>
      <c r="BN134" s="192">
        <v>2</v>
      </c>
      <c r="BO134" s="192" t="s">
        <v>6197</v>
      </c>
      <c r="BP134" s="189" t="s">
        <v>2535</v>
      </c>
      <c r="BQ134" s="193">
        <v>44635</v>
      </c>
      <c r="BR134" s="191" t="s">
        <v>365</v>
      </c>
      <c r="BS134" s="185" t="s">
        <v>14</v>
      </c>
      <c r="BT134" s="185">
        <v>0</v>
      </c>
      <c r="BU134" s="185" t="s">
        <v>22</v>
      </c>
      <c r="BV134" s="185">
        <v>2</v>
      </c>
      <c r="BW134" s="185" t="s">
        <v>15</v>
      </c>
      <c r="BX134" s="185">
        <v>0</v>
      </c>
      <c r="BY134" s="182">
        <v>43509</v>
      </c>
      <c r="BZ134" s="192" t="s">
        <v>366</v>
      </c>
      <c r="CA134" s="192" t="s">
        <v>14</v>
      </c>
      <c r="CB134" s="192">
        <v>0</v>
      </c>
      <c r="CC134" s="192" t="s">
        <v>14</v>
      </c>
      <c r="CD134" s="192" t="s">
        <v>14</v>
      </c>
      <c r="CE134" s="192" t="s">
        <v>15</v>
      </c>
      <c r="CF134" s="192">
        <v>0</v>
      </c>
      <c r="CG134" s="193">
        <v>43509</v>
      </c>
      <c r="CH134" s="191" t="s">
        <v>9156</v>
      </c>
      <c r="CI134" s="192" t="e">
        <v>#N/A</v>
      </c>
      <c r="CJ134" s="192" t="e">
        <v>#N/A</v>
      </c>
      <c r="CK134" s="192" t="e">
        <v>#N/A</v>
      </c>
      <c r="CL134" s="192" t="e">
        <v>#N/A</v>
      </c>
      <c r="CM134" s="192" t="e">
        <v>#N/A</v>
      </c>
      <c r="CN134" s="192" t="e">
        <v>#N/A</v>
      </c>
      <c r="CO134" s="194" t="e">
        <v>#N/A</v>
      </c>
      <c r="CP134" s="192" t="s">
        <v>371</v>
      </c>
      <c r="CQ134" s="185" t="s">
        <v>14</v>
      </c>
      <c r="CR134" s="185">
        <v>0</v>
      </c>
      <c r="CS134" s="185" t="s">
        <v>22</v>
      </c>
      <c r="CT134" s="185">
        <v>2</v>
      </c>
      <c r="CU134" s="185" t="s">
        <v>15</v>
      </c>
      <c r="CV134" s="185">
        <v>0</v>
      </c>
      <c r="CW134" s="182">
        <v>43509</v>
      </c>
      <c r="CX134" s="192" t="s">
        <v>6222</v>
      </c>
      <c r="CY134" s="189">
        <v>91000</v>
      </c>
      <c r="CZ134" s="189" t="s">
        <v>6204</v>
      </c>
      <c r="DA134" s="189" t="s">
        <v>22</v>
      </c>
      <c r="DB134" s="189">
        <v>2</v>
      </c>
      <c r="DC134" s="189" t="s">
        <v>2302</v>
      </c>
      <c r="DD134" s="189" t="s">
        <v>6205</v>
      </c>
      <c r="DE134" s="195">
        <v>44635</v>
      </c>
      <c r="DF134" s="191" t="s">
        <v>2303</v>
      </c>
      <c r="DG134" s="181">
        <v>3458000</v>
      </c>
      <c r="DH134" s="185" t="s">
        <v>2300</v>
      </c>
      <c r="DI134" s="185" t="s">
        <v>22</v>
      </c>
      <c r="DJ134" s="185">
        <v>2</v>
      </c>
      <c r="DK134" s="185" t="s">
        <v>2302</v>
      </c>
      <c r="DL134" s="185" t="s">
        <v>2301</v>
      </c>
      <c r="DM134" s="182">
        <v>44224</v>
      </c>
      <c r="DN134" s="192" t="s">
        <v>3406</v>
      </c>
      <c r="DO134" s="189">
        <v>0</v>
      </c>
      <c r="DP134" s="192" t="s">
        <v>14</v>
      </c>
      <c r="DQ134" s="192" t="s">
        <v>14</v>
      </c>
      <c r="DR134" s="192" t="s">
        <v>14</v>
      </c>
      <c r="DS134" s="192" t="s">
        <v>14</v>
      </c>
      <c r="DT134" s="192" t="s">
        <v>14</v>
      </c>
      <c r="DU134" s="193">
        <v>44489</v>
      </c>
      <c r="DV134" s="191" t="s">
        <v>6223</v>
      </c>
      <c r="DW134" s="181">
        <v>91000</v>
      </c>
      <c r="DX134" s="185" t="s">
        <v>6204</v>
      </c>
      <c r="DY134" s="185" t="s">
        <v>22</v>
      </c>
      <c r="DZ134" s="185">
        <v>2</v>
      </c>
      <c r="EA134" s="185" t="s">
        <v>2302</v>
      </c>
      <c r="EB134" s="185" t="s">
        <v>6205</v>
      </c>
      <c r="EC134" s="182">
        <v>44635</v>
      </c>
      <c r="ED134" s="192" t="s">
        <v>2304</v>
      </c>
      <c r="EE134" s="189">
        <v>0</v>
      </c>
      <c r="EF134" s="192" t="s">
        <v>2300</v>
      </c>
      <c r="EG134" s="192" t="s">
        <v>22</v>
      </c>
      <c r="EH134" s="192">
        <v>2</v>
      </c>
      <c r="EI134" s="192" t="s">
        <v>2302</v>
      </c>
      <c r="EJ134" s="192" t="s">
        <v>2301</v>
      </c>
      <c r="EK134" s="193">
        <v>44224</v>
      </c>
      <c r="EL134" s="191" t="s">
        <v>2305</v>
      </c>
      <c r="EM134" s="181">
        <v>0</v>
      </c>
      <c r="EN134" s="185" t="s">
        <v>2300</v>
      </c>
      <c r="EO134" s="185" t="s">
        <v>22</v>
      </c>
      <c r="EP134" s="185">
        <v>2</v>
      </c>
      <c r="EQ134" s="185" t="s">
        <v>2302</v>
      </c>
      <c r="ER134" s="185" t="s">
        <v>2301</v>
      </c>
      <c r="ES134" s="182">
        <v>44224</v>
      </c>
      <c r="ET134" s="192" t="s">
        <v>6200</v>
      </c>
      <c r="EU134" s="192">
        <v>25</v>
      </c>
      <c r="EV134" s="192" t="s">
        <v>6196</v>
      </c>
      <c r="EW134" s="192" t="s">
        <v>22</v>
      </c>
      <c r="EX134" s="192">
        <v>2</v>
      </c>
      <c r="EY134" s="192" t="s">
        <v>6199</v>
      </c>
      <c r="EZ134" s="192" t="s">
        <v>2535</v>
      </c>
      <c r="FA134" s="193">
        <v>44635</v>
      </c>
      <c r="FB134" s="191" t="s">
        <v>370</v>
      </c>
      <c r="FC134" s="185">
        <v>2</v>
      </c>
      <c r="FD134" s="185" t="s">
        <v>367</v>
      </c>
      <c r="FE134" s="185" t="s">
        <v>22</v>
      </c>
      <c r="FF134" s="185">
        <v>2</v>
      </c>
      <c r="FG134" s="185" t="s">
        <v>369</v>
      </c>
      <c r="FH134" s="185" t="s">
        <v>368</v>
      </c>
      <c r="FI134" s="182">
        <v>43509</v>
      </c>
      <c r="FJ134" s="191" t="s">
        <v>373</v>
      </c>
      <c r="FK134" s="192" t="s">
        <v>14</v>
      </c>
      <c r="FL134" s="192">
        <v>0</v>
      </c>
      <c r="FM134" s="192" t="s">
        <v>22</v>
      </c>
      <c r="FN134" s="192">
        <v>2</v>
      </c>
      <c r="FO134" s="192" t="s">
        <v>15</v>
      </c>
      <c r="FP134" s="189">
        <v>0</v>
      </c>
      <c r="FQ134" s="190">
        <v>43509</v>
      </c>
      <c r="FR134" s="191" t="s">
        <v>374</v>
      </c>
      <c r="FS134" s="185" t="s">
        <v>14</v>
      </c>
      <c r="FT134" s="185">
        <v>0</v>
      </c>
      <c r="FU134" s="185" t="s">
        <v>22</v>
      </c>
      <c r="FV134" s="185">
        <v>2</v>
      </c>
      <c r="FW134" s="185" t="s">
        <v>15</v>
      </c>
      <c r="FX134" s="185">
        <v>0</v>
      </c>
      <c r="FY134" s="182">
        <v>43509</v>
      </c>
      <c r="FZ134" s="192" t="s">
        <v>3776</v>
      </c>
      <c r="GA134" s="192">
        <v>0</v>
      </c>
      <c r="GB134" s="192" t="s">
        <v>2716</v>
      </c>
      <c r="GC134" s="192" t="s">
        <v>22</v>
      </c>
      <c r="GD134" s="192">
        <v>2</v>
      </c>
      <c r="GE134" s="192" t="s">
        <v>14</v>
      </c>
      <c r="GF134" s="192" t="s">
        <v>14</v>
      </c>
      <c r="GG134" s="193">
        <v>44494</v>
      </c>
      <c r="GH134" s="191" t="s">
        <v>3782</v>
      </c>
      <c r="GI134" s="185">
        <v>1</v>
      </c>
      <c r="GJ134" s="185" t="s">
        <v>2716</v>
      </c>
      <c r="GK134" s="185" t="s">
        <v>22</v>
      </c>
      <c r="GL134" s="185">
        <v>2</v>
      </c>
      <c r="GM134" s="185" t="s">
        <v>14</v>
      </c>
      <c r="GN134" s="185" t="s">
        <v>14</v>
      </c>
      <c r="GO134" s="182">
        <v>44494</v>
      </c>
      <c r="GP134" s="192" t="s">
        <v>3777</v>
      </c>
      <c r="GQ134" s="192">
        <v>1</v>
      </c>
      <c r="GR134" s="192" t="s">
        <v>2716</v>
      </c>
      <c r="GS134" s="192" t="s">
        <v>22</v>
      </c>
      <c r="GT134" s="192">
        <v>2</v>
      </c>
      <c r="GU134" s="192" t="s">
        <v>14</v>
      </c>
      <c r="GV134" s="192" t="s">
        <v>14</v>
      </c>
      <c r="GW134" s="193">
        <v>44494</v>
      </c>
      <c r="GX134" s="191" t="s">
        <v>3783</v>
      </c>
      <c r="GY134" s="185">
        <v>0</v>
      </c>
      <c r="GZ134" s="185" t="s">
        <v>2716</v>
      </c>
      <c r="HA134" s="185" t="s">
        <v>22</v>
      </c>
      <c r="HB134" s="185">
        <v>2</v>
      </c>
      <c r="HC134" s="185" t="s">
        <v>14</v>
      </c>
      <c r="HD134" s="185" t="s">
        <v>14</v>
      </c>
      <c r="HE134" s="182">
        <v>44494</v>
      </c>
      <c r="HF134" s="192" t="s">
        <v>3775</v>
      </c>
      <c r="HG134" s="192">
        <v>2</v>
      </c>
      <c r="HH134" s="192" t="s">
        <v>2716</v>
      </c>
      <c r="HI134" s="192" t="s">
        <v>22</v>
      </c>
      <c r="HJ134" s="192">
        <v>2</v>
      </c>
      <c r="HK134" s="192" t="s">
        <v>14</v>
      </c>
      <c r="HL134" s="192" t="s">
        <v>14</v>
      </c>
      <c r="HM134" s="193">
        <v>44494</v>
      </c>
      <c r="HN134" s="191" t="s">
        <v>3781</v>
      </c>
      <c r="HO134" s="185">
        <v>2</v>
      </c>
      <c r="HP134" s="185" t="s">
        <v>2716</v>
      </c>
      <c r="HQ134" s="185" t="s">
        <v>22</v>
      </c>
      <c r="HR134" s="185">
        <v>2</v>
      </c>
      <c r="HS134" s="185" t="s">
        <v>14</v>
      </c>
      <c r="HT134" s="185" t="s">
        <v>14</v>
      </c>
      <c r="HU134" s="182">
        <v>44494</v>
      </c>
      <c r="HV134" s="192" t="s">
        <v>3778</v>
      </c>
      <c r="HW134" s="192">
        <v>1</v>
      </c>
      <c r="HX134" s="192" t="s">
        <v>2716</v>
      </c>
      <c r="HY134" s="192" t="s">
        <v>22</v>
      </c>
      <c r="HZ134" s="192">
        <v>2</v>
      </c>
      <c r="IA134" s="192" t="s">
        <v>14</v>
      </c>
      <c r="IB134" s="192" t="s">
        <v>14</v>
      </c>
      <c r="IC134" s="193">
        <v>44494</v>
      </c>
      <c r="ID134" s="191" t="s">
        <v>3780</v>
      </c>
      <c r="IE134" s="185">
        <v>3</v>
      </c>
      <c r="IF134" s="185" t="s">
        <v>2716</v>
      </c>
      <c r="IG134" s="185" t="s">
        <v>22</v>
      </c>
      <c r="IH134" s="185">
        <v>2</v>
      </c>
      <c r="II134" s="185" t="s">
        <v>14</v>
      </c>
      <c r="IJ134" s="185" t="s">
        <v>14</v>
      </c>
      <c r="IK134" s="182">
        <v>44494</v>
      </c>
      <c r="IL134" s="192" t="s">
        <v>3779</v>
      </c>
      <c r="IM134" s="192">
        <v>1</v>
      </c>
      <c r="IN134" s="192" t="s">
        <v>2716</v>
      </c>
      <c r="IO134" s="192" t="s">
        <v>22</v>
      </c>
      <c r="IP134" s="192">
        <v>2</v>
      </c>
      <c r="IQ134" s="192" t="s">
        <v>14</v>
      </c>
      <c r="IR134" s="192" t="s">
        <v>14</v>
      </c>
      <c r="IS134" s="193">
        <v>44494</v>
      </c>
    </row>
    <row r="135" spans="1:253" s="187" customFormat="1" ht="12.95" customHeight="1" x14ac:dyDescent="0.2">
      <c r="A135" s="187" t="s">
        <v>375</v>
      </c>
      <c r="B135" s="187" t="s">
        <v>8415</v>
      </c>
      <c r="C135" s="187" t="s">
        <v>376</v>
      </c>
      <c r="D135" s="187" t="s">
        <v>364</v>
      </c>
      <c r="E135" s="187" t="s">
        <v>8110</v>
      </c>
      <c r="F135" s="187" t="s">
        <v>1218</v>
      </c>
      <c r="G135" s="180">
        <v>66141000</v>
      </c>
      <c r="H135" s="181" t="s">
        <v>1205</v>
      </c>
      <c r="I135" s="181" t="s">
        <v>22</v>
      </c>
      <c r="J135" s="181">
        <v>2</v>
      </c>
      <c r="K135" s="181" t="s">
        <v>1209</v>
      </c>
      <c r="L135" s="181" t="s">
        <v>1206</v>
      </c>
      <c r="M135" s="182">
        <v>43676</v>
      </c>
      <c r="N135" s="196" t="s">
        <v>1212</v>
      </c>
      <c r="O135" s="183">
        <v>18330</v>
      </c>
      <c r="P135" s="183" t="s">
        <v>1205</v>
      </c>
      <c r="Q135" s="183" t="s">
        <v>22</v>
      </c>
      <c r="R135" s="183">
        <v>2</v>
      </c>
      <c r="S135" s="183" t="s">
        <v>1211</v>
      </c>
      <c r="T135" s="183" t="s">
        <v>1206</v>
      </c>
      <c r="U135" s="184">
        <v>43676</v>
      </c>
      <c r="V135" s="196" t="s">
        <v>1215</v>
      </c>
      <c r="W135" s="181">
        <v>3458000</v>
      </c>
      <c r="X135" s="181" t="s">
        <v>1205</v>
      </c>
      <c r="Y135" s="181" t="s">
        <v>22</v>
      </c>
      <c r="Z135" s="181">
        <v>2</v>
      </c>
      <c r="AA135" s="181" t="s">
        <v>1214</v>
      </c>
      <c r="AB135" s="181" t="s">
        <v>1206</v>
      </c>
      <c r="AC135" s="182">
        <v>43676</v>
      </c>
      <c r="AD135" s="196" t="s">
        <v>3844</v>
      </c>
      <c r="AE135" s="189" t="s">
        <v>14</v>
      </c>
      <c r="AF135" s="189" t="s">
        <v>14</v>
      </c>
      <c r="AG135" s="189" t="s">
        <v>14</v>
      </c>
      <c r="AH135" s="189" t="s">
        <v>14</v>
      </c>
      <c r="AI135" s="189" t="s">
        <v>3843</v>
      </c>
      <c r="AJ135" s="189" t="s">
        <v>14</v>
      </c>
      <c r="AK135" s="190">
        <v>44496</v>
      </c>
      <c r="AL135" s="196" t="s">
        <v>1213</v>
      </c>
      <c r="AM135" s="181" t="s">
        <v>14</v>
      </c>
      <c r="AN135" s="181" t="s">
        <v>14</v>
      </c>
      <c r="AO135" s="181" t="s">
        <v>14</v>
      </c>
      <c r="AP135" s="181" t="s">
        <v>14</v>
      </c>
      <c r="AQ135" s="181" t="s">
        <v>15</v>
      </c>
      <c r="AR135" s="181" t="s">
        <v>14</v>
      </c>
      <c r="AS135" s="182">
        <v>43676</v>
      </c>
      <c r="AT135" s="197" t="s">
        <v>1504</v>
      </c>
      <c r="AU135" s="189" t="s">
        <v>14</v>
      </c>
      <c r="AV135" s="189" t="s">
        <v>14</v>
      </c>
      <c r="AW135" s="189" t="s">
        <v>14</v>
      </c>
      <c r="AX135" s="189" t="s">
        <v>14</v>
      </c>
      <c r="AY135" s="189" t="s">
        <v>14</v>
      </c>
      <c r="AZ135" s="189" t="s">
        <v>14</v>
      </c>
      <c r="BA135" s="190">
        <v>43859</v>
      </c>
      <c r="BB135" s="196" t="s">
        <v>382</v>
      </c>
      <c r="BC135" s="181" t="s">
        <v>14</v>
      </c>
      <c r="BD135" s="181">
        <v>0</v>
      </c>
      <c r="BE135" s="181" t="s">
        <v>22</v>
      </c>
      <c r="BF135" s="181">
        <v>2</v>
      </c>
      <c r="BG135" s="181" t="s">
        <v>15</v>
      </c>
      <c r="BH135" s="181">
        <v>0</v>
      </c>
      <c r="BI135" s="182">
        <v>43509</v>
      </c>
      <c r="BJ135" s="197" t="s">
        <v>6201</v>
      </c>
      <c r="BK135" s="201">
        <v>25</v>
      </c>
      <c r="BL135" s="197" t="s">
        <v>6196</v>
      </c>
      <c r="BM135" s="197" t="s">
        <v>22</v>
      </c>
      <c r="BN135" s="197">
        <v>2</v>
      </c>
      <c r="BO135" s="197" t="s">
        <v>6197</v>
      </c>
      <c r="BP135" s="189" t="s">
        <v>2535</v>
      </c>
      <c r="BQ135" s="198">
        <v>44635</v>
      </c>
      <c r="BR135" s="196" t="s">
        <v>377</v>
      </c>
      <c r="BS135" s="199" t="s">
        <v>14</v>
      </c>
      <c r="BT135" s="199">
        <v>0</v>
      </c>
      <c r="BU135" s="199" t="s">
        <v>22</v>
      </c>
      <c r="BV135" s="199">
        <v>2</v>
      </c>
      <c r="BW135" s="199" t="s">
        <v>15</v>
      </c>
      <c r="BX135" s="199">
        <v>0</v>
      </c>
      <c r="BY135" s="182">
        <v>43509</v>
      </c>
      <c r="BZ135" s="197" t="s">
        <v>378</v>
      </c>
      <c r="CA135" s="197" t="s">
        <v>14</v>
      </c>
      <c r="CB135" s="197">
        <v>0</v>
      </c>
      <c r="CC135" s="197" t="s">
        <v>14</v>
      </c>
      <c r="CD135" s="197" t="s">
        <v>14</v>
      </c>
      <c r="CE135" s="197" t="s">
        <v>15</v>
      </c>
      <c r="CF135" s="197">
        <v>0</v>
      </c>
      <c r="CG135" s="198">
        <v>43509</v>
      </c>
      <c r="CH135" s="196" t="s">
        <v>9157</v>
      </c>
      <c r="CI135" s="197" t="e">
        <v>#N/A</v>
      </c>
      <c r="CJ135" s="197" t="e">
        <v>#N/A</v>
      </c>
      <c r="CK135" s="197" t="e">
        <v>#N/A</v>
      </c>
      <c r="CL135" s="197" t="e">
        <v>#N/A</v>
      </c>
      <c r="CM135" s="197" t="e">
        <v>#N/A</v>
      </c>
      <c r="CN135" s="197" t="e">
        <v>#N/A</v>
      </c>
      <c r="CO135" s="200" t="e">
        <v>#N/A</v>
      </c>
      <c r="CP135" s="197" t="s">
        <v>381</v>
      </c>
      <c r="CQ135" s="199" t="s">
        <v>14</v>
      </c>
      <c r="CR135" s="199">
        <v>0</v>
      </c>
      <c r="CS135" s="199" t="s">
        <v>22</v>
      </c>
      <c r="CT135" s="199">
        <v>2</v>
      </c>
      <c r="CU135" s="199" t="s">
        <v>15</v>
      </c>
      <c r="CV135" s="199">
        <v>0</v>
      </c>
      <c r="CW135" s="182">
        <v>43509</v>
      </c>
      <c r="CX135" s="197" t="s">
        <v>1217</v>
      </c>
      <c r="CY135" s="189" t="s">
        <v>14</v>
      </c>
      <c r="CZ135" s="189" t="s">
        <v>14</v>
      </c>
      <c r="DA135" s="189" t="s">
        <v>14</v>
      </c>
      <c r="DB135" s="189" t="s">
        <v>14</v>
      </c>
      <c r="DC135" s="189" t="s">
        <v>1656</v>
      </c>
      <c r="DD135" s="189" t="s">
        <v>14</v>
      </c>
      <c r="DE135" s="195">
        <v>43920</v>
      </c>
      <c r="DF135" s="196" t="s">
        <v>1658</v>
      </c>
      <c r="DG135" s="181" t="s">
        <v>14</v>
      </c>
      <c r="DH135" s="199" t="s">
        <v>14</v>
      </c>
      <c r="DI135" s="199" t="s">
        <v>14</v>
      </c>
      <c r="DJ135" s="199" t="s">
        <v>14</v>
      </c>
      <c r="DK135" s="199" t="s">
        <v>1656</v>
      </c>
      <c r="DL135" s="199" t="s">
        <v>14</v>
      </c>
      <c r="DM135" s="182">
        <v>43920</v>
      </c>
      <c r="DN135" s="197" t="s">
        <v>1661</v>
      </c>
      <c r="DO135" s="189" t="s">
        <v>14</v>
      </c>
      <c r="DP135" s="197" t="s">
        <v>14</v>
      </c>
      <c r="DQ135" s="197" t="s">
        <v>14</v>
      </c>
      <c r="DR135" s="197" t="s">
        <v>14</v>
      </c>
      <c r="DS135" s="197" t="s">
        <v>1656</v>
      </c>
      <c r="DT135" s="197" t="s">
        <v>14</v>
      </c>
      <c r="DU135" s="198">
        <v>43920</v>
      </c>
      <c r="DV135" s="196" t="s">
        <v>1659</v>
      </c>
      <c r="DW135" s="181" t="s">
        <v>14</v>
      </c>
      <c r="DX135" s="199" t="s">
        <v>14</v>
      </c>
      <c r="DY135" s="199" t="s">
        <v>14</v>
      </c>
      <c r="DZ135" s="199" t="s">
        <v>14</v>
      </c>
      <c r="EA135" s="199" t="s">
        <v>1656</v>
      </c>
      <c r="EB135" s="199" t="s">
        <v>14</v>
      </c>
      <c r="EC135" s="182">
        <v>43920</v>
      </c>
      <c r="ED135" s="197" t="s">
        <v>1660</v>
      </c>
      <c r="EE135" s="189" t="s">
        <v>14</v>
      </c>
      <c r="EF135" s="197" t="s">
        <v>14</v>
      </c>
      <c r="EG135" s="197" t="s">
        <v>14</v>
      </c>
      <c r="EH135" s="197" t="s">
        <v>14</v>
      </c>
      <c r="EI135" s="197" t="s">
        <v>1656</v>
      </c>
      <c r="EJ135" s="197" t="s">
        <v>14</v>
      </c>
      <c r="EK135" s="198">
        <v>43920</v>
      </c>
      <c r="EL135" s="196" t="s">
        <v>1657</v>
      </c>
      <c r="EM135" s="181" t="s">
        <v>14</v>
      </c>
      <c r="EN135" s="199" t="s">
        <v>14</v>
      </c>
      <c r="EO135" s="199" t="s">
        <v>14</v>
      </c>
      <c r="EP135" s="199" t="s">
        <v>14</v>
      </c>
      <c r="EQ135" s="199" t="s">
        <v>1656</v>
      </c>
      <c r="ER135" s="199" t="s">
        <v>14</v>
      </c>
      <c r="ES135" s="182">
        <v>43920</v>
      </c>
      <c r="ET135" s="197" t="s">
        <v>6202</v>
      </c>
      <c r="EU135" s="197">
        <v>25</v>
      </c>
      <c r="EV135" s="197" t="s">
        <v>6196</v>
      </c>
      <c r="EW135" s="197" t="s">
        <v>22</v>
      </c>
      <c r="EX135" s="197">
        <v>2</v>
      </c>
      <c r="EY135" s="197" t="s">
        <v>6199</v>
      </c>
      <c r="EZ135" s="197" t="s">
        <v>2535</v>
      </c>
      <c r="FA135" s="198">
        <v>44635</v>
      </c>
      <c r="FB135" s="196" t="s">
        <v>380</v>
      </c>
      <c r="FC135" s="199">
        <v>1</v>
      </c>
      <c r="FD135" s="199" t="s">
        <v>14</v>
      </c>
      <c r="FE135" s="199" t="s">
        <v>22</v>
      </c>
      <c r="FF135" s="199">
        <v>2</v>
      </c>
      <c r="FG135" s="199" t="s">
        <v>379</v>
      </c>
      <c r="FH135" s="199" t="s">
        <v>14</v>
      </c>
      <c r="FI135" s="182">
        <v>43509</v>
      </c>
      <c r="FJ135" s="196" t="s">
        <v>383</v>
      </c>
      <c r="FK135" s="197" t="s">
        <v>14</v>
      </c>
      <c r="FL135" s="197">
        <v>0</v>
      </c>
      <c r="FM135" s="197" t="s">
        <v>22</v>
      </c>
      <c r="FN135" s="197">
        <v>2</v>
      </c>
      <c r="FO135" s="197" t="s">
        <v>15</v>
      </c>
      <c r="FP135" s="189">
        <v>0</v>
      </c>
      <c r="FQ135" s="190">
        <v>43509</v>
      </c>
      <c r="FR135" s="196" t="s">
        <v>384</v>
      </c>
      <c r="FS135" s="199" t="s">
        <v>14</v>
      </c>
      <c r="FT135" s="199">
        <v>0</v>
      </c>
      <c r="FU135" s="199" t="s">
        <v>22</v>
      </c>
      <c r="FV135" s="199">
        <v>2</v>
      </c>
      <c r="FW135" s="199" t="s">
        <v>15</v>
      </c>
      <c r="FX135" s="199">
        <v>0</v>
      </c>
      <c r="FY135" s="182">
        <v>43509</v>
      </c>
      <c r="FZ135" s="197" t="s">
        <v>3785</v>
      </c>
      <c r="GA135" s="197">
        <v>0</v>
      </c>
      <c r="GB135" s="197" t="s">
        <v>2716</v>
      </c>
      <c r="GC135" s="197" t="s">
        <v>22</v>
      </c>
      <c r="GD135" s="197">
        <v>2</v>
      </c>
      <c r="GE135" s="197" t="s">
        <v>14</v>
      </c>
      <c r="GF135" s="197" t="s">
        <v>14</v>
      </c>
      <c r="GG135" s="198">
        <v>44494</v>
      </c>
      <c r="GH135" s="196" t="s">
        <v>3791</v>
      </c>
      <c r="GI135" s="199">
        <v>1</v>
      </c>
      <c r="GJ135" s="199" t="s">
        <v>2716</v>
      </c>
      <c r="GK135" s="199" t="s">
        <v>22</v>
      </c>
      <c r="GL135" s="199">
        <v>2</v>
      </c>
      <c r="GM135" s="199" t="s">
        <v>14</v>
      </c>
      <c r="GN135" s="199" t="s">
        <v>14</v>
      </c>
      <c r="GO135" s="182">
        <v>44494</v>
      </c>
      <c r="GP135" s="197" t="s">
        <v>3786</v>
      </c>
      <c r="GQ135" s="197">
        <v>0</v>
      </c>
      <c r="GR135" s="197" t="s">
        <v>2716</v>
      </c>
      <c r="GS135" s="197" t="s">
        <v>22</v>
      </c>
      <c r="GT135" s="197">
        <v>2</v>
      </c>
      <c r="GU135" s="197" t="s">
        <v>14</v>
      </c>
      <c r="GV135" s="197" t="s">
        <v>14</v>
      </c>
      <c r="GW135" s="198">
        <v>44494</v>
      </c>
      <c r="GX135" s="196" t="s">
        <v>3792</v>
      </c>
      <c r="GY135" s="199">
        <v>0</v>
      </c>
      <c r="GZ135" s="199" t="s">
        <v>2716</v>
      </c>
      <c r="HA135" s="199" t="s">
        <v>22</v>
      </c>
      <c r="HB135" s="199">
        <v>2</v>
      </c>
      <c r="HC135" s="199" t="s">
        <v>14</v>
      </c>
      <c r="HD135" s="199" t="s">
        <v>14</v>
      </c>
      <c r="HE135" s="182">
        <v>44494</v>
      </c>
      <c r="HF135" s="197" t="s">
        <v>3784</v>
      </c>
      <c r="HG135" s="197">
        <v>2</v>
      </c>
      <c r="HH135" s="197" t="s">
        <v>2716</v>
      </c>
      <c r="HI135" s="197" t="s">
        <v>22</v>
      </c>
      <c r="HJ135" s="197">
        <v>2</v>
      </c>
      <c r="HK135" s="197" t="s">
        <v>14</v>
      </c>
      <c r="HL135" s="197" t="s">
        <v>14</v>
      </c>
      <c r="HM135" s="198">
        <v>44494</v>
      </c>
      <c r="HN135" s="196" t="s">
        <v>3790</v>
      </c>
      <c r="HO135" s="199">
        <v>0</v>
      </c>
      <c r="HP135" s="199" t="s">
        <v>2716</v>
      </c>
      <c r="HQ135" s="199" t="s">
        <v>22</v>
      </c>
      <c r="HR135" s="199">
        <v>2</v>
      </c>
      <c r="HS135" s="199" t="s">
        <v>14</v>
      </c>
      <c r="HT135" s="199" t="s">
        <v>14</v>
      </c>
      <c r="HU135" s="182">
        <v>44494</v>
      </c>
      <c r="HV135" s="197" t="s">
        <v>3787</v>
      </c>
      <c r="HW135" s="197">
        <v>1</v>
      </c>
      <c r="HX135" s="197" t="s">
        <v>2716</v>
      </c>
      <c r="HY135" s="197" t="s">
        <v>22</v>
      </c>
      <c r="HZ135" s="197">
        <v>2</v>
      </c>
      <c r="IA135" s="197" t="s">
        <v>14</v>
      </c>
      <c r="IB135" s="197" t="s">
        <v>14</v>
      </c>
      <c r="IC135" s="198">
        <v>44494</v>
      </c>
      <c r="ID135" s="196" t="s">
        <v>3789</v>
      </c>
      <c r="IE135" s="199">
        <v>3</v>
      </c>
      <c r="IF135" s="199" t="s">
        <v>2716</v>
      </c>
      <c r="IG135" s="199" t="s">
        <v>22</v>
      </c>
      <c r="IH135" s="199">
        <v>2</v>
      </c>
      <c r="II135" s="199" t="s">
        <v>14</v>
      </c>
      <c r="IJ135" s="199" t="s">
        <v>14</v>
      </c>
      <c r="IK135" s="182">
        <v>44494</v>
      </c>
      <c r="IL135" s="197" t="s">
        <v>3788</v>
      </c>
      <c r="IM135" s="197">
        <v>0</v>
      </c>
      <c r="IN135" s="197" t="s">
        <v>2716</v>
      </c>
      <c r="IO135" s="197" t="s">
        <v>22</v>
      </c>
      <c r="IP135" s="197">
        <v>2</v>
      </c>
      <c r="IQ135" s="197" t="s">
        <v>14</v>
      </c>
      <c r="IR135" s="197" t="s">
        <v>14</v>
      </c>
      <c r="IS135" s="198">
        <v>44494</v>
      </c>
    </row>
    <row r="136" spans="1:253" s="187" customFormat="1" ht="12.95" customHeight="1" x14ac:dyDescent="0.2">
      <c r="A136" s="187" t="s">
        <v>385</v>
      </c>
      <c r="B136" s="187" t="s">
        <v>8427</v>
      </c>
      <c r="C136" s="187" t="s">
        <v>386</v>
      </c>
      <c r="D136" s="187" t="s">
        <v>364</v>
      </c>
      <c r="E136" s="187" t="s">
        <v>8110</v>
      </c>
      <c r="F136" s="187" t="s">
        <v>1221</v>
      </c>
      <c r="G136" s="180">
        <v>66141000</v>
      </c>
      <c r="H136" s="181" t="s">
        <v>1205</v>
      </c>
      <c r="I136" s="181" t="s">
        <v>22</v>
      </c>
      <c r="J136" s="181">
        <v>2</v>
      </c>
      <c r="K136" s="181" t="s">
        <v>1209</v>
      </c>
      <c r="L136" s="181" t="s">
        <v>1206</v>
      </c>
      <c r="M136" s="182">
        <v>43676</v>
      </c>
      <c r="N136" s="191" t="s">
        <v>1315</v>
      </c>
      <c r="O136" s="183">
        <v>9</v>
      </c>
      <c r="P136" s="183" t="s">
        <v>1312</v>
      </c>
      <c r="Q136" s="183" t="s">
        <v>22</v>
      </c>
      <c r="R136" s="183">
        <v>2</v>
      </c>
      <c r="S136" s="183" t="s">
        <v>1314</v>
      </c>
      <c r="T136" s="183" t="s">
        <v>1313</v>
      </c>
      <c r="U136" s="184">
        <v>43791</v>
      </c>
      <c r="V136" s="191" t="s">
        <v>6207</v>
      </c>
      <c r="W136" s="181">
        <v>91000</v>
      </c>
      <c r="X136" s="181" t="s">
        <v>6204</v>
      </c>
      <c r="Y136" s="181" t="s">
        <v>22</v>
      </c>
      <c r="Z136" s="181">
        <v>2</v>
      </c>
      <c r="AA136" s="181" t="s">
        <v>6206</v>
      </c>
      <c r="AB136" s="181" t="s">
        <v>6205</v>
      </c>
      <c r="AC136" s="182">
        <v>44635</v>
      </c>
      <c r="AD136" s="191" t="s">
        <v>6209</v>
      </c>
      <c r="AE136" s="189">
        <v>91000</v>
      </c>
      <c r="AF136" s="189" t="s">
        <v>6204</v>
      </c>
      <c r="AG136" s="189" t="s">
        <v>22</v>
      </c>
      <c r="AH136" s="189">
        <v>2</v>
      </c>
      <c r="AI136" s="189" t="s">
        <v>6208</v>
      </c>
      <c r="AJ136" s="189" t="s">
        <v>6205</v>
      </c>
      <c r="AK136" s="190">
        <v>44635</v>
      </c>
      <c r="AL136" s="191" t="s">
        <v>6211</v>
      </c>
      <c r="AM136" s="181">
        <v>91000</v>
      </c>
      <c r="AN136" s="181" t="s">
        <v>6204</v>
      </c>
      <c r="AO136" s="181" t="s">
        <v>22</v>
      </c>
      <c r="AP136" s="181">
        <v>2</v>
      </c>
      <c r="AQ136" s="181" t="s">
        <v>6210</v>
      </c>
      <c r="AR136" s="181" t="s">
        <v>6205</v>
      </c>
      <c r="AS136" s="182">
        <v>44635</v>
      </c>
      <c r="AT136" s="192" t="s">
        <v>1220</v>
      </c>
      <c r="AU136" s="189">
        <v>0</v>
      </c>
      <c r="AV136" s="189" t="s">
        <v>14</v>
      </c>
      <c r="AW136" s="189" t="s">
        <v>14</v>
      </c>
      <c r="AX136" s="189" t="s">
        <v>14</v>
      </c>
      <c r="AY136" s="189" t="s">
        <v>1219</v>
      </c>
      <c r="AZ136" s="189" t="s">
        <v>14</v>
      </c>
      <c r="BA136" s="190">
        <v>43676</v>
      </c>
      <c r="BB136" s="191" t="s">
        <v>392</v>
      </c>
      <c r="BC136" s="181" t="s">
        <v>14</v>
      </c>
      <c r="BD136" s="181">
        <v>0</v>
      </c>
      <c r="BE136" s="181" t="s">
        <v>22</v>
      </c>
      <c r="BF136" s="181">
        <v>2</v>
      </c>
      <c r="BG136" s="181" t="s">
        <v>15</v>
      </c>
      <c r="BH136" s="181">
        <v>0</v>
      </c>
      <c r="BI136" s="182">
        <v>43509</v>
      </c>
      <c r="BJ136" s="192" t="s">
        <v>2306</v>
      </c>
      <c r="BK136" s="192" t="s">
        <v>14</v>
      </c>
      <c r="BL136" s="192" t="s">
        <v>2236</v>
      </c>
      <c r="BM136" s="192" t="s">
        <v>14</v>
      </c>
      <c r="BN136" s="192" t="s">
        <v>14</v>
      </c>
      <c r="BO136" s="192" t="s">
        <v>14</v>
      </c>
      <c r="BP136" s="189" t="s">
        <v>14</v>
      </c>
      <c r="BQ136" s="193">
        <v>44224</v>
      </c>
      <c r="BR136" s="191" t="s">
        <v>387</v>
      </c>
      <c r="BS136" s="185" t="s">
        <v>14</v>
      </c>
      <c r="BT136" s="185">
        <v>0</v>
      </c>
      <c r="BU136" s="185" t="s">
        <v>22</v>
      </c>
      <c r="BV136" s="185">
        <v>2</v>
      </c>
      <c r="BW136" s="185" t="s">
        <v>15</v>
      </c>
      <c r="BX136" s="185">
        <v>0</v>
      </c>
      <c r="BY136" s="182">
        <v>43509</v>
      </c>
      <c r="BZ136" s="192" t="s">
        <v>388</v>
      </c>
      <c r="CA136" s="192" t="s">
        <v>14</v>
      </c>
      <c r="CB136" s="192">
        <v>0</v>
      </c>
      <c r="CC136" s="192" t="s">
        <v>14</v>
      </c>
      <c r="CD136" s="192" t="s">
        <v>14</v>
      </c>
      <c r="CE136" s="192" t="s">
        <v>15</v>
      </c>
      <c r="CF136" s="192">
        <v>0</v>
      </c>
      <c r="CG136" s="193">
        <v>43509</v>
      </c>
      <c r="CH136" s="191" t="s">
        <v>9158</v>
      </c>
      <c r="CI136" s="192" t="e">
        <v>#N/A</v>
      </c>
      <c r="CJ136" s="192" t="e">
        <v>#N/A</v>
      </c>
      <c r="CK136" s="192" t="e">
        <v>#N/A</v>
      </c>
      <c r="CL136" s="192" t="e">
        <v>#N/A</v>
      </c>
      <c r="CM136" s="192" t="e">
        <v>#N/A</v>
      </c>
      <c r="CN136" s="192" t="e">
        <v>#N/A</v>
      </c>
      <c r="CO136" s="194" t="e">
        <v>#N/A</v>
      </c>
      <c r="CP136" s="192" t="s">
        <v>391</v>
      </c>
      <c r="CQ136" s="185" t="s">
        <v>14</v>
      </c>
      <c r="CR136" s="185">
        <v>0</v>
      </c>
      <c r="CS136" s="185" t="s">
        <v>22</v>
      </c>
      <c r="CT136" s="185">
        <v>2</v>
      </c>
      <c r="CU136" s="185" t="s">
        <v>15</v>
      </c>
      <c r="CV136" s="185">
        <v>0</v>
      </c>
      <c r="CW136" s="182">
        <v>43509</v>
      </c>
      <c r="CX136" s="192" t="s">
        <v>6212</v>
      </c>
      <c r="CY136" s="189">
        <v>91000</v>
      </c>
      <c r="CZ136" s="189" t="s">
        <v>6204</v>
      </c>
      <c r="DA136" s="189" t="s">
        <v>22</v>
      </c>
      <c r="DB136" s="189">
        <v>2</v>
      </c>
      <c r="DC136" s="189" t="s">
        <v>2308</v>
      </c>
      <c r="DD136" s="189" t="s">
        <v>6205</v>
      </c>
      <c r="DE136" s="195">
        <v>44635</v>
      </c>
      <c r="DF136" s="191" t="s">
        <v>2309</v>
      </c>
      <c r="DG136" s="181">
        <v>0</v>
      </c>
      <c r="DH136" s="185" t="s">
        <v>2307</v>
      </c>
      <c r="DI136" s="185" t="s">
        <v>22</v>
      </c>
      <c r="DJ136" s="185">
        <v>2</v>
      </c>
      <c r="DK136" s="185" t="s">
        <v>2308</v>
      </c>
      <c r="DL136" s="185" t="s">
        <v>2301</v>
      </c>
      <c r="DM136" s="182">
        <v>44224</v>
      </c>
      <c r="DN136" s="192" t="s">
        <v>2310</v>
      </c>
      <c r="DO136" s="189">
        <v>0</v>
      </c>
      <c r="DP136" s="192" t="s">
        <v>2307</v>
      </c>
      <c r="DQ136" s="192" t="s">
        <v>22</v>
      </c>
      <c r="DR136" s="192">
        <v>2</v>
      </c>
      <c r="DS136" s="192" t="s">
        <v>2308</v>
      </c>
      <c r="DT136" s="192" t="s">
        <v>2301</v>
      </c>
      <c r="DU136" s="193">
        <v>44224</v>
      </c>
      <c r="DV136" s="191" t="s">
        <v>6213</v>
      </c>
      <c r="DW136" s="181">
        <v>91000</v>
      </c>
      <c r="DX136" s="185" t="s">
        <v>6204</v>
      </c>
      <c r="DY136" s="185" t="s">
        <v>22</v>
      </c>
      <c r="DZ136" s="185">
        <v>2</v>
      </c>
      <c r="EA136" s="185" t="s">
        <v>2308</v>
      </c>
      <c r="EB136" s="185" t="s">
        <v>6205</v>
      </c>
      <c r="EC136" s="182">
        <v>44635</v>
      </c>
      <c r="ED136" s="192" t="s">
        <v>2311</v>
      </c>
      <c r="EE136" s="189">
        <v>0</v>
      </c>
      <c r="EF136" s="192" t="s">
        <v>2307</v>
      </c>
      <c r="EG136" s="192" t="s">
        <v>22</v>
      </c>
      <c r="EH136" s="192">
        <v>2</v>
      </c>
      <c r="EI136" s="192" t="s">
        <v>2308</v>
      </c>
      <c r="EJ136" s="192" t="s">
        <v>2301</v>
      </c>
      <c r="EK136" s="193">
        <v>44224</v>
      </c>
      <c r="EL136" s="191" t="s">
        <v>2312</v>
      </c>
      <c r="EM136" s="181">
        <v>0</v>
      </c>
      <c r="EN136" s="185" t="s">
        <v>2307</v>
      </c>
      <c r="EO136" s="185" t="s">
        <v>22</v>
      </c>
      <c r="EP136" s="185">
        <v>2</v>
      </c>
      <c r="EQ136" s="185" t="s">
        <v>2308</v>
      </c>
      <c r="ER136" s="185" t="s">
        <v>2301</v>
      </c>
      <c r="ES136" s="182">
        <v>44224</v>
      </c>
      <c r="ET136" s="192" t="s">
        <v>6203</v>
      </c>
      <c r="EU136" s="192">
        <v>25</v>
      </c>
      <c r="EV136" s="192" t="s">
        <v>6196</v>
      </c>
      <c r="EW136" s="192" t="s">
        <v>22</v>
      </c>
      <c r="EX136" s="192">
        <v>2</v>
      </c>
      <c r="EY136" s="192" t="s">
        <v>6199</v>
      </c>
      <c r="EZ136" s="192" t="s">
        <v>2535</v>
      </c>
      <c r="FA136" s="193">
        <v>44635</v>
      </c>
      <c r="FB136" s="191" t="s">
        <v>390</v>
      </c>
      <c r="FC136" s="185">
        <v>1</v>
      </c>
      <c r="FD136" s="185" t="s">
        <v>367</v>
      </c>
      <c r="FE136" s="185" t="s">
        <v>22</v>
      </c>
      <c r="FF136" s="185">
        <v>2</v>
      </c>
      <c r="FG136" s="185" t="s">
        <v>389</v>
      </c>
      <c r="FH136" s="185" t="s">
        <v>368</v>
      </c>
      <c r="FI136" s="182">
        <v>43509</v>
      </c>
      <c r="FJ136" s="191" t="s">
        <v>393</v>
      </c>
      <c r="FK136" s="192" t="s">
        <v>14</v>
      </c>
      <c r="FL136" s="192">
        <v>0</v>
      </c>
      <c r="FM136" s="192" t="s">
        <v>22</v>
      </c>
      <c r="FN136" s="192">
        <v>2</v>
      </c>
      <c r="FO136" s="192" t="s">
        <v>15</v>
      </c>
      <c r="FP136" s="189">
        <v>0</v>
      </c>
      <c r="FQ136" s="190">
        <v>43509</v>
      </c>
      <c r="FR136" s="191" t="s">
        <v>394</v>
      </c>
      <c r="FS136" s="185" t="s">
        <v>14</v>
      </c>
      <c r="FT136" s="185">
        <v>0</v>
      </c>
      <c r="FU136" s="185" t="s">
        <v>22</v>
      </c>
      <c r="FV136" s="185">
        <v>2</v>
      </c>
      <c r="FW136" s="185" t="s">
        <v>15</v>
      </c>
      <c r="FX136" s="185">
        <v>0</v>
      </c>
      <c r="FY136" s="182">
        <v>43509</v>
      </c>
      <c r="FZ136" s="192" t="s">
        <v>3794</v>
      </c>
      <c r="GA136" s="192">
        <v>1</v>
      </c>
      <c r="GB136" s="192" t="s">
        <v>2716</v>
      </c>
      <c r="GC136" s="192" t="s">
        <v>22</v>
      </c>
      <c r="GD136" s="192">
        <v>2</v>
      </c>
      <c r="GE136" s="192" t="s">
        <v>14</v>
      </c>
      <c r="GF136" s="192" t="s">
        <v>14</v>
      </c>
      <c r="GG136" s="193">
        <v>44494</v>
      </c>
      <c r="GH136" s="191" t="s">
        <v>3800</v>
      </c>
      <c r="GI136" s="185">
        <v>0</v>
      </c>
      <c r="GJ136" s="185" t="s">
        <v>2716</v>
      </c>
      <c r="GK136" s="185" t="s">
        <v>22</v>
      </c>
      <c r="GL136" s="185">
        <v>2</v>
      </c>
      <c r="GM136" s="185" t="s">
        <v>14</v>
      </c>
      <c r="GN136" s="185" t="s">
        <v>14</v>
      </c>
      <c r="GO136" s="182">
        <v>44494</v>
      </c>
      <c r="GP136" s="192" t="s">
        <v>3795</v>
      </c>
      <c r="GQ136" s="192">
        <v>1</v>
      </c>
      <c r="GR136" s="192" t="s">
        <v>2716</v>
      </c>
      <c r="GS136" s="192" t="s">
        <v>22</v>
      </c>
      <c r="GT136" s="192">
        <v>2</v>
      </c>
      <c r="GU136" s="192" t="s">
        <v>14</v>
      </c>
      <c r="GV136" s="192" t="s">
        <v>14</v>
      </c>
      <c r="GW136" s="193">
        <v>44494</v>
      </c>
      <c r="GX136" s="191" t="s">
        <v>3801</v>
      </c>
      <c r="GY136" s="185">
        <v>0</v>
      </c>
      <c r="GZ136" s="185" t="s">
        <v>2716</v>
      </c>
      <c r="HA136" s="185" t="s">
        <v>22</v>
      </c>
      <c r="HB136" s="185">
        <v>2</v>
      </c>
      <c r="HC136" s="185" t="s">
        <v>14</v>
      </c>
      <c r="HD136" s="185" t="s">
        <v>14</v>
      </c>
      <c r="HE136" s="182">
        <v>44494</v>
      </c>
      <c r="HF136" s="192" t="s">
        <v>3793</v>
      </c>
      <c r="HG136" s="192">
        <v>0</v>
      </c>
      <c r="HH136" s="192" t="s">
        <v>2716</v>
      </c>
      <c r="HI136" s="192" t="s">
        <v>22</v>
      </c>
      <c r="HJ136" s="192">
        <v>2</v>
      </c>
      <c r="HK136" s="192" t="s">
        <v>14</v>
      </c>
      <c r="HL136" s="192" t="s">
        <v>14</v>
      </c>
      <c r="HM136" s="193">
        <v>44494</v>
      </c>
      <c r="HN136" s="191" t="s">
        <v>3799</v>
      </c>
      <c r="HO136" s="185">
        <v>2</v>
      </c>
      <c r="HP136" s="185" t="s">
        <v>2716</v>
      </c>
      <c r="HQ136" s="185" t="s">
        <v>22</v>
      </c>
      <c r="HR136" s="185">
        <v>2</v>
      </c>
      <c r="HS136" s="185" t="s">
        <v>14</v>
      </c>
      <c r="HT136" s="185" t="s">
        <v>14</v>
      </c>
      <c r="HU136" s="182">
        <v>44494</v>
      </c>
      <c r="HV136" s="192" t="s">
        <v>3796</v>
      </c>
      <c r="HW136" s="192">
        <v>0</v>
      </c>
      <c r="HX136" s="192" t="s">
        <v>2716</v>
      </c>
      <c r="HY136" s="192" t="s">
        <v>22</v>
      </c>
      <c r="HZ136" s="192">
        <v>2</v>
      </c>
      <c r="IA136" s="192" t="s">
        <v>14</v>
      </c>
      <c r="IB136" s="192" t="s">
        <v>14</v>
      </c>
      <c r="IC136" s="193">
        <v>44494</v>
      </c>
      <c r="ID136" s="191" t="s">
        <v>3798</v>
      </c>
      <c r="IE136" s="185">
        <v>3</v>
      </c>
      <c r="IF136" s="185" t="s">
        <v>2716</v>
      </c>
      <c r="IG136" s="185" t="s">
        <v>22</v>
      </c>
      <c r="IH136" s="185">
        <v>2</v>
      </c>
      <c r="II136" s="185" t="s">
        <v>14</v>
      </c>
      <c r="IJ136" s="185" t="s">
        <v>14</v>
      </c>
      <c r="IK136" s="182">
        <v>44494</v>
      </c>
      <c r="IL136" s="192" t="s">
        <v>3797</v>
      </c>
      <c r="IM136" s="192">
        <v>1</v>
      </c>
      <c r="IN136" s="192" t="s">
        <v>2716</v>
      </c>
      <c r="IO136" s="192" t="s">
        <v>22</v>
      </c>
      <c r="IP136" s="192">
        <v>2</v>
      </c>
      <c r="IQ136" s="192" t="s">
        <v>14</v>
      </c>
      <c r="IR136" s="192" t="s">
        <v>14</v>
      </c>
      <c r="IS136" s="193">
        <v>44494</v>
      </c>
    </row>
    <row r="137" spans="1:253" s="187" customFormat="1" ht="12.95" customHeight="1" x14ac:dyDescent="0.2">
      <c r="A137" s="187" t="s">
        <v>5052</v>
      </c>
      <c r="B137" s="187" t="s">
        <v>8809</v>
      </c>
      <c r="C137" s="187" t="s">
        <v>5053</v>
      </c>
      <c r="D137" s="187" t="s">
        <v>5054</v>
      </c>
      <c r="E137" s="187" t="s">
        <v>8117</v>
      </c>
      <c r="F137" s="187" t="s">
        <v>5057</v>
      </c>
      <c r="G137" s="180">
        <v>105000</v>
      </c>
      <c r="H137" s="181" t="s">
        <v>3182</v>
      </c>
      <c r="I137" s="181" t="s">
        <v>47</v>
      </c>
      <c r="J137" s="181">
        <v>1</v>
      </c>
      <c r="K137" s="181" t="s">
        <v>5056</v>
      </c>
      <c r="L137" s="181" t="s">
        <v>5055</v>
      </c>
      <c r="M137" s="182">
        <v>44580</v>
      </c>
      <c r="N137" s="191" t="s">
        <v>5060</v>
      </c>
      <c r="O137" s="183">
        <v>720</v>
      </c>
      <c r="P137" s="183" t="s">
        <v>3182</v>
      </c>
      <c r="Q137" s="183" t="s">
        <v>47</v>
      </c>
      <c r="R137" s="183">
        <v>1</v>
      </c>
      <c r="S137" s="183" t="s">
        <v>5059</v>
      </c>
      <c r="T137" s="183" t="s">
        <v>5058</v>
      </c>
      <c r="U137" s="184">
        <v>44580</v>
      </c>
      <c r="V137" s="191" t="s">
        <v>5062</v>
      </c>
      <c r="W137" s="181">
        <v>105000</v>
      </c>
      <c r="X137" s="181" t="s">
        <v>3182</v>
      </c>
      <c r="Y137" s="181" t="s">
        <v>47</v>
      </c>
      <c r="Z137" s="181">
        <v>1</v>
      </c>
      <c r="AA137" s="181" t="s">
        <v>5061</v>
      </c>
      <c r="AB137" s="181" t="s">
        <v>5055</v>
      </c>
      <c r="AC137" s="182">
        <v>44580</v>
      </c>
      <c r="AD137" s="191" t="s">
        <v>6616</v>
      </c>
      <c r="AE137" s="189">
        <v>85000</v>
      </c>
      <c r="AF137" s="189" t="s">
        <v>6613</v>
      </c>
      <c r="AG137" s="189" t="s">
        <v>47</v>
      </c>
      <c r="AH137" s="189">
        <v>1</v>
      </c>
      <c r="AI137" s="189" t="s">
        <v>6615</v>
      </c>
      <c r="AJ137" s="189" t="s">
        <v>6614</v>
      </c>
      <c r="AK137" s="190">
        <v>44648</v>
      </c>
      <c r="AL137" s="191" t="s">
        <v>6620</v>
      </c>
      <c r="AM137" s="181">
        <v>2000</v>
      </c>
      <c r="AN137" s="181" t="s">
        <v>6617</v>
      </c>
      <c r="AO137" s="181" t="s">
        <v>47</v>
      </c>
      <c r="AP137" s="181">
        <v>1</v>
      </c>
      <c r="AQ137" s="181" t="s">
        <v>6619</v>
      </c>
      <c r="AR137" s="181" t="s">
        <v>6618</v>
      </c>
      <c r="AS137" s="182">
        <v>44648</v>
      </c>
      <c r="AT137" s="192" t="s">
        <v>5064</v>
      </c>
      <c r="AU137" s="189" t="s">
        <v>14</v>
      </c>
      <c r="AV137" s="189" t="s">
        <v>14</v>
      </c>
      <c r="AW137" s="189" t="s">
        <v>14</v>
      </c>
      <c r="AX137" s="189" t="s">
        <v>14</v>
      </c>
      <c r="AY137" s="189" t="s">
        <v>14</v>
      </c>
      <c r="AZ137" s="189" t="s">
        <v>14</v>
      </c>
      <c r="BA137" s="190">
        <v>44580</v>
      </c>
      <c r="BB137" s="191" t="s">
        <v>5063</v>
      </c>
      <c r="BC137" s="181" t="s">
        <v>14</v>
      </c>
      <c r="BD137" s="181" t="s">
        <v>14</v>
      </c>
      <c r="BE137" s="181" t="s">
        <v>14</v>
      </c>
      <c r="BF137" s="181" t="s">
        <v>14</v>
      </c>
      <c r="BG137" s="181" t="s">
        <v>14</v>
      </c>
      <c r="BH137" s="181" t="s">
        <v>14</v>
      </c>
      <c r="BI137" s="182">
        <v>44580</v>
      </c>
      <c r="BJ137" s="192" t="s">
        <v>5068</v>
      </c>
      <c r="BK137" s="192">
        <v>3</v>
      </c>
      <c r="BL137" s="192" t="s">
        <v>5065</v>
      </c>
      <c r="BM137" s="192" t="s">
        <v>19</v>
      </c>
      <c r="BN137" s="192">
        <v>3</v>
      </c>
      <c r="BO137" s="192" t="s">
        <v>5067</v>
      </c>
      <c r="BP137" s="189" t="s">
        <v>5066</v>
      </c>
      <c r="BQ137" s="193">
        <v>44580</v>
      </c>
      <c r="BR137" s="191" t="s">
        <v>5902</v>
      </c>
      <c r="BS137" s="185">
        <v>2935</v>
      </c>
      <c r="BT137" s="185" t="s">
        <v>5899</v>
      </c>
      <c r="BU137" s="185" t="s">
        <v>47</v>
      </c>
      <c r="BV137" s="185">
        <v>1</v>
      </c>
      <c r="BW137" s="185" t="s">
        <v>5901</v>
      </c>
      <c r="BX137" s="185" t="s">
        <v>5900</v>
      </c>
      <c r="BY137" s="182">
        <v>44615</v>
      </c>
      <c r="BZ137" s="192" t="s">
        <v>5070</v>
      </c>
      <c r="CA137" s="192">
        <v>50</v>
      </c>
      <c r="CB137" s="192" t="s">
        <v>5065</v>
      </c>
      <c r="CC137" s="192" t="s">
        <v>19</v>
      </c>
      <c r="CD137" s="192">
        <v>3</v>
      </c>
      <c r="CE137" s="192" t="s">
        <v>5069</v>
      </c>
      <c r="CF137" s="192" t="s">
        <v>5066</v>
      </c>
      <c r="CG137" s="193">
        <v>44580</v>
      </c>
      <c r="CH137" s="191" t="s">
        <v>9159</v>
      </c>
      <c r="CI137" s="192" t="e">
        <v>#N/A</v>
      </c>
      <c r="CJ137" s="192" t="e">
        <v>#N/A</v>
      </c>
      <c r="CK137" s="192" t="e">
        <v>#N/A</v>
      </c>
      <c r="CL137" s="192" t="e">
        <v>#N/A</v>
      </c>
      <c r="CM137" s="192" t="e">
        <v>#N/A</v>
      </c>
      <c r="CN137" s="192" t="e">
        <v>#N/A</v>
      </c>
      <c r="CO137" s="194" t="e">
        <v>#N/A</v>
      </c>
      <c r="CP137" s="192" t="s">
        <v>5071</v>
      </c>
      <c r="CQ137" s="185" t="s">
        <v>14</v>
      </c>
      <c r="CR137" s="185" t="s">
        <v>14</v>
      </c>
      <c r="CS137" s="185" t="s">
        <v>14</v>
      </c>
      <c r="CT137" s="185" t="s">
        <v>14</v>
      </c>
      <c r="CU137" s="185" t="s">
        <v>14</v>
      </c>
      <c r="CV137" s="185" t="s">
        <v>14</v>
      </c>
      <c r="CW137" s="182">
        <v>44580</v>
      </c>
      <c r="CX137" s="192" t="s">
        <v>6623</v>
      </c>
      <c r="CY137" s="189">
        <v>2000</v>
      </c>
      <c r="CZ137" s="189" t="s">
        <v>6621</v>
      </c>
      <c r="DA137" s="189" t="s">
        <v>47</v>
      </c>
      <c r="DB137" s="189">
        <v>1</v>
      </c>
      <c r="DC137" s="189" t="s">
        <v>6626</v>
      </c>
      <c r="DD137" s="189" t="s">
        <v>6622</v>
      </c>
      <c r="DE137" s="195">
        <v>44648</v>
      </c>
      <c r="DF137" s="191" t="s">
        <v>6624</v>
      </c>
      <c r="DG137" s="181">
        <v>20000</v>
      </c>
      <c r="DH137" s="185" t="s">
        <v>6621</v>
      </c>
      <c r="DI137" s="185" t="s">
        <v>47</v>
      </c>
      <c r="DJ137" s="185">
        <v>1</v>
      </c>
      <c r="DK137" s="185" t="s">
        <v>6463</v>
      </c>
      <c r="DL137" s="185" t="s">
        <v>6622</v>
      </c>
      <c r="DM137" s="182">
        <v>44648</v>
      </c>
      <c r="DN137" s="192" t="s">
        <v>6625</v>
      </c>
      <c r="DO137" s="189">
        <v>82000</v>
      </c>
      <c r="DP137" s="192" t="s">
        <v>6621</v>
      </c>
      <c r="DQ137" s="192" t="s">
        <v>47</v>
      </c>
      <c r="DR137" s="192">
        <v>1</v>
      </c>
      <c r="DS137" s="192" t="s">
        <v>2737</v>
      </c>
      <c r="DT137" s="192" t="s">
        <v>6622</v>
      </c>
      <c r="DU137" s="193">
        <v>44648</v>
      </c>
      <c r="DV137" s="191" t="s">
        <v>6627</v>
      </c>
      <c r="DW137" s="181">
        <v>2000</v>
      </c>
      <c r="DX137" s="185" t="s">
        <v>6621</v>
      </c>
      <c r="DY137" s="185" t="s">
        <v>47</v>
      </c>
      <c r="DZ137" s="185">
        <v>1</v>
      </c>
      <c r="EA137" s="185" t="s">
        <v>6626</v>
      </c>
      <c r="EB137" s="185" t="s">
        <v>6622</v>
      </c>
      <c r="EC137" s="182">
        <v>44648</v>
      </c>
      <c r="ED137" s="192" t="s">
        <v>6628</v>
      </c>
      <c r="EE137" s="189">
        <v>0</v>
      </c>
      <c r="EF137" s="192" t="s">
        <v>6621</v>
      </c>
      <c r="EG137" s="192" t="s">
        <v>47</v>
      </c>
      <c r="EH137" s="192">
        <v>1</v>
      </c>
      <c r="EI137" s="192" t="s">
        <v>6494</v>
      </c>
      <c r="EJ137" s="192" t="s">
        <v>6622</v>
      </c>
      <c r="EK137" s="193">
        <v>44648</v>
      </c>
      <c r="EL137" s="191" t="s">
        <v>6629</v>
      </c>
      <c r="EM137" s="181">
        <v>0</v>
      </c>
      <c r="EN137" s="185" t="s">
        <v>6621</v>
      </c>
      <c r="EO137" s="185" t="s">
        <v>47</v>
      </c>
      <c r="EP137" s="185">
        <v>1</v>
      </c>
      <c r="EQ137" s="185" t="s">
        <v>6494</v>
      </c>
      <c r="ER137" s="185" t="s">
        <v>6622</v>
      </c>
      <c r="ES137" s="182">
        <v>44648</v>
      </c>
      <c r="ET137" s="192" t="s">
        <v>7618</v>
      </c>
      <c r="EU137" s="192">
        <v>4</v>
      </c>
      <c r="EV137" s="192" t="s">
        <v>7615</v>
      </c>
      <c r="EW137" s="192" t="s">
        <v>19</v>
      </c>
      <c r="EX137" s="192">
        <v>3</v>
      </c>
      <c r="EY137" s="192" t="s">
        <v>7617</v>
      </c>
      <c r="EZ137" s="192" t="s">
        <v>7616</v>
      </c>
      <c r="FA137" s="193">
        <v>44679</v>
      </c>
      <c r="FB137" s="191" t="s">
        <v>5073</v>
      </c>
      <c r="FC137" s="185">
        <v>1</v>
      </c>
      <c r="FD137" s="185" t="s">
        <v>14</v>
      </c>
      <c r="FE137" s="185" t="s">
        <v>22</v>
      </c>
      <c r="FF137" s="185">
        <v>2</v>
      </c>
      <c r="FG137" s="185" t="s">
        <v>5072</v>
      </c>
      <c r="FH137" s="185" t="s">
        <v>14</v>
      </c>
      <c r="FI137" s="182">
        <v>44580</v>
      </c>
      <c r="FJ137" s="191" t="s">
        <v>5074</v>
      </c>
      <c r="FK137" s="192" t="s">
        <v>14</v>
      </c>
      <c r="FL137" s="192" t="s">
        <v>14</v>
      </c>
      <c r="FM137" s="192" t="s">
        <v>14</v>
      </c>
      <c r="FN137" s="192" t="s">
        <v>14</v>
      </c>
      <c r="FO137" s="192" t="s">
        <v>14</v>
      </c>
      <c r="FP137" s="189" t="s">
        <v>14</v>
      </c>
      <c r="FQ137" s="190">
        <v>44580</v>
      </c>
      <c r="FR137" s="191" t="s">
        <v>5075</v>
      </c>
      <c r="FS137" s="185" t="s">
        <v>14</v>
      </c>
      <c r="FT137" s="185" t="s">
        <v>14</v>
      </c>
      <c r="FU137" s="185" t="s">
        <v>14</v>
      </c>
      <c r="FV137" s="185" t="s">
        <v>14</v>
      </c>
      <c r="FW137" s="185" t="s">
        <v>14</v>
      </c>
      <c r="FX137" s="185" t="s">
        <v>14</v>
      </c>
      <c r="FY137" s="182">
        <v>44580</v>
      </c>
      <c r="FZ137" s="192" t="s">
        <v>5077</v>
      </c>
      <c r="GA137" s="192">
        <v>1</v>
      </c>
      <c r="GB137" s="192" t="s">
        <v>2716</v>
      </c>
      <c r="GC137" s="192" t="s">
        <v>22</v>
      </c>
      <c r="GD137" s="192">
        <v>2</v>
      </c>
      <c r="GE137" s="192" t="s">
        <v>14</v>
      </c>
      <c r="GF137" s="192" t="s">
        <v>14</v>
      </c>
      <c r="GG137" s="193">
        <v>44580</v>
      </c>
      <c r="GH137" s="191" t="s">
        <v>5083</v>
      </c>
      <c r="GI137" s="185">
        <v>0</v>
      </c>
      <c r="GJ137" s="185" t="s">
        <v>2716</v>
      </c>
      <c r="GK137" s="185" t="s">
        <v>22</v>
      </c>
      <c r="GL137" s="185">
        <v>2</v>
      </c>
      <c r="GM137" s="185" t="s">
        <v>14</v>
      </c>
      <c r="GN137" s="185" t="s">
        <v>14</v>
      </c>
      <c r="GO137" s="182">
        <v>44580</v>
      </c>
      <c r="GP137" s="192" t="s">
        <v>5078</v>
      </c>
      <c r="GQ137" s="192">
        <v>0</v>
      </c>
      <c r="GR137" s="192" t="s">
        <v>2716</v>
      </c>
      <c r="GS137" s="192" t="s">
        <v>22</v>
      </c>
      <c r="GT137" s="192">
        <v>2</v>
      </c>
      <c r="GU137" s="192" t="s">
        <v>14</v>
      </c>
      <c r="GV137" s="192" t="s">
        <v>14</v>
      </c>
      <c r="GW137" s="193">
        <v>44580</v>
      </c>
      <c r="GX137" s="191" t="s">
        <v>5084</v>
      </c>
      <c r="GY137" s="185">
        <v>0</v>
      </c>
      <c r="GZ137" s="185" t="s">
        <v>2716</v>
      </c>
      <c r="HA137" s="185" t="s">
        <v>22</v>
      </c>
      <c r="HB137" s="185">
        <v>2</v>
      </c>
      <c r="HC137" s="185" t="s">
        <v>14</v>
      </c>
      <c r="HD137" s="185" t="s">
        <v>14</v>
      </c>
      <c r="HE137" s="182">
        <v>44580</v>
      </c>
      <c r="HF137" s="192" t="s">
        <v>5076</v>
      </c>
      <c r="HG137" s="192">
        <v>0</v>
      </c>
      <c r="HH137" s="192" t="s">
        <v>2716</v>
      </c>
      <c r="HI137" s="192" t="s">
        <v>22</v>
      </c>
      <c r="HJ137" s="192">
        <v>2</v>
      </c>
      <c r="HK137" s="192" t="s">
        <v>14</v>
      </c>
      <c r="HL137" s="192" t="s">
        <v>14</v>
      </c>
      <c r="HM137" s="193">
        <v>44580</v>
      </c>
      <c r="HN137" s="191" t="s">
        <v>5082</v>
      </c>
      <c r="HO137" s="185">
        <v>2</v>
      </c>
      <c r="HP137" s="185" t="s">
        <v>2716</v>
      </c>
      <c r="HQ137" s="185" t="s">
        <v>22</v>
      </c>
      <c r="HR137" s="185">
        <v>2</v>
      </c>
      <c r="HS137" s="185" t="s">
        <v>14</v>
      </c>
      <c r="HT137" s="185" t="s">
        <v>14</v>
      </c>
      <c r="HU137" s="182">
        <v>44580</v>
      </c>
      <c r="HV137" s="192" t="s">
        <v>5079</v>
      </c>
      <c r="HW137" s="192">
        <v>0</v>
      </c>
      <c r="HX137" s="192" t="s">
        <v>2716</v>
      </c>
      <c r="HY137" s="192" t="s">
        <v>22</v>
      </c>
      <c r="HZ137" s="192">
        <v>2</v>
      </c>
      <c r="IA137" s="192" t="s">
        <v>14</v>
      </c>
      <c r="IB137" s="192" t="s">
        <v>14</v>
      </c>
      <c r="IC137" s="193">
        <v>44580</v>
      </c>
      <c r="ID137" s="191" t="s">
        <v>5081</v>
      </c>
      <c r="IE137" s="185">
        <v>0</v>
      </c>
      <c r="IF137" s="185" t="s">
        <v>2716</v>
      </c>
      <c r="IG137" s="185" t="s">
        <v>22</v>
      </c>
      <c r="IH137" s="185">
        <v>2</v>
      </c>
      <c r="II137" s="185" t="s">
        <v>14</v>
      </c>
      <c r="IJ137" s="185" t="s">
        <v>14</v>
      </c>
      <c r="IK137" s="182">
        <v>44580</v>
      </c>
      <c r="IL137" s="192" t="s">
        <v>5080</v>
      </c>
      <c r="IM137" s="192">
        <v>3</v>
      </c>
      <c r="IN137" s="192" t="s">
        <v>2716</v>
      </c>
      <c r="IO137" s="192" t="s">
        <v>22</v>
      </c>
      <c r="IP137" s="192">
        <v>2</v>
      </c>
      <c r="IQ137" s="192" t="s">
        <v>14</v>
      </c>
      <c r="IR137" s="192" t="s">
        <v>14</v>
      </c>
      <c r="IS137" s="193">
        <v>44580</v>
      </c>
    </row>
    <row r="138" spans="1:253" s="187" customFormat="1" ht="12.95" customHeight="1" x14ac:dyDescent="0.2">
      <c r="A138" s="187" t="s">
        <v>859</v>
      </c>
      <c r="B138" s="187" t="s">
        <v>8427</v>
      </c>
      <c r="C138" s="187" t="s">
        <v>860</v>
      </c>
      <c r="D138" s="187" t="s">
        <v>861</v>
      </c>
      <c r="E138" s="187" t="s">
        <v>8118</v>
      </c>
      <c r="F138" s="187" t="s">
        <v>1963</v>
      </c>
      <c r="G138" s="180">
        <v>1455000</v>
      </c>
      <c r="H138" s="181" t="s">
        <v>1960</v>
      </c>
      <c r="I138" s="181" t="s">
        <v>22</v>
      </c>
      <c r="J138" s="181">
        <v>2</v>
      </c>
      <c r="K138" s="181" t="s">
        <v>1962</v>
      </c>
      <c r="L138" s="181" t="s">
        <v>1961</v>
      </c>
      <c r="M138" s="182">
        <v>44110</v>
      </c>
      <c r="N138" s="196" t="s">
        <v>869</v>
      </c>
      <c r="O138" s="183">
        <v>5130</v>
      </c>
      <c r="P138" s="183" t="s">
        <v>866</v>
      </c>
      <c r="Q138" s="183" t="s">
        <v>22</v>
      </c>
      <c r="R138" s="183">
        <v>2</v>
      </c>
      <c r="S138" s="183" t="s">
        <v>868</v>
      </c>
      <c r="T138" s="183" t="s">
        <v>867</v>
      </c>
      <c r="U138" s="184">
        <v>43524</v>
      </c>
      <c r="V138" s="196" t="s">
        <v>5559</v>
      </c>
      <c r="W138" s="181">
        <v>1407000</v>
      </c>
      <c r="X138" s="181" t="s">
        <v>5556</v>
      </c>
      <c r="Y138" s="181" t="s">
        <v>22</v>
      </c>
      <c r="Z138" s="181">
        <v>2</v>
      </c>
      <c r="AA138" s="181" t="s">
        <v>5558</v>
      </c>
      <c r="AB138" s="181" t="s">
        <v>5557</v>
      </c>
      <c r="AC138" s="182">
        <v>44609</v>
      </c>
      <c r="AD138" s="196" t="s">
        <v>5563</v>
      </c>
      <c r="AE138" s="189">
        <v>39000</v>
      </c>
      <c r="AF138" s="189" t="s">
        <v>5560</v>
      </c>
      <c r="AG138" s="189" t="s">
        <v>22</v>
      </c>
      <c r="AH138" s="189">
        <v>2</v>
      </c>
      <c r="AI138" s="189" t="s">
        <v>5562</v>
      </c>
      <c r="AJ138" s="189" t="s">
        <v>5561</v>
      </c>
      <c r="AK138" s="190">
        <v>44609</v>
      </c>
      <c r="AL138" s="196" t="s">
        <v>5884</v>
      </c>
      <c r="AM138" s="181">
        <v>34000</v>
      </c>
      <c r="AN138" s="181" t="s">
        <v>5879</v>
      </c>
      <c r="AO138" s="181" t="s">
        <v>22</v>
      </c>
      <c r="AP138" s="181">
        <v>2</v>
      </c>
      <c r="AQ138" s="181" t="s">
        <v>5883</v>
      </c>
      <c r="AR138" s="181" t="s">
        <v>5692</v>
      </c>
      <c r="AS138" s="182">
        <v>44615</v>
      </c>
      <c r="AT138" s="197" t="s">
        <v>1406</v>
      </c>
      <c r="AU138" s="189" t="s">
        <v>14</v>
      </c>
      <c r="AV138" s="189" t="s">
        <v>14</v>
      </c>
      <c r="AW138" s="189" t="s">
        <v>22</v>
      </c>
      <c r="AX138" s="189">
        <v>2</v>
      </c>
      <c r="AY138" s="189" t="s">
        <v>1405</v>
      </c>
      <c r="AZ138" s="189" t="s">
        <v>14</v>
      </c>
      <c r="BA138" s="190">
        <v>43798</v>
      </c>
      <c r="BB138" s="196" t="s">
        <v>865</v>
      </c>
      <c r="BC138" s="181" t="s">
        <v>14</v>
      </c>
      <c r="BD138" s="181">
        <v>0</v>
      </c>
      <c r="BE138" s="181" t="s">
        <v>22</v>
      </c>
      <c r="BF138" s="181">
        <v>2</v>
      </c>
      <c r="BG138" s="181">
        <v>0</v>
      </c>
      <c r="BH138" s="181">
        <v>0</v>
      </c>
      <c r="BI138" s="182">
        <v>43524</v>
      </c>
      <c r="BJ138" s="197" t="s">
        <v>2096</v>
      </c>
      <c r="BK138" s="197">
        <v>60</v>
      </c>
      <c r="BL138" s="197" t="s">
        <v>2095</v>
      </c>
      <c r="BM138" s="197" t="s">
        <v>22</v>
      </c>
      <c r="BN138" s="197">
        <v>2</v>
      </c>
      <c r="BO138" s="197" t="s">
        <v>2093</v>
      </c>
      <c r="BP138" s="189" t="s">
        <v>2092</v>
      </c>
      <c r="BQ138" s="198">
        <v>44164</v>
      </c>
      <c r="BR138" s="196" t="s">
        <v>862</v>
      </c>
      <c r="BS138" s="199">
        <v>0</v>
      </c>
      <c r="BT138" s="199">
        <v>0</v>
      </c>
      <c r="BU138" s="199" t="s">
        <v>22</v>
      </c>
      <c r="BV138" s="199">
        <v>2</v>
      </c>
      <c r="BW138" s="199">
        <v>0</v>
      </c>
      <c r="BX138" s="199">
        <v>0</v>
      </c>
      <c r="BY138" s="182">
        <v>43524</v>
      </c>
      <c r="BZ138" s="197" t="s">
        <v>863</v>
      </c>
      <c r="CA138" s="197">
        <v>0</v>
      </c>
      <c r="CB138" s="197">
        <v>0</v>
      </c>
      <c r="CC138" s="197" t="s">
        <v>22</v>
      </c>
      <c r="CD138" s="197">
        <v>2</v>
      </c>
      <c r="CE138" s="197" t="s">
        <v>14</v>
      </c>
      <c r="CF138" s="197" t="s">
        <v>14</v>
      </c>
      <c r="CG138" s="198">
        <v>43524</v>
      </c>
      <c r="CH138" s="196" t="s">
        <v>9160</v>
      </c>
      <c r="CI138" s="197" t="e">
        <v>#N/A</v>
      </c>
      <c r="CJ138" s="197" t="e">
        <v>#N/A</v>
      </c>
      <c r="CK138" s="197" t="e">
        <v>#N/A</v>
      </c>
      <c r="CL138" s="197" t="e">
        <v>#N/A</v>
      </c>
      <c r="CM138" s="197" t="e">
        <v>#N/A</v>
      </c>
      <c r="CN138" s="197" t="e">
        <v>#N/A</v>
      </c>
      <c r="CO138" s="200" t="e">
        <v>#N/A</v>
      </c>
      <c r="CP138" s="197" t="s">
        <v>864</v>
      </c>
      <c r="CQ138" s="199">
        <v>0</v>
      </c>
      <c r="CR138" s="199">
        <v>0</v>
      </c>
      <c r="CS138" s="199" t="s">
        <v>22</v>
      </c>
      <c r="CT138" s="199">
        <v>2</v>
      </c>
      <c r="CU138" s="199">
        <v>0</v>
      </c>
      <c r="CV138" s="199">
        <v>0</v>
      </c>
      <c r="CW138" s="182">
        <v>43524</v>
      </c>
      <c r="CX138" s="197" t="s">
        <v>5564</v>
      </c>
      <c r="CY138" s="189">
        <v>35000</v>
      </c>
      <c r="CZ138" s="189" t="s">
        <v>5500</v>
      </c>
      <c r="DA138" s="189" t="s">
        <v>22</v>
      </c>
      <c r="DB138" s="189">
        <v>2</v>
      </c>
      <c r="DC138" s="189" t="s">
        <v>5526</v>
      </c>
      <c r="DD138" s="189" t="s">
        <v>5501</v>
      </c>
      <c r="DE138" s="195">
        <v>44609</v>
      </c>
      <c r="DF138" s="196" t="s">
        <v>5565</v>
      </c>
      <c r="DG138" s="181">
        <v>1368000</v>
      </c>
      <c r="DH138" s="199" t="s">
        <v>5500</v>
      </c>
      <c r="DI138" s="199" t="s">
        <v>22</v>
      </c>
      <c r="DJ138" s="199">
        <v>2</v>
      </c>
      <c r="DK138" s="199" t="s">
        <v>5521</v>
      </c>
      <c r="DL138" s="199" t="s">
        <v>5501</v>
      </c>
      <c r="DM138" s="182">
        <v>44609</v>
      </c>
      <c r="DN138" s="197" t="s">
        <v>5566</v>
      </c>
      <c r="DO138" s="189">
        <v>3000</v>
      </c>
      <c r="DP138" s="197" t="s">
        <v>5500</v>
      </c>
      <c r="DQ138" s="197" t="s">
        <v>22</v>
      </c>
      <c r="DR138" s="197">
        <v>2</v>
      </c>
      <c r="DS138" s="197" t="s">
        <v>5524</v>
      </c>
      <c r="DT138" s="197" t="s">
        <v>5501</v>
      </c>
      <c r="DU138" s="198">
        <v>44609</v>
      </c>
      <c r="DV138" s="196" t="s">
        <v>5567</v>
      </c>
      <c r="DW138" s="181">
        <v>35000</v>
      </c>
      <c r="DX138" s="199" t="s">
        <v>5500</v>
      </c>
      <c r="DY138" s="199" t="s">
        <v>22</v>
      </c>
      <c r="DZ138" s="199">
        <v>2</v>
      </c>
      <c r="EA138" s="199" t="s">
        <v>5526</v>
      </c>
      <c r="EB138" s="199" t="s">
        <v>5501</v>
      </c>
      <c r="EC138" s="182">
        <v>44609</v>
      </c>
      <c r="ED138" s="197" t="s">
        <v>5568</v>
      </c>
      <c r="EE138" s="189">
        <v>0</v>
      </c>
      <c r="EF138" s="197" t="s">
        <v>2236</v>
      </c>
      <c r="EG138" s="197" t="s">
        <v>19</v>
      </c>
      <c r="EH138" s="197">
        <v>3</v>
      </c>
      <c r="EI138" s="197" t="s">
        <v>5511</v>
      </c>
      <c r="EJ138" s="197" t="s">
        <v>14</v>
      </c>
      <c r="EK138" s="198">
        <v>44609</v>
      </c>
      <c r="EL138" s="196" t="s">
        <v>5569</v>
      </c>
      <c r="EM138" s="181">
        <v>0</v>
      </c>
      <c r="EN138" s="199" t="s">
        <v>14</v>
      </c>
      <c r="EO138" s="199" t="s">
        <v>19</v>
      </c>
      <c r="EP138" s="199">
        <v>3</v>
      </c>
      <c r="EQ138" s="199" t="s">
        <v>5511</v>
      </c>
      <c r="ER138" s="199" t="s">
        <v>14</v>
      </c>
      <c r="ES138" s="182">
        <v>44609</v>
      </c>
      <c r="ET138" s="197" t="s">
        <v>2094</v>
      </c>
      <c r="EU138" s="197">
        <v>60</v>
      </c>
      <c r="EV138" s="197" t="s">
        <v>2091</v>
      </c>
      <c r="EW138" s="197" t="s">
        <v>22</v>
      </c>
      <c r="EX138" s="197">
        <v>2</v>
      </c>
      <c r="EY138" s="197" t="s">
        <v>2093</v>
      </c>
      <c r="EZ138" s="197" t="s">
        <v>2092</v>
      </c>
      <c r="FA138" s="198">
        <v>44164</v>
      </c>
      <c r="FB138" s="196" t="s">
        <v>1404</v>
      </c>
      <c r="FC138" s="199">
        <v>2</v>
      </c>
      <c r="FD138" s="199" t="s">
        <v>14</v>
      </c>
      <c r="FE138" s="199" t="s">
        <v>22</v>
      </c>
      <c r="FF138" s="199">
        <v>2</v>
      </c>
      <c r="FG138" s="199" t="s">
        <v>1403</v>
      </c>
      <c r="FH138" s="199" t="s">
        <v>14</v>
      </c>
      <c r="FI138" s="182">
        <v>43798</v>
      </c>
      <c r="FJ138" s="196" t="s">
        <v>871</v>
      </c>
      <c r="FK138" s="197" t="s">
        <v>14</v>
      </c>
      <c r="FL138" s="197">
        <v>0</v>
      </c>
      <c r="FM138" s="197" t="s">
        <v>22</v>
      </c>
      <c r="FN138" s="197">
        <v>2</v>
      </c>
      <c r="FO138" s="197" t="s">
        <v>870</v>
      </c>
      <c r="FP138" s="189">
        <v>0</v>
      </c>
      <c r="FQ138" s="190">
        <v>43524</v>
      </c>
      <c r="FR138" s="196" t="s">
        <v>872</v>
      </c>
      <c r="FS138" s="199">
        <v>0</v>
      </c>
      <c r="FT138" s="199">
        <v>0</v>
      </c>
      <c r="FU138" s="199" t="s">
        <v>22</v>
      </c>
      <c r="FV138" s="199">
        <v>2</v>
      </c>
      <c r="FW138" s="199">
        <v>0</v>
      </c>
      <c r="FX138" s="199">
        <v>0</v>
      </c>
      <c r="FY138" s="182">
        <v>43524</v>
      </c>
      <c r="FZ138" s="197" t="s">
        <v>3835</v>
      </c>
      <c r="GA138" s="197">
        <v>0</v>
      </c>
      <c r="GB138" s="197" t="s">
        <v>2716</v>
      </c>
      <c r="GC138" s="197" t="s">
        <v>22</v>
      </c>
      <c r="GD138" s="197">
        <v>2</v>
      </c>
      <c r="GE138" s="197" t="s">
        <v>14</v>
      </c>
      <c r="GF138" s="197" t="s">
        <v>14</v>
      </c>
      <c r="GG138" s="198">
        <v>44495</v>
      </c>
      <c r="GH138" s="196" t="s">
        <v>3841</v>
      </c>
      <c r="GI138" s="199">
        <v>1</v>
      </c>
      <c r="GJ138" s="199" t="s">
        <v>2716</v>
      </c>
      <c r="GK138" s="199" t="s">
        <v>22</v>
      </c>
      <c r="GL138" s="199">
        <v>2</v>
      </c>
      <c r="GM138" s="199" t="s">
        <v>14</v>
      </c>
      <c r="GN138" s="199" t="s">
        <v>14</v>
      </c>
      <c r="GO138" s="182">
        <v>44495</v>
      </c>
      <c r="GP138" s="197" t="s">
        <v>3836</v>
      </c>
      <c r="GQ138" s="197">
        <v>0</v>
      </c>
      <c r="GR138" s="197" t="s">
        <v>2716</v>
      </c>
      <c r="GS138" s="197" t="s">
        <v>22</v>
      </c>
      <c r="GT138" s="197">
        <v>2</v>
      </c>
      <c r="GU138" s="197" t="s">
        <v>14</v>
      </c>
      <c r="GV138" s="197" t="s">
        <v>14</v>
      </c>
      <c r="GW138" s="198">
        <v>44495</v>
      </c>
      <c r="GX138" s="196" t="s">
        <v>3842</v>
      </c>
      <c r="GY138" s="199">
        <v>0</v>
      </c>
      <c r="GZ138" s="199" t="s">
        <v>2716</v>
      </c>
      <c r="HA138" s="199" t="s">
        <v>22</v>
      </c>
      <c r="HB138" s="199">
        <v>2</v>
      </c>
      <c r="HC138" s="199" t="s">
        <v>14</v>
      </c>
      <c r="HD138" s="199" t="s">
        <v>14</v>
      </c>
      <c r="HE138" s="182">
        <v>44495</v>
      </c>
      <c r="HF138" s="197" t="s">
        <v>3834</v>
      </c>
      <c r="HG138" s="197">
        <v>2</v>
      </c>
      <c r="HH138" s="197" t="s">
        <v>2716</v>
      </c>
      <c r="HI138" s="197" t="s">
        <v>22</v>
      </c>
      <c r="HJ138" s="197">
        <v>2</v>
      </c>
      <c r="HK138" s="197" t="s">
        <v>14</v>
      </c>
      <c r="HL138" s="197" t="s">
        <v>14</v>
      </c>
      <c r="HM138" s="198">
        <v>44495</v>
      </c>
      <c r="HN138" s="196" t="s">
        <v>3840</v>
      </c>
      <c r="HO138" s="199">
        <v>3</v>
      </c>
      <c r="HP138" s="199" t="s">
        <v>2716</v>
      </c>
      <c r="HQ138" s="199" t="s">
        <v>22</v>
      </c>
      <c r="HR138" s="199">
        <v>2</v>
      </c>
      <c r="HS138" s="199" t="s">
        <v>14</v>
      </c>
      <c r="HT138" s="199" t="s">
        <v>14</v>
      </c>
      <c r="HU138" s="182">
        <v>44495</v>
      </c>
      <c r="HV138" s="197" t="s">
        <v>3837</v>
      </c>
      <c r="HW138" s="197">
        <v>0</v>
      </c>
      <c r="HX138" s="197" t="s">
        <v>2716</v>
      </c>
      <c r="HY138" s="197" t="s">
        <v>22</v>
      </c>
      <c r="HZ138" s="197">
        <v>2</v>
      </c>
      <c r="IA138" s="197" t="s">
        <v>14</v>
      </c>
      <c r="IB138" s="197" t="s">
        <v>14</v>
      </c>
      <c r="IC138" s="198">
        <v>44495</v>
      </c>
      <c r="ID138" s="196" t="s">
        <v>3839</v>
      </c>
      <c r="IE138" s="199">
        <v>0</v>
      </c>
      <c r="IF138" s="199" t="s">
        <v>2716</v>
      </c>
      <c r="IG138" s="199" t="s">
        <v>22</v>
      </c>
      <c r="IH138" s="199">
        <v>2</v>
      </c>
      <c r="II138" s="199" t="s">
        <v>14</v>
      </c>
      <c r="IJ138" s="199" t="s">
        <v>14</v>
      </c>
      <c r="IK138" s="182">
        <v>44495</v>
      </c>
      <c r="IL138" s="197" t="s">
        <v>3838</v>
      </c>
      <c r="IM138" s="197">
        <v>1</v>
      </c>
      <c r="IN138" s="197" t="s">
        <v>2716</v>
      </c>
      <c r="IO138" s="197" t="s">
        <v>22</v>
      </c>
      <c r="IP138" s="197">
        <v>2</v>
      </c>
      <c r="IQ138" s="197" t="s">
        <v>14</v>
      </c>
      <c r="IR138" s="197" t="s">
        <v>14</v>
      </c>
      <c r="IS138" s="198">
        <v>44495</v>
      </c>
    </row>
    <row r="139" spans="1:253" s="187" customFormat="1" ht="12.95" customHeight="1" x14ac:dyDescent="0.2">
      <c r="A139" s="187" t="s">
        <v>701</v>
      </c>
      <c r="B139" s="187" t="s">
        <v>8427</v>
      </c>
      <c r="C139" s="187" t="s">
        <v>702</v>
      </c>
      <c r="D139" s="187" t="s">
        <v>703</v>
      </c>
      <c r="E139" s="187" t="s">
        <v>8119</v>
      </c>
      <c r="F139" s="187" t="s">
        <v>1541</v>
      </c>
      <c r="G139" s="180">
        <v>11718000</v>
      </c>
      <c r="H139" s="181" t="s">
        <v>1538</v>
      </c>
      <c r="I139" s="181" t="s">
        <v>47</v>
      </c>
      <c r="J139" s="181">
        <v>1</v>
      </c>
      <c r="K139" s="181" t="s">
        <v>1540</v>
      </c>
      <c r="L139" s="181" t="s">
        <v>1539</v>
      </c>
      <c r="M139" s="182">
        <v>43867</v>
      </c>
      <c r="N139" s="191" t="s">
        <v>1933</v>
      </c>
      <c r="O139" s="183">
        <v>155360</v>
      </c>
      <c r="P139" s="183" t="s">
        <v>1721</v>
      </c>
      <c r="Q139" s="183" t="s">
        <v>47</v>
      </c>
      <c r="R139" s="183">
        <v>1</v>
      </c>
      <c r="S139" s="183" t="s">
        <v>1932</v>
      </c>
      <c r="T139" s="183" t="s">
        <v>1931</v>
      </c>
      <c r="U139" s="184">
        <v>44103</v>
      </c>
      <c r="V139" s="191" t="s">
        <v>1788</v>
      </c>
      <c r="W139" s="181">
        <v>11718000</v>
      </c>
      <c r="X139" s="181" t="s">
        <v>1785</v>
      </c>
      <c r="Y139" s="181" t="s">
        <v>22</v>
      </c>
      <c r="Z139" s="181">
        <v>2</v>
      </c>
      <c r="AA139" s="181" t="s">
        <v>1787</v>
      </c>
      <c r="AB139" s="181" t="s">
        <v>1786</v>
      </c>
      <c r="AC139" s="182">
        <v>43992</v>
      </c>
      <c r="AD139" s="191" t="s">
        <v>1782</v>
      </c>
      <c r="AE139" s="189" t="s">
        <v>14</v>
      </c>
      <c r="AF139" s="189" t="s">
        <v>1779</v>
      </c>
      <c r="AG139" s="189" t="s">
        <v>14</v>
      </c>
      <c r="AH139" s="189" t="s">
        <v>14</v>
      </c>
      <c r="AI139" s="189" t="s">
        <v>1781</v>
      </c>
      <c r="AJ139" s="189" t="s">
        <v>1780</v>
      </c>
      <c r="AK139" s="190">
        <v>43992</v>
      </c>
      <c r="AL139" s="191" t="s">
        <v>1784</v>
      </c>
      <c r="AM139" s="181" t="s">
        <v>14</v>
      </c>
      <c r="AN139" s="181" t="s">
        <v>1779</v>
      </c>
      <c r="AO139" s="181" t="s">
        <v>14</v>
      </c>
      <c r="AP139" s="181" t="s">
        <v>14</v>
      </c>
      <c r="AQ139" s="181" t="s">
        <v>1783</v>
      </c>
      <c r="AR139" s="181" t="s">
        <v>1780</v>
      </c>
      <c r="AS139" s="182">
        <v>43992</v>
      </c>
      <c r="AT139" s="192" t="s">
        <v>712</v>
      </c>
      <c r="AU139" s="189" t="s">
        <v>14</v>
      </c>
      <c r="AV139" s="189">
        <v>0</v>
      </c>
      <c r="AW139" s="189" t="s">
        <v>22</v>
      </c>
      <c r="AX139" s="189">
        <v>2</v>
      </c>
      <c r="AY139" s="189">
        <v>0</v>
      </c>
      <c r="AZ139" s="189">
        <v>0</v>
      </c>
      <c r="BA139" s="190">
        <v>43511</v>
      </c>
      <c r="BB139" s="191" t="s">
        <v>711</v>
      </c>
      <c r="BC139" s="181" t="s">
        <v>14</v>
      </c>
      <c r="BD139" s="181">
        <v>0</v>
      </c>
      <c r="BE139" s="181" t="s">
        <v>22</v>
      </c>
      <c r="BF139" s="181">
        <v>2</v>
      </c>
      <c r="BG139" s="181">
        <v>0</v>
      </c>
      <c r="BH139" s="181">
        <v>0</v>
      </c>
      <c r="BI139" s="182">
        <v>43511</v>
      </c>
      <c r="BJ139" s="192" t="s">
        <v>2991</v>
      </c>
      <c r="BK139" s="192">
        <v>849</v>
      </c>
      <c r="BL139" s="192" t="s">
        <v>2981</v>
      </c>
      <c r="BM139" s="192" t="s">
        <v>22</v>
      </c>
      <c r="BN139" s="192">
        <v>2</v>
      </c>
      <c r="BO139" s="192" t="s">
        <v>2990</v>
      </c>
      <c r="BP139" s="189" t="s">
        <v>2989</v>
      </c>
      <c r="BQ139" s="193">
        <v>44413</v>
      </c>
      <c r="BR139" s="191" t="s">
        <v>704</v>
      </c>
      <c r="BS139" s="185">
        <v>0</v>
      </c>
      <c r="BT139" s="185">
        <v>0</v>
      </c>
      <c r="BU139" s="185" t="s">
        <v>22</v>
      </c>
      <c r="BV139" s="185">
        <v>2</v>
      </c>
      <c r="BW139" s="185">
        <v>0</v>
      </c>
      <c r="BX139" s="185">
        <v>0</v>
      </c>
      <c r="BY139" s="182">
        <v>43511</v>
      </c>
      <c r="BZ139" s="192" t="s">
        <v>705</v>
      </c>
      <c r="CA139" s="192">
        <v>0</v>
      </c>
      <c r="CB139" s="192" t="s">
        <v>14</v>
      </c>
      <c r="CC139" s="192" t="s">
        <v>22</v>
      </c>
      <c r="CD139" s="192">
        <v>2</v>
      </c>
      <c r="CE139" s="192" t="s">
        <v>14</v>
      </c>
      <c r="CF139" s="192" t="s">
        <v>14</v>
      </c>
      <c r="CG139" s="193">
        <v>43511</v>
      </c>
      <c r="CH139" s="191" t="s">
        <v>9161</v>
      </c>
      <c r="CI139" s="192" t="e">
        <v>#N/A</v>
      </c>
      <c r="CJ139" s="192" t="e">
        <v>#N/A</v>
      </c>
      <c r="CK139" s="192" t="e">
        <v>#N/A</v>
      </c>
      <c r="CL139" s="192" t="e">
        <v>#N/A</v>
      </c>
      <c r="CM139" s="192" t="e">
        <v>#N/A</v>
      </c>
      <c r="CN139" s="192" t="e">
        <v>#N/A</v>
      </c>
      <c r="CO139" s="194" t="e">
        <v>#N/A</v>
      </c>
      <c r="CP139" s="192" t="s">
        <v>708</v>
      </c>
      <c r="CQ139" s="185" t="s">
        <v>14</v>
      </c>
      <c r="CR139" s="185">
        <v>0</v>
      </c>
      <c r="CS139" s="185" t="s">
        <v>22</v>
      </c>
      <c r="CT139" s="185">
        <v>2</v>
      </c>
      <c r="CU139" s="185">
        <v>0</v>
      </c>
      <c r="CV139" s="185">
        <v>0</v>
      </c>
      <c r="CW139" s="182">
        <v>43511</v>
      </c>
      <c r="CX139" s="192" t="s">
        <v>720</v>
      </c>
      <c r="CY139" s="189" t="s">
        <v>14</v>
      </c>
      <c r="CZ139" s="189">
        <v>0</v>
      </c>
      <c r="DA139" s="189" t="s">
        <v>22</v>
      </c>
      <c r="DB139" s="189">
        <v>2</v>
      </c>
      <c r="DC139" s="189">
        <v>0</v>
      </c>
      <c r="DD139" s="189">
        <v>0</v>
      </c>
      <c r="DE139" s="195">
        <v>43511</v>
      </c>
      <c r="DF139" s="191" t="s">
        <v>714</v>
      </c>
      <c r="DG139" s="181" t="s">
        <v>14</v>
      </c>
      <c r="DH139" s="185">
        <v>0</v>
      </c>
      <c r="DI139" s="185" t="s">
        <v>22</v>
      </c>
      <c r="DJ139" s="185">
        <v>2</v>
      </c>
      <c r="DK139" s="185">
        <v>0</v>
      </c>
      <c r="DL139" s="185">
        <v>0</v>
      </c>
      <c r="DM139" s="182">
        <v>43511</v>
      </c>
      <c r="DN139" s="192" t="s">
        <v>724</v>
      </c>
      <c r="DO139" s="189" t="s">
        <v>14</v>
      </c>
      <c r="DP139" s="192">
        <v>0</v>
      </c>
      <c r="DQ139" s="192" t="s">
        <v>22</v>
      </c>
      <c r="DR139" s="192">
        <v>2</v>
      </c>
      <c r="DS139" s="192">
        <v>0</v>
      </c>
      <c r="DT139" s="192">
        <v>0</v>
      </c>
      <c r="DU139" s="193">
        <v>43511</v>
      </c>
      <c r="DV139" s="191" t="s">
        <v>716</v>
      </c>
      <c r="DW139" s="181" t="s">
        <v>14</v>
      </c>
      <c r="DX139" s="185">
        <v>0</v>
      </c>
      <c r="DY139" s="185" t="s">
        <v>22</v>
      </c>
      <c r="DZ139" s="185">
        <v>2</v>
      </c>
      <c r="EA139" s="185">
        <v>0</v>
      </c>
      <c r="EB139" s="185">
        <v>0</v>
      </c>
      <c r="EC139" s="182">
        <v>43511</v>
      </c>
      <c r="ED139" s="192" t="s">
        <v>722</v>
      </c>
      <c r="EE139" s="189" t="s">
        <v>14</v>
      </c>
      <c r="EF139" s="192">
        <v>0</v>
      </c>
      <c r="EG139" s="192" t="s">
        <v>22</v>
      </c>
      <c r="EH139" s="192">
        <v>2</v>
      </c>
      <c r="EI139" s="192">
        <v>0</v>
      </c>
      <c r="EJ139" s="192">
        <v>0</v>
      </c>
      <c r="EK139" s="193">
        <v>43511</v>
      </c>
      <c r="EL139" s="191" t="s">
        <v>710</v>
      </c>
      <c r="EM139" s="181" t="s">
        <v>14</v>
      </c>
      <c r="EN139" s="185">
        <v>0</v>
      </c>
      <c r="EO139" s="185" t="s">
        <v>22</v>
      </c>
      <c r="EP139" s="185">
        <v>2</v>
      </c>
      <c r="EQ139" s="185">
        <v>0</v>
      </c>
      <c r="ER139" s="185">
        <v>0</v>
      </c>
      <c r="ES139" s="182">
        <v>43511</v>
      </c>
      <c r="ET139" s="192" t="s">
        <v>2994</v>
      </c>
      <c r="EU139" s="192">
        <v>967</v>
      </c>
      <c r="EV139" s="192" t="s">
        <v>2985</v>
      </c>
      <c r="EW139" s="192" t="s">
        <v>22</v>
      </c>
      <c r="EX139" s="192">
        <v>2</v>
      </c>
      <c r="EY139" s="192" t="s">
        <v>2993</v>
      </c>
      <c r="EZ139" s="192" t="s">
        <v>2992</v>
      </c>
      <c r="FA139" s="193">
        <v>44413</v>
      </c>
      <c r="FB139" s="191" t="s">
        <v>707</v>
      </c>
      <c r="FC139" s="185">
        <v>1</v>
      </c>
      <c r="FD139" s="185">
        <v>0</v>
      </c>
      <c r="FE139" s="185" t="s">
        <v>22</v>
      </c>
      <c r="FF139" s="185">
        <v>2</v>
      </c>
      <c r="FG139" s="185" t="s">
        <v>706</v>
      </c>
      <c r="FH139" s="185">
        <v>0</v>
      </c>
      <c r="FI139" s="182">
        <v>43511</v>
      </c>
      <c r="FJ139" s="191" t="s">
        <v>717</v>
      </c>
      <c r="FK139" s="192" t="s">
        <v>14</v>
      </c>
      <c r="FL139" s="192">
        <v>0</v>
      </c>
      <c r="FM139" s="192" t="s">
        <v>22</v>
      </c>
      <c r="FN139" s="192">
        <v>2</v>
      </c>
      <c r="FO139" s="192">
        <v>0</v>
      </c>
      <c r="FP139" s="189">
        <v>0</v>
      </c>
      <c r="FQ139" s="190">
        <v>43511</v>
      </c>
      <c r="FR139" s="191" t="s">
        <v>718</v>
      </c>
      <c r="FS139" s="185" t="s">
        <v>14</v>
      </c>
      <c r="FT139" s="185">
        <v>0</v>
      </c>
      <c r="FU139" s="185" t="s">
        <v>22</v>
      </c>
      <c r="FV139" s="185">
        <v>2</v>
      </c>
      <c r="FW139" s="185">
        <v>0</v>
      </c>
      <c r="FX139" s="185">
        <v>0</v>
      </c>
      <c r="FY139" s="182">
        <v>43511</v>
      </c>
      <c r="FZ139" s="192" t="s">
        <v>3644</v>
      </c>
      <c r="GA139" s="192">
        <v>0</v>
      </c>
      <c r="GB139" s="192" t="s">
        <v>2716</v>
      </c>
      <c r="GC139" s="192" t="s">
        <v>22</v>
      </c>
      <c r="GD139" s="192">
        <v>2</v>
      </c>
      <c r="GE139" s="192" t="s">
        <v>14</v>
      </c>
      <c r="GF139" s="192" t="s">
        <v>14</v>
      </c>
      <c r="GG139" s="193">
        <v>44490</v>
      </c>
      <c r="GH139" s="191" t="s">
        <v>3650</v>
      </c>
      <c r="GI139" s="185">
        <v>0</v>
      </c>
      <c r="GJ139" s="185" t="s">
        <v>2716</v>
      </c>
      <c r="GK139" s="185" t="s">
        <v>22</v>
      </c>
      <c r="GL139" s="185">
        <v>2</v>
      </c>
      <c r="GM139" s="185" t="s">
        <v>14</v>
      </c>
      <c r="GN139" s="185" t="s">
        <v>14</v>
      </c>
      <c r="GO139" s="182">
        <v>44490</v>
      </c>
      <c r="GP139" s="192" t="s">
        <v>3645</v>
      </c>
      <c r="GQ139" s="192">
        <v>0</v>
      </c>
      <c r="GR139" s="192" t="s">
        <v>2716</v>
      </c>
      <c r="GS139" s="192" t="s">
        <v>22</v>
      </c>
      <c r="GT139" s="192">
        <v>2</v>
      </c>
      <c r="GU139" s="192" t="s">
        <v>14</v>
      </c>
      <c r="GV139" s="192" t="s">
        <v>14</v>
      </c>
      <c r="GW139" s="193">
        <v>44490</v>
      </c>
      <c r="GX139" s="191" t="s">
        <v>3651</v>
      </c>
      <c r="GY139" s="185">
        <v>0</v>
      </c>
      <c r="GZ139" s="185" t="s">
        <v>2716</v>
      </c>
      <c r="HA139" s="185" t="s">
        <v>22</v>
      </c>
      <c r="HB139" s="185">
        <v>2</v>
      </c>
      <c r="HC139" s="185" t="s">
        <v>14</v>
      </c>
      <c r="HD139" s="185" t="s">
        <v>14</v>
      </c>
      <c r="HE139" s="182">
        <v>44490</v>
      </c>
      <c r="HF139" s="192" t="s">
        <v>3643</v>
      </c>
      <c r="HG139" s="192">
        <v>0</v>
      </c>
      <c r="HH139" s="192" t="s">
        <v>2716</v>
      </c>
      <c r="HI139" s="192" t="s">
        <v>22</v>
      </c>
      <c r="HJ139" s="192">
        <v>2</v>
      </c>
      <c r="HK139" s="192" t="s">
        <v>14</v>
      </c>
      <c r="HL139" s="192" t="s">
        <v>14</v>
      </c>
      <c r="HM139" s="193">
        <v>44490</v>
      </c>
      <c r="HN139" s="191" t="s">
        <v>3649</v>
      </c>
      <c r="HO139" s="185">
        <v>0</v>
      </c>
      <c r="HP139" s="185" t="s">
        <v>2716</v>
      </c>
      <c r="HQ139" s="185" t="s">
        <v>22</v>
      </c>
      <c r="HR139" s="185">
        <v>2</v>
      </c>
      <c r="HS139" s="185" t="s">
        <v>14</v>
      </c>
      <c r="HT139" s="185" t="s">
        <v>14</v>
      </c>
      <c r="HU139" s="182">
        <v>44490</v>
      </c>
      <c r="HV139" s="192" t="s">
        <v>3646</v>
      </c>
      <c r="HW139" s="192">
        <v>0</v>
      </c>
      <c r="HX139" s="192" t="s">
        <v>2716</v>
      </c>
      <c r="HY139" s="192" t="s">
        <v>22</v>
      </c>
      <c r="HZ139" s="192">
        <v>2</v>
      </c>
      <c r="IA139" s="192" t="s">
        <v>14</v>
      </c>
      <c r="IB139" s="192" t="s">
        <v>14</v>
      </c>
      <c r="IC139" s="193">
        <v>44490</v>
      </c>
      <c r="ID139" s="191" t="s">
        <v>3648</v>
      </c>
      <c r="IE139" s="185">
        <v>1</v>
      </c>
      <c r="IF139" s="185" t="s">
        <v>2716</v>
      </c>
      <c r="IG139" s="185" t="s">
        <v>22</v>
      </c>
      <c r="IH139" s="185">
        <v>2</v>
      </c>
      <c r="II139" s="185" t="s">
        <v>14</v>
      </c>
      <c r="IJ139" s="185" t="s">
        <v>14</v>
      </c>
      <c r="IK139" s="182">
        <v>44490</v>
      </c>
      <c r="IL139" s="192" t="s">
        <v>3647</v>
      </c>
      <c r="IM139" s="192">
        <v>0</v>
      </c>
      <c r="IN139" s="192" t="s">
        <v>2716</v>
      </c>
      <c r="IO139" s="192" t="s">
        <v>22</v>
      </c>
      <c r="IP139" s="192">
        <v>2</v>
      </c>
      <c r="IQ139" s="192" t="s">
        <v>14</v>
      </c>
      <c r="IR139" s="192" t="s">
        <v>14</v>
      </c>
      <c r="IS139" s="193">
        <v>44490</v>
      </c>
    </row>
    <row r="140" spans="1:253" s="187" customFormat="1" ht="12.95" customHeight="1" x14ac:dyDescent="0.2">
      <c r="A140" s="187" t="s">
        <v>725</v>
      </c>
      <c r="B140" s="187" t="s">
        <v>8433</v>
      </c>
      <c r="C140" s="187" t="s">
        <v>726</v>
      </c>
      <c r="D140" s="187" t="s">
        <v>727</v>
      </c>
      <c r="E140" s="187" t="s">
        <v>8120</v>
      </c>
      <c r="F140" s="187" t="s">
        <v>3207</v>
      </c>
      <c r="G140" s="180">
        <v>84339000</v>
      </c>
      <c r="H140" s="181" t="s">
        <v>3182</v>
      </c>
      <c r="I140" s="181" t="s">
        <v>47</v>
      </c>
      <c r="J140" s="181">
        <v>1</v>
      </c>
      <c r="K140" s="181" t="s">
        <v>3203</v>
      </c>
      <c r="L140" s="181" t="s">
        <v>3202</v>
      </c>
      <c r="M140" s="182">
        <v>44454</v>
      </c>
      <c r="N140" s="191" t="s">
        <v>740</v>
      </c>
      <c r="O140" s="183">
        <v>378923</v>
      </c>
      <c r="P140" s="183" t="s">
        <v>737</v>
      </c>
      <c r="Q140" s="183" t="s">
        <v>22</v>
      </c>
      <c r="R140" s="183">
        <v>2</v>
      </c>
      <c r="S140" s="183" t="s">
        <v>739</v>
      </c>
      <c r="T140" s="183" t="s">
        <v>738</v>
      </c>
      <c r="U140" s="184">
        <v>43511</v>
      </c>
      <c r="V140" s="191" t="s">
        <v>4963</v>
      </c>
      <c r="W140" s="181">
        <v>50600000</v>
      </c>
      <c r="X140" s="181" t="s">
        <v>4960</v>
      </c>
      <c r="Y140" s="181" t="s">
        <v>22</v>
      </c>
      <c r="Z140" s="181">
        <v>2</v>
      </c>
      <c r="AA140" s="181" t="s">
        <v>4962</v>
      </c>
      <c r="AB140" s="181" t="s">
        <v>4961</v>
      </c>
      <c r="AC140" s="182">
        <v>44559</v>
      </c>
      <c r="AD140" s="191" t="s">
        <v>7298</v>
      </c>
      <c r="AE140" s="189">
        <v>12594000</v>
      </c>
      <c r="AF140" s="189" t="s">
        <v>7295</v>
      </c>
      <c r="AG140" s="189" t="s">
        <v>22</v>
      </c>
      <c r="AH140" s="189">
        <v>2</v>
      </c>
      <c r="AI140" s="189" t="s">
        <v>7297</v>
      </c>
      <c r="AJ140" s="189" t="s">
        <v>7296</v>
      </c>
      <c r="AK140" s="190">
        <v>44671</v>
      </c>
      <c r="AL140" s="191" t="s">
        <v>7302</v>
      </c>
      <c r="AM140" s="181">
        <v>4094000</v>
      </c>
      <c r="AN140" s="181" t="s">
        <v>7299</v>
      </c>
      <c r="AO140" s="181" t="s">
        <v>22</v>
      </c>
      <c r="AP140" s="181">
        <v>2</v>
      </c>
      <c r="AQ140" s="181" t="s">
        <v>7301</v>
      </c>
      <c r="AR140" s="181" t="s">
        <v>7300</v>
      </c>
      <c r="AS140" s="182">
        <v>44671</v>
      </c>
      <c r="AT140" s="192" t="s">
        <v>736</v>
      </c>
      <c r="AU140" s="189" t="s">
        <v>14</v>
      </c>
      <c r="AV140" s="189">
        <v>0</v>
      </c>
      <c r="AW140" s="189" t="s">
        <v>22</v>
      </c>
      <c r="AX140" s="189">
        <v>2</v>
      </c>
      <c r="AY140" s="189" t="s">
        <v>730</v>
      </c>
      <c r="AZ140" s="189">
        <v>0</v>
      </c>
      <c r="BA140" s="190">
        <v>43511</v>
      </c>
      <c r="BB140" s="191" t="s">
        <v>735</v>
      </c>
      <c r="BC140" s="181" t="s">
        <v>14</v>
      </c>
      <c r="BD140" s="181">
        <v>0</v>
      </c>
      <c r="BE140" s="181" t="s">
        <v>22</v>
      </c>
      <c r="BF140" s="181">
        <v>2</v>
      </c>
      <c r="BG140" s="181" t="s">
        <v>730</v>
      </c>
      <c r="BH140" s="181">
        <v>0</v>
      </c>
      <c r="BI140" s="182">
        <v>43511</v>
      </c>
      <c r="BJ140" s="192" t="s">
        <v>7306</v>
      </c>
      <c r="BK140" s="192">
        <v>87</v>
      </c>
      <c r="BL140" s="192" t="s">
        <v>7303</v>
      </c>
      <c r="BM140" s="192" t="s">
        <v>19</v>
      </c>
      <c r="BN140" s="192">
        <v>3</v>
      </c>
      <c r="BO140" s="192" t="s">
        <v>7305</v>
      </c>
      <c r="BP140" s="189" t="s">
        <v>7304</v>
      </c>
      <c r="BQ140" s="193">
        <v>44671</v>
      </c>
      <c r="BR140" s="191" t="s">
        <v>729</v>
      </c>
      <c r="BS140" s="185" t="s">
        <v>14</v>
      </c>
      <c r="BT140" s="185">
        <v>0</v>
      </c>
      <c r="BU140" s="185" t="s">
        <v>22</v>
      </c>
      <c r="BV140" s="185">
        <v>2</v>
      </c>
      <c r="BW140" s="185" t="s">
        <v>728</v>
      </c>
      <c r="BX140" s="185">
        <v>0</v>
      </c>
      <c r="BY140" s="182">
        <v>43511</v>
      </c>
      <c r="BZ140" s="192" t="s">
        <v>731</v>
      </c>
      <c r="CA140" s="192" t="s">
        <v>14</v>
      </c>
      <c r="CB140" s="192">
        <v>0</v>
      </c>
      <c r="CC140" s="192" t="s">
        <v>14</v>
      </c>
      <c r="CD140" s="192" t="s">
        <v>14</v>
      </c>
      <c r="CE140" s="192" t="s">
        <v>730</v>
      </c>
      <c r="CF140" s="192">
        <v>0</v>
      </c>
      <c r="CG140" s="193">
        <v>43511</v>
      </c>
      <c r="CH140" s="191" t="s">
        <v>9162</v>
      </c>
      <c r="CI140" s="192" t="e">
        <v>#N/A</v>
      </c>
      <c r="CJ140" s="192" t="e">
        <v>#N/A</v>
      </c>
      <c r="CK140" s="192" t="e">
        <v>#N/A</v>
      </c>
      <c r="CL140" s="192" t="e">
        <v>#N/A</v>
      </c>
      <c r="CM140" s="192" t="e">
        <v>#N/A</v>
      </c>
      <c r="CN140" s="192" t="e">
        <v>#N/A</v>
      </c>
      <c r="CO140" s="194" t="e">
        <v>#N/A</v>
      </c>
      <c r="CP140" s="192" t="s">
        <v>734</v>
      </c>
      <c r="CQ140" s="185" t="s">
        <v>14</v>
      </c>
      <c r="CR140" s="185">
        <v>0</v>
      </c>
      <c r="CS140" s="185" t="s">
        <v>22</v>
      </c>
      <c r="CT140" s="185">
        <v>2</v>
      </c>
      <c r="CU140" s="185" t="s">
        <v>730</v>
      </c>
      <c r="CV140" s="185">
        <v>0</v>
      </c>
      <c r="CW140" s="182">
        <v>43511</v>
      </c>
      <c r="CX140" s="192" t="s">
        <v>7311</v>
      </c>
      <c r="CY140" s="189">
        <v>2438000</v>
      </c>
      <c r="CZ140" s="189" t="s">
        <v>7308</v>
      </c>
      <c r="DA140" s="189" t="s">
        <v>22</v>
      </c>
      <c r="DB140" s="189">
        <v>2</v>
      </c>
      <c r="DC140" s="189" t="s">
        <v>7310</v>
      </c>
      <c r="DD140" s="189" t="s">
        <v>7309</v>
      </c>
      <c r="DE140" s="195">
        <v>44671</v>
      </c>
      <c r="DF140" s="191" t="s">
        <v>7312</v>
      </c>
      <c r="DG140" s="181">
        <v>46506000</v>
      </c>
      <c r="DH140" s="185" t="s">
        <v>7308</v>
      </c>
      <c r="DI140" s="185" t="s">
        <v>22</v>
      </c>
      <c r="DJ140" s="185">
        <v>2</v>
      </c>
      <c r="DK140" s="185" t="s">
        <v>7310</v>
      </c>
      <c r="DL140" s="185" t="s">
        <v>7309</v>
      </c>
      <c r="DM140" s="182">
        <v>44671</v>
      </c>
      <c r="DN140" s="192" t="s">
        <v>7313</v>
      </c>
      <c r="DO140" s="189">
        <v>1656000</v>
      </c>
      <c r="DP140" s="192" t="s">
        <v>7308</v>
      </c>
      <c r="DQ140" s="192" t="s">
        <v>22</v>
      </c>
      <c r="DR140" s="192">
        <v>2</v>
      </c>
      <c r="DS140" s="192" t="s">
        <v>7310</v>
      </c>
      <c r="DT140" s="192" t="s">
        <v>7309</v>
      </c>
      <c r="DU140" s="193">
        <v>44671</v>
      </c>
      <c r="DV140" s="191" t="s">
        <v>7314</v>
      </c>
      <c r="DW140" s="181">
        <v>1694000</v>
      </c>
      <c r="DX140" s="185" t="s">
        <v>7308</v>
      </c>
      <c r="DY140" s="185" t="s">
        <v>22</v>
      </c>
      <c r="DZ140" s="185">
        <v>2</v>
      </c>
      <c r="EA140" s="185" t="s">
        <v>7310</v>
      </c>
      <c r="EB140" s="185" t="s">
        <v>7309</v>
      </c>
      <c r="EC140" s="182">
        <v>44671</v>
      </c>
      <c r="ED140" s="192" t="s">
        <v>7315</v>
      </c>
      <c r="EE140" s="189">
        <v>744000</v>
      </c>
      <c r="EF140" s="192" t="s">
        <v>7308</v>
      </c>
      <c r="EG140" s="192" t="s">
        <v>22</v>
      </c>
      <c r="EH140" s="192">
        <v>2</v>
      </c>
      <c r="EI140" s="192" t="s">
        <v>7310</v>
      </c>
      <c r="EJ140" s="192" t="s">
        <v>7309</v>
      </c>
      <c r="EK140" s="193">
        <v>44671</v>
      </c>
      <c r="EL140" s="191" t="s">
        <v>7316</v>
      </c>
      <c r="EM140" s="181">
        <v>0</v>
      </c>
      <c r="EN140" s="185" t="s">
        <v>7308</v>
      </c>
      <c r="EO140" s="185" t="s">
        <v>22</v>
      </c>
      <c r="EP140" s="185">
        <v>2</v>
      </c>
      <c r="EQ140" s="185" t="s">
        <v>7310</v>
      </c>
      <c r="ER140" s="185" t="s">
        <v>7309</v>
      </c>
      <c r="ES140" s="182">
        <v>44671</v>
      </c>
      <c r="ET140" s="192" t="s">
        <v>7307</v>
      </c>
      <c r="EU140" s="192">
        <v>87</v>
      </c>
      <c r="EV140" s="192" t="s">
        <v>7303</v>
      </c>
      <c r="EW140" s="192" t="s">
        <v>19</v>
      </c>
      <c r="EX140" s="192">
        <v>3</v>
      </c>
      <c r="EY140" s="192" t="s">
        <v>7305</v>
      </c>
      <c r="EZ140" s="192" t="s">
        <v>7304</v>
      </c>
      <c r="FA140" s="193">
        <v>44671</v>
      </c>
      <c r="FB140" s="191" t="s">
        <v>733</v>
      </c>
      <c r="FC140" s="185">
        <v>4</v>
      </c>
      <c r="FD140" s="185">
        <v>0</v>
      </c>
      <c r="FE140" s="185" t="s">
        <v>22</v>
      </c>
      <c r="FF140" s="185">
        <v>2</v>
      </c>
      <c r="FG140" s="185" t="s">
        <v>732</v>
      </c>
      <c r="FH140" s="185">
        <v>0</v>
      </c>
      <c r="FI140" s="182">
        <v>43511</v>
      </c>
      <c r="FJ140" s="191" t="s">
        <v>741</v>
      </c>
      <c r="FK140" s="192" t="s">
        <v>14</v>
      </c>
      <c r="FL140" s="192">
        <v>0</v>
      </c>
      <c r="FM140" s="192" t="s">
        <v>22</v>
      </c>
      <c r="FN140" s="192">
        <v>2</v>
      </c>
      <c r="FO140" s="192" t="s">
        <v>730</v>
      </c>
      <c r="FP140" s="189">
        <v>0</v>
      </c>
      <c r="FQ140" s="190">
        <v>43511</v>
      </c>
      <c r="FR140" s="191" t="s">
        <v>742</v>
      </c>
      <c r="FS140" s="185" t="s">
        <v>14</v>
      </c>
      <c r="FT140" s="185">
        <v>0</v>
      </c>
      <c r="FU140" s="185" t="s">
        <v>22</v>
      </c>
      <c r="FV140" s="185">
        <v>2</v>
      </c>
      <c r="FW140" s="185" t="s">
        <v>730</v>
      </c>
      <c r="FX140" s="185">
        <v>0</v>
      </c>
      <c r="FY140" s="182">
        <v>43511</v>
      </c>
      <c r="FZ140" s="192" t="s">
        <v>3563</v>
      </c>
      <c r="GA140" s="192">
        <v>1</v>
      </c>
      <c r="GB140" s="192" t="s">
        <v>2716</v>
      </c>
      <c r="GC140" s="192" t="s">
        <v>22</v>
      </c>
      <c r="GD140" s="192">
        <v>2</v>
      </c>
      <c r="GE140" s="192" t="s">
        <v>14</v>
      </c>
      <c r="GF140" s="192" t="s">
        <v>14</v>
      </c>
      <c r="GG140" s="193">
        <v>44489</v>
      </c>
      <c r="GH140" s="191" t="s">
        <v>3569</v>
      </c>
      <c r="GI140" s="185">
        <v>1</v>
      </c>
      <c r="GJ140" s="185" t="s">
        <v>2716</v>
      </c>
      <c r="GK140" s="185" t="s">
        <v>22</v>
      </c>
      <c r="GL140" s="185">
        <v>2</v>
      </c>
      <c r="GM140" s="185" t="s">
        <v>14</v>
      </c>
      <c r="GN140" s="185" t="s">
        <v>14</v>
      </c>
      <c r="GO140" s="182">
        <v>44489</v>
      </c>
      <c r="GP140" s="192" t="s">
        <v>3564</v>
      </c>
      <c r="GQ140" s="192">
        <v>1</v>
      </c>
      <c r="GR140" s="192" t="s">
        <v>2716</v>
      </c>
      <c r="GS140" s="192" t="s">
        <v>22</v>
      </c>
      <c r="GT140" s="192">
        <v>2</v>
      </c>
      <c r="GU140" s="192" t="s">
        <v>14</v>
      </c>
      <c r="GV140" s="192" t="s">
        <v>14</v>
      </c>
      <c r="GW140" s="193">
        <v>44489</v>
      </c>
      <c r="GX140" s="191" t="s">
        <v>3570</v>
      </c>
      <c r="GY140" s="185">
        <v>0</v>
      </c>
      <c r="GZ140" s="185" t="s">
        <v>2716</v>
      </c>
      <c r="HA140" s="185" t="s">
        <v>22</v>
      </c>
      <c r="HB140" s="185">
        <v>2</v>
      </c>
      <c r="HC140" s="185" t="s">
        <v>14</v>
      </c>
      <c r="HD140" s="185" t="s">
        <v>14</v>
      </c>
      <c r="HE140" s="182">
        <v>44489</v>
      </c>
      <c r="HF140" s="192" t="s">
        <v>3562</v>
      </c>
      <c r="HG140" s="192">
        <v>2</v>
      </c>
      <c r="HH140" s="192" t="s">
        <v>2716</v>
      </c>
      <c r="HI140" s="192" t="s">
        <v>22</v>
      </c>
      <c r="HJ140" s="192">
        <v>2</v>
      </c>
      <c r="HK140" s="192" t="s">
        <v>14</v>
      </c>
      <c r="HL140" s="192" t="s">
        <v>14</v>
      </c>
      <c r="HM140" s="193">
        <v>44489</v>
      </c>
      <c r="HN140" s="191" t="s">
        <v>3568</v>
      </c>
      <c r="HO140" s="185">
        <v>3</v>
      </c>
      <c r="HP140" s="185" t="s">
        <v>2716</v>
      </c>
      <c r="HQ140" s="185" t="s">
        <v>22</v>
      </c>
      <c r="HR140" s="185">
        <v>2</v>
      </c>
      <c r="HS140" s="185" t="s">
        <v>14</v>
      </c>
      <c r="HT140" s="185" t="s">
        <v>14</v>
      </c>
      <c r="HU140" s="182">
        <v>44489</v>
      </c>
      <c r="HV140" s="192" t="s">
        <v>3565</v>
      </c>
      <c r="HW140" s="192">
        <v>0</v>
      </c>
      <c r="HX140" s="192" t="s">
        <v>2716</v>
      </c>
      <c r="HY140" s="192" t="s">
        <v>22</v>
      </c>
      <c r="HZ140" s="192">
        <v>2</v>
      </c>
      <c r="IA140" s="192" t="s">
        <v>14</v>
      </c>
      <c r="IB140" s="192" t="s">
        <v>14</v>
      </c>
      <c r="IC140" s="193">
        <v>44489</v>
      </c>
      <c r="ID140" s="191" t="s">
        <v>3567</v>
      </c>
      <c r="IE140" s="185">
        <v>3</v>
      </c>
      <c r="IF140" s="185" t="s">
        <v>2716</v>
      </c>
      <c r="IG140" s="185" t="s">
        <v>22</v>
      </c>
      <c r="IH140" s="185">
        <v>2</v>
      </c>
      <c r="II140" s="185" t="s">
        <v>14</v>
      </c>
      <c r="IJ140" s="185" t="s">
        <v>14</v>
      </c>
      <c r="IK140" s="182">
        <v>44489</v>
      </c>
      <c r="IL140" s="192" t="s">
        <v>3566</v>
      </c>
      <c r="IM140" s="192">
        <v>1</v>
      </c>
      <c r="IN140" s="192" t="s">
        <v>2716</v>
      </c>
      <c r="IO140" s="192" t="s">
        <v>22</v>
      </c>
      <c r="IP140" s="192">
        <v>2</v>
      </c>
      <c r="IQ140" s="192" t="s">
        <v>14</v>
      </c>
      <c r="IR140" s="192" t="s">
        <v>14</v>
      </c>
      <c r="IS140" s="193">
        <v>44489</v>
      </c>
    </row>
    <row r="141" spans="1:253" s="187" customFormat="1" ht="12.95" customHeight="1" x14ac:dyDescent="0.2">
      <c r="A141" s="187" t="s">
        <v>743</v>
      </c>
      <c r="B141" s="187" t="s">
        <v>8427</v>
      </c>
      <c r="C141" s="187" t="s">
        <v>744</v>
      </c>
      <c r="D141" s="187" t="s">
        <v>727</v>
      </c>
      <c r="E141" s="187" t="s">
        <v>8120</v>
      </c>
      <c r="F141" s="187" t="s">
        <v>3205</v>
      </c>
      <c r="G141" s="180">
        <v>84339000</v>
      </c>
      <c r="H141" s="181" t="s">
        <v>3182</v>
      </c>
      <c r="I141" s="181" t="s">
        <v>47</v>
      </c>
      <c r="J141" s="181">
        <v>1</v>
      </c>
      <c r="K141" s="181" t="s">
        <v>3203</v>
      </c>
      <c r="L141" s="181" t="s">
        <v>3202</v>
      </c>
      <c r="M141" s="182">
        <v>44454</v>
      </c>
      <c r="N141" s="196" t="s">
        <v>760</v>
      </c>
      <c r="O141" s="183">
        <v>132028</v>
      </c>
      <c r="P141" s="183" t="s">
        <v>757</v>
      </c>
      <c r="Q141" s="183" t="s">
        <v>22</v>
      </c>
      <c r="R141" s="183">
        <v>2</v>
      </c>
      <c r="S141" s="183" t="s">
        <v>759</v>
      </c>
      <c r="T141" s="183" t="s">
        <v>758</v>
      </c>
      <c r="U141" s="184">
        <v>43511</v>
      </c>
      <c r="V141" s="196" t="s">
        <v>4955</v>
      </c>
      <c r="W141" s="181">
        <v>36158000</v>
      </c>
      <c r="X141" s="181" t="s">
        <v>4952</v>
      </c>
      <c r="Y141" s="181" t="s">
        <v>22</v>
      </c>
      <c r="Z141" s="181">
        <v>2</v>
      </c>
      <c r="AA141" s="181" t="s">
        <v>4954</v>
      </c>
      <c r="AB141" s="181" t="s">
        <v>4953</v>
      </c>
      <c r="AC141" s="182">
        <v>44559</v>
      </c>
      <c r="AD141" s="196" t="s">
        <v>7318</v>
      </c>
      <c r="AE141" s="189">
        <v>12264000</v>
      </c>
      <c r="AF141" s="189" t="s">
        <v>7299</v>
      </c>
      <c r="AG141" s="189" t="s">
        <v>22</v>
      </c>
      <c r="AH141" s="189">
        <v>2</v>
      </c>
      <c r="AI141" s="189" t="s">
        <v>7317</v>
      </c>
      <c r="AJ141" s="189" t="s">
        <v>7300</v>
      </c>
      <c r="AK141" s="190">
        <v>44671</v>
      </c>
      <c r="AL141" s="196" t="s">
        <v>7322</v>
      </c>
      <c r="AM141" s="181">
        <v>3764000</v>
      </c>
      <c r="AN141" s="181" t="s">
        <v>7319</v>
      </c>
      <c r="AO141" s="181" t="s">
        <v>22</v>
      </c>
      <c r="AP141" s="181">
        <v>2</v>
      </c>
      <c r="AQ141" s="181" t="s">
        <v>7321</v>
      </c>
      <c r="AR141" s="181" t="s">
        <v>7320</v>
      </c>
      <c r="AS141" s="182">
        <v>44671</v>
      </c>
      <c r="AT141" s="197" t="s">
        <v>756</v>
      </c>
      <c r="AU141" s="189" t="s">
        <v>14</v>
      </c>
      <c r="AV141" s="189">
        <v>0</v>
      </c>
      <c r="AW141" s="189" t="s">
        <v>22</v>
      </c>
      <c r="AX141" s="189">
        <v>2</v>
      </c>
      <c r="AY141" s="189" t="s">
        <v>755</v>
      </c>
      <c r="AZ141" s="189">
        <v>0</v>
      </c>
      <c r="BA141" s="190">
        <v>43511</v>
      </c>
      <c r="BB141" s="196" t="s">
        <v>754</v>
      </c>
      <c r="BC141" s="181" t="s">
        <v>14</v>
      </c>
      <c r="BD141" s="181">
        <v>0</v>
      </c>
      <c r="BE141" s="181" t="s">
        <v>22</v>
      </c>
      <c r="BF141" s="181">
        <v>2</v>
      </c>
      <c r="BG141" s="181" t="s">
        <v>753</v>
      </c>
      <c r="BH141" s="181">
        <v>0</v>
      </c>
      <c r="BI141" s="182">
        <v>43511</v>
      </c>
      <c r="BJ141" s="197" t="s">
        <v>7323</v>
      </c>
      <c r="BK141" s="197" t="s">
        <v>14</v>
      </c>
      <c r="BL141" s="197" t="s">
        <v>1216</v>
      </c>
      <c r="BM141" s="197" t="s">
        <v>14</v>
      </c>
      <c r="BN141" s="197" t="s">
        <v>14</v>
      </c>
      <c r="BO141" s="197" t="s">
        <v>1216</v>
      </c>
      <c r="BP141" s="189" t="s">
        <v>1216</v>
      </c>
      <c r="BQ141" s="198">
        <v>44671</v>
      </c>
      <c r="BR141" s="196" t="s">
        <v>746</v>
      </c>
      <c r="BS141" s="199">
        <v>0</v>
      </c>
      <c r="BT141" s="199">
        <v>0</v>
      </c>
      <c r="BU141" s="199" t="s">
        <v>22</v>
      </c>
      <c r="BV141" s="199">
        <v>2</v>
      </c>
      <c r="BW141" s="199" t="s">
        <v>745</v>
      </c>
      <c r="BX141" s="199">
        <v>0</v>
      </c>
      <c r="BY141" s="182">
        <v>43511</v>
      </c>
      <c r="BZ141" s="197" t="s">
        <v>748</v>
      </c>
      <c r="CA141" s="197">
        <v>0</v>
      </c>
      <c r="CB141" s="197">
        <v>0</v>
      </c>
      <c r="CC141" s="197" t="s">
        <v>22</v>
      </c>
      <c r="CD141" s="197">
        <v>2</v>
      </c>
      <c r="CE141" s="197" t="s">
        <v>747</v>
      </c>
      <c r="CF141" s="197">
        <v>0</v>
      </c>
      <c r="CG141" s="198">
        <v>43511</v>
      </c>
      <c r="CH141" s="196" t="s">
        <v>9163</v>
      </c>
      <c r="CI141" s="197" t="e">
        <v>#N/A</v>
      </c>
      <c r="CJ141" s="197" t="e">
        <v>#N/A</v>
      </c>
      <c r="CK141" s="197" t="e">
        <v>#N/A</v>
      </c>
      <c r="CL141" s="197" t="e">
        <v>#N/A</v>
      </c>
      <c r="CM141" s="197" t="e">
        <v>#N/A</v>
      </c>
      <c r="CN141" s="197" t="e">
        <v>#N/A</v>
      </c>
      <c r="CO141" s="200" t="e">
        <v>#N/A</v>
      </c>
      <c r="CP141" s="197" t="s">
        <v>752</v>
      </c>
      <c r="CQ141" s="199" t="s">
        <v>14</v>
      </c>
      <c r="CR141" s="199">
        <v>0</v>
      </c>
      <c r="CS141" s="199" t="s">
        <v>22</v>
      </c>
      <c r="CT141" s="199">
        <v>2</v>
      </c>
      <c r="CU141" s="199" t="s">
        <v>751</v>
      </c>
      <c r="CV141" s="199">
        <v>0</v>
      </c>
      <c r="CW141" s="182">
        <v>43511</v>
      </c>
      <c r="CX141" s="197" t="s">
        <v>7328</v>
      </c>
      <c r="CY141" s="189">
        <v>2108000</v>
      </c>
      <c r="CZ141" s="189" t="s">
        <v>7325</v>
      </c>
      <c r="DA141" s="189" t="s">
        <v>22</v>
      </c>
      <c r="DB141" s="189">
        <v>2</v>
      </c>
      <c r="DC141" s="189" t="s">
        <v>7327</v>
      </c>
      <c r="DD141" s="189" t="s">
        <v>7326</v>
      </c>
      <c r="DE141" s="195">
        <v>44671</v>
      </c>
      <c r="DF141" s="196" t="s">
        <v>7329</v>
      </c>
      <c r="DG141" s="181">
        <v>23894000</v>
      </c>
      <c r="DH141" s="199" t="s">
        <v>7325</v>
      </c>
      <c r="DI141" s="199" t="s">
        <v>22</v>
      </c>
      <c r="DJ141" s="199">
        <v>2</v>
      </c>
      <c r="DK141" s="199" t="s">
        <v>7327</v>
      </c>
      <c r="DL141" s="199" t="s">
        <v>7326</v>
      </c>
      <c r="DM141" s="182">
        <v>44671</v>
      </c>
      <c r="DN141" s="197" t="s">
        <v>7330</v>
      </c>
      <c r="DO141" s="189">
        <v>10156000</v>
      </c>
      <c r="DP141" s="197" t="s">
        <v>7325</v>
      </c>
      <c r="DQ141" s="197" t="s">
        <v>22</v>
      </c>
      <c r="DR141" s="197">
        <v>2</v>
      </c>
      <c r="DS141" s="197" t="s">
        <v>7327</v>
      </c>
      <c r="DT141" s="197" t="s">
        <v>7326</v>
      </c>
      <c r="DU141" s="198">
        <v>44671</v>
      </c>
      <c r="DV141" s="196" t="s">
        <v>7331</v>
      </c>
      <c r="DW141" s="181">
        <v>1694000</v>
      </c>
      <c r="DX141" s="199" t="s">
        <v>7325</v>
      </c>
      <c r="DY141" s="199" t="s">
        <v>22</v>
      </c>
      <c r="DZ141" s="199">
        <v>2</v>
      </c>
      <c r="EA141" s="199" t="s">
        <v>7327</v>
      </c>
      <c r="EB141" s="199" t="s">
        <v>7326</v>
      </c>
      <c r="EC141" s="182">
        <v>44671</v>
      </c>
      <c r="ED141" s="197" t="s">
        <v>7332</v>
      </c>
      <c r="EE141" s="189">
        <v>414000</v>
      </c>
      <c r="EF141" s="197" t="s">
        <v>7325</v>
      </c>
      <c r="EG141" s="197" t="s">
        <v>22</v>
      </c>
      <c r="EH141" s="197">
        <v>2</v>
      </c>
      <c r="EI141" s="197" t="s">
        <v>7327</v>
      </c>
      <c r="EJ141" s="197" t="s">
        <v>7326</v>
      </c>
      <c r="EK141" s="198">
        <v>44671</v>
      </c>
      <c r="EL141" s="196" t="s">
        <v>7333</v>
      </c>
      <c r="EM141" s="181">
        <v>0</v>
      </c>
      <c r="EN141" s="199" t="s">
        <v>7325</v>
      </c>
      <c r="EO141" s="199" t="s">
        <v>22</v>
      </c>
      <c r="EP141" s="199">
        <v>2</v>
      </c>
      <c r="EQ141" s="199" t="s">
        <v>7327</v>
      </c>
      <c r="ER141" s="199" t="s">
        <v>7326</v>
      </c>
      <c r="ES141" s="182">
        <v>44671</v>
      </c>
      <c r="ET141" s="197" t="s">
        <v>7324</v>
      </c>
      <c r="EU141" s="197">
        <v>87</v>
      </c>
      <c r="EV141" s="197" t="s">
        <v>7303</v>
      </c>
      <c r="EW141" s="197" t="s">
        <v>19</v>
      </c>
      <c r="EX141" s="197">
        <v>3</v>
      </c>
      <c r="EY141" s="197" t="s">
        <v>7305</v>
      </c>
      <c r="EZ141" s="197" t="s">
        <v>7304</v>
      </c>
      <c r="FA141" s="198">
        <v>44671</v>
      </c>
      <c r="FB141" s="196" t="s">
        <v>750</v>
      </c>
      <c r="FC141" s="199">
        <v>2</v>
      </c>
      <c r="FD141" s="199">
        <v>0</v>
      </c>
      <c r="FE141" s="199" t="s">
        <v>22</v>
      </c>
      <c r="FF141" s="199">
        <v>2</v>
      </c>
      <c r="FG141" s="199" t="s">
        <v>749</v>
      </c>
      <c r="FH141" s="199">
        <v>0</v>
      </c>
      <c r="FI141" s="182">
        <v>43511</v>
      </c>
      <c r="FJ141" s="196" t="s">
        <v>762</v>
      </c>
      <c r="FK141" s="197" t="s">
        <v>14</v>
      </c>
      <c r="FL141" s="197">
        <v>0</v>
      </c>
      <c r="FM141" s="197" t="s">
        <v>22</v>
      </c>
      <c r="FN141" s="197">
        <v>2</v>
      </c>
      <c r="FO141" s="197" t="s">
        <v>761</v>
      </c>
      <c r="FP141" s="189">
        <v>0</v>
      </c>
      <c r="FQ141" s="190">
        <v>43511</v>
      </c>
      <c r="FR141" s="196" t="s">
        <v>763</v>
      </c>
      <c r="FS141" s="199" t="s">
        <v>14</v>
      </c>
      <c r="FT141" s="199">
        <v>0</v>
      </c>
      <c r="FU141" s="199" t="s">
        <v>22</v>
      </c>
      <c r="FV141" s="199">
        <v>2</v>
      </c>
      <c r="FW141" s="199" t="s">
        <v>761</v>
      </c>
      <c r="FX141" s="199">
        <v>0</v>
      </c>
      <c r="FY141" s="182">
        <v>43511</v>
      </c>
      <c r="FZ141" s="197" t="s">
        <v>3572</v>
      </c>
      <c r="GA141" s="197">
        <v>1</v>
      </c>
      <c r="GB141" s="197" t="s">
        <v>2716</v>
      </c>
      <c r="GC141" s="197" t="s">
        <v>22</v>
      </c>
      <c r="GD141" s="197">
        <v>2</v>
      </c>
      <c r="GE141" s="197" t="s">
        <v>14</v>
      </c>
      <c r="GF141" s="197" t="s">
        <v>14</v>
      </c>
      <c r="GG141" s="198">
        <v>44489</v>
      </c>
      <c r="GH141" s="196" t="s">
        <v>3578</v>
      </c>
      <c r="GI141" s="199">
        <v>0</v>
      </c>
      <c r="GJ141" s="199" t="s">
        <v>2716</v>
      </c>
      <c r="GK141" s="199" t="s">
        <v>22</v>
      </c>
      <c r="GL141" s="199">
        <v>2</v>
      </c>
      <c r="GM141" s="199" t="s">
        <v>14</v>
      </c>
      <c r="GN141" s="199" t="s">
        <v>14</v>
      </c>
      <c r="GO141" s="182">
        <v>44489</v>
      </c>
      <c r="GP141" s="197" t="s">
        <v>3573</v>
      </c>
      <c r="GQ141" s="197">
        <v>1</v>
      </c>
      <c r="GR141" s="197" t="s">
        <v>2716</v>
      </c>
      <c r="GS141" s="197" t="s">
        <v>22</v>
      </c>
      <c r="GT141" s="197">
        <v>2</v>
      </c>
      <c r="GU141" s="197" t="s">
        <v>14</v>
      </c>
      <c r="GV141" s="197" t="s">
        <v>14</v>
      </c>
      <c r="GW141" s="198">
        <v>44489</v>
      </c>
      <c r="GX141" s="196" t="s">
        <v>3579</v>
      </c>
      <c r="GY141" s="199">
        <v>0</v>
      </c>
      <c r="GZ141" s="199" t="s">
        <v>2716</v>
      </c>
      <c r="HA141" s="199" t="s">
        <v>22</v>
      </c>
      <c r="HB141" s="199">
        <v>2</v>
      </c>
      <c r="HC141" s="199" t="s">
        <v>14</v>
      </c>
      <c r="HD141" s="199" t="s">
        <v>14</v>
      </c>
      <c r="HE141" s="182">
        <v>44489</v>
      </c>
      <c r="HF141" s="197" t="s">
        <v>3571</v>
      </c>
      <c r="HG141" s="197">
        <v>2</v>
      </c>
      <c r="HH141" s="197" t="s">
        <v>2716</v>
      </c>
      <c r="HI141" s="197" t="s">
        <v>22</v>
      </c>
      <c r="HJ141" s="197">
        <v>2</v>
      </c>
      <c r="HK141" s="197" t="s">
        <v>14</v>
      </c>
      <c r="HL141" s="197" t="s">
        <v>14</v>
      </c>
      <c r="HM141" s="198">
        <v>44489</v>
      </c>
      <c r="HN141" s="196" t="s">
        <v>3577</v>
      </c>
      <c r="HO141" s="199">
        <v>3</v>
      </c>
      <c r="HP141" s="199" t="s">
        <v>2716</v>
      </c>
      <c r="HQ141" s="199" t="s">
        <v>22</v>
      </c>
      <c r="HR141" s="199">
        <v>2</v>
      </c>
      <c r="HS141" s="199" t="s">
        <v>14</v>
      </c>
      <c r="HT141" s="199" t="s">
        <v>14</v>
      </c>
      <c r="HU141" s="182">
        <v>44489</v>
      </c>
      <c r="HV141" s="197" t="s">
        <v>3574</v>
      </c>
      <c r="HW141" s="197">
        <v>0</v>
      </c>
      <c r="HX141" s="197" t="s">
        <v>2716</v>
      </c>
      <c r="HY141" s="197" t="s">
        <v>22</v>
      </c>
      <c r="HZ141" s="197">
        <v>2</v>
      </c>
      <c r="IA141" s="197" t="s">
        <v>14</v>
      </c>
      <c r="IB141" s="197" t="s">
        <v>14</v>
      </c>
      <c r="IC141" s="198">
        <v>44489</v>
      </c>
      <c r="ID141" s="196" t="s">
        <v>3576</v>
      </c>
      <c r="IE141" s="199">
        <v>3</v>
      </c>
      <c r="IF141" s="199" t="s">
        <v>2716</v>
      </c>
      <c r="IG141" s="199" t="s">
        <v>22</v>
      </c>
      <c r="IH141" s="199">
        <v>2</v>
      </c>
      <c r="II141" s="199" t="s">
        <v>14</v>
      </c>
      <c r="IJ141" s="199" t="s">
        <v>14</v>
      </c>
      <c r="IK141" s="182">
        <v>44489</v>
      </c>
      <c r="IL141" s="197" t="s">
        <v>3575</v>
      </c>
      <c r="IM141" s="197">
        <v>1</v>
      </c>
      <c r="IN141" s="197" t="s">
        <v>2716</v>
      </c>
      <c r="IO141" s="197" t="s">
        <v>22</v>
      </c>
      <c r="IP141" s="197">
        <v>2</v>
      </c>
      <c r="IQ141" s="197" t="s">
        <v>14</v>
      </c>
      <c r="IR141" s="197" t="s">
        <v>14</v>
      </c>
      <c r="IS141" s="198">
        <v>44489</v>
      </c>
    </row>
    <row r="142" spans="1:253" x14ac:dyDescent="0.25">
      <c r="A142" s="187" t="s">
        <v>764</v>
      </c>
      <c r="B142" s="187" t="s">
        <v>8427</v>
      </c>
      <c r="C142" s="187" t="s">
        <v>765</v>
      </c>
      <c r="D142" s="187" t="s">
        <v>727</v>
      </c>
      <c r="E142" s="187" t="s">
        <v>8120</v>
      </c>
      <c r="F142" s="187" t="s">
        <v>3206</v>
      </c>
      <c r="G142" s="180">
        <v>84339000</v>
      </c>
      <c r="H142" s="181" t="s">
        <v>3182</v>
      </c>
      <c r="I142" s="181" t="s">
        <v>47</v>
      </c>
      <c r="J142" s="181">
        <v>1</v>
      </c>
      <c r="K142" s="181" t="s">
        <v>3203</v>
      </c>
      <c r="L142" s="181" t="s">
        <v>3202</v>
      </c>
      <c r="M142" s="182">
        <v>44454</v>
      </c>
      <c r="N142" s="196" t="s">
        <v>775</v>
      </c>
      <c r="O142" s="183">
        <v>177504</v>
      </c>
      <c r="P142" s="183" t="s">
        <v>773</v>
      </c>
      <c r="Q142" s="183" t="s">
        <v>22</v>
      </c>
      <c r="R142" s="183">
        <v>2</v>
      </c>
      <c r="S142" s="183">
        <v>0</v>
      </c>
      <c r="T142" s="183" t="s">
        <v>774</v>
      </c>
      <c r="U142" s="184">
        <v>43511</v>
      </c>
      <c r="V142" s="196" t="s">
        <v>4959</v>
      </c>
      <c r="W142" s="181">
        <v>37626000</v>
      </c>
      <c r="X142" s="181" t="s">
        <v>4956</v>
      </c>
      <c r="Y142" s="181" t="s">
        <v>22</v>
      </c>
      <c r="Z142" s="181">
        <v>2</v>
      </c>
      <c r="AA142" s="181" t="s">
        <v>4958</v>
      </c>
      <c r="AB142" s="181" t="s">
        <v>4957</v>
      </c>
      <c r="AC142" s="182">
        <v>44559</v>
      </c>
      <c r="AD142" s="196" t="s">
        <v>7335</v>
      </c>
      <c r="AE142" s="189">
        <v>12594000</v>
      </c>
      <c r="AF142" s="189" t="s">
        <v>7295</v>
      </c>
      <c r="AG142" s="189" t="s">
        <v>22</v>
      </c>
      <c r="AH142" s="189">
        <v>2</v>
      </c>
      <c r="AI142" s="189" t="s">
        <v>7334</v>
      </c>
      <c r="AJ142" s="189" t="s">
        <v>7296</v>
      </c>
      <c r="AK142" s="190">
        <v>44671</v>
      </c>
      <c r="AL142" s="196" t="s">
        <v>7337</v>
      </c>
      <c r="AM142" s="181">
        <v>4094000</v>
      </c>
      <c r="AN142" s="181" t="s">
        <v>7299</v>
      </c>
      <c r="AO142" s="181" t="s">
        <v>22</v>
      </c>
      <c r="AP142" s="181">
        <v>2</v>
      </c>
      <c r="AQ142" s="181" t="s">
        <v>7336</v>
      </c>
      <c r="AR142" s="181" t="s">
        <v>7300</v>
      </c>
      <c r="AS142" s="182">
        <v>44671</v>
      </c>
      <c r="AT142" s="197" t="s">
        <v>772</v>
      </c>
      <c r="AU142" s="189" t="s">
        <v>14</v>
      </c>
      <c r="AV142" s="189">
        <v>0</v>
      </c>
      <c r="AW142" s="189" t="s">
        <v>22</v>
      </c>
      <c r="AX142" s="189">
        <v>2</v>
      </c>
      <c r="AY142" s="189">
        <v>0</v>
      </c>
      <c r="AZ142" s="189">
        <v>0</v>
      </c>
      <c r="BA142" s="190">
        <v>43511</v>
      </c>
      <c r="BB142" s="196" t="s">
        <v>771</v>
      </c>
      <c r="BC142" s="181" t="s">
        <v>14</v>
      </c>
      <c r="BD142" s="181">
        <v>0</v>
      </c>
      <c r="BE142" s="181" t="s">
        <v>22</v>
      </c>
      <c r="BF142" s="181">
        <v>2</v>
      </c>
      <c r="BG142" s="181">
        <v>0</v>
      </c>
      <c r="BH142" s="181">
        <v>0</v>
      </c>
      <c r="BI142" s="182">
        <v>43511</v>
      </c>
      <c r="BJ142" s="197" t="s">
        <v>7340</v>
      </c>
      <c r="BK142" s="197">
        <v>13</v>
      </c>
      <c r="BL142" s="197" t="s">
        <v>7338</v>
      </c>
      <c r="BM142" s="197" t="s">
        <v>19</v>
      </c>
      <c r="BN142" s="197">
        <v>3</v>
      </c>
      <c r="BO142" s="197" t="s">
        <v>7339</v>
      </c>
      <c r="BP142" s="189" t="s">
        <v>1836</v>
      </c>
      <c r="BQ142" s="198">
        <v>44671</v>
      </c>
      <c r="BR142" s="196" t="s">
        <v>766</v>
      </c>
      <c r="BS142" s="199">
        <v>0</v>
      </c>
      <c r="BT142" s="199">
        <v>0</v>
      </c>
      <c r="BU142" s="199" t="s">
        <v>22</v>
      </c>
      <c r="BV142" s="199">
        <v>2</v>
      </c>
      <c r="BW142" s="199">
        <v>0</v>
      </c>
      <c r="BX142" s="199">
        <v>0</v>
      </c>
      <c r="BY142" s="182">
        <v>43511</v>
      </c>
      <c r="BZ142" s="197" t="s">
        <v>767</v>
      </c>
      <c r="CA142" s="197">
        <v>0</v>
      </c>
      <c r="CB142" s="197">
        <v>0</v>
      </c>
      <c r="CC142" s="197" t="s">
        <v>22</v>
      </c>
      <c r="CD142" s="197">
        <v>2</v>
      </c>
      <c r="CE142" s="197">
        <v>0</v>
      </c>
      <c r="CF142" s="197">
        <v>0</v>
      </c>
      <c r="CG142" s="198">
        <v>43511</v>
      </c>
      <c r="CH142" s="196" t="s">
        <v>9164</v>
      </c>
      <c r="CI142" s="197" t="e">
        <v>#N/A</v>
      </c>
      <c r="CJ142" s="197" t="e">
        <v>#N/A</v>
      </c>
      <c r="CK142" s="197" t="e">
        <v>#N/A</v>
      </c>
      <c r="CL142" s="197" t="e">
        <v>#N/A</v>
      </c>
      <c r="CM142" s="197" t="e">
        <v>#N/A</v>
      </c>
      <c r="CN142" s="197" t="e">
        <v>#N/A</v>
      </c>
      <c r="CO142" s="200" t="e">
        <v>#N/A</v>
      </c>
      <c r="CP142" s="197" t="s">
        <v>770</v>
      </c>
      <c r="CQ142" s="199" t="s">
        <v>14</v>
      </c>
      <c r="CR142" s="199">
        <v>0</v>
      </c>
      <c r="CS142" s="199" t="s">
        <v>22</v>
      </c>
      <c r="CT142" s="199">
        <v>2</v>
      </c>
      <c r="CU142" s="199">
        <v>0</v>
      </c>
      <c r="CV142" s="199">
        <v>0</v>
      </c>
      <c r="CW142" s="182">
        <v>43511</v>
      </c>
      <c r="CX142" s="197" t="s">
        <v>7343</v>
      </c>
      <c r="CY142" s="189">
        <v>2438000</v>
      </c>
      <c r="CZ142" s="189" t="s">
        <v>7308</v>
      </c>
      <c r="DA142" s="189" t="s">
        <v>22</v>
      </c>
      <c r="DB142" s="189">
        <v>2</v>
      </c>
      <c r="DC142" s="189" t="s">
        <v>7342</v>
      </c>
      <c r="DD142" s="189" t="s">
        <v>7309</v>
      </c>
      <c r="DE142" s="195">
        <v>44671</v>
      </c>
      <c r="DF142" s="196" t="s">
        <v>7344</v>
      </c>
      <c r="DG142" s="181">
        <v>25032000</v>
      </c>
      <c r="DH142" s="199" t="s">
        <v>7308</v>
      </c>
      <c r="DI142" s="199" t="s">
        <v>22</v>
      </c>
      <c r="DJ142" s="199">
        <v>2</v>
      </c>
      <c r="DK142" s="199" t="s">
        <v>7342</v>
      </c>
      <c r="DL142" s="199" t="s">
        <v>7309</v>
      </c>
      <c r="DM142" s="182">
        <v>44671</v>
      </c>
      <c r="DN142" s="197" t="s">
        <v>7345</v>
      </c>
      <c r="DO142" s="189">
        <v>10156000</v>
      </c>
      <c r="DP142" s="197" t="s">
        <v>7308</v>
      </c>
      <c r="DQ142" s="197" t="s">
        <v>22</v>
      </c>
      <c r="DR142" s="197">
        <v>2</v>
      </c>
      <c r="DS142" s="197" t="s">
        <v>7342</v>
      </c>
      <c r="DT142" s="197" t="s">
        <v>7309</v>
      </c>
      <c r="DU142" s="198">
        <v>44671</v>
      </c>
      <c r="DV142" s="196" t="s">
        <v>7346</v>
      </c>
      <c r="DW142" s="181">
        <v>1694000</v>
      </c>
      <c r="DX142" s="199" t="s">
        <v>7308</v>
      </c>
      <c r="DY142" s="199" t="s">
        <v>22</v>
      </c>
      <c r="DZ142" s="199">
        <v>2</v>
      </c>
      <c r="EA142" s="199" t="s">
        <v>7342</v>
      </c>
      <c r="EB142" s="199" t="s">
        <v>7309</v>
      </c>
      <c r="EC142" s="182">
        <v>44671</v>
      </c>
      <c r="ED142" s="197" t="s">
        <v>7347</v>
      </c>
      <c r="EE142" s="189">
        <v>744000</v>
      </c>
      <c r="EF142" s="197" t="s">
        <v>7308</v>
      </c>
      <c r="EG142" s="197" t="s">
        <v>22</v>
      </c>
      <c r="EH142" s="197">
        <v>2</v>
      </c>
      <c r="EI142" s="197" t="s">
        <v>7342</v>
      </c>
      <c r="EJ142" s="197" t="s">
        <v>7309</v>
      </c>
      <c r="EK142" s="198">
        <v>44671</v>
      </c>
      <c r="EL142" s="196" t="s">
        <v>7348</v>
      </c>
      <c r="EM142" s="181">
        <v>0</v>
      </c>
      <c r="EN142" s="199" t="s">
        <v>7308</v>
      </c>
      <c r="EO142" s="199" t="s">
        <v>22</v>
      </c>
      <c r="EP142" s="199">
        <v>2</v>
      </c>
      <c r="EQ142" s="199" t="s">
        <v>7342</v>
      </c>
      <c r="ER142" s="199" t="s">
        <v>7309</v>
      </c>
      <c r="ES142" s="182">
        <v>44671</v>
      </c>
      <c r="ET142" s="197" t="s">
        <v>7341</v>
      </c>
      <c r="EU142" s="197">
        <v>87</v>
      </c>
      <c r="EV142" s="197" t="s">
        <v>7303</v>
      </c>
      <c r="EW142" s="197" t="s">
        <v>19</v>
      </c>
      <c r="EX142" s="197">
        <v>3</v>
      </c>
      <c r="EY142" s="197" t="s">
        <v>7305</v>
      </c>
      <c r="EZ142" s="197" t="s">
        <v>7304</v>
      </c>
      <c r="FA142" s="198">
        <v>44671</v>
      </c>
      <c r="FB142" s="196" t="s">
        <v>769</v>
      </c>
      <c r="FC142" s="199">
        <v>2</v>
      </c>
      <c r="FD142" s="199">
        <v>0</v>
      </c>
      <c r="FE142" s="199" t="s">
        <v>22</v>
      </c>
      <c r="FF142" s="199">
        <v>2</v>
      </c>
      <c r="FG142" s="199" t="s">
        <v>768</v>
      </c>
      <c r="FH142" s="199">
        <v>0</v>
      </c>
      <c r="FI142" s="182">
        <v>43511</v>
      </c>
      <c r="FJ142" s="196" t="s">
        <v>777</v>
      </c>
      <c r="FK142" s="197" t="s">
        <v>14</v>
      </c>
      <c r="FL142" s="197">
        <v>0</v>
      </c>
      <c r="FM142" s="197" t="s">
        <v>22</v>
      </c>
      <c r="FN142" s="197">
        <v>2</v>
      </c>
      <c r="FO142" s="197" t="s">
        <v>776</v>
      </c>
      <c r="FP142" s="189">
        <v>0</v>
      </c>
      <c r="FQ142" s="190">
        <v>43511</v>
      </c>
      <c r="FR142" s="196" t="s">
        <v>779</v>
      </c>
      <c r="FS142" s="199" t="s">
        <v>14</v>
      </c>
      <c r="FT142" s="199">
        <v>0</v>
      </c>
      <c r="FU142" s="199" t="s">
        <v>22</v>
      </c>
      <c r="FV142" s="199">
        <v>2</v>
      </c>
      <c r="FW142" s="199" t="s">
        <v>778</v>
      </c>
      <c r="FX142" s="199">
        <v>0</v>
      </c>
      <c r="FY142" s="182">
        <v>43511</v>
      </c>
      <c r="FZ142" s="197" t="s">
        <v>3581</v>
      </c>
      <c r="GA142" s="197">
        <v>1</v>
      </c>
      <c r="GB142" s="197" t="s">
        <v>2716</v>
      </c>
      <c r="GC142" s="197" t="s">
        <v>22</v>
      </c>
      <c r="GD142" s="197">
        <v>2</v>
      </c>
      <c r="GE142" s="197" t="s">
        <v>14</v>
      </c>
      <c r="GF142" s="197" t="s">
        <v>14</v>
      </c>
      <c r="GG142" s="198">
        <v>44489</v>
      </c>
      <c r="GH142" s="196" t="s">
        <v>3587</v>
      </c>
      <c r="GI142" s="199">
        <v>0</v>
      </c>
      <c r="GJ142" s="199" t="s">
        <v>2716</v>
      </c>
      <c r="GK142" s="199" t="s">
        <v>22</v>
      </c>
      <c r="GL142" s="199">
        <v>2</v>
      </c>
      <c r="GM142" s="199" t="s">
        <v>14</v>
      </c>
      <c r="GN142" s="199" t="s">
        <v>14</v>
      </c>
      <c r="GO142" s="182">
        <v>44489</v>
      </c>
      <c r="GP142" s="197" t="s">
        <v>3582</v>
      </c>
      <c r="GQ142" s="197">
        <v>1</v>
      </c>
      <c r="GR142" s="197" t="s">
        <v>2716</v>
      </c>
      <c r="GS142" s="197" t="s">
        <v>22</v>
      </c>
      <c r="GT142" s="197">
        <v>2</v>
      </c>
      <c r="GU142" s="197" t="s">
        <v>14</v>
      </c>
      <c r="GV142" s="197" t="s">
        <v>14</v>
      </c>
      <c r="GW142" s="198">
        <v>44489</v>
      </c>
      <c r="GX142" s="196" t="s">
        <v>3588</v>
      </c>
      <c r="GY142" s="199">
        <v>0</v>
      </c>
      <c r="GZ142" s="199" t="s">
        <v>2716</v>
      </c>
      <c r="HA142" s="199" t="s">
        <v>22</v>
      </c>
      <c r="HB142" s="199">
        <v>2</v>
      </c>
      <c r="HC142" s="199" t="s">
        <v>14</v>
      </c>
      <c r="HD142" s="199" t="s">
        <v>14</v>
      </c>
      <c r="HE142" s="182">
        <v>44489</v>
      </c>
      <c r="HF142" s="197" t="s">
        <v>3580</v>
      </c>
      <c r="HG142" s="197">
        <v>2</v>
      </c>
      <c r="HH142" s="197" t="s">
        <v>2716</v>
      </c>
      <c r="HI142" s="197" t="s">
        <v>22</v>
      </c>
      <c r="HJ142" s="197">
        <v>2</v>
      </c>
      <c r="HK142" s="197" t="s">
        <v>14</v>
      </c>
      <c r="HL142" s="197" t="s">
        <v>14</v>
      </c>
      <c r="HM142" s="198">
        <v>44489</v>
      </c>
      <c r="HN142" s="196" t="s">
        <v>3586</v>
      </c>
      <c r="HO142" s="199">
        <v>3</v>
      </c>
      <c r="HP142" s="199" t="s">
        <v>2716</v>
      </c>
      <c r="HQ142" s="199" t="s">
        <v>22</v>
      </c>
      <c r="HR142" s="199">
        <v>2</v>
      </c>
      <c r="HS142" s="199" t="s">
        <v>14</v>
      </c>
      <c r="HT142" s="199" t="s">
        <v>14</v>
      </c>
      <c r="HU142" s="182">
        <v>44489</v>
      </c>
      <c r="HV142" s="197" t="s">
        <v>3583</v>
      </c>
      <c r="HW142" s="197">
        <v>0</v>
      </c>
      <c r="HX142" s="197" t="s">
        <v>2716</v>
      </c>
      <c r="HY142" s="197" t="s">
        <v>22</v>
      </c>
      <c r="HZ142" s="197">
        <v>2</v>
      </c>
      <c r="IA142" s="197" t="s">
        <v>14</v>
      </c>
      <c r="IB142" s="197" t="s">
        <v>14</v>
      </c>
      <c r="IC142" s="198">
        <v>44489</v>
      </c>
      <c r="ID142" s="196" t="s">
        <v>3585</v>
      </c>
      <c r="IE142" s="199">
        <v>3</v>
      </c>
      <c r="IF142" s="199" t="s">
        <v>2716</v>
      </c>
      <c r="IG142" s="199" t="s">
        <v>22</v>
      </c>
      <c r="IH142" s="199">
        <v>2</v>
      </c>
      <c r="II142" s="199" t="s">
        <v>14</v>
      </c>
      <c r="IJ142" s="199" t="s">
        <v>14</v>
      </c>
      <c r="IK142" s="182">
        <v>44489</v>
      </c>
      <c r="IL142" s="197" t="s">
        <v>3584</v>
      </c>
      <c r="IM142" s="197">
        <v>1</v>
      </c>
      <c r="IN142" s="197" t="s">
        <v>2716</v>
      </c>
      <c r="IO142" s="197" t="s">
        <v>22</v>
      </c>
      <c r="IP142" s="197">
        <v>2</v>
      </c>
      <c r="IQ142" s="197" t="s">
        <v>14</v>
      </c>
      <c r="IR142" s="197" t="s">
        <v>14</v>
      </c>
      <c r="IS142" s="198">
        <v>44489</v>
      </c>
    </row>
    <row r="143" spans="1:253" x14ac:dyDescent="0.25">
      <c r="A143" s="187" t="s">
        <v>780</v>
      </c>
      <c r="B143" s="187" t="s">
        <v>8415</v>
      </c>
      <c r="C143" s="187" t="s">
        <v>781</v>
      </c>
      <c r="D143" s="187" t="s">
        <v>727</v>
      </c>
      <c r="E143" s="187" t="s">
        <v>8120</v>
      </c>
      <c r="F143" s="187" t="s">
        <v>3204</v>
      </c>
      <c r="G143" s="180">
        <v>84339000</v>
      </c>
      <c r="H143" s="181" t="s">
        <v>3182</v>
      </c>
      <c r="I143" s="181" t="s">
        <v>47</v>
      </c>
      <c r="J143" s="181">
        <v>1</v>
      </c>
      <c r="K143" s="181" t="s">
        <v>3203</v>
      </c>
      <c r="L143" s="181" t="s">
        <v>3202</v>
      </c>
      <c r="M143" s="182">
        <v>44454</v>
      </c>
      <c r="N143" s="196" t="s">
        <v>792</v>
      </c>
      <c r="O143" s="183">
        <v>195587</v>
      </c>
      <c r="P143" s="183" t="s">
        <v>790</v>
      </c>
      <c r="Q143" s="183" t="s">
        <v>22</v>
      </c>
      <c r="R143" s="183">
        <v>2</v>
      </c>
      <c r="S143" s="183">
        <v>0</v>
      </c>
      <c r="T143" s="183" t="s">
        <v>791</v>
      </c>
      <c r="U143" s="184">
        <v>43511</v>
      </c>
      <c r="V143" s="196" t="s">
        <v>803</v>
      </c>
      <c r="W143" s="181">
        <v>12974000</v>
      </c>
      <c r="X143" s="181" t="s">
        <v>801</v>
      </c>
      <c r="Y143" s="181" t="s">
        <v>22</v>
      </c>
      <c r="Z143" s="181">
        <v>2</v>
      </c>
      <c r="AA143" s="181">
        <v>0</v>
      </c>
      <c r="AB143" s="181" t="s">
        <v>802</v>
      </c>
      <c r="AC143" s="182">
        <v>43511</v>
      </c>
      <c r="AD143" s="196" t="s">
        <v>797</v>
      </c>
      <c r="AE143" s="189" t="s">
        <v>14</v>
      </c>
      <c r="AF143" s="189">
        <v>0</v>
      </c>
      <c r="AG143" s="189" t="s">
        <v>22</v>
      </c>
      <c r="AH143" s="189">
        <v>2</v>
      </c>
      <c r="AI143" s="189">
        <v>0</v>
      </c>
      <c r="AJ143" s="189">
        <v>0</v>
      </c>
      <c r="AK143" s="190">
        <v>43511</v>
      </c>
      <c r="AL143" s="196" t="s">
        <v>800</v>
      </c>
      <c r="AM143" s="181" t="s">
        <v>14</v>
      </c>
      <c r="AN143" s="181">
        <v>0</v>
      </c>
      <c r="AO143" s="181" t="s">
        <v>22</v>
      </c>
      <c r="AP143" s="181">
        <v>2</v>
      </c>
      <c r="AQ143" s="181" t="s">
        <v>799</v>
      </c>
      <c r="AR143" s="181" t="s">
        <v>798</v>
      </c>
      <c r="AS143" s="182">
        <v>43511</v>
      </c>
      <c r="AT143" s="197" t="s">
        <v>789</v>
      </c>
      <c r="AU143" s="189" t="s">
        <v>14</v>
      </c>
      <c r="AV143" s="189">
        <v>0</v>
      </c>
      <c r="AW143" s="189" t="s">
        <v>22</v>
      </c>
      <c r="AX143" s="189">
        <v>2</v>
      </c>
      <c r="AY143" s="189">
        <v>0</v>
      </c>
      <c r="AZ143" s="189">
        <v>0</v>
      </c>
      <c r="BA143" s="190">
        <v>43511</v>
      </c>
      <c r="BB143" s="196" t="s">
        <v>788</v>
      </c>
      <c r="BC143" s="181" t="s">
        <v>14</v>
      </c>
      <c r="BD143" s="181">
        <v>0</v>
      </c>
      <c r="BE143" s="181" t="s">
        <v>22</v>
      </c>
      <c r="BF143" s="181">
        <v>2</v>
      </c>
      <c r="BG143" s="181">
        <v>0</v>
      </c>
      <c r="BH143" s="181">
        <v>0</v>
      </c>
      <c r="BI143" s="182">
        <v>43511</v>
      </c>
      <c r="BJ143" s="197" t="s">
        <v>7350</v>
      </c>
      <c r="BK143" s="197">
        <v>74</v>
      </c>
      <c r="BL143" s="197" t="s">
        <v>7038</v>
      </c>
      <c r="BM143" s="197" t="s">
        <v>19</v>
      </c>
      <c r="BN143" s="197">
        <v>3</v>
      </c>
      <c r="BO143" s="197" t="s">
        <v>7349</v>
      </c>
      <c r="BP143" s="189" t="s">
        <v>213</v>
      </c>
      <c r="BQ143" s="198">
        <v>44671</v>
      </c>
      <c r="BR143" s="196" t="s">
        <v>782</v>
      </c>
      <c r="BS143" s="199" t="s">
        <v>14</v>
      </c>
      <c r="BT143" s="199">
        <v>0</v>
      </c>
      <c r="BU143" s="199" t="s">
        <v>22</v>
      </c>
      <c r="BV143" s="199">
        <v>2</v>
      </c>
      <c r="BW143" s="199">
        <v>0</v>
      </c>
      <c r="BX143" s="199">
        <v>0</v>
      </c>
      <c r="BY143" s="182">
        <v>43511</v>
      </c>
      <c r="BZ143" s="197" t="s">
        <v>783</v>
      </c>
      <c r="CA143" s="197" t="s">
        <v>14</v>
      </c>
      <c r="CB143" s="197" t="s">
        <v>14</v>
      </c>
      <c r="CC143" s="197" t="s">
        <v>14</v>
      </c>
      <c r="CD143" s="197" t="s">
        <v>14</v>
      </c>
      <c r="CE143" s="197">
        <v>0</v>
      </c>
      <c r="CF143" s="197">
        <v>0</v>
      </c>
      <c r="CG143" s="198">
        <v>43511</v>
      </c>
      <c r="CH143" s="196" t="s">
        <v>9165</v>
      </c>
      <c r="CI143" s="197" t="e">
        <v>#N/A</v>
      </c>
      <c r="CJ143" s="197" t="e">
        <v>#N/A</v>
      </c>
      <c r="CK143" s="197" t="e">
        <v>#N/A</v>
      </c>
      <c r="CL143" s="197" t="e">
        <v>#N/A</v>
      </c>
      <c r="CM143" s="197" t="e">
        <v>#N/A</v>
      </c>
      <c r="CN143" s="197" t="e">
        <v>#N/A</v>
      </c>
      <c r="CO143" s="200" t="e">
        <v>#N/A</v>
      </c>
      <c r="CP143" s="197" t="s">
        <v>786</v>
      </c>
      <c r="CQ143" s="199" t="s">
        <v>14</v>
      </c>
      <c r="CR143" s="199">
        <v>0</v>
      </c>
      <c r="CS143" s="199" t="s">
        <v>22</v>
      </c>
      <c r="CT143" s="199">
        <v>2</v>
      </c>
      <c r="CU143" s="199">
        <v>0</v>
      </c>
      <c r="CV143" s="199">
        <v>0</v>
      </c>
      <c r="CW143" s="182">
        <v>43511</v>
      </c>
      <c r="CX143" s="197" t="s">
        <v>807</v>
      </c>
      <c r="CY143" s="189" t="s">
        <v>14</v>
      </c>
      <c r="CZ143" s="189">
        <v>0</v>
      </c>
      <c r="DA143" s="189" t="s">
        <v>22</v>
      </c>
      <c r="DB143" s="189">
        <v>2</v>
      </c>
      <c r="DC143" s="189" t="s">
        <v>793</v>
      </c>
      <c r="DD143" s="189">
        <v>0</v>
      </c>
      <c r="DE143" s="195">
        <v>43511</v>
      </c>
      <c r="DF143" s="196" t="s">
        <v>794</v>
      </c>
      <c r="DG143" s="181" t="s">
        <v>14</v>
      </c>
      <c r="DH143" s="199">
        <v>0</v>
      </c>
      <c r="DI143" s="199" t="s">
        <v>22</v>
      </c>
      <c r="DJ143" s="199">
        <v>2</v>
      </c>
      <c r="DK143" s="199" t="s">
        <v>793</v>
      </c>
      <c r="DL143" s="199">
        <v>0</v>
      </c>
      <c r="DM143" s="182">
        <v>43511</v>
      </c>
      <c r="DN143" s="197" t="s">
        <v>809</v>
      </c>
      <c r="DO143" s="189" t="s">
        <v>14</v>
      </c>
      <c r="DP143" s="197">
        <v>0</v>
      </c>
      <c r="DQ143" s="197" t="s">
        <v>22</v>
      </c>
      <c r="DR143" s="197">
        <v>2</v>
      </c>
      <c r="DS143" s="197" t="s">
        <v>793</v>
      </c>
      <c r="DT143" s="197">
        <v>0</v>
      </c>
      <c r="DU143" s="198">
        <v>43511</v>
      </c>
      <c r="DV143" s="196" t="s">
        <v>795</v>
      </c>
      <c r="DW143" s="181" t="s">
        <v>14</v>
      </c>
      <c r="DX143" s="199">
        <v>0</v>
      </c>
      <c r="DY143" s="199" t="s">
        <v>22</v>
      </c>
      <c r="DZ143" s="199">
        <v>2</v>
      </c>
      <c r="EA143" s="199" t="s">
        <v>793</v>
      </c>
      <c r="EB143" s="199">
        <v>0</v>
      </c>
      <c r="EC143" s="182">
        <v>43511</v>
      </c>
      <c r="ED143" s="197" t="s">
        <v>808</v>
      </c>
      <c r="EE143" s="189" t="s">
        <v>14</v>
      </c>
      <c r="EF143" s="197">
        <v>0</v>
      </c>
      <c r="EG143" s="197" t="s">
        <v>22</v>
      </c>
      <c r="EH143" s="197">
        <v>2</v>
      </c>
      <c r="EI143" s="197" t="s">
        <v>793</v>
      </c>
      <c r="EJ143" s="197">
        <v>0</v>
      </c>
      <c r="EK143" s="198">
        <v>43511</v>
      </c>
      <c r="EL143" s="196" t="s">
        <v>787</v>
      </c>
      <c r="EM143" s="181" t="s">
        <v>14</v>
      </c>
      <c r="EN143" s="199">
        <v>0</v>
      </c>
      <c r="EO143" s="199" t="s">
        <v>22</v>
      </c>
      <c r="EP143" s="199">
        <v>2</v>
      </c>
      <c r="EQ143" s="199">
        <v>0</v>
      </c>
      <c r="ER143" s="199">
        <v>0</v>
      </c>
      <c r="ES143" s="182">
        <v>43511</v>
      </c>
      <c r="ET143" s="197" t="s">
        <v>7351</v>
      </c>
      <c r="EU143" s="197">
        <v>87</v>
      </c>
      <c r="EV143" s="197" t="s">
        <v>7303</v>
      </c>
      <c r="EW143" s="197" t="s">
        <v>19</v>
      </c>
      <c r="EX143" s="197">
        <v>3</v>
      </c>
      <c r="EY143" s="197" t="s">
        <v>7305</v>
      </c>
      <c r="EZ143" s="197" t="s">
        <v>7304</v>
      </c>
      <c r="FA143" s="198">
        <v>44671</v>
      </c>
      <c r="FB143" s="196" t="s">
        <v>785</v>
      </c>
      <c r="FC143" s="199">
        <v>3</v>
      </c>
      <c r="FD143" s="199">
        <v>0</v>
      </c>
      <c r="FE143" s="199" t="s">
        <v>22</v>
      </c>
      <c r="FF143" s="199">
        <v>2</v>
      </c>
      <c r="FG143" s="199" t="s">
        <v>784</v>
      </c>
      <c r="FH143" s="199">
        <v>0</v>
      </c>
      <c r="FI143" s="182">
        <v>43511</v>
      </c>
      <c r="FJ143" s="196" t="s">
        <v>805</v>
      </c>
      <c r="FK143" s="197" t="s">
        <v>14</v>
      </c>
      <c r="FL143" s="197">
        <v>0</v>
      </c>
      <c r="FM143" s="197" t="s">
        <v>22</v>
      </c>
      <c r="FN143" s="197">
        <v>2</v>
      </c>
      <c r="FO143" s="197" t="s">
        <v>804</v>
      </c>
      <c r="FP143" s="189">
        <v>0</v>
      </c>
      <c r="FQ143" s="190">
        <v>43511</v>
      </c>
      <c r="FR143" s="196" t="s">
        <v>806</v>
      </c>
      <c r="FS143" s="199" t="s">
        <v>14</v>
      </c>
      <c r="FT143" s="199">
        <v>0</v>
      </c>
      <c r="FU143" s="199" t="s">
        <v>22</v>
      </c>
      <c r="FV143" s="199">
        <v>2</v>
      </c>
      <c r="FW143" s="199" t="s">
        <v>804</v>
      </c>
      <c r="FX143" s="199">
        <v>0</v>
      </c>
      <c r="FY143" s="182">
        <v>43511</v>
      </c>
      <c r="FZ143" s="197" t="s">
        <v>3590</v>
      </c>
      <c r="GA143" s="197">
        <v>1</v>
      </c>
      <c r="GB143" s="197" t="s">
        <v>2716</v>
      </c>
      <c r="GC143" s="197" t="s">
        <v>22</v>
      </c>
      <c r="GD143" s="197">
        <v>2</v>
      </c>
      <c r="GE143" s="197" t="s">
        <v>14</v>
      </c>
      <c r="GF143" s="197" t="s">
        <v>14</v>
      </c>
      <c r="GG143" s="198">
        <v>44489</v>
      </c>
      <c r="GH143" s="196" t="s">
        <v>3596</v>
      </c>
      <c r="GI143" s="199">
        <v>1</v>
      </c>
      <c r="GJ143" s="199" t="s">
        <v>2716</v>
      </c>
      <c r="GK143" s="199" t="s">
        <v>22</v>
      </c>
      <c r="GL143" s="199">
        <v>2</v>
      </c>
      <c r="GM143" s="199" t="s">
        <v>14</v>
      </c>
      <c r="GN143" s="199" t="s">
        <v>14</v>
      </c>
      <c r="GO143" s="182">
        <v>44489</v>
      </c>
      <c r="GP143" s="197" t="s">
        <v>3591</v>
      </c>
      <c r="GQ143" s="197">
        <v>1</v>
      </c>
      <c r="GR143" s="197" t="s">
        <v>2716</v>
      </c>
      <c r="GS143" s="197" t="s">
        <v>22</v>
      </c>
      <c r="GT143" s="197">
        <v>2</v>
      </c>
      <c r="GU143" s="197" t="s">
        <v>14</v>
      </c>
      <c r="GV143" s="197" t="s">
        <v>14</v>
      </c>
      <c r="GW143" s="198">
        <v>44489</v>
      </c>
      <c r="GX143" s="196" t="s">
        <v>3597</v>
      </c>
      <c r="GY143" s="199">
        <v>0</v>
      </c>
      <c r="GZ143" s="199" t="s">
        <v>2716</v>
      </c>
      <c r="HA143" s="199" t="s">
        <v>22</v>
      </c>
      <c r="HB143" s="199">
        <v>2</v>
      </c>
      <c r="HC143" s="199" t="s">
        <v>14</v>
      </c>
      <c r="HD143" s="199" t="s">
        <v>14</v>
      </c>
      <c r="HE143" s="182">
        <v>44489</v>
      </c>
      <c r="HF143" s="197" t="s">
        <v>3589</v>
      </c>
      <c r="HG143" s="197">
        <v>0</v>
      </c>
      <c r="HH143" s="197" t="s">
        <v>2716</v>
      </c>
      <c r="HI143" s="197" t="s">
        <v>22</v>
      </c>
      <c r="HJ143" s="197">
        <v>2</v>
      </c>
      <c r="HK143" s="197" t="s">
        <v>14</v>
      </c>
      <c r="HL143" s="197" t="s">
        <v>14</v>
      </c>
      <c r="HM143" s="198">
        <v>44489</v>
      </c>
      <c r="HN143" s="196" t="s">
        <v>3595</v>
      </c>
      <c r="HO143" s="199">
        <v>0</v>
      </c>
      <c r="HP143" s="199" t="s">
        <v>2716</v>
      </c>
      <c r="HQ143" s="199" t="s">
        <v>22</v>
      </c>
      <c r="HR143" s="199">
        <v>2</v>
      </c>
      <c r="HS143" s="199" t="s">
        <v>14</v>
      </c>
      <c r="HT143" s="199" t="s">
        <v>14</v>
      </c>
      <c r="HU143" s="182">
        <v>44489</v>
      </c>
      <c r="HV143" s="197" t="s">
        <v>3592</v>
      </c>
      <c r="HW143" s="197">
        <v>0</v>
      </c>
      <c r="HX143" s="197" t="s">
        <v>2716</v>
      </c>
      <c r="HY143" s="197" t="s">
        <v>22</v>
      </c>
      <c r="HZ143" s="197">
        <v>2</v>
      </c>
      <c r="IA143" s="197" t="s">
        <v>14</v>
      </c>
      <c r="IB143" s="197" t="s">
        <v>14</v>
      </c>
      <c r="IC143" s="198">
        <v>44489</v>
      </c>
      <c r="ID143" s="196" t="s">
        <v>3594</v>
      </c>
      <c r="IE143" s="199">
        <v>3</v>
      </c>
      <c r="IF143" s="199" t="s">
        <v>2716</v>
      </c>
      <c r="IG143" s="199" t="s">
        <v>22</v>
      </c>
      <c r="IH143" s="199">
        <v>2</v>
      </c>
      <c r="II143" s="199" t="s">
        <v>14</v>
      </c>
      <c r="IJ143" s="199" t="s">
        <v>14</v>
      </c>
      <c r="IK143" s="182">
        <v>44489</v>
      </c>
      <c r="IL143" s="197" t="s">
        <v>3593</v>
      </c>
      <c r="IM143" s="197">
        <v>0</v>
      </c>
      <c r="IN143" s="197" t="s">
        <v>2716</v>
      </c>
      <c r="IO143" s="197" t="s">
        <v>22</v>
      </c>
      <c r="IP143" s="197">
        <v>2</v>
      </c>
      <c r="IQ143" s="197" t="s">
        <v>14</v>
      </c>
      <c r="IR143" s="197" t="s">
        <v>14</v>
      </c>
      <c r="IS143" s="198">
        <v>44489</v>
      </c>
    </row>
    <row r="144" spans="1:253" x14ac:dyDescent="0.25">
      <c r="A144" s="187" t="s">
        <v>6233</v>
      </c>
      <c r="B144" s="187" t="s">
        <v>8433</v>
      </c>
      <c r="C144" s="187" t="s">
        <v>6234</v>
      </c>
      <c r="D144" s="187" t="s">
        <v>144</v>
      </c>
      <c r="E144" s="187" t="s">
        <v>8123</v>
      </c>
      <c r="F144" s="187" t="s">
        <v>6235</v>
      </c>
      <c r="G144" s="180">
        <v>57797000</v>
      </c>
      <c r="H144" s="181" t="s">
        <v>2937</v>
      </c>
      <c r="I144" s="181" t="s">
        <v>22</v>
      </c>
      <c r="J144" s="181">
        <v>2</v>
      </c>
      <c r="K144" s="181" t="s">
        <v>2939</v>
      </c>
      <c r="L144" s="181" t="s">
        <v>2938</v>
      </c>
      <c r="M144" s="182">
        <v>44635</v>
      </c>
      <c r="N144" s="196" t="s">
        <v>6239</v>
      </c>
      <c r="O144" s="183">
        <v>144996</v>
      </c>
      <c r="P144" s="183" t="s">
        <v>6236</v>
      </c>
      <c r="Q144" s="183" t="s">
        <v>22</v>
      </c>
      <c r="R144" s="183">
        <v>2</v>
      </c>
      <c r="S144" s="183" t="s">
        <v>6238</v>
      </c>
      <c r="T144" s="183" t="s">
        <v>6237</v>
      </c>
      <c r="U144" s="184">
        <v>44635</v>
      </c>
      <c r="V144" s="196" t="s">
        <v>7201</v>
      </c>
      <c r="W144" s="181">
        <v>14797000</v>
      </c>
      <c r="X144" s="181" t="s">
        <v>7198</v>
      </c>
      <c r="Y144" s="181" t="s">
        <v>22</v>
      </c>
      <c r="Z144" s="181">
        <v>2</v>
      </c>
      <c r="AA144" s="181" t="s">
        <v>7200</v>
      </c>
      <c r="AB144" s="181" t="s">
        <v>7199</v>
      </c>
      <c r="AC144" s="182">
        <v>44669</v>
      </c>
      <c r="AD144" s="196" t="s">
        <v>7204</v>
      </c>
      <c r="AE144" s="189">
        <v>12615000</v>
      </c>
      <c r="AF144" s="189" t="s">
        <v>7202</v>
      </c>
      <c r="AG144" s="189" t="s">
        <v>22</v>
      </c>
      <c r="AH144" s="189">
        <v>2</v>
      </c>
      <c r="AI144" s="189" t="s">
        <v>7203</v>
      </c>
      <c r="AJ144" s="189" t="s">
        <v>7199</v>
      </c>
      <c r="AK144" s="190">
        <v>44669</v>
      </c>
      <c r="AL144" s="196" t="s">
        <v>7208</v>
      </c>
      <c r="AM144" s="181">
        <v>248000</v>
      </c>
      <c r="AN144" s="181" t="s">
        <v>7205</v>
      </c>
      <c r="AO144" s="181" t="s">
        <v>47</v>
      </c>
      <c r="AP144" s="181">
        <v>1</v>
      </c>
      <c r="AQ144" s="181" t="s">
        <v>7207</v>
      </c>
      <c r="AR144" s="181" t="s">
        <v>7206</v>
      </c>
      <c r="AS144" s="182">
        <v>44669</v>
      </c>
      <c r="AT144" s="197" t="s">
        <v>6241</v>
      </c>
      <c r="AU144" s="189" t="s">
        <v>14</v>
      </c>
      <c r="AV144" s="189" t="s">
        <v>14</v>
      </c>
      <c r="AW144" s="189" t="s">
        <v>19</v>
      </c>
      <c r="AX144" s="189">
        <v>3</v>
      </c>
      <c r="AY144" s="189" t="s">
        <v>14</v>
      </c>
      <c r="AZ144" s="189" t="s">
        <v>14</v>
      </c>
      <c r="BA144" s="190">
        <v>44635</v>
      </c>
      <c r="BB144" s="196" t="s">
        <v>6240</v>
      </c>
      <c r="BC144" s="181" t="s">
        <v>14</v>
      </c>
      <c r="BD144" s="181" t="s">
        <v>14</v>
      </c>
      <c r="BE144" s="181" t="s">
        <v>19</v>
      </c>
      <c r="BF144" s="181">
        <v>3</v>
      </c>
      <c r="BG144" s="181" t="s">
        <v>14</v>
      </c>
      <c r="BH144" s="181" t="s">
        <v>14</v>
      </c>
      <c r="BI144" s="182">
        <v>44635</v>
      </c>
      <c r="BJ144" s="197" t="s">
        <v>7211</v>
      </c>
      <c r="BK144" s="197">
        <v>1</v>
      </c>
      <c r="BL144" s="197" t="s">
        <v>7209</v>
      </c>
      <c r="BM144" s="197" t="s">
        <v>22</v>
      </c>
      <c r="BN144" s="197">
        <v>2</v>
      </c>
      <c r="BO144" s="197" t="s">
        <v>7210</v>
      </c>
      <c r="BP144" s="189" t="s">
        <v>1918</v>
      </c>
      <c r="BQ144" s="198">
        <v>44669</v>
      </c>
      <c r="BR144" s="196" t="s">
        <v>6242</v>
      </c>
      <c r="BS144" s="199" t="s">
        <v>14</v>
      </c>
      <c r="BT144" s="199" t="s">
        <v>14</v>
      </c>
      <c r="BU144" s="199" t="s">
        <v>19</v>
      </c>
      <c r="BV144" s="199">
        <v>3</v>
      </c>
      <c r="BW144" s="199" t="s">
        <v>14</v>
      </c>
      <c r="BX144" s="199" t="s">
        <v>14</v>
      </c>
      <c r="BY144" s="182">
        <v>44635</v>
      </c>
      <c r="BZ144" s="197" t="s">
        <v>6243</v>
      </c>
      <c r="CA144" s="197" t="s">
        <v>14</v>
      </c>
      <c r="CB144" s="197" t="s">
        <v>14</v>
      </c>
      <c r="CC144" s="197" t="s">
        <v>19</v>
      </c>
      <c r="CD144" s="197">
        <v>3</v>
      </c>
      <c r="CE144" s="197" t="s">
        <v>14</v>
      </c>
      <c r="CF144" s="197" t="s">
        <v>14</v>
      </c>
      <c r="CG144" s="198">
        <v>44635</v>
      </c>
      <c r="CH144" s="196" t="s">
        <v>9166</v>
      </c>
      <c r="CI144" s="197" t="e">
        <v>#N/A</v>
      </c>
      <c r="CJ144" s="197" t="e">
        <v>#N/A</v>
      </c>
      <c r="CK144" s="197" t="e">
        <v>#N/A</v>
      </c>
      <c r="CL144" s="197" t="e">
        <v>#N/A</v>
      </c>
      <c r="CM144" s="197" t="e">
        <v>#N/A</v>
      </c>
      <c r="CN144" s="197" t="e">
        <v>#N/A</v>
      </c>
      <c r="CO144" s="200" t="e">
        <v>#N/A</v>
      </c>
      <c r="CP144" s="197" t="s">
        <v>6244</v>
      </c>
      <c r="CQ144" s="199" t="s">
        <v>14</v>
      </c>
      <c r="CR144" s="199" t="s">
        <v>14</v>
      </c>
      <c r="CS144" s="199" t="s">
        <v>19</v>
      </c>
      <c r="CT144" s="199">
        <v>3</v>
      </c>
      <c r="CU144" s="199" t="s">
        <v>14</v>
      </c>
      <c r="CV144" s="199" t="s">
        <v>14</v>
      </c>
      <c r="CW144" s="182">
        <v>44635</v>
      </c>
      <c r="CX144" s="197" t="s">
        <v>7214</v>
      </c>
      <c r="CY144" s="189">
        <v>685000</v>
      </c>
      <c r="CZ144" s="189" t="s">
        <v>7202</v>
      </c>
      <c r="DA144" s="189" t="s">
        <v>22</v>
      </c>
      <c r="DB144" s="189">
        <v>2</v>
      </c>
      <c r="DC144" s="189" t="s">
        <v>7219</v>
      </c>
      <c r="DD144" s="189" t="s">
        <v>7199</v>
      </c>
      <c r="DE144" s="195">
        <v>44669</v>
      </c>
      <c r="DF144" s="196" t="s">
        <v>7216</v>
      </c>
      <c r="DG144" s="181">
        <v>2182000</v>
      </c>
      <c r="DH144" s="199" t="s">
        <v>7202</v>
      </c>
      <c r="DI144" s="199" t="s">
        <v>22</v>
      </c>
      <c r="DJ144" s="199">
        <v>2</v>
      </c>
      <c r="DK144" s="199" t="s">
        <v>7215</v>
      </c>
      <c r="DL144" s="199" t="s">
        <v>7199</v>
      </c>
      <c r="DM144" s="182">
        <v>44669</v>
      </c>
      <c r="DN144" s="197" t="s">
        <v>7218</v>
      </c>
      <c r="DO144" s="189">
        <v>11930000</v>
      </c>
      <c r="DP144" s="197" t="s">
        <v>7202</v>
      </c>
      <c r="DQ144" s="197" t="s">
        <v>22</v>
      </c>
      <c r="DR144" s="197">
        <v>2</v>
      </c>
      <c r="DS144" s="197" t="s">
        <v>7217</v>
      </c>
      <c r="DT144" s="197" t="s">
        <v>7199</v>
      </c>
      <c r="DU144" s="198">
        <v>44669</v>
      </c>
      <c r="DV144" s="196" t="s">
        <v>7220</v>
      </c>
      <c r="DW144" s="181">
        <v>663000</v>
      </c>
      <c r="DX144" s="199" t="s">
        <v>7202</v>
      </c>
      <c r="DY144" s="199" t="s">
        <v>22</v>
      </c>
      <c r="DZ144" s="199">
        <v>2</v>
      </c>
      <c r="EA144" s="199" t="s">
        <v>7219</v>
      </c>
      <c r="EB144" s="199" t="s">
        <v>7199</v>
      </c>
      <c r="EC144" s="182">
        <v>44669</v>
      </c>
      <c r="ED144" s="197" t="s">
        <v>7222</v>
      </c>
      <c r="EE144" s="189">
        <v>22000</v>
      </c>
      <c r="EF144" s="197" t="s">
        <v>7202</v>
      </c>
      <c r="EG144" s="197" t="s">
        <v>22</v>
      </c>
      <c r="EH144" s="197">
        <v>2</v>
      </c>
      <c r="EI144" s="197" t="s">
        <v>7221</v>
      </c>
      <c r="EJ144" s="197" t="s">
        <v>7199</v>
      </c>
      <c r="EK144" s="198">
        <v>44669</v>
      </c>
      <c r="EL144" s="196" t="s">
        <v>7224</v>
      </c>
      <c r="EM144" s="181">
        <v>0</v>
      </c>
      <c r="EN144" s="199" t="s">
        <v>7202</v>
      </c>
      <c r="EO144" s="199" t="s">
        <v>22</v>
      </c>
      <c r="EP144" s="199">
        <v>2</v>
      </c>
      <c r="EQ144" s="199" t="s">
        <v>7223</v>
      </c>
      <c r="ER144" s="199" t="s">
        <v>7199</v>
      </c>
      <c r="ES144" s="182">
        <v>44669</v>
      </c>
      <c r="ET144" s="197" t="s">
        <v>7213</v>
      </c>
      <c r="EU144" s="197">
        <v>42</v>
      </c>
      <c r="EV144" s="197" t="s">
        <v>7209</v>
      </c>
      <c r="EW144" s="197" t="s">
        <v>22</v>
      </c>
      <c r="EX144" s="197">
        <v>2</v>
      </c>
      <c r="EY144" s="197" t="s">
        <v>7212</v>
      </c>
      <c r="EZ144" s="197" t="s">
        <v>2535</v>
      </c>
      <c r="FA144" s="198">
        <v>44669</v>
      </c>
      <c r="FB144" s="196" t="s">
        <v>6245</v>
      </c>
      <c r="FC144" s="199" t="s">
        <v>14</v>
      </c>
      <c r="FD144" s="199" t="s">
        <v>14</v>
      </c>
      <c r="FE144" s="199" t="s">
        <v>19</v>
      </c>
      <c r="FF144" s="199">
        <v>3</v>
      </c>
      <c r="FG144" s="199" t="s">
        <v>14</v>
      </c>
      <c r="FH144" s="199" t="s">
        <v>14</v>
      </c>
      <c r="FI144" s="182">
        <v>44635</v>
      </c>
      <c r="FJ144" s="196" t="s">
        <v>6246</v>
      </c>
      <c r="FK144" s="197" t="s">
        <v>14</v>
      </c>
      <c r="FL144" s="197" t="s">
        <v>14</v>
      </c>
      <c r="FM144" s="197" t="s">
        <v>19</v>
      </c>
      <c r="FN144" s="197">
        <v>3</v>
      </c>
      <c r="FO144" s="197" t="s">
        <v>14</v>
      </c>
      <c r="FP144" s="189" t="s">
        <v>14</v>
      </c>
      <c r="FQ144" s="190">
        <v>44635</v>
      </c>
      <c r="FR144" s="196" t="s">
        <v>6247</v>
      </c>
      <c r="FS144" s="199" t="s">
        <v>14</v>
      </c>
      <c r="FT144" s="199" t="s">
        <v>14</v>
      </c>
      <c r="FU144" s="199" t="s">
        <v>19</v>
      </c>
      <c r="FV144" s="199">
        <v>3</v>
      </c>
      <c r="FW144" s="199" t="s">
        <v>14</v>
      </c>
      <c r="FX144" s="199" t="s">
        <v>14</v>
      </c>
      <c r="FY144" s="182">
        <v>44635</v>
      </c>
      <c r="FZ144" s="197" t="s">
        <v>6344</v>
      </c>
      <c r="GA144" s="197">
        <v>0</v>
      </c>
      <c r="GB144" s="197" t="s">
        <v>2716</v>
      </c>
      <c r="GC144" s="197" t="s">
        <v>22</v>
      </c>
      <c r="GD144" s="197">
        <v>2</v>
      </c>
      <c r="GE144" s="197" t="s">
        <v>14</v>
      </c>
      <c r="GF144" s="197" t="s">
        <v>14</v>
      </c>
      <c r="GG144" s="198">
        <v>44635</v>
      </c>
      <c r="GH144" s="196" t="s">
        <v>6350</v>
      </c>
      <c r="GI144" s="199">
        <v>1</v>
      </c>
      <c r="GJ144" s="199" t="s">
        <v>2716</v>
      </c>
      <c r="GK144" s="199" t="s">
        <v>22</v>
      </c>
      <c r="GL144" s="199">
        <v>2</v>
      </c>
      <c r="GM144" s="199" t="s">
        <v>14</v>
      </c>
      <c r="GN144" s="199" t="s">
        <v>14</v>
      </c>
      <c r="GO144" s="182">
        <v>44635</v>
      </c>
      <c r="GP144" s="197" t="s">
        <v>6345</v>
      </c>
      <c r="GQ144" s="197">
        <v>0</v>
      </c>
      <c r="GR144" s="197" t="s">
        <v>2716</v>
      </c>
      <c r="GS144" s="197" t="s">
        <v>22</v>
      </c>
      <c r="GT144" s="197">
        <v>2</v>
      </c>
      <c r="GU144" s="197" t="s">
        <v>14</v>
      </c>
      <c r="GV144" s="197" t="s">
        <v>14</v>
      </c>
      <c r="GW144" s="198">
        <v>44635</v>
      </c>
      <c r="GX144" s="196" t="s">
        <v>6351</v>
      </c>
      <c r="GY144" s="199">
        <v>0</v>
      </c>
      <c r="GZ144" s="199" t="s">
        <v>2716</v>
      </c>
      <c r="HA144" s="199" t="s">
        <v>22</v>
      </c>
      <c r="HB144" s="199">
        <v>2</v>
      </c>
      <c r="HC144" s="199" t="s">
        <v>14</v>
      </c>
      <c r="HD144" s="199" t="s">
        <v>14</v>
      </c>
      <c r="HE144" s="182">
        <v>44635</v>
      </c>
      <c r="HF144" s="197" t="s">
        <v>6343</v>
      </c>
      <c r="HG144" s="197">
        <v>0</v>
      </c>
      <c r="HH144" s="197" t="s">
        <v>2716</v>
      </c>
      <c r="HI144" s="197" t="s">
        <v>22</v>
      </c>
      <c r="HJ144" s="197">
        <v>2</v>
      </c>
      <c r="HK144" s="197" t="s">
        <v>14</v>
      </c>
      <c r="HL144" s="197" t="s">
        <v>14</v>
      </c>
      <c r="HM144" s="198">
        <v>44635</v>
      </c>
      <c r="HN144" s="196" t="s">
        <v>6349</v>
      </c>
      <c r="HO144" s="199">
        <v>1</v>
      </c>
      <c r="HP144" s="199" t="s">
        <v>2716</v>
      </c>
      <c r="HQ144" s="199" t="s">
        <v>22</v>
      </c>
      <c r="HR144" s="199">
        <v>2</v>
      </c>
      <c r="HS144" s="199" t="s">
        <v>14</v>
      </c>
      <c r="HT144" s="199" t="s">
        <v>14</v>
      </c>
      <c r="HU144" s="182">
        <v>44635</v>
      </c>
      <c r="HV144" s="197" t="s">
        <v>6346</v>
      </c>
      <c r="HW144" s="197">
        <v>0</v>
      </c>
      <c r="HX144" s="197" t="s">
        <v>2716</v>
      </c>
      <c r="HY144" s="197" t="s">
        <v>22</v>
      </c>
      <c r="HZ144" s="197">
        <v>2</v>
      </c>
      <c r="IA144" s="197" t="s">
        <v>14</v>
      </c>
      <c r="IB144" s="197" t="s">
        <v>14</v>
      </c>
      <c r="IC144" s="198">
        <v>44635</v>
      </c>
      <c r="ID144" s="196" t="s">
        <v>6348</v>
      </c>
      <c r="IE144" s="199">
        <v>0</v>
      </c>
      <c r="IF144" s="199" t="s">
        <v>2716</v>
      </c>
      <c r="IG144" s="199" t="s">
        <v>22</v>
      </c>
      <c r="IH144" s="199">
        <v>2</v>
      </c>
      <c r="II144" s="199" t="s">
        <v>14</v>
      </c>
      <c r="IJ144" s="199" t="s">
        <v>14</v>
      </c>
      <c r="IK144" s="182">
        <v>44635</v>
      </c>
      <c r="IL144" s="197" t="s">
        <v>6347</v>
      </c>
      <c r="IM144" s="197">
        <v>0</v>
      </c>
      <c r="IN144" s="197" t="s">
        <v>2716</v>
      </c>
      <c r="IO144" s="197" t="s">
        <v>22</v>
      </c>
      <c r="IP144" s="197">
        <v>2</v>
      </c>
      <c r="IQ144" s="197" t="s">
        <v>14</v>
      </c>
      <c r="IR144" s="197" t="s">
        <v>14</v>
      </c>
      <c r="IS144" s="198">
        <v>44635</v>
      </c>
    </row>
    <row r="145" spans="1:253" x14ac:dyDescent="0.25">
      <c r="A145" s="187" t="s">
        <v>142</v>
      </c>
      <c r="B145" s="187" t="s">
        <v>8427</v>
      </c>
      <c r="C145" s="187" t="s">
        <v>143</v>
      </c>
      <c r="D145" s="187" t="s">
        <v>144</v>
      </c>
      <c r="E145" s="187" t="s">
        <v>8123</v>
      </c>
      <c r="F145" s="187" t="s">
        <v>2940</v>
      </c>
      <c r="G145" s="180">
        <v>57797000</v>
      </c>
      <c r="H145" s="181" t="s">
        <v>2937</v>
      </c>
      <c r="I145" s="181" t="s">
        <v>22</v>
      </c>
      <c r="J145" s="181">
        <v>2</v>
      </c>
      <c r="K145" s="181" t="s">
        <v>2939</v>
      </c>
      <c r="L145" s="181" t="s">
        <v>2938</v>
      </c>
      <c r="M145" s="182">
        <v>44388</v>
      </c>
      <c r="N145" s="196" t="s">
        <v>5888</v>
      </c>
      <c r="O145" s="183">
        <v>72234</v>
      </c>
      <c r="P145" s="183" t="s">
        <v>5885</v>
      </c>
      <c r="Q145" s="183" t="s">
        <v>47</v>
      </c>
      <c r="R145" s="183">
        <v>1</v>
      </c>
      <c r="S145" s="183" t="s">
        <v>5887</v>
      </c>
      <c r="T145" s="183" t="s">
        <v>5886</v>
      </c>
      <c r="U145" s="184">
        <v>44615</v>
      </c>
      <c r="V145" s="196" t="s">
        <v>2944</v>
      </c>
      <c r="W145" s="181">
        <v>11393000</v>
      </c>
      <c r="X145" s="181" t="s">
        <v>2941</v>
      </c>
      <c r="Y145" s="181" t="s">
        <v>47</v>
      </c>
      <c r="Z145" s="181">
        <v>1</v>
      </c>
      <c r="AA145" s="181" t="s">
        <v>2943</v>
      </c>
      <c r="AB145" s="181" t="s">
        <v>2942</v>
      </c>
      <c r="AC145" s="182">
        <v>44388</v>
      </c>
      <c r="AD145" s="196" t="s">
        <v>2946</v>
      </c>
      <c r="AE145" s="189">
        <v>11393000</v>
      </c>
      <c r="AF145" s="189" t="s">
        <v>2941</v>
      </c>
      <c r="AG145" s="189" t="s">
        <v>47</v>
      </c>
      <c r="AH145" s="189">
        <v>1</v>
      </c>
      <c r="AI145" s="189" t="s">
        <v>2945</v>
      </c>
      <c r="AJ145" s="189" t="s">
        <v>2942</v>
      </c>
      <c r="AK145" s="190">
        <v>44388</v>
      </c>
      <c r="AL145" s="196" t="s">
        <v>7231</v>
      </c>
      <c r="AM145" s="181">
        <v>248000</v>
      </c>
      <c r="AN145" s="181" t="s">
        <v>7229</v>
      </c>
      <c r="AO145" s="181" t="s">
        <v>47</v>
      </c>
      <c r="AP145" s="181">
        <v>1</v>
      </c>
      <c r="AQ145" s="181" t="s">
        <v>7230</v>
      </c>
      <c r="AR145" s="181" t="s">
        <v>7206</v>
      </c>
      <c r="AS145" s="182">
        <v>44669</v>
      </c>
      <c r="AT145" s="197" t="s">
        <v>1172</v>
      </c>
      <c r="AU145" s="189">
        <v>0</v>
      </c>
      <c r="AV145" s="189" t="s">
        <v>14</v>
      </c>
      <c r="AW145" s="189" t="s">
        <v>14</v>
      </c>
      <c r="AX145" s="189" t="s">
        <v>14</v>
      </c>
      <c r="AY145" s="189" t="s">
        <v>14</v>
      </c>
      <c r="AZ145" s="189" t="s">
        <v>14</v>
      </c>
      <c r="BA145" s="190">
        <v>43670</v>
      </c>
      <c r="BB145" s="196" t="s">
        <v>148</v>
      </c>
      <c r="BC145" s="181" t="s">
        <v>14</v>
      </c>
      <c r="BD145" s="181">
        <v>0</v>
      </c>
      <c r="BE145" s="181" t="s">
        <v>14</v>
      </c>
      <c r="BF145" s="181" t="s">
        <v>14</v>
      </c>
      <c r="BG145" s="181">
        <v>0</v>
      </c>
      <c r="BH145" s="181">
        <v>0</v>
      </c>
      <c r="BI145" s="182">
        <v>43495</v>
      </c>
      <c r="BJ145" s="197" t="s">
        <v>7233</v>
      </c>
      <c r="BK145" s="197">
        <v>1</v>
      </c>
      <c r="BL145" s="197" t="s">
        <v>7225</v>
      </c>
      <c r="BM145" s="197" t="s">
        <v>22</v>
      </c>
      <c r="BN145" s="197">
        <v>2</v>
      </c>
      <c r="BO145" s="197" t="s">
        <v>7232</v>
      </c>
      <c r="BP145" s="189" t="s">
        <v>1918</v>
      </c>
      <c r="BQ145" s="198">
        <v>44669</v>
      </c>
      <c r="BR145" s="196" t="s">
        <v>145</v>
      </c>
      <c r="BS145" s="199" t="s">
        <v>14</v>
      </c>
      <c r="BT145" s="199">
        <v>0</v>
      </c>
      <c r="BU145" s="199" t="s">
        <v>14</v>
      </c>
      <c r="BV145" s="199" t="s">
        <v>14</v>
      </c>
      <c r="BW145" s="199">
        <v>0</v>
      </c>
      <c r="BX145" s="199">
        <v>0</v>
      </c>
      <c r="BY145" s="182">
        <v>43495</v>
      </c>
      <c r="BZ145" s="197" t="s">
        <v>146</v>
      </c>
      <c r="CA145" s="197" t="s">
        <v>14</v>
      </c>
      <c r="CB145" s="197">
        <v>0</v>
      </c>
      <c r="CC145" s="197" t="s">
        <v>14</v>
      </c>
      <c r="CD145" s="197" t="s">
        <v>14</v>
      </c>
      <c r="CE145" s="197">
        <v>0</v>
      </c>
      <c r="CF145" s="197">
        <v>0</v>
      </c>
      <c r="CG145" s="198">
        <v>43495</v>
      </c>
      <c r="CH145" s="196" t="s">
        <v>9167</v>
      </c>
      <c r="CI145" s="197" t="e">
        <v>#N/A</v>
      </c>
      <c r="CJ145" s="197" t="e">
        <v>#N/A</v>
      </c>
      <c r="CK145" s="197" t="e">
        <v>#N/A</v>
      </c>
      <c r="CL145" s="197" t="e">
        <v>#N/A</v>
      </c>
      <c r="CM145" s="197" t="e">
        <v>#N/A</v>
      </c>
      <c r="CN145" s="197" t="e">
        <v>#N/A</v>
      </c>
      <c r="CO145" s="200" t="e">
        <v>#N/A</v>
      </c>
      <c r="CP145" s="197" t="s">
        <v>147</v>
      </c>
      <c r="CQ145" s="199" t="s">
        <v>14</v>
      </c>
      <c r="CR145" s="199">
        <v>0</v>
      </c>
      <c r="CS145" s="199" t="s">
        <v>14</v>
      </c>
      <c r="CT145" s="199" t="s">
        <v>14</v>
      </c>
      <c r="CU145" s="199">
        <v>0</v>
      </c>
      <c r="CV145" s="199">
        <v>0</v>
      </c>
      <c r="CW145" s="182">
        <v>43495</v>
      </c>
      <c r="CX145" s="197" t="s">
        <v>7235</v>
      </c>
      <c r="CY145" s="189">
        <v>248000</v>
      </c>
      <c r="CZ145" s="189" t="s">
        <v>7229</v>
      </c>
      <c r="DA145" s="189" t="s">
        <v>47</v>
      </c>
      <c r="DB145" s="189">
        <v>1</v>
      </c>
      <c r="DC145" s="189" t="s">
        <v>7240</v>
      </c>
      <c r="DD145" s="189" t="s">
        <v>7206</v>
      </c>
      <c r="DE145" s="195">
        <v>44669</v>
      </c>
      <c r="DF145" s="196" t="s">
        <v>7237</v>
      </c>
      <c r="DG145" s="181">
        <v>0</v>
      </c>
      <c r="DH145" s="199" t="s">
        <v>7229</v>
      </c>
      <c r="DI145" s="199" t="s">
        <v>47</v>
      </c>
      <c r="DJ145" s="199">
        <v>1</v>
      </c>
      <c r="DK145" s="199" t="s">
        <v>7236</v>
      </c>
      <c r="DL145" s="199" t="s">
        <v>7206</v>
      </c>
      <c r="DM145" s="182">
        <v>44669</v>
      </c>
      <c r="DN145" s="197" t="s">
        <v>7239</v>
      </c>
      <c r="DO145" s="189">
        <v>11145000</v>
      </c>
      <c r="DP145" s="197" t="s">
        <v>7229</v>
      </c>
      <c r="DQ145" s="197" t="s">
        <v>47</v>
      </c>
      <c r="DR145" s="197">
        <v>1</v>
      </c>
      <c r="DS145" s="197" t="s">
        <v>7238</v>
      </c>
      <c r="DT145" s="197" t="s">
        <v>7206</v>
      </c>
      <c r="DU145" s="198">
        <v>44669</v>
      </c>
      <c r="DV145" s="196" t="s">
        <v>7241</v>
      </c>
      <c r="DW145" s="181">
        <v>248000</v>
      </c>
      <c r="DX145" s="199" t="s">
        <v>7229</v>
      </c>
      <c r="DY145" s="199" t="s">
        <v>47</v>
      </c>
      <c r="DZ145" s="199">
        <v>1</v>
      </c>
      <c r="EA145" s="199" t="s">
        <v>7240</v>
      </c>
      <c r="EB145" s="199" t="s">
        <v>7206</v>
      </c>
      <c r="EC145" s="182">
        <v>44669</v>
      </c>
      <c r="ED145" s="197" t="s">
        <v>7243</v>
      </c>
      <c r="EE145" s="189">
        <v>0</v>
      </c>
      <c r="EF145" s="197" t="s">
        <v>7229</v>
      </c>
      <c r="EG145" s="197" t="s">
        <v>47</v>
      </c>
      <c r="EH145" s="197">
        <v>1</v>
      </c>
      <c r="EI145" s="197" t="s">
        <v>7242</v>
      </c>
      <c r="EJ145" s="197" t="s">
        <v>7206</v>
      </c>
      <c r="EK145" s="198">
        <v>44669</v>
      </c>
      <c r="EL145" s="196" t="s">
        <v>7244</v>
      </c>
      <c r="EM145" s="181">
        <v>0</v>
      </c>
      <c r="EN145" s="199" t="s">
        <v>7229</v>
      </c>
      <c r="EO145" s="199" t="s">
        <v>47</v>
      </c>
      <c r="EP145" s="199">
        <v>1</v>
      </c>
      <c r="EQ145" s="199" t="s">
        <v>7242</v>
      </c>
      <c r="ER145" s="199" t="s">
        <v>7206</v>
      </c>
      <c r="ES145" s="182">
        <v>44669</v>
      </c>
      <c r="ET145" s="197" t="s">
        <v>7234</v>
      </c>
      <c r="EU145" s="197">
        <v>42</v>
      </c>
      <c r="EV145" s="197" t="s">
        <v>7225</v>
      </c>
      <c r="EW145" s="197" t="s">
        <v>22</v>
      </c>
      <c r="EX145" s="197">
        <v>2</v>
      </c>
      <c r="EY145" s="197" t="s">
        <v>7212</v>
      </c>
      <c r="EZ145" s="197" t="s">
        <v>2535</v>
      </c>
      <c r="FA145" s="198">
        <v>44669</v>
      </c>
      <c r="FB145" s="196" t="s">
        <v>2948</v>
      </c>
      <c r="FC145" s="199">
        <v>2</v>
      </c>
      <c r="FD145" s="199" t="s">
        <v>14</v>
      </c>
      <c r="FE145" s="199" t="s">
        <v>22</v>
      </c>
      <c r="FF145" s="199">
        <v>2</v>
      </c>
      <c r="FG145" s="199" t="s">
        <v>2947</v>
      </c>
      <c r="FH145" s="199" t="s">
        <v>14</v>
      </c>
      <c r="FI145" s="182">
        <v>44388</v>
      </c>
      <c r="FJ145" s="196" t="s">
        <v>149</v>
      </c>
      <c r="FK145" s="197" t="s">
        <v>14</v>
      </c>
      <c r="FL145" s="197">
        <v>0</v>
      </c>
      <c r="FM145" s="197" t="s">
        <v>14</v>
      </c>
      <c r="FN145" s="197" t="s">
        <v>14</v>
      </c>
      <c r="FO145" s="197">
        <v>0</v>
      </c>
      <c r="FP145" s="189">
        <v>0</v>
      </c>
      <c r="FQ145" s="190">
        <v>43495</v>
      </c>
      <c r="FR145" s="196" t="s">
        <v>150</v>
      </c>
      <c r="FS145" s="199" t="s">
        <v>14</v>
      </c>
      <c r="FT145" s="199">
        <v>0</v>
      </c>
      <c r="FU145" s="199" t="s">
        <v>14</v>
      </c>
      <c r="FV145" s="199" t="s">
        <v>14</v>
      </c>
      <c r="FW145" s="199">
        <v>0</v>
      </c>
      <c r="FX145" s="199">
        <v>0</v>
      </c>
      <c r="FY145" s="182">
        <v>43495</v>
      </c>
      <c r="FZ145" s="197" t="s">
        <v>4079</v>
      </c>
      <c r="GA145" s="197">
        <v>0</v>
      </c>
      <c r="GB145" s="197" t="s">
        <v>2716</v>
      </c>
      <c r="GC145" s="197" t="s">
        <v>22</v>
      </c>
      <c r="GD145" s="197">
        <v>2</v>
      </c>
      <c r="GE145" s="197" t="s">
        <v>14</v>
      </c>
      <c r="GF145" s="197" t="s">
        <v>14</v>
      </c>
      <c r="GG145" s="198">
        <v>44496</v>
      </c>
      <c r="GH145" s="196" t="s">
        <v>4085</v>
      </c>
      <c r="GI145" s="199">
        <v>1</v>
      </c>
      <c r="GJ145" s="199" t="s">
        <v>2716</v>
      </c>
      <c r="GK145" s="199" t="s">
        <v>22</v>
      </c>
      <c r="GL145" s="199">
        <v>2</v>
      </c>
      <c r="GM145" s="199" t="s">
        <v>14</v>
      </c>
      <c r="GN145" s="199" t="s">
        <v>14</v>
      </c>
      <c r="GO145" s="182">
        <v>44496</v>
      </c>
      <c r="GP145" s="197" t="s">
        <v>4080</v>
      </c>
      <c r="GQ145" s="197">
        <v>0</v>
      </c>
      <c r="GR145" s="197" t="s">
        <v>2716</v>
      </c>
      <c r="GS145" s="197" t="s">
        <v>22</v>
      </c>
      <c r="GT145" s="197">
        <v>2</v>
      </c>
      <c r="GU145" s="197" t="s">
        <v>14</v>
      </c>
      <c r="GV145" s="197" t="s">
        <v>14</v>
      </c>
      <c r="GW145" s="198">
        <v>44496</v>
      </c>
      <c r="GX145" s="196" t="s">
        <v>4086</v>
      </c>
      <c r="GY145" s="199">
        <v>0</v>
      </c>
      <c r="GZ145" s="199" t="s">
        <v>2716</v>
      </c>
      <c r="HA145" s="199" t="s">
        <v>22</v>
      </c>
      <c r="HB145" s="199">
        <v>2</v>
      </c>
      <c r="HC145" s="199" t="s">
        <v>14</v>
      </c>
      <c r="HD145" s="199" t="s">
        <v>14</v>
      </c>
      <c r="HE145" s="182">
        <v>44496</v>
      </c>
      <c r="HF145" s="197" t="s">
        <v>4078</v>
      </c>
      <c r="HG145" s="197">
        <v>0</v>
      </c>
      <c r="HH145" s="197" t="s">
        <v>2716</v>
      </c>
      <c r="HI145" s="197" t="s">
        <v>22</v>
      </c>
      <c r="HJ145" s="197">
        <v>2</v>
      </c>
      <c r="HK145" s="197" t="s">
        <v>14</v>
      </c>
      <c r="HL145" s="197" t="s">
        <v>14</v>
      </c>
      <c r="HM145" s="198">
        <v>44496</v>
      </c>
      <c r="HN145" s="196" t="s">
        <v>4084</v>
      </c>
      <c r="HO145" s="199">
        <v>1</v>
      </c>
      <c r="HP145" s="199" t="s">
        <v>2716</v>
      </c>
      <c r="HQ145" s="199" t="s">
        <v>22</v>
      </c>
      <c r="HR145" s="199">
        <v>2</v>
      </c>
      <c r="HS145" s="199" t="s">
        <v>14</v>
      </c>
      <c r="HT145" s="199" t="s">
        <v>14</v>
      </c>
      <c r="HU145" s="182">
        <v>44496</v>
      </c>
      <c r="HV145" s="197" t="s">
        <v>4081</v>
      </c>
      <c r="HW145" s="197">
        <v>0</v>
      </c>
      <c r="HX145" s="197" t="s">
        <v>2716</v>
      </c>
      <c r="HY145" s="197" t="s">
        <v>22</v>
      </c>
      <c r="HZ145" s="197">
        <v>2</v>
      </c>
      <c r="IA145" s="197" t="s">
        <v>14</v>
      </c>
      <c r="IB145" s="197" t="s">
        <v>14</v>
      </c>
      <c r="IC145" s="198">
        <v>44496</v>
      </c>
      <c r="ID145" s="196" t="s">
        <v>4083</v>
      </c>
      <c r="IE145" s="199">
        <v>0</v>
      </c>
      <c r="IF145" s="199" t="s">
        <v>2716</v>
      </c>
      <c r="IG145" s="199" t="s">
        <v>22</v>
      </c>
      <c r="IH145" s="199">
        <v>2</v>
      </c>
      <c r="II145" s="199" t="s">
        <v>14</v>
      </c>
      <c r="IJ145" s="199" t="s">
        <v>14</v>
      </c>
      <c r="IK145" s="182">
        <v>44496</v>
      </c>
      <c r="IL145" s="197" t="s">
        <v>4082</v>
      </c>
      <c r="IM145" s="197">
        <v>0</v>
      </c>
      <c r="IN145" s="197" t="s">
        <v>2716</v>
      </c>
      <c r="IO145" s="197" t="s">
        <v>22</v>
      </c>
      <c r="IP145" s="197">
        <v>2</v>
      </c>
      <c r="IQ145" s="197" t="s">
        <v>14</v>
      </c>
      <c r="IR145" s="197" t="s">
        <v>14</v>
      </c>
      <c r="IS145" s="198">
        <v>44496</v>
      </c>
    </row>
    <row r="146" spans="1:253" x14ac:dyDescent="0.25">
      <c r="A146" s="187" t="s">
        <v>6248</v>
      </c>
      <c r="B146" s="187" t="s">
        <v>8407</v>
      </c>
      <c r="C146" s="187" t="s">
        <v>6249</v>
      </c>
      <c r="D146" s="187" t="s">
        <v>144</v>
      </c>
      <c r="E146" s="187" t="s">
        <v>8123</v>
      </c>
      <c r="F146" s="187" t="s">
        <v>6250</v>
      </c>
      <c r="G146" s="180">
        <v>57797000</v>
      </c>
      <c r="H146" s="181" t="s">
        <v>2937</v>
      </c>
      <c r="I146" s="181" t="s">
        <v>22</v>
      </c>
      <c r="J146" s="181">
        <v>2</v>
      </c>
      <c r="K146" s="181" t="s">
        <v>2939</v>
      </c>
      <c r="L146" s="181" t="s">
        <v>2938</v>
      </c>
      <c r="M146" s="182">
        <v>44635</v>
      </c>
      <c r="N146" s="196" t="s">
        <v>6254</v>
      </c>
      <c r="O146" s="183">
        <v>83058</v>
      </c>
      <c r="P146" s="183" t="s">
        <v>6251</v>
      </c>
      <c r="Q146" s="183" t="s">
        <v>22</v>
      </c>
      <c r="R146" s="183">
        <v>2</v>
      </c>
      <c r="S146" s="183" t="s">
        <v>6253</v>
      </c>
      <c r="T146" s="183" t="s">
        <v>6252</v>
      </c>
      <c r="U146" s="184">
        <v>44635</v>
      </c>
      <c r="V146" s="196" t="s">
        <v>6258</v>
      </c>
      <c r="W146" s="181">
        <v>3404000</v>
      </c>
      <c r="X146" s="181" t="s">
        <v>6255</v>
      </c>
      <c r="Y146" s="181" t="s">
        <v>47</v>
      </c>
      <c r="Z146" s="181">
        <v>1</v>
      </c>
      <c r="AA146" s="181" t="s">
        <v>6257</v>
      </c>
      <c r="AB146" s="181" t="s">
        <v>6256</v>
      </c>
      <c r="AC146" s="182">
        <v>44635</v>
      </c>
      <c r="AD146" s="196" t="s">
        <v>6260</v>
      </c>
      <c r="AE146" s="189">
        <v>1222000</v>
      </c>
      <c r="AF146" s="189" t="s">
        <v>6255</v>
      </c>
      <c r="AG146" s="189" t="s">
        <v>47</v>
      </c>
      <c r="AH146" s="189">
        <v>1</v>
      </c>
      <c r="AI146" s="189" t="s">
        <v>6259</v>
      </c>
      <c r="AJ146" s="189" t="s">
        <v>6256</v>
      </c>
      <c r="AK146" s="190">
        <v>44635</v>
      </c>
      <c r="AL146" s="196" t="s">
        <v>6261</v>
      </c>
      <c r="AM146" s="181" t="s">
        <v>14</v>
      </c>
      <c r="AN146" s="181" t="s">
        <v>14</v>
      </c>
      <c r="AO146" s="181" t="s">
        <v>19</v>
      </c>
      <c r="AP146" s="181">
        <v>3</v>
      </c>
      <c r="AQ146" s="181" t="s">
        <v>14</v>
      </c>
      <c r="AR146" s="181" t="s">
        <v>14</v>
      </c>
      <c r="AS146" s="182">
        <v>44635</v>
      </c>
      <c r="AT146" s="197" t="s">
        <v>6263</v>
      </c>
      <c r="AU146" s="189" t="s">
        <v>14</v>
      </c>
      <c r="AV146" s="189" t="s">
        <v>14</v>
      </c>
      <c r="AW146" s="189" t="s">
        <v>19</v>
      </c>
      <c r="AX146" s="189">
        <v>3</v>
      </c>
      <c r="AY146" s="189" t="s">
        <v>14</v>
      </c>
      <c r="AZ146" s="189" t="s">
        <v>14</v>
      </c>
      <c r="BA146" s="190">
        <v>44635</v>
      </c>
      <c r="BB146" s="196" t="s">
        <v>6262</v>
      </c>
      <c r="BC146" s="181" t="s">
        <v>14</v>
      </c>
      <c r="BD146" s="181" t="s">
        <v>14</v>
      </c>
      <c r="BE146" s="181" t="s">
        <v>19</v>
      </c>
      <c r="BF146" s="181">
        <v>3</v>
      </c>
      <c r="BG146" s="181" t="s">
        <v>14</v>
      </c>
      <c r="BH146" s="181" t="s">
        <v>14</v>
      </c>
      <c r="BI146" s="182">
        <v>44635</v>
      </c>
      <c r="BJ146" s="197" t="s">
        <v>7227</v>
      </c>
      <c r="BK146" s="197">
        <v>0</v>
      </c>
      <c r="BL146" s="197" t="s">
        <v>7225</v>
      </c>
      <c r="BM146" s="197" t="s">
        <v>22</v>
      </c>
      <c r="BN146" s="197">
        <v>2</v>
      </c>
      <c r="BO146" s="197" t="s">
        <v>7226</v>
      </c>
      <c r="BP146" s="189" t="s">
        <v>1918</v>
      </c>
      <c r="BQ146" s="198">
        <v>44669</v>
      </c>
      <c r="BR146" s="196" t="s">
        <v>6264</v>
      </c>
      <c r="BS146" s="199" t="s">
        <v>14</v>
      </c>
      <c r="BT146" s="199" t="s">
        <v>14</v>
      </c>
      <c r="BU146" s="199" t="s">
        <v>19</v>
      </c>
      <c r="BV146" s="199">
        <v>3</v>
      </c>
      <c r="BW146" s="199" t="s">
        <v>14</v>
      </c>
      <c r="BX146" s="199" t="s">
        <v>14</v>
      </c>
      <c r="BY146" s="182">
        <v>44635</v>
      </c>
      <c r="BZ146" s="197" t="s">
        <v>6265</v>
      </c>
      <c r="CA146" s="197" t="s">
        <v>14</v>
      </c>
      <c r="CB146" s="197" t="s">
        <v>14</v>
      </c>
      <c r="CC146" s="197" t="s">
        <v>19</v>
      </c>
      <c r="CD146" s="197">
        <v>3</v>
      </c>
      <c r="CE146" s="197" t="s">
        <v>14</v>
      </c>
      <c r="CF146" s="197" t="s">
        <v>14</v>
      </c>
      <c r="CG146" s="198">
        <v>44635</v>
      </c>
      <c r="CH146" s="196" t="s">
        <v>9168</v>
      </c>
      <c r="CI146" s="197" t="e">
        <v>#N/A</v>
      </c>
      <c r="CJ146" s="197" t="e">
        <v>#N/A</v>
      </c>
      <c r="CK146" s="197" t="e">
        <v>#N/A</v>
      </c>
      <c r="CL146" s="197" t="e">
        <v>#N/A</v>
      </c>
      <c r="CM146" s="197" t="e">
        <v>#N/A</v>
      </c>
      <c r="CN146" s="197" t="e">
        <v>#N/A</v>
      </c>
      <c r="CO146" s="200" t="e">
        <v>#N/A</v>
      </c>
      <c r="CP146" s="197" t="s">
        <v>6266</v>
      </c>
      <c r="CQ146" s="199" t="s">
        <v>14</v>
      </c>
      <c r="CR146" s="199" t="s">
        <v>14</v>
      </c>
      <c r="CS146" s="199" t="s">
        <v>19</v>
      </c>
      <c r="CT146" s="199">
        <v>3</v>
      </c>
      <c r="CU146" s="199" t="s">
        <v>14</v>
      </c>
      <c r="CV146" s="199" t="s">
        <v>14</v>
      </c>
      <c r="CW146" s="182">
        <v>44635</v>
      </c>
      <c r="CX146" s="197" t="s">
        <v>6267</v>
      </c>
      <c r="CY146" s="189">
        <v>437000</v>
      </c>
      <c r="CZ146" s="189" t="s">
        <v>6255</v>
      </c>
      <c r="DA146" s="189" t="s">
        <v>47</v>
      </c>
      <c r="DB146" s="189">
        <v>1</v>
      </c>
      <c r="DC146" s="189" t="s">
        <v>6272</v>
      </c>
      <c r="DD146" s="189" t="s">
        <v>6256</v>
      </c>
      <c r="DE146" s="195">
        <v>44635</v>
      </c>
      <c r="DF146" s="196" t="s">
        <v>6269</v>
      </c>
      <c r="DG146" s="181">
        <v>2182000</v>
      </c>
      <c r="DH146" s="199" t="s">
        <v>6255</v>
      </c>
      <c r="DI146" s="199" t="s">
        <v>47</v>
      </c>
      <c r="DJ146" s="199">
        <v>1</v>
      </c>
      <c r="DK146" s="199" t="s">
        <v>6268</v>
      </c>
      <c r="DL146" s="199" t="s">
        <v>6256</v>
      </c>
      <c r="DM146" s="182">
        <v>44635</v>
      </c>
      <c r="DN146" s="197" t="s">
        <v>6271</v>
      </c>
      <c r="DO146" s="189">
        <v>785000</v>
      </c>
      <c r="DP146" s="197" t="s">
        <v>6255</v>
      </c>
      <c r="DQ146" s="197" t="s">
        <v>47</v>
      </c>
      <c r="DR146" s="197">
        <v>1</v>
      </c>
      <c r="DS146" s="197" t="s">
        <v>6270</v>
      </c>
      <c r="DT146" s="197" t="s">
        <v>6256</v>
      </c>
      <c r="DU146" s="198">
        <v>44635</v>
      </c>
      <c r="DV146" s="196" t="s">
        <v>6273</v>
      </c>
      <c r="DW146" s="181">
        <v>415000</v>
      </c>
      <c r="DX146" s="199" t="s">
        <v>6255</v>
      </c>
      <c r="DY146" s="199" t="s">
        <v>47</v>
      </c>
      <c r="DZ146" s="199">
        <v>1</v>
      </c>
      <c r="EA146" s="199" t="s">
        <v>6272</v>
      </c>
      <c r="EB146" s="199" t="s">
        <v>6256</v>
      </c>
      <c r="EC146" s="182">
        <v>44635</v>
      </c>
      <c r="ED146" s="197" t="s">
        <v>6275</v>
      </c>
      <c r="EE146" s="189">
        <v>22000</v>
      </c>
      <c r="EF146" s="197" t="s">
        <v>6255</v>
      </c>
      <c r="EG146" s="197" t="s">
        <v>47</v>
      </c>
      <c r="EH146" s="197">
        <v>1</v>
      </c>
      <c r="EI146" s="197" t="s">
        <v>6274</v>
      </c>
      <c r="EJ146" s="197" t="s">
        <v>6256</v>
      </c>
      <c r="EK146" s="198">
        <v>44635</v>
      </c>
      <c r="EL146" s="196" t="s">
        <v>6277</v>
      </c>
      <c r="EM146" s="181">
        <v>0</v>
      </c>
      <c r="EN146" s="199" t="s">
        <v>6255</v>
      </c>
      <c r="EO146" s="199" t="s">
        <v>47</v>
      </c>
      <c r="EP146" s="199">
        <v>1</v>
      </c>
      <c r="EQ146" s="199" t="s">
        <v>6276</v>
      </c>
      <c r="ER146" s="199" t="s">
        <v>6256</v>
      </c>
      <c r="ES146" s="182">
        <v>44635</v>
      </c>
      <c r="ET146" s="197" t="s">
        <v>7228</v>
      </c>
      <c r="EU146" s="197">
        <v>42</v>
      </c>
      <c r="EV146" s="197" t="s">
        <v>7225</v>
      </c>
      <c r="EW146" s="197" t="s">
        <v>22</v>
      </c>
      <c r="EX146" s="197">
        <v>2</v>
      </c>
      <c r="EY146" s="197" t="s">
        <v>7091</v>
      </c>
      <c r="EZ146" s="197" t="s">
        <v>2535</v>
      </c>
      <c r="FA146" s="198">
        <v>44669</v>
      </c>
      <c r="FB146" s="196" t="s">
        <v>6279</v>
      </c>
      <c r="FC146" s="199">
        <v>2</v>
      </c>
      <c r="FD146" s="199" t="s">
        <v>14</v>
      </c>
      <c r="FE146" s="199" t="s">
        <v>19</v>
      </c>
      <c r="FF146" s="199">
        <v>3</v>
      </c>
      <c r="FG146" s="199" t="s">
        <v>6278</v>
      </c>
      <c r="FH146" s="199" t="s">
        <v>14</v>
      </c>
      <c r="FI146" s="182">
        <v>44635</v>
      </c>
      <c r="FJ146" s="196" t="s">
        <v>6280</v>
      </c>
      <c r="FK146" s="197" t="s">
        <v>14</v>
      </c>
      <c r="FL146" s="197" t="s">
        <v>14</v>
      </c>
      <c r="FM146" s="197" t="s">
        <v>19</v>
      </c>
      <c r="FN146" s="197">
        <v>3</v>
      </c>
      <c r="FO146" s="197" t="s">
        <v>14</v>
      </c>
      <c r="FP146" s="189" t="s">
        <v>14</v>
      </c>
      <c r="FQ146" s="190">
        <v>44635</v>
      </c>
      <c r="FR146" s="196" t="s">
        <v>6281</v>
      </c>
      <c r="FS146" s="199" t="s">
        <v>14</v>
      </c>
      <c r="FT146" s="199" t="s">
        <v>14</v>
      </c>
      <c r="FU146" s="199" t="s">
        <v>19</v>
      </c>
      <c r="FV146" s="199">
        <v>3</v>
      </c>
      <c r="FW146" s="199" t="s">
        <v>14</v>
      </c>
      <c r="FX146" s="199" t="s">
        <v>14</v>
      </c>
      <c r="FY146" s="182">
        <v>44635</v>
      </c>
      <c r="FZ146" s="197" t="s">
        <v>6353</v>
      </c>
      <c r="GA146" s="197">
        <v>0</v>
      </c>
      <c r="GB146" s="197" t="s">
        <v>2716</v>
      </c>
      <c r="GC146" s="197" t="s">
        <v>22</v>
      </c>
      <c r="GD146" s="197">
        <v>2</v>
      </c>
      <c r="GE146" s="197" t="s">
        <v>14</v>
      </c>
      <c r="GF146" s="197" t="s">
        <v>14</v>
      </c>
      <c r="GG146" s="198">
        <v>44635</v>
      </c>
      <c r="GH146" s="196" t="s">
        <v>6359</v>
      </c>
      <c r="GI146" s="199">
        <v>1</v>
      </c>
      <c r="GJ146" s="199" t="s">
        <v>2716</v>
      </c>
      <c r="GK146" s="199" t="s">
        <v>22</v>
      </c>
      <c r="GL146" s="199">
        <v>2</v>
      </c>
      <c r="GM146" s="199" t="s">
        <v>14</v>
      </c>
      <c r="GN146" s="199" t="s">
        <v>14</v>
      </c>
      <c r="GO146" s="182">
        <v>44635</v>
      </c>
      <c r="GP146" s="197" t="s">
        <v>6354</v>
      </c>
      <c r="GQ146" s="197">
        <v>0</v>
      </c>
      <c r="GR146" s="197" t="s">
        <v>2716</v>
      </c>
      <c r="GS146" s="197" t="s">
        <v>22</v>
      </c>
      <c r="GT146" s="197">
        <v>2</v>
      </c>
      <c r="GU146" s="197" t="s">
        <v>14</v>
      </c>
      <c r="GV146" s="197" t="s">
        <v>14</v>
      </c>
      <c r="GW146" s="198">
        <v>44635</v>
      </c>
      <c r="GX146" s="196" t="s">
        <v>6360</v>
      </c>
      <c r="GY146" s="199">
        <v>0</v>
      </c>
      <c r="GZ146" s="199" t="s">
        <v>2716</v>
      </c>
      <c r="HA146" s="199" t="s">
        <v>22</v>
      </c>
      <c r="HB146" s="199">
        <v>2</v>
      </c>
      <c r="HC146" s="199" t="s">
        <v>14</v>
      </c>
      <c r="HD146" s="199" t="s">
        <v>14</v>
      </c>
      <c r="HE146" s="182">
        <v>44635</v>
      </c>
      <c r="HF146" s="197" t="s">
        <v>6352</v>
      </c>
      <c r="HG146" s="197">
        <v>0</v>
      </c>
      <c r="HH146" s="197" t="s">
        <v>2716</v>
      </c>
      <c r="HI146" s="197" t="s">
        <v>22</v>
      </c>
      <c r="HJ146" s="197">
        <v>2</v>
      </c>
      <c r="HK146" s="197" t="s">
        <v>14</v>
      </c>
      <c r="HL146" s="197" t="s">
        <v>14</v>
      </c>
      <c r="HM146" s="198">
        <v>44635</v>
      </c>
      <c r="HN146" s="196" t="s">
        <v>6358</v>
      </c>
      <c r="HO146" s="199">
        <v>1</v>
      </c>
      <c r="HP146" s="199" t="s">
        <v>2716</v>
      </c>
      <c r="HQ146" s="199" t="s">
        <v>22</v>
      </c>
      <c r="HR146" s="199">
        <v>2</v>
      </c>
      <c r="HS146" s="199" t="s">
        <v>14</v>
      </c>
      <c r="HT146" s="199" t="s">
        <v>14</v>
      </c>
      <c r="HU146" s="182">
        <v>44635</v>
      </c>
      <c r="HV146" s="197" t="s">
        <v>6355</v>
      </c>
      <c r="HW146" s="197">
        <v>0</v>
      </c>
      <c r="HX146" s="197" t="s">
        <v>2716</v>
      </c>
      <c r="HY146" s="197" t="s">
        <v>22</v>
      </c>
      <c r="HZ146" s="197">
        <v>2</v>
      </c>
      <c r="IA146" s="197" t="s">
        <v>14</v>
      </c>
      <c r="IB146" s="197" t="s">
        <v>14</v>
      </c>
      <c r="IC146" s="198">
        <v>44635</v>
      </c>
      <c r="ID146" s="196" t="s">
        <v>6357</v>
      </c>
      <c r="IE146" s="199">
        <v>0</v>
      </c>
      <c r="IF146" s="199" t="s">
        <v>2716</v>
      </c>
      <c r="IG146" s="199" t="s">
        <v>22</v>
      </c>
      <c r="IH146" s="199">
        <v>2</v>
      </c>
      <c r="II146" s="199" t="s">
        <v>14</v>
      </c>
      <c r="IJ146" s="199" t="s">
        <v>14</v>
      </c>
      <c r="IK146" s="182">
        <v>44635</v>
      </c>
      <c r="IL146" s="197" t="s">
        <v>6356</v>
      </c>
      <c r="IM146" s="197">
        <v>0</v>
      </c>
      <c r="IN146" s="197" t="s">
        <v>2716</v>
      </c>
      <c r="IO146" s="197" t="s">
        <v>22</v>
      </c>
      <c r="IP146" s="197">
        <v>2</v>
      </c>
      <c r="IQ146" s="197" t="s">
        <v>14</v>
      </c>
      <c r="IR146" s="197" t="s">
        <v>14</v>
      </c>
      <c r="IS146" s="198">
        <v>44635</v>
      </c>
    </row>
    <row r="147" spans="1:253" x14ac:dyDescent="0.25">
      <c r="A147" s="187" t="s">
        <v>1407</v>
      </c>
      <c r="B147" s="187" t="s">
        <v>8427</v>
      </c>
      <c r="C147" s="187" t="s">
        <v>1408</v>
      </c>
      <c r="D147" s="187" t="s">
        <v>1409</v>
      </c>
      <c r="E147" s="187" t="s">
        <v>8124</v>
      </c>
      <c r="F147" s="187" t="s">
        <v>3220</v>
      </c>
      <c r="G147" s="180">
        <v>47245000</v>
      </c>
      <c r="H147" s="181" t="s">
        <v>3217</v>
      </c>
      <c r="I147" s="181" t="s">
        <v>22</v>
      </c>
      <c r="J147" s="181">
        <v>2</v>
      </c>
      <c r="K147" s="181" t="s">
        <v>3219</v>
      </c>
      <c r="L147" s="181" t="s">
        <v>3218</v>
      </c>
      <c r="M147" s="182">
        <v>44456</v>
      </c>
      <c r="N147" s="196" t="s">
        <v>1418</v>
      </c>
      <c r="O147" s="183">
        <v>66662</v>
      </c>
      <c r="P147" s="183" t="s">
        <v>1415</v>
      </c>
      <c r="Q147" s="183" t="s">
        <v>19</v>
      </c>
      <c r="R147" s="183">
        <v>3</v>
      </c>
      <c r="S147" s="183" t="s">
        <v>1417</v>
      </c>
      <c r="T147" s="183" t="s">
        <v>1416</v>
      </c>
      <c r="U147" s="184">
        <v>43798</v>
      </c>
      <c r="V147" s="196" t="s">
        <v>3224</v>
      </c>
      <c r="W147" s="181">
        <v>7651000</v>
      </c>
      <c r="X147" s="181" t="s">
        <v>3221</v>
      </c>
      <c r="Y147" s="181" t="s">
        <v>22</v>
      </c>
      <c r="Z147" s="181">
        <v>2</v>
      </c>
      <c r="AA147" s="181" t="s">
        <v>3223</v>
      </c>
      <c r="AB147" s="181" t="s">
        <v>3222</v>
      </c>
      <c r="AC147" s="182">
        <v>44456</v>
      </c>
      <c r="AD147" s="196" t="s">
        <v>6033</v>
      </c>
      <c r="AE147" s="189">
        <v>1583000</v>
      </c>
      <c r="AF147" s="189" t="s">
        <v>5960</v>
      </c>
      <c r="AG147" s="189" t="s">
        <v>22</v>
      </c>
      <c r="AH147" s="189">
        <v>2</v>
      </c>
      <c r="AI147" s="189" t="s">
        <v>6032</v>
      </c>
      <c r="AJ147" s="189" t="s">
        <v>6031</v>
      </c>
      <c r="AK147" s="190">
        <v>44622</v>
      </c>
      <c r="AL147" s="196" t="s">
        <v>6035</v>
      </c>
      <c r="AM147" s="181">
        <v>1583000</v>
      </c>
      <c r="AN147" s="181" t="s">
        <v>5960</v>
      </c>
      <c r="AO147" s="181" t="s">
        <v>22</v>
      </c>
      <c r="AP147" s="181">
        <v>2</v>
      </c>
      <c r="AQ147" s="181" t="s">
        <v>6034</v>
      </c>
      <c r="AR147" s="181" t="s">
        <v>6031</v>
      </c>
      <c r="AS147" s="182">
        <v>44622</v>
      </c>
      <c r="AT147" s="197" t="s">
        <v>1414</v>
      </c>
      <c r="AU147" s="189" t="s">
        <v>14</v>
      </c>
      <c r="AV147" s="189" t="s">
        <v>14</v>
      </c>
      <c r="AW147" s="189" t="s">
        <v>14</v>
      </c>
      <c r="AX147" s="189" t="s">
        <v>14</v>
      </c>
      <c r="AY147" s="189" t="s">
        <v>1173</v>
      </c>
      <c r="AZ147" s="189" t="s">
        <v>14</v>
      </c>
      <c r="BA147" s="190">
        <v>43798</v>
      </c>
      <c r="BB147" s="196" t="s">
        <v>1413</v>
      </c>
      <c r="BC147" s="181" t="s">
        <v>14</v>
      </c>
      <c r="BD147" s="181" t="s">
        <v>14</v>
      </c>
      <c r="BE147" s="181" t="s">
        <v>14</v>
      </c>
      <c r="BF147" s="181" t="s">
        <v>14</v>
      </c>
      <c r="BG147" s="181" t="s">
        <v>1173</v>
      </c>
      <c r="BH147" s="181" t="s">
        <v>14</v>
      </c>
      <c r="BI147" s="182">
        <v>43798</v>
      </c>
      <c r="BJ147" s="197" t="s">
        <v>1760</v>
      </c>
      <c r="BK147" s="197" t="s">
        <v>14</v>
      </c>
      <c r="BL147" s="197" t="s">
        <v>14</v>
      </c>
      <c r="BM147" s="197" t="s">
        <v>14</v>
      </c>
      <c r="BN147" s="197" t="s">
        <v>14</v>
      </c>
      <c r="BO147" s="197" t="s">
        <v>1759</v>
      </c>
      <c r="BP147" s="189" t="s">
        <v>14</v>
      </c>
      <c r="BQ147" s="198">
        <v>43987</v>
      </c>
      <c r="BR147" s="196" t="s">
        <v>1410</v>
      </c>
      <c r="BS147" s="199" t="s">
        <v>14</v>
      </c>
      <c r="BT147" s="199" t="s">
        <v>14</v>
      </c>
      <c r="BU147" s="199" t="s">
        <v>14</v>
      </c>
      <c r="BV147" s="199" t="s">
        <v>14</v>
      </c>
      <c r="BW147" s="199" t="s">
        <v>1173</v>
      </c>
      <c r="BX147" s="199" t="s">
        <v>14</v>
      </c>
      <c r="BY147" s="182">
        <v>43798</v>
      </c>
      <c r="BZ147" s="197" t="s">
        <v>1411</v>
      </c>
      <c r="CA147" s="197" t="s">
        <v>14</v>
      </c>
      <c r="CB147" s="197" t="s">
        <v>14</v>
      </c>
      <c r="CC147" s="197" t="s">
        <v>14</v>
      </c>
      <c r="CD147" s="197" t="s">
        <v>14</v>
      </c>
      <c r="CE147" s="197" t="s">
        <v>1173</v>
      </c>
      <c r="CF147" s="197" t="s">
        <v>14</v>
      </c>
      <c r="CG147" s="198">
        <v>43798</v>
      </c>
      <c r="CH147" s="196" t="s">
        <v>9169</v>
      </c>
      <c r="CI147" s="197" t="e">
        <v>#N/A</v>
      </c>
      <c r="CJ147" s="197" t="e">
        <v>#N/A</v>
      </c>
      <c r="CK147" s="197" t="e">
        <v>#N/A</v>
      </c>
      <c r="CL147" s="197" t="e">
        <v>#N/A</v>
      </c>
      <c r="CM147" s="197" t="e">
        <v>#N/A</v>
      </c>
      <c r="CN147" s="197" t="e">
        <v>#N/A</v>
      </c>
      <c r="CO147" s="200" t="e">
        <v>#N/A</v>
      </c>
      <c r="CP147" s="197" t="s">
        <v>1412</v>
      </c>
      <c r="CQ147" s="199" t="s">
        <v>14</v>
      </c>
      <c r="CR147" s="199" t="s">
        <v>14</v>
      </c>
      <c r="CS147" s="199" t="s">
        <v>14</v>
      </c>
      <c r="CT147" s="199" t="s">
        <v>14</v>
      </c>
      <c r="CU147" s="199" t="s">
        <v>1173</v>
      </c>
      <c r="CV147" s="199" t="s">
        <v>14</v>
      </c>
      <c r="CW147" s="182">
        <v>43798</v>
      </c>
      <c r="CX147" s="197" t="s">
        <v>6044</v>
      </c>
      <c r="CY147" s="189">
        <v>1583000</v>
      </c>
      <c r="CZ147" s="189" t="s">
        <v>5960</v>
      </c>
      <c r="DA147" s="189" t="s">
        <v>22</v>
      </c>
      <c r="DB147" s="189">
        <v>2</v>
      </c>
      <c r="DC147" s="189" t="s">
        <v>6038</v>
      </c>
      <c r="DD147" s="189" t="s">
        <v>6031</v>
      </c>
      <c r="DE147" s="195">
        <v>44622</v>
      </c>
      <c r="DF147" s="196" t="s">
        <v>6039</v>
      </c>
      <c r="DG147" s="181">
        <v>6147000</v>
      </c>
      <c r="DH147" s="199" t="s">
        <v>6036</v>
      </c>
      <c r="DI147" s="199" t="s">
        <v>22</v>
      </c>
      <c r="DJ147" s="199">
        <v>2</v>
      </c>
      <c r="DK147" s="199" t="s">
        <v>6038</v>
      </c>
      <c r="DL147" s="199" t="s">
        <v>6037</v>
      </c>
      <c r="DM147" s="182">
        <v>44622</v>
      </c>
      <c r="DN147" s="197" t="s">
        <v>6040</v>
      </c>
      <c r="DO147" s="189">
        <v>0</v>
      </c>
      <c r="DP147" s="197" t="s">
        <v>5960</v>
      </c>
      <c r="DQ147" s="197" t="s">
        <v>22</v>
      </c>
      <c r="DR147" s="197">
        <v>2</v>
      </c>
      <c r="DS147" s="197" t="s">
        <v>6038</v>
      </c>
      <c r="DT147" s="197" t="s">
        <v>6031</v>
      </c>
      <c r="DU147" s="198">
        <v>44622</v>
      </c>
      <c r="DV147" s="196" t="s">
        <v>6041</v>
      </c>
      <c r="DW147" s="181">
        <v>1583000</v>
      </c>
      <c r="DX147" s="199" t="s">
        <v>5960</v>
      </c>
      <c r="DY147" s="199" t="s">
        <v>22</v>
      </c>
      <c r="DZ147" s="199">
        <v>2</v>
      </c>
      <c r="EA147" s="199" t="s">
        <v>6038</v>
      </c>
      <c r="EB147" s="199" t="s">
        <v>6031</v>
      </c>
      <c r="EC147" s="182">
        <v>44622</v>
      </c>
      <c r="ED147" s="197" t="s">
        <v>6042</v>
      </c>
      <c r="EE147" s="189">
        <v>0</v>
      </c>
      <c r="EF147" s="197" t="s">
        <v>1216</v>
      </c>
      <c r="EG147" s="197" t="s">
        <v>19</v>
      </c>
      <c r="EH147" s="197">
        <v>3</v>
      </c>
      <c r="EI147" s="197" t="s">
        <v>6038</v>
      </c>
      <c r="EJ147" s="197" t="s">
        <v>14</v>
      </c>
      <c r="EK147" s="198">
        <v>44622</v>
      </c>
      <c r="EL147" s="196" t="s">
        <v>6043</v>
      </c>
      <c r="EM147" s="181">
        <v>0</v>
      </c>
      <c r="EN147" s="199" t="s">
        <v>1216</v>
      </c>
      <c r="EO147" s="199" t="s">
        <v>19</v>
      </c>
      <c r="EP147" s="199">
        <v>3</v>
      </c>
      <c r="EQ147" s="199" t="s">
        <v>6038</v>
      </c>
      <c r="ER147" s="199" t="s">
        <v>14</v>
      </c>
      <c r="ES147" s="182">
        <v>44622</v>
      </c>
      <c r="ET147" s="197" t="s">
        <v>2099</v>
      </c>
      <c r="EU147" s="197">
        <v>146</v>
      </c>
      <c r="EV147" s="197" t="s">
        <v>2097</v>
      </c>
      <c r="EW147" s="197" t="s">
        <v>22</v>
      </c>
      <c r="EX147" s="197">
        <v>2</v>
      </c>
      <c r="EY147" s="197" t="s">
        <v>2098</v>
      </c>
      <c r="EZ147" s="197" t="s">
        <v>1918</v>
      </c>
      <c r="FA147" s="198">
        <v>44164</v>
      </c>
      <c r="FB147" s="196" t="s">
        <v>1888</v>
      </c>
      <c r="FC147" s="199">
        <v>2</v>
      </c>
      <c r="FD147" s="199" t="s">
        <v>1885</v>
      </c>
      <c r="FE147" s="199" t="s">
        <v>22</v>
      </c>
      <c r="FF147" s="199">
        <v>2</v>
      </c>
      <c r="FG147" s="199" t="s">
        <v>1887</v>
      </c>
      <c r="FH147" s="199" t="s">
        <v>1886</v>
      </c>
      <c r="FI147" s="182">
        <v>44039</v>
      </c>
      <c r="FJ147" s="196" t="s">
        <v>9170</v>
      </c>
      <c r="FK147" s="197" t="e">
        <v>#N/A</v>
      </c>
      <c r="FL147" s="197" t="e">
        <v>#N/A</v>
      </c>
      <c r="FM147" s="197" t="e">
        <v>#N/A</v>
      </c>
      <c r="FN147" s="197" t="e">
        <v>#N/A</v>
      </c>
      <c r="FO147" s="197" t="e">
        <v>#N/A</v>
      </c>
      <c r="FP147" s="189" t="e">
        <v>#N/A</v>
      </c>
      <c r="FQ147" s="190" t="e">
        <v>#N/A</v>
      </c>
      <c r="FR147" s="196" t="s">
        <v>9171</v>
      </c>
      <c r="FS147" s="199" t="e">
        <v>#N/A</v>
      </c>
      <c r="FT147" s="199" t="e">
        <v>#N/A</v>
      </c>
      <c r="FU147" s="199" t="e">
        <v>#N/A</v>
      </c>
      <c r="FV147" s="199" t="e">
        <v>#N/A</v>
      </c>
      <c r="FW147" s="199" t="e">
        <v>#N/A</v>
      </c>
      <c r="FX147" s="199" t="e">
        <v>#N/A</v>
      </c>
      <c r="FY147" s="182" t="e">
        <v>#N/A</v>
      </c>
      <c r="FZ147" s="197" t="s">
        <v>4383</v>
      </c>
      <c r="GA147" s="197">
        <v>2</v>
      </c>
      <c r="GB147" s="197" t="s">
        <v>2716</v>
      </c>
      <c r="GC147" s="197" t="s">
        <v>22</v>
      </c>
      <c r="GD147" s="197">
        <v>2</v>
      </c>
      <c r="GE147" s="197" t="s">
        <v>14</v>
      </c>
      <c r="GF147" s="197" t="s">
        <v>14</v>
      </c>
      <c r="GG147" s="198">
        <v>44498</v>
      </c>
      <c r="GH147" s="196" t="s">
        <v>4389</v>
      </c>
      <c r="GI147" s="199">
        <v>1</v>
      </c>
      <c r="GJ147" s="199" t="s">
        <v>2716</v>
      </c>
      <c r="GK147" s="199" t="s">
        <v>22</v>
      </c>
      <c r="GL147" s="199">
        <v>2</v>
      </c>
      <c r="GM147" s="199" t="s">
        <v>14</v>
      </c>
      <c r="GN147" s="199" t="s">
        <v>14</v>
      </c>
      <c r="GO147" s="182">
        <v>44498</v>
      </c>
      <c r="GP147" s="197" t="s">
        <v>4384</v>
      </c>
      <c r="GQ147" s="197">
        <v>1</v>
      </c>
      <c r="GR147" s="197" t="s">
        <v>2716</v>
      </c>
      <c r="GS147" s="197" t="s">
        <v>22</v>
      </c>
      <c r="GT147" s="197">
        <v>2</v>
      </c>
      <c r="GU147" s="197" t="s">
        <v>14</v>
      </c>
      <c r="GV147" s="197" t="s">
        <v>14</v>
      </c>
      <c r="GW147" s="198">
        <v>44498</v>
      </c>
      <c r="GX147" s="196" t="s">
        <v>4390</v>
      </c>
      <c r="GY147" s="199">
        <v>0</v>
      </c>
      <c r="GZ147" s="199" t="s">
        <v>2716</v>
      </c>
      <c r="HA147" s="199" t="s">
        <v>22</v>
      </c>
      <c r="HB147" s="199">
        <v>2</v>
      </c>
      <c r="HC147" s="199" t="s">
        <v>14</v>
      </c>
      <c r="HD147" s="199" t="s">
        <v>14</v>
      </c>
      <c r="HE147" s="182">
        <v>44498</v>
      </c>
      <c r="HF147" s="197" t="s">
        <v>4382</v>
      </c>
      <c r="HG147" s="197">
        <v>0</v>
      </c>
      <c r="HH147" s="197" t="s">
        <v>2716</v>
      </c>
      <c r="HI147" s="197" t="s">
        <v>22</v>
      </c>
      <c r="HJ147" s="197">
        <v>2</v>
      </c>
      <c r="HK147" s="197" t="s">
        <v>14</v>
      </c>
      <c r="HL147" s="197" t="s">
        <v>14</v>
      </c>
      <c r="HM147" s="198">
        <v>44498</v>
      </c>
      <c r="HN147" s="196" t="s">
        <v>4388</v>
      </c>
      <c r="HO147" s="199">
        <v>2</v>
      </c>
      <c r="HP147" s="199" t="s">
        <v>2716</v>
      </c>
      <c r="HQ147" s="199" t="s">
        <v>22</v>
      </c>
      <c r="HR147" s="199">
        <v>2</v>
      </c>
      <c r="HS147" s="199" t="s">
        <v>14</v>
      </c>
      <c r="HT147" s="199" t="s">
        <v>14</v>
      </c>
      <c r="HU147" s="182">
        <v>44498</v>
      </c>
      <c r="HV147" s="197" t="s">
        <v>4385</v>
      </c>
      <c r="HW147" s="197">
        <v>0</v>
      </c>
      <c r="HX147" s="197" t="s">
        <v>2716</v>
      </c>
      <c r="HY147" s="197" t="s">
        <v>22</v>
      </c>
      <c r="HZ147" s="197">
        <v>2</v>
      </c>
      <c r="IA147" s="197" t="s">
        <v>14</v>
      </c>
      <c r="IB147" s="197" t="s">
        <v>14</v>
      </c>
      <c r="IC147" s="198">
        <v>44498</v>
      </c>
      <c r="ID147" s="196" t="s">
        <v>4387</v>
      </c>
      <c r="IE147" s="199">
        <v>0</v>
      </c>
      <c r="IF147" s="199" t="s">
        <v>2716</v>
      </c>
      <c r="IG147" s="199" t="s">
        <v>22</v>
      </c>
      <c r="IH147" s="199">
        <v>2</v>
      </c>
      <c r="II147" s="199" t="s">
        <v>14</v>
      </c>
      <c r="IJ147" s="199" t="s">
        <v>14</v>
      </c>
      <c r="IK147" s="182">
        <v>44498</v>
      </c>
      <c r="IL147" s="197" t="s">
        <v>4386</v>
      </c>
      <c r="IM147" s="197">
        <v>2</v>
      </c>
      <c r="IN147" s="197" t="s">
        <v>2716</v>
      </c>
      <c r="IO147" s="197" t="s">
        <v>22</v>
      </c>
      <c r="IP147" s="197">
        <v>2</v>
      </c>
      <c r="IQ147" s="197" t="s">
        <v>14</v>
      </c>
      <c r="IR147" s="197" t="s">
        <v>14</v>
      </c>
      <c r="IS147" s="198">
        <v>44498</v>
      </c>
    </row>
    <row r="148" spans="1:253" x14ac:dyDescent="0.25">
      <c r="A148" s="187" t="s">
        <v>810</v>
      </c>
      <c r="B148" s="187" t="s">
        <v>8415</v>
      </c>
      <c r="C148" s="187" t="s">
        <v>811</v>
      </c>
      <c r="D148" s="187" t="s">
        <v>812</v>
      </c>
      <c r="E148" s="187" t="s">
        <v>8125</v>
      </c>
      <c r="F148" s="187" t="s">
        <v>7513</v>
      </c>
      <c r="G148" s="180">
        <v>36135000</v>
      </c>
      <c r="H148" s="181" t="s">
        <v>7510</v>
      </c>
      <c r="I148" s="181" t="s">
        <v>47</v>
      </c>
      <c r="J148" s="181">
        <v>1</v>
      </c>
      <c r="K148" s="181" t="s">
        <v>7512</v>
      </c>
      <c r="L148" s="181" t="s">
        <v>7511</v>
      </c>
      <c r="M148" s="182">
        <v>44677</v>
      </c>
      <c r="N148" s="196" t="s">
        <v>7516</v>
      </c>
      <c r="O148" s="183">
        <v>603628</v>
      </c>
      <c r="P148" s="183" t="s">
        <v>1721</v>
      </c>
      <c r="Q148" s="183" t="s">
        <v>47</v>
      </c>
      <c r="R148" s="183">
        <v>1</v>
      </c>
      <c r="S148" s="183" t="s">
        <v>7515</v>
      </c>
      <c r="T148" s="183" t="s">
        <v>7514</v>
      </c>
      <c r="U148" s="184">
        <v>44677</v>
      </c>
      <c r="V148" s="196" t="s">
        <v>7518</v>
      </c>
      <c r="W148" s="181">
        <v>36135000</v>
      </c>
      <c r="X148" s="181" t="s">
        <v>7510</v>
      </c>
      <c r="Y148" s="181" t="s">
        <v>47</v>
      </c>
      <c r="Z148" s="181">
        <v>1</v>
      </c>
      <c r="AA148" s="181" t="s">
        <v>7517</v>
      </c>
      <c r="AB148" s="181" t="s">
        <v>7511</v>
      </c>
      <c r="AC148" s="182">
        <v>44677</v>
      </c>
      <c r="AD148" s="196" t="s">
        <v>7522</v>
      </c>
      <c r="AE148" s="189">
        <v>18000000</v>
      </c>
      <c r="AF148" s="189" t="s">
        <v>7519</v>
      </c>
      <c r="AG148" s="189" t="s">
        <v>22</v>
      </c>
      <c r="AH148" s="189">
        <v>2</v>
      </c>
      <c r="AI148" s="189" t="s">
        <v>7521</v>
      </c>
      <c r="AJ148" s="189" t="s">
        <v>7520</v>
      </c>
      <c r="AK148" s="190">
        <v>44677</v>
      </c>
      <c r="AL148" s="196" t="s">
        <v>7526</v>
      </c>
      <c r="AM148" s="181">
        <v>14177000</v>
      </c>
      <c r="AN148" s="181" t="s">
        <v>7523</v>
      </c>
      <c r="AO148" s="181" t="s">
        <v>22</v>
      </c>
      <c r="AP148" s="181">
        <v>2</v>
      </c>
      <c r="AQ148" s="181" t="s">
        <v>7525</v>
      </c>
      <c r="AR148" s="181" t="s">
        <v>7524</v>
      </c>
      <c r="AS148" s="182">
        <v>44677</v>
      </c>
      <c r="AT148" s="197" t="s">
        <v>1505</v>
      </c>
      <c r="AU148" s="189" t="s">
        <v>14</v>
      </c>
      <c r="AV148" s="189" t="s">
        <v>14</v>
      </c>
      <c r="AW148" s="189" t="s">
        <v>14</v>
      </c>
      <c r="AX148" s="189" t="s">
        <v>14</v>
      </c>
      <c r="AY148" s="189" t="s">
        <v>14</v>
      </c>
      <c r="AZ148" s="189" t="s">
        <v>14</v>
      </c>
      <c r="BA148" s="190">
        <v>43859</v>
      </c>
      <c r="BB148" s="196" t="s">
        <v>1662</v>
      </c>
      <c r="BC148" s="181" t="s">
        <v>14</v>
      </c>
      <c r="BD148" s="181" t="s">
        <v>14</v>
      </c>
      <c r="BE148" s="181" t="s">
        <v>14</v>
      </c>
      <c r="BF148" s="181" t="s">
        <v>14</v>
      </c>
      <c r="BG148" s="181" t="s">
        <v>14</v>
      </c>
      <c r="BH148" s="181" t="s">
        <v>14</v>
      </c>
      <c r="BI148" s="182">
        <v>43920</v>
      </c>
      <c r="BJ148" s="197" t="s">
        <v>7530</v>
      </c>
      <c r="BK148" s="197">
        <v>2729</v>
      </c>
      <c r="BL148" s="197" t="s">
        <v>7527</v>
      </c>
      <c r="BM148" s="197" t="s">
        <v>22</v>
      </c>
      <c r="BN148" s="197">
        <v>2</v>
      </c>
      <c r="BO148" s="197" t="s">
        <v>7529</v>
      </c>
      <c r="BP148" s="189" t="s">
        <v>7528</v>
      </c>
      <c r="BQ148" s="198">
        <v>44677</v>
      </c>
      <c r="BR148" s="196" t="s">
        <v>813</v>
      </c>
      <c r="BS148" s="199" t="s">
        <v>14</v>
      </c>
      <c r="BT148" s="199">
        <v>0</v>
      </c>
      <c r="BU148" s="199" t="s">
        <v>22</v>
      </c>
      <c r="BV148" s="199">
        <v>2</v>
      </c>
      <c r="BW148" s="199">
        <v>0</v>
      </c>
      <c r="BX148" s="199">
        <v>0</v>
      </c>
      <c r="BY148" s="182">
        <v>43511</v>
      </c>
      <c r="BZ148" s="197" t="s">
        <v>814</v>
      </c>
      <c r="CA148" s="197" t="s">
        <v>14</v>
      </c>
      <c r="CB148" s="197">
        <v>0</v>
      </c>
      <c r="CC148" s="197" t="s">
        <v>14</v>
      </c>
      <c r="CD148" s="197" t="s">
        <v>14</v>
      </c>
      <c r="CE148" s="197">
        <v>0</v>
      </c>
      <c r="CF148" s="197">
        <v>0</v>
      </c>
      <c r="CG148" s="198">
        <v>43511</v>
      </c>
      <c r="CH148" s="196" t="s">
        <v>9172</v>
      </c>
      <c r="CI148" s="197" t="e">
        <v>#N/A</v>
      </c>
      <c r="CJ148" s="197" t="e">
        <v>#N/A</v>
      </c>
      <c r="CK148" s="197" t="e">
        <v>#N/A</v>
      </c>
      <c r="CL148" s="197" t="e">
        <v>#N/A</v>
      </c>
      <c r="CM148" s="197" t="e">
        <v>#N/A</v>
      </c>
      <c r="CN148" s="197" t="e">
        <v>#N/A</v>
      </c>
      <c r="CO148" s="200" t="e">
        <v>#N/A</v>
      </c>
      <c r="CP148" s="197" t="s">
        <v>1301</v>
      </c>
      <c r="CQ148" s="199" t="s">
        <v>14</v>
      </c>
      <c r="CR148" s="199" t="s">
        <v>14</v>
      </c>
      <c r="CS148" s="199" t="s">
        <v>14</v>
      </c>
      <c r="CT148" s="199" t="s">
        <v>14</v>
      </c>
      <c r="CU148" s="199" t="s">
        <v>14</v>
      </c>
      <c r="CV148" s="199" t="s">
        <v>14</v>
      </c>
      <c r="CW148" s="182">
        <v>43787</v>
      </c>
      <c r="CX148" s="197" t="s">
        <v>7534</v>
      </c>
      <c r="CY148" s="189">
        <v>12000000</v>
      </c>
      <c r="CZ148" s="189" t="s">
        <v>7510</v>
      </c>
      <c r="DA148" s="189" t="s">
        <v>22</v>
      </c>
      <c r="DB148" s="189">
        <v>2</v>
      </c>
      <c r="DC148" s="189" t="s">
        <v>7533</v>
      </c>
      <c r="DD148" s="189" t="s">
        <v>7532</v>
      </c>
      <c r="DE148" s="195">
        <v>44677</v>
      </c>
      <c r="DF148" s="196" t="s">
        <v>7535</v>
      </c>
      <c r="DG148" s="181">
        <v>18135000</v>
      </c>
      <c r="DH148" s="199" t="s">
        <v>7510</v>
      </c>
      <c r="DI148" s="199" t="s">
        <v>22</v>
      </c>
      <c r="DJ148" s="199">
        <v>2</v>
      </c>
      <c r="DK148" s="199" t="s">
        <v>7533</v>
      </c>
      <c r="DL148" s="199" t="s">
        <v>7532</v>
      </c>
      <c r="DM148" s="182">
        <v>44677</v>
      </c>
      <c r="DN148" s="197" t="s">
        <v>7536</v>
      </c>
      <c r="DO148" s="189">
        <v>6000000</v>
      </c>
      <c r="DP148" s="197" t="s">
        <v>7510</v>
      </c>
      <c r="DQ148" s="197" t="s">
        <v>22</v>
      </c>
      <c r="DR148" s="197">
        <v>2</v>
      </c>
      <c r="DS148" s="197" t="s">
        <v>7533</v>
      </c>
      <c r="DT148" s="197" t="s">
        <v>7532</v>
      </c>
      <c r="DU148" s="198">
        <v>44677</v>
      </c>
      <c r="DV148" s="196" t="s">
        <v>7537</v>
      </c>
      <c r="DW148" s="181">
        <v>9800000</v>
      </c>
      <c r="DX148" s="199" t="s">
        <v>7510</v>
      </c>
      <c r="DY148" s="199" t="s">
        <v>22</v>
      </c>
      <c r="DZ148" s="199">
        <v>2</v>
      </c>
      <c r="EA148" s="199" t="s">
        <v>7533</v>
      </c>
      <c r="EB148" s="199" t="s">
        <v>7532</v>
      </c>
      <c r="EC148" s="182">
        <v>44677</v>
      </c>
      <c r="ED148" s="197" t="s">
        <v>7538</v>
      </c>
      <c r="EE148" s="189">
        <v>200000</v>
      </c>
      <c r="EF148" s="197" t="s">
        <v>7510</v>
      </c>
      <c r="EG148" s="197" t="s">
        <v>22</v>
      </c>
      <c r="EH148" s="197">
        <v>2</v>
      </c>
      <c r="EI148" s="197" t="s">
        <v>7533</v>
      </c>
      <c r="EJ148" s="197" t="s">
        <v>7532</v>
      </c>
      <c r="EK148" s="198">
        <v>44677</v>
      </c>
      <c r="EL148" s="196" t="s">
        <v>7539</v>
      </c>
      <c r="EM148" s="181">
        <v>2000000</v>
      </c>
      <c r="EN148" s="199" t="s">
        <v>7510</v>
      </c>
      <c r="EO148" s="199" t="s">
        <v>22</v>
      </c>
      <c r="EP148" s="199">
        <v>2</v>
      </c>
      <c r="EQ148" s="199" t="s">
        <v>7533</v>
      </c>
      <c r="ER148" s="199" t="s">
        <v>7532</v>
      </c>
      <c r="ES148" s="182">
        <v>44677</v>
      </c>
      <c r="ET148" s="197" t="s">
        <v>7531</v>
      </c>
      <c r="EU148" s="197">
        <v>2729</v>
      </c>
      <c r="EV148" s="197" t="s">
        <v>7527</v>
      </c>
      <c r="EW148" s="197" t="s">
        <v>22</v>
      </c>
      <c r="EX148" s="197">
        <v>2</v>
      </c>
      <c r="EY148" s="197" t="s">
        <v>7529</v>
      </c>
      <c r="EZ148" s="197" t="s">
        <v>7528</v>
      </c>
      <c r="FA148" s="198">
        <v>44677</v>
      </c>
      <c r="FB148" s="196" t="s">
        <v>7541</v>
      </c>
      <c r="FC148" s="199">
        <v>3</v>
      </c>
      <c r="FD148" s="199" t="s">
        <v>7510</v>
      </c>
      <c r="FE148" s="199" t="s">
        <v>22</v>
      </c>
      <c r="FF148" s="199">
        <v>2</v>
      </c>
      <c r="FG148" s="199" t="s">
        <v>7540</v>
      </c>
      <c r="FH148" s="199" t="s">
        <v>7532</v>
      </c>
      <c r="FI148" s="182">
        <v>44677</v>
      </c>
      <c r="FJ148" s="196" t="s">
        <v>1663</v>
      </c>
      <c r="FK148" s="197" t="s">
        <v>14</v>
      </c>
      <c r="FL148" s="197" t="s">
        <v>14</v>
      </c>
      <c r="FM148" s="197" t="s">
        <v>14</v>
      </c>
      <c r="FN148" s="197" t="s">
        <v>14</v>
      </c>
      <c r="FO148" s="197" t="s">
        <v>14</v>
      </c>
      <c r="FP148" s="189" t="s">
        <v>14</v>
      </c>
      <c r="FQ148" s="190">
        <v>43920</v>
      </c>
      <c r="FR148" s="196" t="s">
        <v>815</v>
      </c>
      <c r="FS148" s="199" t="s">
        <v>14</v>
      </c>
      <c r="FT148" s="199">
        <v>0</v>
      </c>
      <c r="FU148" s="199" t="s">
        <v>22</v>
      </c>
      <c r="FV148" s="199">
        <v>2</v>
      </c>
      <c r="FW148" s="199">
        <v>0</v>
      </c>
      <c r="FX148" s="199">
        <v>0</v>
      </c>
      <c r="FY148" s="182">
        <v>43511</v>
      </c>
      <c r="FZ148" s="197" t="s">
        <v>4088</v>
      </c>
      <c r="GA148" s="197">
        <v>1</v>
      </c>
      <c r="GB148" s="197" t="s">
        <v>2716</v>
      </c>
      <c r="GC148" s="197" t="s">
        <v>22</v>
      </c>
      <c r="GD148" s="197">
        <v>2</v>
      </c>
      <c r="GE148" s="197" t="s">
        <v>14</v>
      </c>
      <c r="GF148" s="197" t="s">
        <v>14</v>
      </c>
      <c r="GG148" s="198">
        <v>44496</v>
      </c>
      <c r="GH148" s="196" t="s">
        <v>4094</v>
      </c>
      <c r="GI148" s="199">
        <v>3</v>
      </c>
      <c r="GJ148" s="199" t="s">
        <v>2716</v>
      </c>
      <c r="GK148" s="199" t="s">
        <v>22</v>
      </c>
      <c r="GL148" s="199">
        <v>2</v>
      </c>
      <c r="GM148" s="199" t="s">
        <v>14</v>
      </c>
      <c r="GN148" s="199" t="s">
        <v>14</v>
      </c>
      <c r="GO148" s="182">
        <v>44496</v>
      </c>
      <c r="GP148" s="197" t="s">
        <v>4089</v>
      </c>
      <c r="GQ148" s="197">
        <v>2</v>
      </c>
      <c r="GR148" s="197" t="s">
        <v>2716</v>
      </c>
      <c r="GS148" s="197" t="s">
        <v>22</v>
      </c>
      <c r="GT148" s="197">
        <v>2</v>
      </c>
      <c r="GU148" s="197" t="s">
        <v>14</v>
      </c>
      <c r="GV148" s="197" t="s">
        <v>14</v>
      </c>
      <c r="GW148" s="198">
        <v>44496</v>
      </c>
      <c r="GX148" s="196" t="s">
        <v>4095</v>
      </c>
      <c r="GY148" s="199">
        <v>0</v>
      </c>
      <c r="GZ148" s="199" t="s">
        <v>2716</v>
      </c>
      <c r="HA148" s="199" t="s">
        <v>22</v>
      </c>
      <c r="HB148" s="199">
        <v>2</v>
      </c>
      <c r="HC148" s="199" t="s">
        <v>14</v>
      </c>
      <c r="HD148" s="199" t="s">
        <v>14</v>
      </c>
      <c r="HE148" s="182">
        <v>44496</v>
      </c>
      <c r="HF148" s="197" t="s">
        <v>4087</v>
      </c>
      <c r="HG148" s="197">
        <v>2</v>
      </c>
      <c r="HH148" s="197" t="s">
        <v>2716</v>
      </c>
      <c r="HI148" s="197" t="s">
        <v>22</v>
      </c>
      <c r="HJ148" s="197">
        <v>2</v>
      </c>
      <c r="HK148" s="197" t="s">
        <v>14</v>
      </c>
      <c r="HL148" s="197" t="s">
        <v>14</v>
      </c>
      <c r="HM148" s="198">
        <v>44496</v>
      </c>
      <c r="HN148" s="196" t="s">
        <v>4093</v>
      </c>
      <c r="HO148" s="199">
        <v>2</v>
      </c>
      <c r="HP148" s="199" t="s">
        <v>2716</v>
      </c>
      <c r="HQ148" s="199" t="s">
        <v>22</v>
      </c>
      <c r="HR148" s="199">
        <v>2</v>
      </c>
      <c r="HS148" s="199" t="s">
        <v>14</v>
      </c>
      <c r="HT148" s="199" t="s">
        <v>14</v>
      </c>
      <c r="HU148" s="182">
        <v>44496</v>
      </c>
      <c r="HV148" s="197" t="s">
        <v>4090</v>
      </c>
      <c r="HW148" s="197">
        <v>2</v>
      </c>
      <c r="HX148" s="197" t="s">
        <v>2716</v>
      </c>
      <c r="HY148" s="197" t="s">
        <v>22</v>
      </c>
      <c r="HZ148" s="197">
        <v>2</v>
      </c>
      <c r="IA148" s="197" t="s">
        <v>14</v>
      </c>
      <c r="IB148" s="197" t="s">
        <v>14</v>
      </c>
      <c r="IC148" s="198">
        <v>44496</v>
      </c>
      <c r="ID148" s="196" t="s">
        <v>4092</v>
      </c>
      <c r="IE148" s="199">
        <v>3</v>
      </c>
      <c r="IF148" s="199" t="s">
        <v>2716</v>
      </c>
      <c r="IG148" s="199" t="s">
        <v>22</v>
      </c>
      <c r="IH148" s="199">
        <v>2</v>
      </c>
      <c r="II148" s="199" t="s">
        <v>14</v>
      </c>
      <c r="IJ148" s="199" t="s">
        <v>14</v>
      </c>
      <c r="IK148" s="182">
        <v>44496</v>
      </c>
      <c r="IL148" s="197" t="s">
        <v>4091</v>
      </c>
      <c r="IM148" s="197">
        <v>1</v>
      </c>
      <c r="IN148" s="197" t="s">
        <v>2716</v>
      </c>
      <c r="IO148" s="197" t="s">
        <v>22</v>
      </c>
      <c r="IP148" s="197">
        <v>2</v>
      </c>
      <c r="IQ148" s="197" t="s">
        <v>14</v>
      </c>
      <c r="IR148" s="197" t="s">
        <v>14</v>
      </c>
      <c r="IS148" s="198">
        <v>44496</v>
      </c>
    </row>
    <row r="149" spans="1:253" x14ac:dyDescent="0.25">
      <c r="A149" s="187" t="s">
        <v>91</v>
      </c>
      <c r="B149" s="187" t="s">
        <v>8401</v>
      </c>
      <c r="C149" s="187" t="s">
        <v>92</v>
      </c>
      <c r="D149" s="187" t="s">
        <v>93</v>
      </c>
      <c r="E149" s="187" t="s">
        <v>8134</v>
      </c>
      <c r="F149" s="187" t="s">
        <v>2316</v>
      </c>
      <c r="G149" s="180">
        <v>27412000</v>
      </c>
      <c r="H149" s="181" t="s">
        <v>2313</v>
      </c>
      <c r="I149" s="181" t="s">
        <v>22</v>
      </c>
      <c r="J149" s="181">
        <v>2</v>
      </c>
      <c r="K149" s="181" t="s">
        <v>2315</v>
      </c>
      <c r="L149" s="181" t="s">
        <v>2314</v>
      </c>
      <c r="M149" s="182">
        <v>44224</v>
      </c>
      <c r="N149" s="196" t="s">
        <v>1969</v>
      </c>
      <c r="O149" s="183">
        <v>882050</v>
      </c>
      <c r="P149" s="183" t="s">
        <v>493</v>
      </c>
      <c r="Q149" s="183" t="s">
        <v>47</v>
      </c>
      <c r="R149" s="183">
        <v>1</v>
      </c>
      <c r="S149" s="183" t="s">
        <v>1968</v>
      </c>
      <c r="T149" s="183" t="s">
        <v>1967</v>
      </c>
      <c r="U149" s="184">
        <v>44111</v>
      </c>
      <c r="V149" s="196" t="s">
        <v>2317</v>
      </c>
      <c r="W149" s="181">
        <v>27412000</v>
      </c>
      <c r="X149" s="181" t="s">
        <v>2313</v>
      </c>
      <c r="Y149" s="181" t="s">
        <v>22</v>
      </c>
      <c r="Z149" s="181">
        <v>2</v>
      </c>
      <c r="AA149" s="181" t="s">
        <v>2315</v>
      </c>
      <c r="AB149" s="181" t="s">
        <v>2314</v>
      </c>
      <c r="AC149" s="182">
        <v>44224</v>
      </c>
      <c r="AD149" s="196" t="s">
        <v>2319</v>
      </c>
      <c r="AE149" s="189">
        <v>27412000</v>
      </c>
      <c r="AF149" s="189" t="s">
        <v>2313</v>
      </c>
      <c r="AG149" s="189" t="s">
        <v>22</v>
      </c>
      <c r="AH149" s="189">
        <v>2</v>
      </c>
      <c r="AI149" s="189" t="s">
        <v>2318</v>
      </c>
      <c r="AJ149" s="189" t="s">
        <v>2314</v>
      </c>
      <c r="AK149" s="190">
        <v>44224</v>
      </c>
      <c r="AL149" s="196" t="s">
        <v>2323</v>
      </c>
      <c r="AM149" s="181">
        <v>5443000</v>
      </c>
      <c r="AN149" s="181" t="s">
        <v>2320</v>
      </c>
      <c r="AO149" s="181" t="s">
        <v>22</v>
      </c>
      <c r="AP149" s="181">
        <v>2</v>
      </c>
      <c r="AQ149" s="181" t="s">
        <v>2322</v>
      </c>
      <c r="AR149" s="181" t="s">
        <v>2321</v>
      </c>
      <c r="AS149" s="182">
        <v>44224</v>
      </c>
      <c r="AT149" s="197" t="s">
        <v>102</v>
      </c>
      <c r="AU149" s="189" t="s">
        <v>14</v>
      </c>
      <c r="AV149" s="189">
        <v>0</v>
      </c>
      <c r="AW149" s="189" t="s">
        <v>14</v>
      </c>
      <c r="AX149" s="189" t="s">
        <v>14</v>
      </c>
      <c r="AY149" s="189" t="s">
        <v>101</v>
      </c>
      <c r="AZ149" s="189">
        <v>0</v>
      </c>
      <c r="BA149" s="190">
        <v>43494</v>
      </c>
      <c r="BB149" s="196" t="s">
        <v>1550</v>
      </c>
      <c r="BC149" s="181" t="s">
        <v>14</v>
      </c>
      <c r="BD149" s="181" t="s">
        <v>1547</v>
      </c>
      <c r="BE149" s="181" t="s">
        <v>14</v>
      </c>
      <c r="BF149" s="181" t="s">
        <v>14</v>
      </c>
      <c r="BG149" s="181" t="s">
        <v>1549</v>
      </c>
      <c r="BH149" s="181" t="s">
        <v>1548</v>
      </c>
      <c r="BI149" s="182">
        <v>43867</v>
      </c>
      <c r="BJ149" s="197" t="s">
        <v>1546</v>
      </c>
      <c r="BK149" s="197">
        <v>8253</v>
      </c>
      <c r="BL149" s="197" t="s">
        <v>1542</v>
      </c>
      <c r="BM149" s="197" t="s">
        <v>19</v>
      </c>
      <c r="BN149" s="197">
        <v>3</v>
      </c>
      <c r="BO149" s="197" t="s">
        <v>1544</v>
      </c>
      <c r="BP149" s="189" t="s">
        <v>1543</v>
      </c>
      <c r="BQ149" s="198">
        <v>43867</v>
      </c>
      <c r="BR149" s="196" t="s">
        <v>95</v>
      </c>
      <c r="BS149" s="199" t="s">
        <v>14</v>
      </c>
      <c r="BT149" s="199">
        <v>0</v>
      </c>
      <c r="BU149" s="199" t="s">
        <v>14</v>
      </c>
      <c r="BV149" s="199" t="s">
        <v>14</v>
      </c>
      <c r="BW149" s="199" t="s">
        <v>94</v>
      </c>
      <c r="BX149" s="199">
        <v>0</v>
      </c>
      <c r="BY149" s="182">
        <v>43494</v>
      </c>
      <c r="BZ149" s="197" t="s">
        <v>96</v>
      </c>
      <c r="CA149" s="197" t="s">
        <v>14</v>
      </c>
      <c r="CB149" s="197">
        <v>0</v>
      </c>
      <c r="CC149" s="197" t="s">
        <v>14</v>
      </c>
      <c r="CD149" s="197" t="s">
        <v>14</v>
      </c>
      <c r="CE149" s="197">
        <v>0</v>
      </c>
      <c r="CF149" s="197">
        <v>0</v>
      </c>
      <c r="CG149" s="198">
        <v>43494</v>
      </c>
      <c r="CH149" s="196" t="s">
        <v>9173</v>
      </c>
      <c r="CI149" s="197" t="e">
        <v>#N/A</v>
      </c>
      <c r="CJ149" s="197" t="e">
        <v>#N/A</v>
      </c>
      <c r="CK149" s="197" t="e">
        <v>#N/A</v>
      </c>
      <c r="CL149" s="197" t="e">
        <v>#N/A</v>
      </c>
      <c r="CM149" s="197" t="e">
        <v>#N/A</v>
      </c>
      <c r="CN149" s="197" t="e">
        <v>#N/A</v>
      </c>
      <c r="CO149" s="200" t="e">
        <v>#N/A</v>
      </c>
      <c r="CP149" s="197" t="s">
        <v>100</v>
      </c>
      <c r="CQ149" s="199">
        <v>223750</v>
      </c>
      <c r="CR149" s="199" t="s">
        <v>97</v>
      </c>
      <c r="CS149" s="199" t="s">
        <v>47</v>
      </c>
      <c r="CT149" s="199">
        <v>1</v>
      </c>
      <c r="CU149" s="199" t="s">
        <v>99</v>
      </c>
      <c r="CV149" s="199" t="s">
        <v>98</v>
      </c>
      <c r="CW149" s="182">
        <v>43494</v>
      </c>
      <c r="CX149" s="197" t="s">
        <v>2327</v>
      </c>
      <c r="CY149" s="189">
        <v>14803000</v>
      </c>
      <c r="CZ149" s="189" t="s">
        <v>2324</v>
      </c>
      <c r="DA149" s="189" t="s">
        <v>19</v>
      </c>
      <c r="DB149" s="189">
        <v>3</v>
      </c>
      <c r="DC149" s="189" t="s">
        <v>2326</v>
      </c>
      <c r="DD149" s="189" t="s">
        <v>2325</v>
      </c>
      <c r="DE149" s="195">
        <v>44224</v>
      </c>
      <c r="DF149" s="196" t="s">
        <v>2328</v>
      </c>
      <c r="DG149" s="181">
        <v>0</v>
      </c>
      <c r="DH149" s="199" t="s">
        <v>2324</v>
      </c>
      <c r="DI149" s="199" t="s">
        <v>19</v>
      </c>
      <c r="DJ149" s="199">
        <v>3</v>
      </c>
      <c r="DK149" s="199" t="s">
        <v>2326</v>
      </c>
      <c r="DL149" s="199" t="s">
        <v>2325</v>
      </c>
      <c r="DM149" s="182">
        <v>44224</v>
      </c>
      <c r="DN149" s="197" t="s">
        <v>2329</v>
      </c>
      <c r="DO149" s="189">
        <v>12610000</v>
      </c>
      <c r="DP149" s="197" t="s">
        <v>2324</v>
      </c>
      <c r="DQ149" s="197" t="s">
        <v>19</v>
      </c>
      <c r="DR149" s="197">
        <v>3</v>
      </c>
      <c r="DS149" s="197" t="s">
        <v>2326</v>
      </c>
      <c r="DT149" s="197" t="s">
        <v>2325</v>
      </c>
      <c r="DU149" s="198">
        <v>44224</v>
      </c>
      <c r="DV149" s="196" t="s">
        <v>2330</v>
      </c>
      <c r="DW149" s="181">
        <v>14803000</v>
      </c>
      <c r="DX149" s="199" t="s">
        <v>2324</v>
      </c>
      <c r="DY149" s="199" t="s">
        <v>19</v>
      </c>
      <c r="DZ149" s="199">
        <v>3</v>
      </c>
      <c r="EA149" s="199" t="s">
        <v>2326</v>
      </c>
      <c r="EB149" s="199" t="s">
        <v>2325</v>
      </c>
      <c r="EC149" s="182">
        <v>44224</v>
      </c>
      <c r="ED149" s="197" t="s">
        <v>2053</v>
      </c>
      <c r="EE149" s="189">
        <v>0</v>
      </c>
      <c r="EF149" s="197" t="s">
        <v>2049</v>
      </c>
      <c r="EG149" s="197" t="s">
        <v>22</v>
      </c>
      <c r="EH149" s="197">
        <v>2</v>
      </c>
      <c r="EI149" s="197" t="s">
        <v>2051</v>
      </c>
      <c r="EJ149" s="197" t="s">
        <v>2050</v>
      </c>
      <c r="EK149" s="198">
        <v>44140</v>
      </c>
      <c r="EL149" s="196" t="s">
        <v>2052</v>
      </c>
      <c r="EM149" s="181">
        <v>0</v>
      </c>
      <c r="EN149" s="199" t="s">
        <v>2049</v>
      </c>
      <c r="EO149" s="199" t="s">
        <v>22</v>
      </c>
      <c r="EP149" s="199">
        <v>2</v>
      </c>
      <c r="EQ149" s="199" t="s">
        <v>2051</v>
      </c>
      <c r="ER149" s="199" t="s">
        <v>2050</v>
      </c>
      <c r="ES149" s="182">
        <v>44140</v>
      </c>
      <c r="ET149" s="197" t="s">
        <v>1545</v>
      </c>
      <c r="EU149" s="197">
        <v>8253</v>
      </c>
      <c r="EV149" s="197" t="s">
        <v>1542</v>
      </c>
      <c r="EW149" s="197" t="s">
        <v>19</v>
      </c>
      <c r="EX149" s="197">
        <v>3</v>
      </c>
      <c r="EY149" s="197" t="s">
        <v>1544</v>
      </c>
      <c r="EZ149" s="197" t="s">
        <v>1543</v>
      </c>
      <c r="FA149" s="198">
        <v>43867</v>
      </c>
      <c r="FB149" s="196" t="s">
        <v>1111</v>
      </c>
      <c r="FC149" s="199">
        <v>2</v>
      </c>
      <c r="FD149" s="199">
        <v>0</v>
      </c>
      <c r="FE149" s="199" t="s">
        <v>19</v>
      </c>
      <c r="FF149" s="199">
        <v>3</v>
      </c>
      <c r="FG149" s="199" t="s">
        <v>1110</v>
      </c>
      <c r="FH149" s="199">
        <v>0</v>
      </c>
      <c r="FI149" s="182">
        <v>43644</v>
      </c>
      <c r="FJ149" s="196" t="s">
        <v>1051</v>
      </c>
      <c r="FK149" s="197" t="s">
        <v>14</v>
      </c>
      <c r="FL149" s="197">
        <v>0</v>
      </c>
      <c r="FM149" s="197" t="s">
        <v>14</v>
      </c>
      <c r="FN149" s="197" t="s">
        <v>14</v>
      </c>
      <c r="FO149" s="197" t="s">
        <v>1050</v>
      </c>
      <c r="FP149" s="189">
        <v>0</v>
      </c>
      <c r="FQ149" s="190">
        <v>43585</v>
      </c>
      <c r="FR149" s="196" t="s">
        <v>103</v>
      </c>
      <c r="FS149" s="199" t="s">
        <v>14</v>
      </c>
      <c r="FT149" s="199">
        <v>0</v>
      </c>
      <c r="FU149" s="199" t="s">
        <v>14</v>
      </c>
      <c r="FV149" s="199" t="s">
        <v>14</v>
      </c>
      <c r="FW149" s="199">
        <v>0</v>
      </c>
      <c r="FX149" s="199">
        <v>0</v>
      </c>
      <c r="FY149" s="182">
        <v>43494</v>
      </c>
      <c r="FZ149" s="197" t="s">
        <v>3599</v>
      </c>
      <c r="GA149" s="197">
        <v>3</v>
      </c>
      <c r="GB149" s="197" t="s">
        <v>2716</v>
      </c>
      <c r="GC149" s="197" t="s">
        <v>22</v>
      </c>
      <c r="GD149" s="197">
        <v>2</v>
      </c>
      <c r="GE149" s="197" t="s">
        <v>14</v>
      </c>
      <c r="GF149" s="197" t="s">
        <v>14</v>
      </c>
      <c r="GG149" s="198">
        <v>44489</v>
      </c>
      <c r="GH149" s="196" t="s">
        <v>3605</v>
      </c>
      <c r="GI149" s="199">
        <v>3</v>
      </c>
      <c r="GJ149" s="199" t="s">
        <v>2716</v>
      </c>
      <c r="GK149" s="199" t="s">
        <v>22</v>
      </c>
      <c r="GL149" s="199">
        <v>2</v>
      </c>
      <c r="GM149" s="199" t="s">
        <v>14</v>
      </c>
      <c r="GN149" s="199" t="s">
        <v>14</v>
      </c>
      <c r="GO149" s="182">
        <v>44489</v>
      </c>
      <c r="GP149" s="197" t="s">
        <v>3600</v>
      </c>
      <c r="GQ149" s="197">
        <v>3</v>
      </c>
      <c r="GR149" s="197" t="s">
        <v>2716</v>
      </c>
      <c r="GS149" s="197" t="s">
        <v>22</v>
      </c>
      <c r="GT149" s="197">
        <v>2</v>
      </c>
      <c r="GU149" s="197" t="s">
        <v>14</v>
      </c>
      <c r="GV149" s="197" t="s">
        <v>14</v>
      </c>
      <c r="GW149" s="198">
        <v>44489</v>
      </c>
      <c r="GX149" s="196" t="s">
        <v>3606</v>
      </c>
      <c r="GY149" s="199">
        <v>1</v>
      </c>
      <c r="GZ149" s="199" t="s">
        <v>2716</v>
      </c>
      <c r="HA149" s="199" t="s">
        <v>22</v>
      </c>
      <c r="HB149" s="199">
        <v>2</v>
      </c>
      <c r="HC149" s="199" t="s">
        <v>14</v>
      </c>
      <c r="HD149" s="199" t="s">
        <v>14</v>
      </c>
      <c r="HE149" s="182">
        <v>44489</v>
      </c>
      <c r="HF149" s="197" t="s">
        <v>3598</v>
      </c>
      <c r="HG149" s="197">
        <v>3</v>
      </c>
      <c r="HH149" s="197" t="s">
        <v>2716</v>
      </c>
      <c r="HI149" s="197" t="s">
        <v>22</v>
      </c>
      <c r="HJ149" s="197">
        <v>2</v>
      </c>
      <c r="HK149" s="197" t="s">
        <v>14</v>
      </c>
      <c r="HL149" s="197" t="s">
        <v>14</v>
      </c>
      <c r="HM149" s="198">
        <v>44489</v>
      </c>
      <c r="HN149" s="196" t="s">
        <v>3604</v>
      </c>
      <c r="HO149" s="199">
        <v>3</v>
      </c>
      <c r="HP149" s="199" t="s">
        <v>2716</v>
      </c>
      <c r="HQ149" s="199" t="s">
        <v>22</v>
      </c>
      <c r="HR149" s="199">
        <v>2</v>
      </c>
      <c r="HS149" s="199" t="s">
        <v>14</v>
      </c>
      <c r="HT149" s="199" t="s">
        <v>14</v>
      </c>
      <c r="HU149" s="182">
        <v>44489</v>
      </c>
      <c r="HV149" s="197" t="s">
        <v>3601</v>
      </c>
      <c r="HW149" s="197">
        <v>3</v>
      </c>
      <c r="HX149" s="197" t="s">
        <v>2716</v>
      </c>
      <c r="HY149" s="197" t="s">
        <v>22</v>
      </c>
      <c r="HZ149" s="197">
        <v>2</v>
      </c>
      <c r="IA149" s="197" t="s">
        <v>14</v>
      </c>
      <c r="IB149" s="197" t="s">
        <v>14</v>
      </c>
      <c r="IC149" s="198">
        <v>44489</v>
      </c>
      <c r="ID149" s="196" t="s">
        <v>3603</v>
      </c>
      <c r="IE149" s="199">
        <v>0</v>
      </c>
      <c r="IF149" s="199" t="s">
        <v>2716</v>
      </c>
      <c r="IG149" s="199" t="s">
        <v>22</v>
      </c>
      <c r="IH149" s="199">
        <v>2</v>
      </c>
      <c r="II149" s="199" t="s">
        <v>14</v>
      </c>
      <c r="IJ149" s="199" t="s">
        <v>14</v>
      </c>
      <c r="IK149" s="182">
        <v>44489</v>
      </c>
      <c r="IL149" s="197" t="s">
        <v>3602</v>
      </c>
      <c r="IM149" s="197">
        <v>3</v>
      </c>
      <c r="IN149" s="197" t="s">
        <v>2716</v>
      </c>
      <c r="IO149" s="197" t="s">
        <v>22</v>
      </c>
      <c r="IP149" s="197">
        <v>2</v>
      </c>
      <c r="IQ149" s="197" t="s">
        <v>14</v>
      </c>
      <c r="IR149" s="197" t="s">
        <v>14</v>
      </c>
      <c r="IS149" s="198">
        <v>44489</v>
      </c>
    </row>
    <row r="150" spans="1:253" x14ac:dyDescent="0.25">
      <c r="A150" s="187" t="s">
        <v>81</v>
      </c>
      <c r="B150" s="187" t="s">
        <v>8401</v>
      </c>
      <c r="C150" s="187" t="s">
        <v>82</v>
      </c>
      <c r="D150" s="187" t="s">
        <v>83</v>
      </c>
      <c r="E150" s="187" t="s">
        <v>8141</v>
      </c>
      <c r="F150" s="187" t="s">
        <v>5157</v>
      </c>
      <c r="G150" s="180">
        <v>30800000</v>
      </c>
      <c r="H150" s="181" t="s">
        <v>5134</v>
      </c>
      <c r="I150" s="181" t="s">
        <v>22</v>
      </c>
      <c r="J150" s="181">
        <v>2</v>
      </c>
      <c r="K150" s="181">
        <v>0</v>
      </c>
      <c r="L150" s="181" t="s">
        <v>5135</v>
      </c>
      <c r="M150" s="182">
        <v>44585</v>
      </c>
      <c r="N150" s="196" t="s">
        <v>5158</v>
      </c>
      <c r="O150" s="183">
        <v>527970</v>
      </c>
      <c r="P150" s="183" t="s">
        <v>5142</v>
      </c>
      <c r="Q150" s="183" t="s">
        <v>22</v>
      </c>
      <c r="R150" s="183">
        <v>2</v>
      </c>
      <c r="S150" s="183">
        <v>0</v>
      </c>
      <c r="T150" s="183" t="s">
        <v>5143</v>
      </c>
      <c r="U150" s="184">
        <v>44585</v>
      </c>
      <c r="V150" s="196" t="s">
        <v>5159</v>
      </c>
      <c r="W150" s="181">
        <v>30700000</v>
      </c>
      <c r="X150" s="181" t="s">
        <v>5134</v>
      </c>
      <c r="Y150" s="181" t="s">
        <v>22</v>
      </c>
      <c r="Z150" s="181">
        <v>2</v>
      </c>
      <c r="AA150" s="181" t="s">
        <v>5145</v>
      </c>
      <c r="AB150" s="181" t="s">
        <v>5135</v>
      </c>
      <c r="AC150" s="182">
        <v>44585</v>
      </c>
      <c r="AD150" s="196" t="s">
        <v>5160</v>
      </c>
      <c r="AE150" s="189">
        <v>27100000</v>
      </c>
      <c r="AF150" s="189" t="s">
        <v>5134</v>
      </c>
      <c r="AG150" s="189" t="s">
        <v>22</v>
      </c>
      <c r="AH150" s="189">
        <v>2</v>
      </c>
      <c r="AI150" s="189" t="s">
        <v>5145</v>
      </c>
      <c r="AJ150" s="189" t="s">
        <v>5135</v>
      </c>
      <c r="AK150" s="190">
        <v>44585</v>
      </c>
      <c r="AL150" s="196" t="s">
        <v>5162</v>
      </c>
      <c r="AM150" s="181">
        <v>4200000</v>
      </c>
      <c r="AN150" s="181" t="s">
        <v>5149</v>
      </c>
      <c r="AO150" s="181" t="s">
        <v>22</v>
      </c>
      <c r="AP150" s="181">
        <v>2</v>
      </c>
      <c r="AQ150" s="181">
        <v>0</v>
      </c>
      <c r="AR150" s="181" t="s">
        <v>5150</v>
      </c>
      <c r="AS150" s="182">
        <v>44585</v>
      </c>
      <c r="AT150" s="197" t="s">
        <v>5187</v>
      </c>
      <c r="AU150" s="189">
        <v>1037</v>
      </c>
      <c r="AV150" s="189" t="s">
        <v>5181</v>
      </c>
      <c r="AW150" s="189" t="s">
        <v>22</v>
      </c>
      <c r="AX150" s="189">
        <v>2</v>
      </c>
      <c r="AY150" s="189" t="s">
        <v>5183</v>
      </c>
      <c r="AZ150" s="189" t="s">
        <v>5182</v>
      </c>
      <c r="BA150" s="190">
        <v>44585</v>
      </c>
      <c r="BB150" s="196" t="s">
        <v>5167</v>
      </c>
      <c r="BC150" s="181">
        <v>35674</v>
      </c>
      <c r="BD150" s="181" t="s">
        <v>5163</v>
      </c>
      <c r="BE150" s="181" t="s">
        <v>22</v>
      </c>
      <c r="BF150" s="181">
        <v>2</v>
      </c>
      <c r="BG150" s="181" t="s">
        <v>5165</v>
      </c>
      <c r="BH150" s="181" t="s">
        <v>5164</v>
      </c>
      <c r="BI150" s="182">
        <v>44585</v>
      </c>
      <c r="BJ150" s="197" t="s">
        <v>5188</v>
      </c>
      <c r="BK150" s="197">
        <v>333</v>
      </c>
      <c r="BL150" s="197" t="s">
        <v>5181</v>
      </c>
      <c r="BM150" s="197" t="s">
        <v>22</v>
      </c>
      <c r="BN150" s="197">
        <v>2</v>
      </c>
      <c r="BO150" s="197" t="s">
        <v>5183</v>
      </c>
      <c r="BP150" s="189" t="s">
        <v>5182</v>
      </c>
      <c r="BQ150" s="198">
        <v>44585</v>
      </c>
      <c r="BR150" s="196" t="s">
        <v>84</v>
      </c>
      <c r="BS150" s="199" t="s">
        <v>14</v>
      </c>
      <c r="BT150" s="199">
        <v>0</v>
      </c>
      <c r="BU150" s="199" t="s">
        <v>14</v>
      </c>
      <c r="BV150" s="199" t="s">
        <v>14</v>
      </c>
      <c r="BW150" s="199">
        <v>0</v>
      </c>
      <c r="BX150" s="199">
        <v>0</v>
      </c>
      <c r="BY150" s="182">
        <v>43493</v>
      </c>
      <c r="BZ150" s="197" t="s">
        <v>85</v>
      </c>
      <c r="CA150" s="197" t="s">
        <v>14</v>
      </c>
      <c r="CB150" s="197">
        <v>0</v>
      </c>
      <c r="CC150" s="197" t="s">
        <v>14</v>
      </c>
      <c r="CD150" s="197" t="s">
        <v>14</v>
      </c>
      <c r="CE150" s="197">
        <v>0</v>
      </c>
      <c r="CF150" s="197">
        <v>0</v>
      </c>
      <c r="CG150" s="198">
        <v>43493</v>
      </c>
      <c r="CH150" s="196" t="s">
        <v>9174</v>
      </c>
      <c r="CI150" s="197" t="e">
        <v>#N/A</v>
      </c>
      <c r="CJ150" s="197" t="e">
        <v>#N/A</v>
      </c>
      <c r="CK150" s="197" t="e">
        <v>#N/A</v>
      </c>
      <c r="CL150" s="197" t="e">
        <v>#N/A</v>
      </c>
      <c r="CM150" s="197" t="e">
        <v>#N/A</v>
      </c>
      <c r="CN150" s="197" t="e">
        <v>#N/A</v>
      </c>
      <c r="CO150" s="200" t="e">
        <v>#N/A</v>
      </c>
      <c r="CP150" s="197" t="s">
        <v>88</v>
      </c>
      <c r="CQ150" s="199" t="s">
        <v>14</v>
      </c>
      <c r="CR150" s="199">
        <v>0</v>
      </c>
      <c r="CS150" s="199" t="s">
        <v>14</v>
      </c>
      <c r="CT150" s="199" t="s">
        <v>14</v>
      </c>
      <c r="CU150" s="199">
        <v>0</v>
      </c>
      <c r="CV150" s="199">
        <v>0</v>
      </c>
      <c r="CW150" s="182">
        <v>43493</v>
      </c>
      <c r="CX150" s="197" t="s">
        <v>5161</v>
      </c>
      <c r="CY150" s="189">
        <v>20700000</v>
      </c>
      <c r="CZ150" s="189" t="s">
        <v>5134</v>
      </c>
      <c r="DA150" s="189" t="s">
        <v>22</v>
      </c>
      <c r="DB150" s="189">
        <v>2</v>
      </c>
      <c r="DC150" s="189">
        <v>0</v>
      </c>
      <c r="DD150" s="189" t="s">
        <v>5135</v>
      </c>
      <c r="DE150" s="195">
        <v>44585</v>
      </c>
      <c r="DF150" s="196" t="s">
        <v>5152</v>
      </c>
      <c r="DG150" s="181">
        <v>3600000</v>
      </c>
      <c r="DH150" s="199" t="s">
        <v>5134</v>
      </c>
      <c r="DI150" s="199" t="s">
        <v>22</v>
      </c>
      <c r="DJ150" s="199">
        <v>2</v>
      </c>
      <c r="DK150" s="199">
        <v>0</v>
      </c>
      <c r="DL150" s="199" t="s">
        <v>5135</v>
      </c>
      <c r="DM150" s="182">
        <v>44585</v>
      </c>
      <c r="DN150" s="197" t="s">
        <v>5153</v>
      </c>
      <c r="DO150" s="189">
        <v>6400000</v>
      </c>
      <c r="DP150" s="197" t="s">
        <v>5134</v>
      </c>
      <c r="DQ150" s="197" t="s">
        <v>22</v>
      </c>
      <c r="DR150" s="197">
        <v>2</v>
      </c>
      <c r="DS150" s="197">
        <v>0</v>
      </c>
      <c r="DT150" s="197" t="s">
        <v>5135</v>
      </c>
      <c r="DU150" s="198">
        <v>44585</v>
      </c>
      <c r="DV150" s="196" t="s">
        <v>5154</v>
      </c>
      <c r="DW150" s="181">
        <v>8400000</v>
      </c>
      <c r="DX150" s="199" t="s">
        <v>5134</v>
      </c>
      <c r="DY150" s="199" t="s">
        <v>22</v>
      </c>
      <c r="DZ150" s="199">
        <v>2</v>
      </c>
      <c r="EA150" s="199">
        <v>0</v>
      </c>
      <c r="EB150" s="199" t="s">
        <v>5135</v>
      </c>
      <c r="EC150" s="182">
        <v>44585</v>
      </c>
      <c r="ED150" s="197" t="s">
        <v>5155</v>
      </c>
      <c r="EE150" s="189">
        <v>8900000</v>
      </c>
      <c r="EF150" s="197" t="s">
        <v>5134</v>
      </c>
      <c r="EG150" s="197" t="s">
        <v>22</v>
      </c>
      <c r="EH150" s="197">
        <v>2</v>
      </c>
      <c r="EI150" s="197">
        <v>0</v>
      </c>
      <c r="EJ150" s="197" t="s">
        <v>5135</v>
      </c>
      <c r="EK150" s="198">
        <v>44585</v>
      </c>
      <c r="EL150" s="196" t="s">
        <v>5156</v>
      </c>
      <c r="EM150" s="181">
        <v>3400000</v>
      </c>
      <c r="EN150" s="199" t="s">
        <v>5134</v>
      </c>
      <c r="EO150" s="199" t="s">
        <v>22</v>
      </c>
      <c r="EP150" s="199">
        <v>2</v>
      </c>
      <c r="EQ150" s="199">
        <v>0</v>
      </c>
      <c r="ER150" s="199" t="s">
        <v>5135</v>
      </c>
      <c r="ES150" s="182">
        <v>44585</v>
      </c>
      <c r="ET150" s="197" t="s">
        <v>5189</v>
      </c>
      <c r="EU150" s="197">
        <v>333</v>
      </c>
      <c r="EV150" s="197" t="s">
        <v>5181</v>
      </c>
      <c r="EW150" s="197" t="s">
        <v>22</v>
      </c>
      <c r="EX150" s="197">
        <v>2</v>
      </c>
      <c r="EY150" s="197" t="s">
        <v>5183</v>
      </c>
      <c r="EZ150" s="197" t="s">
        <v>5182</v>
      </c>
      <c r="FA150" s="198">
        <v>44585</v>
      </c>
      <c r="FB150" s="196" t="s">
        <v>87</v>
      </c>
      <c r="FC150" s="199">
        <v>5</v>
      </c>
      <c r="FD150" s="199">
        <v>0</v>
      </c>
      <c r="FE150" s="199" t="s">
        <v>47</v>
      </c>
      <c r="FF150" s="199">
        <v>1</v>
      </c>
      <c r="FG150" s="199" t="s">
        <v>86</v>
      </c>
      <c r="FH150" s="199">
        <v>0</v>
      </c>
      <c r="FI150" s="182">
        <v>43493</v>
      </c>
      <c r="FJ150" s="196" t="s">
        <v>89</v>
      </c>
      <c r="FK150" s="197" t="s">
        <v>14</v>
      </c>
      <c r="FL150" s="197">
        <v>0</v>
      </c>
      <c r="FM150" s="197" t="s">
        <v>14</v>
      </c>
      <c r="FN150" s="197" t="s">
        <v>14</v>
      </c>
      <c r="FO150" s="197">
        <v>0</v>
      </c>
      <c r="FP150" s="189">
        <v>0</v>
      </c>
      <c r="FQ150" s="190">
        <v>43493</v>
      </c>
      <c r="FR150" s="196" t="s">
        <v>90</v>
      </c>
      <c r="FS150" s="199" t="s">
        <v>14</v>
      </c>
      <c r="FT150" s="199">
        <v>0</v>
      </c>
      <c r="FU150" s="199" t="s">
        <v>14</v>
      </c>
      <c r="FV150" s="199" t="s">
        <v>14</v>
      </c>
      <c r="FW150" s="199">
        <v>0</v>
      </c>
      <c r="FX150" s="199">
        <v>0</v>
      </c>
      <c r="FY150" s="182">
        <v>43493</v>
      </c>
      <c r="FZ150" s="197" t="s">
        <v>4491</v>
      </c>
      <c r="GA150" s="197">
        <v>2</v>
      </c>
      <c r="GB150" s="197" t="s">
        <v>2716</v>
      </c>
      <c r="GC150" s="197" t="s">
        <v>22</v>
      </c>
      <c r="GD150" s="197">
        <v>2</v>
      </c>
      <c r="GE150" s="197" t="s">
        <v>14</v>
      </c>
      <c r="GF150" s="197" t="s">
        <v>14</v>
      </c>
      <c r="GG150" s="198">
        <v>44500</v>
      </c>
      <c r="GH150" s="196" t="s">
        <v>4493</v>
      </c>
      <c r="GI150" s="199">
        <v>3</v>
      </c>
      <c r="GJ150" s="199" t="s">
        <v>2716</v>
      </c>
      <c r="GK150" s="199" t="s">
        <v>22</v>
      </c>
      <c r="GL150" s="199">
        <v>2</v>
      </c>
      <c r="GM150" s="199" t="s">
        <v>14</v>
      </c>
      <c r="GN150" s="199" t="s">
        <v>14</v>
      </c>
      <c r="GO150" s="182">
        <v>44500</v>
      </c>
      <c r="GP150" s="197" t="s">
        <v>4492</v>
      </c>
      <c r="GQ150" s="197">
        <v>3</v>
      </c>
      <c r="GR150" s="197" t="s">
        <v>2716</v>
      </c>
      <c r="GS150" s="197" t="s">
        <v>22</v>
      </c>
      <c r="GT150" s="197">
        <v>2</v>
      </c>
      <c r="GU150" s="197" t="s">
        <v>14</v>
      </c>
      <c r="GV150" s="197" t="s">
        <v>14</v>
      </c>
      <c r="GW150" s="198">
        <v>44500</v>
      </c>
      <c r="GX150" s="196" t="s">
        <v>4498</v>
      </c>
      <c r="GY150" s="199">
        <v>0</v>
      </c>
      <c r="GZ150" s="199" t="s">
        <v>2716</v>
      </c>
      <c r="HA150" s="199" t="s">
        <v>22</v>
      </c>
      <c r="HB150" s="199">
        <v>2</v>
      </c>
      <c r="HC150" s="199" t="s">
        <v>14</v>
      </c>
      <c r="HD150" s="199" t="s">
        <v>14</v>
      </c>
      <c r="HE150" s="182">
        <v>44501</v>
      </c>
      <c r="HF150" s="197" t="s">
        <v>4490</v>
      </c>
      <c r="HG150" s="197">
        <v>3</v>
      </c>
      <c r="HH150" s="197" t="s">
        <v>2716</v>
      </c>
      <c r="HI150" s="197" t="s">
        <v>22</v>
      </c>
      <c r="HJ150" s="197">
        <v>2</v>
      </c>
      <c r="HK150" s="197" t="s">
        <v>14</v>
      </c>
      <c r="HL150" s="197" t="s">
        <v>14</v>
      </c>
      <c r="HM150" s="198">
        <v>44500</v>
      </c>
      <c r="HN150" s="196" t="s">
        <v>4497</v>
      </c>
      <c r="HO150" s="199">
        <v>3</v>
      </c>
      <c r="HP150" s="199" t="s">
        <v>2716</v>
      </c>
      <c r="HQ150" s="199" t="s">
        <v>22</v>
      </c>
      <c r="HR150" s="199">
        <v>2</v>
      </c>
      <c r="HS150" s="199" t="s">
        <v>14</v>
      </c>
      <c r="HT150" s="199" t="s">
        <v>14</v>
      </c>
      <c r="HU150" s="182">
        <v>44501</v>
      </c>
      <c r="HV150" s="197" t="s">
        <v>4494</v>
      </c>
      <c r="HW150" s="197">
        <v>2</v>
      </c>
      <c r="HX150" s="197" t="s">
        <v>2716</v>
      </c>
      <c r="HY150" s="197" t="s">
        <v>22</v>
      </c>
      <c r="HZ150" s="197">
        <v>2</v>
      </c>
      <c r="IA150" s="197" t="s">
        <v>14</v>
      </c>
      <c r="IB150" s="197" t="s">
        <v>14</v>
      </c>
      <c r="IC150" s="198">
        <v>44501</v>
      </c>
      <c r="ID150" s="196" t="s">
        <v>4496</v>
      </c>
      <c r="IE150" s="199">
        <v>1</v>
      </c>
      <c r="IF150" s="199" t="s">
        <v>2716</v>
      </c>
      <c r="IG150" s="199" t="s">
        <v>22</v>
      </c>
      <c r="IH150" s="199">
        <v>2</v>
      </c>
      <c r="II150" s="199" t="s">
        <v>14</v>
      </c>
      <c r="IJ150" s="199" t="s">
        <v>14</v>
      </c>
      <c r="IK150" s="182">
        <v>44501</v>
      </c>
      <c r="IL150" s="197" t="s">
        <v>4495</v>
      </c>
      <c r="IM150" s="197">
        <v>3</v>
      </c>
      <c r="IN150" s="197" t="s">
        <v>2716</v>
      </c>
      <c r="IO150" s="197" t="s">
        <v>22</v>
      </c>
      <c r="IP150" s="197">
        <v>2</v>
      </c>
      <c r="IQ150" s="197" t="s">
        <v>14</v>
      </c>
      <c r="IR150" s="197" t="s">
        <v>14</v>
      </c>
      <c r="IS150" s="198">
        <v>44501</v>
      </c>
    </row>
    <row r="151" spans="1:253" x14ac:dyDescent="0.25">
      <c r="A151" s="187" t="s">
        <v>851</v>
      </c>
      <c r="B151" s="187" t="s">
        <v>8427</v>
      </c>
      <c r="C151" s="187" t="s">
        <v>852</v>
      </c>
      <c r="D151" s="187" t="s">
        <v>83</v>
      </c>
      <c r="E151" s="187" t="s">
        <v>8141</v>
      </c>
      <c r="F151" s="187" t="s">
        <v>5141</v>
      </c>
      <c r="G151" s="180">
        <v>30800000</v>
      </c>
      <c r="H151" s="181" t="s">
        <v>5134</v>
      </c>
      <c r="I151" s="181" t="s">
        <v>22</v>
      </c>
      <c r="J151" s="181">
        <v>2</v>
      </c>
      <c r="K151" s="181">
        <v>0</v>
      </c>
      <c r="L151" s="181" t="s">
        <v>5135</v>
      </c>
      <c r="M151" s="182">
        <v>44585</v>
      </c>
      <c r="N151" s="196" t="s">
        <v>5144</v>
      </c>
      <c r="O151" s="183">
        <v>527970</v>
      </c>
      <c r="P151" s="183" t="s">
        <v>5142</v>
      </c>
      <c r="Q151" s="183" t="s">
        <v>22</v>
      </c>
      <c r="R151" s="183">
        <v>2</v>
      </c>
      <c r="S151" s="183">
        <v>0</v>
      </c>
      <c r="T151" s="183" t="s">
        <v>5143</v>
      </c>
      <c r="U151" s="184">
        <v>44585</v>
      </c>
      <c r="V151" s="196" t="s">
        <v>5146</v>
      </c>
      <c r="W151" s="181">
        <v>30700000</v>
      </c>
      <c r="X151" s="181" t="s">
        <v>5134</v>
      </c>
      <c r="Y151" s="181" t="s">
        <v>22</v>
      </c>
      <c r="Z151" s="181">
        <v>2</v>
      </c>
      <c r="AA151" s="181" t="s">
        <v>5145</v>
      </c>
      <c r="AB151" s="181" t="s">
        <v>5135</v>
      </c>
      <c r="AC151" s="182">
        <v>44585</v>
      </c>
      <c r="AD151" s="196" t="s">
        <v>5147</v>
      </c>
      <c r="AE151" s="189">
        <v>27100000</v>
      </c>
      <c r="AF151" s="189" t="s">
        <v>5134</v>
      </c>
      <c r="AG151" s="189" t="s">
        <v>22</v>
      </c>
      <c r="AH151" s="189">
        <v>2</v>
      </c>
      <c r="AI151" s="189" t="s">
        <v>5145</v>
      </c>
      <c r="AJ151" s="189" t="s">
        <v>5135</v>
      </c>
      <c r="AK151" s="190">
        <v>44585</v>
      </c>
      <c r="AL151" s="196" t="s">
        <v>5151</v>
      </c>
      <c r="AM151" s="181">
        <v>4200000</v>
      </c>
      <c r="AN151" s="181" t="s">
        <v>5149</v>
      </c>
      <c r="AO151" s="181" t="s">
        <v>22</v>
      </c>
      <c r="AP151" s="181">
        <v>2</v>
      </c>
      <c r="AQ151" s="181">
        <v>0</v>
      </c>
      <c r="AR151" s="181" t="s">
        <v>5150</v>
      </c>
      <c r="AS151" s="182">
        <v>44585</v>
      </c>
      <c r="AT151" s="197" t="s">
        <v>5184</v>
      </c>
      <c r="AU151" s="189">
        <v>1037</v>
      </c>
      <c r="AV151" s="189" t="s">
        <v>5181</v>
      </c>
      <c r="AW151" s="189" t="s">
        <v>22</v>
      </c>
      <c r="AX151" s="189">
        <v>2</v>
      </c>
      <c r="AY151" s="189" t="s">
        <v>5183</v>
      </c>
      <c r="AZ151" s="189" t="s">
        <v>5182</v>
      </c>
      <c r="BA151" s="190">
        <v>44585</v>
      </c>
      <c r="BB151" s="196" t="s">
        <v>5166</v>
      </c>
      <c r="BC151" s="181">
        <v>35674</v>
      </c>
      <c r="BD151" s="181" t="s">
        <v>5163</v>
      </c>
      <c r="BE151" s="181" t="s">
        <v>22</v>
      </c>
      <c r="BF151" s="181">
        <v>2</v>
      </c>
      <c r="BG151" s="181" t="s">
        <v>5165</v>
      </c>
      <c r="BH151" s="181" t="s">
        <v>5164</v>
      </c>
      <c r="BI151" s="182">
        <v>44585</v>
      </c>
      <c r="BJ151" s="197" t="s">
        <v>5185</v>
      </c>
      <c r="BK151" s="197">
        <v>448</v>
      </c>
      <c r="BL151" s="197" t="s">
        <v>5181</v>
      </c>
      <c r="BM151" s="197" t="s">
        <v>22</v>
      </c>
      <c r="BN151" s="197">
        <v>2</v>
      </c>
      <c r="BO151" s="197" t="s">
        <v>5183</v>
      </c>
      <c r="BP151" s="189" t="s">
        <v>5182</v>
      </c>
      <c r="BQ151" s="198">
        <v>44585</v>
      </c>
      <c r="BR151" s="196" t="s">
        <v>873</v>
      </c>
      <c r="BS151" s="199" t="s">
        <v>14</v>
      </c>
      <c r="BT151" s="199" t="s">
        <v>14</v>
      </c>
      <c r="BU151" s="199" t="s">
        <v>14</v>
      </c>
      <c r="BV151" s="199" t="s">
        <v>14</v>
      </c>
      <c r="BW151" s="199" t="s">
        <v>14</v>
      </c>
      <c r="BX151" s="199" t="s">
        <v>14</v>
      </c>
      <c r="BY151" s="182">
        <v>43532</v>
      </c>
      <c r="BZ151" s="197" t="s">
        <v>874</v>
      </c>
      <c r="CA151" s="197" t="s">
        <v>14</v>
      </c>
      <c r="CB151" s="197" t="s">
        <v>14</v>
      </c>
      <c r="CC151" s="197" t="s">
        <v>14</v>
      </c>
      <c r="CD151" s="197" t="s">
        <v>14</v>
      </c>
      <c r="CE151" s="197" t="s">
        <v>14</v>
      </c>
      <c r="CF151" s="197" t="s">
        <v>14</v>
      </c>
      <c r="CG151" s="198">
        <v>43532</v>
      </c>
      <c r="CH151" s="196" t="s">
        <v>9175</v>
      </c>
      <c r="CI151" s="197" t="e">
        <v>#N/A</v>
      </c>
      <c r="CJ151" s="197" t="e">
        <v>#N/A</v>
      </c>
      <c r="CK151" s="197" t="e">
        <v>#N/A</v>
      </c>
      <c r="CL151" s="197" t="e">
        <v>#N/A</v>
      </c>
      <c r="CM151" s="197" t="e">
        <v>#N/A</v>
      </c>
      <c r="CN151" s="197" t="e">
        <v>#N/A</v>
      </c>
      <c r="CO151" s="200" t="e">
        <v>#N/A</v>
      </c>
      <c r="CP151" s="197" t="s">
        <v>875</v>
      </c>
      <c r="CQ151" s="199" t="s">
        <v>14</v>
      </c>
      <c r="CR151" s="199" t="s">
        <v>14</v>
      </c>
      <c r="CS151" s="199" t="s">
        <v>14</v>
      </c>
      <c r="CT151" s="199" t="s">
        <v>14</v>
      </c>
      <c r="CU151" s="199" t="s">
        <v>14</v>
      </c>
      <c r="CV151" s="199" t="s">
        <v>14</v>
      </c>
      <c r="CW151" s="182">
        <v>43532</v>
      </c>
      <c r="CX151" s="197" t="s">
        <v>5148</v>
      </c>
      <c r="CY151" s="189">
        <v>20700000</v>
      </c>
      <c r="CZ151" s="189" t="s">
        <v>5134</v>
      </c>
      <c r="DA151" s="189" t="s">
        <v>22</v>
      </c>
      <c r="DB151" s="189">
        <v>2</v>
      </c>
      <c r="DC151" s="189">
        <v>0</v>
      </c>
      <c r="DD151" s="189" t="s">
        <v>5135</v>
      </c>
      <c r="DE151" s="195">
        <v>44585</v>
      </c>
      <c r="DF151" s="196" t="s">
        <v>5136</v>
      </c>
      <c r="DG151" s="181">
        <v>3600000</v>
      </c>
      <c r="DH151" s="199" t="s">
        <v>5134</v>
      </c>
      <c r="DI151" s="199" t="s">
        <v>22</v>
      </c>
      <c r="DJ151" s="199">
        <v>2</v>
      </c>
      <c r="DK151" s="199">
        <v>0</v>
      </c>
      <c r="DL151" s="199" t="s">
        <v>5135</v>
      </c>
      <c r="DM151" s="182">
        <v>44585</v>
      </c>
      <c r="DN151" s="197" t="s">
        <v>5137</v>
      </c>
      <c r="DO151" s="189">
        <v>6400000</v>
      </c>
      <c r="DP151" s="197" t="s">
        <v>5134</v>
      </c>
      <c r="DQ151" s="197" t="s">
        <v>22</v>
      </c>
      <c r="DR151" s="197">
        <v>2</v>
      </c>
      <c r="DS151" s="197">
        <v>0</v>
      </c>
      <c r="DT151" s="197" t="s">
        <v>5135</v>
      </c>
      <c r="DU151" s="198">
        <v>44585</v>
      </c>
      <c r="DV151" s="196" t="s">
        <v>5138</v>
      </c>
      <c r="DW151" s="181">
        <v>8400000</v>
      </c>
      <c r="DX151" s="199" t="s">
        <v>5134</v>
      </c>
      <c r="DY151" s="199" t="s">
        <v>22</v>
      </c>
      <c r="DZ151" s="199">
        <v>2</v>
      </c>
      <c r="EA151" s="199">
        <v>0</v>
      </c>
      <c r="EB151" s="199" t="s">
        <v>5135</v>
      </c>
      <c r="EC151" s="182">
        <v>44585</v>
      </c>
      <c r="ED151" s="197" t="s">
        <v>5139</v>
      </c>
      <c r="EE151" s="189">
        <v>8900000</v>
      </c>
      <c r="EF151" s="197" t="s">
        <v>5134</v>
      </c>
      <c r="EG151" s="197" t="s">
        <v>22</v>
      </c>
      <c r="EH151" s="197">
        <v>2</v>
      </c>
      <c r="EI151" s="197">
        <v>0</v>
      </c>
      <c r="EJ151" s="197" t="s">
        <v>5135</v>
      </c>
      <c r="EK151" s="198">
        <v>44585</v>
      </c>
      <c r="EL151" s="196" t="s">
        <v>5140</v>
      </c>
      <c r="EM151" s="181">
        <v>3400000</v>
      </c>
      <c r="EN151" s="199" t="s">
        <v>5134</v>
      </c>
      <c r="EO151" s="199" t="s">
        <v>22</v>
      </c>
      <c r="EP151" s="199">
        <v>2</v>
      </c>
      <c r="EQ151" s="199">
        <v>0</v>
      </c>
      <c r="ER151" s="199" t="s">
        <v>5135</v>
      </c>
      <c r="ES151" s="182">
        <v>44585</v>
      </c>
      <c r="ET151" s="197" t="s">
        <v>5186</v>
      </c>
      <c r="EU151" s="197">
        <v>448</v>
      </c>
      <c r="EV151" s="197" t="s">
        <v>5181</v>
      </c>
      <c r="EW151" s="197" t="s">
        <v>22</v>
      </c>
      <c r="EX151" s="197">
        <v>2</v>
      </c>
      <c r="EY151" s="197" t="s">
        <v>5183</v>
      </c>
      <c r="EZ151" s="197" t="s">
        <v>5182</v>
      </c>
      <c r="FA151" s="198">
        <v>44585</v>
      </c>
      <c r="FB151" s="196" t="s">
        <v>854</v>
      </c>
      <c r="FC151" s="199">
        <v>2</v>
      </c>
      <c r="FD151" s="199">
        <v>0</v>
      </c>
      <c r="FE151" s="199" t="s">
        <v>22</v>
      </c>
      <c r="FF151" s="199">
        <v>2</v>
      </c>
      <c r="FG151" s="199" t="s">
        <v>853</v>
      </c>
      <c r="FH151" s="199">
        <v>0</v>
      </c>
      <c r="FI151" s="182">
        <v>43523</v>
      </c>
      <c r="FJ151" s="196" t="s">
        <v>855</v>
      </c>
      <c r="FK151" s="197" t="s">
        <v>14</v>
      </c>
      <c r="FL151" s="197">
        <v>0</v>
      </c>
      <c r="FM151" s="197" t="s">
        <v>14</v>
      </c>
      <c r="FN151" s="197" t="s">
        <v>14</v>
      </c>
      <c r="FO151" s="197">
        <v>0</v>
      </c>
      <c r="FP151" s="189">
        <v>0</v>
      </c>
      <c r="FQ151" s="190">
        <v>43523</v>
      </c>
      <c r="FR151" s="196" t="s">
        <v>856</v>
      </c>
      <c r="FS151" s="199" t="s">
        <v>14</v>
      </c>
      <c r="FT151" s="199">
        <v>0</v>
      </c>
      <c r="FU151" s="199" t="s">
        <v>14</v>
      </c>
      <c r="FV151" s="199" t="s">
        <v>14</v>
      </c>
      <c r="FW151" s="199">
        <v>0</v>
      </c>
      <c r="FX151" s="199">
        <v>0</v>
      </c>
      <c r="FY151" s="182">
        <v>43523</v>
      </c>
      <c r="FZ151" s="197" t="s">
        <v>4500</v>
      </c>
      <c r="GA151" s="197">
        <v>2</v>
      </c>
      <c r="GB151" s="197" t="s">
        <v>2716</v>
      </c>
      <c r="GC151" s="197" t="s">
        <v>22</v>
      </c>
      <c r="GD151" s="197">
        <v>2</v>
      </c>
      <c r="GE151" s="197" t="s">
        <v>14</v>
      </c>
      <c r="GF151" s="197" t="s">
        <v>14</v>
      </c>
      <c r="GG151" s="198">
        <v>44501</v>
      </c>
      <c r="GH151" s="196" t="s">
        <v>4506</v>
      </c>
      <c r="GI151" s="199">
        <v>3</v>
      </c>
      <c r="GJ151" s="199" t="s">
        <v>2716</v>
      </c>
      <c r="GK151" s="199" t="s">
        <v>22</v>
      </c>
      <c r="GL151" s="199">
        <v>2</v>
      </c>
      <c r="GM151" s="199" t="s">
        <v>14</v>
      </c>
      <c r="GN151" s="199" t="s">
        <v>14</v>
      </c>
      <c r="GO151" s="182">
        <v>44501</v>
      </c>
      <c r="GP151" s="197" t="s">
        <v>4501</v>
      </c>
      <c r="GQ151" s="197">
        <v>3</v>
      </c>
      <c r="GR151" s="197" t="s">
        <v>2716</v>
      </c>
      <c r="GS151" s="197" t="s">
        <v>22</v>
      </c>
      <c r="GT151" s="197">
        <v>2</v>
      </c>
      <c r="GU151" s="197" t="s">
        <v>14</v>
      </c>
      <c r="GV151" s="197" t="s">
        <v>14</v>
      </c>
      <c r="GW151" s="198">
        <v>44501</v>
      </c>
      <c r="GX151" s="196" t="s">
        <v>4507</v>
      </c>
      <c r="GY151" s="199">
        <v>0</v>
      </c>
      <c r="GZ151" s="199" t="s">
        <v>2716</v>
      </c>
      <c r="HA151" s="199" t="s">
        <v>22</v>
      </c>
      <c r="HB151" s="199">
        <v>2</v>
      </c>
      <c r="HC151" s="199" t="s">
        <v>14</v>
      </c>
      <c r="HD151" s="199" t="s">
        <v>14</v>
      </c>
      <c r="HE151" s="182">
        <v>44501</v>
      </c>
      <c r="HF151" s="197" t="s">
        <v>4499</v>
      </c>
      <c r="HG151" s="197">
        <v>3</v>
      </c>
      <c r="HH151" s="197" t="s">
        <v>2716</v>
      </c>
      <c r="HI151" s="197" t="s">
        <v>22</v>
      </c>
      <c r="HJ151" s="197">
        <v>2</v>
      </c>
      <c r="HK151" s="197" t="s">
        <v>14</v>
      </c>
      <c r="HL151" s="197" t="s">
        <v>14</v>
      </c>
      <c r="HM151" s="198">
        <v>44501</v>
      </c>
      <c r="HN151" s="196" t="s">
        <v>4505</v>
      </c>
      <c r="HO151" s="199">
        <v>3</v>
      </c>
      <c r="HP151" s="199" t="s">
        <v>2716</v>
      </c>
      <c r="HQ151" s="199" t="s">
        <v>22</v>
      </c>
      <c r="HR151" s="199">
        <v>2</v>
      </c>
      <c r="HS151" s="199" t="s">
        <v>14</v>
      </c>
      <c r="HT151" s="199" t="s">
        <v>14</v>
      </c>
      <c r="HU151" s="182">
        <v>44501</v>
      </c>
      <c r="HV151" s="197" t="s">
        <v>4502</v>
      </c>
      <c r="HW151" s="197">
        <v>2</v>
      </c>
      <c r="HX151" s="197" t="s">
        <v>2716</v>
      </c>
      <c r="HY151" s="197" t="s">
        <v>22</v>
      </c>
      <c r="HZ151" s="197">
        <v>2</v>
      </c>
      <c r="IA151" s="197" t="s">
        <v>14</v>
      </c>
      <c r="IB151" s="197" t="s">
        <v>14</v>
      </c>
      <c r="IC151" s="198">
        <v>44501</v>
      </c>
      <c r="ID151" s="196" t="s">
        <v>4504</v>
      </c>
      <c r="IE151" s="199">
        <v>1</v>
      </c>
      <c r="IF151" s="199" t="s">
        <v>2716</v>
      </c>
      <c r="IG151" s="199" t="s">
        <v>22</v>
      </c>
      <c r="IH151" s="199">
        <v>2</v>
      </c>
      <c r="II151" s="199" t="s">
        <v>14</v>
      </c>
      <c r="IJ151" s="199" t="s">
        <v>14</v>
      </c>
      <c r="IK151" s="182">
        <v>44501</v>
      </c>
      <c r="IL151" s="197" t="s">
        <v>4503</v>
      </c>
      <c r="IM151" s="197">
        <v>3</v>
      </c>
      <c r="IN151" s="197" t="s">
        <v>2716</v>
      </c>
      <c r="IO151" s="197" t="s">
        <v>22</v>
      </c>
      <c r="IP151" s="197">
        <v>2</v>
      </c>
      <c r="IQ151" s="197" t="s">
        <v>14</v>
      </c>
      <c r="IR151" s="197" t="s">
        <v>14</v>
      </c>
      <c r="IS151" s="198">
        <v>44501</v>
      </c>
    </row>
    <row r="152" spans="1:253" x14ac:dyDescent="0.25">
      <c r="A152" s="187" t="s">
        <v>395</v>
      </c>
      <c r="B152" s="187" t="s">
        <v>8475</v>
      </c>
      <c r="C152" s="187" t="s">
        <v>396</v>
      </c>
      <c r="D152" s="187" t="s">
        <v>397</v>
      </c>
      <c r="E152" s="187" t="s">
        <v>8144</v>
      </c>
      <c r="F152" s="187" t="s">
        <v>3193</v>
      </c>
      <c r="G152" s="180">
        <v>18400000</v>
      </c>
      <c r="H152" s="181" t="s">
        <v>3190</v>
      </c>
      <c r="I152" s="181" t="s">
        <v>22</v>
      </c>
      <c r="J152" s="181">
        <v>2</v>
      </c>
      <c r="K152" s="181" t="s">
        <v>3192</v>
      </c>
      <c r="L152" s="181" t="s">
        <v>3191</v>
      </c>
      <c r="M152" s="182">
        <v>44451</v>
      </c>
      <c r="N152" s="196" t="s">
        <v>3195</v>
      </c>
      <c r="O152" s="183">
        <v>752618</v>
      </c>
      <c r="P152" s="183" t="s">
        <v>2923</v>
      </c>
      <c r="Q152" s="183" t="s">
        <v>22</v>
      </c>
      <c r="R152" s="183">
        <v>2</v>
      </c>
      <c r="S152" s="183" t="s">
        <v>3194</v>
      </c>
      <c r="T152" s="183" t="s">
        <v>2924</v>
      </c>
      <c r="U152" s="184">
        <v>44451</v>
      </c>
      <c r="V152" s="196" t="s">
        <v>4647</v>
      </c>
      <c r="W152" s="181">
        <v>12181000</v>
      </c>
      <c r="X152" s="181" t="s">
        <v>3190</v>
      </c>
      <c r="Y152" s="181" t="s">
        <v>47</v>
      </c>
      <c r="Z152" s="181">
        <v>1</v>
      </c>
      <c r="AA152" s="181" t="s">
        <v>4646</v>
      </c>
      <c r="AB152" s="181" t="s">
        <v>3191</v>
      </c>
      <c r="AC152" s="182">
        <v>44521</v>
      </c>
      <c r="AD152" s="196" t="s">
        <v>4649</v>
      </c>
      <c r="AE152" s="189">
        <v>6760000</v>
      </c>
      <c r="AF152" s="189" t="s">
        <v>3190</v>
      </c>
      <c r="AG152" s="189" t="s">
        <v>47</v>
      </c>
      <c r="AH152" s="189">
        <v>1</v>
      </c>
      <c r="AI152" s="189" t="s">
        <v>4648</v>
      </c>
      <c r="AJ152" s="189" t="s">
        <v>3191</v>
      </c>
      <c r="AK152" s="190">
        <v>44521</v>
      </c>
      <c r="AL152" s="196" t="s">
        <v>1253</v>
      </c>
      <c r="AM152" s="181">
        <v>0</v>
      </c>
      <c r="AN152" s="181" t="s">
        <v>14</v>
      </c>
      <c r="AO152" s="181" t="s">
        <v>22</v>
      </c>
      <c r="AP152" s="181">
        <v>2</v>
      </c>
      <c r="AQ152" s="181" t="s">
        <v>1252</v>
      </c>
      <c r="AR152" s="181" t="s">
        <v>14</v>
      </c>
      <c r="AS152" s="182">
        <v>43707</v>
      </c>
      <c r="AT152" s="197" t="s">
        <v>1291</v>
      </c>
      <c r="AU152" s="189">
        <v>0</v>
      </c>
      <c r="AV152" s="189" t="s">
        <v>14</v>
      </c>
      <c r="AW152" s="189" t="s">
        <v>47</v>
      </c>
      <c r="AX152" s="189">
        <v>1</v>
      </c>
      <c r="AY152" s="189" t="s">
        <v>14</v>
      </c>
      <c r="AZ152" s="189" t="s">
        <v>14</v>
      </c>
      <c r="BA152" s="190">
        <v>43784</v>
      </c>
      <c r="BB152" s="196" t="s">
        <v>1290</v>
      </c>
      <c r="BC152" s="181">
        <v>0</v>
      </c>
      <c r="BD152" s="181" t="s">
        <v>14</v>
      </c>
      <c r="BE152" s="181" t="s">
        <v>47</v>
      </c>
      <c r="BF152" s="181">
        <v>1</v>
      </c>
      <c r="BG152" s="181" t="s">
        <v>14</v>
      </c>
      <c r="BH152" s="181" t="s">
        <v>14</v>
      </c>
      <c r="BI152" s="182">
        <v>43784</v>
      </c>
      <c r="BJ152" s="197" t="s">
        <v>7354</v>
      </c>
      <c r="BK152" s="197">
        <v>0</v>
      </c>
      <c r="BL152" s="197" t="s">
        <v>7352</v>
      </c>
      <c r="BM152" s="197" t="s">
        <v>22</v>
      </c>
      <c r="BN152" s="197">
        <v>2</v>
      </c>
      <c r="BO152" s="197" t="s">
        <v>7353</v>
      </c>
      <c r="BP152" s="189" t="s">
        <v>2535</v>
      </c>
      <c r="BQ152" s="198">
        <v>44672</v>
      </c>
      <c r="BR152" s="196" t="s">
        <v>399</v>
      </c>
      <c r="BS152" s="199">
        <v>0</v>
      </c>
      <c r="BT152" s="199">
        <v>0</v>
      </c>
      <c r="BU152" s="199" t="s">
        <v>22</v>
      </c>
      <c r="BV152" s="199">
        <v>2</v>
      </c>
      <c r="BW152" s="199" t="s">
        <v>398</v>
      </c>
      <c r="BX152" s="199">
        <v>0</v>
      </c>
      <c r="BY152" s="182">
        <v>43509</v>
      </c>
      <c r="BZ152" s="197" t="s">
        <v>400</v>
      </c>
      <c r="CA152" s="197">
        <v>0</v>
      </c>
      <c r="CB152" s="197">
        <v>0</v>
      </c>
      <c r="CC152" s="197" t="s">
        <v>22</v>
      </c>
      <c r="CD152" s="197">
        <v>2</v>
      </c>
      <c r="CE152" s="197" t="s">
        <v>398</v>
      </c>
      <c r="CF152" s="197">
        <v>0</v>
      </c>
      <c r="CG152" s="198">
        <v>43509</v>
      </c>
      <c r="CH152" s="196" t="s">
        <v>9176</v>
      </c>
      <c r="CI152" s="197" t="e">
        <v>#N/A</v>
      </c>
      <c r="CJ152" s="197" t="e">
        <v>#N/A</v>
      </c>
      <c r="CK152" s="197" t="e">
        <v>#N/A</v>
      </c>
      <c r="CL152" s="197" t="e">
        <v>#N/A</v>
      </c>
      <c r="CM152" s="197" t="e">
        <v>#N/A</v>
      </c>
      <c r="CN152" s="197" t="e">
        <v>#N/A</v>
      </c>
      <c r="CO152" s="200" t="e">
        <v>#N/A</v>
      </c>
      <c r="CP152" s="197" t="s">
        <v>1289</v>
      </c>
      <c r="CQ152" s="199" t="s">
        <v>14</v>
      </c>
      <c r="CR152" s="199" t="s">
        <v>14</v>
      </c>
      <c r="CS152" s="199" t="s">
        <v>14</v>
      </c>
      <c r="CT152" s="199" t="s">
        <v>14</v>
      </c>
      <c r="CU152" s="199" t="s">
        <v>14</v>
      </c>
      <c r="CV152" s="199" t="s">
        <v>14</v>
      </c>
      <c r="CW152" s="182">
        <v>43784</v>
      </c>
      <c r="CX152" s="197" t="s">
        <v>4650</v>
      </c>
      <c r="CY152" s="189">
        <v>1575000</v>
      </c>
      <c r="CZ152" s="189" t="s">
        <v>3190</v>
      </c>
      <c r="DA152" s="189" t="s">
        <v>47</v>
      </c>
      <c r="DB152" s="189">
        <v>1</v>
      </c>
      <c r="DC152" s="189" t="s">
        <v>4655</v>
      </c>
      <c r="DD152" s="189" t="s">
        <v>3191</v>
      </c>
      <c r="DE152" s="195">
        <v>44521</v>
      </c>
      <c r="DF152" s="196" t="s">
        <v>4652</v>
      </c>
      <c r="DG152" s="181">
        <v>5421000</v>
      </c>
      <c r="DH152" s="199" t="s">
        <v>3190</v>
      </c>
      <c r="DI152" s="199" t="s">
        <v>47</v>
      </c>
      <c r="DJ152" s="199">
        <v>1</v>
      </c>
      <c r="DK152" s="199" t="s">
        <v>4651</v>
      </c>
      <c r="DL152" s="199" t="s">
        <v>3191</v>
      </c>
      <c r="DM152" s="182">
        <v>44521</v>
      </c>
      <c r="DN152" s="197" t="s">
        <v>4654</v>
      </c>
      <c r="DO152" s="189">
        <v>5185000</v>
      </c>
      <c r="DP152" s="197" t="s">
        <v>3190</v>
      </c>
      <c r="DQ152" s="197" t="s">
        <v>47</v>
      </c>
      <c r="DR152" s="197">
        <v>1</v>
      </c>
      <c r="DS152" s="197" t="s">
        <v>4653</v>
      </c>
      <c r="DT152" s="197" t="s">
        <v>3191</v>
      </c>
      <c r="DU152" s="198">
        <v>44521</v>
      </c>
      <c r="DV152" s="196" t="s">
        <v>4656</v>
      </c>
      <c r="DW152" s="181">
        <v>1575000</v>
      </c>
      <c r="DX152" s="199" t="s">
        <v>3190</v>
      </c>
      <c r="DY152" s="199" t="s">
        <v>47</v>
      </c>
      <c r="DZ152" s="199">
        <v>1</v>
      </c>
      <c r="EA152" s="199" t="s">
        <v>4655</v>
      </c>
      <c r="EB152" s="199" t="s">
        <v>3191</v>
      </c>
      <c r="EC152" s="182">
        <v>44521</v>
      </c>
      <c r="ED152" s="197" t="s">
        <v>4658</v>
      </c>
      <c r="EE152" s="189">
        <v>0</v>
      </c>
      <c r="EF152" s="197" t="s">
        <v>3190</v>
      </c>
      <c r="EG152" s="197" t="s">
        <v>47</v>
      </c>
      <c r="EH152" s="197">
        <v>1</v>
      </c>
      <c r="EI152" s="197" t="s">
        <v>4657</v>
      </c>
      <c r="EJ152" s="197" t="s">
        <v>3191</v>
      </c>
      <c r="EK152" s="198">
        <v>44521</v>
      </c>
      <c r="EL152" s="196" t="s">
        <v>4660</v>
      </c>
      <c r="EM152" s="181">
        <v>0</v>
      </c>
      <c r="EN152" s="199" t="s">
        <v>3190</v>
      </c>
      <c r="EO152" s="199" t="s">
        <v>47</v>
      </c>
      <c r="EP152" s="199">
        <v>1</v>
      </c>
      <c r="EQ152" s="199" t="s">
        <v>4659</v>
      </c>
      <c r="ER152" s="199" t="s">
        <v>3191</v>
      </c>
      <c r="ES152" s="182">
        <v>44521</v>
      </c>
      <c r="ET152" s="197" t="s">
        <v>7356</v>
      </c>
      <c r="EU152" s="197">
        <v>6</v>
      </c>
      <c r="EV152" s="197" t="s">
        <v>7352</v>
      </c>
      <c r="EW152" s="197" t="s">
        <v>22</v>
      </c>
      <c r="EX152" s="197">
        <v>2</v>
      </c>
      <c r="EY152" s="197" t="s">
        <v>7355</v>
      </c>
      <c r="EZ152" s="197" t="s">
        <v>2535</v>
      </c>
      <c r="FA152" s="198">
        <v>44672</v>
      </c>
      <c r="FB152" s="196" t="s">
        <v>3199</v>
      </c>
      <c r="FC152" s="199">
        <v>3</v>
      </c>
      <c r="FD152" s="199" t="s">
        <v>3196</v>
      </c>
      <c r="FE152" s="199" t="s">
        <v>47</v>
      </c>
      <c r="FF152" s="199">
        <v>1</v>
      </c>
      <c r="FG152" s="199" t="s">
        <v>3198</v>
      </c>
      <c r="FH152" s="199" t="s">
        <v>3197</v>
      </c>
      <c r="FI152" s="182">
        <v>44451</v>
      </c>
      <c r="FJ152" s="196" t="s">
        <v>941</v>
      </c>
      <c r="FK152" s="197" t="s">
        <v>14</v>
      </c>
      <c r="FL152" s="197" t="s">
        <v>926</v>
      </c>
      <c r="FM152" s="197" t="s">
        <v>14</v>
      </c>
      <c r="FN152" s="197" t="s">
        <v>14</v>
      </c>
      <c r="FO152" s="197" t="s">
        <v>930</v>
      </c>
      <c r="FP152" s="189" t="s">
        <v>940</v>
      </c>
      <c r="FQ152" s="190">
        <v>43578</v>
      </c>
      <c r="FR152" s="196" t="s">
        <v>942</v>
      </c>
      <c r="FS152" s="199" t="s">
        <v>14</v>
      </c>
      <c r="FT152" s="199" t="s">
        <v>926</v>
      </c>
      <c r="FU152" s="199" t="s">
        <v>14</v>
      </c>
      <c r="FV152" s="199" t="s">
        <v>14</v>
      </c>
      <c r="FW152" s="199" t="s">
        <v>930</v>
      </c>
      <c r="FX152" s="199" t="s">
        <v>940</v>
      </c>
      <c r="FY152" s="182">
        <v>43578</v>
      </c>
      <c r="FZ152" s="197" t="s">
        <v>4097</v>
      </c>
      <c r="GA152" s="197">
        <v>0</v>
      </c>
      <c r="GB152" s="197" t="s">
        <v>2716</v>
      </c>
      <c r="GC152" s="197" t="s">
        <v>22</v>
      </c>
      <c r="GD152" s="197">
        <v>2</v>
      </c>
      <c r="GE152" s="197" t="s">
        <v>14</v>
      </c>
      <c r="GF152" s="197" t="s">
        <v>14</v>
      </c>
      <c r="GG152" s="198">
        <v>44496</v>
      </c>
      <c r="GH152" s="196" t="s">
        <v>4103</v>
      </c>
      <c r="GI152" s="199">
        <v>0</v>
      </c>
      <c r="GJ152" s="199" t="s">
        <v>2716</v>
      </c>
      <c r="GK152" s="199" t="s">
        <v>22</v>
      </c>
      <c r="GL152" s="199">
        <v>2</v>
      </c>
      <c r="GM152" s="199" t="s">
        <v>14</v>
      </c>
      <c r="GN152" s="199" t="s">
        <v>14</v>
      </c>
      <c r="GO152" s="182">
        <v>44496</v>
      </c>
      <c r="GP152" s="197" t="s">
        <v>4098</v>
      </c>
      <c r="GQ152" s="197">
        <v>0</v>
      </c>
      <c r="GR152" s="197" t="s">
        <v>2716</v>
      </c>
      <c r="GS152" s="197" t="s">
        <v>22</v>
      </c>
      <c r="GT152" s="197">
        <v>2</v>
      </c>
      <c r="GU152" s="197" t="s">
        <v>14</v>
      </c>
      <c r="GV152" s="197" t="s">
        <v>14</v>
      </c>
      <c r="GW152" s="198">
        <v>44496</v>
      </c>
      <c r="GX152" s="196" t="s">
        <v>4104</v>
      </c>
      <c r="GY152" s="199">
        <v>0</v>
      </c>
      <c r="GZ152" s="199" t="s">
        <v>2716</v>
      </c>
      <c r="HA152" s="199" t="s">
        <v>22</v>
      </c>
      <c r="HB152" s="199">
        <v>2</v>
      </c>
      <c r="HC152" s="199" t="s">
        <v>14</v>
      </c>
      <c r="HD152" s="199" t="s">
        <v>14</v>
      </c>
      <c r="HE152" s="182">
        <v>44496</v>
      </c>
      <c r="HF152" s="197" t="s">
        <v>4096</v>
      </c>
      <c r="HG152" s="197">
        <v>0</v>
      </c>
      <c r="HH152" s="197" t="s">
        <v>2716</v>
      </c>
      <c r="HI152" s="197" t="s">
        <v>22</v>
      </c>
      <c r="HJ152" s="197">
        <v>2</v>
      </c>
      <c r="HK152" s="197" t="s">
        <v>14</v>
      </c>
      <c r="HL152" s="197" t="s">
        <v>14</v>
      </c>
      <c r="HM152" s="198">
        <v>44496</v>
      </c>
      <c r="HN152" s="196" t="s">
        <v>4102</v>
      </c>
      <c r="HO152" s="199">
        <v>0</v>
      </c>
      <c r="HP152" s="199" t="s">
        <v>2716</v>
      </c>
      <c r="HQ152" s="199" t="s">
        <v>22</v>
      </c>
      <c r="HR152" s="199">
        <v>2</v>
      </c>
      <c r="HS152" s="199" t="s">
        <v>14</v>
      </c>
      <c r="HT152" s="199" t="s">
        <v>14</v>
      </c>
      <c r="HU152" s="182">
        <v>44496</v>
      </c>
      <c r="HV152" s="197" t="s">
        <v>4099</v>
      </c>
      <c r="HW152" s="197">
        <v>0</v>
      </c>
      <c r="HX152" s="197" t="s">
        <v>2716</v>
      </c>
      <c r="HY152" s="197" t="s">
        <v>22</v>
      </c>
      <c r="HZ152" s="197">
        <v>2</v>
      </c>
      <c r="IA152" s="197" t="s">
        <v>14</v>
      </c>
      <c r="IB152" s="197" t="s">
        <v>14</v>
      </c>
      <c r="IC152" s="198">
        <v>44496</v>
      </c>
      <c r="ID152" s="196" t="s">
        <v>4101</v>
      </c>
      <c r="IE152" s="199">
        <v>0</v>
      </c>
      <c r="IF152" s="199" t="s">
        <v>2716</v>
      </c>
      <c r="IG152" s="199" t="s">
        <v>22</v>
      </c>
      <c r="IH152" s="199">
        <v>2</v>
      </c>
      <c r="II152" s="199" t="s">
        <v>14</v>
      </c>
      <c r="IJ152" s="199" t="s">
        <v>14</v>
      </c>
      <c r="IK152" s="182">
        <v>44496</v>
      </c>
      <c r="IL152" s="197" t="s">
        <v>4100</v>
      </c>
      <c r="IM152" s="197">
        <v>2</v>
      </c>
      <c r="IN152" s="197" t="s">
        <v>2716</v>
      </c>
      <c r="IO152" s="197" t="s">
        <v>22</v>
      </c>
      <c r="IP152" s="197">
        <v>2</v>
      </c>
      <c r="IQ152" s="197" t="s">
        <v>14</v>
      </c>
      <c r="IR152" s="197" t="s">
        <v>14</v>
      </c>
      <c r="IS152" s="198">
        <v>44496</v>
      </c>
    </row>
    <row r="153" spans="1:253" x14ac:dyDescent="0.25">
      <c r="A153" s="187" t="s">
        <v>170</v>
      </c>
      <c r="B153" s="187" t="s">
        <v>8401</v>
      </c>
      <c r="C153" s="187" t="s">
        <v>171</v>
      </c>
      <c r="D153" s="187" t="s">
        <v>172</v>
      </c>
      <c r="E153" s="187" t="s">
        <v>8145</v>
      </c>
      <c r="F153" s="187" t="s">
        <v>2912</v>
      </c>
      <c r="G153" s="180">
        <v>15557000</v>
      </c>
      <c r="H153" s="181" t="s">
        <v>2909</v>
      </c>
      <c r="I153" s="181" t="s">
        <v>22</v>
      </c>
      <c r="J153" s="181">
        <v>2</v>
      </c>
      <c r="K153" s="181" t="s">
        <v>2911</v>
      </c>
      <c r="L153" s="181" t="s">
        <v>2910</v>
      </c>
      <c r="M153" s="182">
        <v>44384</v>
      </c>
      <c r="N153" s="196" t="s">
        <v>2916</v>
      </c>
      <c r="O153" s="183">
        <v>390757</v>
      </c>
      <c r="P153" s="183" t="s">
        <v>2913</v>
      </c>
      <c r="Q153" s="183" t="s">
        <v>22</v>
      </c>
      <c r="R153" s="183">
        <v>2</v>
      </c>
      <c r="S153" s="183" t="s">
        <v>2915</v>
      </c>
      <c r="T153" s="183" t="s">
        <v>2914</v>
      </c>
      <c r="U153" s="184">
        <v>44384</v>
      </c>
      <c r="V153" s="196" t="s">
        <v>2918</v>
      </c>
      <c r="W153" s="181">
        <v>15557000</v>
      </c>
      <c r="X153" s="181" t="s">
        <v>2909</v>
      </c>
      <c r="Y153" s="181" t="s">
        <v>22</v>
      </c>
      <c r="Z153" s="181">
        <v>2</v>
      </c>
      <c r="AA153" s="181" t="s">
        <v>2917</v>
      </c>
      <c r="AB153" s="181" t="s">
        <v>2910</v>
      </c>
      <c r="AC153" s="182">
        <v>44384</v>
      </c>
      <c r="AD153" s="196" t="s">
        <v>4868</v>
      </c>
      <c r="AE153" s="189">
        <v>9706000</v>
      </c>
      <c r="AF153" s="189" t="s">
        <v>2909</v>
      </c>
      <c r="AG153" s="189" t="s">
        <v>22</v>
      </c>
      <c r="AH153" s="189">
        <v>2</v>
      </c>
      <c r="AI153" s="189" t="s">
        <v>4867</v>
      </c>
      <c r="AJ153" s="189" t="s">
        <v>2910</v>
      </c>
      <c r="AK153" s="190">
        <v>44557</v>
      </c>
      <c r="AL153" s="196" t="s">
        <v>7087</v>
      </c>
      <c r="AM153" s="181">
        <v>42000</v>
      </c>
      <c r="AN153" s="181" t="s">
        <v>7084</v>
      </c>
      <c r="AO153" s="181" t="s">
        <v>22</v>
      </c>
      <c r="AP153" s="181">
        <v>2</v>
      </c>
      <c r="AQ153" s="181" t="s">
        <v>7086</v>
      </c>
      <c r="AR153" s="181" t="s">
        <v>7085</v>
      </c>
      <c r="AS153" s="182">
        <v>44658</v>
      </c>
      <c r="AT153" s="197" t="s">
        <v>1268</v>
      </c>
      <c r="AU153" s="189">
        <v>0</v>
      </c>
      <c r="AV153" s="189" t="s">
        <v>14</v>
      </c>
      <c r="AW153" s="189" t="s">
        <v>14</v>
      </c>
      <c r="AX153" s="189" t="s">
        <v>14</v>
      </c>
      <c r="AY153" s="189" t="s">
        <v>1267</v>
      </c>
      <c r="AZ153" s="189" t="s">
        <v>14</v>
      </c>
      <c r="BA153" s="190">
        <v>43742</v>
      </c>
      <c r="BB153" s="196" t="s">
        <v>1266</v>
      </c>
      <c r="BC153" s="181">
        <v>0</v>
      </c>
      <c r="BD153" s="181" t="s">
        <v>14</v>
      </c>
      <c r="BE153" s="181" t="s">
        <v>14</v>
      </c>
      <c r="BF153" s="181" t="s">
        <v>14</v>
      </c>
      <c r="BG153" s="181" t="s">
        <v>1265</v>
      </c>
      <c r="BH153" s="181" t="s">
        <v>14</v>
      </c>
      <c r="BI153" s="182">
        <v>43742</v>
      </c>
      <c r="BJ153" s="197" t="s">
        <v>7090</v>
      </c>
      <c r="BK153" s="197">
        <v>20</v>
      </c>
      <c r="BL153" s="197" t="s">
        <v>7088</v>
      </c>
      <c r="BM153" s="197" t="s">
        <v>22</v>
      </c>
      <c r="BN153" s="197">
        <v>2</v>
      </c>
      <c r="BO153" s="197" t="s">
        <v>7089</v>
      </c>
      <c r="BP153" s="189" t="s">
        <v>2535</v>
      </c>
      <c r="BQ153" s="198">
        <v>44658</v>
      </c>
      <c r="BR153" s="196" t="s">
        <v>1302</v>
      </c>
      <c r="BS153" s="199" t="s">
        <v>14</v>
      </c>
      <c r="BT153" s="199" t="s">
        <v>14</v>
      </c>
      <c r="BU153" s="199" t="s">
        <v>14</v>
      </c>
      <c r="BV153" s="199" t="s">
        <v>14</v>
      </c>
      <c r="BW153" s="199" t="s">
        <v>14</v>
      </c>
      <c r="BX153" s="199" t="s">
        <v>14</v>
      </c>
      <c r="BY153" s="182">
        <v>43787</v>
      </c>
      <c r="BZ153" s="197" t="s">
        <v>1303</v>
      </c>
      <c r="CA153" s="197" t="s">
        <v>14</v>
      </c>
      <c r="CB153" s="197" t="s">
        <v>14</v>
      </c>
      <c r="CC153" s="197" t="s">
        <v>14</v>
      </c>
      <c r="CD153" s="197" t="s">
        <v>14</v>
      </c>
      <c r="CE153" s="197" t="s">
        <v>14</v>
      </c>
      <c r="CF153" s="197" t="s">
        <v>14</v>
      </c>
      <c r="CG153" s="198">
        <v>43787</v>
      </c>
      <c r="CH153" s="196" t="s">
        <v>9177</v>
      </c>
      <c r="CI153" s="197" t="e">
        <v>#N/A</v>
      </c>
      <c r="CJ153" s="197" t="e">
        <v>#N/A</v>
      </c>
      <c r="CK153" s="197" t="e">
        <v>#N/A</v>
      </c>
      <c r="CL153" s="197" t="e">
        <v>#N/A</v>
      </c>
      <c r="CM153" s="197" t="e">
        <v>#N/A</v>
      </c>
      <c r="CN153" s="197" t="e">
        <v>#N/A</v>
      </c>
      <c r="CO153" s="200" t="e">
        <v>#N/A</v>
      </c>
      <c r="CP153" s="197" t="s">
        <v>173</v>
      </c>
      <c r="CQ153" s="199" t="s">
        <v>14</v>
      </c>
      <c r="CR153" s="199">
        <v>0</v>
      </c>
      <c r="CS153" s="199" t="s">
        <v>14</v>
      </c>
      <c r="CT153" s="199" t="s">
        <v>14</v>
      </c>
      <c r="CU153" s="199">
        <v>0</v>
      </c>
      <c r="CV153" s="199">
        <v>0</v>
      </c>
      <c r="CW153" s="182">
        <v>43502</v>
      </c>
      <c r="CX153" s="197" t="s">
        <v>4871</v>
      </c>
      <c r="CY153" s="189">
        <v>7000000</v>
      </c>
      <c r="CZ153" s="189" t="s">
        <v>4869</v>
      </c>
      <c r="DA153" s="189" t="s">
        <v>22</v>
      </c>
      <c r="DB153" s="189">
        <v>2</v>
      </c>
      <c r="DC153" s="189" t="s">
        <v>4875</v>
      </c>
      <c r="DD153" s="189" t="s">
        <v>4870</v>
      </c>
      <c r="DE153" s="195">
        <v>44557</v>
      </c>
      <c r="DF153" s="196" t="s">
        <v>4872</v>
      </c>
      <c r="DG153" s="181">
        <v>5851000</v>
      </c>
      <c r="DH153" s="199" t="s">
        <v>4869</v>
      </c>
      <c r="DI153" s="199" t="s">
        <v>22</v>
      </c>
      <c r="DJ153" s="199">
        <v>2</v>
      </c>
      <c r="DK153" s="199" t="s">
        <v>3165</v>
      </c>
      <c r="DL153" s="199" t="s">
        <v>4870</v>
      </c>
      <c r="DM153" s="182">
        <v>44557</v>
      </c>
      <c r="DN153" s="197" t="s">
        <v>4874</v>
      </c>
      <c r="DO153" s="189">
        <v>2706000</v>
      </c>
      <c r="DP153" s="197" t="s">
        <v>4869</v>
      </c>
      <c r="DQ153" s="197" t="s">
        <v>22</v>
      </c>
      <c r="DR153" s="197">
        <v>2</v>
      </c>
      <c r="DS153" s="197" t="s">
        <v>4873</v>
      </c>
      <c r="DT153" s="197" t="s">
        <v>4870</v>
      </c>
      <c r="DU153" s="198">
        <v>44557</v>
      </c>
      <c r="DV153" s="196" t="s">
        <v>4876</v>
      </c>
      <c r="DW153" s="181">
        <v>6050000</v>
      </c>
      <c r="DX153" s="199" t="s">
        <v>4869</v>
      </c>
      <c r="DY153" s="199" t="s">
        <v>22</v>
      </c>
      <c r="DZ153" s="199">
        <v>2</v>
      </c>
      <c r="EA153" s="199" t="s">
        <v>4875</v>
      </c>
      <c r="EB153" s="199" t="s">
        <v>4870</v>
      </c>
      <c r="EC153" s="182">
        <v>44557</v>
      </c>
      <c r="ED153" s="197" t="s">
        <v>4878</v>
      </c>
      <c r="EE153" s="189">
        <v>950000</v>
      </c>
      <c r="EF153" s="197" t="s">
        <v>4869</v>
      </c>
      <c r="EG153" s="197" t="s">
        <v>22</v>
      </c>
      <c r="EH153" s="197">
        <v>2</v>
      </c>
      <c r="EI153" s="197" t="s">
        <v>4877</v>
      </c>
      <c r="EJ153" s="197" t="s">
        <v>4870</v>
      </c>
      <c r="EK153" s="198">
        <v>44557</v>
      </c>
      <c r="EL153" s="196" t="s">
        <v>4880</v>
      </c>
      <c r="EM153" s="181">
        <v>0</v>
      </c>
      <c r="EN153" s="199" t="s">
        <v>4869</v>
      </c>
      <c r="EO153" s="199" t="s">
        <v>22</v>
      </c>
      <c r="EP153" s="199">
        <v>2</v>
      </c>
      <c r="EQ153" s="199" t="s">
        <v>4879</v>
      </c>
      <c r="ER153" s="199" t="s">
        <v>4870</v>
      </c>
      <c r="ES153" s="182">
        <v>44557</v>
      </c>
      <c r="ET153" s="197" t="s">
        <v>7092</v>
      </c>
      <c r="EU153" s="197">
        <v>20</v>
      </c>
      <c r="EV153" s="197" t="s">
        <v>7088</v>
      </c>
      <c r="EW153" s="197" t="s">
        <v>22</v>
      </c>
      <c r="EX153" s="197">
        <v>2</v>
      </c>
      <c r="EY153" s="197" t="s">
        <v>7091</v>
      </c>
      <c r="EZ153" s="197" t="s">
        <v>2535</v>
      </c>
      <c r="FA153" s="198">
        <v>44658</v>
      </c>
      <c r="FB153" s="196" t="s">
        <v>7127</v>
      </c>
      <c r="FC153" s="199">
        <v>4</v>
      </c>
      <c r="FD153" s="199" t="s">
        <v>14</v>
      </c>
      <c r="FE153" s="199" t="s">
        <v>22</v>
      </c>
      <c r="FF153" s="199">
        <v>2</v>
      </c>
      <c r="FG153" s="199" t="s">
        <v>7126</v>
      </c>
      <c r="FH153" s="199" t="s">
        <v>14</v>
      </c>
      <c r="FI153" s="182">
        <v>44660</v>
      </c>
      <c r="FJ153" s="196" t="s">
        <v>174</v>
      </c>
      <c r="FK153" s="197" t="s">
        <v>14</v>
      </c>
      <c r="FL153" s="197">
        <v>0</v>
      </c>
      <c r="FM153" s="197" t="s">
        <v>14</v>
      </c>
      <c r="FN153" s="197" t="s">
        <v>14</v>
      </c>
      <c r="FO153" s="197">
        <v>0</v>
      </c>
      <c r="FP153" s="189">
        <v>0</v>
      </c>
      <c r="FQ153" s="190">
        <v>43502</v>
      </c>
      <c r="FR153" s="196" t="s">
        <v>175</v>
      </c>
      <c r="FS153" s="199" t="s">
        <v>14</v>
      </c>
      <c r="FT153" s="199">
        <v>0</v>
      </c>
      <c r="FU153" s="199" t="s">
        <v>14</v>
      </c>
      <c r="FV153" s="199" t="s">
        <v>14</v>
      </c>
      <c r="FW153" s="199">
        <v>0</v>
      </c>
      <c r="FX153" s="199">
        <v>0</v>
      </c>
      <c r="FY153" s="182">
        <v>43502</v>
      </c>
      <c r="FZ153" s="197" t="s">
        <v>4106</v>
      </c>
      <c r="GA153" s="197">
        <v>2</v>
      </c>
      <c r="GB153" s="197" t="s">
        <v>2716</v>
      </c>
      <c r="GC153" s="197" t="s">
        <v>22</v>
      </c>
      <c r="GD153" s="197">
        <v>2</v>
      </c>
      <c r="GE153" s="197" t="s">
        <v>14</v>
      </c>
      <c r="GF153" s="197" t="s">
        <v>14</v>
      </c>
      <c r="GG153" s="198">
        <v>44496</v>
      </c>
      <c r="GH153" s="196" t="s">
        <v>4112</v>
      </c>
      <c r="GI153" s="199">
        <v>1</v>
      </c>
      <c r="GJ153" s="199" t="s">
        <v>2716</v>
      </c>
      <c r="GK153" s="199" t="s">
        <v>22</v>
      </c>
      <c r="GL153" s="199">
        <v>2</v>
      </c>
      <c r="GM153" s="199" t="s">
        <v>14</v>
      </c>
      <c r="GN153" s="199" t="s">
        <v>14</v>
      </c>
      <c r="GO153" s="182">
        <v>44496</v>
      </c>
      <c r="GP153" s="197" t="s">
        <v>4107</v>
      </c>
      <c r="GQ153" s="197">
        <v>1</v>
      </c>
      <c r="GR153" s="197" t="s">
        <v>2716</v>
      </c>
      <c r="GS153" s="197" t="s">
        <v>22</v>
      </c>
      <c r="GT153" s="197">
        <v>2</v>
      </c>
      <c r="GU153" s="197" t="s">
        <v>14</v>
      </c>
      <c r="GV153" s="197" t="s">
        <v>14</v>
      </c>
      <c r="GW153" s="198">
        <v>44496</v>
      </c>
      <c r="GX153" s="196" t="s">
        <v>4113</v>
      </c>
      <c r="GY153" s="199">
        <v>0</v>
      </c>
      <c r="GZ153" s="199" t="s">
        <v>2716</v>
      </c>
      <c r="HA153" s="199" t="s">
        <v>22</v>
      </c>
      <c r="HB153" s="199">
        <v>2</v>
      </c>
      <c r="HC153" s="199" t="s">
        <v>14</v>
      </c>
      <c r="HD153" s="199" t="s">
        <v>14</v>
      </c>
      <c r="HE153" s="182">
        <v>44496</v>
      </c>
      <c r="HF153" s="197" t="s">
        <v>4105</v>
      </c>
      <c r="HG153" s="197">
        <v>0</v>
      </c>
      <c r="HH153" s="197" t="s">
        <v>2716</v>
      </c>
      <c r="HI153" s="197" t="s">
        <v>22</v>
      </c>
      <c r="HJ153" s="197">
        <v>2</v>
      </c>
      <c r="HK153" s="197" t="s">
        <v>14</v>
      </c>
      <c r="HL153" s="197" t="s">
        <v>14</v>
      </c>
      <c r="HM153" s="198">
        <v>44496</v>
      </c>
      <c r="HN153" s="196" t="s">
        <v>4111</v>
      </c>
      <c r="HO153" s="199">
        <v>2</v>
      </c>
      <c r="HP153" s="199" t="s">
        <v>2716</v>
      </c>
      <c r="HQ153" s="199" t="s">
        <v>22</v>
      </c>
      <c r="HR153" s="199">
        <v>2</v>
      </c>
      <c r="HS153" s="199" t="s">
        <v>14</v>
      </c>
      <c r="HT153" s="199" t="s">
        <v>14</v>
      </c>
      <c r="HU153" s="182">
        <v>44496</v>
      </c>
      <c r="HV153" s="197" t="s">
        <v>4108</v>
      </c>
      <c r="HW153" s="197">
        <v>0</v>
      </c>
      <c r="HX153" s="197" t="s">
        <v>2716</v>
      </c>
      <c r="HY153" s="197" t="s">
        <v>22</v>
      </c>
      <c r="HZ153" s="197">
        <v>2</v>
      </c>
      <c r="IA153" s="197" t="s">
        <v>14</v>
      </c>
      <c r="IB153" s="197" t="s">
        <v>14</v>
      </c>
      <c r="IC153" s="198">
        <v>44496</v>
      </c>
      <c r="ID153" s="196" t="s">
        <v>4110</v>
      </c>
      <c r="IE153" s="199">
        <v>2</v>
      </c>
      <c r="IF153" s="199" t="s">
        <v>2716</v>
      </c>
      <c r="IG153" s="199" t="s">
        <v>22</v>
      </c>
      <c r="IH153" s="199">
        <v>2</v>
      </c>
      <c r="II153" s="199" t="s">
        <v>14</v>
      </c>
      <c r="IJ153" s="199" t="s">
        <v>14</v>
      </c>
      <c r="IK153" s="182">
        <v>44496</v>
      </c>
      <c r="IL153" s="197" t="s">
        <v>4109</v>
      </c>
      <c r="IM153" s="197">
        <v>2</v>
      </c>
      <c r="IN153" s="197" t="s">
        <v>2716</v>
      </c>
      <c r="IO153" s="197" t="s">
        <v>22</v>
      </c>
      <c r="IP153" s="197">
        <v>2</v>
      </c>
      <c r="IQ153" s="197" t="s">
        <v>14</v>
      </c>
      <c r="IR153" s="197" t="s">
        <v>14</v>
      </c>
      <c r="IS153" s="198">
        <v>44496</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3"/>
  <sheetViews>
    <sheetView workbookViewId="0">
      <selection activeCell="B1" sqref="B1"/>
    </sheetView>
  </sheetViews>
  <sheetFormatPr defaultColWidth="9.42578125" defaultRowHeight="15" x14ac:dyDescent="0.25"/>
  <cols>
    <col min="1" max="1" width="36" style="52" customWidth="1"/>
    <col min="2" max="2" width="23.42578125" style="52" customWidth="1"/>
    <col min="3" max="3" width="10.42578125" style="52" bestFit="1" customWidth="1"/>
    <col min="4" max="4" width="11.42578125" style="52" bestFit="1" customWidth="1"/>
    <col min="5" max="5" width="5.42578125" style="52"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2" customWidth="1"/>
    <col min="35" max="16384" width="9.42578125" style="52"/>
  </cols>
  <sheetData>
    <row r="1" spans="1:33" s="4" customFormat="1" ht="147" customHeight="1" x14ac:dyDescent="0.2">
      <c r="A1" s="13" t="str">
        <f>'Core Indicators'!A:A</f>
        <v>Crisis</v>
      </c>
      <c r="B1" s="13" t="s">
        <v>7681</v>
      </c>
      <c r="C1" s="13" t="s">
        <v>7678</v>
      </c>
      <c r="D1" s="13" t="s">
        <v>7679</v>
      </c>
      <c r="E1" s="187" t="s">
        <v>7680</v>
      </c>
      <c r="F1" s="32" t="s">
        <v>7797</v>
      </c>
      <c r="G1" s="32" t="s">
        <v>7798</v>
      </c>
      <c r="H1" s="32" t="s">
        <v>5108</v>
      </c>
      <c r="I1" s="32" t="s">
        <v>7799</v>
      </c>
      <c r="J1" s="32" t="s">
        <v>7800</v>
      </c>
      <c r="K1" s="32" t="s">
        <v>7801</v>
      </c>
      <c r="L1" s="32" t="s">
        <v>7802</v>
      </c>
      <c r="M1" s="32" t="s">
        <v>7803</v>
      </c>
      <c r="N1" s="32" t="s">
        <v>7804</v>
      </c>
      <c r="O1" s="32" t="s">
        <v>7805</v>
      </c>
      <c r="P1" s="33" t="s">
        <v>7806</v>
      </c>
      <c r="Q1" s="32" t="s">
        <v>7807</v>
      </c>
      <c r="R1" s="32" t="s">
        <v>7808</v>
      </c>
      <c r="S1" s="32" t="s">
        <v>7809</v>
      </c>
      <c r="T1" s="32" t="s">
        <v>7810</v>
      </c>
      <c r="U1" s="32" t="s">
        <v>7811</v>
      </c>
      <c r="V1" s="33" t="s">
        <v>7812</v>
      </c>
      <c r="W1" s="33" t="s">
        <v>7813</v>
      </c>
      <c r="X1" s="33" t="s">
        <v>7814</v>
      </c>
      <c r="Y1" s="33" t="s">
        <v>3373</v>
      </c>
      <c r="Z1" s="33" t="s">
        <v>3383</v>
      </c>
      <c r="AA1" s="33" t="s">
        <v>3375</v>
      </c>
      <c r="AB1" s="33" t="s">
        <v>2715</v>
      </c>
      <c r="AC1" s="33" t="s">
        <v>3371</v>
      </c>
      <c r="AD1" s="33" t="s">
        <v>3381</v>
      </c>
      <c r="AE1" s="33" t="s">
        <v>3377</v>
      </c>
      <c r="AF1" s="33" t="s">
        <v>7757</v>
      </c>
      <c r="AG1" s="33" t="s">
        <v>3379</v>
      </c>
    </row>
    <row r="2" spans="1:33" ht="26.1" customHeight="1" x14ac:dyDescent="0.25">
      <c r="A2" s="38">
        <f>'Core Indicators'!A:A</f>
        <v>0</v>
      </c>
      <c r="B2" s="15"/>
      <c r="C2" s="15"/>
      <c r="D2" s="15"/>
      <c r="E2" s="187"/>
      <c r="F2" s="10" t="s">
        <v>7815</v>
      </c>
      <c r="G2" s="10" t="s">
        <v>7816</v>
      </c>
      <c r="H2" s="10" t="s">
        <v>7816</v>
      </c>
      <c r="I2" s="10" t="s">
        <v>7816</v>
      </c>
      <c r="J2" s="10" t="s">
        <v>7816</v>
      </c>
      <c r="K2" s="10"/>
      <c r="L2" s="10" t="s">
        <v>7816</v>
      </c>
      <c r="M2" s="10" t="s">
        <v>7816</v>
      </c>
      <c r="N2" s="10" t="s">
        <v>7816</v>
      </c>
      <c r="O2" s="10" t="s">
        <v>7816</v>
      </c>
      <c r="P2" s="10" t="s">
        <v>7817</v>
      </c>
      <c r="Q2" s="10" t="s">
        <v>7816</v>
      </c>
      <c r="R2" s="10" t="s">
        <v>7816</v>
      </c>
      <c r="S2" s="10" t="s">
        <v>7816</v>
      </c>
      <c r="T2" s="10" t="s">
        <v>7816</v>
      </c>
      <c r="U2" s="10" t="s">
        <v>7816</v>
      </c>
      <c r="V2" s="10" t="s">
        <v>7816</v>
      </c>
      <c r="W2" s="10" t="s">
        <v>7816</v>
      </c>
      <c r="X2" s="10" t="s">
        <v>7816</v>
      </c>
      <c r="Y2" s="10"/>
      <c r="Z2" s="10"/>
      <c r="AA2" s="10"/>
      <c r="AB2" s="10"/>
      <c r="AC2" s="10"/>
      <c r="AD2" s="10"/>
      <c r="AE2" s="10"/>
      <c r="AF2" s="10"/>
      <c r="AG2" s="10"/>
    </row>
    <row r="3" spans="1:33" s="37" customFormat="1" ht="20.100000000000001" customHeight="1" x14ac:dyDescent="0.25">
      <c r="A3" s="203" t="str">
        <f>'Core Indicators'!A:A</f>
        <v>Complex crisis in Afghanistan</v>
      </c>
      <c r="B3" s="203" t="str">
        <f>'Core Indicators'!B:B</f>
        <v>Complex crisis</v>
      </c>
      <c r="C3" s="203" t="str">
        <f>'Core Indicators'!C3</f>
        <v>AFG001</v>
      </c>
      <c r="D3" s="203" t="str">
        <f>'Core Indicators'!D3</f>
        <v>Afghanistan</v>
      </c>
      <c r="E3" s="203" t="str">
        <f>'Core Indicators'!E3</f>
        <v>AFG</v>
      </c>
      <c r="F3" s="35">
        <f>'Core Indicators'!O3</f>
        <v>652867</v>
      </c>
      <c r="G3" s="35">
        <f>'Core Indicators'!W3</f>
        <v>41800000</v>
      </c>
      <c r="H3" s="35">
        <f>'Core Indicators'!AE3</f>
        <v>35900000</v>
      </c>
      <c r="I3" s="35">
        <f>'Core Indicators'!AM3</f>
        <v>10375000</v>
      </c>
      <c r="J3" s="35" t="str">
        <f>'Core Indicators'!AU3</f>
        <v>x</v>
      </c>
      <c r="K3" s="35" t="str">
        <f>'Core Indicators'!BC3</f>
        <v>x</v>
      </c>
      <c r="L3" s="35">
        <f>'Core Indicators'!BK3</f>
        <v>1541</v>
      </c>
      <c r="M3" s="35" t="str">
        <f>'Core Indicators'!BS3</f>
        <v>x</v>
      </c>
      <c r="N3" s="35" t="str">
        <f>'Core Indicators'!CA3</f>
        <v>x</v>
      </c>
      <c r="O3" s="35" t="e">
        <f>'Core Indicators'!CI3</f>
        <v>#N/A</v>
      </c>
      <c r="P3" s="35">
        <f>'Core Indicators'!CQ3</f>
        <v>13114</v>
      </c>
      <c r="Q3" s="35">
        <f>'Core Indicators'!DG3</f>
        <v>5900000</v>
      </c>
      <c r="R3" s="35">
        <f>'Core Indicators'!DO3</f>
        <v>11500000</v>
      </c>
      <c r="S3" s="35">
        <f>'Core Indicators'!DW3</f>
        <v>15100000</v>
      </c>
      <c r="T3" s="35">
        <f>'Core Indicators'!EE3</f>
        <v>9300000</v>
      </c>
      <c r="U3" s="35">
        <f>'Core Indicators'!EM3</f>
        <v>0</v>
      </c>
      <c r="V3" s="35">
        <f>'Core Indicators'!FC3</f>
        <v>5</v>
      </c>
      <c r="W3" s="35" t="str">
        <f>'Core Indicators'!FK3</f>
        <v>x</v>
      </c>
      <c r="X3" s="35" t="str">
        <f>'Core Indicators'!FS3</f>
        <v>x</v>
      </c>
      <c r="Y3" s="35">
        <f>'Core Indicators'!GA3</f>
        <v>1</v>
      </c>
      <c r="Z3" s="35">
        <f>'Core Indicators'!GI3</f>
        <v>2</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00000000000001" customHeight="1" x14ac:dyDescent="0.25">
      <c r="A4" s="202" t="str">
        <f>'Core Indicators'!A:A</f>
        <v>Drought in South-West Angola</v>
      </c>
      <c r="B4" s="202" t="str">
        <f>'Core Indicators'!B:B</f>
        <v>Food Security</v>
      </c>
      <c r="C4" s="202" t="str">
        <f>'Core Indicators'!C4</f>
        <v>AGO002</v>
      </c>
      <c r="D4" s="202" t="str">
        <f>'Core Indicators'!D4</f>
        <v>Angola</v>
      </c>
      <c r="E4" s="202" t="str">
        <f>'Core Indicators'!E4</f>
        <v>AGO</v>
      </c>
      <c r="F4" s="36">
        <f>'Core Indicators'!O4</f>
        <v>212514</v>
      </c>
      <c r="G4" s="36">
        <f>'Core Indicators'!W4</f>
        <v>2727000</v>
      </c>
      <c r="H4" s="36">
        <f>'Core Indicators'!AE4</f>
        <v>2187000</v>
      </c>
      <c r="I4" s="36">
        <f>'Core Indicators'!AM4</f>
        <v>3000</v>
      </c>
      <c r="J4" s="36" t="e">
        <f>'Core Indicators'!AU4</f>
        <v>#N/A</v>
      </c>
      <c r="K4" s="36" t="e">
        <f>'Core Indicators'!BC4</f>
        <v>#N/A</v>
      </c>
      <c r="L4" s="36">
        <f>'Core Indicators'!BK4</f>
        <v>0</v>
      </c>
      <c r="M4" s="36" t="e">
        <f>'Core Indicators'!BS4</f>
        <v>#N/A</v>
      </c>
      <c r="N4" s="36" t="e">
        <f>'Core Indicators'!CA4</f>
        <v>#N/A</v>
      </c>
      <c r="O4" s="36" t="e">
        <f>'Core Indicators'!CI4</f>
        <v>#N/A</v>
      </c>
      <c r="P4" s="36" t="e">
        <f>'Core Indicators'!CQ4</f>
        <v>#N/A</v>
      </c>
      <c r="Q4" s="36">
        <f>'Core Indicators'!DG4</f>
        <v>540000</v>
      </c>
      <c r="R4" s="36">
        <f>'Core Indicators'!DO4</f>
        <v>837000</v>
      </c>
      <c r="S4" s="36">
        <f>'Core Indicators'!DW4</f>
        <v>1026000</v>
      </c>
      <c r="T4" s="36">
        <f>'Core Indicators'!EE4</f>
        <v>324000</v>
      </c>
      <c r="U4" s="36">
        <f>'Core Indicators'!EM4</f>
        <v>0</v>
      </c>
      <c r="V4" s="36">
        <f>'Core Indicators'!FC4</f>
        <v>3</v>
      </c>
      <c r="W4" s="36" t="e">
        <f>'Core Indicators'!FK4</f>
        <v>#N/A</v>
      </c>
      <c r="X4" s="36" t="e">
        <f>'Core Indicators'!FS4</f>
        <v>#N/A</v>
      </c>
      <c r="Y4" s="36">
        <f>'Core Indicators'!GA4</f>
        <v>1</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00000000000001" customHeight="1" x14ac:dyDescent="0.25">
      <c r="A5" s="203" t="str">
        <f>'Core Indicators'!A:A</f>
        <v>Nagorno-Karabakh Conflict in Armenia</v>
      </c>
      <c r="B5" s="203" t="str">
        <f>'Core Indicators'!B:B</f>
        <v>Conflict</v>
      </c>
      <c r="C5" s="203" t="str">
        <f>'Core Indicators'!C5</f>
        <v>ARM002</v>
      </c>
      <c r="D5" s="203" t="str">
        <f>'Core Indicators'!D5</f>
        <v>Armenia</v>
      </c>
      <c r="E5" s="203" t="str">
        <f>'Core Indicators'!E5</f>
        <v>ARM</v>
      </c>
      <c r="F5" s="35">
        <f>'Core Indicators'!O5</f>
        <v>28203</v>
      </c>
      <c r="G5" s="35">
        <f>'Core Indicators'!W5</f>
        <v>3024000</v>
      </c>
      <c r="H5" s="35">
        <f>'Core Indicators'!AE5</f>
        <v>84000</v>
      </c>
      <c r="I5" s="35">
        <f>'Core Indicators'!AM5</f>
        <v>66000</v>
      </c>
      <c r="J5" s="35" t="str">
        <f>'Core Indicators'!AU5</f>
        <v>x</v>
      </c>
      <c r="K5" s="35" t="str">
        <f>'Core Indicators'!BC5</f>
        <v>x</v>
      </c>
      <c r="L5" s="35">
        <f>'Core Indicators'!BK5</f>
        <v>1</v>
      </c>
      <c r="M5" s="35" t="str">
        <f>'Core Indicators'!BS5</f>
        <v>x</v>
      </c>
      <c r="N5" s="35" t="str">
        <f>'Core Indicators'!CA5</f>
        <v>x</v>
      </c>
      <c r="O5" s="35" t="e">
        <f>'Core Indicators'!CI5</f>
        <v>#N/A</v>
      </c>
      <c r="P5" s="35" t="str">
        <f>'Core Indicators'!CQ5</f>
        <v>x</v>
      </c>
      <c r="Q5" s="35">
        <f>'Core Indicators'!DG5</f>
        <v>2874000</v>
      </c>
      <c r="R5" s="35">
        <f>'Core Indicators'!DO5</f>
        <v>18000</v>
      </c>
      <c r="S5" s="35">
        <f>'Core Indicators'!DW5</f>
        <v>66000</v>
      </c>
      <c r="T5" s="35">
        <f>'Core Indicators'!EE5</f>
        <v>0</v>
      </c>
      <c r="U5" s="35">
        <f>'Core Indicators'!EM5</f>
        <v>0</v>
      </c>
      <c r="V5" s="35">
        <f>'Core Indicators'!FC5</f>
        <v>2</v>
      </c>
      <c r="W5" s="35" t="str">
        <f>'Core Indicators'!FK5</f>
        <v>x</v>
      </c>
      <c r="X5" s="35" t="str">
        <f>'Core Indicators'!FS5</f>
        <v>x</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1</v>
      </c>
      <c r="AG5" s="35">
        <f>'Core Indicators'!IM5</f>
        <v>0</v>
      </c>
    </row>
    <row r="6" spans="1:33" s="37" customFormat="1" ht="20.100000000000001" customHeight="1" x14ac:dyDescent="0.25">
      <c r="A6" s="202" t="str">
        <f>'Core Indicators'!A:A</f>
        <v>Nagorno-Karabakh conflict in Azerbaijan</v>
      </c>
      <c r="B6" s="202" t="str">
        <f>'Core Indicators'!B:B</f>
        <v>Conflict</v>
      </c>
      <c r="C6" s="202" t="str">
        <f>'Core Indicators'!C6</f>
        <v>AZE002</v>
      </c>
      <c r="D6" s="202" t="str">
        <f>'Core Indicators'!D6</f>
        <v>Azerbaijan</v>
      </c>
      <c r="E6" s="202" t="str">
        <f>'Core Indicators'!E6</f>
        <v>AZE</v>
      </c>
      <c r="F6" s="36">
        <f>'Core Indicators'!O6</f>
        <v>31560</v>
      </c>
      <c r="G6" s="36">
        <f>'Core Indicators'!W6</f>
        <v>5874000</v>
      </c>
      <c r="H6" s="36">
        <f>'Core Indicators'!AE6</f>
        <v>5874000</v>
      </c>
      <c r="I6" s="36">
        <f>'Core Indicators'!AM6</f>
        <v>91000</v>
      </c>
      <c r="J6" s="36" t="str">
        <f>'Core Indicators'!AU6</f>
        <v>x</v>
      </c>
      <c r="K6" s="36" t="str">
        <f>'Core Indicators'!BC6</f>
        <v>x</v>
      </c>
      <c r="L6" s="36">
        <f>'Core Indicators'!BK6</f>
        <v>91</v>
      </c>
      <c r="M6" s="36" t="str">
        <f>'Core Indicators'!BS6</f>
        <v>x</v>
      </c>
      <c r="N6" s="36" t="str">
        <f>'Core Indicators'!CA6</f>
        <v>x</v>
      </c>
      <c r="O6" s="36" t="e">
        <f>'Core Indicators'!CI6</f>
        <v>#N/A</v>
      </c>
      <c r="P6" s="36" t="str">
        <f>'Core Indicators'!CQ6</f>
        <v>x</v>
      </c>
      <c r="Q6" s="36" t="str">
        <f>'Core Indicators'!DG6</f>
        <v>x</v>
      </c>
      <c r="R6" s="36" t="str">
        <f>'Core Indicators'!DO6</f>
        <v>x</v>
      </c>
      <c r="S6" s="36" t="str">
        <f>'Core Indicators'!DW6</f>
        <v>x</v>
      </c>
      <c r="T6" s="36" t="str">
        <f>'Core Indicators'!EE6</f>
        <v>x</v>
      </c>
      <c r="U6" s="36" t="str">
        <f>'Core Indicators'!EM6</f>
        <v>x</v>
      </c>
      <c r="V6" s="36">
        <f>'Core Indicators'!FC6</f>
        <v>3</v>
      </c>
      <c r="W6" s="36" t="str">
        <f>'Core Indicators'!FK6</f>
        <v>x</v>
      </c>
      <c r="X6" s="36" t="str">
        <f>'Core Indicators'!FS6</f>
        <v>x</v>
      </c>
      <c r="Y6" s="36">
        <f>'Core Indicators'!GA6</f>
        <v>1</v>
      </c>
      <c r="Z6" s="36">
        <f>'Core Indicators'!GI6</f>
        <v>0</v>
      </c>
      <c r="AA6" s="36">
        <f>'Core Indicators'!GQ6</f>
        <v>1</v>
      </c>
      <c r="AB6" s="36">
        <f>'Core Indicators'!GY6</f>
        <v>0</v>
      </c>
      <c r="AC6" s="36">
        <f>'Core Indicators'!HG6</f>
        <v>0</v>
      </c>
      <c r="AD6" s="36">
        <f>'Core Indicators'!HO6</f>
        <v>0</v>
      </c>
      <c r="AE6" s="36">
        <f>'Core Indicators'!HW6</f>
        <v>1</v>
      </c>
      <c r="AF6" s="36">
        <f>'Core Indicators'!IE6</f>
        <v>2</v>
      </c>
      <c r="AG6" s="36">
        <f>'Core Indicators'!IM6</f>
        <v>1</v>
      </c>
    </row>
    <row r="7" spans="1:33" s="37" customFormat="1" ht="20.100000000000001" customHeight="1" x14ac:dyDescent="0.25">
      <c r="A7" s="203" t="str">
        <f>'Core Indicators'!A:A</f>
        <v>Complex in Burundi</v>
      </c>
      <c r="B7" s="203" t="str">
        <f>'Core Indicators'!B:B</f>
        <v>Complex crisis</v>
      </c>
      <c r="C7" s="203" t="str">
        <f>'Core Indicators'!C7</f>
        <v>BDI001</v>
      </c>
      <c r="D7" s="203" t="str">
        <f>'Core Indicators'!D7</f>
        <v>Burundi</v>
      </c>
      <c r="E7" s="203" t="str">
        <f>'Core Indicators'!E7</f>
        <v>BDI</v>
      </c>
      <c r="F7" s="35">
        <f>'Core Indicators'!O7</f>
        <v>25680</v>
      </c>
      <c r="G7" s="35">
        <f>'Core Indicators'!W7</f>
        <v>13000000</v>
      </c>
      <c r="H7" s="35">
        <f>'Core Indicators'!AE7</f>
        <v>13000000</v>
      </c>
      <c r="I7" s="35">
        <f>'Core Indicators'!AM7</f>
        <v>562000</v>
      </c>
      <c r="J7" s="35" t="str">
        <f>'Core Indicators'!AU7</f>
        <v>x</v>
      </c>
      <c r="K7" s="35">
        <f>'Core Indicators'!BC7</f>
        <v>70187</v>
      </c>
      <c r="L7" s="35">
        <f>'Core Indicators'!BK7</f>
        <v>240</v>
      </c>
      <c r="M7" s="35" t="str">
        <f>'Core Indicators'!BS7</f>
        <v>x</v>
      </c>
      <c r="N7" s="35" t="str">
        <f>'Core Indicators'!CA7</f>
        <v>x</v>
      </c>
      <c r="O7" s="35" t="e">
        <f>'Core Indicators'!CI7</f>
        <v>#N/A</v>
      </c>
      <c r="P7" s="35">
        <f>'Core Indicators'!CQ7</f>
        <v>444</v>
      </c>
      <c r="Q7" s="35">
        <f>'Core Indicators'!DG7</f>
        <v>0</v>
      </c>
      <c r="R7" s="35">
        <f>'Core Indicators'!DO7</f>
        <v>11200000</v>
      </c>
      <c r="S7" s="35">
        <f>'Core Indicators'!DW7</f>
        <v>1692000</v>
      </c>
      <c r="T7" s="35">
        <f>'Core Indicators'!EE7</f>
        <v>108000</v>
      </c>
      <c r="U7" s="35">
        <f>'Core Indicators'!EM7</f>
        <v>0</v>
      </c>
      <c r="V7" s="35">
        <f>'Core Indicators'!FC7</f>
        <v>5</v>
      </c>
      <c r="W7" s="35" t="str">
        <f>'Core Indicators'!FK7</f>
        <v>x</v>
      </c>
      <c r="X7" s="35" t="str">
        <f>'Core Indicators'!FS7</f>
        <v>x</v>
      </c>
      <c r="Y7" s="35">
        <f>'Core Indicators'!GA7</f>
        <v>0</v>
      </c>
      <c r="Z7" s="35">
        <f>'Core Indicators'!GI7</f>
        <v>1</v>
      </c>
      <c r="AA7" s="35">
        <f>'Core Indicators'!GQ7</f>
        <v>2</v>
      </c>
      <c r="AB7" s="35">
        <f>'Core Indicators'!GY7</f>
        <v>0</v>
      </c>
      <c r="AC7" s="35">
        <f>'Core Indicators'!HG7</f>
        <v>2</v>
      </c>
      <c r="AD7" s="35">
        <f>'Core Indicators'!HO7</f>
        <v>1</v>
      </c>
      <c r="AE7" s="35">
        <f>'Core Indicators'!HW7</f>
        <v>0</v>
      </c>
      <c r="AF7" s="35">
        <f>'Core Indicators'!IE7</f>
        <v>0</v>
      </c>
      <c r="AG7" s="35">
        <f>'Core Indicators'!IM7</f>
        <v>2</v>
      </c>
    </row>
    <row r="8" spans="1:33" s="37" customFormat="1" ht="20.100000000000001" customHeight="1" x14ac:dyDescent="0.25">
      <c r="A8" s="202" t="str">
        <f>'Core Indicators'!A:A</f>
        <v>Conflict in Burkina Faso</v>
      </c>
      <c r="B8" s="202" t="str">
        <f>'Core Indicators'!B:B</f>
        <v>Conflict</v>
      </c>
      <c r="C8" s="202" t="str">
        <f>'Core Indicators'!C8</f>
        <v>BFA002</v>
      </c>
      <c r="D8" s="202" t="str">
        <f>'Core Indicators'!D8</f>
        <v>Burkina Faso</v>
      </c>
      <c r="E8" s="202" t="str">
        <f>'Core Indicators'!E8</f>
        <v>BFA</v>
      </c>
      <c r="F8" s="36">
        <f>'Core Indicators'!O8</f>
        <v>166445</v>
      </c>
      <c r="G8" s="36">
        <f>'Core Indicators'!W8</f>
        <v>3523000</v>
      </c>
      <c r="H8" s="36">
        <f>'Core Indicators'!AE8</f>
        <v>3442000</v>
      </c>
      <c r="I8" s="36">
        <f>'Core Indicators'!AM8</f>
        <v>1615000</v>
      </c>
      <c r="J8" s="36" t="str">
        <f>'Core Indicators'!AU8</f>
        <v>x</v>
      </c>
      <c r="K8" s="36" t="str">
        <f>'Core Indicators'!BC8</f>
        <v>x</v>
      </c>
      <c r="L8" s="36">
        <f>'Core Indicators'!BK8</f>
        <v>1627</v>
      </c>
      <c r="M8" s="36" t="str">
        <f>'Core Indicators'!BS8</f>
        <v>x</v>
      </c>
      <c r="N8" s="36" t="str">
        <f>'Core Indicators'!CA8</f>
        <v>x</v>
      </c>
      <c r="O8" s="36" t="e">
        <f>'Core Indicators'!CI8</f>
        <v>#N/A</v>
      </c>
      <c r="P8" s="36" t="str">
        <f>'Core Indicators'!CQ8</f>
        <v>x</v>
      </c>
      <c r="Q8" s="36">
        <f>'Core Indicators'!DG8</f>
        <v>81000</v>
      </c>
      <c r="R8" s="36">
        <f>'Core Indicators'!DO8</f>
        <v>2000000</v>
      </c>
      <c r="S8" s="36">
        <f>'Core Indicators'!DW8</f>
        <v>983000</v>
      </c>
      <c r="T8" s="36">
        <f>'Core Indicators'!EE8</f>
        <v>175000</v>
      </c>
      <c r="U8" s="36">
        <f>'Core Indicators'!EM8</f>
        <v>284000</v>
      </c>
      <c r="V8" s="36">
        <f>'Core Indicators'!FC8</f>
        <v>4</v>
      </c>
      <c r="W8" s="36" t="str">
        <f>'Core Indicators'!FK8</f>
        <v>x</v>
      </c>
      <c r="X8" s="36" t="str">
        <f>'Core Indicators'!FS8</f>
        <v>x</v>
      </c>
      <c r="Y8" s="36">
        <f>'Core Indicators'!GA8</f>
        <v>1</v>
      </c>
      <c r="Z8" s="36">
        <f>'Core Indicators'!GI8</f>
        <v>3</v>
      </c>
      <c r="AA8" s="36">
        <f>'Core Indicators'!GQ8</f>
        <v>3</v>
      </c>
      <c r="AB8" s="36">
        <f>'Core Indicators'!GY8</f>
        <v>0</v>
      </c>
      <c r="AC8" s="36">
        <f>'Core Indicators'!HG8</f>
        <v>0</v>
      </c>
      <c r="AD8" s="36">
        <f>'Core Indicators'!HO8</f>
        <v>3</v>
      </c>
      <c r="AE8" s="36">
        <f>'Core Indicators'!HW8</f>
        <v>2</v>
      </c>
      <c r="AF8" s="36">
        <f>'Core Indicators'!IE8</f>
        <v>1</v>
      </c>
      <c r="AG8" s="36">
        <f>'Core Indicators'!IM8</f>
        <v>3</v>
      </c>
    </row>
    <row r="9" spans="1:33" s="37" customFormat="1" ht="20.100000000000001" customHeight="1" x14ac:dyDescent="0.25">
      <c r="A9" s="203" t="str">
        <f>'Core Indicators'!A:A</f>
        <v>Rohingya refugee crisis</v>
      </c>
      <c r="B9" s="203" t="str">
        <f>'Core Indicators'!B:B</f>
        <v>International displacement</v>
      </c>
      <c r="C9" s="203" t="str">
        <f>'Core Indicators'!C9</f>
        <v>BGD002</v>
      </c>
      <c r="D9" s="203" t="str">
        <f>'Core Indicators'!D9</f>
        <v>Bangladesh</v>
      </c>
      <c r="E9" s="203" t="str">
        <f>'Core Indicators'!E9</f>
        <v>BGD</v>
      </c>
      <c r="F9" s="35">
        <f>'Core Indicators'!O9</f>
        <v>650</v>
      </c>
      <c r="G9" s="35">
        <f>'Core Indicators'!W9</f>
        <v>1395000</v>
      </c>
      <c r="H9" s="35">
        <f>'Core Indicators'!AE9</f>
        <v>1395000</v>
      </c>
      <c r="I9" s="35">
        <f>'Core Indicators'!AM9</f>
        <v>923000</v>
      </c>
      <c r="J9" s="35">
        <f>'Core Indicators'!AU9</f>
        <v>607</v>
      </c>
      <c r="K9" s="35">
        <f>'Core Indicators'!BC9</f>
        <v>0</v>
      </c>
      <c r="L9" s="35" t="str">
        <f>'Core Indicators'!BK9</f>
        <v>x</v>
      </c>
      <c r="M9" s="35" t="str">
        <f>'Core Indicators'!BS9</f>
        <v>x</v>
      </c>
      <c r="N9" s="35" t="str">
        <f>'Core Indicators'!CA9</f>
        <v>x</v>
      </c>
      <c r="O9" s="35" t="e">
        <f>'Core Indicators'!CI9</f>
        <v>#N/A</v>
      </c>
      <c r="P9" s="35" t="str">
        <f>'Core Indicators'!CQ9</f>
        <v>x</v>
      </c>
      <c r="Q9" s="35">
        <f>'Core Indicators'!DG9</f>
        <v>0</v>
      </c>
      <c r="R9" s="35">
        <f>'Core Indicators'!DO9</f>
        <v>39000</v>
      </c>
      <c r="S9" s="35">
        <f>'Core Indicators'!DW9</f>
        <v>1356000</v>
      </c>
      <c r="T9" s="35">
        <f>'Core Indicators'!EE9</f>
        <v>0</v>
      </c>
      <c r="U9" s="35">
        <f>'Core Indicators'!EM9</f>
        <v>0</v>
      </c>
      <c r="V9" s="35">
        <f>'Core Indicators'!FC9</f>
        <v>3</v>
      </c>
      <c r="W9" s="35">
        <f>'Core Indicators'!FK9</f>
        <v>0</v>
      </c>
      <c r="X9" s="35">
        <f>'Core Indicators'!FS9</f>
        <v>0</v>
      </c>
      <c r="Y9" s="35">
        <f>'Core Indicators'!GA9</f>
        <v>2</v>
      </c>
      <c r="Z9" s="35">
        <f>'Core Indicators'!GI9</f>
        <v>1</v>
      </c>
      <c r="AA9" s="35">
        <f>'Core Indicators'!GQ9</f>
        <v>2</v>
      </c>
      <c r="AB9" s="35">
        <f>'Core Indicators'!GY9</f>
        <v>0</v>
      </c>
      <c r="AC9" s="35">
        <f>'Core Indicators'!HG9</f>
        <v>1</v>
      </c>
      <c r="AD9" s="35">
        <f>'Core Indicators'!HO9</f>
        <v>2</v>
      </c>
      <c r="AE9" s="35">
        <f>'Core Indicators'!HW9</f>
        <v>1</v>
      </c>
      <c r="AF9" s="35">
        <f>'Core Indicators'!IE9</f>
        <v>0</v>
      </c>
      <c r="AG9" s="35">
        <f>'Core Indicators'!IM9</f>
        <v>3</v>
      </c>
    </row>
    <row r="10" spans="1:33" s="37" customFormat="1" ht="20.100000000000001" customHeight="1" x14ac:dyDescent="0.25">
      <c r="A10" s="202" t="str">
        <f>'Core Indicators'!A:A</f>
        <v>Country level Brazil</v>
      </c>
      <c r="B10" s="202" t="str">
        <f>'Core Indicators'!B:B</f>
        <v>Multiple crises country</v>
      </c>
      <c r="C10" s="202" t="str">
        <f>'Core Indicators'!C10</f>
        <v>BRA001</v>
      </c>
      <c r="D10" s="202" t="str">
        <f>'Core Indicators'!D10</f>
        <v>Brazil</v>
      </c>
      <c r="E10" s="202" t="str">
        <f>'Core Indicators'!E10</f>
        <v>BRA</v>
      </c>
      <c r="F10" s="36">
        <f>'Core Indicators'!O10</f>
        <v>1421248</v>
      </c>
      <c r="G10" s="36">
        <f>'Core Indicators'!W10</f>
        <v>53422000</v>
      </c>
      <c r="H10" s="36">
        <f>'Core Indicators'!AE10</f>
        <v>1357000</v>
      </c>
      <c r="I10" s="36">
        <f>'Core Indicators'!AM10</f>
        <v>0</v>
      </c>
      <c r="J10" s="36">
        <f>'Core Indicators'!AU10</f>
        <v>717</v>
      </c>
      <c r="K10" s="36" t="e">
        <f>'Core Indicators'!BC10</f>
        <v>#N/A</v>
      </c>
      <c r="L10" s="36">
        <f>'Core Indicators'!BK10</f>
        <v>212</v>
      </c>
      <c r="M10" s="36" t="e">
        <f>'Core Indicators'!BS10</f>
        <v>#N/A</v>
      </c>
      <c r="N10" s="36" t="e">
        <f>'Core Indicators'!CA10</f>
        <v>#N/A</v>
      </c>
      <c r="O10" s="36" t="e">
        <f>'Core Indicators'!CI10</f>
        <v>#N/A</v>
      </c>
      <c r="P10" s="36" t="e">
        <f>'Core Indicators'!CQ10</f>
        <v>#N/A</v>
      </c>
      <c r="Q10" s="36">
        <f>'Core Indicators'!DG10</f>
        <v>52065000</v>
      </c>
      <c r="R10" s="36">
        <f>'Core Indicators'!DO10</f>
        <v>879000</v>
      </c>
      <c r="S10" s="36">
        <f>'Core Indicators'!DW10</f>
        <v>478000</v>
      </c>
      <c r="T10" s="36">
        <f>'Core Indicators'!EE10</f>
        <v>0</v>
      </c>
      <c r="U10" s="36">
        <f>'Core Indicators'!EM10</f>
        <v>0</v>
      </c>
      <c r="V10" s="36">
        <f>'Core Indicators'!FC10</f>
        <v>2</v>
      </c>
      <c r="W10" s="36" t="e">
        <f>'Core Indicators'!FK10</f>
        <v>#N/A</v>
      </c>
      <c r="X10" s="36" t="e">
        <f>'Core Indicators'!FS10</f>
        <v>#N/A</v>
      </c>
      <c r="Y10" s="36">
        <f>'Core Indicators'!GA10</f>
        <v>0</v>
      </c>
      <c r="Z10" s="36">
        <f>'Core Indicators'!GI10</f>
        <v>2</v>
      </c>
      <c r="AA10" s="36">
        <f>'Core Indicators'!GQ10</f>
        <v>1</v>
      </c>
      <c r="AB10" s="36">
        <f>'Core Indicators'!GY10</f>
        <v>0</v>
      </c>
      <c r="AC10" s="36">
        <f>'Core Indicators'!HG10</f>
        <v>0</v>
      </c>
      <c r="AD10" s="36">
        <f>'Core Indicators'!HO10</f>
        <v>1</v>
      </c>
      <c r="AE10" s="36">
        <f>'Core Indicators'!HW10</f>
        <v>0</v>
      </c>
      <c r="AF10" s="36">
        <f>'Core Indicators'!IE10</f>
        <v>0</v>
      </c>
      <c r="AG10" s="36">
        <f>'Core Indicators'!IM10</f>
        <v>3</v>
      </c>
    </row>
    <row r="11" spans="1:33" s="37" customFormat="1" ht="20.100000000000001" customHeight="1" x14ac:dyDescent="0.25">
      <c r="A11" s="203" t="str">
        <f>'Core Indicators'!A:A</f>
        <v>Venezuela displacement in Brazil</v>
      </c>
      <c r="B11" s="203" t="str">
        <f>'Core Indicators'!B:B</f>
        <v>International displacement</v>
      </c>
      <c r="C11" s="203" t="str">
        <f>'Core Indicators'!C11</f>
        <v>BRA002</v>
      </c>
      <c r="D11" s="203" t="str">
        <f>'Core Indicators'!D11</f>
        <v>Brazil</v>
      </c>
      <c r="E11" s="203" t="str">
        <f>'Core Indicators'!E11</f>
        <v>BRA</v>
      </c>
      <c r="F11" s="35">
        <f>'Core Indicators'!O11</f>
        <v>224274</v>
      </c>
      <c r="G11" s="35">
        <f>'Core Indicators'!W11</f>
        <v>653000</v>
      </c>
      <c r="H11" s="35">
        <f>'Core Indicators'!AE11</f>
        <v>381000</v>
      </c>
      <c r="I11" s="35">
        <f>'Core Indicators'!AM11</f>
        <v>305000</v>
      </c>
      <c r="J11" s="35" t="str">
        <f>'Core Indicators'!AU11</f>
        <v>x</v>
      </c>
      <c r="K11" s="35" t="str">
        <f>'Core Indicators'!BC11</f>
        <v>x</v>
      </c>
      <c r="L11" s="35">
        <f>'Core Indicators'!BK11</f>
        <v>0</v>
      </c>
      <c r="M11" s="35" t="str">
        <f>'Core Indicators'!BS11</f>
        <v>x</v>
      </c>
      <c r="N11" s="35" t="str">
        <f>'Core Indicators'!CA11</f>
        <v>x</v>
      </c>
      <c r="O11" s="35" t="e">
        <f>'Core Indicators'!CI11</f>
        <v>#N/A</v>
      </c>
      <c r="P11" s="35" t="str">
        <f>'Core Indicators'!CQ11</f>
        <v>x</v>
      </c>
      <c r="Q11" s="35">
        <f>'Core Indicators'!DG11</f>
        <v>272000</v>
      </c>
      <c r="R11" s="35">
        <f>'Core Indicators'!DO11</f>
        <v>69000</v>
      </c>
      <c r="S11" s="35">
        <f>'Core Indicators'!DW11</f>
        <v>312000</v>
      </c>
      <c r="T11" s="35">
        <f>'Core Indicators'!EE11</f>
        <v>0</v>
      </c>
      <c r="U11" s="35">
        <f>'Core Indicators'!EM11</f>
        <v>0</v>
      </c>
      <c r="V11" s="35">
        <f>'Core Indicators'!FC11</f>
        <v>2</v>
      </c>
      <c r="W11" s="35" t="str">
        <f>'Core Indicators'!FK11</f>
        <v>x</v>
      </c>
      <c r="X11" s="35" t="str">
        <f>'Core Indicators'!FS11</f>
        <v>x</v>
      </c>
      <c r="Y11" s="35">
        <f>'Core Indicators'!GA11</f>
        <v>0</v>
      </c>
      <c r="Z11" s="35">
        <f>'Core Indicators'!GI11</f>
        <v>1</v>
      </c>
      <c r="AA11" s="35">
        <f>'Core Indicators'!GQ11</f>
        <v>1</v>
      </c>
      <c r="AB11" s="35">
        <f>'Core Indicators'!GY11</f>
        <v>0</v>
      </c>
      <c r="AC11" s="35">
        <f>'Core Indicators'!HG11</f>
        <v>0</v>
      </c>
      <c r="AD11" s="35">
        <f>'Core Indicators'!HO11</f>
        <v>1</v>
      </c>
      <c r="AE11" s="35">
        <f>'Core Indicators'!HW11</f>
        <v>0</v>
      </c>
      <c r="AF11" s="35">
        <f>'Core Indicators'!IE11</f>
        <v>0</v>
      </c>
      <c r="AG11" s="35">
        <f>'Core Indicators'!IM11</f>
        <v>0</v>
      </c>
    </row>
    <row r="12" spans="1:33" s="37" customFormat="1" ht="20.100000000000001" customHeight="1" x14ac:dyDescent="0.25">
      <c r="A12" s="202" t="str">
        <f>'Core Indicators'!A:A</f>
        <v>Floods in rainy season 2022</v>
      </c>
      <c r="B12" s="202" t="str">
        <f>'Core Indicators'!B:B</f>
        <v>Flood</v>
      </c>
      <c r="C12" s="202" t="str">
        <f>'Core Indicators'!C12</f>
        <v>BRA003</v>
      </c>
      <c r="D12" s="202" t="str">
        <f>'Core Indicators'!D12</f>
        <v>Brazil</v>
      </c>
      <c r="E12" s="202" t="str">
        <f>'Core Indicators'!E12</f>
        <v>BRA</v>
      </c>
      <c r="F12" s="36">
        <f>'Core Indicators'!O12</f>
        <v>1197523</v>
      </c>
      <c r="G12" s="36">
        <f>'Core Indicators'!W12</f>
        <v>52770000</v>
      </c>
      <c r="H12" s="36">
        <f>'Core Indicators'!AE12</f>
        <v>953000</v>
      </c>
      <c r="I12" s="36">
        <f>'Core Indicators'!AM12</f>
        <v>99000</v>
      </c>
      <c r="J12" s="36">
        <f>'Core Indicators'!AU12</f>
        <v>717</v>
      </c>
      <c r="K12" s="36" t="e">
        <f>'Core Indicators'!BC12</f>
        <v>#N/A</v>
      </c>
      <c r="L12" s="36">
        <f>'Core Indicators'!BK12</f>
        <v>212</v>
      </c>
      <c r="M12" s="36" t="e">
        <f>'Core Indicators'!BS12</f>
        <v>#N/A</v>
      </c>
      <c r="N12" s="36" t="e">
        <f>'Core Indicators'!CA12</f>
        <v>#N/A</v>
      </c>
      <c r="O12" s="36" t="e">
        <f>'Core Indicators'!CI12</f>
        <v>#N/A</v>
      </c>
      <c r="P12" s="36" t="e">
        <f>'Core Indicators'!CQ12</f>
        <v>#N/A</v>
      </c>
      <c r="Q12" s="36">
        <f>'Core Indicators'!DG12</f>
        <v>51816000</v>
      </c>
      <c r="R12" s="36">
        <f>'Core Indicators'!DO12</f>
        <v>854000</v>
      </c>
      <c r="S12" s="36">
        <f>'Core Indicators'!DW12</f>
        <v>99000</v>
      </c>
      <c r="T12" s="36">
        <f>'Core Indicators'!EE12</f>
        <v>0</v>
      </c>
      <c r="U12" s="36">
        <f>'Core Indicators'!EM12</f>
        <v>0</v>
      </c>
      <c r="V12" s="36">
        <f>'Core Indicators'!FC12</f>
        <v>2</v>
      </c>
      <c r="W12" s="36" t="e">
        <f>'Core Indicators'!FK12</f>
        <v>#N/A</v>
      </c>
      <c r="X12" s="36" t="e">
        <f>'Core Indicators'!FS12</f>
        <v>#N/A</v>
      </c>
      <c r="Y12" s="36">
        <f>'Core Indicators'!GA12</f>
        <v>0</v>
      </c>
      <c r="Z12" s="36">
        <f>'Core Indicators'!GI12</f>
        <v>2</v>
      </c>
      <c r="AA12" s="36">
        <f>'Core Indicators'!GQ12</f>
        <v>0</v>
      </c>
      <c r="AB12" s="36">
        <f>'Core Indicators'!GY12</f>
        <v>0</v>
      </c>
      <c r="AC12" s="36">
        <f>'Core Indicators'!HG12</f>
        <v>0</v>
      </c>
      <c r="AD12" s="36">
        <f>'Core Indicators'!HO12</f>
        <v>2</v>
      </c>
      <c r="AE12" s="36">
        <f>'Core Indicators'!HW12</f>
        <v>0</v>
      </c>
      <c r="AF12" s="36">
        <f>'Core Indicators'!IE12</f>
        <v>0</v>
      </c>
      <c r="AG12" s="36">
        <f>'Core Indicators'!IM12</f>
        <v>3</v>
      </c>
    </row>
    <row r="13" spans="1:33" s="37" customFormat="1" ht="20.100000000000001" customHeight="1" x14ac:dyDescent="0.25">
      <c r="A13" s="203" t="str">
        <f>'Core Indicators'!A:A</f>
        <v>Complex crisis in CAR</v>
      </c>
      <c r="B13" s="203" t="str">
        <f>'Core Indicators'!B:B</f>
        <v>Complex crisis</v>
      </c>
      <c r="C13" s="203" t="str">
        <f>'Core Indicators'!C13</f>
        <v>CAF001</v>
      </c>
      <c r="D13" s="203" t="str">
        <f>'Core Indicators'!D13</f>
        <v>CAR</v>
      </c>
      <c r="E13" s="203" t="str">
        <f>'Core Indicators'!E13</f>
        <v>CAF</v>
      </c>
      <c r="F13" s="35">
        <f>'Core Indicators'!O13</f>
        <v>623000</v>
      </c>
      <c r="G13" s="35">
        <f>'Core Indicators'!W13</f>
        <v>4900000</v>
      </c>
      <c r="H13" s="35">
        <f>'Core Indicators'!AE13</f>
        <v>4900000</v>
      </c>
      <c r="I13" s="35">
        <f>'Core Indicators'!AM13</f>
        <v>1882000</v>
      </c>
      <c r="J13" s="35" t="str">
        <f>'Core Indicators'!AU13</f>
        <v>x</v>
      </c>
      <c r="K13" s="35" t="str">
        <f>'Core Indicators'!BC13</f>
        <v>x</v>
      </c>
      <c r="L13" s="35">
        <f>'Core Indicators'!BK13</f>
        <v>1245</v>
      </c>
      <c r="M13" s="35" t="str">
        <f>'Core Indicators'!BS13</f>
        <v>x</v>
      </c>
      <c r="N13" s="35" t="str">
        <f>'Core Indicators'!CA13</f>
        <v>x</v>
      </c>
      <c r="O13" s="35" t="e">
        <f>'Core Indicators'!CI13</f>
        <v>#N/A</v>
      </c>
      <c r="P13" s="35" t="str">
        <f>'Core Indicators'!CQ13</f>
        <v>x</v>
      </c>
      <c r="Q13" s="35">
        <f>'Core Indicators'!DG13</f>
        <v>0</v>
      </c>
      <c r="R13" s="35">
        <f>'Core Indicators'!DO13</f>
        <v>2100000</v>
      </c>
      <c r="S13" s="35">
        <f>'Core Indicators'!DW13</f>
        <v>900000</v>
      </c>
      <c r="T13" s="35">
        <f>'Core Indicators'!EE13</f>
        <v>1900000</v>
      </c>
      <c r="U13" s="35">
        <f>'Core Indicators'!EM13</f>
        <v>0</v>
      </c>
      <c r="V13" s="35">
        <f>'Core Indicators'!FC13</f>
        <v>5</v>
      </c>
      <c r="W13" s="35" t="str">
        <f>'Core Indicators'!FK13</f>
        <v>x</v>
      </c>
      <c r="X13" s="35" t="str">
        <f>'Core Indicators'!FS13</f>
        <v>x</v>
      </c>
      <c r="Y13" s="35">
        <f>'Core Indicators'!GA13</f>
        <v>1</v>
      </c>
      <c r="Z13" s="35">
        <f>'Core Indicators'!GI13</f>
        <v>3</v>
      </c>
      <c r="AA13" s="35">
        <f>'Core Indicators'!GQ13</f>
        <v>2</v>
      </c>
      <c r="AB13" s="35">
        <f>'Core Indicators'!GY13</f>
        <v>3</v>
      </c>
      <c r="AC13" s="35">
        <f>'Core Indicators'!HG13</f>
        <v>0</v>
      </c>
      <c r="AD13" s="35">
        <f>'Core Indicators'!HO13</f>
        <v>3</v>
      </c>
      <c r="AE13" s="35">
        <f>'Core Indicators'!HW13</f>
        <v>3</v>
      </c>
      <c r="AF13" s="35">
        <f>'Core Indicators'!IE13</f>
        <v>0</v>
      </c>
      <c r="AG13" s="35">
        <f>'Core Indicators'!IM13</f>
        <v>3</v>
      </c>
    </row>
    <row r="14" spans="1:33" s="37" customFormat="1" ht="20.100000000000001" customHeight="1" x14ac:dyDescent="0.25">
      <c r="A14" s="202" t="str">
        <f>'Core Indicators'!A:A</f>
        <v>Venezuela displacement in Chile</v>
      </c>
      <c r="B14" s="202" t="str">
        <f>'Core Indicators'!B:B</f>
        <v>International displacement</v>
      </c>
      <c r="C14" s="202" t="str">
        <f>'Core Indicators'!C14</f>
        <v>CHL002</v>
      </c>
      <c r="D14" s="202" t="str">
        <f>'Core Indicators'!D14</f>
        <v>Chile</v>
      </c>
      <c r="E14" s="202" t="str">
        <f>'Core Indicators'!E14</f>
        <v>CHL</v>
      </c>
      <c r="F14" s="36">
        <f>'Core Indicators'!O14</f>
        <v>46424</v>
      </c>
      <c r="G14" s="36">
        <f>'Core Indicators'!W14</f>
        <v>10976000</v>
      </c>
      <c r="H14" s="36">
        <f>'Core Indicators'!AE14</f>
        <v>616000</v>
      </c>
      <c r="I14" s="36">
        <f>'Core Indicators'!AM14</f>
        <v>452000</v>
      </c>
      <c r="J14" s="36" t="str">
        <f>'Core Indicators'!AU14</f>
        <v>x</v>
      </c>
      <c r="K14" s="36" t="str">
        <f>'Core Indicators'!BC14</f>
        <v>x</v>
      </c>
      <c r="L14" s="36">
        <f>'Core Indicators'!BK14</f>
        <v>14</v>
      </c>
      <c r="M14" s="36" t="e">
        <f>'Core Indicators'!BS14</f>
        <v>#N/A</v>
      </c>
      <c r="N14" s="36" t="e">
        <f>'Core Indicators'!CA14</f>
        <v>#N/A</v>
      </c>
      <c r="O14" s="36" t="e">
        <f>'Core Indicators'!CI14</f>
        <v>#N/A</v>
      </c>
      <c r="P14" s="36" t="e">
        <f>'Core Indicators'!CQ14</f>
        <v>#N/A</v>
      </c>
      <c r="Q14" s="36">
        <f>'Core Indicators'!DG14</f>
        <v>10359000</v>
      </c>
      <c r="R14" s="36">
        <f>'Core Indicators'!DO14</f>
        <v>135000</v>
      </c>
      <c r="S14" s="36">
        <f>'Core Indicators'!DW14</f>
        <v>481000</v>
      </c>
      <c r="T14" s="36">
        <f>'Core Indicators'!EE14</f>
        <v>0</v>
      </c>
      <c r="U14" s="36">
        <f>'Core Indicators'!EM14</f>
        <v>0</v>
      </c>
      <c r="V14" s="36">
        <f>'Core Indicators'!FC14</f>
        <v>2</v>
      </c>
      <c r="W14" s="36" t="e">
        <f>'Core Indicators'!FK14</f>
        <v>#N/A</v>
      </c>
      <c r="X14" s="36" t="e">
        <f>'Core Indicators'!FS14</f>
        <v>#N/A</v>
      </c>
      <c r="Y14" s="36">
        <f>'Core Indicators'!GA14</f>
        <v>0</v>
      </c>
      <c r="Z14" s="36">
        <f>'Core Indicators'!GI14</f>
        <v>0</v>
      </c>
      <c r="AA14" s="36">
        <f>'Core Indicators'!GQ14</f>
        <v>0</v>
      </c>
      <c r="AB14" s="36">
        <f>'Core Indicators'!GY14</f>
        <v>0</v>
      </c>
      <c r="AC14" s="36">
        <f>'Core Indicators'!HG14</f>
        <v>0</v>
      </c>
      <c r="AD14" s="36">
        <f>'Core Indicators'!HO14</f>
        <v>2</v>
      </c>
      <c r="AE14" s="36">
        <f>'Core Indicators'!HW14</f>
        <v>0</v>
      </c>
      <c r="AF14" s="36">
        <f>'Core Indicators'!IE14</f>
        <v>0</v>
      </c>
      <c r="AG14" s="36">
        <f>'Core Indicators'!IM14</f>
        <v>1</v>
      </c>
    </row>
    <row r="15" spans="1:33" s="37" customFormat="1" ht="20.100000000000001" customHeight="1" x14ac:dyDescent="0.25">
      <c r="A15" s="203" t="str">
        <f>'Core Indicators'!A:A</f>
        <v>Multiple crises in Cameroon</v>
      </c>
      <c r="B15" s="203" t="str">
        <f>'Core Indicators'!B:B</f>
        <v>Multiple crises country</v>
      </c>
      <c r="C15" s="203" t="str">
        <f>'Core Indicators'!C15</f>
        <v>CMR001</v>
      </c>
      <c r="D15" s="203" t="str">
        <f>'Core Indicators'!D15</f>
        <v>Cameroon</v>
      </c>
      <c r="E15" s="203" t="str">
        <f>'Core Indicators'!E15</f>
        <v>CMR</v>
      </c>
      <c r="F15" s="35">
        <f>'Core Indicators'!O15</f>
        <v>440640</v>
      </c>
      <c r="G15" s="35">
        <f>'Core Indicators'!W15</f>
        <v>25876000</v>
      </c>
      <c r="H15" s="35">
        <f>'Core Indicators'!AE15</f>
        <v>4343000</v>
      </c>
      <c r="I15" s="35">
        <f>'Core Indicators'!AM15</f>
        <v>2009000</v>
      </c>
      <c r="J15" s="35">
        <f>'Core Indicators'!AU15</f>
        <v>150</v>
      </c>
      <c r="K15" s="35" t="str">
        <f>'Core Indicators'!BC15</f>
        <v>x</v>
      </c>
      <c r="L15" s="35">
        <f>'Core Indicators'!BK15</f>
        <v>670</v>
      </c>
      <c r="M15" s="35" t="str">
        <f>'Core Indicators'!BS15</f>
        <v>x</v>
      </c>
      <c r="N15" s="35" t="str">
        <f>'Core Indicators'!CA15</f>
        <v>x</v>
      </c>
      <c r="O15" s="35" t="e">
        <f>'Core Indicators'!CI15</f>
        <v>#N/A</v>
      </c>
      <c r="P15" s="35" t="str">
        <f>'Core Indicators'!CQ15</f>
        <v>x</v>
      </c>
      <c r="Q15" s="35">
        <f>'Core Indicators'!DG15</f>
        <v>21533000</v>
      </c>
      <c r="R15" s="35">
        <f>'Core Indicators'!DO15</f>
        <v>343000</v>
      </c>
      <c r="S15" s="35">
        <f>'Core Indicators'!DW15</f>
        <v>2000000</v>
      </c>
      <c r="T15" s="35">
        <f>'Core Indicators'!EE15</f>
        <v>2000000</v>
      </c>
      <c r="U15" s="35">
        <f>'Core Indicators'!EM15</f>
        <v>0</v>
      </c>
      <c r="V15" s="35">
        <f>'Core Indicators'!FC15</f>
        <v>5</v>
      </c>
      <c r="W15" s="35" t="str">
        <f>'Core Indicators'!FK15</f>
        <v>x</v>
      </c>
      <c r="X15" s="35" t="str">
        <f>'Core Indicators'!FS15</f>
        <v>x</v>
      </c>
      <c r="Y15" s="35">
        <f>'Core Indicators'!GA15</f>
        <v>1</v>
      </c>
      <c r="Z15" s="35">
        <f>'Core Indicators'!GI15</f>
        <v>3</v>
      </c>
      <c r="AA15" s="35">
        <f>'Core Indicators'!GQ15</f>
        <v>3</v>
      </c>
      <c r="AB15" s="35">
        <f>'Core Indicators'!GY15</f>
        <v>2</v>
      </c>
      <c r="AC15" s="35">
        <f>'Core Indicators'!HG15</f>
        <v>2</v>
      </c>
      <c r="AD15" s="35">
        <f>'Core Indicators'!HO15</f>
        <v>3</v>
      </c>
      <c r="AE15" s="35">
        <f>'Core Indicators'!HW15</f>
        <v>3</v>
      </c>
      <c r="AF15" s="35">
        <f>'Core Indicators'!IE15</f>
        <v>1</v>
      </c>
      <c r="AG15" s="35">
        <f>'Core Indicators'!IM15</f>
        <v>3</v>
      </c>
    </row>
    <row r="16" spans="1:33" s="37" customFormat="1" ht="20.100000000000001" customHeight="1" x14ac:dyDescent="0.25">
      <c r="A16" s="202" t="str">
        <f>'Core Indicators'!A:A</f>
        <v>Boko Haram in Cameroon</v>
      </c>
      <c r="B16" s="202" t="str">
        <f>'Core Indicators'!B:B</f>
        <v>Conflict</v>
      </c>
      <c r="C16" s="202" t="str">
        <f>'Core Indicators'!C16</f>
        <v>CMR002</v>
      </c>
      <c r="D16" s="202" t="str">
        <f>'Core Indicators'!D16</f>
        <v>Cameroon</v>
      </c>
      <c r="E16" s="202" t="str">
        <f>'Core Indicators'!E16</f>
        <v>CMR</v>
      </c>
      <c r="F16" s="36">
        <f>'Core Indicators'!O16</f>
        <v>34263</v>
      </c>
      <c r="G16" s="36">
        <f>'Core Indicators'!W16</f>
        <v>3112000</v>
      </c>
      <c r="H16" s="36">
        <f>'Core Indicators'!AE16</f>
        <v>1200000</v>
      </c>
      <c r="I16" s="36">
        <f>'Core Indicators'!AM16</f>
        <v>580000</v>
      </c>
      <c r="J16" s="36" t="str">
        <f>'Core Indicators'!AU16</f>
        <v>x</v>
      </c>
      <c r="K16" s="36" t="str">
        <f>'Core Indicators'!BC16</f>
        <v>x</v>
      </c>
      <c r="L16" s="36">
        <f>'Core Indicators'!BK16</f>
        <v>212</v>
      </c>
      <c r="M16" s="36" t="str">
        <f>'Core Indicators'!BS16</f>
        <v>x</v>
      </c>
      <c r="N16" s="36" t="str">
        <f>'Core Indicators'!CA16</f>
        <v>x</v>
      </c>
      <c r="O16" s="36" t="e">
        <f>'Core Indicators'!CI16</f>
        <v>#N/A</v>
      </c>
      <c r="P16" s="36">
        <f>'Core Indicators'!CQ16</f>
        <v>5.2</v>
      </c>
      <c r="Q16" s="36">
        <f>'Core Indicators'!DG16</f>
        <v>1912000</v>
      </c>
      <c r="R16" s="36">
        <f>'Core Indicators'!DO16</f>
        <v>0</v>
      </c>
      <c r="S16" s="36">
        <f>'Core Indicators'!DW16</f>
        <v>917000</v>
      </c>
      <c r="T16" s="36">
        <f>'Core Indicators'!EE16</f>
        <v>284000</v>
      </c>
      <c r="U16" s="36">
        <f>'Core Indicators'!EM16</f>
        <v>0</v>
      </c>
      <c r="V16" s="36">
        <f>'Core Indicators'!FC16</f>
        <v>5</v>
      </c>
      <c r="W16" s="36" t="str">
        <f>'Core Indicators'!FK16</f>
        <v>x</v>
      </c>
      <c r="X16" s="36" t="str">
        <f>'Core Indicators'!FS16</f>
        <v>x</v>
      </c>
      <c r="Y16" s="36">
        <f>'Core Indicators'!GA16</f>
        <v>1</v>
      </c>
      <c r="Z16" s="36">
        <f>'Core Indicators'!GI16</f>
        <v>2</v>
      </c>
      <c r="AA16" s="36">
        <f>'Core Indicators'!GQ16</f>
        <v>1</v>
      </c>
      <c r="AB16" s="36">
        <f>'Core Indicators'!GY16</f>
        <v>0</v>
      </c>
      <c r="AC16" s="36">
        <f>'Core Indicators'!HG16</f>
        <v>0</v>
      </c>
      <c r="AD16" s="36">
        <f>'Core Indicators'!HO16</f>
        <v>3</v>
      </c>
      <c r="AE16" s="36">
        <f>'Core Indicators'!HW16</f>
        <v>2</v>
      </c>
      <c r="AF16" s="36">
        <f>'Core Indicators'!IE16</f>
        <v>1</v>
      </c>
      <c r="AG16" s="36">
        <f>'Core Indicators'!IM16</f>
        <v>3</v>
      </c>
    </row>
    <row r="17" spans="1:33" s="37" customFormat="1" ht="20.100000000000001" customHeight="1" x14ac:dyDescent="0.25">
      <c r="A17" s="203" t="str">
        <f>'Core Indicators'!A:A</f>
        <v>Anglophone Crisis in Cameroon</v>
      </c>
      <c r="B17" s="203" t="str">
        <f>'Core Indicators'!B:B</f>
        <v>Conflict</v>
      </c>
      <c r="C17" s="203" t="str">
        <f>'Core Indicators'!C17</f>
        <v>CMR003</v>
      </c>
      <c r="D17" s="203" t="str">
        <f>'Core Indicators'!D17</f>
        <v>Cameroon</v>
      </c>
      <c r="E17" s="203" t="str">
        <f>'Core Indicators'!E17</f>
        <v>CMR</v>
      </c>
      <c r="F17" s="35">
        <f>'Core Indicators'!O17</f>
        <v>89005</v>
      </c>
      <c r="G17" s="35">
        <f>'Core Indicators'!W17</f>
        <v>9470000</v>
      </c>
      <c r="H17" s="35">
        <f>'Core Indicators'!AE17</f>
        <v>1568000</v>
      </c>
      <c r="I17" s="35">
        <f>'Core Indicators'!AM17</f>
        <v>1117000</v>
      </c>
      <c r="J17" s="35" t="str">
        <f>'Core Indicators'!AU17</f>
        <v>x</v>
      </c>
      <c r="K17" s="35" t="str">
        <f>'Core Indicators'!BC17</f>
        <v>x</v>
      </c>
      <c r="L17" s="35">
        <f>'Core Indicators'!BK17</f>
        <v>286</v>
      </c>
      <c r="M17" s="35" t="str">
        <f>'Core Indicators'!BS17</f>
        <v>x</v>
      </c>
      <c r="N17" s="35" t="str">
        <f>'Core Indicators'!CA17</f>
        <v>x</v>
      </c>
      <c r="O17" s="35" t="e">
        <f>'Core Indicators'!CI17</f>
        <v>#N/A</v>
      </c>
      <c r="P17" s="35" t="str">
        <f>'Core Indicators'!CQ17</f>
        <v>x</v>
      </c>
      <c r="Q17" s="35">
        <f>'Core Indicators'!DG17</f>
        <v>7902000</v>
      </c>
      <c r="R17" s="35">
        <f>'Core Indicators'!DO17</f>
        <v>11000</v>
      </c>
      <c r="S17" s="35">
        <f>'Core Indicators'!DW17</f>
        <v>1048000</v>
      </c>
      <c r="T17" s="35">
        <f>'Core Indicators'!EE17</f>
        <v>509000</v>
      </c>
      <c r="U17" s="35">
        <f>'Core Indicators'!EM17</f>
        <v>0</v>
      </c>
      <c r="V17" s="35">
        <f>'Core Indicators'!FC17</f>
        <v>4</v>
      </c>
      <c r="W17" s="35" t="str">
        <f>'Core Indicators'!FK17</f>
        <v>x</v>
      </c>
      <c r="X17" s="35">
        <f>'Core Indicators'!FS17</f>
        <v>377500</v>
      </c>
      <c r="Y17" s="35">
        <f>'Core Indicators'!GA17</f>
        <v>1</v>
      </c>
      <c r="Z17" s="35">
        <f>'Core Indicators'!GI17</f>
        <v>3</v>
      </c>
      <c r="AA17" s="35">
        <f>'Core Indicators'!GQ17</f>
        <v>3</v>
      </c>
      <c r="AB17" s="35">
        <f>'Core Indicators'!GY17</f>
        <v>2</v>
      </c>
      <c r="AC17" s="35">
        <f>'Core Indicators'!HG17</f>
        <v>2</v>
      </c>
      <c r="AD17" s="35">
        <f>'Core Indicators'!HO17</f>
        <v>3</v>
      </c>
      <c r="AE17" s="35">
        <f>'Core Indicators'!HW17</f>
        <v>3</v>
      </c>
      <c r="AF17" s="35">
        <f>'Core Indicators'!IE17</f>
        <v>1</v>
      </c>
      <c r="AG17" s="35">
        <f>'Core Indicators'!IM17</f>
        <v>3</v>
      </c>
    </row>
    <row r="18" spans="1:33" s="37" customFormat="1" ht="20.100000000000001" customHeight="1" x14ac:dyDescent="0.25">
      <c r="A18" s="202" t="str">
        <f>'Core Indicators'!A:A</f>
        <v>CAR refugees in Cameroon</v>
      </c>
      <c r="B18" s="202" t="str">
        <f>'Core Indicators'!B:B</f>
        <v>International displacement</v>
      </c>
      <c r="C18" s="202" t="str">
        <f>'Core Indicators'!C18</f>
        <v>CMR004</v>
      </c>
      <c r="D18" s="202" t="str">
        <f>'Core Indicators'!D18</f>
        <v>Cameroon</v>
      </c>
      <c r="E18" s="202" t="str">
        <f>'Core Indicators'!E18</f>
        <v>CMR</v>
      </c>
      <c r="F18" s="36">
        <f>'Core Indicators'!O18</f>
        <v>201932</v>
      </c>
      <c r="G18" s="36">
        <f>'Core Indicators'!W18</f>
        <v>5658000</v>
      </c>
      <c r="H18" s="36">
        <f>'Core Indicators'!AE18</f>
        <v>758000</v>
      </c>
      <c r="I18" s="36">
        <f>'Core Indicators'!AM18</f>
        <v>347000</v>
      </c>
      <c r="J18" s="36">
        <f>'Core Indicators'!AU18</f>
        <v>0</v>
      </c>
      <c r="K18" s="36" t="str">
        <f>'Core Indicators'!BC18</f>
        <v>x</v>
      </c>
      <c r="L18" s="36" t="str">
        <f>'Core Indicators'!BK18</f>
        <v>x</v>
      </c>
      <c r="M18" s="36">
        <f>'Core Indicators'!BS18</f>
        <v>0</v>
      </c>
      <c r="N18" s="36">
        <f>'Core Indicators'!CA18</f>
        <v>0</v>
      </c>
      <c r="O18" s="36" t="e">
        <f>'Core Indicators'!CI18</f>
        <v>#N/A</v>
      </c>
      <c r="P18" s="36" t="str">
        <f>'Core Indicators'!CQ18</f>
        <v>x</v>
      </c>
      <c r="Q18" s="36">
        <f>'Core Indicators'!DG18</f>
        <v>4900000</v>
      </c>
      <c r="R18" s="36">
        <f>'Core Indicators'!DO18</f>
        <v>121000</v>
      </c>
      <c r="S18" s="36">
        <f>'Core Indicators'!DW18</f>
        <v>637000</v>
      </c>
      <c r="T18" s="36">
        <f>'Core Indicators'!EE18</f>
        <v>0</v>
      </c>
      <c r="U18" s="36">
        <f>'Core Indicators'!EM18</f>
        <v>0</v>
      </c>
      <c r="V18" s="36">
        <f>'Core Indicators'!FC18</f>
        <v>3</v>
      </c>
      <c r="W18" s="36" t="str">
        <f>'Core Indicators'!FK18</f>
        <v>x</v>
      </c>
      <c r="X18" s="36" t="str">
        <f>'Core Indicators'!FS18</f>
        <v>x</v>
      </c>
      <c r="Y18" s="36">
        <f>'Core Indicators'!GA18</f>
        <v>1</v>
      </c>
      <c r="Z18" s="36">
        <f>'Core Indicators'!GI18</f>
        <v>2</v>
      </c>
      <c r="AA18" s="36">
        <f>'Core Indicators'!GQ18</f>
        <v>0</v>
      </c>
      <c r="AB18" s="36">
        <f>'Core Indicators'!GY18</f>
        <v>0</v>
      </c>
      <c r="AC18" s="36">
        <f>'Core Indicators'!HG18</f>
        <v>0</v>
      </c>
      <c r="AD18" s="36">
        <f>'Core Indicators'!HO18</f>
        <v>2</v>
      </c>
      <c r="AE18" s="36">
        <f>'Core Indicators'!HW18</f>
        <v>0</v>
      </c>
      <c r="AF18" s="36">
        <f>'Core Indicators'!IE18</f>
        <v>1</v>
      </c>
      <c r="AG18" s="36">
        <f>'Core Indicators'!IM18</f>
        <v>2</v>
      </c>
    </row>
    <row r="19" spans="1:33" s="37" customFormat="1" ht="20.100000000000001" customHeight="1" x14ac:dyDescent="0.25">
      <c r="A19" s="203" t="str">
        <f>'Core Indicators'!A:A</f>
        <v>Complex crisis in DRC</v>
      </c>
      <c r="B19" s="203" t="str">
        <f>'Core Indicators'!B:B</f>
        <v>Complex crisis</v>
      </c>
      <c r="C19" s="203" t="str">
        <f>'Core Indicators'!C19</f>
        <v>COD001</v>
      </c>
      <c r="D19" s="203" t="str">
        <f>'Core Indicators'!D19</f>
        <v>DRC</v>
      </c>
      <c r="E19" s="203" t="str">
        <f>'Core Indicators'!E19</f>
        <v>COD</v>
      </c>
      <c r="F19" s="35">
        <f>'Core Indicators'!O19</f>
        <v>2267048</v>
      </c>
      <c r="G19" s="35">
        <f>'Core Indicators'!W19</f>
        <v>27000000</v>
      </c>
      <c r="H19" s="35">
        <f>'Core Indicators'!AE19</f>
        <v>25500000</v>
      </c>
      <c r="I19" s="35">
        <f>'Core Indicators'!AM19</f>
        <v>10098000</v>
      </c>
      <c r="J19" s="35" t="str">
        <f>'Core Indicators'!AU19</f>
        <v>x</v>
      </c>
      <c r="K19" s="35" t="str">
        <f>'Core Indicators'!BC19</f>
        <v>x</v>
      </c>
      <c r="L19" s="35">
        <f>'Core Indicators'!BK19</f>
        <v>2918</v>
      </c>
      <c r="M19" s="35" t="str">
        <f>'Core Indicators'!BS19</f>
        <v>x</v>
      </c>
      <c r="N19" s="35" t="str">
        <f>'Core Indicators'!CA19</f>
        <v>x</v>
      </c>
      <c r="O19" s="35" t="e">
        <f>'Core Indicators'!CI19</f>
        <v>#N/A</v>
      </c>
      <c r="P19" s="35">
        <f>'Core Indicators'!CQ19</f>
        <v>1700</v>
      </c>
      <c r="Q19" s="35">
        <f>'Core Indicators'!DG19</f>
        <v>1500000</v>
      </c>
      <c r="R19" s="35">
        <f>'Core Indicators'!DO19</f>
        <v>9500000</v>
      </c>
      <c r="S19" s="35">
        <f>'Core Indicators'!DW19</f>
        <v>12500000</v>
      </c>
      <c r="T19" s="35">
        <f>'Core Indicators'!EE19</f>
        <v>2900000</v>
      </c>
      <c r="U19" s="35">
        <f>'Core Indicators'!EM19</f>
        <v>600000</v>
      </c>
      <c r="V19" s="35">
        <f>'Core Indicators'!FC19</f>
        <v>5</v>
      </c>
      <c r="W19" s="35" t="str">
        <f>'Core Indicators'!FK19</f>
        <v>x</v>
      </c>
      <c r="X19" s="35" t="str">
        <f>'Core Indicators'!FS19</f>
        <v>x</v>
      </c>
      <c r="Y19" s="35">
        <f>'Core Indicators'!GA19</f>
        <v>1</v>
      </c>
      <c r="Z19" s="35">
        <f>'Core Indicators'!GI19</f>
        <v>3</v>
      </c>
      <c r="AA19" s="35">
        <f>'Core Indicators'!GQ19</f>
        <v>2</v>
      </c>
      <c r="AB19" s="35">
        <f>'Core Indicators'!GY19</f>
        <v>3</v>
      </c>
      <c r="AC19" s="35">
        <f>'Core Indicators'!HG19</f>
        <v>0</v>
      </c>
      <c r="AD19" s="35">
        <f>'Core Indicators'!HO19</f>
        <v>2</v>
      </c>
      <c r="AE19" s="35">
        <f>'Core Indicators'!HW19</f>
        <v>3</v>
      </c>
      <c r="AF19" s="35">
        <f>'Core Indicators'!IE19</f>
        <v>1</v>
      </c>
      <c r="AG19" s="35">
        <f>'Core Indicators'!IM19</f>
        <v>3</v>
      </c>
    </row>
    <row r="20" spans="1:33" s="37" customFormat="1" ht="20.100000000000001" customHeight="1" x14ac:dyDescent="0.25">
      <c r="A20" s="202" t="str">
        <f>'Core Indicators'!A:A</f>
        <v>Complex crisis in Congo</v>
      </c>
      <c r="B20" s="202" t="str">
        <f>'Core Indicators'!B:B</f>
        <v>Complex crisis</v>
      </c>
      <c r="C20" s="202" t="str">
        <f>'Core Indicators'!C20</f>
        <v>COG001</v>
      </c>
      <c r="D20" s="202" t="str">
        <f>'Core Indicators'!D20</f>
        <v>Congo</v>
      </c>
      <c r="E20" s="202" t="str">
        <f>'Core Indicators'!E20</f>
        <v>COG</v>
      </c>
      <c r="F20" s="36">
        <f>'Core Indicators'!O20</f>
        <v>341500</v>
      </c>
      <c r="G20" s="36">
        <f>'Core Indicators'!W20</f>
        <v>5599000</v>
      </c>
      <c r="H20" s="36">
        <f>'Core Indicators'!AE20</f>
        <v>1200000</v>
      </c>
      <c r="I20" s="36">
        <f>'Core Indicators'!AM20</f>
        <v>295000</v>
      </c>
      <c r="J20" s="36" t="str">
        <f>'Core Indicators'!AU20</f>
        <v>x</v>
      </c>
      <c r="K20" s="36" t="str">
        <f>'Core Indicators'!BC20</f>
        <v>x</v>
      </c>
      <c r="L20" s="36" t="str">
        <f>'Core Indicators'!BK20</f>
        <v>x</v>
      </c>
      <c r="M20" s="36" t="str">
        <f>'Core Indicators'!BS20</f>
        <v>x</v>
      </c>
      <c r="N20" s="36" t="str">
        <f>'Core Indicators'!CA20</f>
        <v>x</v>
      </c>
      <c r="O20" s="36" t="e">
        <f>'Core Indicators'!CI20</f>
        <v>#N/A</v>
      </c>
      <c r="P20" s="36" t="str">
        <f>'Core Indicators'!CQ20</f>
        <v>x</v>
      </c>
      <c r="Q20" s="36">
        <f>'Core Indicators'!DG20</f>
        <v>4399000</v>
      </c>
      <c r="R20" s="36">
        <f>'Core Indicators'!DO20</f>
        <v>0</v>
      </c>
      <c r="S20" s="36">
        <f>'Core Indicators'!DW20</f>
        <v>1200000</v>
      </c>
      <c r="T20" s="36">
        <f>'Core Indicators'!EE20</f>
        <v>0</v>
      </c>
      <c r="U20" s="36">
        <f>'Core Indicators'!EM20</f>
        <v>0</v>
      </c>
      <c r="V20" s="36">
        <f>'Core Indicators'!FC20</f>
        <v>5</v>
      </c>
      <c r="W20" s="36" t="str">
        <f>'Core Indicators'!FK20</f>
        <v>x</v>
      </c>
      <c r="X20" s="36" t="str">
        <f>'Core Indicators'!FS20</f>
        <v>x</v>
      </c>
      <c r="Y20" s="36">
        <f>'Core Indicators'!GA20</f>
        <v>1</v>
      </c>
      <c r="Z20" s="36">
        <f>'Core Indicators'!GI20</f>
        <v>0</v>
      </c>
      <c r="AA20" s="36">
        <f>'Core Indicators'!GQ20</f>
        <v>0</v>
      </c>
      <c r="AB20" s="36">
        <f>'Core Indicators'!GY20</f>
        <v>0</v>
      </c>
      <c r="AC20" s="36">
        <f>'Core Indicators'!HG20</f>
        <v>0</v>
      </c>
      <c r="AD20" s="36">
        <f>'Core Indicators'!HO20</f>
        <v>2</v>
      </c>
      <c r="AE20" s="36">
        <f>'Core Indicators'!HW20</f>
        <v>0</v>
      </c>
      <c r="AF20" s="36">
        <f>'Core Indicators'!IE20</f>
        <v>0</v>
      </c>
      <c r="AG20" s="36">
        <f>'Core Indicators'!IM20</f>
        <v>3</v>
      </c>
    </row>
    <row r="21" spans="1:33" s="37" customFormat="1" ht="20.100000000000001" customHeight="1" x14ac:dyDescent="0.25">
      <c r="A21" s="203" t="str">
        <f>'Core Indicators'!A:A</f>
        <v>Complex crisis in Colombia</v>
      </c>
      <c r="B21" s="203" t="str">
        <f>'Core Indicators'!B:B</f>
        <v>Complex crisis</v>
      </c>
      <c r="C21" s="203" t="str">
        <f>'Core Indicators'!C21</f>
        <v>COL001</v>
      </c>
      <c r="D21" s="203" t="str">
        <f>'Core Indicators'!D21</f>
        <v>Colombia</v>
      </c>
      <c r="E21" s="203" t="str">
        <f>'Core Indicators'!E21</f>
        <v>COL</v>
      </c>
      <c r="F21" s="35">
        <f>'Core Indicators'!O21</f>
        <v>1141750</v>
      </c>
      <c r="G21" s="35">
        <f>'Core Indicators'!W21</f>
        <v>51000000</v>
      </c>
      <c r="H21" s="35">
        <f>'Core Indicators'!AE21</f>
        <v>11100000</v>
      </c>
      <c r="I21" s="35">
        <f>'Core Indicators'!AM21</f>
        <v>454000</v>
      </c>
      <c r="J21" s="35">
        <f>'Core Indicators'!AU21</f>
        <v>155</v>
      </c>
      <c r="K21" s="35" t="str">
        <f>'Core Indicators'!BC21</f>
        <v>x</v>
      </c>
      <c r="L21" s="35">
        <f>'Core Indicators'!BK21</f>
        <v>464</v>
      </c>
      <c r="M21" s="35" t="str">
        <f>'Core Indicators'!BS21</f>
        <v>x</v>
      </c>
      <c r="N21" s="35">
        <f>'Core Indicators'!CA21</f>
        <v>1607</v>
      </c>
      <c r="O21" s="35" t="e">
        <f>'Core Indicators'!CI21</f>
        <v>#N/A</v>
      </c>
      <c r="P21" s="35" t="str">
        <f>'Core Indicators'!CQ21</f>
        <v>x</v>
      </c>
      <c r="Q21" s="35">
        <f>'Core Indicators'!DG21</f>
        <v>39900000</v>
      </c>
      <c r="R21" s="35">
        <f>'Core Indicators'!DO21</f>
        <v>3400000</v>
      </c>
      <c r="S21" s="35">
        <f>'Core Indicators'!DW21</f>
        <v>4507000</v>
      </c>
      <c r="T21" s="35">
        <f>'Core Indicators'!EE21</f>
        <v>2900000</v>
      </c>
      <c r="U21" s="35">
        <f>'Core Indicators'!EM21</f>
        <v>293000</v>
      </c>
      <c r="V21" s="35">
        <f>'Core Indicators'!FC21</f>
        <v>3</v>
      </c>
      <c r="W21" s="35">
        <f>'Core Indicators'!FK21</f>
        <v>1800000</v>
      </c>
      <c r="X21" s="35">
        <f>'Core Indicators'!FS21</f>
        <v>11500</v>
      </c>
      <c r="Y21" s="35">
        <f>'Core Indicators'!GA21</f>
        <v>0</v>
      </c>
      <c r="Z21" s="35">
        <f>'Core Indicators'!GI21</f>
        <v>3</v>
      </c>
      <c r="AA21" s="35">
        <f>'Core Indicators'!GQ21</f>
        <v>1</v>
      </c>
      <c r="AB21" s="35">
        <f>'Core Indicators'!GY21</f>
        <v>0</v>
      </c>
      <c r="AC21" s="35">
        <f>'Core Indicators'!HG21</f>
        <v>2</v>
      </c>
      <c r="AD21" s="35">
        <f>'Core Indicators'!HO21</f>
        <v>2</v>
      </c>
      <c r="AE21" s="35">
        <f>'Core Indicators'!HW21</f>
        <v>3</v>
      </c>
      <c r="AF21" s="35">
        <f>'Core Indicators'!IE21</f>
        <v>2</v>
      </c>
      <c r="AG21" s="35">
        <f>'Core Indicators'!IM21</f>
        <v>3</v>
      </c>
    </row>
    <row r="22" spans="1:33" s="37" customFormat="1" ht="20.100000000000001" customHeight="1" x14ac:dyDescent="0.25">
      <c r="A22" s="202" t="str">
        <f>'Core Indicators'!A:A</f>
        <v>Venezuela displacement in Colombia</v>
      </c>
      <c r="B22" s="202" t="str">
        <f>'Core Indicators'!B:B</f>
        <v>International displacement</v>
      </c>
      <c r="C22" s="202" t="str">
        <f>'Core Indicators'!C22</f>
        <v>COL002</v>
      </c>
      <c r="D22" s="202" t="str">
        <f>'Core Indicators'!D22</f>
        <v>Colombia</v>
      </c>
      <c r="E22" s="202" t="str">
        <f>'Core Indicators'!E22</f>
        <v>COL</v>
      </c>
      <c r="F22" s="36">
        <f>'Core Indicators'!O22</f>
        <v>133358</v>
      </c>
      <c r="G22" s="36">
        <f>'Core Indicators'!W22</f>
        <v>22963000</v>
      </c>
      <c r="H22" s="36">
        <f>'Core Indicators'!AE22</f>
        <v>5510000</v>
      </c>
      <c r="I22" s="36">
        <f>'Core Indicators'!AM22</f>
        <v>1842000</v>
      </c>
      <c r="J22" s="36" t="str">
        <f>'Core Indicators'!AU22</f>
        <v>x</v>
      </c>
      <c r="K22" s="36" t="str">
        <f>'Core Indicators'!BC22</f>
        <v>x</v>
      </c>
      <c r="L22" s="36">
        <f>'Core Indicators'!BK22</f>
        <v>362</v>
      </c>
      <c r="M22" s="36" t="str">
        <f>'Core Indicators'!BS22</f>
        <v>x</v>
      </c>
      <c r="N22" s="36" t="str">
        <f>'Core Indicators'!CA22</f>
        <v>x</v>
      </c>
      <c r="O22" s="36" t="e">
        <f>'Core Indicators'!CI22</f>
        <v>#N/A</v>
      </c>
      <c r="P22" s="36" t="str">
        <f>'Core Indicators'!CQ22</f>
        <v>x</v>
      </c>
      <c r="Q22" s="36">
        <f>'Core Indicators'!DG22</f>
        <v>17453000</v>
      </c>
      <c r="R22" s="36">
        <f>'Core Indicators'!DO22</f>
        <v>679000</v>
      </c>
      <c r="S22" s="36">
        <f>'Core Indicators'!DW22</f>
        <v>4831000</v>
      </c>
      <c r="T22" s="36">
        <f>'Core Indicators'!EE22</f>
        <v>0</v>
      </c>
      <c r="U22" s="36">
        <f>'Core Indicators'!EM22</f>
        <v>0</v>
      </c>
      <c r="V22" s="36">
        <f>'Core Indicators'!FC22</f>
        <v>3</v>
      </c>
      <c r="W22" s="36" t="str">
        <f>'Core Indicators'!FK22</f>
        <v>x</v>
      </c>
      <c r="X22" s="36" t="str">
        <f>'Core Indicators'!FS22</f>
        <v>x</v>
      </c>
      <c r="Y22" s="36">
        <f>'Core Indicators'!GA22</f>
        <v>0</v>
      </c>
      <c r="Z22" s="36">
        <f>'Core Indicators'!GI22</f>
        <v>2</v>
      </c>
      <c r="AA22" s="36">
        <f>'Core Indicators'!GQ22</f>
        <v>1</v>
      </c>
      <c r="AB22" s="36">
        <f>'Core Indicators'!GY22</f>
        <v>0</v>
      </c>
      <c r="AC22" s="36">
        <f>'Core Indicators'!HG22</f>
        <v>2</v>
      </c>
      <c r="AD22" s="36">
        <f>'Core Indicators'!HO22</f>
        <v>2</v>
      </c>
      <c r="AE22" s="36">
        <f>'Core Indicators'!HW22</f>
        <v>3</v>
      </c>
      <c r="AF22" s="36">
        <f>'Core Indicators'!IE22</f>
        <v>2</v>
      </c>
      <c r="AG22" s="36">
        <f>'Core Indicators'!IM22</f>
        <v>3</v>
      </c>
    </row>
    <row r="23" spans="1:33" s="37" customFormat="1" ht="20.100000000000001" customHeight="1" x14ac:dyDescent="0.25">
      <c r="A23" s="203" t="str">
        <f>'Core Indicators'!A:A</f>
        <v>Nicaraguan refugees in Costa Rica</v>
      </c>
      <c r="B23" s="203" t="str">
        <f>'Core Indicators'!B:B</f>
        <v>International displacement</v>
      </c>
      <c r="C23" s="203" t="str">
        <f>'Core Indicators'!C23</f>
        <v>CRI002</v>
      </c>
      <c r="D23" s="203" t="str">
        <f>'Core Indicators'!D23</f>
        <v>Costa Rica</v>
      </c>
      <c r="E23" s="203" t="str">
        <f>'Core Indicators'!E23</f>
        <v>CRI</v>
      </c>
      <c r="F23" s="35">
        <f>'Core Indicators'!O23</f>
        <v>4966</v>
      </c>
      <c r="G23" s="35">
        <f>'Core Indicators'!W23</f>
        <v>1730000</v>
      </c>
      <c r="H23" s="35">
        <f>'Core Indicators'!AE23</f>
        <v>86000</v>
      </c>
      <c r="I23" s="35">
        <f>'Core Indicators'!AM23</f>
        <v>86000</v>
      </c>
      <c r="J23" s="35">
        <f>'Core Indicators'!AU23</f>
        <v>0</v>
      </c>
      <c r="K23" s="35">
        <f>'Core Indicators'!BC23</f>
        <v>0</v>
      </c>
      <c r="L23" s="35">
        <f>'Core Indicators'!BK23</f>
        <v>0</v>
      </c>
      <c r="M23" s="35">
        <f>'Core Indicators'!BS23</f>
        <v>0</v>
      </c>
      <c r="N23" s="35">
        <f>'Core Indicators'!CA23</f>
        <v>0</v>
      </c>
      <c r="O23" s="35" t="e">
        <f>'Core Indicators'!CI23</f>
        <v>#N/A</v>
      </c>
      <c r="P23" s="35">
        <f>'Core Indicators'!CQ23</f>
        <v>0</v>
      </c>
      <c r="Q23" s="35">
        <f>'Core Indicators'!DG23</f>
        <v>1644000</v>
      </c>
      <c r="R23" s="35">
        <f>'Core Indicators'!DO23</f>
        <v>43000</v>
      </c>
      <c r="S23" s="35">
        <f>'Core Indicators'!DW23</f>
        <v>43000</v>
      </c>
      <c r="T23" s="35">
        <f>'Core Indicators'!EE23</f>
        <v>0</v>
      </c>
      <c r="U23" s="35">
        <f>'Core Indicators'!EM23</f>
        <v>0</v>
      </c>
      <c r="V23" s="35">
        <f>'Core Indicators'!FC23</f>
        <v>2</v>
      </c>
      <c r="W23" s="35">
        <f>'Core Indicators'!FK23</f>
        <v>0</v>
      </c>
      <c r="X23" s="35" t="e">
        <f>'Core Indicators'!FS23</f>
        <v>#N/A</v>
      </c>
      <c r="Y23" s="35">
        <f>'Core Indicators'!GA23</f>
        <v>0</v>
      </c>
      <c r="Z23" s="35">
        <f>'Core Indicators'!GI23</f>
        <v>0</v>
      </c>
      <c r="AA23" s="35">
        <f>'Core Indicators'!GQ23</f>
        <v>0</v>
      </c>
      <c r="AB23" s="35">
        <f>'Core Indicators'!GY23</f>
        <v>0</v>
      </c>
      <c r="AC23" s="35">
        <f>'Core Indicators'!HG23</f>
        <v>0</v>
      </c>
      <c r="AD23" s="35">
        <f>'Core Indicators'!HO23</f>
        <v>1</v>
      </c>
      <c r="AE23" s="35">
        <f>'Core Indicators'!HW23</f>
        <v>0</v>
      </c>
      <c r="AF23" s="35">
        <f>'Core Indicators'!IE23</f>
        <v>0</v>
      </c>
      <c r="AG23" s="35">
        <f>'Core Indicators'!IM23</f>
        <v>0</v>
      </c>
    </row>
    <row r="24" spans="1:33" s="37" customFormat="1" ht="20.100000000000001" customHeight="1" x14ac:dyDescent="0.25">
      <c r="A24" s="202" t="str">
        <f>'Core Indicators'!A:A</f>
        <v>Multiple crises in Djibouti</v>
      </c>
      <c r="B24" s="202" t="str">
        <f>'Core Indicators'!B:B</f>
        <v>Multiple crises country</v>
      </c>
      <c r="C24" s="202" t="str">
        <f>'Core Indicators'!C24</f>
        <v>DJI001</v>
      </c>
      <c r="D24" s="202" t="str">
        <f>'Core Indicators'!D24</f>
        <v>Djibouti</v>
      </c>
      <c r="E24" s="202" t="str">
        <f>'Core Indicators'!E24</f>
        <v>DJI</v>
      </c>
      <c r="F24" s="36">
        <f>'Core Indicators'!O24</f>
        <v>23180</v>
      </c>
      <c r="G24" s="36">
        <f>'Core Indicators'!W24</f>
        <v>1023000</v>
      </c>
      <c r="H24" s="36">
        <f>'Core Indicators'!AE24</f>
        <v>618000</v>
      </c>
      <c r="I24" s="36">
        <f>'Core Indicators'!AM24</f>
        <v>36000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405000</v>
      </c>
      <c r="R24" s="36">
        <f>'Core Indicators'!DO24</f>
        <v>389000</v>
      </c>
      <c r="S24" s="36">
        <f>'Core Indicators'!DW24</f>
        <v>202000</v>
      </c>
      <c r="T24" s="36">
        <f>'Core Indicators'!EE24</f>
        <v>27000</v>
      </c>
      <c r="U24" s="36">
        <f>'Core Indicators'!EM24</f>
        <v>0</v>
      </c>
      <c r="V24" s="36">
        <f>'Core Indicators'!FC24</f>
        <v>5</v>
      </c>
      <c r="W24" s="36" t="str">
        <f>'Core Indicators'!FK24</f>
        <v>x</v>
      </c>
      <c r="X24" s="36" t="str">
        <f>'Core Indicators'!FS24</f>
        <v>x</v>
      </c>
      <c r="Y24" s="36">
        <f>'Core Indicators'!GA24</f>
        <v>1</v>
      </c>
      <c r="Z24" s="36">
        <f>'Core Indicators'!GI24</f>
        <v>1</v>
      </c>
      <c r="AA24" s="36">
        <f>'Core Indicators'!GQ24</f>
        <v>0</v>
      </c>
      <c r="AB24" s="36">
        <f>'Core Indicators'!GY24</f>
        <v>0</v>
      </c>
      <c r="AC24" s="36">
        <f>'Core Indicators'!HG24</f>
        <v>0</v>
      </c>
      <c r="AD24" s="36">
        <f>'Core Indicators'!HO24</f>
        <v>2</v>
      </c>
      <c r="AE24" s="36">
        <f>'Core Indicators'!HW24</f>
        <v>0</v>
      </c>
      <c r="AF24" s="36">
        <f>'Core Indicators'!IE24</f>
        <v>0</v>
      </c>
      <c r="AG24" s="36">
        <f>'Core Indicators'!IM24</f>
        <v>1</v>
      </c>
    </row>
    <row r="25" spans="1:33" s="37" customFormat="1" ht="20.100000000000001" customHeight="1" x14ac:dyDescent="0.25">
      <c r="A25" s="203" t="str">
        <f>'Core Indicators'!A:A</f>
        <v>Mixed migration in Djibouti</v>
      </c>
      <c r="B25" s="203" t="str">
        <f>'Core Indicators'!B:B</f>
        <v>International displacement</v>
      </c>
      <c r="C25" s="203" t="str">
        <f>'Core Indicators'!C25</f>
        <v>DJI002</v>
      </c>
      <c r="D25" s="203" t="str">
        <f>'Core Indicators'!D25</f>
        <v>Djibouti</v>
      </c>
      <c r="E25" s="203" t="str">
        <f>'Core Indicators'!E25</f>
        <v>DJI</v>
      </c>
      <c r="F25" s="35">
        <f>'Core Indicators'!O25</f>
        <v>23180</v>
      </c>
      <c r="G25" s="35">
        <f>'Core Indicators'!W25</f>
        <v>1023000</v>
      </c>
      <c r="H25" s="35">
        <f>'Core Indicators'!AE25</f>
        <v>36000</v>
      </c>
      <c r="I25" s="35">
        <f>'Core Indicators'!AM25</f>
        <v>36000</v>
      </c>
      <c r="J25" s="35" t="str">
        <f>'Core Indicators'!AU25</f>
        <v>x</v>
      </c>
      <c r="K25" s="35" t="str">
        <f>'Core Indicators'!BC25</f>
        <v>x</v>
      </c>
      <c r="L25" s="35">
        <f>'Core Indicators'!BK25</f>
        <v>0</v>
      </c>
      <c r="M25" s="35">
        <f>'Core Indicators'!BS25</f>
        <v>0</v>
      </c>
      <c r="N25" s="35">
        <f>'Core Indicators'!CA25</f>
        <v>0</v>
      </c>
      <c r="O25" s="35" t="e">
        <f>'Core Indicators'!CI25</f>
        <v>#N/A</v>
      </c>
      <c r="P25" s="35">
        <f>'Core Indicators'!CQ25</f>
        <v>0</v>
      </c>
      <c r="Q25" s="35">
        <f>'Core Indicators'!DG25</f>
        <v>988000</v>
      </c>
      <c r="R25" s="35">
        <f>'Core Indicators'!DO25</f>
        <v>0</v>
      </c>
      <c r="S25" s="35">
        <f>'Core Indicators'!DW25</f>
        <v>36000</v>
      </c>
      <c r="T25" s="35">
        <f>'Core Indicators'!EE25</f>
        <v>0</v>
      </c>
      <c r="U25" s="35">
        <f>'Core Indicators'!EM25</f>
        <v>0</v>
      </c>
      <c r="V25" s="35">
        <f>'Core Indicators'!FC25</f>
        <v>3</v>
      </c>
      <c r="W25" s="35">
        <f>'Core Indicators'!FK25</f>
        <v>0</v>
      </c>
      <c r="X25" s="35">
        <f>'Core Indicators'!FS25</f>
        <v>0</v>
      </c>
      <c r="Y25" s="35">
        <f>'Core Indicators'!GA25</f>
        <v>1</v>
      </c>
      <c r="Z25" s="35">
        <f>'Core Indicators'!GI25</f>
        <v>1</v>
      </c>
      <c r="AA25" s="35">
        <f>'Core Indicators'!GQ25</f>
        <v>0</v>
      </c>
      <c r="AB25" s="35">
        <f>'Core Indicators'!GY25</f>
        <v>0</v>
      </c>
      <c r="AC25" s="35">
        <f>'Core Indicators'!HG25</f>
        <v>0</v>
      </c>
      <c r="AD25" s="35">
        <f>'Core Indicators'!HO25</f>
        <v>2</v>
      </c>
      <c r="AE25" s="35">
        <f>'Core Indicators'!HW25</f>
        <v>0</v>
      </c>
      <c r="AF25" s="35">
        <f>'Core Indicators'!IE25</f>
        <v>0</v>
      </c>
      <c r="AG25" s="35">
        <f>'Core Indicators'!IM25</f>
        <v>1</v>
      </c>
    </row>
    <row r="26" spans="1:33" s="37" customFormat="1" ht="20.100000000000001" customHeight="1" x14ac:dyDescent="0.25">
      <c r="A26" s="202" t="str">
        <f>'Core Indicators'!A:A</f>
        <v>Drought in Djibouti</v>
      </c>
      <c r="B26" s="202" t="str">
        <f>'Core Indicators'!B:B</f>
        <v>Drought</v>
      </c>
      <c r="C26" s="202" t="str">
        <f>'Core Indicators'!C26</f>
        <v>DJI003</v>
      </c>
      <c r="D26" s="202" t="str">
        <f>'Core Indicators'!D26</f>
        <v>Djibouti</v>
      </c>
      <c r="E26" s="202" t="str">
        <f>'Core Indicators'!E26</f>
        <v>DJI</v>
      </c>
      <c r="F26" s="36">
        <f>'Core Indicators'!O26</f>
        <v>23180</v>
      </c>
      <c r="G26" s="36">
        <f>'Core Indicators'!W26</f>
        <v>1023000</v>
      </c>
      <c r="H26" s="36">
        <f>'Core Indicators'!AE26</f>
        <v>583000</v>
      </c>
      <c r="I26" s="36" t="str">
        <f>'Core Indicators'!AM26</f>
        <v>x</v>
      </c>
      <c r="J26" s="36">
        <f>'Core Indicators'!AU26</f>
        <v>0</v>
      </c>
      <c r="K26" s="36" t="str">
        <f>'Core Indicators'!BC26</f>
        <v>x</v>
      </c>
      <c r="L26" s="36">
        <f>'Core Indicators'!BK26</f>
        <v>0</v>
      </c>
      <c r="M26" s="36">
        <f>'Core Indicators'!BS26</f>
        <v>0</v>
      </c>
      <c r="N26" s="36">
        <f>'Core Indicators'!CA26</f>
        <v>0</v>
      </c>
      <c r="O26" s="36" t="e">
        <f>'Core Indicators'!CI26</f>
        <v>#N/A</v>
      </c>
      <c r="P26" s="36" t="str">
        <f>'Core Indicators'!CQ26</f>
        <v>x</v>
      </c>
      <c r="Q26" s="36">
        <f>'Core Indicators'!DG26</f>
        <v>440000</v>
      </c>
      <c r="R26" s="36">
        <f>'Core Indicators'!DO26</f>
        <v>389000</v>
      </c>
      <c r="S26" s="36">
        <f>'Core Indicators'!DW26</f>
        <v>167000</v>
      </c>
      <c r="T26" s="36">
        <f>'Core Indicators'!EE26</f>
        <v>27000</v>
      </c>
      <c r="U26" s="36">
        <f>'Core Indicators'!EM26</f>
        <v>0</v>
      </c>
      <c r="V26" s="36">
        <f>'Core Indicators'!FC26</f>
        <v>5</v>
      </c>
      <c r="W26" s="36">
        <f>'Core Indicators'!FK26</f>
        <v>0</v>
      </c>
      <c r="X26" s="36">
        <f>'Core Indicators'!FS26</f>
        <v>0</v>
      </c>
      <c r="Y26" s="36">
        <f>'Core Indicators'!GA26</f>
        <v>1</v>
      </c>
      <c r="Z26" s="36">
        <f>'Core Indicators'!GI26</f>
        <v>1</v>
      </c>
      <c r="AA26" s="36">
        <f>'Core Indicators'!GQ26</f>
        <v>0</v>
      </c>
      <c r="AB26" s="36">
        <f>'Core Indicators'!GY26</f>
        <v>0</v>
      </c>
      <c r="AC26" s="36">
        <f>'Core Indicators'!HG26</f>
        <v>0</v>
      </c>
      <c r="AD26" s="36">
        <f>'Core Indicators'!HO26</f>
        <v>2</v>
      </c>
      <c r="AE26" s="36">
        <f>'Core Indicators'!HW26</f>
        <v>0</v>
      </c>
      <c r="AF26" s="36">
        <f>'Core Indicators'!IE26</f>
        <v>0</v>
      </c>
      <c r="AG26" s="36">
        <f>'Core Indicators'!IM26</f>
        <v>1</v>
      </c>
    </row>
    <row r="27" spans="1:33" s="37" customFormat="1" ht="20.100000000000001" customHeight="1" x14ac:dyDescent="0.25">
      <c r="A27" s="203" t="str">
        <f>'Core Indicators'!A:A</f>
        <v>Venezuela displacement in Dominican Republic</v>
      </c>
      <c r="B27" s="203" t="str">
        <f>'Core Indicators'!B:B</f>
        <v>International displacement</v>
      </c>
      <c r="C27" s="203" t="str">
        <f>'Core Indicators'!C27</f>
        <v>DOM002</v>
      </c>
      <c r="D27" s="203" t="str">
        <f>'Core Indicators'!D27</f>
        <v>Dominican Republic</v>
      </c>
      <c r="E27" s="203" t="str">
        <f>'Core Indicators'!E27</f>
        <v>DOM</v>
      </c>
      <c r="F27" s="35">
        <f>'Core Indicators'!O27</f>
        <v>48300</v>
      </c>
      <c r="G27" s="35">
        <f>'Core Indicators'!W27</f>
        <v>10800000</v>
      </c>
      <c r="H27" s="35">
        <f>'Core Indicators'!AE27</f>
        <v>131000</v>
      </c>
      <c r="I27" s="35">
        <f>'Core Indicators'!AM27</f>
        <v>121000</v>
      </c>
      <c r="J27" s="35" t="str">
        <f>'Core Indicators'!AU27</f>
        <v>x</v>
      </c>
      <c r="K27" s="35" t="str">
        <f>'Core Indicators'!BC27</f>
        <v>x</v>
      </c>
      <c r="L27" s="35" t="str">
        <f>'Core Indicators'!BK27</f>
        <v>x</v>
      </c>
      <c r="M27" s="35" t="e">
        <f>'Core Indicators'!BS27</f>
        <v>#N/A</v>
      </c>
      <c r="N27" s="35" t="e">
        <f>'Core Indicators'!CA27</f>
        <v>#N/A</v>
      </c>
      <c r="O27" s="35" t="e">
        <f>'Core Indicators'!CI27</f>
        <v>#N/A</v>
      </c>
      <c r="P27" s="35" t="e">
        <f>'Core Indicators'!CQ27</f>
        <v>#N/A</v>
      </c>
      <c r="Q27" s="35">
        <f>'Core Indicators'!DG27</f>
        <v>10669000</v>
      </c>
      <c r="R27" s="35">
        <f>'Core Indicators'!DO27</f>
        <v>31000</v>
      </c>
      <c r="S27" s="35">
        <f>'Core Indicators'!DW27</f>
        <v>99000</v>
      </c>
      <c r="T27" s="35">
        <f>'Core Indicators'!EE27</f>
        <v>0</v>
      </c>
      <c r="U27" s="35">
        <f>'Core Indicators'!EM27</f>
        <v>0</v>
      </c>
      <c r="V27" s="35">
        <f>'Core Indicators'!FC27</f>
        <v>2</v>
      </c>
      <c r="W27" s="35" t="e">
        <f>'Core Indicators'!FK27</f>
        <v>#N/A</v>
      </c>
      <c r="X27" s="35" t="e">
        <f>'Core Indicators'!FS27</f>
        <v>#N/A</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00000000000001" customHeight="1" x14ac:dyDescent="0.25">
      <c r="A28" s="202" t="str">
        <f>'Core Indicators'!A:A</f>
        <v>Mixed migration flows in Algeria</v>
      </c>
      <c r="B28" s="202" t="str">
        <f>'Core Indicators'!B:B</f>
        <v>International displacement</v>
      </c>
      <c r="C28" s="202" t="str">
        <f>'Core Indicators'!C28</f>
        <v>DZA002</v>
      </c>
      <c r="D28" s="202" t="str">
        <f>'Core Indicators'!D28</f>
        <v>Algeria</v>
      </c>
      <c r="E28" s="202" t="str">
        <f>'Core Indicators'!E28</f>
        <v>DZA</v>
      </c>
      <c r="F28" s="36">
        <f>'Core Indicators'!O28</f>
        <v>2381000</v>
      </c>
      <c r="G28" s="36">
        <f>'Core Indicators'!W28</f>
        <v>43100000</v>
      </c>
      <c r="H28" s="36" t="str">
        <f>'Core Indicators'!AE28</f>
        <v>x</v>
      </c>
      <c r="I28" s="36" t="str">
        <f>'Core Indicators'!AM28</f>
        <v>x</v>
      </c>
      <c r="J28" s="36" t="str">
        <f>'Core Indicators'!AU28</f>
        <v>x</v>
      </c>
      <c r="K28" s="36" t="str">
        <f>'Core Indicators'!BC28</f>
        <v>x</v>
      </c>
      <c r="L28" s="36">
        <f>'Core Indicators'!BK28</f>
        <v>849</v>
      </c>
      <c r="M28" s="36">
        <f>'Core Indicators'!BS28</f>
        <v>0</v>
      </c>
      <c r="N28" s="36">
        <f>'Core Indicators'!CA28</f>
        <v>0</v>
      </c>
      <c r="O28" s="36" t="e">
        <f>'Core Indicators'!CI28</f>
        <v>#N/A</v>
      </c>
      <c r="P28" s="36" t="str">
        <f>'Core Indicators'!CQ28</f>
        <v>x</v>
      </c>
      <c r="Q28" s="36" t="str">
        <f>'Core Indicators'!DG28</f>
        <v>x</v>
      </c>
      <c r="R28" s="36" t="str">
        <f>'Core Indicators'!DO28</f>
        <v>x</v>
      </c>
      <c r="S28" s="36" t="str">
        <f>'Core Indicators'!DW28</f>
        <v>x</v>
      </c>
      <c r="T28" s="36" t="str">
        <f>'Core Indicators'!EE28</f>
        <v>x</v>
      </c>
      <c r="U28" s="36" t="str">
        <f>'Core Indicators'!EM28</f>
        <v>x</v>
      </c>
      <c r="V28" s="36">
        <f>'Core Indicators'!FC28</f>
        <v>2</v>
      </c>
      <c r="W28" s="36" t="str">
        <f>'Core Indicators'!FK28</f>
        <v>x</v>
      </c>
      <c r="X28" s="36" t="str">
        <f>'Core Indicators'!FS28</f>
        <v>x</v>
      </c>
      <c r="Y28" s="36">
        <f>'Core Indicators'!GA28</f>
        <v>0</v>
      </c>
      <c r="Z28" s="36">
        <f>'Core Indicators'!GI28</f>
        <v>1</v>
      </c>
      <c r="AA28" s="36">
        <f>'Core Indicators'!GQ28</f>
        <v>1</v>
      </c>
      <c r="AB28" s="36">
        <f>'Core Indicators'!GY28</f>
        <v>0</v>
      </c>
      <c r="AC28" s="36">
        <f>'Core Indicators'!HG28</f>
        <v>0</v>
      </c>
      <c r="AD28" s="36">
        <f>'Core Indicators'!HO28</f>
        <v>0</v>
      </c>
      <c r="AE28" s="36">
        <f>'Core Indicators'!HW28</f>
        <v>0</v>
      </c>
      <c r="AF28" s="36">
        <f>'Core Indicators'!IE28</f>
        <v>1</v>
      </c>
      <c r="AG28" s="36">
        <f>'Core Indicators'!IM28</f>
        <v>0</v>
      </c>
    </row>
    <row r="29" spans="1:33" ht="20.100000000000001" customHeight="1" x14ac:dyDescent="0.25">
      <c r="A29" s="203" t="str">
        <f>'Core Indicators'!A:A</f>
        <v>Sahrawi refugees in Algeria</v>
      </c>
      <c r="B29" s="203" t="str">
        <f>'Core Indicators'!B:B</f>
        <v>International displacement</v>
      </c>
      <c r="C29" s="203" t="str">
        <f>'Core Indicators'!C29</f>
        <v>DZA003</v>
      </c>
      <c r="D29" s="203" t="str">
        <f>'Core Indicators'!D29</f>
        <v>Algeria</v>
      </c>
      <c r="E29" s="203" t="str">
        <f>'Core Indicators'!E29</f>
        <v>DZA</v>
      </c>
      <c r="F29" s="35">
        <f>'Core Indicators'!O29</f>
        <v>159000</v>
      </c>
      <c r="G29" s="35">
        <f>'Core Indicators'!W29</f>
        <v>223000</v>
      </c>
      <c r="H29" s="35">
        <f>'Core Indicators'!AE29</f>
        <v>174000</v>
      </c>
      <c r="I29" s="35">
        <f>'Core Indicators'!AM29</f>
        <v>174000</v>
      </c>
      <c r="J29" s="35" t="str">
        <f>'Core Indicators'!AU29</f>
        <v>x</v>
      </c>
      <c r="K29" s="35" t="str">
        <f>'Core Indicators'!BC29</f>
        <v>x</v>
      </c>
      <c r="L29" s="35">
        <f>'Core Indicators'!BK29</f>
        <v>0</v>
      </c>
      <c r="M29" s="35" t="str">
        <f>'Core Indicators'!BS29</f>
        <v>x</v>
      </c>
      <c r="N29" s="35" t="str">
        <f>'Core Indicators'!CA29</f>
        <v>x</v>
      </c>
      <c r="O29" s="35" t="e">
        <f>'Core Indicators'!CI29</f>
        <v>#N/A</v>
      </c>
      <c r="P29" s="35" t="str">
        <f>'Core Indicators'!CQ29</f>
        <v>x</v>
      </c>
      <c r="Q29" s="35">
        <f>'Core Indicators'!DG29</f>
        <v>49000</v>
      </c>
      <c r="R29" s="35">
        <f>'Core Indicators'!DO29</f>
        <v>84000</v>
      </c>
      <c r="S29" s="35">
        <f>'Core Indicators'!DW29</f>
        <v>90000</v>
      </c>
      <c r="T29" s="35">
        <f>'Core Indicators'!EE29</f>
        <v>0</v>
      </c>
      <c r="U29" s="35">
        <f>'Core Indicators'!EM29</f>
        <v>0</v>
      </c>
      <c r="V29" s="35">
        <f>'Core Indicators'!FC29</f>
        <v>1</v>
      </c>
      <c r="W29" s="35">
        <f>'Core Indicators'!FK29</f>
        <v>0</v>
      </c>
      <c r="X29" s="35">
        <f>'Core Indicators'!FS29</f>
        <v>0</v>
      </c>
      <c r="Y29" s="35">
        <f>'Core Indicators'!GA29</f>
        <v>1</v>
      </c>
      <c r="Z29" s="35">
        <f>'Core Indicators'!GI29</f>
        <v>2</v>
      </c>
      <c r="AA29" s="35">
        <f>'Core Indicators'!GQ29</f>
        <v>2</v>
      </c>
      <c r="AB29" s="35">
        <f>'Core Indicators'!GY29</f>
        <v>0</v>
      </c>
      <c r="AC29" s="35">
        <f>'Core Indicators'!HG29</f>
        <v>0</v>
      </c>
      <c r="AD29" s="35">
        <f>'Core Indicators'!HO29</f>
        <v>2</v>
      </c>
      <c r="AE29" s="35">
        <f>'Core Indicators'!HW29</f>
        <v>0</v>
      </c>
      <c r="AF29" s="35">
        <f>'Core Indicators'!IE29</f>
        <v>1</v>
      </c>
      <c r="AG29" s="35">
        <f>'Core Indicators'!IM29</f>
        <v>0</v>
      </c>
    </row>
    <row r="30" spans="1:33" ht="20.100000000000001" customHeight="1" x14ac:dyDescent="0.25">
      <c r="A30" s="202" t="str">
        <f>'Core Indicators'!A:A</f>
        <v>Multiple crises in Algeria</v>
      </c>
      <c r="B30" s="202" t="str">
        <f>'Core Indicators'!B:B</f>
        <v>Multiple crises country</v>
      </c>
      <c r="C30" s="202" t="str">
        <f>'Core Indicators'!C30</f>
        <v>DZA004</v>
      </c>
      <c r="D30" s="202" t="str">
        <f>'Core Indicators'!D30</f>
        <v>Algeria</v>
      </c>
      <c r="E30" s="202" t="str">
        <f>'Core Indicators'!E30</f>
        <v>DZA</v>
      </c>
      <c r="F30" s="36">
        <f>'Core Indicators'!O30</f>
        <v>2381000</v>
      </c>
      <c r="G30" s="36">
        <f>'Core Indicators'!W30</f>
        <v>43100000</v>
      </c>
      <c r="H30" s="36" t="str">
        <f>'Core Indicators'!AE30</f>
        <v>x</v>
      </c>
      <c r="I30" s="36" t="str">
        <f>'Core Indicators'!AM30</f>
        <v>x</v>
      </c>
      <c r="J30" s="36" t="str">
        <f>'Core Indicators'!AU30</f>
        <v>x</v>
      </c>
      <c r="K30" s="36" t="str">
        <f>'Core Indicators'!BC30</f>
        <v>x</v>
      </c>
      <c r="L30" s="36">
        <f>'Core Indicators'!BK30</f>
        <v>651</v>
      </c>
      <c r="M30" s="36" t="str">
        <f>'Core Indicators'!BS30</f>
        <v>x</v>
      </c>
      <c r="N30" s="36" t="str">
        <f>'Core Indicators'!CA30</f>
        <v>x</v>
      </c>
      <c r="O30" s="36" t="e">
        <f>'Core Indicators'!CI30</f>
        <v>#N/A</v>
      </c>
      <c r="P30" s="36" t="str">
        <f>'Core Indicators'!CQ30</f>
        <v>x</v>
      </c>
      <c r="Q30" s="36" t="str">
        <f>'Core Indicators'!DG30</f>
        <v>x</v>
      </c>
      <c r="R30" s="36" t="str">
        <f>'Core Indicators'!DO30</f>
        <v>x</v>
      </c>
      <c r="S30" s="36" t="str">
        <f>'Core Indicators'!DW30</f>
        <v>x</v>
      </c>
      <c r="T30" s="36" t="str">
        <f>'Core Indicators'!EE30</f>
        <v>x</v>
      </c>
      <c r="U30" s="36" t="str">
        <f>'Core Indicators'!EM30</f>
        <v>x</v>
      </c>
      <c r="V30" s="36">
        <f>'Core Indicators'!FC30</f>
        <v>2</v>
      </c>
      <c r="W30" s="36" t="str">
        <f>'Core Indicators'!FK30</f>
        <v>x</v>
      </c>
      <c r="X30" s="36" t="str">
        <f>'Core Indicators'!FS30</f>
        <v>x</v>
      </c>
      <c r="Y30" s="36">
        <f>'Core Indicators'!GA30</f>
        <v>1</v>
      </c>
      <c r="Z30" s="36">
        <f>'Core Indicators'!GI30</f>
        <v>2</v>
      </c>
      <c r="AA30" s="36">
        <f>'Core Indicators'!GQ30</f>
        <v>2</v>
      </c>
      <c r="AB30" s="36">
        <f>'Core Indicators'!GY30</f>
        <v>0</v>
      </c>
      <c r="AC30" s="36">
        <f>'Core Indicators'!HG30</f>
        <v>0</v>
      </c>
      <c r="AD30" s="36">
        <f>'Core Indicators'!HO30</f>
        <v>2</v>
      </c>
      <c r="AE30" s="36">
        <f>'Core Indicators'!HW30</f>
        <v>0</v>
      </c>
      <c r="AF30" s="36">
        <f>'Core Indicators'!IE30</f>
        <v>1</v>
      </c>
      <c r="AG30" s="36">
        <f>'Core Indicators'!IM30</f>
        <v>0</v>
      </c>
    </row>
    <row r="31" spans="1:33" ht="20.100000000000001" customHeight="1" x14ac:dyDescent="0.25">
      <c r="A31" s="203" t="str">
        <f>'Core Indicators'!A:A</f>
        <v>Venezuela displacement in Ecuador</v>
      </c>
      <c r="B31" s="203" t="str">
        <f>'Core Indicators'!B:B</f>
        <v>International displacement</v>
      </c>
      <c r="C31" s="203" t="str">
        <f>'Core Indicators'!C31</f>
        <v>ECU002</v>
      </c>
      <c r="D31" s="203" t="str">
        <f>'Core Indicators'!D31</f>
        <v>Ecuador</v>
      </c>
      <c r="E31" s="203" t="str">
        <f>'Core Indicators'!E31</f>
        <v>ECU</v>
      </c>
      <c r="F31" s="35">
        <f>'Core Indicators'!O31</f>
        <v>3449</v>
      </c>
      <c r="G31" s="35">
        <f>'Core Indicators'!W31</f>
        <v>7592000</v>
      </c>
      <c r="H31" s="35">
        <f>'Core Indicators'!AE31</f>
        <v>1013000</v>
      </c>
      <c r="I31" s="35">
        <f>'Core Indicators'!AM31</f>
        <v>416000</v>
      </c>
      <c r="J31" s="35" t="str">
        <f>'Core Indicators'!AU31</f>
        <v>x</v>
      </c>
      <c r="K31" s="35" t="str">
        <f>'Core Indicators'!BC31</f>
        <v>x</v>
      </c>
      <c r="L31" s="35">
        <f>'Core Indicators'!BK31</f>
        <v>1</v>
      </c>
      <c r="M31" s="35" t="str">
        <f>'Core Indicators'!BS31</f>
        <v>x</v>
      </c>
      <c r="N31" s="35" t="str">
        <f>'Core Indicators'!CA31</f>
        <v>x</v>
      </c>
      <c r="O31" s="35" t="e">
        <f>'Core Indicators'!CI31</f>
        <v>#N/A</v>
      </c>
      <c r="P31" s="35" t="str">
        <f>'Core Indicators'!CQ31</f>
        <v>x</v>
      </c>
      <c r="Q31" s="35">
        <f>'Core Indicators'!DG31</f>
        <v>6579000</v>
      </c>
      <c r="R31" s="35">
        <f>'Core Indicators'!DO31</f>
        <v>140000</v>
      </c>
      <c r="S31" s="35">
        <f>'Core Indicators'!DW31</f>
        <v>873000</v>
      </c>
      <c r="T31" s="35">
        <f>'Core Indicators'!EE31</f>
        <v>0</v>
      </c>
      <c r="U31" s="35">
        <f>'Core Indicators'!EM31</f>
        <v>0</v>
      </c>
      <c r="V31" s="35">
        <f>'Core Indicators'!FC31</f>
        <v>2</v>
      </c>
      <c r="W31" s="35" t="str">
        <f>'Core Indicators'!FK31</f>
        <v>x</v>
      </c>
      <c r="X31" s="35">
        <f>'Core Indicators'!FS31</f>
        <v>0</v>
      </c>
      <c r="Y31" s="35">
        <f>'Core Indicators'!GA31</f>
        <v>0</v>
      </c>
      <c r="Z31" s="35">
        <f>'Core Indicators'!GI31</f>
        <v>0</v>
      </c>
      <c r="AA31" s="35">
        <f>'Core Indicators'!GQ31</f>
        <v>0</v>
      </c>
      <c r="AB31" s="35">
        <f>'Core Indicators'!GY31</f>
        <v>0</v>
      </c>
      <c r="AC31" s="35">
        <f>'Core Indicators'!HG31</f>
        <v>0</v>
      </c>
      <c r="AD31" s="35">
        <f>'Core Indicators'!HO31</f>
        <v>1</v>
      </c>
      <c r="AE31" s="35">
        <f>'Core Indicators'!HW31</f>
        <v>1</v>
      </c>
      <c r="AF31" s="35">
        <f>'Core Indicators'!IE31</f>
        <v>1</v>
      </c>
      <c r="AG31" s="35">
        <f>'Core Indicators'!IM31</f>
        <v>2</v>
      </c>
    </row>
    <row r="32" spans="1:33" ht="20.100000000000001" customHeight="1" x14ac:dyDescent="0.25">
      <c r="A32" s="202" t="str">
        <f>'Core Indicators'!A:A</f>
        <v>Syrian Refugee Crisis in Egypt</v>
      </c>
      <c r="B32" s="202" t="str">
        <f>'Core Indicators'!B:B</f>
        <v>International displacement</v>
      </c>
      <c r="C32" s="202" t="str">
        <f>'Core Indicators'!C32</f>
        <v>EGY002</v>
      </c>
      <c r="D32" s="202" t="str">
        <f>'Core Indicators'!D32</f>
        <v>Egypt</v>
      </c>
      <c r="E32" s="202" t="str">
        <f>'Core Indicators'!E32</f>
        <v>EGY</v>
      </c>
      <c r="F32" s="36">
        <f>'Core Indicators'!O32</f>
        <v>91071.77</v>
      </c>
      <c r="G32" s="36">
        <f>'Core Indicators'!W32</f>
        <v>23300000</v>
      </c>
      <c r="H32" s="36">
        <f>'Core Indicators'!AE32</f>
        <v>1439000</v>
      </c>
      <c r="I32" s="36">
        <f>'Core Indicators'!AM32</f>
        <v>503000</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21861000</v>
      </c>
      <c r="R32" s="36">
        <f>'Core Indicators'!DO32</f>
        <v>936000</v>
      </c>
      <c r="S32" s="36">
        <f>'Core Indicators'!DW32</f>
        <v>165000</v>
      </c>
      <c r="T32" s="36">
        <f>'Core Indicators'!EE32</f>
        <v>338000</v>
      </c>
      <c r="U32" s="36">
        <f>'Core Indicators'!EM32</f>
        <v>0</v>
      </c>
      <c r="V32" s="36">
        <f>'Core Indicators'!FC32</f>
        <v>2</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0</v>
      </c>
      <c r="AD32" s="36">
        <f>'Core Indicators'!HO32</f>
        <v>1</v>
      </c>
      <c r="AE32" s="36">
        <f>'Core Indicators'!HW32</f>
        <v>0</v>
      </c>
      <c r="AF32" s="36">
        <f>'Core Indicators'!IE32</f>
        <v>3</v>
      </c>
      <c r="AG32" s="36">
        <f>'Core Indicators'!IM32</f>
        <v>0</v>
      </c>
    </row>
    <row r="33" spans="1:33" ht="20.100000000000001" customHeight="1" x14ac:dyDescent="0.25">
      <c r="A33" s="203" t="str">
        <f>'Core Indicators'!A:A</f>
        <v>Complex crisis in Eritrea</v>
      </c>
      <c r="B33" s="203" t="str">
        <f>'Core Indicators'!B:B</f>
        <v>Complex crisis</v>
      </c>
      <c r="C33" s="203" t="str">
        <f>'Core Indicators'!C33</f>
        <v>ERI001</v>
      </c>
      <c r="D33" s="203" t="str">
        <f>'Core Indicators'!D33</f>
        <v>Eritrea</v>
      </c>
      <c r="E33" s="203" t="str">
        <f>'Core Indicators'!E33</f>
        <v>ERI</v>
      </c>
      <c r="F33" s="35">
        <f>'Core Indicators'!O33</f>
        <v>101000</v>
      </c>
      <c r="G33" s="35">
        <f>'Core Indicators'!W33</f>
        <v>3227000</v>
      </c>
      <c r="H33" s="35">
        <f>'Core Indicators'!AE33</f>
        <v>2582000</v>
      </c>
      <c r="I33" s="35">
        <f>'Core Indicators'!AM33</f>
        <v>314000</v>
      </c>
      <c r="J33" s="35" t="str">
        <f>'Core Indicators'!AU33</f>
        <v>x</v>
      </c>
      <c r="K33" s="35" t="str">
        <f>'Core Indicators'!BC33</f>
        <v>x</v>
      </c>
      <c r="L33" s="35">
        <f>'Core Indicators'!BK33</f>
        <v>0</v>
      </c>
      <c r="M33" s="35" t="str">
        <f>'Core Indicators'!BS33</f>
        <v>x</v>
      </c>
      <c r="N33" s="35" t="str">
        <f>'Core Indicators'!CA33</f>
        <v>x</v>
      </c>
      <c r="O33" s="35" t="e">
        <f>'Core Indicators'!CI33</f>
        <v>#N/A</v>
      </c>
      <c r="P33" s="35" t="str">
        <f>'Core Indicators'!CQ33</f>
        <v>x</v>
      </c>
      <c r="Q33" s="35">
        <f>'Core Indicators'!DG33</f>
        <v>645000</v>
      </c>
      <c r="R33" s="35">
        <f>'Core Indicators'!DO33</f>
        <v>0</v>
      </c>
      <c r="S33" s="35">
        <f>'Core Indicators'!DW33</f>
        <v>2582000</v>
      </c>
      <c r="T33" s="35">
        <f>'Core Indicators'!EE33</f>
        <v>0</v>
      </c>
      <c r="U33" s="35">
        <f>'Core Indicators'!EM33</f>
        <v>0</v>
      </c>
      <c r="V33" s="35">
        <f>'Core Indicators'!FC33</f>
        <v>5</v>
      </c>
      <c r="W33" s="35" t="str">
        <f>'Core Indicators'!FK33</f>
        <v>x</v>
      </c>
      <c r="X33" s="35" t="str">
        <f>'Core Indicators'!FS33</f>
        <v>x</v>
      </c>
      <c r="Y33" s="35">
        <f>'Core Indicators'!GA33</f>
        <v>3</v>
      </c>
      <c r="Z33" s="35">
        <f>'Core Indicators'!GI33</f>
        <v>1</v>
      </c>
      <c r="AA33" s="35">
        <f>'Core Indicators'!GQ33</f>
        <v>2</v>
      </c>
      <c r="AB33" s="35">
        <f>'Core Indicators'!GY33</f>
        <v>0</v>
      </c>
      <c r="AC33" s="35">
        <f>'Core Indicators'!HG33</f>
        <v>3</v>
      </c>
      <c r="AD33" s="35">
        <f>'Core Indicators'!HO33</f>
        <v>0</v>
      </c>
      <c r="AE33" s="35">
        <f>'Core Indicators'!HW33</f>
        <v>0</v>
      </c>
      <c r="AF33" s="35">
        <f>'Core Indicators'!IE33</f>
        <v>2</v>
      </c>
      <c r="AG33" s="35">
        <f>'Core Indicators'!IM33</f>
        <v>1</v>
      </c>
    </row>
    <row r="34" spans="1:33" ht="20.100000000000001" customHeight="1" x14ac:dyDescent="0.25">
      <c r="A34" s="202" t="str">
        <f>'Core Indicators'!A:A</f>
        <v>Mixed migration flows in spain</v>
      </c>
      <c r="B34" s="202" t="str">
        <f>'Core Indicators'!B:B</f>
        <v>International displacement</v>
      </c>
      <c r="C34" s="202" t="str">
        <f>'Core Indicators'!C34</f>
        <v>ESP002</v>
      </c>
      <c r="D34" s="202" t="str">
        <f>'Core Indicators'!D34</f>
        <v>Spain</v>
      </c>
      <c r="E34" s="202" t="str">
        <f>'Core Indicators'!E34</f>
        <v>ESP</v>
      </c>
      <c r="F34" s="36">
        <f>'Core Indicators'!O34</f>
        <v>92610</v>
      </c>
      <c r="G34" s="36">
        <f>'Core Indicators'!W34</f>
        <v>11983000</v>
      </c>
      <c r="H34" s="36">
        <f>'Core Indicators'!AE34</f>
        <v>115000</v>
      </c>
      <c r="I34" s="36">
        <f>'Core Indicators'!AM34</f>
        <v>115000</v>
      </c>
      <c r="J34" s="36" t="str">
        <f>'Core Indicators'!AU34</f>
        <v>x</v>
      </c>
      <c r="K34" s="36" t="str">
        <f>'Core Indicators'!BC34</f>
        <v>x</v>
      </c>
      <c r="L34" s="36">
        <f>'Core Indicators'!BK34</f>
        <v>131</v>
      </c>
      <c r="M34" s="36" t="str">
        <f>'Core Indicators'!BS34</f>
        <v>x</v>
      </c>
      <c r="N34" s="36" t="str">
        <f>'Core Indicators'!CA34</f>
        <v>x</v>
      </c>
      <c r="O34" s="36" t="e">
        <f>'Core Indicators'!CI34</f>
        <v>#N/A</v>
      </c>
      <c r="P34" s="36" t="str">
        <f>'Core Indicators'!CQ34</f>
        <v>x</v>
      </c>
      <c r="Q34" s="36">
        <f>'Core Indicators'!DG34</f>
        <v>11868000</v>
      </c>
      <c r="R34" s="36">
        <f>'Core Indicators'!DO34</f>
        <v>0</v>
      </c>
      <c r="S34" s="36">
        <f>'Core Indicators'!DW34</f>
        <v>115000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1</v>
      </c>
      <c r="AD34" s="36">
        <f>'Core Indicators'!HO34</f>
        <v>1</v>
      </c>
      <c r="AE34" s="36">
        <f>'Core Indicators'!HW34</f>
        <v>0</v>
      </c>
      <c r="AF34" s="36">
        <f>'Core Indicators'!IE34</f>
        <v>0</v>
      </c>
      <c r="AG34" s="36">
        <f>'Core Indicators'!IM34</f>
        <v>1</v>
      </c>
    </row>
    <row r="35" spans="1:33" ht="20.100000000000001" customHeight="1" x14ac:dyDescent="0.25">
      <c r="A35" s="203" t="str">
        <f>'Core Indicators'!A:A</f>
        <v>Complex crisis in Ethiopia</v>
      </c>
      <c r="B35" s="203" t="str">
        <f>'Core Indicators'!B:B</f>
        <v>Complex crisis</v>
      </c>
      <c r="C35" s="203" t="str">
        <f>'Core Indicators'!C35</f>
        <v>ETH001</v>
      </c>
      <c r="D35" s="203" t="str">
        <f>'Core Indicators'!D35</f>
        <v>Ethiopia</v>
      </c>
      <c r="E35" s="203" t="str">
        <f>'Core Indicators'!E35</f>
        <v>ETH</v>
      </c>
      <c r="F35" s="35">
        <f>'Core Indicators'!O35</f>
        <v>1063652</v>
      </c>
      <c r="G35" s="35">
        <f>'Core Indicators'!W35</f>
        <v>103700000</v>
      </c>
      <c r="H35" s="35">
        <f>'Core Indicators'!AE35</f>
        <v>103700000</v>
      </c>
      <c r="I35" s="35">
        <f>'Core Indicators'!AM35</f>
        <v>6766000</v>
      </c>
      <c r="J35" s="35">
        <f>'Core Indicators'!AU35</f>
        <v>0</v>
      </c>
      <c r="K35" s="35">
        <f>'Core Indicators'!BC35</f>
        <v>0</v>
      </c>
      <c r="L35" s="35">
        <f>'Core Indicators'!BK35</f>
        <v>6592</v>
      </c>
      <c r="M35" s="35" t="str">
        <f>'Core Indicators'!BS35</f>
        <v>x</v>
      </c>
      <c r="N35" s="35" t="str">
        <f>'Core Indicators'!CA35</f>
        <v>x</v>
      </c>
      <c r="O35" s="35" t="e">
        <f>'Core Indicators'!CI35</f>
        <v>#N/A</v>
      </c>
      <c r="P35" s="35" t="str">
        <f>'Core Indicators'!CQ35</f>
        <v>x</v>
      </c>
      <c r="Q35" s="35">
        <f>'Core Indicators'!DG35</f>
        <v>0</v>
      </c>
      <c r="R35" s="35">
        <f>'Core Indicators'!DO35</f>
        <v>80200000</v>
      </c>
      <c r="S35" s="35">
        <f>'Core Indicators'!DW35</f>
        <v>925000</v>
      </c>
      <c r="T35" s="35">
        <f>'Core Indicators'!EE35</f>
        <v>17150000</v>
      </c>
      <c r="U35" s="35">
        <f>'Core Indicators'!EM35</f>
        <v>5425000</v>
      </c>
      <c r="V35" s="35">
        <f>'Core Indicators'!FC35</f>
        <v>4</v>
      </c>
      <c r="W35" s="35">
        <f>'Core Indicators'!FK35</f>
        <v>0</v>
      </c>
      <c r="X35" s="35">
        <f>'Core Indicators'!FS35</f>
        <v>10000</v>
      </c>
      <c r="Y35" s="35">
        <f>'Core Indicators'!GA35</f>
        <v>3</v>
      </c>
      <c r="Z35" s="35">
        <f>'Core Indicators'!GI35</f>
        <v>3</v>
      </c>
      <c r="AA35" s="35">
        <f>'Core Indicators'!GQ35</f>
        <v>3</v>
      </c>
      <c r="AB35" s="35">
        <f>'Core Indicators'!GY35</f>
        <v>2</v>
      </c>
      <c r="AC35" s="35">
        <f>'Core Indicators'!HG35</f>
        <v>3</v>
      </c>
      <c r="AD35" s="35">
        <f>'Core Indicators'!HO35</f>
        <v>3</v>
      </c>
      <c r="AE35" s="35">
        <f>'Core Indicators'!HW35</f>
        <v>3</v>
      </c>
      <c r="AF35" s="35">
        <f>'Core Indicators'!IE35</f>
        <v>3</v>
      </c>
      <c r="AG35" s="35">
        <f>'Core Indicators'!IM35</f>
        <v>3</v>
      </c>
    </row>
    <row r="36" spans="1:33" ht="20.100000000000001" customHeight="1" x14ac:dyDescent="0.25">
      <c r="A36" s="202" t="str">
        <f>'Core Indicators'!A:A</f>
        <v>International Displacement</v>
      </c>
      <c r="B36" s="202" t="str">
        <f>'Core Indicators'!B:B</f>
        <v>International displacement</v>
      </c>
      <c r="C36" s="202" t="str">
        <f>'Core Indicators'!C36</f>
        <v>ETH003</v>
      </c>
      <c r="D36" s="202" t="str">
        <f>'Core Indicators'!D36</f>
        <v>Ethiopia</v>
      </c>
      <c r="E36" s="202" t="str">
        <f>'Core Indicators'!E36</f>
        <v>ETH</v>
      </c>
      <c r="F36" s="36">
        <f>'Core Indicators'!O36</f>
        <v>1063652</v>
      </c>
      <c r="G36" s="36">
        <f>'Core Indicators'!W36</f>
        <v>103700000</v>
      </c>
      <c r="H36" s="36">
        <f>'Core Indicators'!AE36</f>
        <v>17744000</v>
      </c>
      <c r="I36" s="36">
        <f>'Core Indicators'!AM36</f>
        <v>844000</v>
      </c>
      <c r="J36" s="36">
        <f>'Core Indicators'!AU36</f>
        <v>0</v>
      </c>
      <c r="K36" s="36">
        <f>'Core Indicators'!BC36</f>
        <v>0</v>
      </c>
      <c r="L36" s="36">
        <f>'Core Indicators'!BK36</f>
        <v>13</v>
      </c>
      <c r="M36" s="36" t="str">
        <f>'Core Indicators'!BS36</f>
        <v>x</v>
      </c>
      <c r="N36" s="36" t="str">
        <f>'Core Indicators'!CA36</f>
        <v>x</v>
      </c>
      <c r="O36" s="36" t="e">
        <f>'Core Indicators'!CI36</f>
        <v>#N/A</v>
      </c>
      <c r="P36" s="36" t="str">
        <f>'Core Indicators'!CQ36</f>
        <v>x</v>
      </c>
      <c r="Q36" s="36">
        <f>'Core Indicators'!DG36</f>
        <v>86000000</v>
      </c>
      <c r="R36" s="36">
        <f>'Core Indicators'!DO36</f>
        <v>16856000</v>
      </c>
      <c r="S36" s="36">
        <f>'Core Indicators'!DW36</f>
        <v>844000</v>
      </c>
      <c r="T36" s="36">
        <f>'Core Indicators'!EE36</f>
        <v>0</v>
      </c>
      <c r="U36" s="36">
        <f>'Core Indicators'!EM36</f>
        <v>0</v>
      </c>
      <c r="V36" s="36">
        <f>'Core Indicators'!FC36</f>
        <v>3</v>
      </c>
      <c r="W36" s="36">
        <f>'Core Indicators'!FK36</f>
        <v>0</v>
      </c>
      <c r="X36" s="36">
        <f>'Core Indicators'!FS36</f>
        <v>0</v>
      </c>
      <c r="Y36" s="36">
        <f>'Core Indicators'!GA36</f>
        <v>2</v>
      </c>
      <c r="Z36" s="36">
        <f>'Core Indicators'!GI36</f>
        <v>1</v>
      </c>
      <c r="AA36" s="36">
        <f>'Core Indicators'!GQ36</f>
        <v>1</v>
      </c>
      <c r="AB36" s="36">
        <f>'Core Indicators'!GY36</f>
        <v>0</v>
      </c>
      <c r="AC36" s="36">
        <f>'Core Indicators'!HG36</f>
        <v>0</v>
      </c>
      <c r="AD36" s="36">
        <f>'Core Indicators'!HO36</f>
        <v>2</v>
      </c>
      <c r="AE36" s="36">
        <f>'Core Indicators'!HW36</f>
        <v>0</v>
      </c>
      <c r="AF36" s="36">
        <f>'Core Indicators'!IE36</f>
        <v>3</v>
      </c>
      <c r="AG36" s="36">
        <f>'Core Indicators'!IM36</f>
        <v>2</v>
      </c>
    </row>
    <row r="37" spans="1:33" ht="20.100000000000001" customHeight="1" x14ac:dyDescent="0.25">
      <c r="A37" s="203" t="str">
        <f>'Core Indicators'!A:A</f>
        <v>Northern Ethiopia Conflict</v>
      </c>
      <c r="B37" s="203" t="str">
        <f>'Core Indicators'!B:B</f>
        <v>Conflict</v>
      </c>
      <c r="C37" s="203" t="str">
        <f>'Core Indicators'!C37</f>
        <v>ETH004</v>
      </c>
      <c r="D37" s="203" t="str">
        <f>'Core Indicators'!D37</f>
        <v>Ethiopia</v>
      </c>
      <c r="E37" s="203" t="str">
        <f>'Core Indicators'!E37</f>
        <v>ETH</v>
      </c>
      <c r="F37" s="35">
        <f>'Core Indicators'!O37</f>
        <v>311484</v>
      </c>
      <c r="G37" s="35">
        <f>'Core Indicators'!W37</f>
        <v>30500000</v>
      </c>
      <c r="H37" s="35">
        <f>'Core Indicators'!AE37</f>
        <v>30500000</v>
      </c>
      <c r="I37" s="35">
        <f>'Core Indicators'!AM37</f>
        <v>2437000</v>
      </c>
      <c r="J37" s="35">
        <f>'Core Indicators'!AU37</f>
        <v>0</v>
      </c>
      <c r="K37" s="35">
        <f>'Core Indicators'!BC37</f>
        <v>0</v>
      </c>
      <c r="L37" s="35">
        <f>'Core Indicators'!BK37</f>
        <v>3146</v>
      </c>
      <c r="M37" s="35" t="e">
        <f>'Core Indicators'!BS37</f>
        <v>#N/A</v>
      </c>
      <c r="N37" s="35" t="e">
        <f>'Core Indicators'!CA37</f>
        <v>#N/A</v>
      </c>
      <c r="O37" s="35" t="e">
        <f>'Core Indicators'!CI37</f>
        <v>#N/A</v>
      </c>
      <c r="P37" s="35" t="e">
        <f>'Core Indicators'!CQ37</f>
        <v>#N/A</v>
      </c>
      <c r="Q37" s="35">
        <f>'Core Indicators'!DG37</f>
        <v>0</v>
      </c>
      <c r="R37" s="35">
        <f>'Core Indicators'!DO37</f>
        <v>21100000</v>
      </c>
      <c r="S37" s="35">
        <f>'Core Indicators'!DW37</f>
        <v>6899000</v>
      </c>
      <c r="T37" s="35">
        <f>'Core Indicators'!EE37</f>
        <v>2100000</v>
      </c>
      <c r="U37" s="35">
        <f>'Core Indicators'!EM37</f>
        <v>401000</v>
      </c>
      <c r="V37" s="35">
        <f>'Core Indicators'!FC37</f>
        <v>4</v>
      </c>
      <c r="W37" s="35">
        <f>'Core Indicators'!FK37</f>
        <v>0</v>
      </c>
      <c r="X37" s="35">
        <f>'Core Indicators'!FS37</f>
        <v>210000</v>
      </c>
      <c r="Y37" s="35">
        <f>'Core Indicators'!GA37</f>
        <v>3</v>
      </c>
      <c r="Z37" s="35">
        <f>'Core Indicators'!GI37</f>
        <v>3</v>
      </c>
      <c r="AA37" s="35">
        <f>'Core Indicators'!GQ37</f>
        <v>3</v>
      </c>
      <c r="AB37" s="35">
        <f>'Core Indicators'!GY37</f>
        <v>3</v>
      </c>
      <c r="AC37" s="35">
        <f>'Core Indicators'!HG37</f>
        <v>3</v>
      </c>
      <c r="AD37" s="35">
        <f>'Core Indicators'!HO37</f>
        <v>3</v>
      </c>
      <c r="AE37" s="35">
        <f>'Core Indicators'!HW37</f>
        <v>3</v>
      </c>
      <c r="AF37" s="35">
        <f>'Core Indicators'!IE37</f>
        <v>3</v>
      </c>
      <c r="AG37" s="35">
        <f>'Core Indicators'!IM37</f>
        <v>3</v>
      </c>
    </row>
    <row r="38" spans="1:33" ht="20.100000000000001" customHeight="1" x14ac:dyDescent="0.25">
      <c r="A38" s="202" t="str">
        <f>'Core Indicators'!A:A</f>
        <v>Drought in Ethiopia</v>
      </c>
      <c r="B38" s="202" t="str">
        <f>'Core Indicators'!B:B</f>
        <v>Drought</v>
      </c>
      <c r="C38" s="202" t="str">
        <f>'Core Indicators'!C38</f>
        <v>ETH005</v>
      </c>
      <c r="D38" s="202" t="str">
        <f>'Core Indicators'!D38</f>
        <v>Ethiopia</v>
      </c>
      <c r="E38" s="202" t="str">
        <f>'Core Indicators'!E38</f>
        <v>ETH</v>
      </c>
      <c r="F38" s="36">
        <f>'Core Indicators'!O38</f>
        <v>618190</v>
      </c>
      <c r="G38" s="36">
        <f>'Core Indicators'!W38</f>
        <v>62500000</v>
      </c>
      <c r="H38" s="36">
        <f>'Core Indicators'!AE38</f>
        <v>8000000</v>
      </c>
      <c r="I38" s="36">
        <f>'Core Indicators'!AM38</f>
        <v>413000</v>
      </c>
      <c r="J38" s="36" t="str">
        <f>'Core Indicators'!AU38</f>
        <v>x</v>
      </c>
      <c r="K38" s="36" t="str">
        <f>'Core Indicators'!BC38</f>
        <v>x</v>
      </c>
      <c r="L38" s="36">
        <f>'Core Indicators'!BK38</f>
        <v>0</v>
      </c>
      <c r="M38" s="36" t="str">
        <f>'Core Indicators'!BS38</f>
        <v>x</v>
      </c>
      <c r="N38" s="36" t="str">
        <f>'Core Indicators'!CA38</f>
        <v>x</v>
      </c>
      <c r="O38" s="36" t="e">
        <f>'Core Indicators'!CI38</f>
        <v>#N/A</v>
      </c>
      <c r="P38" s="36" t="str">
        <f>'Core Indicators'!CQ38</f>
        <v>x</v>
      </c>
      <c r="Q38" s="36">
        <f>'Core Indicators'!DG38</f>
        <v>54500000</v>
      </c>
      <c r="R38" s="36">
        <f>'Core Indicators'!DO38</f>
        <v>7587000</v>
      </c>
      <c r="S38" s="36">
        <f>'Core Indicators'!DW38</f>
        <v>413000</v>
      </c>
      <c r="T38" s="36">
        <f>'Core Indicators'!EE38</f>
        <v>0</v>
      </c>
      <c r="U38" s="36">
        <f>'Core Indicators'!EM38</f>
        <v>0</v>
      </c>
      <c r="V38" s="36">
        <f>'Core Indicators'!FC38</f>
        <v>3</v>
      </c>
      <c r="W38" s="36" t="str">
        <f>'Core Indicators'!FK38</f>
        <v>x</v>
      </c>
      <c r="X38" s="36" t="str">
        <f>'Core Indicators'!FS38</f>
        <v>x</v>
      </c>
      <c r="Y38" s="36">
        <f>'Core Indicators'!GA38</f>
        <v>2</v>
      </c>
      <c r="Z38" s="36">
        <f>'Core Indicators'!GI38</f>
        <v>1</v>
      </c>
      <c r="AA38" s="36">
        <f>'Core Indicators'!GQ38</f>
        <v>1</v>
      </c>
      <c r="AB38" s="36">
        <f>'Core Indicators'!GY38</f>
        <v>0</v>
      </c>
      <c r="AC38" s="36">
        <f>'Core Indicators'!HG38</f>
        <v>0</v>
      </c>
      <c r="AD38" s="36">
        <f>'Core Indicators'!HO38</f>
        <v>2</v>
      </c>
      <c r="AE38" s="36">
        <f>'Core Indicators'!HW38</f>
        <v>3</v>
      </c>
      <c r="AF38" s="36">
        <f>'Core Indicators'!IE38</f>
        <v>3</v>
      </c>
      <c r="AG38" s="36">
        <f>'Core Indicators'!IM38</f>
        <v>1</v>
      </c>
    </row>
    <row r="39" spans="1:33" ht="20.100000000000001" customHeight="1" x14ac:dyDescent="0.25">
      <c r="A39" s="203" t="str">
        <f>'Core Indicators'!A:A</f>
        <v>Mixed migration flows in Greece</v>
      </c>
      <c r="B39" s="203" t="str">
        <f>'Core Indicators'!B:B</f>
        <v>International displacement</v>
      </c>
      <c r="C39" s="203" t="str">
        <f>'Core Indicators'!C39</f>
        <v>GRC002</v>
      </c>
      <c r="D39" s="203" t="str">
        <f>'Core Indicators'!D39</f>
        <v>Greece</v>
      </c>
      <c r="E39" s="203" t="str">
        <f>'Core Indicators'!E39</f>
        <v>GRC</v>
      </c>
      <c r="F39" s="35">
        <f>'Core Indicators'!O39</f>
        <v>3364.07</v>
      </c>
      <c r="G39" s="35">
        <f>'Core Indicators'!W39</f>
        <v>411000</v>
      </c>
      <c r="H39" s="35">
        <f>'Core Indicators'!AE39</f>
        <v>166000</v>
      </c>
      <c r="I39" s="35">
        <f>'Core Indicators'!AM39</f>
        <v>166000</v>
      </c>
      <c r="J39" s="35">
        <f>'Core Indicators'!AU39</f>
        <v>0</v>
      </c>
      <c r="K39" s="35" t="str">
        <f>'Core Indicators'!BC39</f>
        <v>x</v>
      </c>
      <c r="L39" s="35">
        <f>'Core Indicators'!BK39</f>
        <v>88</v>
      </c>
      <c r="M39" s="35" t="str">
        <f>'Core Indicators'!BS39</f>
        <v>x</v>
      </c>
      <c r="N39" s="35" t="str">
        <f>'Core Indicators'!CA39</f>
        <v>x</v>
      </c>
      <c r="O39" s="35" t="e">
        <f>'Core Indicators'!CI39</f>
        <v>#N/A</v>
      </c>
      <c r="P39" s="35" t="str">
        <f>'Core Indicators'!CQ39</f>
        <v>x</v>
      </c>
      <c r="Q39" s="35">
        <f>'Core Indicators'!DG39</f>
        <v>245000</v>
      </c>
      <c r="R39" s="35">
        <f>'Core Indicators'!DO39</f>
        <v>147000</v>
      </c>
      <c r="S39" s="35">
        <f>'Core Indicators'!DW39</f>
        <v>19000</v>
      </c>
      <c r="T39" s="35">
        <f>'Core Indicators'!EE39</f>
        <v>0</v>
      </c>
      <c r="U39" s="35">
        <f>'Core Indicators'!EM39</f>
        <v>0</v>
      </c>
      <c r="V39" s="35">
        <f>'Core Indicators'!FC39</f>
        <v>2</v>
      </c>
      <c r="W39" s="35" t="str">
        <f>'Core Indicators'!FK39</f>
        <v>x</v>
      </c>
      <c r="X39" s="35" t="str">
        <f>'Core Indicators'!FS39</f>
        <v>x</v>
      </c>
      <c r="Y39" s="35">
        <f>'Core Indicators'!GA39</f>
        <v>1</v>
      </c>
      <c r="Z39" s="35">
        <f>'Core Indicators'!GI39</f>
        <v>0</v>
      </c>
      <c r="AA39" s="35">
        <f>'Core Indicators'!GQ39</f>
        <v>2</v>
      </c>
      <c r="AB39" s="35">
        <f>'Core Indicators'!GY39</f>
        <v>0</v>
      </c>
      <c r="AC39" s="35">
        <f>'Core Indicators'!HG39</f>
        <v>2</v>
      </c>
      <c r="AD39" s="35">
        <f>'Core Indicators'!HO39</f>
        <v>2</v>
      </c>
      <c r="AE39" s="35">
        <f>'Core Indicators'!HW39</f>
        <v>0</v>
      </c>
      <c r="AF39" s="35">
        <f>'Core Indicators'!IE39</f>
        <v>0</v>
      </c>
      <c r="AG39" s="35">
        <f>'Core Indicators'!IM39</f>
        <v>0</v>
      </c>
    </row>
    <row r="40" spans="1:33" ht="20.100000000000001" customHeight="1" x14ac:dyDescent="0.25">
      <c r="A40" s="202" t="str">
        <f>'Core Indicators'!A:A</f>
        <v>Complex crisis in Guatemala</v>
      </c>
      <c r="B40" s="202" t="str">
        <f>'Core Indicators'!B:B</f>
        <v>Complex crisis</v>
      </c>
      <c r="C40" s="202" t="str">
        <f>'Core Indicators'!C40</f>
        <v>GTM001</v>
      </c>
      <c r="D40" s="202" t="str">
        <f>'Core Indicators'!D40</f>
        <v>Guatemala</v>
      </c>
      <c r="E40" s="202" t="str">
        <f>'Core Indicators'!E40</f>
        <v>GTM</v>
      </c>
      <c r="F40" s="36">
        <f>'Core Indicators'!O40</f>
        <v>108889</v>
      </c>
      <c r="G40" s="36">
        <f>'Core Indicators'!W40</f>
        <v>17100000</v>
      </c>
      <c r="H40" s="36">
        <f>'Core Indicators'!AE40</f>
        <v>5700000</v>
      </c>
      <c r="I40" s="36">
        <f>'Core Indicators'!AM40</f>
        <v>242000</v>
      </c>
      <c r="J40" s="36" t="str">
        <f>'Core Indicators'!AU40</f>
        <v>x</v>
      </c>
      <c r="K40" s="36" t="str">
        <f>'Core Indicators'!BC40</f>
        <v>x</v>
      </c>
      <c r="L40" s="36">
        <f>'Core Indicators'!BK40</f>
        <v>2960</v>
      </c>
      <c r="M40" s="36">
        <f>'Core Indicators'!BS40</f>
        <v>0</v>
      </c>
      <c r="N40" s="36">
        <f>'Core Indicators'!CA40</f>
        <v>0</v>
      </c>
      <c r="O40" s="36" t="e">
        <f>'Core Indicators'!CI40</f>
        <v>#N/A</v>
      </c>
      <c r="P40" s="36" t="str">
        <f>'Core Indicators'!CQ40</f>
        <v>x</v>
      </c>
      <c r="Q40" s="36">
        <f>'Core Indicators'!DG40</f>
        <v>11400000</v>
      </c>
      <c r="R40" s="36">
        <f>'Core Indicators'!DO40</f>
        <v>1900000</v>
      </c>
      <c r="S40" s="36">
        <f>'Core Indicators'!DW40</f>
        <v>3300000</v>
      </c>
      <c r="T40" s="36">
        <f>'Core Indicators'!EE40</f>
        <v>174000</v>
      </c>
      <c r="U40" s="36">
        <f>'Core Indicators'!EM40</f>
        <v>326000</v>
      </c>
      <c r="V40" s="36">
        <f>'Core Indicators'!FC40</f>
        <v>3</v>
      </c>
      <c r="W40" s="36" t="str">
        <f>'Core Indicators'!FK40</f>
        <v>x</v>
      </c>
      <c r="X40" s="36" t="str">
        <f>'Core Indicators'!FS40</f>
        <v>x</v>
      </c>
      <c r="Y40" s="36">
        <f>'Core Indicators'!GA40</f>
        <v>0</v>
      </c>
      <c r="Z40" s="36">
        <f>'Core Indicators'!GI40</f>
        <v>1</v>
      </c>
      <c r="AA40" s="36">
        <f>'Core Indicators'!GQ40</f>
        <v>0</v>
      </c>
      <c r="AB40" s="36">
        <f>'Core Indicators'!GY40</f>
        <v>0</v>
      </c>
      <c r="AC40" s="36">
        <f>'Core Indicators'!HG40</f>
        <v>0</v>
      </c>
      <c r="AD40" s="36">
        <f>'Core Indicators'!HO40</f>
        <v>2</v>
      </c>
      <c r="AE40" s="36">
        <f>'Core Indicators'!HW40</f>
        <v>3</v>
      </c>
      <c r="AF40" s="36">
        <f>'Core Indicators'!IE40</f>
        <v>0</v>
      </c>
      <c r="AG40" s="36">
        <f>'Core Indicators'!IM40</f>
        <v>2</v>
      </c>
    </row>
    <row r="41" spans="1:33" ht="20.100000000000001" customHeight="1" x14ac:dyDescent="0.25">
      <c r="A41" s="203" t="str">
        <f>'Core Indicators'!A:A</f>
        <v>Complex crisis in Honduras</v>
      </c>
      <c r="B41" s="203" t="str">
        <f>'Core Indicators'!B:B</f>
        <v>Complex crisis</v>
      </c>
      <c r="C41" s="203" t="str">
        <f>'Core Indicators'!C41</f>
        <v>HND001</v>
      </c>
      <c r="D41" s="203" t="str">
        <f>'Core Indicators'!D41</f>
        <v>Honduras</v>
      </c>
      <c r="E41" s="203" t="str">
        <f>'Core Indicators'!E41</f>
        <v>HND</v>
      </c>
      <c r="F41" s="35">
        <f>'Core Indicators'!O41</f>
        <v>111900</v>
      </c>
      <c r="G41" s="35">
        <f>'Core Indicators'!W41</f>
        <v>9400000</v>
      </c>
      <c r="H41" s="35">
        <f>'Core Indicators'!AE41</f>
        <v>4000000</v>
      </c>
      <c r="I41" s="35">
        <f>'Core Indicators'!AM41</f>
        <v>245000</v>
      </c>
      <c r="J41" s="35" t="str">
        <f>'Core Indicators'!AU41</f>
        <v>x</v>
      </c>
      <c r="K41" s="35">
        <f>'Core Indicators'!BC41</f>
        <v>113000</v>
      </c>
      <c r="L41" s="35">
        <f>'Core Indicators'!BK41</f>
        <v>1909</v>
      </c>
      <c r="M41" s="35" t="str">
        <f>'Core Indicators'!BS41</f>
        <v>x</v>
      </c>
      <c r="N41" s="35" t="str">
        <f>'Core Indicators'!CA41</f>
        <v>x</v>
      </c>
      <c r="O41" s="35" t="e">
        <f>'Core Indicators'!CI41</f>
        <v>#N/A</v>
      </c>
      <c r="P41" s="35">
        <f>'Core Indicators'!CQ41</f>
        <v>12965</v>
      </c>
      <c r="Q41" s="35">
        <f>'Core Indicators'!DG41</f>
        <v>5400000</v>
      </c>
      <c r="R41" s="35">
        <f>'Core Indicators'!DO41</f>
        <v>706000</v>
      </c>
      <c r="S41" s="35">
        <f>'Core Indicators'!DW41</f>
        <v>2679000</v>
      </c>
      <c r="T41" s="35">
        <f>'Core Indicators'!EE41</f>
        <v>615000</v>
      </c>
      <c r="U41" s="35">
        <f>'Core Indicators'!EM41</f>
        <v>0</v>
      </c>
      <c r="V41" s="35">
        <f>'Core Indicators'!FC41</f>
        <v>3</v>
      </c>
      <c r="W41" s="35" t="str">
        <f>'Core Indicators'!FK41</f>
        <v>x</v>
      </c>
      <c r="X41" s="35" t="str">
        <f>'Core Indicators'!FS41</f>
        <v>x</v>
      </c>
      <c r="Y41" s="35">
        <f>'Core Indicators'!GA41</f>
        <v>0</v>
      </c>
      <c r="Z41" s="35">
        <f>'Core Indicators'!GI41</f>
        <v>1</v>
      </c>
      <c r="AA41" s="35">
        <f>'Core Indicators'!GQ41</f>
        <v>1</v>
      </c>
      <c r="AB41" s="35">
        <f>'Core Indicators'!GY41</f>
        <v>0</v>
      </c>
      <c r="AC41" s="35">
        <f>'Core Indicators'!HG41</f>
        <v>2</v>
      </c>
      <c r="AD41" s="35">
        <f>'Core Indicators'!HO41</f>
        <v>2</v>
      </c>
      <c r="AE41" s="35">
        <f>'Core Indicators'!HW41</f>
        <v>3</v>
      </c>
      <c r="AF41" s="35">
        <f>'Core Indicators'!IE41</f>
        <v>0</v>
      </c>
      <c r="AG41" s="35">
        <f>'Core Indicators'!IM41</f>
        <v>2</v>
      </c>
    </row>
    <row r="42" spans="1:33" ht="20.100000000000001" customHeight="1" x14ac:dyDescent="0.25">
      <c r="A42" s="202" t="str">
        <f>'Core Indicators'!A:A</f>
        <v>Complex crisis in Haiti</v>
      </c>
      <c r="B42" s="202" t="str">
        <f>'Core Indicators'!B:B</f>
        <v>Complex crisis</v>
      </c>
      <c r="C42" s="202" t="str">
        <f>'Core Indicators'!C42</f>
        <v>HTI001</v>
      </c>
      <c r="D42" s="202" t="str">
        <f>'Core Indicators'!D42</f>
        <v>Haiti</v>
      </c>
      <c r="E42" s="202" t="str">
        <f>'Core Indicators'!E42</f>
        <v>HTI</v>
      </c>
      <c r="F42" s="36">
        <f>'Core Indicators'!O42</f>
        <v>27166</v>
      </c>
      <c r="G42" s="36">
        <f>'Core Indicators'!W42</f>
        <v>10898000</v>
      </c>
      <c r="H42" s="36">
        <f>'Core Indicators'!AE42</f>
        <v>6950000</v>
      </c>
      <c r="I42" s="36">
        <f>'Core Indicators'!AM42</f>
        <v>180000</v>
      </c>
      <c r="J42" s="36">
        <f>'Core Indicators'!AU42</f>
        <v>0</v>
      </c>
      <c r="K42" s="36">
        <f>'Core Indicators'!BC42</f>
        <v>0</v>
      </c>
      <c r="L42" s="36">
        <f>'Core Indicators'!BK42</f>
        <v>2208</v>
      </c>
      <c r="M42" s="36">
        <f>'Core Indicators'!BS42</f>
        <v>52953</v>
      </c>
      <c r="N42" s="36">
        <f>'Core Indicators'!CA42</f>
        <v>52953</v>
      </c>
      <c r="O42" s="36" t="e">
        <f>'Core Indicators'!CI42</f>
        <v>#N/A</v>
      </c>
      <c r="P42" s="36" t="str">
        <f>'Core Indicators'!CQ42</f>
        <v>x</v>
      </c>
      <c r="Q42" s="36">
        <f>'Core Indicators'!DG42</f>
        <v>3948000</v>
      </c>
      <c r="R42" s="36">
        <f>'Core Indicators'!DO42</f>
        <v>1900000</v>
      </c>
      <c r="S42" s="36">
        <f>'Core Indicators'!DW42</f>
        <v>2550000</v>
      </c>
      <c r="T42" s="36">
        <f>'Core Indicators'!EE42</f>
        <v>1500000</v>
      </c>
      <c r="U42" s="36">
        <f>'Core Indicators'!EM42</f>
        <v>1000000</v>
      </c>
      <c r="V42" s="36">
        <f>'Core Indicators'!FC42</f>
        <v>3</v>
      </c>
      <c r="W42" s="36" t="str">
        <f>'Core Indicators'!FK42</f>
        <v>x</v>
      </c>
      <c r="X42" s="36" t="str">
        <f>'Core Indicators'!FS42</f>
        <v>x</v>
      </c>
      <c r="Y42" s="36">
        <f>'Core Indicators'!GA42</f>
        <v>0</v>
      </c>
      <c r="Z42" s="36">
        <f>'Core Indicators'!GI42</f>
        <v>3</v>
      </c>
      <c r="AA42" s="36">
        <f>'Core Indicators'!GQ42</f>
        <v>3</v>
      </c>
      <c r="AB42" s="36">
        <f>'Core Indicators'!GY42</f>
        <v>3</v>
      </c>
      <c r="AC42" s="36">
        <f>'Core Indicators'!HG42</f>
        <v>0</v>
      </c>
      <c r="AD42" s="36">
        <f>'Core Indicators'!HO42</f>
        <v>2</v>
      </c>
      <c r="AE42" s="36">
        <f>'Core Indicators'!HW42</f>
        <v>1</v>
      </c>
      <c r="AF42" s="36">
        <f>'Core Indicators'!IE42</f>
        <v>0</v>
      </c>
      <c r="AG42" s="36">
        <f>'Core Indicators'!IM42</f>
        <v>3</v>
      </c>
    </row>
    <row r="43" spans="1:33" ht="20.100000000000001" customHeight="1" x14ac:dyDescent="0.25">
      <c r="A43" s="203" t="str">
        <f>'Core Indicators'!A:A</f>
        <v xml:space="preserve">Nippes Earthquake </v>
      </c>
      <c r="B43" s="203" t="str">
        <f>'Core Indicators'!B:B</f>
        <v>Earthquake</v>
      </c>
      <c r="C43" s="203" t="str">
        <f>'Core Indicators'!C43</f>
        <v>HTI002</v>
      </c>
      <c r="D43" s="203" t="str">
        <f>'Core Indicators'!D43</f>
        <v>Haiti</v>
      </c>
      <c r="E43" s="203" t="str">
        <f>'Core Indicators'!E43</f>
        <v>HTI</v>
      </c>
      <c r="F43" s="35">
        <f>'Core Indicators'!O43</f>
        <v>12851</v>
      </c>
      <c r="G43" s="35">
        <f>'Core Indicators'!W43</f>
        <v>6429000</v>
      </c>
      <c r="H43" s="35">
        <f>'Core Indicators'!AE43</f>
        <v>800000</v>
      </c>
      <c r="I43" s="35">
        <f>'Core Indicators'!AM43</f>
        <v>160000</v>
      </c>
      <c r="J43" s="35">
        <f>'Core Indicators'!AU43</f>
        <v>12268</v>
      </c>
      <c r="K43" s="35">
        <f>'Core Indicators'!BC43</f>
        <v>9915</v>
      </c>
      <c r="L43" s="35">
        <f>'Core Indicators'!BK43</f>
        <v>2189</v>
      </c>
      <c r="M43" s="35">
        <f>'Core Indicators'!BS43</f>
        <v>92821</v>
      </c>
      <c r="N43" s="35">
        <f>'Core Indicators'!CA43</f>
        <v>61689</v>
      </c>
      <c r="O43" s="35" t="e">
        <f>'Core Indicators'!CI43</f>
        <v>#N/A</v>
      </c>
      <c r="P43" s="35" t="str">
        <f>'Core Indicators'!CQ43</f>
        <v>x</v>
      </c>
      <c r="Q43" s="35">
        <f>'Core Indicators'!DG43</f>
        <v>5629000</v>
      </c>
      <c r="R43" s="35">
        <f>'Core Indicators'!DO43</f>
        <v>150000</v>
      </c>
      <c r="S43" s="35">
        <f>'Core Indicators'!DW43</f>
        <v>650000</v>
      </c>
      <c r="T43" s="35">
        <f>'Core Indicators'!EE43</f>
        <v>0</v>
      </c>
      <c r="U43" s="35">
        <f>'Core Indicators'!EM43</f>
        <v>0</v>
      </c>
      <c r="V43" s="35">
        <f>'Core Indicators'!FC43</f>
        <v>3</v>
      </c>
      <c r="W43" s="35" t="str">
        <f>'Core Indicators'!FK43</f>
        <v>x</v>
      </c>
      <c r="X43" s="35" t="str">
        <f>'Core Indicators'!FS43</f>
        <v>x</v>
      </c>
      <c r="Y43" s="35">
        <f>'Core Indicators'!GA43</f>
        <v>0</v>
      </c>
      <c r="Z43" s="35">
        <f>'Core Indicators'!GI43</f>
        <v>3</v>
      </c>
      <c r="AA43" s="35">
        <f>'Core Indicators'!GQ43</f>
        <v>3</v>
      </c>
      <c r="AB43" s="35">
        <f>'Core Indicators'!GY43</f>
        <v>3</v>
      </c>
      <c r="AC43" s="35">
        <f>'Core Indicators'!HG43</f>
        <v>0</v>
      </c>
      <c r="AD43" s="35">
        <f>'Core Indicators'!HO43</f>
        <v>2</v>
      </c>
      <c r="AE43" s="35">
        <f>'Core Indicators'!HW43</f>
        <v>1</v>
      </c>
      <c r="AF43" s="35">
        <f>'Core Indicators'!IE43</f>
        <v>0</v>
      </c>
      <c r="AG43" s="35">
        <f>'Core Indicators'!IM43</f>
        <v>3</v>
      </c>
    </row>
    <row r="44" spans="1:33" ht="20.100000000000001" customHeight="1" x14ac:dyDescent="0.25">
      <c r="A44" s="202" t="str">
        <f>'Core Indicators'!A:A</f>
        <v>Displacement from Ukraine conflict in Hungary</v>
      </c>
      <c r="B44" s="202" t="str">
        <f>'Core Indicators'!B:B</f>
        <v>International displacement</v>
      </c>
      <c r="C44" s="202" t="str">
        <f>'Core Indicators'!C44</f>
        <v>HUN002</v>
      </c>
      <c r="D44" s="202" t="str">
        <f>'Core Indicators'!D44</f>
        <v>Hungary</v>
      </c>
      <c r="E44" s="202" t="str">
        <f>'Core Indicators'!E44</f>
        <v>HUN</v>
      </c>
      <c r="F44" s="36">
        <f>'Core Indicators'!O44</f>
        <v>275</v>
      </c>
      <c r="G44" s="36">
        <f>'Core Indicators'!W44</f>
        <v>520000</v>
      </c>
      <c r="H44" s="36">
        <f>'Core Indicators'!AE44</f>
        <v>404000</v>
      </c>
      <c r="I44" s="36">
        <f>'Core Indicators'!AM44</f>
        <v>404000</v>
      </c>
      <c r="J44" s="36" t="e">
        <f>'Core Indicators'!AU44</f>
        <v>#N/A</v>
      </c>
      <c r="K44" s="36" t="e">
        <f>'Core Indicators'!BC44</f>
        <v>#N/A</v>
      </c>
      <c r="L44" s="36">
        <f>'Core Indicators'!BK44</f>
        <v>0</v>
      </c>
      <c r="M44" s="36" t="e">
        <f>'Core Indicators'!BS44</f>
        <v>#N/A</v>
      </c>
      <c r="N44" s="36" t="e">
        <f>'Core Indicators'!CA44</f>
        <v>#N/A</v>
      </c>
      <c r="O44" s="36" t="e">
        <f>'Core Indicators'!CI44</f>
        <v>#N/A</v>
      </c>
      <c r="P44" s="36" t="e">
        <f>'Core Indicators'!CQ44</f>
        <v>#N/A</v>
      </c>
      <c r="Q44" s="36">
        <f>'Core Indicators'!DG44</f>
        <v>116000</v>
      </c>
      <c r="R44" s="36">
        <f>'Core Indicators'!DO44</f>
        <v>404000</v>
      </c>
      <c r="S44" s="36">
        <f>'Core Indicators'!DW44</f>
        <v>0</v>
      </c>
      <c r="T44" s="36">
        <f>'Core Indicators'!EE44</f>
        <v>0</v>
      </c>
      <c r="U44" s="36">
        <f>'Core Indicators'!EM44</f>
        <v>0</v>
      </c>
      <c r="V44" s="36">
        <f>'Core Indicators'!FC44</f>
        <v>2</v>
      </c>
      <c r="W44" s="36" t="e">
        <f>'Core Indicators'!FK44</f>
        <v>#N/A</v>
      </c>
      <c r="X44" s="36" t="e">
        <f>'Core Indicators'!FS44</f>
        <v>#N/A</v>
      </c>
      <c r="Y44" s="36">
        <f>'Core Indicators'!GA44</f>
        <v>0</v>
      </c>
      <c r="Z44" s="36">
        <f>'Core Indicators'!GI44</f>
        <v>0</v>
      </c>
      <c r="AA44" s="36">
        <f>'Core Indicators'!GQ44</f>
        <v>1</v>
      </c>
      <c r="AB44" s="36">
        <f>'Core Indicators'!GY44</f>
        <v>0</v>
      </c>
      <c r="AC44" s="36">
        <f>'Core Indicators'!HG44</f>
        <v>0</v>
      </c>
      <c r="AD44" s="36">
        <f>'Core Indicators'!HO44</f>
        <v>0</v>
      </c>
      <c r="AE44" s="36">
        <f>'Core Indicators'!HW44</f>
        <v>0</v>
      </c>
      <c r="AF44" s="36">
        <f>'Core Indicators'!IE44</f>
        <v>0</v>
      </c>
      <c r="AG44" s="36">
        <f>'Core Indicators'!IM44</f>
        <v>0</v>
      </c>
    </row>
    <row r="45" spans="1:33" ht="20.100000000000001" customHeight="1" x14ac:dyDescent="0.25">
      <c r="A45" s="203" t="str">
        <f>'Core Indicators'!A:A</f>
        <v>Papua Conflict</v>
      </c>
      <c r="B45" s="203" t="str">
        <f>'Core Indicators'!B:B</f>
        <v>Conflict</v>
      </c>
      <c r="C45" s="203" t="str">
        <f>'Core Indicators'!C45</f>
        <v>IDN002</v>
      </c>
      <c r="D45" s="203" t="str">
        <f>'Core Indicators'!D45</f>
        <v>Indonesia</v>
      </c>
      <c r="E45" s="203" t="str">
        <f>'Core Indicators'!E45</f>
        <v>IDN</v>
      </c>
      <c r="F45" s="35">
        <f>'Core Indicators'!O45</f>
        <v>416060</v>
      </c>
      <c r="G45" s="35">
        <f>'Core Indicators'!W45</f>
        <v>3594000</v>
      </c>
      <c r="H45" s="35">
        <f>'Core Indicators'!AE45</f>
        <v>3594000</v>
      </c>
      <c r="I45" s="35">
        <f>'Core Indicators'!AM45</f>
        <v>100000</v>
      </c>
      <c r="J45" s="35" t="str">
        <f>'Core Indicators'!AU45</f>
        <v>x</v>
      </c>
      <c r="K45" s="35" t="str">
        <f>'Core Indicators'!BC45</f>
        <v>x</v>
      </c>
      <c r="L45" s="35">
        <f>'Core Indicators'!BK45</f>
        <v>122</v>
      </c>
      <c r="M45" s="35" t="str">
        <f>'Core Indicators'!BS45</f>
        <v>x</v>
      </c>
      <c r="N45" s="35" t="str">
        <f>'Core Indicators'!CA45</f>
        <v>x</v>
      </c>
      <c r="O45" s="35" t="e">
        <f>'Core Indicators'!CI45</f>
        <v>#N/A</v>
      </c>
      <c r="P45" s="35" t="str">
        <f>'Core Indicators'!CQ45</f>
        <v>x</v>
      </c>
      <c r="Q45" s="35">
        <f>'Core Indicators'!DG45</f>
        <v>3494000</v>
      </c>
      <c r="R45" s="35">
        <f>'Core Indicators'!DO45</f>
        <v>0</v>
      </c>
      <c r="S45" s="35">
        <f>'Core Indicators'!DW45</f>
        <v>100000</v>
      </c>
      <c r="T45" s="35">
        <f>'Core Indicators'!EE45</f>
        <v>0</v>
      </c>
      <c r="U45" s="35">
        <f>'Core Indicators'!EM45</f>
        <v>0</v>
      </c>
      <c r="V45" s="35">
        <f>'Core Indicators'!FC45</f>
        <v>4</v>
      </c>
      <c r="W45" s="35" t="str">
        <f>'Core Indicators'!FK45</f>
        <v>x</v>
      </c>
      <c r="X45" s="35" t="str">
        <f>'Core Indicators'!FS45</f>
        <v>x</v>
      </c>
      <c r="Y45" s="35">
        <f>'Core Indicators'!GA45</f>
        <v>1</v>
      </c>
      <c r="Z45" s="35">
        <f>'Core Indicators'!GI45</f>
        <v>2</v>
      </c>
      <c r="AA45" s="35">
        <f>'Core Indicators'!GQ45</f>
        <v>2</v>
      </c>
      <c r="AB45" s="35">
        <f>'Core Indicators'!GY45</f>
        <v>0</v>
      </c>
      <c r="AC45" s="35">
        <f>'Core Indicators'!HG45</f>
        <v>2</v>
      </c>
      <c r="AD45" s="35">
        <f>'Core Indicators'!HO45</f>
        <v>2</v>
      </c>
      <c r="AE45" s="35">
        <f>'Core Indicators'!HW45</f>
        <v>2</v>
      </c>
      <c r="AF45" s="35">
        <f>'Core Indicators'!IE45</f>
        <v>1</v>
      </c>
      <c r="AG45" s="35">
        <f>'Core Indicators'!IM45</f>
        <v>1</v>
      </c>
    </row>
    <row r="46" spans="1:33" ht="20.100000000000001" customHeight="1" x14ac:dyDescent="0.25">
      <c r="A46" s="202" t="str">
        <f>'Core Indicators'!A:A</f>
        <v>Conflict in Jammu and Kashmir</v>
      </c>
      <c r="B46" s="202" t="str">
        <f>'Core Indicators'!B:B</f>
        <v>Conflict</v>
      </c>
      <c r="C46" s="202" t="str">
        <f>'Core Indicators'!C46</f>
        <v>IND002</v>
      </c>
      <c r="D46" s="202" t="str">
        <f>'Core Indicators'!D46</f>
        <v>India</v>
      </c>
      <c r="E46" s="202" t="str">
        <f>'Core Indicators'!E46</f>
        <v>IND</v>
      </c>
      <c r="F46" s="36">
        <f>'Core Indicators'!O46</f>
        <v>222236</v>
      </c>
      <c r="G46" s="36">
        <f>'Core Indicators'!W46</f>
        <v>12541000</v>
      </c>
      <c r="H46" s="36" t="str">
        <f>'Core Indicators'!AE46</f>
        <v>x</v>
      </c>
      <c r="I46" s="36" t="str">
        <f>'Core Indicators'!AM46</f>
        <v>x</v>
      </c>
      <c r="J46" s="36" t="str">
        <f>'Core Indicators'!AU46</f>
        <v>x</v>
      </c>
      <c r="K46" s="36" t="str">
        <f>'Core Indicators'!BC46</f>
        <v>x</v>
      </c>
      <c r="L46" s="36">
        <f>'Core Indicators'!BK46</f>
        <v>173</v>
      </c>
      <c r="M46" s="36" t="str">
        <f>'Core Indicators'!BS46</f>
        <v>x</v>
      </c>
      <c r="N46" s="36" t="str">
        <f>'Core Indicators'!CA46</f>
        <v>x</v>
      </c>
      <c r="O46" s="36" t="e">
        <f>'Core Indicators'!CI46</f>
        <v>#N/A</v>
      </c>
      <c r="P46" s="36" t="str">
        <f>'Core Indicators'!CQ46</f>
        <v>x</v>
      </c>
      <c r="Q46" s="36">
        <f>'Core Indicators'!DG46</f>
        <v>12541000</v>
      </c>
      <c r="R46" s="36" t="str">
        <f>'Core Indicators'!DO46</f>
        <v>x</v>
      </c>
      <c r="S46" s="36" t="str">
        <f>'Core Indicators'!DW46</f>
        <v>x</v>
      </c>
      <c r="T46" s="36" t="str">
        <f>'Core Indicators'!EE46</f>
        <v>x</v>
      </c>
      <c r="U46" s="36" t="str">
        <f>'Core Indicators'!EM46</f>
        <v>x</v>
      </c>
      <c r="V46" s="36" t="str">
        <f>'Core Indicators'!FC46</f>
        <v>x</v>
      </c>
      <c r="W46" s="36" t="str">
        <f>'Core Indicators'!FK46</f>
        <v>x</v>
      </c>
      <c r="X46" s="36" t="str">
        <f>'Core Indicators'!FS46</f>
        <v>x</v>
      </c>
      <c r="Y46" s="36">
        <f>'Core Indicators'!GA46</f>
        <v>1</v>
      </c>
      <c r="Z46" s="36">
        <f>'Core Indicators'!GI46</f>
        <v>1</v>
      </c>
      <c r="AA46" s="36">
        <f>'Core Indicators'!GQ46</f>
        <v>1</v>
      </c>
      <c r="AB46" s="36">
        <f>'Core Indicators'!GY46</f>
        <v>0</v>
      </c>
      <c r="AC46" s="36">
        <f>'Core Indicators'!HG46</f>
        <v>0</v>
      </c>
      <c r="AD46" s="36">
        <f>'Core Indicators'!HO46</f>
        <v>0</v>
      </c>
      <c r="AE46" s="36">
        <f>'Core Indicators'!HW46</f>
        <v>0</v>
      </c>
      <c r="AF46" s="36">
        <f>'Core Indicators'!IE46</f>
        <v>1</v>
      </c>
      <c r="AG46" s="36">
        <f>'Core Indicators'!IM46</f>
        <v>0</v>
      </c>
    </row>
    <row r="47" spans="1:33" ht="20.100000000000001" customHeight="1" x14ac:dyDescent="0.25">
      <c r="A47" s="203" t="str">
        <f>'Core Indicators'!A:A</f>
        <v>Afghan Refugees in Iran</v>
      </c>
      <c r="B47" s="203" t="str">
        <f>'Core Indicators'!B:B</f>
        <v>International displacement</v>
      </c>
      <c r="C47" s="203" t="str">
        <f>'Core Indicators'!C47</f>
        <v>IRN004</v>
      </c>
      <c r="D47" s="203" t="str">
        <f>'Core Indicators'!D47</f>
        <v>Iran</v>
      </c>
      <c r="E47" s="203" t="str">
        <f>'Core Indicators'!E47</f>
        <v>IRN</v>
      </c>
      <c r="F47" s="35">
        <f>'Core Indicators'!O47</f>
        <v>239561</v>
      </c>
      <c r="G47" s="35">
        <f>'Core Indicators'!W47</f>
        <v>24823000</v>
      </c>
      <c r="H47" s="35">
        <f>'Core Indicators'!AE47</f>
        <v>3400000</v>
      </c>
      <c r="I47" s="35">
        <f>'Core Indicators'!AM47</f>
        <v>3400000</v>
      </c>
      <c r="J47" s="35" t="str">
        <f>'Core Indicators'!AU47</f>
        <v>x</v>
      </c>
      <c r="K47" s="35" t="str">
        <f>'Core Indicators'!BC47</f>
        <v>x</v>
      </c>
      <c r="L47" s="35" t="str">
        <f>'Core Indicators'!BK47</f>
        <v>x</v>
      </c>
      <c r="M47" s="35" t="str">
        <f>'Core Indicators'!BS47</f>
        <v>x</v>
      </c>
      <c r="N47" s="35" t="str">
        <f>'Core Indicators'!CA47</f>
        <v>x</v>
      </c>
      <c r="O47" s="35" t="e">
        <f>'Core Indicators'!CI47</f>
        <v>#N/A</v>
      </c>
      <c r="P47" s="35" t="str">
        <f>'Core Indicators'!CQ47</f>
        <v>x</v>
      </c>
      <c r="Q47" s="35">
        <f>'Core Indicators'!DG47</f>
        <v>21423000</v>
      </c>
      <c r="R47" s="35">
        <f>'Core Indicators'!DO47</f>
        <v>0</v>
      </c>
      <c r="S47" s="35">
        <f>'Core Indicators'!DW47</f>
        <v>800000</v>
      </c>
      <c r="T47" s="35">
        <f>'Core Indicators'!EE47</f>
        <v>2600000</v>
      </c>
      <c r="U47" s="35">
        <f>'Core Indicators'!EM47</f>
        <v>0</v>
      </c>
      <c r="V47" s="35">
        <f>'Core Indicators'!FC47</f>
        <v>2</v>
      </c>
      <c r="W47" s="35" t="str">
        <f>'Core Indicators'!FK47</f>
        <v>x</v>
      </c>
      <c r="X47" s="35" t="str">
        <f>'Core Indicators'!FS47</f>
        <v>x</v>
      </c>
      <c r="Y47" s="35">
        <f>'Core Indicators'!GA47</f>
        <v>1</v>
      </c>
      <c r="Z47" s="35">
        <f>'Core Indicators'!GI47</f>
        <v>0</v>
      </c>
      <c r="AA47" s="35">
        <f>'Core Indicators'!GQ47</f>
        <v>2</v>
      </c>
      <c r="AB47" s="35">
        <f>'Core Indicators'!GY47</f>
        <v>0</v>
      </c>
      <c r="AC47" s="35">
        <f>'Core Indicators'!HG47</f>
        <v>2</v>
      </c>
      <c r="AD47" s="35">
        <f>'Core Indicators'!HO47</f>
        <v>1</v>
      </c>
      <c r="AE47" s="35">
        <f>'Core Indicators'!HW47</f>
        <v>0</v>
      </c>
      <c r="AF47" s="35">
        <f>'Core Indicators'!IE47</f>
        <v>3</v>
      </c>
      <c r="AG47" s="35">
        <f>'Core Indicators'!IM47</f>
        <v>2</v>
      </c>
    </row>
    <row r="48" spans="1:33" ht="20.100000000000001" customHeight="1" x14ac:dyDescent="0.25">
      <c r="A48" s="202" t="str">
        <f>'Core Indicators'!A:A</f>
        <v>Multiple crises in Iraq</v>
      </c>
      <c r="B48" s="202" t="str">
        <f>'Core Indicators'!B:B</f>
        <v>Multiple crises country</v>
      </c>
      <c r="C48" s="202" t="str">
        <f>'Core Indicators'!C48</f>
        <v>IRQ001</v>
      </c>
      <c r="D48" s="202" t="str">
        <f>'Core Indicators'!D48</f>
        <v>Iraq</v>
      </c>
      <c r="E48" s="202" t="str">
        <f>'Core Indicators'!E48</f>
        <v>IRQ</v>
      </c>
      <c r="F48" s="36">
        <f>'Core Indicators'!O48</f>
        <v>383312</v>
      </c>
      <c r="G48" s="36">
        <f>'Core Indicators'!W48</f>
        <v>40576000</v>
      </c>
      <c r="H48" s="36">
        <f>'Core Indicators'!AE48</f>
        <v>5590000</v>
      </c>
      <c r="I48" s="36">
        <f>'Core Indicators'!AM48</f>
        <v>8496000</v>
      </c>
      <c r="J48" s="36" t="str">
        <f>'Core Indicators'!AU48</f>
        <v>x</v>
      </c>
      <c r="K48" s="36" t="str">
        <f>'Core Indicators'!BC48</f>
        <v>x</v>
      </c>
      <c r="L48" s="36">
        <f>'Core Indicators'!BK48</f>
        <v>810</v>
      </c>
      <c r="M48" s="36" t="str">
        <f>'Core Indicators'!BS48</f>
        <v>x</v>
      </c>
      <c r="N48" s="36" t="str">
        <f>'Core Indicators'!CA48</f>
        <v>x</v>
      </c>
      <c r="O48" s="36" t="e">
        <f>'Core Indicators'!CI48</f>
        <v>#N/A</v>
      </c>
      <c r="P48" s="36">
        <f>'Core Indicators'!CQ48</f>
        <v>133900</v>
      </c>
      <c r="Q48" s="36">
        <f>'Core Indicators'!DG48</f>
        <v>34986000</v>
      </c>
      <c r="R48" s="36">
        <f>'Core Indicators'!DO48</f>
        <v>2833000</v>
      </c>
      <c r="S48" s="36">
        <f>'Core Indicators'!DW48</f>
        <v>2232000</v>
      </c>
      <c r="T48" s="36">
        <f>'Core Indicators'!EE48</f>
        <v>379000</v>
      </c>
      <c r="U48" s="36">
        <f>'Core Indicators'!EM48</f>
        <v>146000</v>
      </c>
      <c r="V48" s="36">
        <f>'Core Indicators'!FC48</f>
        <v>5</v>
      </c>
      <c r="W48" s="36">
        <f>'Core Indicators'!FK48</f>
        <v>1500000</v>
      </c>
      <c r="X48" s="36">
        <f>'Core Indicators'!FS48</f>
        <v>300000</v>
      </c>
      <c r="Y48" s="36">
        <f>'Core Indicators'!GA48</f>
        <v>1</v>
      </c>
      <c r="Z48" s="36">
        <f>'Core Indicators'!GI48</f>
        <v>2</v>
      </c>
      <c r="AA48" s="36">
        <f>'Core Indicators'!GQ48</f>
        <v>2</v>
      </c>
      <c r="AB48" s="36">
        <f>'Core Indicators'!GY48</f>
        <v>0</v>
      </c>
      <c r="AC48" s="36">
        <f>'Core Indicators'!HG48</f>
        <v>3</v>
      </c>
      <c r="AD48" s="36">
        <f>'Core Indicators'!HO48</f>
        <v>3</v>
      </c>
      <c r="AE48" s="36">
        <f>'Core Indicators'!HW48</f>
        <v>1</v>
      </c>
      <c r="AF48" s="36">
        <f>'Core Indicators'!IE48</f>
        <v>3</v>
      </c>
      <c r="AG48" s="36">
        <f>'Core Indicators'!IM48</f>
        <v>1</v>
      </c>
    </row>
    <row r="49" spans="1:33" ht="20.100000000000001" customHeight="1" x14ac:dyDescent="0.25">
      <c r="A49" s="203" t="str">
        <f>'Core Indicators'!A:A</f>
        <v>Conflict  in Iraq</v>
      </c>
      <c r="B49" s="203" t="str">
        <f>'Core Indicators'!B:B</f>
        <v>Conflict</v>
      </c>
      <c r="C49" s="203" t="str">
        <f>'Core Indicators'!C49</f>
        <v>IRQ002</v>
      </c>
      <c r="D49" s="203" t="str">
        <f>'Core Indicators'!D49</f>
        <v>Iraq</v>
      </c>
      <c r="E49" s="203" t="str">
        <f>'Core Indicators'!E49</f>
        <v>IRQ</v>
      </c>
      <c r="F49" s="35">
        <f>'Core Indicators'!O49</f>
        <v>383312</v>
      </c>
      <c r="G49" s="35">
        <f>'Core Indicators'!W49</f>
        <v>40576000</v>
      </c>
      <c r="H49" s="35">
        <f>'Core Indicators'!AE49</f>
        <v>5300000</v>
      </c>
      <c r="I49" s="35">
        <f>'Core Indicators'!AM49</f>
        <v>8239000</v>
      </c>
      <c r="J49" s="35" t="str">
        <f>'Core Indicators'!AU49</f>
        <v>x</v>
      </c>
      <c r="K49" s="35" t="str">
        <f>'Core Indicators'!BC49</f>
        <v>x</v>
      </c>
      <c r="L49" s="35">
        <f>'Core Indicators'!BK49</f>
        <v>810</v>
      </c>
      <c r="M49" s="35" t="str">
        <f>'Core Indicators'!BS49</f>
        <v>x</v>
      </c>
      <c r="N49" s="35" t="str">
        <f>'Core Indicators'!CA49</f>
        <v>x</v>
      </c>
      <c r="O49" s="35" t="e">
        <f>'Core Indicators'!CI49</f>
        <v>#N/A</v>
      </c>
      <c r="P49" s="35">
        <f>'Core Indicators'!CQ49</f>
        <v>133900</v>
      </c>
      <c r="Q49" s="35">
        <f>'Core Indicators'!DG49</f>
        <v>35276000</v>
      </c>
      <c r="R49" s="35">
        <f>'Core Indicators'!DO49</f>
        <v>2800000</v>
      </c>
      <c r="S49" s="35">
        <f>'Core Indicators'!DW49</f>
        <v>2150000</v>
      </c>
      <c r="T49" s="35">
        <f>'Core Indicators'!EE49</f>
        <v>225000</v>
      </c>
      <c r="U49" s="35">
        <f>'Core Indicators'!EM49</f>
        <v>125000</v>
      </c>
      <c r="V49" s="35">
        <f>'Core Indicators'!FC49</f>
        <v>5</v>
      </c>
      <c r="W49" s="35">
        <f>'Core Indicators'!FK49</f>
        <v>1500000</v>
      </c>
      <c r="X49" s="35">
        <f>'Core Indicators'!FS49</f>
        <v>300000</v>
      </c>
      <c r="Y49" s="35">
        <f>'Core Indicators'!GA49</f>
        <v>1</v>
      </c>
      <c r="Z49" s="35">
        <f>'Core Indicators'!GI49</f>
        <v>2</v>
      </c>
      <c r="AA49" s="35">
        <f>'Core Indicators'!GQ49</f>
        <v>2</v>
      </c>
      <c r="AB49" s="35">
        <f>'Core Indicators'!GY49</f>
        <v>0</v>
      </c>
      <c r="AC49" s="35">
        <f>'Core Indicators'!HG49</f>
        <v>3</v>
      </c>
      <c r="AD49" s="35">
        <f>'Core Indicators'!HO49</f>
        <v>3</v>
      </c>
      <c r="AE49" s="35">
        <f>'Core Indicators'!HW49</f>
        <v>1</v>
      </c>
      <c r="AF49" s="35">
        <f>'Core Indicators'!IE49</f>
        <v>3</v>
      </c>
      <c r="AG49" s="35">
        <f>'Core Indicators'!IM49</f>
        <v>1</v>
      </c>
    </row>
    <row r="50" spans="1:33" ht="20.100000000000001" customHeight="1" x14ac:dyDescent="0.25">
      <c r="A50" s="202" t="str">
        <f>'Core Indicators'!A:A</f>
        <v>Syrian and Palestinian refugees in iraq</v>
      </c>
      <c r="B50" s="202" t="str">
        <f>'Core Indicators'!B:B</f>
        <v>International displacement</v>
      </c>
      <c r="C50" s="202" t="str">
        <f>'Core Indicators'!C50</f>
        <v>IRQ003</v>
      </c>
      <c r="D50" s="202" t="str">
        <f>'Core Indicators'!D50</f>
        <v>Iraq</v>
      </c>
      <c r="E50" s="202" t="str">
        <f>'Core Indicators'!E50</f>
        <v>IRQ</v>
      </c>
      <c r="F50" s="36">
        <f>'Core Indicators'!O50</f>
        <v>40643</v>
      </c>
      <c r="G50" s="36">
        <f>'Core Indicators'!W50</f>
        <v>5150000</v>
      </c>
      <c r="H50" s="36">
        <f>'Core Indicators'!AE50</f>
        <v>522000</v>
      </c>
      <c r="I50" s="36">
        <f>'Core Indicators'!AM50</f>
        <v>257000</v>
      </c>
      <c r="J50" s="36" t="str">
        <f>'Core Indicators'!AU50</f>
        <v>x</v>
      </c>
      <c r="K50" s="36" t="str">
        <f>'Core Indicators'!BC50</f>
        <v>x</v>
      </c>
      <c r="L50" s="36" t="str">
        <f>'Core Indicators'!BK50</f>
        <v>x</v>
      </c>
      <c r="M50" s="36" t="str">
        <f>'Core Indicators'!BS50</f>
        <v>x</v>
      </c>
      <c r="N50" s="36">
        <f>'Core Indicators'!CA50</f>
        <v>0</v>
      </c>
      <c r="O50" s="36" t="e">
        <f>'Core Indicators'!CI50</f>
        <v>#N/A</v>
      </c>
      <c r="P50" s="36" t="str">
        <f>'Core Indicators'!CQ50</f>
        <v>x</v>
      </c>
      <c r="Q50" s="36">
        <f>'Core Indicators'!DG50</f>
        <v>4628000</v>
      </c>
      <c r="R50" s="36">
        <f>'Core Indicators'!DO50</f>
        <v>33000</v>
      </c>
      <c r="S50" s="36">
        <f>'Core Indicators'!DW50</f>
        <v>314000</v>
      </c>
      <c r="T50" s="36">
        <f>'Core Indicators'!EE50</f>
        <v>154000</v>
      </c>
      <c r="U50" s="36">
        <f>'Core Indicators'!EM50</f>
        <v>21000</v>
      </c>
      <c r="V50" s="36">
        <f>'Core Indicators'!FC50</f>
        <v>5</v>
      </c>
      <c r="W50" s="36" t="str">
        <f>'Core Indicators'!FK50</f>
        <v>x</v>
      </c>
      <c r="X50" s="36">
        <f>'Core Indicators'!FS50</f>
        <v>0</v>
      </c>
      <c r="Y50" s="36">
        <f>'Core Indicators'!GA50</f>
        <v>0</v>
      </c>
      <c r="Z50" s="36">
        <f>'Core Indicators'!GI50</f>
        <v>1</v>
      </c>
      <c r="AA50" s="36">
        <f>'Core Indicators'!GQ50</f>
        <v>0</v>
      </c>
      <c r="AB50" s="36">
        <f>'Core Indicators'!GY50</f>
        <v>0</v>
      </c>
      <c r="AC50" s="36">
        <f>'Core Indicators'!HG50</f>
        <v>1</v>
      </c>
      <c r="AD50" s="36">
        <f>'Core Indicators'!HO50</f>
        <v>2</v>
      </c>
      <c r="AE50" s="36">
        <f>'Core Indicators'!HW50</f>
        <v>0</v>
      </c>
      <c r="AF50" s="36">
        <f>'Core Indicators'!IE50</f>
        <v>3</v>
      </c>
      <c r="AG50" s="36">
        <f>'Core Indicators'!IM50</f>
        <v>0</v>
      </c>
    </row>
    <row r="51" spans="1:33" ht="20.100000000000001" customHeight="1" x14ac:dyDescent="0.25">
      <c r="A51" s="203" t="str">
        <f>'Core Indicators'!A:A</f>
        <v>Mixed migration flows in Italy</v>
      </c>
      <c r="B51" s="203" t="str">
        <f>'Core Indicators'!B:B</f>
        <v>International displacement</v>
      </c>
      <c r="C51" s="203" t="str">
        <f>'Core Indicators'!C51</f>
        <v>ITA002</v>
      </c>
      <c r="D51" s="203" t="str">
        <f>'Core Indicators'!D51</f>
        <v>Italy</v>
      </c>
      <c r="E51" s="203" t="str">
        <f>'Core Indicators'!E51</f>
        <v>ITA</v>
      </c>
      <c r="F51" s="35">
        <f>'Core Indicators'!O51</f>
        <v>41054</v>
      </c>
      <c r="G51" s="35">
        <f>'Core Indicators'!W51</f>
        <v>7012000</v>
      </c>
      <c r="H51" s="35">
        <f>'Core Indicators'!AE51</f>
        <v>208000</v>
      </c>
      <c r="I51" s="35">
        <f>'Core Indicators'!AM51</f>
        <v>208000</v>
      </c>
      <c r="J51" s="35" t="str">
        <f>'Core Indicators'!AU51</f>
        <v>x</v>
      </c>
      <c r="K51" s="35" t="str">
        <f>'Core Indicators'!BC51</f>
        <v>x</v>
      </c>
      <c r="L51" s="35">
        <f>'Core Indicators'!BK51</f>
        <v>696</v>
      </c>
      <c r="M51" s="35" t="str">
        <f>'Core Indicators'!BS51</f>
        <v>x</v>
      </c>
      <c r="N51" s="35">
        <f>'Core Indicators'!CA51</f>
        <v>0</v>
      </c>
      <c r="O51" s="35" t="e">
        <f>'Core Indicators'!CI51</f>
        <v>#N/A</v>
      </c>
      <c r="P51" s="35" t="str">
        <f>'Core Indicators'!CQ51</f>
        <v>x</v>
      </c>
      <c r="Q51" s="35">
        <f>'Core Indicators'!DG51</f>
        <v>6804000</v>
      </c>
      <c r="R51" s="35">
        <f>'Core Indicators'!DO51</f>
        <v>0</v>
      </c>
      <c r="S51" s="35">
        <f>'Core Indicators'!DW51</f>
        <v>208000</v>
      </c>
      <c r="T51" s="35">
        <f>'Core Indicators'!EE51</f>
        <v>0</v>
      </c>
      <c r="U51" s="35">
        <f>'Core Indicators'!EM51</f>
        <v>0</v>
      </c>
      <c r="V51" s="35">
        <f>'Core Indicators'!FC51</f>
        <v>2</v>
      </c>
      <c r="W51" s="35" t="str">
        <f>'Core Indicators'!FK51</f>
        <v>x</v>
      </c>
      <c r="X51" s="35" t="str">
        <f>'Core Indicators'!FS51</f>
        <v>x</v>
      </c>
      <c r="Y51" s="35">
        <f>'Core Indicators'!GA51</f>
        <v>0</v>
      </c>
      <c r="Z51" s="35">
        <f>'Core Indicators'!GI51</f>
        <v>0</v>
      </c>
      <c r="AA51" s="35">
        <f>'Core Indicators'!GQ51</f>
        <v>0</v>
      </c>
      <c r="AB51" s="35">
        <f>'Core Indicators'!GY51</f>
        <v>0</v>
      </c>
      <c r="AC51" s="35">
        <f>'Core Indicators'!HG51</f>
        <v>0</v>
      </c>
      <c r="AD51" s="35">
        <f>'Core Indicators'!HO51</f>
        <v>2</v>
      </c>
      <c r="AE51" s="35">
        <f>'Core Indicators'!HW51</f>
        <v>0</v>
      </c>
      <c r="AF51" s="35">
        <f>'Core Indicators'!IE51</f>
        <v>1</v>
      </c>
      <c r="AG51" s="35">
        <f>'Core Indicators'!IM51</f>
        <v>1</v>
      </c>
    </row>
    <row r="52" spans="1:33" ht="20.100000000000001" customHeight="1" x14ac:dyDescent="0.25">
      <c r="A52" s="202" t="str">
        <f>'Core Indicators'!A:A</f>
        <v>Syrian refugees in Jordan</v>
      </c>
      <c r="B52" s="202" t="str">
        <f>'Core Indicators'!B:B</f>
        <v>International displacement</v>
      </c>
      <c r="C52" s="202" t="str">
        <f>'Core Indicators'!C52</f>
        <v>JOR002</v>
      </c>
      <c r="D52" s="202" t="str">
        <f>'Core Indicators'!D52</f>
        <v>Jordan</v>
      </c>
      <c r="E52" s="202" t="str">
        <f>'Core Indicators'!E52</f>
        <v>JOR</v>
      </c>
      <c r="F52" s="36">
        <f>'Core Indicators'!O52</f>
        <v>40463</v>
      </c>
      <c r="G52" s="36">
        <f>'Core Indicators'!W52</f>
        <v>8708000</v>
      </c>
      <c r="H52" s="36">
        <f>'Core Indicators'!AE52</f>
        <v>1839000</v>
      </c>
      <c r="I52" s="36">
        <f>'Core Indicators'!AM52</f>
        <v>1319000</v>
      </c>
      <c r="J52" s="36" t="str">
        <f>'Core Indicators'!AU52</f>
        <v>x</v>
      </c>
      <c r="K52" s="36" t="str">
        <f>'Core Indicators'!BC52</f>
        <v>x</v>
      </c>
      <c r="L52" s="36">
        <f>'Core Indicators'!BK52</f>
        <v>0</v>
      </c>
      <c r="M52" s="36" t="str">
        <f>'Core Indicators'!BS52</f>
        <v>x</v>
      </c>
      <c r="N52" s="36" t="str">
        <f>'Core Indicators'!CA52</f>
        <v>x</v>
      </c>
      <c r="O52" s="36" t="e">
        <f>'Core Indicators'!CI52</f>
        <v>#N/A</v>
      </c>
      <c r="P52" s="36" t="str">
        <f>'Core Indicators'!CQ52</f>
        <v>x</v>
      </c>
      <c r="Q52" s="36">
        <f>'Core Indicators'!DG52</f>
        <v>6869000</v>
      </c>
      <c r="R52" s="36">
        <f>'Core Indicators'!DO52</f>
        <v>1062000</v>
      </c>
      <c r="S52" s="36">
        <f>'Core Indicators'!DW52</f>
        <v>622000</v>
      </c>
      <c r="T52" s="36">
        <f>'Core Indicators'!EE52</f>
        <v>155000</v>
      </c>
      <c r="U52" s="36">
        <f>'Core Indicators'!EM52</f>
        <v>0</v>
      </c>
      <c r="V52" s="36">
        <f>'Core Indicators'!FC52</f>
        <v>2</v>
      </c>
      <c r="W52" s="36" t="str">
        <f>'Core Indicators'!FK52</f>
        <v>x</v>
      </c>
      <c r="X52" s="36" t="str">
        <f>'Core Indicators'!FS52</f>
        <v>x</v>
      </c>
      <c r="Y52" s="36">
        <f>'Core Indicators'!GA52</f>
        <v>0</v>
      </c>
      <c r="Z52" s="36">
        <f>'Core Indicators'!GI52</f>
        <v>0</v>
      </c>
      <c r="AA52" s="36">
        <f>'Core Indicators'!GQ52</f>
        <v>0</v>
      </c>
      <c r="AB52" s="36">
        <f>'Core Indicators'!GY52</f>
        <v>0</v>
      </c>
      <c r="AC52" s="36">
        <f>'Core Indicators'!HG52</f>
        <v>0</v>
      </c>
      <c r="AD52" s="36">
        <f>'Core Indicators'!HO52</f>
        <v>2</v>
      </c>
      <c r="AE52" s="36">
        <f>'Core Indicators'!HW52</f>
        <v>0</v>
      </c>
      <c r="AF52" s="36">
        <f>'Core Indicators'!IE52</f>
        <v>2</v>
      </c>
      <c r="AG52" s="36">
        <f>'Core Indicators'!IM52</f>
        <v>0</v>
      </c>
    </row>
    <row r="53" spans="1:33" ht="20.100000000000001" customHeight="1" x14ac:dyDescent="0.25">
      <c r="A53" s="203" t="str">
        <f>'Core Indicators'!A:A</f>
        <v xml:space="preserve">Multiple crisis in Kenya </v>
      </c>
      <c r="B53" s="203" t="str">
        <f>'Core Indicators'!B:B</f>
        <v>Multiple crises country</v>
      </c>
      <c r="C53" s="203" t="str">
        <f>'Core Indicators'!C53</f>
        <v>KEN001</v>
      </c>
      <c r="D53" s="203" t="str">
        <f>'Core Indicators'!D53</f>
        <v>Kenya</v>
      </c>
      <c r="E53" s="203" t="str">
        <f>'Core Indicators'!E53</f>
        <v>KEN</v>
      </c>
      <c r="F53" s="35">
        <f>'Core Indicators'!O53</f>
        <v>519240</v>
      </c>
      <c r="G53" s="35">
        <f>'Core Indicators'!W53</f>
        <v>16826000</v>
      </c>
      <c r="H53" s="35">
        <f>'Core Indicators'!AE53</f>
        <v>15753000</v>
      </c>
      <c r="I53" s="35">
        <f>'Core Indicators'!AM53</f>
        <v>544000</v>
      </c>
      <c r="J53" s="35">
        <f>'Core Indicators'!AU53</f>
        <v>0</v>
      </c>
      <c r="K53" s="35">
        <f>'Core Indicators'!BC53</f>
        <v>0</v>
      </c>
      <c r="L53" s="35">
        <f>'Core Indicators'!BK53</f>
        <v>0</v>
      </c>
      <c r="M53" s="35">
        <f>'Core Indicators'!BS53</f>
        <v>0</v>
      </c>
      <c r="N53" s="35">
        <f>'Core Indicators'!CA53</f>
        <v>0</v>
      </c>
      <c r="O53" s="35" t="e">
        <f>'Core Indicators'!CI53</f>
        <v>#N/A</v>
      </c>
      <c r="P53" s="35">
        <f>'Core Indicators'!CQ53</f>
        <v>0</v>
      </c>
      <c r="Q53" s="35">
        <f>'Core Indicators'!DG53</f>
        <v>1073000</v>
      </c>
      <c r="R53" s="35">
        <f>'Core Indicators'!DO53</f>
        <v>12109000</v>
      </c>
      <c r="S53" s="35">
        <f>'Core Indicators'!DW53</f>
        <v>3144000</v>
      </c>
      <c r="T53" s="35">
        <f>'Core Indicators'!EE53</f>
        <v>500000</v>
      </c>
      <c r="U53" s="35">
        <f>'Core Indicators'!EM53</f>
        <v>0</v>
      </c>
      <c r="V53" s="35">
        <f>'Core Indicators'!FC53</f>
        <v>2</v>
      </c>
      <c r="W53" s="35">
        <f>'Core Indicators'!FK53</f>
        <v>0</v>
      </c>
      <c r="X53" s="35">
        <f>'Core Indicators'!FS53</f>
        <v>0</v>
      </c>
      <c r="Y53" s="35">
        <f>'Core Indicators'!GA53</f>
        <v>1</v>
      </c>
      <c r="Z53" s="35">
        <f>'Core Indicators'!GI53</f>
        <v>1</v>
      </c>
      <c r="AA53" s="35">
        <f>'Core Indicators'!GQ53</f>
        <v>1</v>
      </c>
      <c r="AB53" s="35">
        <f>'Core Indicators'!GY53</f>
        <v>0</v>
      </c>
      <c r="AC53" s="35">
        <f>'Core Indicators'!HG53</f>
        <v>2</v>
      </c>
      <c r="AD53" s="35">
        <f>'Core Indicators'!HO53</f>
        <v>2</v>
      </c>
      <c r="AE53" s="35">
        <f>'Core Indicators'!HW53</f>
        <v>1</v>
      </c>
      <c r="AF53" s="35">
        <f>'Core Indicators'!IE53</f>
        <v>1</v>
      </c>
      <c r="AG53" s="35">
        <f>'Core Indicators'!IM53</f>
        <v>1</v>
      </c>
    </row>
    <row r="54" spans="1:33" ht="20.100000000000001" customHeight="1" x14ac:dyDescent="0.25">
      <c r="A54" s="202" t="str">
        <f>'Core Indicators'!A:A</f>
        <v>Refugee situation in Kenya</v>
      </c>
      <c r="B54" s="202" t="str">
        <f>'Core Indicators'!B:B</f>
        <v>International displacement</v>
      </c>
      <c r="C54" s="202" t="str">
        <f>'Core Indicators'!C54</f>
        <v>KEN002</v>
      </c>
      <c r="D54" s="202" t="str">
        <f>'Core Indicators'!D54</f>
        <v>Kenya</v>
      </c>
      <c r="E54" s="202" t="str">
        <f>'Core Indicators'!E54</f>
        <v>KEN</v>
      </c>
      <c r="F54" s="36">
        <f>'Core Indicators'!O54</f>
        <v>38244</v>
      </c>
      <c r="G54" s="36">
        <f>'Core Indicators'!W54</f>
        <v>1103000</v>
      </c>
      <c r="H54" s="36">
        <f>'Core Indicators'!AE54</f>
        <v>544000</v>
      </c>
      <c r="I54" s="36">
        <f>'Core Indicators'!AM54</f>
        <v>544000</v>
      </c>
      <c r="J54" s="36">
        <f>'Core Indicators'!AU54</f>
        <v>0</v>
      </c>
      <c r="K54" s="36">
        <f>'Core Indicators'!BC54</f>
        <v>0</v>
      </c>
      <c r="L54" s="36">
        <f>'Core Indicators'!BK54</f>
        <v>0</v>
      </c>
      <c r="M54" s="36">
        <f>'Core Indicators'!BS54</f>
        <v>0</v>
      </c>
      <c r="N54" s="36">
        <f>'Core Indicators'!CA54</f>
        <v>0</v>
      </c>
      <c r="O54" s="36" t="e">
        <f>'Core Indicators'!CI54</f>
        <v>#N/A</v>
      </c>
      <c r="P54" s="36">
        <f>'Core Indicators'!CQ54</f>
        <v>0</v>
      </c>
      <c r="Q54" s="36">
        <f>'Core Indicators'!DG54</f>
        <v>559000</v>
      </c>
      <c r="R54" s="36">
        <f>'Core Indicators'!DO54</f>
        <v>0</v>
      </c>
      <c r="S54" s="36">
        <f>'Core Indicators'!DW54</f>
        <v>544000</v>
      </c>
      <c r="T54" s="36">
        <f>'Core Indicators'!EE54</f>
        <v>0</v>
      </c>
      <c r="U54" s="36">
        <f>'Core Indicators'!EM54</f>
        <v>0</v>
      </c>
      <c r="V54" s="36">
        <f>'Core Indicators'!FC54</f>
        <v>2</v>
      </c>
      <c r="W54" s="36">
        <f>'Core Indicators'!FK54</f>
        <v>0</v>
      </c>
      <c r="X54" s="36" t="str">
        <f>'Core Indicators'!FS54</f>
        <v>x</v>
      </c>
      <c r="Y54" s="36">
        <f>'Core Indicators'!GA54</f>
        <v>1</v>
      </c>
      <c r="Z54" s="36">
        <f>'Core Indicators'!GI54</f>
        <v>1</v>
      </c>
      <c r="AA54" s="36">
        <f>'Core Indicators'!GQ54</f>
        <v>1</v>
      </c>
      <c r="AB54" s="36">
        <f>'Core Indicators'!GY54</f>
        <v>0</v>
      </c>
      <c r="AC54" s="36">
        <f>'Core Indicators'!HG54</f>
        <v>2</v>
      </c>
      <c r="AD54" s="36">
        <f>'Core Indicators'!HO54</f>
        <v>1</v>
      </c>
      <c r="AE54" s="36">
        <f>'Core Indicators'!HW54</f>
        <v>0</v>
      </c>
      <c r="AF54" s="36">
        <f>'Core Indicators'!IE54</f>
        <v>1</v>
      </c>
      <c r="AG54" s="36">
        <f>'Core Indicators'!IM54</f>
        <v>1</v>
      </c>
    </row>
    <row r="55" spans="1:33" ht="20.100000000000001" customHeight="1" x14ac:dyDescent="0.25">
      <c r="A55" s="203" t="str">
        <f>'Core Indicators'!A:A</f>
        <v>Drought in Kenya</v>
      </c>
      <c r="B55" s="203" t="str">
        <f>'Core Indicators'!B:B</f>
        <v>Drought</v>
      </c>
      <c r="C55" s="203" t="str">
        <f>'Core Indicators'!C55</f>
        <v>KEN003</v>
      </c>
      <c r="D55" s="203" t="str">
        <f>'Core Indicators'!D55</f>
        <v>Kenya</v>
      </c>
      <c r="E55" s="203" t="str">
        <f>'Core Indicators'!E55</f>
        <v>KEN</v>
      </c>
      <c r="F55" s="35">
        <f>'Core Indicators'!O55</f>
        <v>519240</v>
      </c>
      <c r="G55" s="35">
        <f>'Core Indicators'!W55</f>
        <v>16826000</v>
      </c>
      <c r="H55" s="35">
        <f>'Core Indicators'!AE55</f>
        <v>15668000</v>
      </c>
      <c r="I55" s="35">
        <f>'Core Indicators'!AM55</f>
        <v>0</v>
      </c>
      <c r="J55" s="35">
        <f>'Core Indicators'!AU55</f>
        <v>0</v>
      </c>
      <c r="K55" s="35">
        <f>'Core Indicators'!BC55</f>
        <v>0</v>
      </c>
      <c r="L55" s="35">
        <f>'Core Indicators'!BK55</f>
        <v>0</v>
      </c>
      <c r="M55" s="35">
        <f>'Core Indicators'!BS55</f>
        <v>0</v>
      </c>
      <c r="N55" s="35">
        <f>'Core Indicators'!CA55</f>
        <v>0</v>
      </c>
      <c r="O55" s="35" t="e">
        <f>'Core Indicators'!CI55</f>
        <v>#N/A</v>
      </c>
      <c r="P55" s="35">
        <f>'Core Indicators'!CQ55</f>
        <v>0</v>
      </c>
      <c r="Q55" s="35">
        <f>'Core Indicators'!DG55</f>
        <v>1158000</v>
      </c>
      <c r="R55" s="35">
        <f>'Core Indicators'!DO55</f>
        <v>12568000</v>
      </c>
      <c r="S55" s="35">
        <f>'Core Indicators'!DW55</f>
        <v>2600000</v>
      </c>
      <c r="T55" s="35">
        <f>'Core Indicators'!EE55</f>
        <v>500000</v>
      </c>
      <c r="U55" s="35">
        <f>'Core Indicators'!EM55</f>
        <v>0</v>
      </c>
      <c r="V55" s="35">
        <f>'Core Indicators'!FC55</f>
        <v>2</v>
      </c>
      <c r="W55" s="35">
        <f>'Core Indicators'!FK55</f>
        <v>0</v>
      </c>
      <c r="X55" s="35">
        <f>'Core Indicators'!FS55</f>
        <v>0</v>
      </c>
      <c r="Y55" s="35">
        <f>'Core Indicators'!GA55</f>
        <v>1</v>
      </c>
      <c r="Z55" s="35">
        <f>'Core Indicators'!GI55</f>
        <v>1</v>
      </c>
      <c r="AA55" s="35">
        <f>'Core Indicators'!GQ55</f>
        <v>0</v>
      </c>
      <c r="AB55" s="35">
        <f>'Core Indicators'!GY55</f>
        <v>0</v>
      </c>
      <c r="AC55" s="35">
        <f>'Core Indicators'!HG55</f>
        <v>0</v>
      </c>
      <c r="AD55" s="35">
        <f>'Core Indicators'!HO55</f>
        <v>2</v>
      </c>
      <c r="AE55" s="35">
        <f>'Core Indicators'!HW55</f>
        <v>1</v>
      </c>
      <c r="AF55" s="35">
        <f>'Core Indicators'!IE55</f>
        <v>1</v>
      </c>
      <c r="AG55" s="35">
        <f>'Core Indicators'!IM55</f>
        <v>1</v>
      </c>
    </row>
    <row r="56" spans="1:33" ht="20.100000000000001" customHeight="1" x14ac:dyDescent="0.25">
      <c r="A56" s="202" t="str">
        <f>'Core Indicators'!A:A</f>
        <v>Syrian refugees in Lebanon</v>
      </c>
      <c r="B56" s="202" t="str">
        <f>'Core Indicators'!B:B</f>
        <v>International displacement</v>
      </c>
      <c r="C56" s="202" t="str">
        <f>'Core Indicators'!C56</f>
        <v>LBN002</v>
      </c>
      <c r="D56" s="202" t="str">
        <f>'Core Indicators'!D56</f>
        <v>Lebanon</v>
      </c>
      <c r="E56" s="202" t="str">
        <f>'Core Indicators'!E56</f>
        <v>LBN</v>
      </c>
      <c r="F56" s="36">
        <f>'Core Indicators'!O56</f>
        <v>10450</v>
      </c>
      <c r="G56" s="36">
        <f>'Core Indicators'!W56</f>
        <v>6825000</v>
      </c>
      <c r="H56" s="36">
        <f>'Core Indicators'!AE56</f>
        <v>6282000</v>
      </c>
      <c r="I56" s="36">
        <f>'Core Indicators'!AM56</f>
        <v>1529000</v>
      </c>
      <c r="J56" s="36" t="str">
        <f>'Core Indicators'!AU56</f>
        <v>x</v>
      </c>
      <c r="K56" s="36">
        <f>'Core Indicators'!BC56</f>
        <v>0</v>
      </c>
      <c r="L56" s="36" t="str">
        <f>'Core Indicators'!BK56</f>
        <v>x</v>
      </c>
      <c r="M56" s="36" t="str">
        <f>'Core Indicators'!BS56</f>
        <v>x</v>
      </c>
      <c r="N56" s="36" t="str">
        <f>'Core Indicators'!CA56</f>
        <v>x</v>
      </c>
      <c r="O56" s="36" t="e">
        <f>'Core Indicators'!CI56</f>
        <v>#N/A</v>
      </c>
      <c r="P56" s="36" t="str">
        <f>'Core Indicators'!CQ56</f>
        <v>x</v>
      </c>
      <c r="Q56" s="36">
        <f>'Core Indicators'!DG56</f>
        <v>543000</v>
      </c>
      <c r="R56" s="36">
        <f>'Core Indicators'!DO56</f>
        <v>4753000</v>
      </c>
      <c r="S56" s="36">
        <f>'Core Indicators'!DW56</f>
        <v>780000</v>
      </c>
      <c r="T56" s="36">
        <f>'Core Indicators'!EE56</f>
        <v>703000</v>
      </c>
      <c r="U56" s="36">
        <f>'Core Indicators'!EM56</f>
        <v>46000</v>
      </c>
      <c r="V56" s="36">
        <f>'Core Indicators'!FC56</f>
        <v>2</v>
      </c>
      <c r="W56" s="36" t="str">
        <f>'Core Indicators'!FK56</f>
        <v>x</v>
      </c>
      <c r="X56" s="36" t="str">
        <f>'Core Indicators'!FS56</f>
        <v>x</v>
      </c>
      <c r="Y56" s="36">
        <f>'Core Indicators'!GA56</f>
        <v>1</v>
      </c>
      <c r="Z56" s="36">
        <f>'Core Indicators'!GI56</f>
        <v>1</v>
      </c>
      <c r="AA56" s="36">
        <f>'Core Indicators'!GQ56</f>
        <v>0</v>
      </c>
      <c r="AB56" s="36">
        <f>'Core Indicators'!GY56</f>
        <v>0</v>
      </c>
      <c r="AC56" s="36">
        <f>'Core Indicators'!HG56</f>
        <v>2</v>
      </c>
      <c r="AD56" s="36">
        <f>'Core Indicators'!HO56</f>
        <v>2</v>
      </c>
      <c r="AE56" s="36">
        <f>'Core Indicators'!HW56</f>
        <v>0</v>
      </c>
      <c r="AF56" s="36">
        <f>'Core Indicators'!IE56</f>
        <v>3</v>
      </c>
      <c r="AG56" s="36">
        <f>'Core Indicators'!IM56</f>
        <v>2</v>
      </c>
    </row>
    <row r="57" spans="1:33" ht="20.100000000000001" customHeight="1" x14ac:dyDescent="0.25">
      <c r="A57" s="203" t="str">
        <f>'Core Indicators'!A:A</f>
        <v>Socioeconomic crisis in Lebanon</v>
      </c>
      <c r="B57" s="203" t="str">
        <f>'Core Indicators'!B:B</f>
        <v>Political and economic crisis</v>
      </c>
      <c r="C57" s="203" t="str">
        <f>'Core Indicators'!C57</f>
        <v>LBN004</v>
      </c>
      <c r="D57" s="203" t="str">
        <f>'Core Indicators'!D57</f>
        <v>Lebanon</v>
      </c>
      <c r="E57" s="203" t="str">
        <f>'Core Indicators'!E57</f>
        <v>LBN</v>
      </c>
      <c r="F57" s="35">
        <f>'Core Indicators'!O57</f>
        <v>10450</v>
      </c>
      <c r="G57" s="35">
        <f>'Core Indicators'!W57</f>
        <v>6825000</v>
      </c>
      <c r="H57" s="35">
        <f>'Core Indicators'!AE57</f>
        <v>6282000</v>
      </c>
      <c r="I57" s="35" t="str">
        <f>'Core Indicators'!AM57</f>
        <v>x</v>
      </c>
      <c r="J57" s="35" t="str">
        <f>'Core Indicators'!AU57</f>
        <v>x</v>
      </c>
      <c r="K57" s="35" t="str">
        <f>'Core Indicators'!BC57</f>
        <v>x</v>
      </c>
      <c r="L57" s="35">
        <f>'Core Indicators'!BK57</f>
        <v>17</v>
      </c>
      <c r="M57" s="35" t="str">
        <f>'Core Indicators'!BS57</f>
        <v>x</v>
      </c>
      <c r="N57" s="35" t="str">
        <f>'Core Indicators'!CA57</f>
        <v>x</v>
      </c>
      <c r="O57" s="35" t="e">
        <f>'Core Indicators'!CI57</f>
        <v>#N/A</v>
      </c>
      <c r="P57" s="35" t="str">
        <f>'Core Indicators'!CQ57</f>
        <v>x</v>
      </c>
      <c r="Q57" s="35">
        <f>'Core Indicators'!DG57</f>
        <v>543000</v>
      </c>
      <c r="R57" s="35">
        <f>'Core Indicators'!DO57</f>
        <v>3073000</v>
      </c>
      <c r="S57" s="35">
        <f>'Core Indicators'!DW57</f>
        <v>1889000</v>
      </c>
      <c r="T57" s="35">
        <f>'Core Indicators'!EE57</f>
        <v>1275000</v>
      </c>
      <c r="U57" s="35">
        <f>'Core Indicators'!EM57</f>
        <v>46000</v>
      </c>
      <c r="V57" s="35">
        <f>'Core Indicators'!FC57</f>
        <v>3</v>
      </c>
      <c r="W57" s="35" t="str">
        <f>'Core Indicators'!FK57</f>
        <v>x</v>
      </c>
      <c r="X57" s="35" t="str">
        <f>'Core Indicators'!FS57</f>
        <v>x</v>
      </c>
      <c r="Y57" s="35">
        <f>'Core Indicators'!GA57</f>
        <v>1</v>
      </c>
      <c r="Z57" s="35">
        <f>'Core Indicators'!GI57</f>
        <v>1</v>
      </c>
      <c r="AA57" s="35">
        <f>'Core Indicators'!GQ57</f>
        <v>0</v>
      </c>
      <c r="AB57" s="35">
        <f>'Core Indicators'!GY57</f>
        <v>0</v>
      </c>
      <c r="AC57" s="35">
        <f>'Core Indicators'!HG57</f>
        <v>2</v>
      </c>
      <c r="AD57" s="35">
        <f>'Core Indicators'!HO57</f>
        <v>2</v>
      </c>
      <c r="AE57" s="35">
        <f>'Core Indicators'!HW57</f>
        <v>0</v>
      </c>
      <c r="AF57" s="35">
        <f>'Core Indicators'!IE57</f>
        <v>3</v>
      </c>
      <c r="AG57" s="35">
        <f>'Core Indicators'!IM57</f>
        <v>2</v>
      </c>
    </row>
    <row r="58" spans="1:33" ht="20.100000000000001" customHeight="1" x14ac:dyDescent="0.25">
      <c r="A58" s="202" t="str">
        <f>'Core Indicators'!A:A</f>
        <v>Complex crisis in Libya</v>
      </c>
      <c r="B58" s="202" t="str">
        <f>'Core Indicators'!B:B</f>
        <v>Multiple crises country</v>
      </c>
      <c r="C58" s="202" t="str">
        <f>'Core Indicators'!C58</f>
        <v>LBY001</v>
      </c>
      <c r="D58" s="202" t="str">
        <f>'Core Indicators'!D58</f>
        <v>Libya</v>
      </c>
      <c r="E58" s="202" t="str">
        <f>'Core Indicators'!E58</f>
        <v>LBY</v>
      </c>
      <c r="F58" s="36">
        <f>'Core Indicators'!O58</f>
        <v>1759540</v>
      </c>
      <c r="G58" s="36">
        <f>'Core Indicators'!W58</f>
        <v>8200000</v>
      </c>
      <c r="H58" s="36">
        <f>'Core Indicators'!AE58</f>
        <v>1500000</v>
      </c>
      <c r="I58" s="36">
        <f>'Core Indicators'!AM58</f>
        <v>1528000</v>
      </c>
      <c r="J58" s="36" t="str">
        <f>'Core Indicators'!AU58</f>
        <v>x</v>
      </c>
      <c r="K58" s="36" t="str">
        <f>'Core Indicators'!BC58</f>
        <v>x</v>
      </c>
      <c r="L58" s="36">
        <f>'Core Indicators'!BK58</f>
        <v>714</v>
      </c>
      <c r="M58" s="36" t="str">
        <f>'Core Indicators'!BS58</f>
        <v>x</v>
      </c>
      <c r="N58" s="36" t="str">
        <f>'Core Indicators'!CA58</f>
        <v>x</v>
      </c>
      <c r="O58" s="36" t="e">
        <f>'Core Indicators'!CI58</f>
        <v>#N/A</v>
      </c>
      <c r="P58" s="36" t="str">
        <f>'Core Indicators'!CQ58</f>
        <v>x</v>
      </c>
      <c r="Q58" s="36">
        <f>'Core Indicators'!DG58</f>
        <v>6700000</v>
      </c>
      <c r="R58" s="36">
        <f>'Core Indicators'!DO58</f>
        <v>700000</v>
      </c>
      <c r="S58" s="36">
        <f>'Core Indicators'!DW58</f>
        <v>792000</v>
      </c>
      <c r="T58" s="36">
        <f>'Core Indicators'!EE58</f>
        <v>8000</v>
      </c>
      <c r="U58" s="36">
        <f>'Core Indicators'!EM58</f>
        <v>0</v>
      </c>
      <c r="V58" s="36">
        <f>'Core Indicators'!FC58</f>
        <v>5</v>
      </c>
      <c r="W58" s="36">
        <f>'Core Indicators'!FK58</f>
        <v>198000</v>
      </c>
      <c r="X58" s="36">
        <f>'Core Indicators'!FS58</f>
        <v>633000</v>
      </c>
      <c r="Y58" s="36">
        <f>'Core Indicators'!GA58</f>
        <v>1</v>
      </c>
      <c r="Z58" s="36">
        <f>'Core Indicators'!GI58</f>
        <v>3</v>
      </c>
      <c r="AA58" s="36">
        <f>'Core Indicators'!GQ58</f>
        <v>0</v>
      </c>
      <c r="AB58" s="36">
        <f>'Core Indicators'!GY58</f>
        <v>0</v>
      </c>
      <c r="AC58" s="36">
        <f>'Core Indicators'!HG58</f>
        <v>2</v>
      </c>
      <c r="AD58" s="36">
        <f>'Core Indicators'!HO58</f>
        <v>2</v>
      </c>
      <c r="AE58" s="36">
        <f>'Core Indicators'!HW58</f>
        <v>1</v>
      </c>
      <c r="AF58" s="36">
        <f>'Core Indicators'!IE58</f>
        <v>1</v>
      </c>
      <c r="AG58" s="36">
        <f>'Core Indicators'!IM58</f>
        <v>1</v>
      </c>
    </row>
    <row r="59" spans="1:33" ht="20.100000000000001" customHeight="1" x14ac:dyDescent="0.25">
      <c r="A59" s="203" t="str">
        <f>'Core Indicators'!A:A</f>
        <v>Mixed migration flows in Libya</v>
      </c>
      <c r="B59" s="203" t="str">
        <f>'Core Indicators'!B:B</f>
        <v>International displacement</v>
      </c>
      <c r="C59" s="203" t="str">
        <f>'Core Indicators'!C59</f>
        <v>LBY002</v>
      </c>
      <c r="D59" s="203" t="str">
        <f>'Core Indicators'!D59</f>
        <v>Libya</v>
      </c>
      <c r="E59" s="203" t="str">
        <f>'Core Indicators'!E59</f>
        <v>LBY</v>
      </c>
      <c r="F59" s="35">
        <f>'Core Indicators'!O59</f>
        <v>1759540</v>
      </c>
      <c r="G59" s="35">
        <f>'Core Indicators'!W59</f>
        <v>8200000</v>
      </c>
      <c r="H59" s="35">
        <f>'Core Indicators'!AE59</f>
        <v>516000</v>
      </c>
      <c r="I59" s="35">
        <f>'Core Indicators'!AM59</f>
        <v>663000</v>
      </c>
      <c r="J59" s="35" t="str">
        <f>'Core Indicators'!AU59</f>
        <v>x</v>
      </c>
      <c r="K59" s="35" t="str">
        <f>'Core Indicators'!BC59</f>
        <v>x</v>
      </c>
      <c r="L59" s="35">
        <f>'Core Indicators'!BK59</f>
        <v>701</v>
      </c>
      <c r="M59" s="35" t="str">
        <f>'Core Indicators'!BS59</f>
        <v>x</v>
      </c>
      <c r="N59" s="35" t="str">
        <f>'Core Indicators'!CA59</f>
        <v>x</v>
      </c>
      <c r="O59" s="35" t="e">
        <f>'Core Indicators'!CI59</f>
        <v>#N/A</v>
      </c>
      <c r="P59" s="35" t="str">
        <f>'Core Indicators'!CQ59</f>
        <v>x</v>
      </c>
      <c r="Q59" s="35">
        <f>'Core Indicators'!DG59</f>
        <v>7021000</v>
      </c>
      <c r="R59" s="35">
        <f>'Core Indicators'!DO59</f>
        <v>241000</v>
      </c>
      <c r="S59" s="35">
        <f>'Core Indicators'!DW59</f>
        <v>271000</v>
      </c>
      <c r="T59" s="35">
        <f>'Core Indicators'!EE59</f>
        <v>4000</v>
      </c>
      <c r="U59" s="35">
        <f>'Core Indicators'!EM59</f>
        <v>0</v>
      </c>
      <c r="V59" s="35">
        <f>'Core Indicators'!FC59</f>
        <v>2</v>
      </c>
      <c r="W59" s="35">
        <f>'Core Indicators'!FK59</f>
        <v>79000</v>
      </c>
      <c r="X59" s="35">
        <f>'Core Indicators'!FS59</f>
        <v>229000</v>
      </c>
      <c r="Y59" s="35">
        <f>'Core Indicators'!GA59</f>
        <v>1</v>
      </c>
      <c r="Z59" s="35">
        <f>'Core Indicators'!GI59</f>
        <v>3</v>
      </c>
      <c r="AA59" s="35">
        <f>'Core Indicators'!GQ59</f>
        <v>0</v>
      </c>
      <c r="AB59" s="35">
        <f>'Core Indicators'!GY59</f>
        <v>0</v>
      </c>
      <c r="AC59" s="35">
        <f>'Core Indicators'!HG59</f>
        <v>2</v>
      </c>
      <c r="AD59" s="35">
        <f>'Core Indicators'!HO59</f>
        <v>2</v>
      </c>
      <c r="AE59" s="35">
        <f>'Core Indicators'!HW59</f>
        <v>1</v>
      </c>
      <c r="AF59" s="35">
        <f>'Core Indicators'!IE59</f>
        <v>1</v>
      </c>
      <c r="AG59" s="35">
        <f>'Core Indicators'!IM59</f>
        <v>1</v>
      </c>
    </row>
    <row r="60" spans="1:33" ht="20.100000000000001" customHeight="1" x14ac:dyDescent="0.25">
      <c r="A60" s="202" t="str">
        <f>'Core Indicators'!A:A</f>
        <v>Drought in Lesotho</v>
      </c>
      <c r="B60" s="202" t="str">
        <f>'Core Indicators'!B:B</f>
        <v>Drought</v>
      </c>
      <c r="C60" s="202" t="str">
        <f>'Core Indicators'!C60</f>
        <v>LSO002</v>
      </c>
      <c r="D60" s="202" t="str">
        <f>'Core Indicators'!D60</f>
        <v>Lesotho</v>
      </c>
      <c r="E60" s="202" t="str">
        <f>'Core Indicators'!E60</f>
        <v>LSO</v>
      </c>
      <c r="F60" s="36">
        <f>'Core Indicators'!O60</f>
        <v>30355</v>
      </c>
      <c r="G60" s="36">
        <f>'Core Indicators'!W60</f>
        <v>1476000</v>
      </c>
      <c r="H60" s="36">
        <f>'Core Indicators'!AE60</f>
        <v>866000</v>
      </c>
      <c r="I60" s="36" t="str">
        <f>'Core Indicators'!AM60</f>
        <v>x</v>
      </c>
      <c r="J60" s="36">
        <f>'Core Indicators'!AU60</f>
        <v>0</v>
      </c>
      <c r="K60" s="36">
        <f>'Core Indicators'!BC60</f>
        <v>0</v>
      </c>
      <c r="L60" s="36">
        <f>'Core Indicators'!BK60</f>
        <v>0</v>
      </c>
      <c r="M60" s="36">
        <f>'Core Indicators'!BS60</f>
        <v>0</v>
      </c>
      <c r="N60" s="36">
        <f>'Core Indicators'!CA60</f>
        <v>0</v>
      </c>
      <c r="O60" s="36" t="e">
        <f>'Core Indicators'!CI60</f>
        <v>#N/A</v>
      </c>
      <c r="P60" s="36" t="str">
        <f>'Core Indicators'!CQ60</f>
        <v>x</v>
      </c>
      <c r="Q60" s="36">
        <f>'Core Indicators'!DG60</f>
        <v>610000</v>
      </c>
      <c r="R60" s="36">
        <f>'Core Indicators'!DO60</f>
        <v>528000</v>
      </c>
      <c r="S60" s="36">
        <f>'Core Indicators'!DW60</f>
        <v>312000</v>
      </c>
      <c r="T60" s="36">
        <f>'Core Indicators'!EE60</f>
        <v>26000</v>
      </c>
      <c r="U60" s="36">
        <f>'Core Indicators'!EM60</f>
        <v>0</v>
      </c>
      <c r="V60" s="36">
        <f>'Core Indicators'!FC60</f>
        <v>1</v>
      </c>
      <c r="W60" s="36">
        <f>'Core Indicators'!FK60</f>
        <v>0</v>
      </c>
      <c r="X60" s="36">
        <f>'Core Indicators'!FS60</f>
        <v>0</v>
      </c>
      <c r="Y60" s="36">
        <f>'Core Indicators'!GA60</f>
        <v>1</v>
      </c>
      <c r="Z60" s="36">
        <f>'Core Indicators'!GI60</f>
        <v>0</v>
      </c>
      <c r="AA60" s="36">
        <f>'Core Indicators'!GQ60</f>
        <v>0</v>
      </c>
      <c r="AB60" s="36">
        <f>'Core Indicators'!GY60</f>
        <v>0</v>
      </c>
      <c r="AC60" s="36">
        <f>'Core Indicators'!HG60</f>
        <v>0</v>
      </c>
      <c r="AD60" s="36">
        <f>'Core Indicators'!HO60</f>
        <v>2</v>
      </c>
      <c r="AE60" s="36">
        <f>'Core Indicators'!HW60</f>
        <v>0</v>
      </c>
      <c r="AF60" s="36">
        <f>'Core Indicators'!IE60</f>
        <v>0</v>
      </c>
      <c r="AG60" s="36">
        <f>'Core Indicators'!IM60</f>
        <v>1</v>
      </c>
    </row>
    <row r="61" spans="1:33" ht="20.100000000000001" customHeight="1" x14ac:dyDescent="0.25">
      <c r="A61" s="203" t="str">
        <f>'Core Indicators'!A:A</f>
        <v>Mixed migration flows in Morocco</v>
      </c>
      <c r="B61" s="203" t="str">
        <f>'Core Indicators'!B:B</f>
        <v>International displacement</v>
      </c>
      <c r="C61" s="203" t="str">
        <f>'Core Indicators'!C61</f>
        <v>MAR002</v>
      </c>
      <c r="D61" s="203" t="str">
        <f>'Core Indicators'!D61</f>
        <v>Morocco</v>
      </c>
      <c r="E61" s="203" t="str">
        <f>'Core Indicators'!E61</f>
        <v>MAR</v>
      </c>
      <c r="F61" s="35">
        <f>'Core Indicators'!O61</f>
        <v>446300</v>
      </c>
      <c r="G61" s="35">
        <f>'Core Indicators'!W61</f>
        <v>35587000</v>
      </c>
      <c r="H61" s="35" t="str">
        <f>'Core Indicators'!AE61</f>
        <v>x</v>
      </c>
      <c r="I61" s="35" t="str">
        <f>'Core Indicators'!AM61</f>
        <v>x</v>
      </c>
      <c r="J61" s="35" t="str">
        <f>'Core Indicators'!AU61</f>
        <v>x</v>
      </c>
      <c r="K61" s="35" t="str">
        <f>'Core Indicators'!BC61</f>
        <v>x</v>
      </c>
      <c r="L61" s="35">
        <f>'Core Indicators'!BK61</f>
        <v>169</v>
      </c>
      <c r="M61" s="35">
        <f>'Core Indicators'!BS61</f>
        <v>0</v>
      </c>
      <c r="N61" s="35">
        <f>'Core Indicators'!CA61</f>
        <v>0</v>
      </c>
      <c r="O61" s="35" t="e">
        <f>'Core Indicators'!CI61</f>
        <v>#N/A</v>
      </c>
      <c r="P61" s="35">
        <f>'Core Indicators'!CQ61</f>
        <v>0</v>
      </c>
      <c r="Q61" s="35" t="str">
        <f>'Core Indicators'!DG61</f>
        <v>x</v>
      </c>
      <c r="R61" s="35" t="str">
        <f>'Core Indicators'!DO61</f>
        <v>x</v>
      </c>
      <c r="S61" s="35" t="str">
        <f>'Core Indicators'!DW61</f>
        <v>x</v>
      </c>
      <c r="T61" s="35" t="str">
        <f>'Core Indicators'!EE61</f>
        <v>x</v>
      </c>
      <c r="U61" s="35" t="str">
        <f>'Core Indicators'!EM61</f>
        <v>x</v>
      </c>
      <c r="V61" s="35">
        <f>'Core Indicators'!FC61</f>
        <v>1</v>
      </c>
      <c r="W61" s="35">
        <f>'Core Indicators'!FK61</f>
        <v>0</v>
      </c>
      <c r="X61" s="35">
        <f>'Core Indicators'!FS61</f>
        <v>0</v>
      </c>
      <c r="Y61" s="35">
        <f>'Core Indicators'!GA61</f>
        <v>2</v>
      </c>
      <c r="Z61" s="35">
        <f>'Core Indicators'!GI61</f>
        <v>0</v>
      </c>
      <c r="AA61" s="35">
        <f>'Core Indicators'!GQ61</f>
        <v>1</v>
      </c>
      <c r="AB61" s="35">
        <f>'Core Indicators'!GY61</f>
        <v>0</v>
      </c>
      <c r="AC61" s="35">
        <f>'Core Indicators'!HG61</f>
        <v>1</v>
      </c>
      <c r="AD61" s="35">
        <f>'Core Indicators'!HO61</f>
        <v>1</v>
      </c>
      <c r="AE61" s="35">
        <f>'Core Indicators'!HW61</f>
        <v>0</v>
      </c>
      <c r="AF61" s="35">
        <f>'Core Indicators'!IE61</f>
        <v>1</v>
      </c>
      <c r="AG61" s="35">
        <f>'Core Indicators'!IM61</f>
        <v>0</v>
      </c>
    </row>
    <row r="62" spans="1:33" ht="20.100000000000001" customHeight="1" x14ac:dyDescent="0.25">
      <c r="A62" s="202" t="str">
        <f>'Core Indicators'!A:A</f>
        <v>DIsplacement from Ukraine conflict in Moldova</v>
      </c>
      <c r="B62" s="202" t="str">
        <f>'Core Indicators'!B:B</f>
        <v>International displacement</v>
      </c>
      <c r="C62" s="202" t="str">
        <f>'Core Indicators'!C62</f>
        <v>MDA002</v>
      </c>
      <c r="D62" s="202" t="str">
        <f>'Core Indicators'!D62</f>
        <v>Moldova</v>
      </c>
      <c r="E62" s="202" t="str">
        <f>'Core Indicators'!E62</f>
        <v>MDA</v>
      </c>
      <c r="F62" s="36">
        <f>'Core Indicators'!O62</f>
        <v>1595</v>
      </c>
      <c r="G62" s="36">
        <f>'Core Indicators'!W62</f>
        <v>498000</v>
      </c>
      <c r="H62" s="36">
        <f>'Core Indicators'!AE62</f>
        <v>389000</v>
      </c>
      <c r="I62" s="36">
        <f>'Core Indicators'!AM62</f>
        <v>389000</v>
      </c>
      <c r="J62" s="36" t="e">
        <f>'Core Indicators'!AU62</f>
        <v>#N/A</v>
      </c>
      <c r="K62" s="36" t="e">
        <f>'Core Indicators'!BC62</f>
        <v>#N/A</v>
      </c>
      <c r="L62" s="36">
        <f>'Core Indicators'!BK62</f>
        <v>0</v>
      </c>
      <c r="M62" s="36" t="e">
        <f>'Core Indicators'!BS62</f>
        <v>#N/A</v>
      </c>
      <c r="N62" s="36" t="e">
        <f>'Core Indicators'!CA62</f>
        <v>#N/A</v>
      </c>
      <c r="O62" s="36" t="e">
        <f>'Core Indicators'!CI62</f>
        <v>#N/A</v>
      </c>
      <c r="P62" s="36" t="e">
        <f>'Core Indicators'!CQ62</f>
        <v>#N/A</v>
      </c>
      <c r="Q62" s="36">
        <f>'Core Indicators'!DG62</f>
        <v>109000</v>
      </c>
      <c r="R62" s="36">
        <f>'Core Indicators'!DO62</f>
        <v>389000</v>
      </c>
      <c r="S62" s="36">
        <f>'Core Indicators'!DW62</f>
        <v>0</v>
      </c>
      <c r="T62" s="36">
        <f>'Core Indicators'!EE62</f>
        <v>0</v>
      </c>
      <c r="U62" s="36">
        <f>'Core Indicators'!EM62</f>
        <v>0</v>
      </c>
      <c r="V62" s="36">
        <f>'Core Indicators'!FC62</f>
        <v>2</v>
      </c>
      <c r="W62" s="36" t="e">
        <f>'Core Indicators'!FK62</f>
        <v>#N/A</v>
      </c>
      <c r="X62" s="36" t="e">
        <f>'Core Indicators'!FS62</f>
        <v>#N/A</v>
      </c>
      <c r="Y62" s="36">
        <f>'Core Indicators'!GA62</f>
        <v>0</v>
      </c>
      <c r="Z62" s="36">
        <f>'Core Indicators'!GI62</f>
        <v>1</v>
      </c>
      <c r="AA62" s="36">
        <f>'Core Indicators'!GQ62</f>
        <v>0</v>
      </c>
      <c r="AB62" s="36">
        <f>'Core Indicators'!GY62</f>
        <v>0</v>
      </c>
      <c r="AC62" s="36">
        <f>'Core Indicators'!HG62</f>
        <v>0</v>
      </c>
      <c r="AD62" s="36">
        <f>'Core Indicators'!HO62</f>
        <v>0</v>
      </c>
      <c r="AE62" s="36">
        <f>'Core Indicators'!HW62</f>
        <v>0</v>
      </c>
      <c r="AF62" s="36">
        <f>'Core Indicators'!IE62</f>
        <v>0</v>
      </c>
      <c r="AG62" s="36">
        <f>'Core Indicators'!IM62</f>
        <v>0</v>
      </c>
    </row>
    <row r="63" spans="1:33" ht="20.100000000000001" customHeight="1" x14ac:dyDescent="0.25">
      <c r="A63" s="203" t="str">
        <f>'Core Indicators'!A:A</f>
        <v>Multiple crisis in Madagascar</v>
      </c>
      <c r="B63" s="203" t="str">
        <f>'Core Indicators'!B:B</f>
        <v>Multiple crises country</v>
      </c>
      <c r="C63" s="203" t="str">
        <f>'Core Indicators'!C63</f>
        <v>MDG001</v>
      </c>
      <c r="D63" s="203" t="str">
        <f>'Core Indicators'!D63</f>
        <v>Madagascar</v>
      </c>
      <c r="E63" s="203" t="str">
        <f>'Core Indicators'!E63</f>
        <v>MDG</v>
      </c>
      <c r="F63" s="35">
        <f>'Core Indicators'!O63</f>
        <v>581800</v>
      </c>
      <c r="G63" s="35">
        <f>'Core Indicators'!W63</f>
        <v>27000000</v>
      </c>
      <c r="H63" s="35">
        <f>'Core Indicators'!AE63</f>
        <v>4509000</v>
      </c>
      <c r="I63" s="35">
        <f>'Core Indicators'!AM63</f>
        <v>25000</v>
      </c>
      <c r="J63" s="35" t="str">
        <f>'Core Indicators'!AU63</f>
        <v>x</v>
      </c>
      <c r="K63" s="35" t="str">
        <f>'Core Indicators'!BC63</f>
        <v>x</v>
      </c>
      <c r="L63" s="35">
        <f>'Core Indicators'!BK63</f>
        <v>259</v>
      </c>
      <c r="M63" s="35">
        <f>'Core Indicators'!BS63</f>
        <v>28020</v>
      </c>
      <c r="N63" s="35">
        <f>'Core Indicators'!CA63</f>
        <v>14597</v>
      </c>
      <c r="O63" s="35" t="e">
        <f>'Core Indicators'!CI63</f>
        <v>#N/A</v>
      </c>
      <c r="P63" s="35" t="str">
        <f>'Core Indicators'!CQ63</f>
        <v>x</v>
      </c>
      <c r="Q63" s="35">
        <f>'Core Indicators'!DG63</f>
        <v>22491000</v>
      </c>
      <c r="R63" s="35">
        <f>'Core Indicators'!DO63</f>
        <v>2850000</v>
      </c>
      <c r="S63" s="35">
        <f>'Core Indicators'!DW63</f>
        <v>1325000</v>
      </c>
      <c r="T63" s="35">
        <f>'Core Indicators'!EE63</f>
        <v>334000</v>
      </c>
      <c r="U63" s="35">
        <f>'Core Indicators'!EM63</f>
        <v>0</v>
      </c>
      <c r="V63" s="35">
        <f>'Core Indicators'!FC63</f>
        <v>2</v>
      </c>
      <c r="W63" s="35" t="str">
        <f>'Core Indicators'!FK63</f>
        <v>x</v>
      </c>
      <c r="X63" s="35" t="str">
        <f>'Core Indicators'!FS63</f>
        <v>x</v>
      </c>
      <c r="Y63" s="35">
        <f>'Core Indicators'!GA63</f>
        <v>0</v>
      </c>
      <c r="Z63" s="35">
        <f>'Core Indicators'!GI63</f>
        <v>0</v>
      </c>
      <c r="AA63" s="35">
        <f>'Core Indicators'!GQ63</f>
        <v>0</v>
      </c>
      <c r="AB63" s="35">
        <f>'Core Indicators'!GY63</f>
        <v>0</v>
      </c>
      <c r="AC63" s="35">
        <f>'Core Indicators'!HG63</f>
        <v>0</v>
      </c>
      <c r="AD63" s="35">
        <f>'Core Indicators'!HO63</f>
        <v>0</v>
      </c>
      <c r="AE63" s="35">
        <f>'Core Indicators'!HW63</f>
        <v>1</v>
      </c>
      <c r="AF63" s="35">
        <f>'Core Indicators'!IE63</f>
        <v>0</v>
      </c>
      <c r="AG63" s="35">
        <f>'Core Indicators'!IM63</f>
        <v>3</v>
      </c>
    </row>
    <row r="64" spans="1:33" ht="20.100000000000001" customHeight="1" x14ac:dyDescent="0.25">
      <c r="A64" s="202" t="str">
        <f>'Core Indicators'!A:A</f>
        <v>Drought in Madagascar</v>
      </c>
      <c r="B64" s="202" t="str">
        <f>'Core Indicators'!B:B</f>
        <v>Drought</v>
      </c>
      <c r="C64" s="202" t="str">
        <f>'Core Indicators'!C64</f>
        <v>MDG002</v>
      </c>
      <c r="D64" s="202" t="str">
        <f>'Core Indicators'!D64</f>
        <v>Madagascar</v>
      </c>
      <c r="E64" s="202" t="str">
        <f>'Core Indicators'!E64</f>
        <v>MDG</v>
      </c>
      <c r="F64" s="36">
        <f>'Core Indicators'!O64</f>
        <v>149752</v>
      </c>
      <c r="G64" s="36">
        <f>'Core Indicators'!W64</f>
        <v>6348000</v>
      </c>
      <c r="H64" s="36">
        <f>'Core Indicators'!AE64</f>
        <v>3549000</v>
      </c>
      <c r="I64" s="36">
        <f>'Core Indicators'!AM64</f>
        <v>3000</v>
      </c>
      <c r="J64" s="36">
        <f>'Core Indicators'!AU64</f>
        <v>0</v>
      </c>
      <c r="K64" s="36" t="str">
        <f>'Core Indicators'!BC64</f>
        <v>x</v>
      </c>
      <c r="L64" s="36">
        <f>'Core Indicators'!BK64</f>
        <v>53</v>
      </c>
      <c r="M64" s="36" t="str">
        <f>'Core Indicators'!BS64</f>
        <v>x</v>
      </c>
      <c r="N64" s="36" t="str">
        <f>'Core Indicators'!CA64</f>
        <v>x</v>
      </c>
      <c r="O64" s="36" t="e">
        <f>'Core Indicators'!CI64</f>
        <v>#N/A</v>
      </c>
      <c r="P64" s="36" t="str">
        <f>'Core Indicators'!CQ64</f>
        <v>x</v>
      </c>
      <c r="Q64" s="36">
        <f>'Core Indicators'!DG64</f>
        <v>2799000</v>
      </c>
      <c r="R64" s="36">
        <f>'Core Indicators'!DO64</f>
        <v>1912000</v>
      </c>
      <c r="S64" s="36">
        <f>'Core Indicators'!DW64</f>
        <v>1303000</v>
      </c>
      <c r="T64" s="36">
        <f>'Core Indicators'!EE64</f>
        <v>334000</v>
      </c>
      <c r="U64" s="36">
        <f>'Core Indicators'!EM64</f>
        <v>0</v>
      </c>
      <c r="V64" s="36">
        <f>'Core Indicators'!FC64</f>
        <v>1</v>
      </c>
      <c r="W64" s="36" t="str">
        <f>'Core Indicators'!FK64</f>
        <v>x</v>
      </c>
      <c r="X64" s="36" t="str">
        <f>'Core Indicators'!FS64</f>
        <v>x</v>
      </c>
      <c r="Y64" s="36">
        <f>'Core Indicators'!GA64</f>
        <v>0</v>
      </c>
      <c r="Z64" s="36">
        <f>'Core Indicators'!GI64</f>
        <v>0</v>
      </c>
      <c r="AA64" s="36">
        <f>'Core Indicators'!GQ64</f>
        <v>0</v>
      </c>
      <c r="AB64" s="36">
        <f>'Core Indicators'!GY64</f>
        <v>0</v>
      </c>
      <c r="AC64" s="36">
        <f>'Core Indicators'!HG64</f>
        <v>0</v>
      </c>
      <c r="AD64" s="36">
        <f>'Core Indicators'!HO64</f>
        <v>2</v>
      </c>
      <c r="AE64" s="36">
        <f>'Core Indicators'!HW64</f>
        <v>1</v>
      </c>
      <c r="AF64" s="36">
        <f>'Core Indicators'!IE64</f>
        <v>0</v>
      </c>
      <c r="AG64" s="36">
        <f>'Core Indicators'!IM64</f>
        <v>3</v>
      </c>
    </row>
    <row r="65" spans="1:33" ht="20.100000000000001" customHeight="1" x14ac:dyDescent="0.25">
      <c r="A65" s="203" t="str">
        <f>'Core Indicators'!A:A</f>
        <v>Tropical Cyclones Season in 2022 in Madagascar</v>
      </c>
      <c r="B65" s="203" t="str">
        <f>'Core Indicators'!B:B</f>
        <v>Tropical cyclone</v>
      </c>
      <c r="C65" s="203" t="str">
        <f>'Core Indicators'!C65</f>
        <v>MDG006</v>
      </c>
      <c r="D65" s="203" t="str">
        <f>'Core Indicators'!D65</f>
        <v>Madagascar</v>
      </c>
      <c r="E65" s="203" t="str">
        <f>'Core Indicators'!E65</f>
        <v>MDG</v>
      </c>
      <c r="F65" s="35">
        <f>'Core Indicators'!O65</f>
        <v>581800</v>
      </c>
      <c r="G65" s="35">
        <f>'Core Indicators'!W65</f>
        <v>27000000</v>
      </c>
      <c r="H65" s="35">
        <f>'Core Indicators'!AE65</f>
        <v>960000</v>
      </c>
      <c r="I65" s="35">
        <f>'Core Indicators'!AM65</f>
        <v>22000</v>
      </c>
      <c r="J65" s="35" t="str">
        <f>'Core Indicators'!AU65</f>
        <v>x</v>
      </c>
      <c r="K65" s="35" t="str">
        <f>'Core Indicators'!BC65</f>
        <v>x</v>
      </c>
      <c r="L65" s="35">
        <f>'Core Indicators'!BK65</f>
        <v>206</v>
      </c>
      <c r="M65" s="35">
        <f>'Core Indicators'!BS65</f>
        <v>28020</v>
      </c>
      <c r="N65" s="35">
        <f>'Core Indicators'!CA65</f>
        <v>14597</v>
      </c>
      <c r="O65" s="35" t="e">
        <f>'Core Indicators'!CI65</f>
        <v>#N/A</v>
      </c>
      <c r="P65" s="35" t="str">
        <f>'Core Indicators'!CQ65</f>
        <v>x</v>
      </c>
      <c r="Q65" s="35">
        <f>'Core Indicators'!DG65</f>
        <v>26040000</v>
      </c>
      <c r="R65" s="35">
        <f>'Core Indicators'!DO65</f>
        <v>938000</v>
      </c>
      <c r="S65" s="35">
        <f>'Core Indicators'!DW65</f>
        <v>22000</v>
      </c>
      <c r="T65" s="35">
        <f>'Core Indicators'!EE65</f>
        <v>0</v>
      </c>
      <c r="U65" s="35">
        <f>'Core Indicators'!EM65</f>
        <v>0</v>
      </c>
      <c r="V65" s="35">
        <f>'Core Indicators'!FC65</f>
        <v>1</v>
      </c>
      <c r="W65" s="35" t="str">
        <f>'Core Indicators'!FK65</f>
        <v>x</v>
      </c>
      <c r="X65" s="35" t="str">
        <f>'Core Indicators'!FS65</f>
        <v>x</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3</v>
      </c>
    </row>
    <row r="66" spans="1:33" ht="20.100000000000001" customHeight="1" x14ac:dyDescent="0.25">
      <c r="A66" s="202" t="str">
        <f>'Core Indicators'!A:A</f>
        <v>Multiple crisis in Mexico</v>
      </c>
      <c r="B66" s="202" t="str">
        <f>'Core Indicators'!B:B</f>
        <v>Multiple crises country</v>
      </c>
      <c r="C66" s="202" t="str">
        <f>'Core Indicators'!C66</f>
        <v>MEX001</v>
      </c>
      <c r="D66" s="202" t="str">
        <f>'Core Indicators'!D66</f>
        <v>Mexico</v>
      </c>
      <c r="E66" s="202" t="str">
        <f>'Core Indicators'!E66</f>
        <v>MEX</v>
      </c>
      <c r="F66" s="36">
        <f>'Core Indicators'!O66</f>
        <v>1964375</v>
      </c>
      <c r="G66" s="36">
        <f>'Core Indicators'!W66</f>
        <v>124227000</v>
      </c>
      <c r="H66" s="36">
        <f>'Core Indicators'!AE66</f>
        <v>321000</v>
      </c>
      <c r="I66" s="36">
        <f>'Core Indicators'!AM66</f>
        <v>82000</v>
      </c>
      <c r="J66" s="36" t="str">
        <f>'Core Indicators'!AU66</f>
        <v>x</v>
      </c>
      <c r="K66" s="36" t="str">
        <f>'Core Indicators'!BC66</f>
        <v>x</v>
      </c>
      <c r="L66" s="36">
        <f>'Core Indicators'!BK66</f>
        <v>301</v>
      </c>
      <c r="M66" s="36" t="str">
        <f>'Core Indicators'!BS66</f>
        <v>x</v>
      </c>
      <c r="N66" s="36" t="str">
        <f>'Core Indicators'!CA66</f>
        <v>x</v>
      </c>
      <c r="O66" s="36" t="e">
        <f>'Core Indicators'!CI66</f>
        <v>#N/A</v>
      </c>
      <c r="P66" s="36" t="str">
        <f>'Core Indicators'!CQ66</f>
        <v>x</v>
      </c>
      <c r="Q66" s="36">
        <f>'Core Indicators'!DG66</f>
        <v>123906000</v>
      </c>
      <c r="R66" s="36">
        <f>'Core Indicators'!DO66</f>
        <v>321000</v>
      </c>
      <c r="S66" s="36" t="str">
        <f>'Core Indicators'!DW66</f>
        <v>x</v>
      </c>
      <c r="T66" s="36" t="str">
        <f>'Core Indicators'!EE66</f>
        <v>x</v>
      </c>
      <c r="U66" s="36" t="str">
        <f>'Core Indicators'!EM66</f>
        <v>x</v>
      </c>
      <c r="V66" s="36">
        <f>'Core Indicators'!FC66</f>
        <v>3</v>
      </c>
      <c r="W66" s="36" t="str">
        <f>'Core Indicators'!FK66</f>
        <v>x</v>
      </c>
      <c r="X66" s="36" t="str">
        <f>'Core Indicators'!FS66</f>
        <v>x</v>
      </c>
      <c r="Y66" s="36">
        <f>'Core Indicators'!GA66</f>
        <v>0</v>
      </c>
      <c r="Z66" s="36">
        <f>'Core Indicators'!GI66</f>
        <v>2</v>
      </c>
      <c r="AA66" s="36">
        <f>'Core Indicators'!GQ66</f>
        <v>2</v>
      </c>
      <c r="AB66" s="36">
        <f>'Core Indicators'!GY66</f>
        <v>0</v>
      </c>
      <c r="AC66" s="36">
        <f>'Core Indicators'!HG66</f>
        <v>2</v>
      </c>
      <c r="AD66" s="36">
        <f>'Core Indicators'!HO66</f>
        <v>2</v>
      </c>
      <c r="AE66" s="36">
        <f>'Core Indicators'!HW66</f>
        <v>1</v>
      </c>
      <c r="AF66" s="36">
        <f>'Core Indicators'!IE66</f>
        <v>0</v>
      </c>
      <c r="AG66" s="36">
        <f>'Core Indicators'!IM66</f>
        <v>2</v>
      </c>
    </row>
    <row r="67" spans="1:33" ht="20.100000000000001" customHeight="1" x14ac:dyDescent="0.25">
      <c r="A67" s="203" t="str">
        <f>'Core Indicators'!A:A</f>
        <v>Criminal Violence in Mexico</v>
      </c>
      <c r="B67" s="203" t="str">
        <f>'Core Indicators'!B:B</f>
        <v>Other type of violence</v>
      </c>
      <c r="C67" s="203" t="str">
        <f>'Core Indicators'!C67</f>
        <v>MEX002</v>
      </c>
      <c r="D67" s="203" t="str">
        <f>'Core Indicators'!D67</f>
        <v>Mexico</v>
      </c>
      <c r="E67" s="203" t="str">
        <f>'Core Indicators'!E67</f>
        <v>MEX</v>
      </c>
      <c r="F67" s="35">
        <f>'Core Indicators'!O67</f>
        <v>1964375</v>
      </c>
      <c r="G67" s="35">
        <f>'Core Indicators'!W67</f>
        <v>128972000</v>
      </c>
      <c r="H67" s="35">
        <f>'Core Indicators'!AE67</f>
        <v>357000</v>
      </c>
      <c r="I67" s="35">
        <f>'Core Indicators'!AM67</f>
        <v>357000</v>
      </c>
      <c r="J67" s="35" t="str">
        <f>'Core Indicators'!AU67</f>
        <v>x</v>
      </c>
      <c r="K67" s="35" t="str">
        <f>'Core Indicators'!BC67</f>
        <v>x</v>
      </c>
      <c r="L67" s="35">
        <f>'Core Indicators'!BK67</f>
        <v>3454</v>
      </c>
      <c r="M67" s="35" t="str">
        <f>'Core Indicators'!BS67</f>
        <v>x</v>
      </c>
      <c r="N67" s="35" t="str">
        <f>'Core Indicators'!CA67</f>
        <v>x</v>
      </c>
      <c r="O67" s="35" t="e">
        <f>'Core Indicators'!CI67</f>
        <v>#N/A</v>
      </c>
      <c r="P67" s="35" t="str">
        <f>'Core Indicators'!CQ67</f>
        <v>x</v>
      </c>
      <c r="Q67" s="35">
        <f>'Core Indicators'!DG67</f>
        <v>128615000</v>
      </c>
      <c r="R67" s="35">
        <f>'Core Indicators'!DO67</f>
        <v>357000</v>
      </c>
      <c r="S67" s="35" t="str">
        <f>'Core Indicators'!DW67</f>
        <v>x</v>
      </c>
      <c r="T67" s="35" t="str">
        <f>'Core Indicators'!EE67</f>
        <v>x</v>
      </c>
      <c r="U67" s="35" t="str">
        <f>'Core Indicators'!EM67</f>
        <v>x</v>
      </c>
      <c r="V67" s="35">
        <f>'Core Indicators'!FC67</f>
        <v>4</v>
      </c>
      <c r="W67" s="35" t="str">
        <f>'Core Indicators'!FK67</f>
        <v>x</v>
      </c>
      <c r="X67" s="35" t="str">
        <f>'Core Indicators'!FS67</f>
        <v>x</v>
      </c>
      <c r="Y67" s="35">
        <f>'Core Indicators'!GA67</f>
        <v>0</v>
      </c>
      <c r="Z67" s="35">
        <f>'Core Indicators'!GI67</f>
        <v>2</v>
      </c>
      <c r="AA67" s="35">
        <f>'Core Indicators'!GQ67</f>
        <v>2</v>
      </c>
      <c r="AB67" s="35">
        <f>'Core Indicators'!GY67</f>
        <v>0</v>
      </c>
      <c r="AC67" s="35">
        <f>'Core Indicators'!HG67</f>
        <v>2</v>
      </c>
      <c r="AD67" s="35">
        <f>'Core Indicators'!HO67</f>
        <v>2</v>
      </c>
      <c r="AE67" s="35">
        <f>'Core Indicators'!HW67</f>
        <v>1</v>
      </c>
      <c r="AF67" s="35">
        <f>'Core Indicators'!IE67</f>
        <v>0</v>
      </c>
      <c r="AG67" s="35">
        <f>'Core Indicators'!IM67</f>
        <v>3</v>
      </c>
    </row>
    <row r="68" spans="1:33" ht="20.100000000000001" customHeight="1" x14ac:dyDescent="0.25">
      <c r="A68" s="202" t="str">
        <f>'Core Indicators'!A:A</f>
        <v>Mixed Migration in Mexico</v>
      </c>
      <c r="B68" s="202" t="str">
        <f>'Core Indicators'!B:B</f>
        <v>International displacement</v>
      </c>
      <c r="C68" s="202" t="str">
        <f>'Core Indicators'!C68</f>
        <v>MEX003</v>
      </c>
      <c r="D68" s="202" t="str">
        <f>'Core Indicators'!D68</f>
        <v>Mexico</v>
      </c>
      <c r="E68" s="202" t="str">
        <f>'Core Indicators'!E68</f>
        <v>MEX</v>
      </c>
      <c r="F68" s="36">
        <f>'Core Indicators'!O68</f>
        <v>1964375</v>
      </c>
      <c r="G68" s="36">
        <f>'Core Indicators'!W68</f>
        <v>129673000</v>
      </c>
      <c r="H68" s="36">
        <f>'Core Indicators'!AE68</f>
        <v>795000</v>
      </c>
      <c r="I68" s="36">
        <f>'Core Indicators'!AM68</f>
        <v>82000</v>
      </c>
      <c r="J68" s="36" t="str">
        <f>'Core Indicators'!AU68</f>
        <v>x</v>
      </c>
      <c r="K68" s="36" t="str">
        <f>'Core Indicators'!BC68</f>
        <v>x</v>
      </c>
      <c r="L68" s="36">
        <f>'Core Indicators'!BK68</f>
        <v>301</v>
      </c>
      <c r="M68" s="36" t="str">
        <f>'Core Indicators'!BS68</f>
        <v>x</v>
      </c>
      <c r="N68" s="36" t="str">
        <f>'Core Indicators'!CA68</f>
        <v>x</v>
      </c>
      <c r="O68" s="36" t="e">
        <f>'Core Indicators'!CI68</f>
        <v>#N/A</v>
      </c>
      <c r="P68" s="36" t="str">
        <f>'Core Indicators'!CQ68</f>
        <v>x</v>
      </c>
      <c r="Q68" s="36">
        <f>'Core Indicators'!DG68</f>
        <v>128878000</v>
      </c>
      <c r="R68" s="36">
        <f>'Core Indicators'!DO68</f>
        <v>739000</v>
      </c>
      <c r="S68" s="36">
        <f>'Core Indicators'!DW68</f>
        <v>56000</v>
      </c>
      <c r="T68" s="36">
        <f>'Core Indicators'!EE68</f>
        <v>0</v>
      </c>
      <c r="U68" s="36">
        <f>'Core Indicators'!EM68</f>
        <v>0</v>
      </c>
      <c r="V68" s="36">
        <f>'Core Indicators'!FC68</f>
        <v>3</v>
      </c>
      <c r="W68" s="36" t="str">
        <f>'Core Indicators'!FK68</f>
        <v>x</v>
      </c>
      <c r="X68" s="36" t="str">
        <f>'Core Indicators'!FS68</f>
        <v>x</v>
      </c>
      <c r="Y68" s="36">
        <f>'Core Indicators'!GA68</f>
        <v>0</v>
      </c>
      <c r="Z68" s="36">
        <f>'Core Indicators'!GI68</f>
        <v>2</v>
      </c>
      <c r="AA68" s="36">
        <f>'Core Indicators'!GQ68</f>
        <v>2</v>
      </c>
      <c r="AB68" s="36">
        <f>'Core Indicators'!GY68</f>
        <v>0</v>
      </c>
      <c r="AC68" s="36">
        <f>'Core Indicators'!HG68</f>
        <v>2</v>
      </c>
      <c r="AD68" s="36">
        <f>'Core Indicators'!HO68</f>
        <v>2</v>
      </c>
      <c r="AE68" s="36">
        <f>'Core Indicators'!HW68</f>
        <v>1</v>
      </c>
      <c r="AF68" s="36">
        <f>'Core Indicators'!IE68</f>
        <v>0</v>
      </c>
      <c r="AG68" s="36">
        <f>'Core Indicators'!IM68</f>
        <v>2</v>
      </c>
    </row>
    <row r="69" spans="1:33" ht="20.100000000000001" customHeight="1" x14ac:dyDescent="0.25">
      <c r="A69" s="203" t="str">
        <f>'Core Indicators'!A:A</f>
        <v>Complex crisis in Mali</v>
      </c>
      <c r="B69" s="203" t="str">
        <f>'Core Indicators'!B:B</f>
        <v>Complex crisis</v>
      </c>
      <c r="C69" s="203" t="str">
        <f>'Core Indicators'!C69</f>
        <v>MLI001</v>
      </c>
      <c r="D69" s="203" t="str">
        <f>'Core Indicators'!D69</f>
        <v>Mali</v>
      </c>
      <c r="E69" s="203" t="str">
        <f>'Core Indicators'!E69</f>
        <v>MLI</v>
      </c>
      <c r="F69" s="35">
        <f>'Core Indicators'!O69</f>
        <v>1220190</v>
      </c>
      <c r="G69" s="35">
        <f>'Core Indicators'!W69</f>
        <v>20402000</v>
      </c>
      <c r="H69" s="35">
        <f>'Core Indicators'!AE69</f>
        <v>11712000</v>
      </c>
      <c r="I69" s="35">
        <f>'Core Indicators'!AM69</f>
        <v>1147000</v>
      </c>
      <c r="J69" s="35" t="str">
        <f>'Core Indicators'!AU69</f>
        <v>x</v>
      </c>
      <c r="K69" s="35">
        <f>'Core Indicators'!BC69</f>
        <v>44056</v>
      </c>
      <c r="L69" s="35">
        <f>'Core Indicators'!BK69</f>
        <v>1047</v>
      </c>
      <c r="M69" s="35" t="str">
        <f>'Core Indicators'!BS69</f>
        <v>x</v>
      </c>
      <c r="N69" s="35">
        <f>'Core Indicators'!CA69</f>
        <v>1</v>
      </c>
      <c r="O69" s="35" t="e">
        <f>'Core Indicators'!CI69</f>
        <v>#N/A</v>
      </c>
      <c r="P69" s="35" t="str">
        <f>'Core Indicators'!CQ69</f>
        <v>x</v>
      </c>
      <c r="Q69" s="35">
        <f>'Core Indicators'!DG69</f>
        <v>8691000</v>
      </c>
      <c r="R69" s="35">
        <f>'Core Indicators'!DO69</f>
        <v>5812000</v>
      </c>
      <c r="S69" s="35">
        <f>'Core Indicators'!DW69</f>
        <v>3700000</v>
      </c>
      <c r="T69" s="35">
        <f>'Core Indicators'!EE69</f>
        <v>2200000</v>
      </c>
      <c r="U69" s="35">
        <f>'Core Indicators'!EM69</f>
        <v>0</v>
      </c>
      <c r="V69" s="35">
        <f>'Core Indicators'!FC69</f>
        <v>5</v>
      </c>
      <c r="W69" s="35" t="str">
        <f>'Core Indicators'!FK69</f>
        <v>x</v>
      </c>
      <c r="X69" s="35" t="str">
        <f>'Core Indicators'!FS69</f>
        <v>x</v>
      </c>
      <c r="Y69" s="35">
        <f>'Core Indicators'!GA69</f>
        <v>0</v>
      </c>
      <c r="Z69" s="35">
        <f>'Core Indicators'!GI69</f>
        <v>3</v>
      </c>
      <c r="AA69" s="35">
        <f>'Core Indicators'!GQ69</f>
        <v>2</v>
      </c>
      <c r="AB69" s="35">
        <f>'Core Indicators'!GY69</f>
        <v>3</v>
      </c>
      <c r="AC69" s="35">
        <f>'Core Indicators'!HG69</f>
        <v>2</v>
      </c>
      <c r="AD69" s="35">
        <f>'Core Indicators'!HO69</f>
        <v>3</v>
      </c>
      <c r="AE69" s="35">
        <f>'Core Indicators'!HW69</f>
        <v>3</v>
      </c>
      <c r="AF69" s="35">
        <f>'Core Indicators'!IE69</f>
        <v>1</v>
      </c>
      <c r="AG69" s="35">
        <f>'Core Indicators'!IM69</f>
        <v>3</v>
      </c>
    </row>
    <row r="70" spans="1:33" ht="20.100000000000001" customHeight="1" x14ac:dyDescent="0.25">
      <c r="A70" s="202" t="str">
        <f>'Core Indicators'!A:A</f>
        <v>Multiple crises in Myanmar</v>
      </c>
      <c r="B70" s="202" t="str">
        <f>'Core Indicators'!B:B</f>
        <v>Multiple crises country</v>
      </c>
      <c r="C70" s="202" t="str">
        <f>'Core Indicators'!C70</f>
        <v>MMR001</v>
      </c>
      <c r="D70" s="202" t="str">
        <f>'Core Indicators'!D70</f>
        <v>Myanmar</v>
      </c>
      <c r="E70" s="202" t="str">
        <f>'Core Indicators'!E70</f>
        <v>MMR</v>
      </c>
      <c r="F70" s="36">
        <f>'Core Indicators'!O70</f>
        <v>692711</v>
      </c>
      <c r="G70" s="36">
        <f>'Core Indicators'!W70</f>
        <v>54980000</v>
      </c>
      <c r="H70" s="36">
        <f>'Core Indicators'!AE70</f>
        <v>20812000</v>
      </c>
      <c r="I70" s="36">
        <f>'Core Indicators'!AM70</f>
        <v>2048000</v>
      </c>
      <c r="J70" s="36" t="str">
        <f>'Core Indicators'!AU70</f>
        <v>x</v>
      </c>
      <c r="K70" s="36" t="str">
        <f>'Core Indicators'!BC70</f>
        <v>x</v>
      </c>
      <c r="L70" s="36">
        <f>'Core Indicators'!BK70</f>
        <v>10677</v>
      </c>
      <c r="M70" s="36" t="str">
        <f>'Core Indicators'!BS70</f>
        <v>x</v>
      </c>
      <c r="N70" s="36" t="str">
        <f>'Core Indicators'!CA70</f>
        <v>x</v>
      </c>
      <c r="O70" s="36" t="e">
        <f>'Core Indicators'!CI70</f>
        <v>#N/A</v>
      </c>
      <c r="P70" s="36" t="str">
        <f>'Core Indicators'!CQ70</f>
        <v>x</v>
      </c>
      <c r="Q70" s="36">
        <f>'Core Indicators'!DG70</f>
        <v>39568000</v>
      </c>
      <c r="R70" s="36">
        <f>'Core Indicators'!DO70</f>
        <v>1012000</v>
      </c>
      <c r="S70" s="36">
        <f>'Core Indicators'!DW70</f>
        <v>7289000</v>
      </c>
      <c r="T70" s="36">
        <f>'Core Indicators'!EE70</f>
        <v>6960000</v>
      </c>
      <c r="U70" s="36">
        <f>'Core Indicators'!EM70</f>
        <v>151000</v>
      </c>
      <c r="V70" s="36">
        <f>'Core Indicators'!FC70</f>
        <v>4</v>
      </c>
      <c r="W70" s="36" t="str">
        <f>'Core Indicators'!FK70</f>
        <v>x</v>
      </c>
      <c r="X70" s="36" t="str">
        <f>'Core Indicators'!FS70</f>
        <v>x</v>
      </c>
      <c r="Y70" s="36">
        <f>'Core Indicators'!GA70</f>
        <v>1</v>
      </c>
      <c r="Z70" s="36">
        <f>'Core Indicators'!GI70</f>
        <v>3</v>
      </c>
      <c r="AA70" s="36">
        <f>'Core Indicators'!GQ70</f>
        <v>2</v>
      </c>
      <c r="AB70" s="36">
        <f>'Core Indicators'!GY70</f>
        <v>3</v>
      </c>
      <c r="AC70" s="36">
        <f>'Core Indicators'!HG70</f>
        <v>2</v>
      </c>
      <c r="AD70" s="36">
        <f>'Core Indicators'!HO70</f>
        <v>2</v>
      </c>
      <c r="AE70" s="36">
        <f>'Core Indicators'!HW70</f>
        <v>3</v>
      </c>
      <c r="AF70" s="36">
        <f>'Core Indicators'!IE70</f>
        <v>1</v>
      </c>
      <c r="AG70" s="36">
        <f>'Core Indicators'!IM70</f>
        <v>3</v>
      </c>
    </row>
    <row r="71" spans="1:33" ht="20.100000000000001" customHeight="1" x14ac:dyDescent="0.25">
      <c r="A71" s="203" t="str">
        <f>'Core Indicators'!A:A</f>
        <v>Rakhine Conflict</v>
      </c>
      <c r="B71" s="203" t="str">
        <f>'Core Indicators'!B:B</f>
        <v>Conflict</v>
      </c>
      <c r="C71" s="203" t="str">
        <f>'Core Indicators'!C71</f>
        <v>MMR002</v>
      </c>
      <c r="D71" s="203" t="str">
        <f>'Core Indicators'!D71</f>
        <v>Myanmar</v>
      </c>
      <c r="E71" s="203" t="str">
        <f>'Core Indicators'!E71</f>
        <v>MMR</v>
      </c>
      <c r="F71" s="35">
        <f>'Core Indicators'!O71</f>
        <v>44857</v>
      </c>
      <c r="G71" s="35">
        <f>'Core Indicators'!W71</f>
        <v>3659000</v>
      </c>
      <c r="H71" s="35">
        <f>'Core Indicators'!AE71</f>
        <v>2559000</v>
      </c>
      <c r="I71" s="35">
        <f>'Core Indicators'!AM71</f>
        <v>1381000</v>
      </c>
      <c r="J71" s="35" t="str">
        <f>'Core Indicators'!AU71</f>
        <v>x</v>
      </c>
      <c r="K71" s="35" t="str">
        <f>'Core Indicators'!BC71</f>
        <v>x</v>
      </c>
      <c r="L71" s="35">
        <f>'Core Indicators'!BK71</f>
        <v>38</v>
      </c>
      <c r="M71" s="35" t="str">
        <f>'Core Indicators'!BS71</f>
        <v>x</v>
      </c>
      <c r="N71" s="35" t="str">
        <f>'Core Indicators'!CA71</f>
        <v>x</v>
      </c>
      <c r="O71" s="35" t="e">
        <f>'Core Indicators'!CI71</f>
        <v>#N/A</v>
      </c>
      <c r="P71" s="35" t="str">
        <f>'Core Indicators'!CQ71</f>
        <v>x</v>
      </c>
      <c r="Q71" s="35">
        <f>'Core Indicators'!DG71</f>
        <v>1100000</v>
      </c>
      <c r="R71" s="35">
        <f>'Core Indicators'!DO71</f>
        <v>1012000</v>
      </c>
      <c r="S71" s="35">
        <f>'Core Indicators'!DW71</f>
        <v>0</v>
      </c>
      <c r="T71" s="35">
        <f>'Core Indicators'!EE71</f>
        <v>1547000</v>
      </c>
      <c r="U71" s="35">
        <f>'Core Indicators'!EM71</f>
        <v>0</v>
      </c>
      <c r="V71" s="35">
        <f>'Core Indicators'!FC71</f>
        <v>4</v>
      </c>
      <c r="W71" s="35" t="str">
        <f>'Core Indicators'!FK71</f>
        <v>x</v>
      </c>
      <c r="X71" s="35" t="str">
        <f>'Core Indicators'!FS71</f>
        <v>x</v>
      </c>
      <c r="Y71" s="35">
        <f>'Core Indicators'!GA71</f>
        <v>1</v>
      </c>
      <c r="Z71" s="35">
        <f>'Core Indicators'!GI71</f>
        <v>2</v>
      </c>
      <c r="AA71" s="35">
        <f>'Core Indicators'!GQ71</f>
        <v>1</v>
      </c>
      <c r="AB71" s="35">
        <f>'Core Indicators'!GY71</f>
        <v>3</v>
      </c>
      <c r="AC71" s="35">
        <f>'Core Indicators'!HG71</f>
        <v>3</v>
      </c>
      <c r="AD71" s="35">
        <f>'Core Indicators'!HO71</f>
        <v>2</v>
      </c>
      <c r="AE71" s="35">
        <f>'Core Indicators'!HW71</f>
        <v>3</v>
      </c>
      <c r="AF71" s="35">
        <f>'Core Indicators'!IE71</f>
        <v>1</v>
      </c>
      <c r="AG71" s="35">
        <f>'Core Indicators'!IM71</f>
        <v>3</v>
      </c>
    </row>
    <row r="72" spans="1:33" ht="20.100000000000001" customHeight="1" x14ac:dyDescent="0.25">
      <c r="A72" s="202" t="str">
        <f>'Core Indicators'!A:A</f>
        <v>Kachin and Shan Conflict</v>
      </c>
      <c r="B72" s="202" t="str">
        <f>'Core Indicators'!B:B</f>
        <v>Conflict</v>
      </c>
      <c r="C72" s="202" t="str">
        <f>'Core Indicators'!C72</f>
        <v>MMR003</v>
      </c>
      <c r="D72" s="202" t="str">
        <f>'Core Indicators'!D72</f>
        <v>Myanmar</v>
      </c>
      <c r="E72" s="202" t="str">
        <f>'Core Indicators'!E72</f>
        <v>MMR</v>
      </c>
      <c r="F72" s="36">
        <f>'Core Indicators'!O72</f>
        <v>244843</v>
      </c>
      <c r="G72" s="36">
        <f>'Core Indicators'!W72</f>
        <v>8393000</v>
      </c>
      <c r="H72" s="36">
        <f>'Core Indicators'!AE72</f>
        <v>8393000</v>
      </c>
      <c r="I72" s="36">
        <f>'Core Indicators'!AM72</f>
        <v>109000</v>
      </c>
      <c r="J72" s="36" t="str">
        <f>'Core Indicators'!AU72</f>
        <v>x</v>
      </c>
      <c r="K72" s="36" t="str">
        <f>'Core Indicators'!BC72</f>
        <v>x</v>
      </c>
      <c r="L72" s="36">
        <f>'Core Indicators'!BK72</f>
        <v>617</v>
      </c>
      <c r="M72" s="36" t="str">
        <f>'Core Indicators'!BS72</f>
        <v>x</v>
      </c>
      <c r="N72" s="36" t="str">
        <f>'Core Indicators'!CA72</f>
        <v>x</v>
      </c>
      <c r="O72" s="36" t="e">
        <f>'Core Indicators'!CI72</f>
        <v>#N/A</v>
      </c>
      <c r="P72" s="36" t="str">
        <f>'Core Indicators'!CQ72</f>
        <v>x</v>
      </c>
      <c r="Q72" s="36">
        <f>'Core Indicators'!DG72</f>
        <v>5400000</v>
      </c>
      <c r="R72" s="36">
        <f>'Core Indicators'!DO72</f>
        <v>0</v>
      </c>
      <c r="S72" s="36">
        <f>'Core Indicators'!DW72</f>
        <v>777000</v>
      </c>
      <c r="T72" s="36">
        <f>'Core Indicators'!EE72</f>
        <v>2065000</v>
      </c>
      <c r="U72" s="36">
        <f>'Core Indicators'!EM72</f>
        <v>151000</v>
      </c>
      <c r="V72" s="36">
        <f>'Core Indicators'!FC72</f>
        <v>3</v>
      </c>
      <c r="W72" s="36" t="str">
        <f>'Core Indicators'!FK72</f>
        <v>x</v>
      </c>
      <c r="X72" s="36" t="str">
        <f>'Core Indicators'!FS72</f>
        <v>x</v>
      </c>
      <c r="Y72" s="36">
        <f>'Core Indicators'!GA72</f>
        <v>1</v>
      </c>
      <c r="Z72" s="36">
        <f>'Core Indicators'!GI72</f>
        <v>3</v>
      </c>
      <c r="AA72" s="36">
        <f>'Core Indicators'!GQ72</f>
        <v>1</v>
      </c>
      <c r="AB72" s="36">
        <f>'Core Indicators'!GY72</f>
        <v>3</v>
      </c>
      <c r="AC72" s="36">
        <f>'Core Indicators'!HG72</f>
        <v>2</v>
      </c>
      <c r="AD72" s="36">
        <f>'Core Indicators'!HO72</f>
        <v>2</v>
      </c>
      <c r="AE72" s="36">
        <f>'Core Indicators'!HW72</f>
        <v>3</v>
      </c>
      <c r="AF72" s="36">
        <f>'Core Indicators'!IE72</f>
        <v>1</v>
      </c>
      <c r="AG72" s="36">
        <f>'Core Indicators'!IM72</f>
        <v>3</v>
      </c>
    </row>
    <row r="73" spans="1:33" ht="20.100000000000001" customHeight="1" x14ac:dyDescent="0.25">
      <c r="A73" s="203" t="str">
        <f>'Core Indicators'!A:A</f>
        <v>Post-coup conflict in Myanmar</v>
      </c>
      <c r="B73" s="203" t="str">
        <f>'Core Indicators'!B:B</f>
        <v>Conflict</v>
      </c>
      <c r="C73" s="203" t="str">
        <f>'Core Indicators'!C73</f>
        <v>MMR004</v>
      </c>
      <c r="D73" s="203" t="str">
        <f>'Core Indicators'!D73</f>
        <v>Myanmar</v>
      </c>
      <c r="E73" s="203" t="str">
        <f>'Core Indicators'!E73</f>
        <v>MMR</v>
      </c>
      <c r="F73" s="35">
        <f>'Core Indicators'!O73</f>
        <v>403011</v>
      </c>
      <c r="G73" s="35">
        <f>'Core Indicators'!W73</f>
        <v>42928000</v>
      </c>
      <c r="H73" s="35">
        <f>'Core Indicators'!AE73</f>
        <v>9860000</v>
      </c>
      <c r="I73" s="35">
        <f>'Core Indicators'!AM73</f>
        <v>558000</v>
      </c>
      <c r="J73" s="35" t="str">
        <f>'Core Indicators'!AU73</f>
        <v>x</v>
      </c>
      <c r="K73" s="35" t="str">
        <f>'Core Indicators'!BC73</f>
        <v>x</v>
      </c>
      <c r="L73" s="35">
        <f>'Core Indicators'!BK73</f>
        <v>10022</v>
      </c>
      <c r="M73" s="35" t="str">
        <f>'Core Indicators'!BS73</f>
        <v>x</v>
      </c>
      <c r="N73" s="35" t="str">
        <f>'Core Indicators'!CA73</f>
        <v>x</v>
      </c>
      <c r="O73" s="35" t="e">
        <f>'Core Indicators'!CI73</f>
        <v>#N/A</v>
      </c>
      <c r="P73" s="35" t="str">
        <f>'Core Indicators'!CQ73</f>
        <v>x</v>
      </c>
      <c r="Q73" s="35">
        <f>'Core Indicators'!DG73</f>
        <v>33068000</v>
      </c>
      <c r="R73" s="35">
        <f>'Core Indicators'!DO73</f>
        <v>0</v>
      </c>
      <c r="S73" s="35">
        <f>'Core Indicators'!DW73</f>
        <v>6512000</v>
      </c>
      <c r="T73" s="35">
        <f>'Core Indicators'!EE73</f>
        <v>3348000</v>
      </c>
      <c r="U73" s="35">
        <f>'Core Indicators'!EM73</f>
        <v>0</v>
      </c>
      <c r="V73" s="35">
        <f>'Core Indicators'!FC73</f>
        <v>3</v>
      </c>
      <c r="W73" s="35" t="str">
        <f>'Core Indicators'!FK73</f>
        <v>x</v>
      </c>
      <c r="X73" s="35" t="str">
        <f>'Core Indicators'!FS73</f>
        <v>x</v>
      </c>
      <c r="Y73" s="35">
        <f>'Core Indicators'!GA73</f>
        <v>1</v>
      </c>
      <c r="Z73" s="35">
        <f>'Core Indicators'!GI73</f>
        <v>3</v>
      </c>
      <c r="AA73" s="35">
        <f>'Core Indicators'!GQ73</f>
        <v>2</v>
      </c>
      <c r="AB73" s="35">
        <f>'Core Indicators'!GY73</f>
        <v>3</v>
      </c>
      <c r="AC73" s="35">
        <f>'Core Indicators'!HG73</f>
        <v>0</v>
      </c>
      <c r="AD73" s="35">
        <f>'Core Indicators'!HO73</f>
        <v>2</v>
      </c>
      <c r="AE73" s="35">
        <f>'Core Indicators'!HW73</f>
        <v>3</v>
      </c>
      <c r="AF73" s="35">
        <f>'Core Indicators'!IE73</f>
        <v>1</v>
      </c>
      <c r="AG73" s="35">
        <f>'Core Indicators'!IM73</f>
        <v>3</v>
      </c>
    </row>
    <row r="74" spans="1:33" ht="20.100000000000001" customHeight="1" x14ac:dyDescent="0.25">
      <c r="A74" s="202" t="str">
        <f>'Core Indicators'!A:A</f>
        <v>Multiple Crises in Mozambique</v>
      </c>
      <c r="B74" s="202" t="str">
        <f>'Core Indicators'!B:B</f>
        <v>Multiple crises country</v>
      </c>
      <c r="C74" s="202" t="str">
        <f>'Core Indicators'!C74</f>
        <v>MOZ001</v>
      </c>
      <c r="D74" s="202" t="str">
        <f>'Core Indicators'!D74</f>
        <v>Mozambique</v>
      </c>
      <c r="E74" s="202" t="str">
        <f>'Core Indicators'!E74</f>
        <v>MOZ</v>
      </c>
      <c r="F74" s="36">
        <f>'Core Indicators'!O74</f>
        <v>550263</v>
      </c>
      <c r="G74" s="36">
        <f>'Core Indicators'!W74</f>
        <v>20399000</v>
      </c>
      <c r="H74" s="36">
        <f>'Core Indicators'!AE74</f>
        <v>10885000</v>
      </c>
      <c r="I74" s="36">
        <f>'Core Indicators'!AM74</f>
        <v>791000</v>
      </c>
      <c r="J74" s="36">
        <f>'Core Indicators'!AU74</f>
        <v>367</v>
      </c>
      <c r="K74" s="36" t="str">
        <f>'Core Indicators'!BC74</f>
        <v>x</v>
      </c>
      <c r="L74" s="36">
        <f>'Core Indicators'!BK74</f>
        <v>647</v>
      </c>
      <c r="M74" s="36">
        <f>'Core Indicators'!BS74</f>
        <v>143407</v>
      </c>
      <c r="N74" s="36">
        <f>'Core Indicators'!CA74</f>
        <v>13365</v>
      </c>
      <c r="O74" s="36" t="e">
        <f>'Core Indicators'!CI74</f>
        <v>#N/A</v>
      </c>
      <c r="P74" s="36">
        <f>'Core Indicators'!CQ74</f>
        <v>1700000</v>
      </c>
      <c r="Q74" s="36">
        <f>'Core Indicators'!DG74</f>
        <v>9514000</v>
      </c>
      <c r="R74" s="36">
        <f>'Core Indicators'!DO74</f>
        <v>8395000</v>
      </c>
      <c r="S74" s="36">
        <f>'Core Indicators'!DW74</f>
        <v>2466000</v>
      </c>
      <c r="T74" s="36">
        <f>'Core Indicators'!EE74</f>
        <v>24000</v>
      </c>
      <c r="U74" s="36">
        <f>'Core Indicators'!EM74</f>
        <v>0</v>
      </c>
      <c r="V74" s="36">
        <f>'Core Indicators'!FC74</f>
        <v>5</v>
      </c>
      <c r="W74" s="36" t="str">
        <f>'Core Indicators'!FK74</f>
        <v>x</v>
      </c>
      <c r="X74" s="36" t="str">
        <f>'Core Indicators'!FS74</f>
        <v>x</v>
      </c>
      <c r="Y74" s="36">
        <f>'Core Indicators'!GA74</f>
        <v>1</v>
      </c>
      <c r="Z74" s="36">
        <f>'Core Indicators'!GI74</f>
        <v>3</v>
      </c>
      <c r="AA74" s="36">
        <f>'Core Indicators'!GQ74</f>
        <v>2</v>
      </c>
      <c r="AB74" s="36">
        <f>'Core Indicators'!GY74</f>
        <v>0</v>
      </c>
      <c r="AC74" s="36">
        <f>'Core Indicators'!HG74</f>
        <v>0</v>
      </c>
      <c r="AD74" s="36">
        <f>'Core Indicators'!HO74</f>
        <v>2</v>
      </c>
      <c r="AE74" s="36">
        <f>'Core Indicators'!HW74</f>
        <v>3</v>
      </c>
      <c r="AF74" s="36">
        <f>'Core Indicators'!IE74</f>
        <v>1</v>
      </c>
      <c r="AG74" s="36">
        <f>'Core Indicators'!IM74</f>
        <v>3</v>
      </c>
    </row>
    <row r="75" spans="1:33" ht="20.100000000000001" customHeight="1" x14ac:dyDescent="0.25">
      <c r="A75" s="203" t="str">
        <f>'Core Indicators'!A:A</f>
        <v>Cabo Delgado Islamist Insurgency</v>
      </c>
      <c r="B75" s="203" t="str">
        <f>'Core Indicators'!B:B</f>
        <v>Other type of violence</v>
      </c>
      <c r="C75" s="203" t="str">
        <f>'Core Indicators'!C75</f>
        <v>MOZ004</v>
      </c>
      <c r="D75" s="203" t="str">
        <f>'Core Indicators'!D75</f>
        <v>Mozambique</v>
      </c>
      <c r="E75" s="203" t="str">
        <f>'Core Indicators'!E75</f>
        <v>MOZ</v>
      </c>
      <c r="F75" s="35">
        <f>'Core Indicators'!O75</f>
        <v>280615</v>
      </c>
      <c r="G75" s="35">
        <f>'Core Indicators'!W75</f>
        <v>10302000</v>
      </c>
      <c r="H75" s="35">
        <f>'Core Indicators'!AE75</f>
        <v>10302000</v>
      </c>
      <c r="I75" s="35">
        <f>'Core Indicators'!AM75</f>
        <v>784000</v>
      </c>
      <c r="J75" s="35" t="str">
        <f>'Core Indicators'!AU75</f>
        <v>x</v>
      </c>
      <c r="K75" s="35">
        <f>'Core Indicators'!BC75</f>
        <v>0</v>
      </c>
      <c r="L75" s="35">
        <f>'Core Indicators'!BK75</f>
        <v>505</v>
      </c>
      <c r="M75" s="35" t="str">
        <f>'Core Indicators'!BS75</f>
        <v>x</v>
      </c>
      <c r="N75" s="35" t="str">
        <f>'Core Indicators'!CA75</f>
        <v>x</v>
      </c>
      <c r="O75" s="35" t="e">
        <f>'Core Indicators'!CI75</f>
        <v>#N/A</v>
      </c>
      <c r="P75" s="35" t="str">
        <f>'Core Indicators'!CQ75</f>
        <v>x</v>
      </c>
      <c r="Q75" s="35">
        <f>'Core Indicators'!DG75</f>
        <v>0</v>
      </c>
      <c r="R75" s="35">
        <f>'Core Indicators'!DO75</f>
        <v>8764000</v>
      </c>
      <c r="S75" s="35">
        <f>'Core Indicators'!DW75</f>
        <v>1514000</v>
      </c>
      <c r="T75" s="35">
        <f>'Core Indicators'!EE75</f>
        <v>24000</v>
      </c>
      <c r="U75" s="35">
        <f>'Core Indicators'!EM75</f>
        <v>0</v>
      </c>
      <c r="V75" s="35">
        <f>'Core Indicators'!FC75</f>
        <v>3</v>
      </c>
      <c r="W75" s="35" t="str">
        <f>'Core Indicators'!FK75</f>
        <v>x</v>
      </c>
      <c r="X75" s="35" t="str">
        <f>'Core Indicators'!FS75</f>
        <v>x</v>
      </c>
      <c r="Y75" s="35">
        <f>'Core Indicators'!GA75</f>
        <v>1</v>
      </c>
      <c r="Z75" s="35">
        <f>'Core Indicators'!GI75</f>
        <v>3</v>
      </c>
      <c r="AA75" s="35">
        <f>'Core Indicators'!GQ75</f>
        <v>2</v>
      </c>
      <c r="AB75" s="35">
        <f>'Core Indicators'!GY75</f>
        <v>0</v>
      </c>
      <c r="AC75" s="35">
        <f>'Core Indicators'!HG75</f>
        <v>0</v>
      </c>
      <c r="AD75" s="35">
        <f>'Core Indicators'!HO75</f>
        <v>2</v>
      </c>
      <c r="AE75" s="35">
        <f>'Core Indicators'!HW75</f>
        <v>3</v>
      </c>
      <c r="AF75" s="35">
        <f>'Core Indicators'!IE75</f>
        <v>1</v>
      </c>
      <c r="AG75" s="35">
        <f>'Core Indicators'!IM75</f>
        <v>3</v>
      </c>
    </row>
    <row r="76" spans="1:33" ht="20.100000000000001" customHeight="1" x14ac:dyDescent="0.25">
      <c r="A76" s="202" t="str">
        <f>'Core Indicators'!A:A</f>
        <v>2022 Tropical Cyclone Seasons in Mozambique</v>
      </c>
      <c r="B76" s="202" t="str">
        <f>'Core Indicators'!B:B</f>
        <v>Tropical cyclone</v>
      </c>
      <c r="C76" s="202" t="str">
        <f>'Core Indicators'!C76</f>
        <v>MOZ008</v>
      </c>
      <c r="D76" s="202" t="str">
        <f>'Core Indicators'!D76</f>
        <v>Mozambique</v>
      </c>
      <c r="E76" s="202" t="str">
        <f>'Core Indicators'!E76</f>
        <v>MOZ</v>
      </c>
      <c r="F76" s="36">
        <f>'Core Indicators'!O76</f>
        <v>471485</v>
      </c>
      <c r="G76" s="36">
        <f>'Core Indicators'!W76</f>
        <v>18066000</v>
      </c>
      <c r="H76" s="36">
        <f>'Core Indicators'!AE76</f>
        <v>1021000</v>
      </c>
      <c r="I76" s="36">
        <f>'Core Indicators'!AM76</f>
        <v>6000</v>
      </c>
      <c r="J76" s="36">
        <f>'Core Indicators'!AU76</f>
        <v>367</v>
      </c>
      <c r="K76" s="36" t="str">
        <f>'Core Indicators'!BC76</f>
        <v>x</v>
      </c>
      <c r="L76" s="36">
        <f>'Core Indicators'!BK76</f>
        <v>142</v>
      </c>
      <c r="M76" s="36">
        <f>'Core Indicators'!BS76</f>
        <v>143407</v>
      </c>
      <c r="N76" s="36">
        <f>'Core Indicators'!CA76</f>
        <v>13365</v>
      </c>
      <c r="O76" s="36" t="e">
        <f>'Core Indicators'!CI76</f>
        <v>#N/A</v>
      </c>
      <c r="P76" s="36">
        <f>'Core Indicators'!CQ76</f>
        <v>1700000</v>
      </c>
      <c r="Q76" s="36">
        <f>'Core Indicators'!DG76</f>
        <v>17045000</v>
      </c>
      <c r="R76" s="36">
        <f>'Core Indicators'!DO76</f>
        <v>0</v>
      </c>
      <c r="S76" s="36">
        <f>'Core Indicators'!DW76</f>
        <v>1021000</v>
      </c>
      <c r="T76" s="36">
        <f>'Core Indicators'!EE76</f>
        <v>0</v>
      </c>
      <c r="U76" s="36">
        <f>'Core Indicators'!EM76</f>
        <v>0</v>
      </c>
      <c r="V76" s="36">
        <f>'Core Indicators'!FC76</f>
        <v>4</v>
      </c>
      <c r="W76" s="36" t="e">
        <f>'Core Indicators'!FK76</f>
        <v>#N/A</v>
      </c>
      <c r="X76" s="36" t="e">
        <f>'Core Indicators'!FS76</f>
        <v>#N/A</v>
      </c>
      <c r="Y76" s="36">
        <f>'Core Indicators'!GA76</f>
        <v>1</v>
      </c>
      <c r="Z76" s="36">
        <f>'Core Indicators'!GI76</f>
        <v>1</v>
      </c>
      <c r="AA76" s="36">
        <f>'Core Indicators'!GQ76</f>
        <v>0</v>
      </c>
      <c r="AB76" s="36">
        <f>'Core Indicators'!GY76</f>
        <v>0</v>
      </c>
      <c r="AC76" s="36">
        <f>'Core Indicators'!HG76</f>
        <v>0</v>
      </c>
      <c r="AD76" s="36">
        <f>'Core Indicators'!HO76</f>
        <v>0</v>
      </c>
      <c r="AE76" s="36">
        <f>'Core Indicators'!HW76</f>
        <v>0</v>
      </c>
      <c r="AF76" s="36">
        <f>'Core Indicators'!IE76</f>
        <v>1</v>
      </c>
      <c r="AG76" s="36">
        <f>'Core Indicators'!IM76</f>
        <v>3</v>
      </c>
    </row>
    <row r="77" spans="1:33" ht="20.100000000000001" customHeight="1" x14ac:dyDescent="0.25">
      <c r="A77" s="203" t="str">
        <f>'Core Indicators'!A:A</f>
        <v>Refugees from Mali in Mauritania</v>
      </c>
      <c r="B77" s="203" t="str">
        <f>'Core Indicators'!B:B</f>
        <v>International displacement</v>
      </c>
      <c r="C77" s="203" t="str">
        <f>'Core Indicators'!C77</f>
        <v>MRT002</v>
      </c>
      <c r="D77" s="203" t="str">
        <f>'Core Indicators'!D77</f>
        <v>Mauritania</v>
      </c>
      <c r="E77" s="203" t="str">
        <f>'Core Indicators'!E77</f>
        <v>MRT</v>
      </c>
      <c r="F77" s="35">
        <f>'Core Indicators'!O77</f>
        <v>75</v>
      </c>
      <c r="G77" s="35">
        <f>'Core Indicators'!W77</f>
        <v>95000</v>
      </c>
      <c r="H77" s="35">
        <f>'Core Indicators'!AE77</f>
        <v>85000</v>
      </c>
      <c r="I77" s="35">
        <f>'Core Indicators'!AM77</f>
        <v>85000</v>
      </c>
      <c r="J77" s="35">
        <f>'Core Indicators'!AU77</f>
        <v>0</v>
      </c>
      <c r="K77" s="35" t="str">
        <f>'Core Indicators'!BC77</f>
        <v>x</v>
      </c>
      <c r="L77" s="35">
        <f>'Core Indicators'!BK77</f>
        <v>0</v>
      </c>
      <c r="M77" s="35">
        <f>'Core Indicators'!BS77</f>
        <v>0</v>
      </c>
      <c r="N77" s="35">
        <f>'Core Indicators'!CA77</f>
        <v>0</v>
      </c>
      <c r="O77" s="35" t="e">
        <f>'Core Indicators'!CI77</f>
        <v>#N/A</v>
      </c>
      <c r="P77" s="35" t="str">
        <f>'Core Indicators'!CQ77</f>
        <v>x</v>
      </c>
      <c r="Q77" s="35">
        <f>'Core Indicators'!DG77</f>
        <v>11000</v>
      </c>
      <c r="R77" s="35">
        <f>'Core Indicators'!DO77</f>
        <v>0</v>
      </c>
      <c r="S77" s="35">
        <f>'Core Indicators'!DW77</f>
        <v>85000</v>
      </c>
      <c r="T77" s="35">
        <f>'Core Indicators'!EE77</f>
        <v>0</v>
      </c>
      <c r="U77" s="35">
        <f>'Core Indicators'!EM77</f>
        <v>0</v>
      </c>
      <c r="V77" s="35">
        <f>'Core Indicators'!FC77</f>
        <v>2</v>
      </c>
      <c r="W77" s="35" t="str">
        <f>'Core Indicators'!FK77</f>
        <v>x</v>
      </c>
      <c r="X77" s="35" t="str">
        <f>'Core Indicators'!FS77</f>
        <v>x</v>
      </c>
      <c r="Y77" s="35">
        <f>'Core Indicators'!GA77</f>
        <v>2</v>
      </c>
      <c r="Z77" s="35">
        <f>'Core Indicators'!GI77</f>
        <v>0</v>
      </c>
      <c r="AA77" s="35">
        <f>'Core Indicators'!GQ77</f>
        <v>0</v>
      </c>
      <c r="AB77" s="35">
        <f>'Core Indicators'!GY77</f>
        <v>0</v>
      </c>
      <c r="AC77" s="35">
        <f>'Core Indicators'!HG77</f>
        <v>2</v>
      </c>
      <c r="AD77" s="35">
        <f>'Core Indicators'!HO77</f>
        <v>0</v>
      </c>
      <c r="AE77" s="35">
        <f>'Core Indicators'!HW77</f>
        <v>0</v>
      </c>
      <c r="AF77" s="35">
        <f>'Core Indicators'!IE77</f>
        <v>2</v>
      </c>
      <c r="AG77" s="35">
        <f>'Core Indicators'!IM77</f>
        <v>0</v>
      </c>
    </row>
    <row r="78" spans="1:33" ht="20.100000000000001" customHeight="1" x14ac:dyDescent="0.25">
      <c r="A78" s="202" t="str">
        <f>'Core Indicators'!A:A</f>
        <v>Food Security in Mauritania</v>
      </c>
      <c r="B78" s="202" t="str">
        <f>'Core Indicators'!B:B</f>
        <v>Drought</v>
      </c>
      <c r="C78" s="202" t="str">
        <f>'Core Indicators'!C78</f>
        <v>MRT003</v>
      </c>
      <c r="D78" s="202" t="str">
        <f>'Core Indicators'!D78</f>
        <v>Mauritania</v>
      </c>
      <c r="E78" s="202" t="str">
        <f>'Core Indicators'!E78</f>
        <v>MRT</v>
      </c>
      <c r="F78" s="36">
        <f>'Core Indicators'!O78</f>
        <v>1030700</v>
      </c>
      <c r="G78" s="36">
        <f>'Core Indicators'!W78</f>
        <v>4164000</v>
      </c>
      <c r="H78" s="36">
        <f>'Core Indicators'!AE78</f>
        <v>4532000</v>
      </c>
      <c r="I78" s="36" t="str">
        <f>'Core Indicators'!AM78</f>
        <v>x</v>
      </c>
      <c r="J78" s="36" t="str">
        <f>'Core Indicators'!AU78</f>
        <v>x</v>
      </c>
      <c r="K78" s="36" t="str">
        <f>'Core Indicators'!BC78</f>
        <v>x</v>
      </c>
      <c r="L78" s="36">
        <f>'Core Indicators'!BK78</f>
        <v>0</v>
      </c>
      <c r="M78" s="36" t="str">
        <f>'Core Indicators'!BS78</f>
        <v>x</v>
      </c>
      <c r="N78" s="36" t="str">
        <f>'Core Indicators'!CA78</f>
        <v>x</v>
      </c>
      <c r="O78" s="36" t="e">
        <f>'Core Indicators'!CI78</f>
        <v>#N/A</v>
      </c>
      <c r="P78" s="36" t="str">
        <f>'Core Indicators'!CQ78</f>
        <v>x</v>
      </c>
      <c r="Q78" s="36">
        <f>'Core Indicators'!DG78</f>
        <v>2632000</v>
      </c>
      <c r="R78" s="36">
        <f>'Core Indicators'!DO78</f>
        <v>1036000</v>
      </c>
      <c r="S78" s="36">
        <f>'Core Indicators'!DW78</f>
        <v>476000</v>
      </c>
      <c r="T78" s="36">
        <f>'Core Indicators'!EE78</f>
        <v>0</v>
      </c>
      <c r="U78" s="36">
        <f>'Core Indicators'!EM78</f>
        <v>0</v>
      </c>
      <c r="V78" s="36">
        <f>'Core Indicators'!FC78</f>
        <v>3</v>
      </c>
      <c r="W78" s="36" t="str">
        <f>'Core Indicators'!FK78</f>
        <v>x</v>
      </c>
      <c r="X78" s="36" t="str">
        <f>'Core Indicators'!FS78</f>
        <v>x</v>
      </c>
      <c r="Y78" s="36">
        <f>'Core Indicators'!GA78</f>
        <v>2</v>
      </c>
      <c r="Z78" s="36">
        <f>'Core Indicators'!GI78</f>
        <v>0</v>
      </c>
      <c r="AA78" s="36">
        <f>'Core Indicators'!GQ78</f>
        <v>0</v>
      </c>
      <c r="AB78" s="36">
        <f>'Core Indicators'!GY78</f>
        <v>0</v>
      </c>
      <c r="AC78" s="36">
        <f>'Core Indicators'!HG78</f>
        <v>0</v>
      </c>
      <c r="AD78" s="36">
        <f>'Core Indicators'!HO78</f>
        <v>0</v>
      </c>
      <c r="AE78" s="36">
        <f>'Core Indicators'!HW78</f>
        <v>0</v>
      </c>
      <c r="AF78" s="36">
        <f>'Core Indicators'!IE78</f>
        <v>2</v>
      </c>
      <c r="AG78" s="36">
        <f>'Core Indicators'!IM78</f>
        <v>0</v>
      </c>
    </row>
    <row r="79" spans="1:33" ht="20.100000000000001" customHeight="1" x14ac:dyDescent="0.25">
      <c r="A79" s="203" t="str">
        <f>'Core Indicators'!A:A</f>
        <v>Complex crisis in Malawi</v>
      </c>
      <c r="B79" s="203" t="str">
        <f>'Core Indicators'!B:B</f>
        <v>Complex crisis</v>
      </c>
      <c r="C79" s="203" t="str">
        <f>'Core Indicators'!C79</f>
        <v>MWI002</v>
      </c>
      <c r="D79" s="203" t="str">
        <f>'Core Indicators'!D79</f>
        <v>Malawi</v>
      </c>
      <c r="E79" s="203" t="str">
        <f>'Core Indicators'!E79</f>
        <v>MWI</v>
      </c>
      <c r="F79" s="35">
        <f>'Core Indicators'!O79</f>
        <v>94280</v>
      </c>
      <c r="G79" s="35">
        <f>'Core Indicators'!W79</f>
        <v>19129000</v>
      </c>
      <c r="H79" s="35">
        <f>'Core Indicators'!AE79</f>
        <v>990000</v>
      </c>
      <c r="I79" s="35">
        <f>'Core Indicators'!AM79</f>
        <v>190000</v>
      </c>
      <c r="J79" s="35">
        <f>'Core Indicators'!AU79</f>
        <v>206</v>
      </c>
      <c r="K79" s="35">
        <f>'Core Indicators'!BC79</f>
        <v>0</v>
      </c>
      <c r="L79" s="35">
        <f>'Core Indicators'!BK79</f>
        <v>69</v>
      </c>
      <c r="M79" s="35" t="str">
        <f>'Core Indicators'!BS79</f>
        <v>x</v>
      </c>
      <c r="N79" s="35" t="str">
        <f>'Core Indicators'!CA79</f>
        <v>x</v>
      </c>
      <c r="O79" s="35" t="e">
        <f>'Core Indicators'!CI79</f>
        <v>#N/A</v>
      </c>
      <c r="P79" s="35" t="str">
        <f>'Core Indicators'!CQ79</f>
        <v>x</v>
      </c>
      <c r="Q79" s="35">
        <f>'Core Indicators'!DG79</f>
        <v>16010000</v>
      </c>
      <c r="R79" s="35">
        <f>'Core Indicators'!DO79</f>
        <v>800000</v>
      </c>
      <c r="S79" s="35">
        <f>'Core Indicators'!DW79</f>
        <v>190000</v>
      </c>
      <c r="T79" s="35">
        <f>'Core Indicators'!EE79</f>
        <v>0</v>
      </c>
      <c r="U79" s="35">
        <f>'Core Indicators'!EM79</f>
        <v>0</v>
      </c>
      <c r="V79" s="35">
        <f>'Core Indicators'!FC79</f>
        <v>2</v>
      </c>
      <c r="W79" s="35" t="str">
        <f>'Core Indicators'!FK79</f>
        <v>x</v>
      </c>
      <c r="X79" s="35" t="str">
        <f>'Core Indicators'!FS79</f>
        <v>x</v>
      </c>
      <c r="Y79" s="35">
        <f>'Core Indicators'!GA79</f>
        <v>2</v>
      </c>
      <c r="Z79" s="35">
        <f>'Core Indicators'!GI79</f>
        <v>0</v>
      </c>
      <c r="AA79" s="35">
        <f>'Core Indicators'!GQ79</f>
        <v>0</v>
      </c>
      <c r="AB79" s="35">
        <f>'Core Indicators'!GY79</f>
        <v>0</v>
      </c>
      <c r="AC79" s="35">
        <f>'Core Indicators'!HG79</f>
        <v>2</v>
      </c>
      <c r="AD79" s="35">
        <f>'Core Indicators'!HO79</f>
        <v>2</v>
      </c>
      <c r="AE79" s="35">
        <f>'Core Indicators'!HW79</f>
        <v>0</v>
      </c>
      <c r="AF79" s="35">
        <f>'Core Indicators'!IE79</f>
        <v>0</v>
      </c>
      <c r="AG79" s="35">
        <f>'Core Indicators'!IM79</f>
        <v>3</v>
      </c>
    </row>
    <row r="80" spans="1:33" ht="20.100000000000001" customHeight="1" x14ac:dyDescent="0.25">
      <c r="A80" s="202" t="str">
        <f>'Core Indicators'!A:A</f>
        <v>Tropical Cyclone Ana in Malawi</v>
      </c>
      <c r="B80" s="202" t="str">
        <f>'Core Indicators'!B:B</f>
        <v>Tropical cyclone</v>
      </c>
      <c r="C80" s="202" t="str">
        <f>'Core Indicators'!C80</f>
        <v>MWI004</v>
      </c>
      <c r="D80" s="202" t="str">
        <f>'Core Indicators'!D80</f>
        <v>Malawi</v>
      </c>
      <c r="E80" s="202" t="str">
        <f>'Core Indicators'!E80</f>
        <v>MWI</v>
      </c>
      <c r="F80" s="36">
        <f>'Core Indicators'!O80</f>
        <v>94548</v>
      </c>
      <c r="G80" s="36">
        <f>'Core Indicators'!W80</f>
        <v>17000000</v>
      </c>
      <c r="H80" s="36">
        <f>'Core Indicators'!AE80</f>
        <v>414000</v>
      </c>
      <c r="I80" s="36">
        <f>'Core Indicators'!AM80</f>
        <v>78000</v>
      </c>
      <c r="J80" s="36">
        <f>'Core Indicators'!AU80</f>
        <v>147</v>
      </c>
      <c r="K80" s="36" t="str">
        <f>'Core Indicators'!BC80</f>
        <v>x</v>
      </c>
      <c r="L80" s="36">
        <f>'Core Indicators'!BK80</f>
        <v>32</v>
      </c>
      <c r="M80" s="36" t="str">
        <f>'Core Indicators'!BS80</f>
        <v>x</v>
      </c>
      <c r="N80" s="36" t="str">
        <f>'Core Indicators'!CA80</f>
        <v>x</v>
      </c>
      <c r="O80" s="36" t="e">
        <f>'Core Indicators'!CI80</f>
        <v>#N/A</v>
      </c>
      <c r="P80" s="36" t="str">
        <f>'Core Indicators'!CQ80</f>
        <v>x</v>
      </c>
      <c r="Q80" s="36">
        <f>'Core Indicators'!DG80</f>
        <v>16586000</v>
      </c>
      <c r="R80" s="36">
        <f>'Core Indicators'!DO80</f>
        <v>336000</v>
      </c>
      <c r="S80" s="36">
        <f>'Core Indicators'!DW80</f>
        <v>78000</v>
      </c>
      <c r="T80" s="36">
        <f>'Core Indicators'!EE80</f>
        <v>0</v>
      </c>
      <c r="U80" s="36">
        <f>'Core Indicators'!EM80</f>
        <v>0</v>
      </c>
      <c r="V80" s="36">
        <f>'Core Indicators'!FC80</f>
        <v>2</v>
      </c>
      <c r="W80" s="36">
        <f>'Core Indicators'!FK80</f>
        <v>116000</v>
      </c>
      <c r="X80" s="36" t="str">
        <f>'Core Indicators'!FS80</f>
        <v>x</v>
      </c>
      <c r="Y80" s="36">
        <f>'Core Indicators'!GA80</f>
        <v>2</v>
      </c>
      <c r="Z80" s="36">
        <f>'Core Indicators'!GI80</f>
        <v>0</v>
      </c>
      <c r="AA80" s="36">
        <f>'Core Indicators'!GQ80</f>
        <v>0</v>
      </c>
      <c r="AB80" s="36">
        <f>'Core Indicators'!GY80</f>
        <v>0</v>
      </c>
      <c r="AC80" s="36">
        <f>'Core Indicators'!HG80</f>
        <v>2</v>
      </c>
      <c r="AD80" s="36">
        <f>'Core Indicators'!HO80</f>
        <v>2</v>
      </c>
      <c r="AE80" s="36">
        <f>'Core Indicators'!HW80</f>
        <v>0</v>
      </c>
      <c r="AF80" s="36">
        <f>'Core Indicators'!IE80</f>
        <v>0</v>
      </c>
      <c r="AG80" s="36">
        <f>'Core Indicators'!IM80</f>
        <v>3</v>
      </c>
    </row>
    <row r="81" spans="1:33" ht="20.100000000000001" customHeight="1" x14ac:dyDescent="0.25">
      <c r="A81" s="203" t="str">
        <f>'Core Indicators'!A:A</f>
        <v>International Refugees in Malaysia</v>
      </c>
      <c r="B81" s="203" t="str">
        <f>'Core Indicators'!B:B</f>
        <v>International displacement</v>
      </c>
      <c r="C81" s="203" t="str">
        <f>'Core Indicators'!C81</f>
        <v>MYS001</v>
      </c>
      <c r="D81" s="203" t="str">
        <f>'Core Indicators'!D81</f>
        <v>Malaysia</v>
      </c>
      <c r="E81" s="203" t="str">
        <f>'Core Indicators'!E81</f>
        <v>MYS</v>
      </c>
      <c r="F81" s="35">
        <f>'Core Indicators'!O81</f>
        <v>9395</v>
      </c>
      <c r="G81" s="35">
        <f>'Core Indicators'!W81</f>
        <v>10076000</v>
      </c>
      <c r="H81" s="35">
        <f>'Core Indicators'!AE81</f>
        <v>10076000</v>
      </c>
      <c r="I81" s="35">
        <f>'Core Indicators'!AM81</f>
        <v>182000</v>
      </c>
      <c r="J81" s="35" t="e">
        <f>'Core Indicators'!AU81</f>
        <v>#N/A</v>
      </c>
      <c r="K81" s="35" t="e">
        <f>'Core Indicators'!BC81</f>
        <v>#N/A</v>
      </c>
      <c r="L81" s="35">
        <f>'Core Indicators'!BK81</f>
        <v>0</v>
      </c>
      <c r="M81" s="35" t="e">
        <f>'Core Indicators'!BS81</f>
        <v>#N/A</v>
      </c>
      <c r="N81" s="35" t="e">
        <f>'Core Indicators'!CA81</f>
        <v>#N/A</v>
      </c>
      <c r="O81" s="35" t="e">
        <f>'Core Indicators'!CI81</f>
        <v>#N/A</v>
      </c>
      <c r="P81" s="35" t="e">
        <f>'Core Indicators'!CQ81</f>
        <v>#N/A</v>
      </c>
      <c r="Q81" s="35">
        <f>'Core Indicators'!DG81</f>
        <v>0</v>
      </c>
      <c r="R81" s="35">
        <f>'Core Indicators'!DO81</f>
        <v>9894000</v>
      </c>
      <c r="S81" s="35">
        <f>'Core Indicators'!DW81</f>
        <v>182000</v>
      </c>
      <c r="T81" s="35">
        <f>'Core Indicators'!EE81</f>
        <v>0</v>
      </c>
      <c r="U81" s="35">
        <f>'Core Indicators'!EM81</f>
        <v>0</v>
      </c>
      <c r="V81" s="35">
        <f>'Core Indicators'!FC81</f>
        <v>3</v>
      </c>
      <c r="W81" s="35" t="e">
        <f>'Core Indicators'!FK81</f>
        <v>#N/A</v>
      </c>
      <c r="X81" s="35" t="e">
        <f>'Core Indicators'!FS81</f>
        <v>#N/A</v>
      </c>
      <c r="Y81" s="35">
        <f>'Core Indicators'!GA81</f>
        <v>1</v>
      </c>
      <c r="Z81" s="35">
        <f>'Core Indicators'!GI81</f>
        <v>0</v>
      </c>
      <c r="AA81" s="35">
        <f>'Core Indicators'!GQ81</f>
        <v>0</v>
      </c>
      <c r="AB81" s="35">
        <f>'Core Indicators'!GY81</f>
        <v>0</v>
      </c>
      <c r="AC81" s="35">
        <f>'Core Indicators'!HG81</f>
        <v>0</v>
      </c>
      <c r="AD81" s="35">
        <f>'Core Indicators'!HO81</f>
        <v>1</v>
      </c>
      <c r="AE81" s="35">
        <f>'Core Indicators'!HW81</f>
        <v>0</v>
      </c>
      <c r="AF81" s="35">
        <f>'Core Indicators'!IE81</f>
        <v>0</v>
      </c>
      <c r="AG81" s="35">
        <f>'Core Indicators'!IM81</f>
        <v>0</v>
      </c>
    </row>
    <row r="82" spans="1:33" ht="20.100000000000001" customHeight="1" x14ac:dyDescent="0.25">
      <c r="A82" s="202" t="str">
        <f>'Core Indicators'!A:A</f>
        <v>Food Security Crisis in Namibia</v>
      </c>
      <c r="B82" s="202" t="str">
        <f>'Core Indicators'!B:B</f>
        <v>Food Security</v>
      </c>
      <c r="C82" s="202" t="str">
        <f>'Core Indicators'!C82</f>
        <v>NAM002</v>
      </c>
      <c r="D82" s="202" t="str">
        <f>'Core Indicators'!D82</f>
        <v>Namibia</v>
      </c>
      <c r="E82" s="202" t="str">
        <f>'Core Indicators'!E82</f>
        <v>NAM</v>
      </c>
      <c r="F82" s="36">
        <f>'Core Indicators'!O82</f>
        <v>824292</v>
      </c>
      <c r="G82" s="36">
        <f>'Core Indicators'!W82</f>
        <v>2551000</v>
      </c>
      <c r="H82" s="36">
        <f>'Core Indicators'!AE82</f>
        <v>1587000</v>
      </c>
      <c r="I82" s="36">
        <f>'Core Indicators'!AM82</f>
        <v>0</v>
      </c>
      <c r="J82" s="36">
        <f>'Core Indicators'!AU82</f>
        <v>0</v>
      </c>
      <c r="K82" s="36">
        <f>'Core Indicators'!BC82</f>
        <v>0</v>
      </c>
      <c r="L82" s="36">
        <f>'Core Indicators'!BK82</f>
        <v>0</v>
      </c>
      <c r="M82" s="36" t="e">
        <f>'Core Indicators'!BS82</f>
        <v>#N/A</v>
      </c>
      <c r="N82" s="36" t="e">
        <f>'Core Indicators'!CA82</f>
        <v>#N/A</v>
      </c>
      <c r="O82" s="36" t="e">
        <f>'Core Indicators'!CI82</f>
        <v>#N/A</v>
      </c>
      <c r="P82" s="36" t="e">
        <f>'Core Indicators'!CQ82</f>
        <v>#N/A</v>
      </c>
      <c r="Q82" s="36">
        <f>'Core Indicators'!DG82</f>
        <v>964000</v>
      </c>
      <c r="R82" s="36">
        <f>'Core Indicators'!DO82</f>
        <v>836000</v>
      </c>
      <c r="S82" s="36">
        <f>'Core Indicators'!DW82</f>
        <v>632000</v>
      </c>
      <c r="T82" s="36">
        <f>'Core Indicators'!EE82</f>
        <v>119000</v>
      </c>
      <c r="U82" s="36">
        <f>'Core Indicators'!EM82</f>
        <v>0</v>
      </c>
      <c r="V82" s="36">
        <f>'Core Indicators'!FC82</f>
        <v>1</v>
      </c>
      <c r="W82" s="36" t="e">
        <f>'Core Indicators'!FK82</f>
        <v>#N/A</v>
      </c>
      <c r="X82" s="36" t="e">
        <f>'Core Indicators'!FS82</f>
        <v>#N/A</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1</v>
      </c>
      <c r="AG82" s="36">
        <f>'Core Indicators'!IM82</f>
        <v>0</v>
      </c>
    </row>
    <row r="83" spans="1:33" ht="20.100000000000001" customHeight="1" x14ac:dyDescent="0.25">
      <c r="A83" s="203" t="str">
        <f>'Core Indicators'!A:A</f>
        <v>Multiple crises in Niger</v>
      </c>
      <c r="B83" s="203" t="str">
        <f>'Core Indicators'!B:B</f>
        <v>Multiple crises country</v>
      </c>
      <c r="C83" s="203" t="str">
        <f>'Core Indicators'!C83</f>
        <v>NER001</v>
      </c>
      <c r="D83" s="203" t="str">
        <f>'Core Indicators'!D83</f>
        <v>Niger</v>
      </c>
      <c r="E83" s="203" t="str">
        <f>'Core Indicators'!E83</f>
        <v>NER</v>
      </c>
      <c r="F83" s="35">
        <f>'Core Indicators'!O83</f>
        <v>1267000</v>
      </c>
      <c r="G83" s="35">
        <f>'Core Indicators'!W83</f>
        <v>23800000</v>
      </c>
      <c r="H83" s="35">
        <f>'Core Indicators'!AE83</f>
        <v>3882000</v>
      </c>
      <c r="I83" s="35">
        <f>'Core Indicators'!AM83</f>
        <v>582000</v>
      </c>
      <c r="J83" s="35" t="str">
        <f>'Core Indicators'!AU83</f>
        <v>x</v>
      </c>
      <c r="K83" s="35" t="str">
        <f>'Core Indicators'!BC83</f>
        <v>x</v>
      </c>
      <c r="L83" s="35">
        <f>'Core Indicators'!BK83</f>
        <v>623</v>
      </c>
      <c r="M83" s="35" t="str">
        <f>'Core Indicators'!BS83</f>
        <v>x</v>
      </c>
      <c r="N83" s="35" t="str">
        <f>'Core Indicators'!CA83</f>
        <v>x</v>
      </c>
      <c r="O83" s="35" t="e">
        <f>'Core Indicators'!CI83</f>
        <v>#N/A</v>
      </c>
      <c r="P83" s="35" t="str">
        <f>'Core Indicators'!CQ83</f>
        <v>x</v>
      </c>
      <c r="Q83" s="35">
        <f>'Core Indicators'!DG83</f>
        <v>19918000</v>
      </c>
      <c r="R83" s="35">
        <f>'Core Indicators'!DO83</f>
        <v>60000</v>
      </c>
      <c r="S83" s="35">
        <f>'Core Indicators'!DW83</f>
        <v>3648000</v>
      </c>
      <c r="T83" s="35">
        <f>'Core Indicators'!EE83</f>
        <v>173000</v>
      </c>
      <c r="U83" s="35">
        <f>'Core Indicators'!EM83</f>
        <v>0</v>
      </c>
      <c r="V83" s="35">
        <f>'Core Indicators'!FC83</f>
        <v>5</v>
      </c>
      <c r="W83" s="35" t="str">
        <f>'Core Indicators'!FK83</f>
        <v>x</v>
      </c>
      <c r="X83" s="35" t="str">
        <f>'Core Indicators'!FS83</f>
        <v>x</v>
      </c>
      <c r="Y83" s="35">
        <f>'Core Indicators'!GA83</f>
        <v>1</v>
      </c>
      <c r="Z83" s="35">
        <f>'Core Indicators'!GI83</f>
        <v>3</v>
      </c>
      <c r="AA83" s="35">
        <f>'Core Indicators'!GQ83</f>
        <v>2</v>
      </c>
      <c r="AB83" s="35">
        <f>'Core Indicators'!GY83</f>
        <v>0</v>
      </c>
      <c r="AC83" s="35">
        <f>'Core Indicators'!HG83</f>
        <v>0</v>
      </c>
      <c r="AD83" s="35">
        <f>'Core Indicators'!HO83</f>
        <v>3</v>
      </c>
      <c r="AE83" s="35">
        <f>'Core Indicators'!HW83</f>
        <v>3</v>
      </c>
      <c r="AF83" s="35">
        <f>'Core Indicators'!IE83</f>
        <v>1</v>
      </c>
      <c r="AG83" s="35">
        <f>'Core Indicators'!IM83</f>
        <v>3</v>
      </c>
    </row>
    <row r="84" spans="1:33" ht="20.100000000000001" customHeight="1" x14ac:dyDescent="0.25">
      <c r="A84" s="202" t="str">
        <f>'Core Indicators'!A:A</f>
        <v>Boko Haram in Niger</v>
      </c>
      <c r="B84" s="202" t="str">
        <f>'Core Indicators'!B:B</f>
        <v>Conflict</v>
      </c>
      <c r="C84" s="202" t="str">
        <f>'Core Indicators'!C84</f>
        <v>NER002</v>
      </c>
      <c r="D84" s="202" t="str">
        <f>'Core Indicators'!D84</f>
        <v>Niger</v>
      </c>
      <c r="E84" s="202" t="str">
        <f>'Core Indicators'!E84</f>
        <v>NER</v>
      </c>
      <c r="F84" s="36">
        <f>'Core Indicators'!O84</f>
        <v>156906</v>
      </c>
      <c r="G84" s="36">
        <f>'Core Indicators'!W84</f>
        <v>949000</v>
      </c>
      <c r="H84" s="36">
        <f>'Core Indicators'!AE84</f>
        <v>293000</v>
      </c>
      <c r="I84" s="36">
        <f>'Core Indicators'!AM84</f>
        <v>237000</v>
      </c>
      <c r="J84" s="36">
        <f>'Core Indicators'!AU84</f>
        <v>141012</v>
      </c>
      <c r="K84" s="36" t="str">
        <f>'Core Indicators'!BC84</f>
        <v>x</v>
      </c>
      <c r="L84" s="36">
        <f>'Core Indicators'!BK84</f>
        <v>123</v>
      </c>
      <c r="M84" s="36" t="str">
        <f>'Core Indicators'!BS84</f>
        <v>x</v>
      </c>
      <c r="N84" s="36" t="str">
        <f>'Core Indicators'!CA84</f>
        <v>x</v>
      </c>
      <c r="O84" s="36" t="e">
        <f>'Core Indicators'!CI84</f>
        <v>#N/A</v>
      </c>
      <c r="P84" s="36" t="str">
        <f>'Core Indicators'!CQ84</f>
        <v>x</v>
      </c>
      <c r="Q84" s="36">
        <f>'Core Indicators'!DG84</f>
        <v>656000</v>
      </c>
      <c r="R84" s="36">
        <f>'Core Indicators'!DO84</f>
        <v>1000</v>
      </c>
      <c r="S84" s="36">
        <f>'Core Indicators'!DW84</f>
        <v>272000</v>
      </c>
      <c r="T84" s="36">
        <f>'Core Indicators'!EE84</f>
        <v>20000</v>
      </c>
      <c r="U84" s="36">
        <f>'Core Indicators'!EM84</f>
        <v>0</v>
      </c>
      <c r="V84" s="36">
        <f>'Core Indicators'!FC84</f>
        <v>5</v>
      </c>
      <c r="W84" s="36" t="str">
        <f>'Core Indicators'!FK84</f>
        <v>x</v>
      </c>
      <c r="X84" s="36" t="str">
        <f>'Core Indicators'!FS84</f>
        <v>x</v>
      </c>
      <c r="Y84" s="36">
        <f>'Core Indicators'!GA84</f>
        <v>1</v>
      </c>
      <c r="Z84" s="36">
        <f>'Core Indicators'!GI84</f>
        <v>3</v>
      </c>
      <c r="AA84" s="36">
        <f>'Core Indicators'!GQ84</f>
        <v>2</v>
      </c>
      <c r="AB84" s="36">
        <f>'Core Indicators'!GY84</f>
        <v>0</v>
      </c>
      <c r="AC84" s="36">
        <f>'Core Indicators'!HG84</f>
        <v>0</v>
      </c>
      <c r="AD84" s="36">
        <f>'Core Indicators'!HO84</f>
        <v>3</v>
      </c>
      <c r="AE84" s="36">
        <f>'Core Indicators'!HW84</f>
        <v>3</v>
      </c>
      <c r="AF84" s="36">
        <f>'Core Indicators'!IE84</f>
        <v>1</v>
      </c>
      <c r="AG84" s="36">
        <f>'Core Indicators'!IM84</f>
        <v>3</v>
      </c>
    </row>
    <row r="85" spans="1:33" ht="20.100000000000001" customHeight="1" x14ac:dyDescent="0.25">
      <c r="A85" s="203" t="str">
        <f>'Core Indicators'!A:A</f>
        <v>Mali/Burkina Faso conflict</v>
      </c>
      <c r="B85" s="203" t="str">
        <f>'Core Indicators'!B:B</f>
        <v>Conflict</v>
      </c>
      <c r="C85" s="203" t="str">
        <f>'Core Indicators'!C85</f>
        <v>NER003</v>
      </c>
      <c r="D85" s="203" t="str">
        <f>'Core Indicators'!D85</f>
        <v>Niger</v>
      </c>
      <c r="E85" s="203" t="str">
        <f>'Core Indicators'!E85</f>
        <v>NER</v>
      </c>
      <c r="F85" s="35">
        <f>'Core Indicators'!O85</f>
        <v>210600</v>
      </c>
      <c r="G85" s="35">
        <f>'Core Indicators'!W85</f>
        <v>8400000</v>
      </c>
      <c r="H85" s="35">
        <f>'Core Indicators'!AE85</f>
        <v>1356000</v>
      </c>
      <c r="I85" s="35">
        <f>'Core Indicators'!AM85</f>
        <v>224000</v>
      </c>
      <c r="J85" s="35" t="str">
        <f>'Core Indicators'!AU85</f>
        <v>x</v>
      </c>
      <c r="K85" s="35" t="str">
        <f>'Core Indicators'!BC85</f>
        <v>x</v>
      </c>
      <c r="L85" s="35">
        <f>'Core Indicators'!BK85</f>
        <v>472</v>
      </c>
      <c r="M85" s="35" t="str">
        <f>'Core Indicators'!BS85</f>
        <v>x</v>
      </c>
      <c r="N85" s="35" t="str">
        <f>'Core Indicators'!CA85</f>
        <v>x</v>
      </c>
      <c r="O85" s="35" t="e">
        <f>'Core Indicators'!CI85</f>
        <v>#N/A</v>
      </c>
      <c r="P85" s="35" t="str">
        <f>'Core Indicators'!CQ85</f>
        <v>x</v>
      </c>
      <c r="Q85" s="35">
        <f>'Core Indicators'!DG85</f>
        <v>7044000</v>
      </c>
      <c r="R85" s="35">
        <f>'Core Indicators'!DO85</f>
        <v>9000</v>
      </c>
      <c r="S85" s="35">
        <f>'Core Indicators'!DW85</f>
        <v>1310000</v>
      </c>
      <c r="T85" s="35">
        <f>'Core Indicators'!EE85</f>
        <v>36000</v>
      </c>
      <c r="U85" s="35">
        <f>'Core Indicators'!EM85</f>
        <v>0</v>
      </c>
      <c r="V85" s="35">
        <f>'Core Indicators'!FC85</f>
        <v>5</v>
      </c>
      <c r="W85" s="35" t="str">
        <f>'Core Indicators'!FK85</f>
        <v>x</v>
      </c>
      <c r="X85" s="35" t="str">
        <f>'Core Indicators'!FS85</f>
        <v>x</v>
      </c>
      <c r="Y85" s="35">
        <f>'Core Indicators'!GA85</f>
        <v>1</v>
      </c>
      <c r="Z85" s="35">
        <f>'Core Indicators'!GI85</f>
        <v>3</v>
      </c>
      <c r="AA85" s="35">
        <f>'Core Indicators'!GQ85</f>
        <v>2</v>
      </c>
      <c r="AB85" s="35">
        <f>'Core Indicators'!GY85</f>
        <v>0</v>
      </c>
      <c r="AC85" s="35">
        <f>'Core Indicators'!HG85</f>
        <v>0</v>
      </c>
      <c r="AD85" s="35">
        <f>'Core Indicators'!HO85</f>
        <v>2</v>
      </c>
      <c r="AE85" s="35">
        <f>'Core Indicators'!HW85</f>
        <v>3</v>
      </c>
      <c r="AF85" s="35">
        <f>'Core Indicators'!IE85</f>
        <v>0</v>
      </c>
      <c r="AG85" s="35">
        <f>'Core Indicators'!IM85</f>
        <v>3</v>
      </c>
    </row>
    <row r="86" spans="1:33" ht="20.100000000000001" customHeight="1" x14ac:dyDescent="0.25">
      <c r="A86" s="202" t="str">
        <f>'Core Indicators'!A:A</f>
        <v>Nigerian Refugees</v>
      </c>
      <c r="B86" s="202" t="str">
        <f>'Core Indicators'!B:B</f>
        <v>International displacement</v>
      </c>
      <c r="C86" s="202" t="str">
        <f>'Core Indicators'!C86</f>
        <v>NER004</v>
      </c>
      <c r="D86" s="202" t="str">
        <f>'Core Indicators'!D86</f>
        <v>Niger</v>
      </c>
      <c r="E86" s="202" t="str">
        <f>'Core Indicators'!E86</f>
        <v>NER</v>
      </c>
      <c r="F86" s="36">
        <f>'Core Indicators'!O86</f>
        <v>8616</v>
      </c>
      <c r="G86" s="36">
        <f>'Core Indicators'!W86</f>
        <v>1328000</v>
      </c>
      <c r="H86" s="36">
        <f>'Core Indicators'!AE86</f>
        <v>704000</v>
      </c>
      <c r="I86" s="36">
        <f>'Core Indicators'!AM86</f>
        <v>187000</v>
      </c>
      <c r="J86" s="36" t="str">
        <f>'Core Indicators'!AU86</f>
        <v>x</v>
      </c>
      <c r="K86" s="36" t="str">
        <f>'Core Indicators'!BC86</f>
        <v>x</v>
      </c>
      <c r="L86" s="36">
        <f>'Core Indicators'!BK86</f>
        <v>16</v>
      </c>
      <c r="M86" s="36">
        <f>'Core Indicators'!BS86</f>
        <v>0</v>
      </c>
      <c r="N86" s="36">
        <f>'Core Indicators'!CA86</f>
        <v>0</v>
      </c>
      <c r="O86" s="36" t="e">
        <f>'Core Indicators'!CI86</f>
        <v>#N/A</v>
      </c>
      <c r="P86" s="36">
        <f>'Core Indicators'!CQ86</f>
        <v>0</v>
      </c>
      <c r="Q86" s="36">
        <f>'Core Indicators'!DG86</f>
        <v>624000</v>
      </c>
      <c r="R86" s="36">
        <f>'Core Indicators'!DO86</f>
        <v>0</v>
      </c>
      <c r="S86" s="36">
        <f>'Core Indicators'!DW86</f>
        <v>662000</v>
      </c>
      <c r="T86" s="36">
        <f>'Core Indicators'!EE86</f>
        <v>42000</v>
      </c>
      <c r="U86" s="36">
        <f>'Core Indicators'!EM86</f>
        <v>0</v>
      </c>
      <c r="V86" s="36">
        <f>'Core Indicators'!FC86</f>
        <v>2</v>
      </c>
      <c r="W86" s="36" t="str">
        <f>'Core Indicators'!FK86</f>
        <v>x</v>
      </c>
      <c r="X86" s="36" t="str">
        <f>'Core Indicators'!FS86</f>
        <v>x</v>
      </c>
      <c r="Y86" s="36">
        <f>'Core Indicators'!GA86</f>
        <v>1</v>
      </c>
      <c r="Z86" s="36">
        <f>'Core Indicators'!GI86</f>
        <v>3</v>
      </c>
      <c r="AA86" s="36">
        <f>'Core Indicators'!GQ86</f>
        <v>1</v>
      </c>
      <c r="AB86" s="36">
        <f>'Core Indicators'!GY86</f>
        <v>0</v>
      </c>
      <c r="AC86" s="36">
        <f>'Core Indicators'!HG86</f>
        <v>0</v>
      </c>
      <c r="AD86" s="36">
        <f>'Core Indicators'!HO86</f>
        <v>2</v>
      </c>
      <c r="AE86" s="36">
        <f>'Core Indicators'!HW86</f>
        <v>2</v>
      </c>
      <c r="AF86" s="36">
        <f>'Core Indicators'!IE86</f>
        <v>0</v>
      </c>
      <c r="AG86" s="36">
        <f>'Core Indicators'!IM86</f>
        <v>3</v>
      </c>
    </row>
    <row r="87" spans="1:33" ht="20.100000000000001" customHeight="1" x14ac:dyDescent="0.25">
      <c r="A87" s="203" t="str">
        <f>'Core Indicators'!A:A</f>
        <v>Complex crisis in Nigeria</v>
      </c>
      <c r="B87" s="203" t="str">
        <f>'Core Indicators'!B:B</f>
        <v>Complex crisis</v>
      </c>
      <c r="C87" s="203" t="str">
        <f>'Core Indicators'!C87</f>
        <v>NGA001</v>
      </c>
      <c r="D87" s="203" t="str">
        <f>'Core Indicators'!D87</f>
        <v>Nigeria</v>
      </c>
      <c r="E87" s="203" t="str">
        <f>'Core Indicators'!E87</f>
        <v>NGA</v>
      </c>
      <c r="F87" s="35">
        <f>'Core Indicators'!O87</f>
        <v>909890</v>
      </c>
      <c r="G87" s="35">
        <f>'Core Indicators'!W87</f>
        <v>206140000</v>
      </c>
      <c r="H87" s="35">
        <f>'Core Indicators'!AE87</f>
        <v>19346000</v>
      </c>
      <c r="I87" s="35">
        <f>'Core Indicators'!AM87</f>
        <v>5309000</v>
      </c>
      <c r="J87" s="35" t="str">
        <f>'Core Indicators'!AU87</f>
        <v>x</v>
      </c>
      <c r="K87" s="35" t="str">
        <f>'Core Indicators'!BC87</f>
        <v>x</v>
      </c>
      <c r="L87" s="35">
        <f>'Core Indicators'!BK87</f>
        <v>5117</v>
      </c>
      <c r="M87" s="35" t="str">
        <f>'Core Indicators'!BS87</f>
        <v>x</v>
      </c>
      <c r="N87" s="35">
        <f>'Core Indicators'!CA87</f>
        <v>4300</v>
      </c>
      <c r="O87" s="35" t="e">
        <f>'Core Indicators'!CI87</f>
        <v>#N/A</v>
      </c>
      <c r="P87" s="35" t="str">
        <f>'Core Indicators'!CQ87</f>
        <v>x</v>
      </c>
      <c r="Q87" s="35">
        <f>'Core Indicators'!DG87</f>
        <v>186794000</v>
      </c>
      <c r="R87" s="35">
        <f>'Core Indicators'!DO87</f>
        <v>6211000</v>
      </c>
      <c r="S87" s="35">
        <f>'Core Indicators'!DW87</f>
        <v>10699000</v>
      </c>
      <c r="T87" s="35">
        <f>'Core Indicators'!EE87</f>
        <v>2352000</v>
      </c>
      <c r="U87" s="35">
        <f>'Core Indicators'!EM87</f>
        <v>84000</v>
      </c>
      <c r="V87" s="35">
        <f>'Core Indicators'!FC87</f>
        <v>5</v>
      </c>
      <c r="W87" s="35" t="str">
        <f>'Core Indicators'!FK87</f>
        <v>x</v>
      </c>
      <c r="X87" s="35">
        <f>'Core Indicators'!FS87</f>
        <v>800000</v>
      </c>
      <c r="Y87" s="35">
        <f>'Core Indicators'!GA87</f>
        <v>1</v>
      </c>
      <c r="Z87" s="35">
        <f>'Core Indicators'!GI87</f>
        <v>3</v>
      </c>
      <c r="AA87" s="35">
        <f>'Core Indicators'!GQ87</f>
        <v>2</v>
      </c>
      <c r="AB87" s="35">
        <f>'Core Indicators'!GY87</f>
        <v>2</v>
      </c>
      <c r="AC87" s="35">
        <f>'Core Indicators'!HG87</f>
        <v>2</v>
      </c>
      <c r="AD87" s="35">
        <f>'Core Indicators'!HO87</f>
        <v>3</v>
      </c>
      <c r="AE87" s="35">
        <f>'Core Indicators'!HW87</f>
        <v>3</v>
      </c>
      <c r="AF87" s="35">
        <f>'Core Indicators'!IE87</f>
        <v>1</v>
      </c>
      <c r="AG87" s="35">
        <f>'Core Indicators'!IM87</f>
        <v>3</v>
      </c>
    </row>
    <row r="88" spans="1:33" ht="20.100000000000001" customHeight="1" x14ac:dyDescent="0.25">
      <c r="A88" s="202" t="str">
        <f>'Core Indicators'!A:A</f>
        <v>Middle belt conflict</v>
      </c>
      <c r="B88" s="202" t="str">
        <f>'Core Indicators'!B:B</f>
        <v>Conflict</v>
      </c>
      <c r="C88" s="202" t="str">
        <f>'Core Indicators'!C88</f>
        <v>NGA003</v>
      </c>
      <c r="D88" s="202" t="str">
        <f>'Core Indicators'!D88</f>
        <v>Nigeria</v>
      </c>
      <c r="E88" s="202" t="str">
        <f>'Core Indicators'!E88</f>
        <v>NGA</v>
      </c>
      <c r="F88" s="36">
        <f>'Core Indicators'!O88</f>
        <v>181664</v>
      </c>
      <c r="G88" s="36">
        <f>'Core Indicators'!W88</f>
        <v>15532000</v>
      </c>
      <c r="H88" s="36">
        <f>'Core Indicators'!AE88</f>
        <v>982000</v>
      </c>
      <c r="I88" s="36">
        <f>'Core Indicators'!AM88</f>
        <v>380000</v>
      </c>
      <c r="J88" s="36" t="str">
        <f>'Core Indicators'!AU88</f>
        <v>x</v>
      </c>
      <c r="K88" s="36" t="str">
        <f>'Core Indicators'!BC88</f>
        <v>x</v>
      </c>
      <c r="L88" s="36">
        <f>'Core Indicators'!BK88</f>
        <v>453</v>
      </c>
      <c r="M88" s="36" t="str">
        <f>'Core Indicators'!BS88</f>
        <v>x</v>
      </c>
      <c r="N88" s="36" t="str">
        <f>'Core Indicators'!CA88</f>
        <v>x</v>
      </c>
      <c r="O88" s="36" t="e">
        <f>'Core Indicators'!CI88</f>
        <v>#N/A</v>
      </c>
      <c r="P88" s="36" t="str">
        <f>'Core Indicators'!CQ88</f>
        <v>x</v>
      </c>
      <c r="Q88" s="36">
        <f>'Core Indicators'!DG88</f>
        <v>14550000</v>
      </c>
      <c r="R88" s="36">
        <f>'Core Indicators'!DO88</f>
        <v>0</v>
      </c>
      <c r="S88" s="36">
        <f>'Core Indicators'!DW88</f>
        <v>982000</v>
      </c>
      <c r="T88" s="36">
        <f>'Core Indicators'!EE88</f>
        <v>0</v>
      </c>
      <c r="U88" s="36">
        <f>'Core Indicators'!EM88</f>
        <v>0</v>
      </c>
      <c r="V88" s="36">
        <f>'Core Indicators'!FC88</f>
        <v>5</v>
      </c>
      <c r="W88" s="36" t="str">
        <f>'Core Indicators'!FK88</f>
        <v>x</v>
      </c>
      <c r="X88" s="36" t="str">
        <f>'Core Indicators'!FS88</f>
        <v>x</v>
      </c>
      <c r="Y88" s="36">
        <f>'Core Indicators'!GA88</f>
        <v>0</v>
      </c>
      <c r="Z88" s="36">
        <f>'Core Indicators'!GI88</f>
        <v>2</v>
      </c>
      <c r="AA88" s="36">
        <f>'Core Indicators'!GQ88</f>
        <v>0</v>
      </c>
      <c r="AB88" s="36">
        <f>'Core Indicators'!GY88</f>
        <v>2</v>
      </c>
      <c r="AC88" s="36">
        <f>'Core Indicators'!HG88</f>
        <v>0</v>
      </c>
      <c r="AD88" s="36">
        <f>'Core Indicators'!HO88</f>
        <v>1</v>
      </c>
      <c r="AE88" s="36">
        <f>'Core Indicators'!HW88</f>
        <v>1</v>
      </c>
      <c r="AF88" s="36">
        <f>'Core Indicators'!IE88</f>
        <v>1</v>
      </c>
      <c r="AG88" s="36">
        <f>'Core Indicators'!IM88</f>
        <v>3</v>
      </c>
    </row>
    <row r="89" spans="1:33" ht="20.100000000000001" customHeight="1" x14ac:dyDescent="0.25">
      <c r="A89" s="203" t="str">
        <f>'Core Indicators'!A:A</f>
        <v>Boko Haram crisis in Nigeria</v>
      </c>
      <c r="B89" s="203" t="str">
        <f>'Core Indicators'!B:B</f>
        <v>Conflict</v>
      </c>
      <c r="C89" s="203" t="str">
        <f>'Core Indicators'!C89</f>
        <v>NGA004</v>
      </c>
      <c r="D89" s="203" t="str">
        <f>'Core Indicators'!D89</f>
        <v>Nigeria</v>
      </c>
      <c r="E89" s="203" t="str">
        <f>'Core Indicators'!E89</f>
        <v>NGA</v>
      </c>
      <c r="F89" s="35">
        <f>'Core Indicators'!O89</f>
        <v>157918</v>
      </c>
      <c r="G89" s="35">
        <f>'Core Indicators'!W89</f>
        <v>14611000</v>
      </c>
      <c r="H89" s="35">
        <f>'Core Indicators'!AE89</f>
        <v>14611000</v>
      </c>
      <c r="I89" s="35">
        <f>'Core Indicators'!AM89</f>
        <v>4372000</v>
      </c>
      <c r="J89" s="35" t="str">
        <f>'Core Indicators'!AU89</f>
        <v>x</v>
      </c>
      <c r="K89" s="35" t="str">
        <f>'Core Indicators'!BC89</f>
        <v>x</v>
      </c>
      <c r="L89" s="35">
        <f>'Core Indicators'!BK89</f>
        <v>1395</v>
      </c>
      <c r="M89" s="35" t="str">
        <f>'Core Indicators'!BS89</f>
        <v>x</v>
      </c>
      <c r="N89" s="35">
        <f>'Core Indicators'!CA89</f>
        <v>4300</v>
      </c>
      <c r="O89" s="35" t="e">
        <f>'Core Indicators'!CI89</f>
        <v>#N/A</v>
      </c>
      <c r="P89" s="35" t="str">
        <f>'Core Indicators'!CQ89</f>
        <v>x</v>
      </c>
      <c r="Q89" s="35">
        <f>'Core Indicators'!DG89</f>
        <v>0</v>
      </c>
      <c r="R89" s="35">
        <f>'Core Indicators'!DO89</f>
        <v>6211000</v>
      </c>
      <c r="S89" s="35">
        <f>'Core Indicators'!DW89</f>
        <v>5964000</v>
      </c>
      <c r="T89" s="35">
        <f>'Core Indicators'!EE89</f>
        <v>2352000</v>
      </c>
      <c r="U89" s="35">
        <f>'Core Indicators'!EM89</f>
        <v>84000</v>
      </c>
      <c r="V89" s="35">
        <f>'Core Indicators'!FC89</f>
        <v>4</v>
      </c>
      <c r="W89" s="35" t="str">
        <f>'Core Indicators'!FK89</f>
        <v>x</v>
      </c>
      <c r="X89" s="35">
        <f>'Core Indicators'!FS89</f>
        <v>800000</v>
      </c>
      <c r="Y89" s="35">
        <f>'Core Indicators'!GA89</f>
        <v>1</v>
      </c>
      <c r="Z89" s="35">
        <f>'Core Indicators'!GI89</f>
        <v>2</v>
      </c>
      <c r="AA89" s="35">
        <f>'Core Indicators'!GQ89</f>
        <v>2</v>
      </c>
      <c r="AB89" s="35">
        <f>'Core Indicators'!GY89</f>
        <v>0</v>
      </c>
      <c r="AC89" s="35">
        <f>'Core Indicators'!HG89</f>
        <v>2</v>
      </c>
      <c r="AD89" s="35">
        <f>'Core Indicators'!HO89</f>
        <v>2</v>
      </c>
      <c r="AE89" s="35">
        <f>'Core Indicators'!HW89</f>
        <v>3</v>
      </c>
      <c r="AF89" s="35">
        <f>'Core Indicators'!IE89</f>
        <v>1</v>
      </c>
      <c r="AG89" s="35">
        <f>'Core Indicators'!IM89</f>
        <v>3</v>
      </c>
    </row>
    <row r="90" spans="1:33" ht="20.100000000000001" customHeight="1" x14ac:dyDescent="0.25">
      <c r="A90" s="202" t="str">
        <f>'Core Indicators'!A:A</f>
        <v>Northwest Banditry</v>
      </c>
      <c r="B90" s="202" t="str">
        <f>'Core Indicators'!B:B</f>
        <v>Other type of violence</v>
      </c>
      <c r="C90" s="202" t="str">
        <f>'Core Indicators'!C90</f>
        <v>NGA007</v>
      </c>
      <c r="D90" s="202" t="str">
        <f>'Core Indicators'!D90</f>
        <v>Nigeria</v>
      </c>
      <c r="E90" s="202" t="str">
        <f>'Core Indicators'!E90</f>
        <v>NGA</v>
      </c>
      <c r="F90" s="36">
        <f>'Core Indicators'!O90</f>
        <v>237708</v>
      </c>
      <c r="G90" s="36">
        <f>'Core Indicators'!W90</f>
        <v>35593000</v>
      </c>
      <c r="H90" s="36">
        <f>'Core Indicators'!AE90</f>
        <v>3679000</v>
      </c>
      <c r="I90" s="36">
        <f>'Core Indicators'!AM90</f>
        <v>485000</v>
      </c>
      <c r="J90" s="36" t="str">
        <f>'Core Indicators'!AU90</f>
        <v>x</v>
      </c>
      <c r="K90" s="36" t="str">
        <f>'Core Indicators'!BC90</f>
        <v>x</v>
      </c>
      <c r="L90" s="36">
        <f>'Core Indicators'!BK90</f>
        <v>471</v>
      </c>
      <c r="M90" s="36">
        <f>'Core Indicators'!BS90</f>
        <v>500</v>
      </c>
      <c r="N90" s="36">
        <f>'Core Indicators'!CA90</f>
        <v>10500</v>
      </c>
      <c r="O90" s="36" t="e">
        <f>'Core Indicators'!CI90</f>
        <v>#N/A</v>
      </c>
      <c r="P90" s="36">
        <f>'Core Indicators'!CQ90</f>
        <v>49</v>
      </c>
      <c r="Q90" s="36">
        <f>'Core Indicators'!DG90</f>
        <v>31914000</v>
      </c>
      <c r="R90" s="36">
        <f>'Core Indicators'!DO90</f>
        <v>0</v>
      </c>
      <c r="S90" s="36">
        <f>'Core Indicators'!DW90</f>
        <v>3679000</v>
      </c>
      <c r="T90" s="36">
        <f>'Core Indicators'!EE90</f>
        <v>0</v>
      </c>
      <c r="U90" s="36">
        <f>'Core Indicators'!EM90</f>
        <v>0</v>
      </c>
      <c r="V90" s="36">
        <f>'Core Indicators'!FC90</f>
        <v>5</v>
      </c>
      <c r="W90" s="36" t="str">
        <f>'Core Indicators'!FK90</f>
        <v>x</v>
      </c>
      <c r="X90" s="36" t="str">
        <f>'Core Indicators'!FS90</f>
        <v>x</v>
      </c>
      <c r="Y90" s="36">
        <f>'Core Indicators'!GA90</f>
        <v>0</v>
      </c>
      <c r="Z90" s="36">
        <f>'Core Indicators'!GI90</f>
        <v>3</v>
      </c>
      <c r="AA90" s="36">
        <f>'Core Indicators'!GQ90</f>
        <v>0</v>
      </c>
      <c r="AB90" s="36">
        <f>'Core Indicators'!GY90</f>
        <v>0</v>
      </c>
      <c r="AC90" s="36">
        <f>'Core Indicators'!HG90</f>
        <v>2</v>
      </c>
      <c r="AD90" s="36">
        <f>'Core Indicators'!HO90</f>
        <v>2</v>
      </c>
      <c r="AE90" s="36">
        <f>'Core Indicators'!HW90</f>
        <v>2</v>
      </c>
      <c r="AF90" s="36">
        <f>'Core Indicators'!IE90</f>
        <v>1</v>
      </c>
      <c r="AG90" s="36">
        <f>'Core Indicators'!IM90</f>
        <v>3</v>
      </c>
    </row>
    <row r="91" spans="1:33" ht="20.100000000000001" customHeight="1" x14ac:dyDescent="0.25">
      <c r="A91" s="203" t="str">
        <f>'Core Indicators'!A:A</f>
        <v>Cameroonian Refugees in Nigeria</v>
      </c>
      <c r="B91" s="203" t="str">
        <f>'Core Indicators'!B:B</f>
        <v>International displacement</v>
      </c>
      <c r="C91" s="203" t="str">
        <f>'Core Indicators'!C91</f>
        <v>NGA008</v>
      </c>
      <c r="D91" s="203" t="str">
        <f>'Core Indicators'!D91</f>
        <v>Nigeria</v>
      </c>
      <c r="E91" s="203" t="str">
        <f>'Core Indicators'!E91</f>
        <v>NGA</v>
      </c>
      <c r="F91" s="35">
        <f>'Core Indicators'!O91</f>
        <v>108688</v>
      </c>
      <c r="G91" s="35">
        <f>'Core Indicators'!W91</f>
        <v>12675000</v>
      </c>
      <c r="H91" s="35">
        <f>'Core Indicators'!AE91</f>
        <v>69000</v>
      </c>
      <c r="I91" s="35">
        <f>'Core Indicators'!AM91</f>
        <v>69000</v>
      </c>
      <c r="J91" s="35" t="str">
        <f>'Core Indicators'!AU91</f>
        <v>x</v>
      </c>
      <c r="K91" s="35" t="str">
        <f>'Core Indicators'!BC91</f>
        <v>x</v>
      </c>
      <c r="L91" s="35">
        <f>'Core Indicators'!BK91</f>
        <v>0</v>
      </c>
      <c r="M91" s="35" t="str">
        <f>'Core Indicators'!BS91</f>
        <v>x</v>
      </c>
      <c r="N91" s="35" t="str">
        <f>'Core Indicators'!CA91</f>
        <v>x</v>
      </c>
      <c r="O91" s="35" t="e">
        <f>'Core Indicators'!CI91</f>
        <v>#N/A</v>
      </c>
      <c r="P91" s="35" t="str">
        <f>'Core Indicators'!CQ91</f>
        <v>x</v>
      </c>
      <c r="Q91" s="35">
        <f>'Core Indicators'!DG91</f>
        <v>12606000</v>
      </c>
      <c r="R91" s="35">
        <f>'Core Indicators'!DO91</f>
        <v>0</v>
      </c>
      <c r="S91" s="35">
        <f>'Core Indicators'!DW91</f>
        <v>69000</v>
      </c>
      <c r="T91" s="35">
        <f>'Core Indicators'!EE91</f>
        <v>0</v>
      </c>
      <c r="U91" s="35">
        <f>'Core Indicators'!EM91</f>
        <v>0</v>
      </c>
      <c r="V91" s="35">
        <f>'Core Indicators'!FC91</f>
        <v>2139</v>
      </c>
      <c r="W91" s="35" t="str">
        <f>'Core Indicators'!FK91</f>
        <v>x</v>
      </c>
      <c r="X91" s="35" t="str">
        <f>'Core Indicators'!FS91</f>
        <v>x</v>
      </c>
      <c r="Y91" s="35">
        <f>'Core Indicators'!GA91</f>
        <v>0</v>
      </c>
      <c r="Z91" s="35">
        <f>'Core Indicators'!GI91</f>
        <v>2</v>
      </c>
      <c r="AA91" s="35">
        <f>'Core Indicators'!GQ91</f>
        <v>0</v>
      </c>
      <c r="AB91" s="35">
        <f>'Core Indicators'!GY91</f>
        <v>0</v>
      </c>
      <c r="AC91" s="35">
        <f>'Core Indicators'!HG91</f>
        <v>0</v>
      </c>
      <c r="AD91" s="35">
        <f>'Core Indicators'!HO91</f>
        <v>1</v>
      </c>
      <c r="AE91" s="35">
        <f>'Core Indicators'!HW91</f>
        <v>0</v>
      </c>
      <c r="AF91" s="35">
        <f>'Core Indicators'!IE91</f>
        <v>1</v>
      </c>
      <c r="AG91" s="35">
        <f>'Core Indicators'!IM91</f>
        <v>3</v>
      </c>
    </row>
    <row r="92" spans="1:33" ht="20.100000000000001" customHeight="1" x14ac:dyDescent="0.25">
      <c r="A92" s="202" t="str">
        <f>'Core Indicators'!A:A</f>
        <v>Socioeconomic crisis in Nicaragua</v>
      </c>
      <c r="B92" s="202" t="str">
        <f>'Core Indicators'!B:B</f>
        <v>Political and economic crisis</v>
      </c>
      <c r="C92" s="202" t="str">
        <f>'Core Indicators'!C92</f>
        <v>NIC001</v>
      </c>
      <c r="D92" s="202" t="str">
        <f>'Core Indicators'!D92</f>
        <v>Nicaragua</v>
      </c>
      <c r="E92" s="202" t="str">
        <f>'Core Indicators'!E92</f>
        <v>NIC</v>
      </c>
      <c r="F92" s="36">
        <f>'Core Indicators'!O92</f>
        <v>120300</v>
      </c>
      <c r="G92" s="36">
        <f>'Core Indicators'!W92</f>
        <v>6450000</v>
      </c>
      <c r="H92" s="36">
        <f>'Core Indicators'!AE92</f>
        <v>159000</v>
      </c>
      <c r="I92" s="36">
        <f>'Core Indicators'!AM92</f>
        <v>159000</v>
      </c>
      <c r="J92" s="36" t="str">
        <f>'Core Indicators'!AU92</f>
        <v>x</v>
      </c>
      <c r="K92" s="36" t="str">
        <f>'Core Indicators'!BC92</f>
        <v>x</v>
      </c>
      <c r="L92" s="36">
        <f>'Core Indicators'!BK92</f>
        <v>4</v>
      </c>
      <c r="M92" s="36">
        <f>'Core Indicators'!BS92</f>
        <v>0</v>
      </c>
      <c r="N92" s="36">
        <f>'Core Indicators'!CA92</f>
        <v>0</v>
      </c>
      <c r="O92" s="36" t="e">
        <f>'Core Indicators'!CI92</f>
        <v>#N/A</v>
      </c>
      <c r="P92" s="36">
        <f>'Core Indicators'!CQ92</f>
        <v>1214</v>
      </c>
      <c r="Q92" s="36">
        <f>'Core Indicators'!DG92</f>
        <v>6291000</v>
      </c>
      <c r="R92" s="36">
        <f>'Core Indicators'!DO92</f>
        <v>159000</v>
      </c>
      <c r="S92" s="36" t="str">
        <f>'Core Indicators'!DW92</f>
        <v>x</v>
      </c>
      <c r="T92" s="36" t="str">
        <f>'Core Indicators'!EE92</f>
        <v>x</v>
      </c>
      <c r="U92" s="36" t="str">
        <f>'Core Indicators'!EM92</f>
        <v>x</v>
      </c>
      <c r="V92" s="36">
        <f>'Core Indicators'!FC92</f>
        <v>3</v>
      </c>
      <c r="W92" s="36">
        <f>'Core Indicators'!FK92</f>
        <v>0</v>
      </c>
      <c r="X92" s="36">
        <f>'Core Indicators'!FS92</f>
        <v>0</v>
      </c>
      <c r="Y92" s="36">
        <f>'Core Indicators'!GA92</f>
        <v>2</v>
      </c>
      <c r="Z92" s="36">
        <f>'Core Indicators'!GI92</f>
        <v>0</v>
      </c>
      <c r="AA92" s="36">
        <f>'Core Indicators'!GQ92</f>
        <v>1</v>
      </c>
      <c r="AB92" s="36">
        <f>'Core Indicators'!GY92</f>
        <v>2</v>
      </c>
      <c r="AC92" s="36">
        <f>'Core Indicators'!HG92</f>
        <v>2</v>
      </c>
      <c r="AD92" s="36">
        <f>'Core Indicators'!HO92</f>
        <v>3</v>
      </c>
      <c r="AE92" s="36">
        <f>'Core Indicators'!HW92</f>
        <v>0</v>
      </c>
      <c r="AF92" s="36">
        <f>'Core Indicators'!IE92</f>
        <v>0</v>
      </c>
      <c r="AG92" s="36">
        <f>'Core Indicators'!IM92</f>
        <v>2</v>
      </c>
    </row>
    <row r="93" spans="1:33" ht="20.100000000000001" customHeight="1" x14ac:dyDescent="0.25">
      <c r="A93" s="203" t="str">
        <f>'Core Indicators'!A:A</f>
        <v>Complex crisis in Pakistan</v>
      </c>
      <c r="B93" s="203" t="str">
        <f>'Core Indicators'!B:B</f>
        <v>Complex crisis</v>
      </c>
      <c r="C93" s="203" t="str">
        <f>'Core Indicators'!C93</f>
        <v>PAK001</v>
      </c>
      <c r="D93" s="203" t="str">
        <f>'Core Indicators'!D93</f>
        <v>Pakistan</v>
      </c>
      <c r="E93" s="203" t="str">
        <f>'Core Indicators'!E93</f>
        <v>PAK</v>
      </c>
      <c r="F93" s="35">
        <f>'Core Indicators'!O93</f>
        <v>770880</v>
      </c>
      <c r="G93" s="35">
        <f>'Core Indicators'!W93</f>
        <v>229489000</v>
      </c>
      <c r="H93" s="35">
        <f>'Core Indicators'!AE93</f>
        <v>68843000</v>
      </c>
      <c r="I93" s="35">
        <f>'Core Indicators'!AM93</f>
        <v>21660000</v>
      </c>
      <c r="J93" s="35" t="str">
        <f>'Core Indicators'!AU93</f>
        <v>x</v>
      </c>
      <c r="K93" s="35" t="str">
        <f>'Core Indicators'!BC93</f>
        <v>x</v>
      </c>
      <c r="L93" s="35">
        <f>'Core Indicators'!BK93</f>
        <v>801</v>
      </c>
      <c r="M93" s="35" t="str">
        <f>'Core Indicators'!BS93</f>
        <v>x</v>
      </c>
      <c r="N93" s="35" t="str">
        <f>'Core Indicators'!CA93</f>
        <v>x</v>
      </c>
      <c r="O93" s="35" t="e">
        <f>'Core Indicators'!CI93</f>
        <v>#N/A</v>
      </c>
      <c r="P93" s="35" t="str">
        <f>'Core Indicators'!CQ93</f>
        <v>x</v>
      </c>
      <c r="Q93" s="35">
        <f>'Core Indicators'!DG93</f>
        <v>160646000</v>
      </c>
      <c r="R93" s="35">
        <f>'Core Indicators'!DO93</f>
        <v>57843000</v>
      </c>
      <c r="S93" s="35">
        <f>'Core Indicators'!DW93</f>
        <v>9909000</v>
      </c>
      <c r="T93" s="35">
        <f>'Core Indicators'!EE93</f>
        <v>1092000</v>
      </c>
      <c r="U93" s="35">
        <f>'Core Indicators'!EM93</f>
        <v>0</v>
      </c>
      <c r="V93" s="35">
        <f>'Core Indicators'!FC93</f>
        <v>5</v>
      </c>
      <c r="W93" s="35" t="str">
        <f>'Core Indicators'!FK93</f>
        <v>x</v>
      </c>
      <c r="X93" s="35" t="str">
        <f>'Core Indicators'!FS93</f>
        <v>x</v>
      </c>
      <c r="Y93" s="35">
        <f>'Core Indicators'!GA93</f>
        <v>2</v>
      </c>
      <c r="Z93" s="35">
        <f>'Core Indicators'!GI93</f>
        <v>2</v>
      </c>
      <c r="AA93" s="35">
        <f>'Core Indicators'!GQ93</f>
        <v>1</v>
      </c>
      <c r="AB93" s="35">
        <f>'Core Indicators'!GY93</f>
        <v>0</v>
      </c>
      <c r="AC93" s="35">
        <f>'Core Indicators'!HG93</f>
        <v>0</v>
      </c>
      <c r="AD93" s="35">
        <f>'Core Indicators'!HO93</f>
        <v>2</v>
      </c>
      <c r="AE93" s="35">
        <f>'Core Indicators'!HW93</f>
        <v>1</v>
      </c>
      <c r="AF93" s="35">
        <f>'Core Indicators'!IE93</f>
        <v>1</v>
      </c>
      <c r="AG93" s="35">
        <f>'Core Indicators'!IM93</f>
        <v>2</v>
      </c>
    </row>
    <row r="94" spans="1:33" ht="20.100000000000001" customHeight="1" x14ac:dyDescent="0.25">
      <c r="A94" s="202" t="str">
        <f>'Core Indicators'!A:A</f>
        <v>Kashmir conflict in Pakistan</v>
      </c>
      <c r="B94" s="202" t="str">
        <f>'Core Indicators'!B:B</f>
        <v>Conflict</v>
      </c>
      <c r="C94" s="202" t="str">
        <f>'Core Indicators'!C94</f>
        <v>PAK004</v>
      </c>
      <c r="D94" s="202" t="str">
        <f>'Core Indicators'!D94</f>
        <v>Pakistan</v>
      </c>
      <c r="E94" s="202" t="str">
        <f>'Core Indicators'!E94</f>
        <v>PAK</v>
      </c>
      <c r="F94" s="36">
        <f>'Core Indicators'!O94</f>
        <v>13297</v>
      </c>
      <c r="G94" s="36">
        <f>'Core Indicators'!W94</f>
        <v>4450000</v>
      </c>
      <c r="H94" s="36" t="str">
        <f>'Core Indicators'!AE94</f>
        <v>x</v>
      </c>
      <c r="I94" s="36" t="str">
        <f>'Core Indicators'!AM94</f>
        <v>x</v>
      </c>
      <c r="J94" s="36" t="str">
        <f>'Core Indicators'!AU94</f>
        <v>x</v>
      </c>
      <c r="K94" s="36" t="str">
        <f>'Core Indicators'!BC94</f>
        <v>x</v>
      </c>
      <c r="L94" s="36">
        <f>'Core Indicators'!BK94</f>
        <v>0</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3</v>
      </c>
      <c r="W94" s="36" t="str">
        <f>'Core Indicators'!FK94</f>
        <v>x</v>
      </c>
      <c r="X94" s="36" t="str">
        <f>'Core Indicators'!FS94</f>
        <v>x</v>
      </c>
      <c r="Y94" s="36">
        <f>'Core Indicators'!GA94</f>
        <v>2</v>
      </c>
      <c r="Z94" s="36">
        <f>'Core Indicators'!GI94</f>
        <v>1</v>
      </c>
      <c r="AA94" s="36">
        <f>'Core Indicators'!GQ94</f>
        <v>1</v>
      </c>
      <c r="AB94" s="36">
        <f>'Core Indicators'!GY94</f>
        <v>0</v>
      </c>
      <c r="AC94" s="36">
        <f>'Core Indicators'!HG94</f>
        <v>0</v>
      </c>
      <c r="AD94" s="36">
        <f>'Core Indicators'!HO94</f>
        <v>2</v>
      </c>
      <c r="AE94" s="36">
        <f>'Core Indicators'!HW94</f>
        <v>1</v>
      </c>
      <c r="AF94" s="36">
        <f>'Core Indicators'!IE94</f>
        <v>1</v>
      </c>
      <c r="AG94" s="36">
        <f>'Core Indicators'!IM94</f>
        <v>1</v>
      </c>
    </row>
    <row r="95" spans="1:33" ht="20.100000000000001" customHeight="1" x14ac:dyDescent="0.25">
      <c r="A95" s="203" t="str">
        <f>'Core Indicators'!A:A</f>
        <v>Venezuela displacement in Panama</v>
      </c>
      <c r="B95" s="203" t="str">
        <f>'Core Indicators'!B:B</f>
        <v>International displacement</v>
      </c>
      <c r="C95" s="203" t="str">
        <f>'Core Indicators'!C95</f>
        <v>PAN002</v>
      </c>
      <c r="D95" s="203" t="str">
        <f>'Core Indicators'!D95</f>
        <v>Panama</v>
      </c>
      <c r="E95" s="203" t="str">
        <f>'Core Indicators'!E95</f>
        <v>PAN</v>
      </c>
      <c r="F95" s="35">
        <f>'Core Indicators'!O95</f>
        <v>74200</v>
      </c>
      <c r="G95" s="35">
        <f>'Core Indicators'!W95</f>
        <v>122000</v>
      </c>
      <c r="H95" s="35">
        <f>'Core Indicators'!AE95</f>
        <v>96000</v>
      </c>
      <c r="I95" s="35">
        <f>'Core Indicators'!AM95</f>
        <v>4000</v>
      </c>
      <c r="J95" s="35" t="str">
        <f>'Core Indicators'!AU95</f>
        <v>x</v>
      </c>
      <c r="K95" s="35" t="str">
        <f>'Core Indicators'!BC95</f>
        <v>x</v>
      </c>
      <c r="L95" s="35">
        <f>'Core Indicators'!BK95</f>
        <v>15</v>
      </c>
      <c r="M95" s="35">
        <f>'Core Indicators'!BS95</f>
        <v>0</v>
      </c>
      <c r="N95" s="35">
        <f>'Core Indicators'!CA95</f>
        <v>0</v>
      </c>
      <c r="O95" s="35" t="e">
        <f>'Core Indicators'!CI95</f>
        <v>#N/A</v>
      </c>
      <c r="P95" s="35" t="str">
        <f>'Core Indicators'!CQ95</f>
        <v>x</v>
      </c>
      <c r="Q95" s="35">
        <f>'Core Indicators'!DG95</f>
        <v>26000</v>
      </c>
      <c r="R95" s="35">
        <f>'Core Indicators'!DO95</f>
        <v>2000</v>
      </c>
      <c r="S95" s="35">
        <f>'Core Indicators'!DW95</f>
        <v>94000</v>
      </c>
      <c r="T95" s="35">
        <f>'Core Indicators'!EE95</f>
        <v>0</v>
      </c>
      <c r="U95" s="35">
        <f>'Core Indicators'!EM95</f>
        <v>0</v>
      </c>
      <c r="V95" s="35">
        <f>'Core Indicators'!FC95</f>
        <v>2</v>
      </c>
      <c r="W95" s="35" t="str">
        <f>'Core Indicators'!FK95</f>
        <v>x</v>
      </c>
      <c r="X95" s="35" t="str">
        <f>'Core Indicators'!FS95</f>
        <v>x</v>
      </c>
      <c r="Y95" s="35">
        <f>'Core Indicators'!GA95</f>
        <v>0</v>
      </c>
      <c r="Z95" s="35">
        <f>'Core Indicators'!GI95</f>
        <v>0</v>
      </c>
      <c r="AA95" s="35">
        <f>'Core Indicators'!GQ95</f>
        <v>0</v>
      </c>
      <c r="AB95" s="35">
        <f>'Core Indicators'!GY95</f>
        <v>0</v>
      </c>
      <c r="AC95" s="35">
        <f>'Core Indicators'!HG95</f>
        <v>0</v>
      </c>
      <c r="AD95" s="35">
        <f>'Core Indicators'!HO95</f>
        <v>0</v>
      </c>
      <c r="AE95" s="35">
        <f>'Core Indicators'!HW95</f>
        <v>0</v>
      </c>
      <c r="AF95" s="35">
        <f>'Core Indicators'!IE95</f>
        <v>0</v>
      </c>
      <c r="AG95" s="35">
        <f>'Core Indicators'!IM95</f>
        <v>1</v>
      </c>
    </row>
    <row r="96" spans="1:33" ht="20.100000000000001" customHeight="1" x14ac:dyDescent="0.25">
      <c r="A96" s="202" t="str">
        <f>'Core Indicators'!A:A</f>
        <v>Venezuela displacement in Peru</v>
      </c>
      <c r="B96" s="202" t="str">
        <f>'Core Indicators'!B:B</f>
        <v>International displacement</v>
      </c>
      <c r="C96" s="202" t="str">
        <f>'Core Indicators'!C96</f>
        <v>PER002</v>
      </c>
      <c r="D96" s="202" t="str">
        <f>'Core Indicators'!D96</f>
        <v>Peru</v>
      </c>
      <c r="E96" s="202" t="str">
        <f>'Core Indicators'!E96</f>
        <v>PER</v>
      </c>
      <c r="F96" s="36">
        <f>'Core Indicators'!O96</f>
        <v>205094</v>
      </c>
      <c r="G96" s="36">
        <f>'Core Indicators'!W96</f>
        <v>10669000</v>
      </c>
      <c r="H96" s="36">
        <f>'Core Indicators'!AE96</f>
        <v>2063000</v>
      </c>
      <c r="I96" s="36">
        <f>'Core Indicators'!AM96</f>
        <v>1050000</v>
      </c>
      <c r="J96" s="36" t="str">
        <f>'Core Indicators'!AU96</f>
        <v>x</v>
      </c>
      <c r="K96" s="36" t="str">
        <f>'Core Indicators'!BC96</f>
        <v>x</v>
      </c>
      <c r="L96" s="36" t="str">
        <f>'Core Indicators'!BK96</f>
        <v>x</v>
      </c>
      <c r="M96" s="36">
        <f>'Core Indicators'!BS96</f>
        <v>0</v>
      </c>
      <c r="N96" s="36">
        <f>'Core Indicators'!CA96</f>
        <v>0</v>
      </c>
      <c r="O96" s="36" t="e">
        <f>'Core Indicators'!CI96</f>
        <v>#N/A</v>
      </c>
      <c r="P96" s="36" t="str">
        <f>'Core Indicators'!CQ96</f>
        <v>x</v>
      </c>
      <c r="Q96" s="36">
        <f>'Core Indicators'!DG96</f>
        <v>8606000</v>
      </c>
      <c r="R96" s="36">
        <f>'Core Indicators'!DO96</f>
        <v>368000</v>
      </c>
      <c r="S96" s="36">
        <f>'Core Indicators'!DW96</f>
        <v>1695000</v>
      </c>
      <c r="T96" s="36">
        <f>'Core Indicators'!EE96</f>
        <v>0</v>
      </c>
      <c r="U96" s="36">
        <f>'Core Indicators'!EM96</f>
        <v>0</v>
      </c>
      <c r="V96" s="36">
        <f>'Core Indicators'!FC96</f>
        <v>2</v>
      </c>
      <c r="W96" s="36" t="str">
        <f>'Core Indicators'!FK96</f>
        <v>x</v>
      </c>
      <c r="X96" s="36" t="str">
        <f>'Core Indicators'!FS96</f>
        <v>x</v>
      </c>
      <c r="Y96" s="36">
        <f>'Core Indicators'!GA96</f>
        <v>0</v>
      </c>
      <c r="Z96" s="36">
        <f>'Core Indicators'!GI96</f>
        <v>0</v>
      </c>
      <c r="AA96" s="36">
        <f>'Core Indicators'!GQ96</f>
        <v>0</v>
      </c>
      <c r="AB96" s="36">
        <f>'Core Indicators'!GY96</f>
        <v>0</v>
      </c>
      <c r="AC96" s="36">
        <f>'Core Indicators'!HG96</f>
        <v>0</v>
      </c>
      <c r="AD96" s="36">
        <f>'Core Indicators'!HO96</f>
        <v>1</v>
      </c>
      <c r="AE96" s="36">
        <f>'Core Indicators'!HW96</f>
        <v>0</v>
      </c>
      <c r="AF96" s="36">
        <f>'Core Indicators'!IE96</f>
        <v>1</v>
      </c>
      <c r="AG96" s="36">
        <f>'Core Indicators'!IM96</f>
        <v>2</v>
      </c>
    </row>
    <row r="97" spans="1:33" ht="20.100000000000001" customHeight="1" x14ac:dyDescent="0.25">
      <c r="A97" s="203" t="str">
        <f>'Core Indicators'!A:A</f>
        <v>Multiple crises in the Philippines</v>
      </c>
      <c r="B97" s="203" t="str">
        <f>'Core Indicators'!B:B</f>
        <v>Multiple crises country</v>
      </c>
      <c r="C97" s="203" t="str">
        <f>'Core Indicators'!C97</f>
        <v>PHL001</v>
      </c>
      <c r="D97" s="203" t="str">
        <f>'Core Indicators'!D97</f>
        <v>Philippines</v>
      </c>
      <c r="E97" s="203" t="str">
        <f>'Core Indicators'!E97</f>
        <v>PHL</v>
      </c>
      <c r="F97" s="35">
        <f>'Core Indicators'!O97</f>
        <v>232534.48</v>
      </c>
      <c r="G97" s="35">
        <f>'Core Indicators'!W97</f>
        <v>44915000</v>
      </c>
      <c r="H97" s="35">
        <f>'Core Indicators'!AE97</f>
        <v>12106000</v>
      </c>
      <c r="I97" s="35">
        <f>'Core Indicators'!AM97</f>
        <v>309000</v>
      </c>
      <c r="J97" s="35">
        <f>'Core Indicators'!AU97</f>
        <v>1147</v>
      </c>
      <c r="K97" s="35" t="str">
        <f>'Core Indicators'!BC97</f>
        <v>x</v>
      </c>
      <c r="L97" s="35">
        <f>'Core Indicators'!BK97</f>
        <v>491</v>
      </c>
      <c r="M97" s="35">
        <f>'Core Indicators'!BS97</f>
        <v>1694960</v>
      </c>
      <c r="N97" s="35">
        <f>'Core Indicators'!CA97</f>
        <v>424140</v>
      </c>
      <c r="O97" s="35" t="e">
        <f>'Core Indicators'!CI97</f>
        <v>#N/A</v>
      </c>
      <c r="P97" s="35">
        <f>'Core Indicators'!CQ97</f>
        <v>66000000000</v>
      </c>
      <c r="Q97" s="35">
        <f>'Core Indicators'!DG97</f>
        <v>32809000</v>
      </c>
      <c r="R97" s="35">
        <f>'Core Indicators'!DO97</f>
        <v>9438000</v>
      </c>
      <c r="S97" s="35">
        <f>'Core Indicators'!DW97</f>
        <v>2667000</v>
      </c>
      <c r="T97" s="35">
        <f>'Core Indicators'!EE97</f>
        <v>0</v>
      </c>
      <c r="U97" s="35">
        <f>'Core Indicators'!EM97</f>
        <v>0</v>
      </c>
      <c r="V97" s="35">
        <f>'Core Indicators'!FC97</f>
        <v>4</v>
      </c>
      <c r="W97" s="35" t="e">
        <f>'Core Indicators'!FK97</f>
        <v>#N/A</v>
      </c>
      <c r="X97" s="35" t="e">
        <f>'Core Indicators'!FS97</f>
        <v>#N/A</v>
      </c>
      <c r="Y97" s="35">
        <f>'Core Indicators'!GA97</f>
        <v>0</v>
      </c>
      <c r="Z97" s="35">
        <f>'Core Indicators'!GI97</f>
        <v>1</v>
      </c>
      <c r="AA97" s="35">
        <f>'Core Indicators'!GQ97</f>
        <v>0</v>
      </c>
      <c r="AB97" s="35">
        <f>'Core Indicators'!GY97</f>
        <v>0</v>
      </c>
      <c r="AC97" s="35">
        <f>'Core Indicators'!HG97</f>
        <v>0</v>
      </c>
      <c r="AD97" s="35">
        <f>'Core Indicators'!HO97</f>
        <v>1</v>
      </c>
      <c r="AE97" s="35">
        <f>'Core Indicators'!HW97</f>
        <v>0</v>
      </c>
      <c r="AF97" s="35">
        <f>'Core Indicators'!IE97</f>
        <v>0</v>
      </c>
      <c r="AG97" s="35">
        <f>'Core Indicators'!IM97</f>
        <v>3</v>
      </c>
    </row>
    <row r="98" spans="1:33" ht="20.100000000000001" customHeight="1" x14ac:dyDescent="0.25">
      <c r="A98" s="202" t="str">
        <f>'Core Indicators'!A:A</f>
        <v>Mindanao conflict</v>
      </c>
      <c r="B98" s="202" t="str">
        <f>'Core Indicators'!B:B</f>
        <v>Conflict</v>
      </c>
      <c r="C98" s="202" t="str">
        <f>'Core Indicators'!C98</f>
        <v>PHL003</v>
      </c>
      <c r="D98" s="202" t="str">
        <f>'Core Indicators'!D98</f>
        <v>Philippines</v>
      </c>
      <c r="E98" s="202" t="str">
        <f>'Core Indicators'!E98</f>
        <v>PHL</v>
      </c>
      <c r="F98" s="36">
        <f>'Core Indicators'!O98</f>
        <v>138354</v>
      </c>
      <c r="G98" s="36">
        <f>'Core Indicators'!W98</f>
        <v>26252000</v>
      </c>
      <c r="H98" s="36">
        <f>'Core Indicators'!AE98</f>
        <v>267000</v>
      </c>
      <c r="I98" s="36">
        <f>'Core Indicators'!AM98</f>
        <v>267000</v>
      </c>
      <c r="J98" s="36" t="str">
        <f>'Core Indicators'!AU98</f>
        <v>x</v>
      </c>
      <c r="K98" s="36" t="str">
        <f>'Core Indicators'!BC98</f>
        <v>x</v>
      </c>
      <c r="L98" s="36">
        <f>'Core Indicators'!BK98</f>
        <v>86</v>
      </c>
      <c r="M98" s="36" t="str">
        <f>'Core Indicators'!BS98</f>
        <v>x</v>
      </c>
      <c r="N98" s="36" t="str">
        <f>'Core Indicators'!CA98</f>
        <v>x</v>
      </c>
      <c r="O98" s="36" t="e">
        <f>'Core Indicators'!CI98</f>
        <v>#N/A</v>
      </c>
      <c r="P98" s="36" t="str">
        <f>'Core Indicators'!CQ98</f>
        <v>x</v>
      </c>
      <c r="Q98" s="36">
        <f>'Core Indicators'!DG98</f>
        <v>25985000</v>
      </c>
      <c r="R98" s="36">
        <f>'Core Indicators'!DO98</f>
        <v>0</v>
      </c>
      <c r="S98" s="36">
        <f>'Core Indicators'!DW98</f>
        <v>267000</v>
      </c>
      <c r="T98" s="36">
        <f>'Core Indicators'!EE98</f>
        <v>0</v>
      </c>
      <c r="U98" s="36">
        <f>'Core Indicators'!EM98</f>
        <v>0</v>
      </c>
      <c r="V98" s="36">
        <f>'Core Indicators'!FC98</f>
        <v>4</v>
      </c>
      <c r="W98" s="36" t="str">
        <f>'Core Indicators'!FK98</f>
        <v>x</v>
      </c>
      <c r="X98" s="36" t="str">
        <f>'Core Indicators'!FS98</f>
        <v>x</v>
      </c>
      <c r="Y98" s="36">
        <f>'Core Indicators'!GA98</f>
        <v>0</v>
      </c>
      <c r="Z98" s="36">
        <f>'Core Indicators'!GI98</f>
        <v>1</v>
      </c>
      <c r="AA98" s="36">
        <f>'Core Indicators'!GQ98</f>
        <v>0</v>
      </c>
      <c r="AB98" s="36">
        <f>'Core Indicators'!GY98</f>
        <v>0</v>
      </c>
      <c r="AC98" s="36">
        <f>'Core Indicators'!HG98</f>
        <v>0</v>
      </c>
      <c r="AD98" s="36">
        <f>'Core Indicators'!HO98</f>
        <v>1</v>
      </c>
      <c r="AE98" s="36">
        <f>'Core Indicators'!HW98</f>
        <v>0</v>
      </c>
      <c r="AF98" s="36">
        <f>'Core Indicators'!IE98</f>
        <v>0</v>
      </c>
      <c r="AG98" s="36">
        <f>'Core Indicators'!IM98</f>
        <v>0</v>
      </c>
    </row>
    <row r="99" spans="1:33" ht="20.100000000000001" customHeight="1" x14ac:dyDescent="0.25">
      <c r="A99" s="203" t="str">
        <f>'Core Indicators'!A:A</f>
        <v>Typhoon RAI</v>
      </c>
      <c r="B99" s="203" t="str">
        <f>'Core Indicators'!B:B</f>
        <v>Tropical cyclone</v>
      </c>
      <c r="C99" s="203" t="str">
        <f>'Core Indicators'!C99</f>
        <v>PHL010</v>
      </c>
      <c r="D99" s="203" t="str">
        <f>'Core Indicators'!D99</f>
        <v>Philippines</v>
      </c>
      <c r="E99" s="203" t="str">
        <f>'Core Indicators'!E99</f>
        <v>PHL</v>
      </c>
      <c r="F99" s="35">
        <f>'Core Indicators'!O99</f>
        <v>195883.53</v>
      </c>
      <c r="G99" s="35">
        <f>'Core Indicators'!W99</f>
        <v>18662000</v>
      </c>
      <c r="H99" s="35">
        <f>'Core Indicators'!AE99</f>
        <v>11838000</v>
      </c>
      <c r="I99" s="35">
        <f>'Core Indicators'!AM99</f>
        <v>41000</v>
      </c>
      <c r="J99" s="35">
        <f>'Core Indicators'!AU99</f>
        <v>1147</v>
      </c>
      <c r="K99" s="35" t="str">
        <f>'Core Indicators'!BC99</f>
        <v>x</v>
      </c>
      <c r="L99" s="35">
        <f>'Core Indicators'!BK99</f>
        <v>405</v>
      </c>
      <c r="M99" s="35">
        <f>'Core Indicators'!BS99</f>
        <v>1694960</v>
      </c>
      <c r="N99" s="35">
        <f>'Core Indicators'!CA99</f>
        <v>424140</v>
      </c>
      <c r="O99" s="35" t="e">
        <f>'Core Indicators'!CI99</f>
        <v>#N/A</v>
      </c>
      <c r="P99" s="35">
        <f>'Core Indicators'!CQ99</f>
        <v>66000000000</v>
      </c>
      <c r="Q99" s="35">
        <f>'Core Indicators'!DG99</f>
        <v>6824000</v>
      </c>
      <c r="R99" s="35">
        <f>'Core Indicators'!DO99</f>
        <v>9438000</v>
      </c>
      <c r="S99" s="35">
        <f>'Core Indicators'!DW99</f>
        <v>2400000</v>
      </c>
      <c r="T99" s="35">
        <f>'Core Indicators'!EE99</f>
        <v>0</v>
      </c>
      <c r="U99" s="35">
        <f>'Core Indicators'!EM99</f>
        <v>0</v>
      </c>
      <c r="V99" s="35">
        <f>'Core Indicators'!FC99</f>
        <v>4</v>
      </c>
      <c r="W99" s="35" t="e">
        <f>'Core Indicators'!FK99</f>
        <v>#N/A</v>
      </c>
      <c r="X99" s="35" t="e">
        <f>'Core Indicators'!FS99</f>
        <v>#N/A</v>
      </c>
      <c r="Y99" s="35">
        <f>'Core Indicators'!GA99</f>
        <v>0</v>
      </c>
      <c r="Z99" s="35">
        <f>'Core Indicators'!GI99</f>
        <v>0</v>
      </c>
      <c r="AA99" s="35">
        <f>'Core Indicators'!GQ99</f>
        <v>0</v>
      </c>
      <c r="AB99" s="35">
        <f>'Core Indicators'!GY99</f>
        <v>0</v>
      </c>
      <c r="AC99" s="35">
        <f>'Core Indicators'!HG99</f>
        <v>0</v>
      </c>
      <c r="AD99" s="35">
        <f>'Core Indicators'!HO99</f>
        <v>1</v>
      </c>
      <c r="AE99" s="35">
        <f>'Core Indicators'!HW99</f>
        <v>0</v>
      </c>
      <c r="AF99" s="35">
        <f>'Core Indicators'!IE99</f>
        <v>0</v>
      </c>
      <c r="AG99" s="35">
        <f>'Core Indicators'!IM99</f>
        <v>3</v>
      </c>
    </row>
    <row r="100" spans="1:33" ht="20.100000000000001" customHeight="1" x14ac:dyDescent="0.25">
      <c r="A100" s="202" t="str">
        <f>'Core Indicators'!A:A</f>
        <v>Displacement from Ukraine conflict in Poland</v>
      </c>
      <c r="B100" s="202" t="str">
        <f>'Core Indicators'!B:B</f>
        <v>International displacement</v>
      </c>
      <c r="C100" s="202" t="str">
        <f>'Core Indicators'!C100</f>
        <v>POL002</v>
      </c>
      <c r="D100" s="202" t="str">
        <f>'Core Indicators'!D100</f>
        <v>Poland</v>
      </c>
      <c r="E100" s="202" t="str">
        <f>'Core Indicators'!E100</f>
        <v>POL</v>
      </c>
      <c r="F100" s="36">
        <f>'Core Indicators'!O100</f>
        <v>147500</v>
      </c>
      <c r="G100" s="36">
        <f>'Core Indicators'!W100</f>
        <v>2694000</v>
      </c>
      <c r="H100" s="36">
        <f>'Core Indicators'!AE100</f>
        <v>2362000</v>
      </c>
      <c r="I100" s="36">
        <f>'Core Indicators'!AM100</f>
        <v>2362000</v>
      </c>
      <c r="J100" s="36" t="e">
        <f>'Core Indicators'!AU100</f>
        <v>#N/A</v>
      </c>
      <c r="K100" s="36" t="e">
        <f>'Core Indicators'!BC100</f>
        <v>#N/A</v>
      </c>
      <c r="L100" s="36">
        <f>'Core Indicators'!BK100</f>
        <v>0</v>
      </c>
      <c r="M100" s="36" t="e">
        <f>'Core Indicators'!BS100</f>
        <v>#N/A</v>
      </c>
      <c r="N100" s="36" t="e">
        <f>'Core Indicators'!CA100</f>
        <v>#N/A</v>
      </c>
      <c r="O100" s="36" t="e">
        <f>'Core Indicators'!CI100</f>
        <v>#N/A</v>
      </c>
      <c r="P100" s="36" t="e">
        <f>'Core Indicators'!CQ100</f>
        <v>#N/A</v>
      </c>
      <c r="Q100" s="36">
        <f>'Core Indicators'!DG100</f>
        <v>332000</v>
      </c>
      <c r="R100" s="36">
        <f>'Core Indicators'!DO100</f>
        <v>2362000</v>
      </c>
      <c r="S100" s="36">
        <f>'Core Indicators'!DW100</f>
        <v>0</v>
      </c>
      <c r="T100" s="36">
        <f>'Core Indicators'!EE100</f>
        <v>0</v>
      </c>
      <c r="U100" s="36">
        <f>'Core Indicators'!EM100</f>
        <v>0</v>
      </c>
      <c r="V100" s="36">
        <f>'Core Indicators'!FC100</f>
        <v>2</v>
      </c>
      <c r="W100" s="36" t="e">
        <f>'Core Indicators'!FK100</f>
        <v>#N/A</v>
      </c>
      <c r="X100" s="36" t="e">
        <f>'Core Indicators'!FS100</f>
        <v>#N/A</v>
      </c>
      <c r="Y100" s="36">
        <f>'Core Indicators'!GA100</f>
        <v>0</v>
      </c>
      <c r="Z100" s="36">
        <f>'Core Indicators'!GI100</f>
        <v>0</v>
      </c>
      <c r="AA100" s="36">
        <f>'Core Indicators'!GQ100</f>
        <v>1</v>
      </c>
      <c r="AB100" s="36">
        <f>'Core Indicators'!GY100</f>
        <v>0</v>
      </c>
      <c r="AC100" s="36">
        <f>'Core Indicators'!HG100</f>
        <v>0</v>
      </c>
      <c r="AD100" s="36">
        <f>'Core Indicators'!HO100</f>
        <v>0</v>
      </c>
      <c r="AE100" s="36">
        <f>'Core Indicators'!HW100</f>
        <v>0</v>
      </c>
      <c r="AF100" s="36">
        <f>'Core Indicators'!IE100</f>
        <v>0</v>
      </c>
      <c r="AG100" s="36">
        <f>'Core Indicators'!IM100</f>
        <v>0</v>
      </c>
    </row>
    <row r="101" spans="1:33" ht="20.100000000000001" customHeight="1" x14ac:dyDescent="0.25">
      <c r="A101" s="203" t="str">
        <f>'Core Indicators'!A:A</f>
        <v>Complex crisis in DPRK</v>
      </c>
      <c r="B101" s="203" t="str">
        <f>'Core Indicators'!B:B</f>
        <v>Complex crisis</v>
      </c>
      <c r="C101" s="203" t="str">
        <f>'Core Indicators'!C101</f>
        <v>PRK001</v>
      </c>
      <c r="D101" s="203" t="str">
        <f>'Core Indicators'!D101</f>
        <v>DPRK</v>
      </c>
      <c r="E101" s="203" t="str">
        <f>'Core Indicators'!E101</f>
        <v>PRK</v>
      </c>
      <c r="F101" s="35">
        <f>'Core Indicators'!O101</f>
        <v>120410</v>
      </c>
      <c r="G101" s="35">
        <f>'Core Indicators'!W101</f>
        <v>25666000</v>
      </c>
      <c r="H101" s="35">
        <f>'Core Indicators'!AE101</f>
        <v>25666000</v>
      </c>
      <c r="I101" s="35">
        <f>'Core Indicators'!AM101</f>
        <v>34000</v>
      </c>
      <c r="J101" s="35" t="str">
        <f>'Core Indicators'!AU101</f>
        <v>x</v>
      </c>
      <c r="K101" s="35" t="str">
        <f>'Core Indicators'!BC101</f>
        <v>x</v>
      </c>
      <c r="L101" s="35">
        <f>'Core Indicators'!BK101</f>
        <v>2</v>
      </c>
      <c r="M101" s="35" t="str">
        <f>'Core Indicators'!BS101</f>
        <v>x</v>
      </c>
      <c r="N101" s="35" t="str">
        <f>'Core Indicators'!CA101</f>
        <v>x</v>
      </c>
      <c r="O101" s="35" t="e">
        <f>'Core Indicators'!CI101</f>
        <v>#N/A</v>
      </c>
      <c r="P101" s="35" t="str">
        <f>'Core Indicators'!CQ101</f>
        <v>x</v>
      </c>
      <c r="Q101" s="35">
        <f>'Core Indicators'!DG101</f>
        <v>0</v>
      </c>
      <c r="R101" s="35">
        <f>'Core Indicators'!DO101</f>
        <v>15120000</v>
      </c>
      <c r="S101" s="35">
        <f>'Core Indicators'!DW101</f>
        <v>4970000</v>
      </c>
      <c r="T101" s="35">
        <f>'Core Indicators'!EE101</f>
        <v>5459000</v>
      </c>
      <c r="U101" s="35">
        <f>'Core Indicators'!EM101</f>
        <v>0</v>
      </c>
      <c r="V101" s="35">
        <f>'Core Indicators'!FC101</f>
        <v>1</v>
      </c>
      <c r="W101" s="35" t="str">
        <f>'Core Indicators'!FK101</f>
        <v>x</v>
      </c>
      <c r="X101" s="35" t="str">
        <f>'Core Indicators'!FS101</f>
        <v>x</v>
      </c>
      <c r="Y101" s="35">
        <f>'Core Indicators'!GA101</f>
        <v>2</v>
      </c>
      <c r="Z101" s="35">
        <f>'Core Indicators'!GI101</f>
        <v>2</v>
      </c>
      <c r="AA101" s="35">
        <f>'Core Indicators'!GQ101</f>
        <v>2</v>
      </c>
      <c r="AB101" s="35">
        <f>'Core Indicators'!GY101</f>
        <v>0</v>
      </c>
      <c r="AC101" s="35">
        <f>'Core Indicators'!HG101</f>
        <v>2</v>
      </c>
      <c r="AD101" s="35">
        <f>'Core Indicators'!HO101</f>
        <v>3</v>
      </c>
      <c r="AE101" s="35">
        <f>'Core Indicators'!HW101</f>
        <v>0</v>
      </c>
      <c r="AF101" s="35">
        <f>'Core Indicators'!IE101</f>
        <v>0</v>
      </c>
      <c r="AG101" s="35">
        <f>'Core Indicators'!IM101</f>
        <v>3</v>
      </c>
    </row>
    <row r="102" spans="1:33" ht="20.100000000000001" customHeight="1" x14ac:dyDescent="0.25">
      <c r="A102" s="202" t="str">
        <f>'Core Indicators'!A:A</f>
        <v>Conflict in Palestine</v>
      </c>
      <c r="B102" s="202" t="str">
        <f>'Core Indicators'!B:B</f>
        <v>Conflict</v>
      </c>
      <c r="C102" s="202" t="str">
        <f>'Core Indicators'!C102</f>
        <v>PSE002</v>
      </c>
      <c r="D102" s="202" t="str">
        <f>'Core Indicators'!D102</f>
        <v>Palestine</v>
      </c>
      <c r="E102" s="202" t="str">
        <f>'Core Indicators'!E102</f>
        <v>PSE</v>
      </c>
      <c r="F102" s="36">
        <f>'Core Indicators'!O102</f>
        <v>6025</v>
      </c>
      <c r="G102" s="36">
        <f>'Core Indicators'!W102</f>
        <v>5355000</v>
      </c>
      <c r="H102" s="36">
        <f>'Core Indicators'!AE102</f>
        <v>4712000</v>
      </c>
      <c r="I102" s="36">
        <f>'Core Indicators'!AM102</f>
        <v>6401000</v>
      </c>
      <c r="J102" s="36">
        <f>'Core Indicators'!AU102</f>
        <v>4510</v>
      </c>
      <c r="K102" s="36" t="str">
        <f>'Core Indicators'!BC102</f>
        <v>x</v>
      </c>
      <c r="L102" s="36">
        <f>'Core Indicators'!BK102</f>
        <v>30</v>
      </c>
      <c r="M102" s="36">
        <f>'Core Indicators'!BS102</f>
        <v>160000</v>
      </c>
      <c r="N102" s="36">
        <f>'Core Indicators'!CA102</f>
        <v>11422</v>
      </c>
      <c r="O102" s="36" t="e">
        <f>'Core Indicators'!CI102</f>
        <v>#N/A</v>
      </c>
      <c r="P102" s="36" t="str">
        <f>'Core Indicators'!CQ102</f>
        <v>x</v>
      </c>
      <c r="Q102" s="36">
        <f>'Core Indicators'!DG102</f>
        <v>643000</v>
      </c>
      <c r="R102" s="36">
        <f>'Core Indicators'!DO102</f>
        <v>2356000</v>
      </c>
      <c r="S102" s="36">
        <f>'Core Indicators'!DW102</f>
        <v>2035000</v>
      </c>
      <c r="T102" s="36">
        <f>'Core Indicators'!EE102</f>
        <v>321000</v>
      </c>
      <c r="U102" s="36">
        <f>'Core Indicators'!EM102</f>
        <v>0</v>
      </c>
      <c r="V102" s="36">
        <f>'Core Indicators'!FC102</f>
        <v>4</v>
      </c>
      <c r="W102" s="36" t="str">
        <f>'Core Indicators'!FK102</f>
        <v>x</v>
      </c>
      <c r="X102" s="36">
        <f>'Core Indicators'!FS102</f>
        <v>4950000</v>
      </c>
      <c r="Y102" s="36">
        <f>'Core Indicators'!GA102</f>
        <v>2</v>
      </c>
      <c r="Z102" s="36">
        <f>'Core Indicators'!GI102</f>
        <v>3</v>
      </c>
      <c r="AA102" s="36">
        <f>'Core Indicators'!GQ102</f>
        <v>3</v>
      </c>
      <c r="AB102" s="36">
        <f>'Core Indicators'!GY102</f>
        <v>0</v>
      </c>
      <c r="AC102" s="36">
        <f>'Core Indicators'!HG102</f>
        <v>2</v>
      </c>
      <c r="AD102" s="36">
        <f>'Core Indicators'!HO102</f>
        <v>3</v>
      </c>
      <c r="AE102" s="36">
        <f>'Core Indicators'!HW102</f>
        <v>3</v>
      </c>
      <c r="AF102" s="36">
        <f>'Core Indicators'!IE102</f>
        <v>2</v>
      </c>
      <c r="AG102" s="36">
        <f>'Core Indicators'!IM102</f>
        <v>3</v>
      </c>
    </row>
    <row r="103" spans="1:33" ht="20.100000000000001" customHeight="1" x14ac:dyDescent="0.25">
      <c r="A103" s="203" t="str">
        <f>'Core Indicators'!A:A</f>
        <v>Regional Boko Haram Crisis</v>
      </c>
      <c r="B103" s="203" t="str">
        <f>'Core Indicators'!B:B</f>
        <v>Regional crisis</v>
      </c>
      <c r="C103" s="203" t="str">
        <f>'Core Indicators'!C103</f>
        <v>REG001</v>
      </c>
      <c r="D103" s="203" t="str">
        <f>'Core Indicators'!D103</f>
        <v>Nigeria,Niger,Chad,Cameroon</v>
      </c>
      <c r="E103" s="203" t="str">
        <f>'Core Indicators'!E103</f>
        <v>NGA,NER,TCD,CMR</v>
      </c>
      <c r="F103" s="35">
        <f>'Core Indicators'!O103</f>
        <v>369002</v>
      </c>
      <c r="G103" s="35">
        <f>'Core Indicators'!W103</f>
        <v>19217000</v>
      </c>
      <c r="H103" s="35">
        <f>'Core Indicators'!AE103</f>
        <v>13183000</v>
      </c>
      <c r="I103" s="35">
        <f>'Core Indicators'!AM103</f>
        <v>5158000</v>
      </c>
      <c r="J103" s="35" t="str">
        <f>'Core Indicators'!AU103</f>
        <v>x</v>
      </c>
      <c r="K103" s="35" t="str">
        <f>'Core Indicators'!BC103</f>
        <v>x</v>
      </c>
      <c r="L103" s="35">
        <f>'Core Indicators'!BK103</f>
        <v>1833</v>
      </c>
      <c r="M103" s="35">
        <f>'Core Indicators'!BS103</f>
        <v>0</v>
      </c>
      <c r="N103" s="35">
        <f>'Core Indicators'!CA103</f>
        <v>4300</v>
      </c>
      <c r="O103" s="35" t="e">
        <f>'Core Indicators'!CI103</f>
        <v>#N/A</v>
      </c>
      <c r="P103" s="35">
        <f>'Core Indicators'!CQ103</f>
        <v>5200000</v>
      </c>
      <c r="Q103" s="35">
        <f>'Core Indicators'!DG103</f>
        <v>6035000</v>
      </c>
      <c r="R103" s="35">
        <f>'Core Indicators'!DO103</f>
        <v>4223000</v>
      </c>
      <c r="S103" s="35">
        <f>'Core Indicators'!DW103</f>
        <v>4636000</v>
      </c>
      <c r="T103" s="35">
        <f>'Core Indicators'!EE103</f>
        <v>4201000</v>
      </c>
      <c r="U103" s="35">
        <f>'Core Indicators'!EM103</f>
        <v>122000</v>
      </c>
      <c r="V103" s="35">
        <f>'Core Indicators'!FC103</f>
        <v>5</v>
      </c>
      <c r="W103" s="35" t="str">
        <f>'Core Indicators'!FK103</f>
        <v>x</v>
      </c>
      <c r="X103" s="35">
        <f>'Core Indicators'!FS103</f>
        <v>800000</v>
      </c>
      <c r="Y103" s="35">
        <f>'Core Indicators'!GA103</f>
        <v>1</v>
      </c>
      <c r="Z103" s="35">
        <f>'Core Indicators'!GI103</f>
        <v>3</v>
      </c>
      <c r="AA103" s="35">
        <f>'Core Indicators'!GQ103</f>
        <v>1</v>
      </c>
      <c r="AB103" s="35">
        <f>'Core Indicators'!GY103</f>
        <v>0</v>
      </c>
      <c r="AC103" s="35">
        <f>'Core Indicators'!HG103</f>
        <v>2</v>
      </c>
      <c r="AD103" s="35">
        <f>'Core Indicators'!HO103</f>
        <v>3</v>
      </c>
      <c r="AE103" s="35">
        <f>'Core Indicators'!HW103</f>
        <v>3</v>
      </c>
      <c r="AF103" s="35">
        <f>'Core Indicators'!IE103</f>
        <v>3</v>
      </c>
      <c r="AG103" s="35">
        <f>'Core Indicators'!IM103</f>
        <v>3</v>
      </c>
    </row>
    <row r="104" spans="1:33" ht="20.100000000000001" customHeight="1" x14ac:dyDescent="0.25">
      <c r="A104" s="202" t="str">
        <f>'Core Indicators'!A:A</f>
        <v>Venezuela Regional Crisis</v>
      </c>
      <c r="B104" s="202" t="str">
        <f>'Core Indicators'!B:B</f>
        <v>Regional crisis</v>
      </c>
      <c r="C104" s="202" t="str">
        <f>'Core Indicators'!C104</f>
        <v>REG002</v>
      </c>
      <c r="D104" s="202" t="str">
        <f>'Core Indicators'!D104</f>
        <v>Venezuela,Brazil,Colombia,Ecuador,Peru,Trinidad and Tobago,Chile,Dominican Republic,Panama</v>
      </c>
      <c r="E104" s="202" t="str">
        <f>'Core Indicators'!E104</f>
        <v>VEN,BRA,COL,ECU,PER,TTO,CHL,DOM,PAN</v>
      </c>
      <c r="F104" s="36">
        <f>'Core Indicators'!O104</f>
        <v>1600014</v>
      </c>
      <c r="G104" s="36">
        <f>'Core Indicators'!W104</f>
        <v>91641000</v>
      </c>
      <c r="H104" s="36">
        <f>'Core Indicators'!AE104</f>
        <v>37585000</v>
      </c>
      <c r="I104" s="36">
        <f>'Core Indicators'!AM104</f>
        <v>10683000</v>
      </c>
      <c r="J104" s="36" t="str">
        <f>'Core Indicators'!AU104</f>
        <v>x</v>
      </c>
      <c r="K104" s="36" t="str">
        <f>'Core Indicators'!BC104</f>
        <v>x</v>
      </c>
      <c r="L104" s="36">
        <f>'Core Indicators'!BK104</f>
        <v>82332</v>
      </c>
      <c r="M104" s="36">
        <f>'Core Indicators'!BS104</f>
        <v>0</v>
      </c>
      <c r="N104" s="36">
        <f>'Core Indicators'!CA104</f>
        <v>0</v>
      </c>
      <c r="O104" s="36" t="e">
        <f>'Core Indicators'!CI104</f>
        <v>#N/A</v>
      </c>
      <c r="P104" s="36" t="str">
        <f>'Core Indicators'!CQ104</f>
        <v>x</v>
      </c>
      <c r="Q104" s="36">
        <f>'Core Indicators'!DG104</f>
        <v>54056000</v>
      </c>
      <c r="R104" s="36">
        <f>'Core Indicators'!DO104</f>
        <v>15092000</v>
      </c>
      <c r="S104" s="36">
        <f>'Core Indicators'!DW104</f>
        <v>22493000</v>
      </c>
      <c r="T104" s="36">
        <f>'Core Indicators'!EE104</f>
        <v>0</v>
      </c>
      <c r="U104" s="36">
        <f>'Core Indicators'!EM104</f>
        <v>0</v>
      </c>
      <c r="V104" s="36">
        <f>'Core Indicators'!FC104</f>
        <v>4</v>
      </c>
      <c r="W104" s="36" t="str">
        <f>'Core Indicators'!FK104</f>
        <v>x</v>
      </c>
      <c r="X104" s="36" t="str">
        <f>'Core Indicators'!FS104</f>
        <v>x</v>
      </c>
      <c r="Y104" s="36">
        <f>'Core Indicators'!GA104</f>
        <v>3</v>
      </c>
      <c r="Z104" s="36">
        <f>'Core Indicators'!GI104</f>
        <v>2</v>
      </c>
      <c r="AA104" s="36">
        <f>'Core Indicators'!GQ104</f>
        <v>3</v>
      </c>
      <c r="AB104" s="36">
        <f>'Core Indicators'!GY104</f>
        <v>1</v>
      </c>
      <c r="AC104" s="36">
        <f>'Core Indicators'!HG104</f>
        <v>3</v>
      </c>
      <c r="AD104" s="36">
        <f>'Core Indicators'!HO104</f>
        <v>3</v>
      </c>
      <c r="AE104" s="36">
        <f>'Core Indicators'!HW104</f>
        <v>3</v>
      </c>
      <c r="AF104" s="36">
        <f>'Core Indicators'!IE104</f>
        <v>2</v>
      </c>
      <c r="AG104" s="36">
        <f>'Core Indicators'!IM104</f>
        <v>3</v>
      </c>
    </row>
    <row r="105" spans="1:33" ht="20.100000000000001" customHeight="1" x14ac:dyDescent="0.25">
      <c r="A105" s="203" t="str">
        <f>'Core Indicators'!A:A</f>
        <v>Regional Kashmir conflict</v>
      </c>
      <c r="B105" s="203" t="str">
        <f>'Core Indicators'!B:B</f>
        <v>Regional crisis</v>
      </c>
      <c r="C105" s="203" t="str">
        <f>'Core Indicators'!C105</f>
        <v>REG003</v>
      </c>
      <c r="D105" s="203" t="str">
        <f>'Core Indicators'!D105</f>
        <v>India,Pakistan</v>
      </c>
      <c r="E105" s="203" t="str">
        <f>'Core Indicators'!E105</f>
        <v>IND,PAK</v>
      </c>
      <c r="F105" s="35">
        <f>'Core Indicators'!O105</f>
        <v>235533</v>
      </c>
      <c r="G105" s="35">
        <f>'Core Indicators'!W105</f>
        <v>16991000</v>
      </c>
      <c r="H105" s="35">
        <f>'Core Indicators'!AE105</f>
        <v>16991000</v>
      </c>
      <c r="I105" s="35" t="str">
        <f>'Core Indicators'!AM105</f>
        <v>x</v>
      </c>
      <c r="J105" s="35" t="str">
        <f>'Core Indicators'!AU105</f>
        <v>x</v>
      </c>
      <c r="K105" s="35" t="str">
        <f>'Core Indicators'!BC105</f>
        <v>x</v>
      </c>
      <c r="L105" s="35">
        <f>'Core Indicators'!BK105</f>
        <v>1307</v>
      </c>
      <c r="M105" s="35" t="str">
        <f>'Core Indicators'!BS105</f>
        <v>x</v>
      </c>
      <c r="N105" s="35" t="str">
        <f>'Core Indicators'!CA105</f>
        <v>x</v>
      </c>
      <c r="O105" s="35" t="e">
        <f>'Core Indicators'!CI105</f>
        <v>#N/A</v>
      </c>
      <c r="P105" s="35" t="str">
        <f>'Core Indicators'!CQ105</f>
        <v>x</v>
      </c>
      <c r="Q105" s="35" t="str">
        <f>'Core Indicators'!DG105</f>
        <v>x</v>
      </c>
      <c r="R105" s="35" t="str">
        <f>'Core Indicators'!DO105</f>
        <v>x</v>
      </c>
      <c r="S105" s="35" t="str">
        <f>'Core Indicators'!DW105</f>
        <v>x</v>
      </c>
      <c r="T105" s="35" t="str">
        <f>'Core Indicators'!EE105</f>
        <v>x</v>
      </c>
      <c r="U105" s="35" t="str">
        <f>'Core Indicators'!EM105</f>
        <v>x</v>
      </c>
      <c r="V105" s="35">
        <f>'Core Indicators'!FC105</f>
        <v>3</v>
      </c>
      <c r="W105" s="35" t="str">
        <f>'Core Indicators'!FK105</f>
        <v>x</v>
      </c>
      <c r="X105" s="35" t="str">
        <f>'Core Indicators'!FS105</f>
        <v>x</v>
      </c>
      <c r="Y105" s="35">
        <f>'Core Indicators'!GA105</f>
        <v>2</v>
      </c>
      <c r="Z105" s="35">
        <f>'Core Indicators'!GI105</f>
        <v>1</v>
      </c>
      <c r="AA105" s="35">
        <f>'Core Indicators'!GQ105</f>
        <v>2</v>
      </c>
      <c r="AB105" s="35">
        <f>'Core Indicators'!GY105</f>
        <v>0</v>
      </c>
      <c r="AC105" s="35">
        <f>'Core Indicators'!HG105</f>
        <v>0</v>
      </c>
      <c r="AD105" s="35">
        <f>'Core Indicators'!HO105</f>
        <v>2</v>
      </c>
      <c r="AE105" s="35">
        <f>'Core Indicators'!HW105</f>
        <v>1</v>
      </c>
      <c r="AF105" s="35">
        <f>'Core Indicators'!IE105</f>
        <v>1</v>
      </c>
      <c r="AG105" s="35">
        <f>'Core Indicators'!IM105</f>
        <v>1</v>
      </c>
    </row>
    <row r="106" spans="1:33" ht="20.100000000000001" customHeight="1" x14ac:dyDescent="0.25">
      <c r="A106" s="202" t="str">
        <f>'Core Indicators'!A:A</f>
        <v>Syrian Regional Crisis</v>
      </c>
      <c r="B106" s="202" t="str">
        <f>'Core Indicators'!B:B</f>
        <v>Regional crisis</v>
      </c>
      <c r="C106" s="202" t="str">
        <f>'Core Indicators'!C106</f>
        <v>REG004</v>
      </c>
      <c r="D106" s="202" t="str">
        <f>'Core Indicators'!D106</f>
        <v>Syria,Turkey,Iraq,Egypt,Jordan,Lebanon</v>
      </c>
      <c r="E106" s="202" t="str">
        <f>'Core Indicators'!E106</f>
        <v>SYR,TUR,IRQ,EGY,JOR,LBN</v>
      </c>
      <c r="F106" s="36">
        <f>'Core Indicators'!O106</f>
        <v>499836</v>
      </c>
      <c r="G106" s="36">
        <f>'Core Indicators'!W106</f>
        <v>101840000</v>
      </c>
      <c r="H106" s="36">
        <f>'Core Indicators'!AE106</f>
        <v>44045000</v>
      </c>
      <c r="I106" s="36">
        <f>'Core Indicators'!AM106</f>
        <v>30345000</v>
      </c>
      <c r="J106" s="36" t="str">
        <f>'Core Indicators'!AU106</f>
        <v>x</v>
      </c>
      <c r="K106" s="36" t="str">
        <f>'Core Indicators'!BC106</f>
        <v>x</v>
      </c>
      <c r="L106" s="36">
        <f>'Core Indicators'!BK106</f>
        <v>2556</v>
      </c>
      <c r="M106" s="36" t="str">
        <f>'Core Indicators'!BS106</f>
        <v>x</v>
      </c>
      <c r="N106" s="36" t="str">
        <f>'Core Indicators'!CA106</f>
        <v>x</v>
      </c>
      <c r="O106" s="36" t="e">
        <f>'Core Indicators'!CI106</f>
        <v>#N/A</v>
      </c>
      <c r="P106" s="36" t="str">
        <f>'Core Indicators'!CQ106</f>
        <v>x</v>
      </c>
      <c r="Q106" s="36">
        <f>'Core Indicators'!DG106</f>
        <v>57795000</v>
      </c>
      <c r="R106" s="36">
        <f>'Core Indicators'!DO106</f>
        <v>24080000</v>
      </c>
      <c r="S106" s="36">
        <f>'Core Indicators'!DW106</f>
        <v>13174000</v>
      </c>
      <c r="T106" s="36">
        <f>'Core Indicators'!EE106</f>
        <v>6665000</v>
      </c>
      <c r="U106" s="36">
        <f>'Core Indicators'!EM106</f>
        <v>126000</v>
      </c>
      <c r="V106" s="36">
        <f>'Core Indicators'!FC106</f>
        <v>5</v>
      </c>
      <c r="W106" s="36" t="e">
        <f>'Core Indicators'!FK106</f>
        <v>#N/A</v>
      </c>
      <c r="X106" s="36" t="str">
        <f>'Core Indicators'!FS106</f>
        <v>x</v>
      </c>
      <c r="Y106" s="36">
        <f>'Core Indicators'!GA106</f>
        <v>1</v>
      </c>
      <c r="Z106" s="36">
        <f>'Core Indicators'!GI106</f>
        <v>3</v>
      </c>
      <c r="AA106" s="36">
        <f>'Core Indicators'!GQ106</f>
        <v>2</v>
      </c>
      <c r="AB106" s="36">
        <f>'Core Indicators'!GY106</f>
        <v>3</v>
      </c>
      <c r="AC106" s="36">
        <f>'Core Indicators'!HG106</f>
        <v>2</v>
      </c>
      <c r="AD106" s="36">
        <f>'Core Indicators'!HO106</f>
        <v>3</v>
      </c>
      <c r="AE106" s="36">
        <f>'Core Indicators'!HW106</f>
        <v>3</v>
      </c>
      <c r="AF106" s="36">
        <f>'Core Indicators'!IE106</f>
        <v>3</v>
      </c>
      <c r="AG106" s="36">
        <f>'Core Indicators'!IM106</f>
        <v>3</v>
      </c>
    </row>
    <row r="107" spans="1:33" ht="20.100000000000001" customHeight="1" x14ac:dyDescent="0.25">
      <c r="A107" s="203" t="str">
        <f>'Core Indicators'!A:A</f>
        <v xml:space="preserve">Eastern Mediterranean Route </v>
      </c>
      <c r="B107" s="203" t="str">
        <f>'Core Indicators'!B:B</f>
        <v>Regional crisis</v>
      </c>
      <c r="C107" s="203" t="str">
        <f>'Core Indicators'!C107</f>
        <v>REG006</v>
      </c>
      <c r="D107" s="203" t="str">
        <f>'Core Indicators'!D107</f>
        <v>Turkey,Greece</v>
      </c>
      <c r="E107" s="203" t="str">
        <f>'Core Indicators'!E107</f>
        <v>TUR,GRC</v>
      </c>
      <c r="F107" s="35">
        <f>'Core Indicators'!O107</f>
        <v>180868</v>
      </c>
      <c r="G107" s="35">
        <f>'Core Indicators'!W107</f>
        <v>38037000</v>
      </c>
      <c r="H107" s="35">
        <f>'Core Indicators'!AE107</f>
        <v>12760000</v>
      </c>
      <c r="I107" s="35">
        <f>'Core Indicators'!AM107</f>
        <v>4260000</v>
      </c>
      <c r="J107" s="35" t="str">
        <f>'Core Indicators'!AU107</f>
        <v>x</v>
      </c>
      <c r="K107" s="35" t="str">
        <f>'Core Indicators'!BC107</f>
        <v>x</v>
      </c>
      <c r="L107" s="35">
        <f>'Core Indicators'!BK107</f>
        <v>101</v>
      </c>
      <c r="M107" s="35" t="str">
        <f>'Core Indicators'!BS107</f>
        <v>x</v>
      </c>
      <c r="N107" s="35" t="str">
        <f>'Core Indicators'!CA107</f>
        <v>x</v>
      </c>
      <c r="O107" s="35" t="e">
        <f>'Core Indicators'!CI107</f>
        <v>#N/A</v>
      </c>
      <c r="P107" s="35" t="str">
        <f>'Core Indicators'!CQ107</f>
        <v>x</v>
      </c>
      <c r="Q107" s="35">
        <f>'Core Indicators'!DG107</f>
        <v>25277000</v>
      </c>
      <c r="R107" s="35">
        <f>'Core Indicators'!DO107</f>
        <v>10303000</v>
      </c>
      <c r="S107" s="35">
        <f>'Core Indicators'!DW107</f>
        <v>1713000</v>
      </c>
      <c r="T107" s="35">
        <f>'Core Indicators'!EE107</f>
        <v>744000</v>
      </c>
      <c r="U107" s="35">
        <f>'Core Indicators'!EM107</f>
        <v>0</v>
      </c>
      <c r="V107" s="35">
        <f>'Core Indicators'!FC107</f>
        <v>2</v>
      </c>
      <c r="W107" s="35" t="str">
        <f>'Core Indicators'!FK107</f>
        <v>x</v>
      </c>
      <c r="X107" s="35" t="str">
        <f>'Core Indicators'!FS107</f>
        <v>x</v>
      </c>
      <c r="Y107" s="35">
        <f>'Core Indicators'!GA107</f>
        <v>1</v>
      </c>
      <c r="Z107" s="35">
        <f>'Core Indicators'!GI107</f>
        <v>2</v>
      </c>
      <c r="AA107" s="35">
        <f>'Core Indicators'!GQ107</f>
        <v>2</v>
      </c>
      <c r="AB107" s="35">
        <f>'Core Indicators'!GY107</f>
        <v>0</v>
      </c>
      <c r="AC107" s="35">
        <f>'Core Indicators'!HG107</f>
        <v>2</v>
      </c>
      <c r="AD107" s="35">
        <f>'Core Indicators'!HO107</f>
        <v>3</v>
      </c>
      <c r="AE107" s="35">
        <f>'Core Indicators'!HW107</f>
        <v>1</v>
      </c>
      <c r="AF107" s="35">
        <f>'Core Indicators'!IE107</f>
        <v>3</v>
      </c>
      <c r="AG107" s="35">
        <f>'Core Indicators'!IM107</f>
        <v>1</v>
      </c>
    </row>
    <row r="108" spans="1:33" ht="20.100000000000001" customHeight="1" x14ac:dyDescent="0.25">
      <c r="A108" s="202" t="str">
        <f>'Core Indicators'!A:A</f>
        <v>Central Mediterranean Route</v>
      </c>
      <c r="B108" s="202" t="str">
        <f>'Core Indicators'!B:B</f>
        <v>Regional crisis</v>
      </c>
      <c r="C108" s="202" t="str">
        <f>'Core Indicators'!C108</f>
        <v>REG007</v>
      </c>
      <c r="D108" s="202" t="str">
        <f>'Core Indicators'!D108</f>
        <v>Algeria,Tunisia,Libya,Italy</v>
      </c>
      <c r="E108" s="202" t="str">
        <f>'Core Indicators'!E108</f>
        <v>DZA,TUN,LBY,ITA</v>
      </c>
      <c r="F108" s="36" t="str">
        <f>'Core Indicators'!O108</f>
        <v>x</v>
      </c>
      <c r="G108" s="36" t="str">
        <f>'Core Indicators'!W108</f>
        <v>x</v>
      </c>
      <c r="H108" s="36" t="str">
        <f>'Core Indicators'!AE108</f>
        <v>x</v>
      </c>
      <c r="I108" s="36" t="str">
        <f>'Core Indicators'!AM108</f>
        <v>x</v>
      </c>
      <c r="J108" s="36" t="str">
        <f>'Core Indicators'!AU108</f>
        <v>x</v>
      </c>
      <c r="K108" s="36" t="str">
        <f>'Core Indicators'!BC108</f>
        <v>x</v>
      </c>
      <c r="L108" s="36">
        <f>'Core Indicators'!BK108</f>
        <v>604</v>
      </c>
      <c r="M108" s="36" t="str">
        <f>'Core Indicators'!BS108</f>
        <v>x</v>
      </c>
      <c r="N108" s="36" t="str">
        <f>'Core Indicators'!CA108</f>
        <v>x</v>
      </c>
      <c r="O108" s="36" t="e">
        <f>'Core Indicators'!CI108</f>
        <v>#N/A</v>
      </c>
      <c r="P108" s="36" t="str">
        <f>'Core Indicators'!CQ108</f>
        <v>x</v>
      </c>
      <c r="Q108" s="36" t="str">
        <f>'Core Indicators'!DG108</f>
        <v>x</v>
      </c>
      <c r="R108" s="36" t="str">
        <f>'Core Indicators'!DO108</f>
        <v>x</v>
      </c>
      <c r="S108" s="36" t="str">
        <f>'Core Indicators'!DW108</f>
        <v>x</v>
      </c>
      <c r="T108" s="36" t="str">
        <f>'Core Indicators'!EE108</f>
        <v>x</v>
      </c>
      <c r="U108" s="36" t="str">
        <f>'Core Indicators'!EM108</f>
        <v>x</v>
      </c>
      <c r="V108" s="36">
        <f>'Core Indicators'!FC108</f>
        <v>2</v>
      </c>
      <c r="W108" s="36" t="str">
        <f>'Core Indicators'!FK108</f>
        <v>x</v>
      </c>
      <c r="X108" s="36" t="str">
        <f>'Core Indicators'!FS108</f>
        <v>x</v>
      </c>
      <c r="Y108" s="36">
        <f>'Core Indicators'!GA108</f>
        <v>1</v>
      </c>
      <c r="Z108" s="36">
        <f>'Core Indicators'!GI108</f>
        <v>3</v>
      </c>
      <c r="AA108" s="36">
        <f>'Core Indicators'!GQ108</f>
        <v>2</v>
      </c>
      <c r="AB108" s="36">
        <f>'Core Indicators'!GY108</f>
        <v>0</v>
      </c>
      <c r="AC108" s="36">
        <f>'Core Indicators'!HG108</f>
        <v>2</v>
      </c>
      <c r="AD108" s="36">
        <f>'Core Indicators'!HO108</f>
        <v>2</v>
      </c>
      <c r="AE108" s="36">
        <f>'Core Indicators'!HW108</f>
        <v>1</v>
      </c>
      <c r="AF108" s="36">
        <f>'Core Indicators'!IE108</f>
        <v>1</v>
      </c>
      <c r="AG108" s="36">
        <f>'Core Indicators'!IM108</f>
        <v>1</v>
      </c>
    </row>
    <row r="109" spans="1:33" ht="20.100000000000001" customHeight="1" x14ac:dyDescent="0.25">
      <c r="A109" s="203" t="str">
        <f>'Core Indicators'!A:A</f>
        <v>Western Mediterranean Route</v>
      </c>
      <c r="B109" s="203" t="str">
        <f>'Core Indicators'!B:B</f>
        <v>Regional crisis</v>
      </c>
      <c r="C109" s="203" t="str">
        <f>'Core Indicators'!C109</f>
        <v>REG008</v>
      </c>
      <c r="D109" s="203" t="str">
        <f>'Core Indicators'!D109</f>
        <v>Algeria,Morocco,Spain</v>
      </c>
      <c r="E109" s="203" t="str">
        <f>'Core Indicators'!E109</f>
        <v>DZA,MAR,ESP</v>
      </c>
      <c r="F109" s="35" t="str">
        <f>'Core Indicators'!O109</f>
        <v>x</v>
      </c>
      <c r="G109" s="35" t="str">
        <f>'Core Indicators'!W109</f>
        <v>x</v>
      </c>
      <c r="H109" s="35" t="str">
        <f>'Core Indicators'!AE109</f>
        <v>x</v>
      </c>
      <c r="I109" s="35" t="str">
        <f>'Core Indicators'!AM109</f>
        <v>x</v>
      </c>
      <c r="J109" s="35" t="str">
        <f>'Core Indicators'!AU109</f>
        <v>x</v>
      </c>
      <c r="K109" s="35" t="str">
        <f>'Core Indicators'!BC109</f>
        <v>x</v>
      </c>
      <c r="L109" s="35">
        <f>'Core Indicators'!BK109</f>
        <v>161</v>
      </c>
      <c r="M109" s="35" t="str">
        <f>'Core Indicators'!BS109</f>
        <v>x</v>
      </c>
      <c r="N109" s="35" t="str">
        <f>'Core Indicators'!CA109</f>
        <v>x</v>
      </c>
      <c r="O109" s="35" t="e">
        <f>'Core Indicators'!CI109</f>
        <v>#N/A</v>
      </c>
      <c r="P109" s="35" t="str">
        <f>'Core Indicators'!CQ109</f>
        <v>x</v>
      </c>
      <c r="Q109" s="35" t="str">
        <f>'Core Indicators'!DG109</f>
        <v>x</v>
      </c>
      <c r="R109" s="35" t="str">
        <f>'Core Indicators'!DO109</f>
        <v>x</v>
      </c>
      <c r="S109" s="35" t="str">
        <f>'Core Indicators'!DW109</f>
        <v>x</v>
      </c>
      <c r="T109" s="35" t="str">
        <f>'Core Indicators'!EE109</f>
        <v>x</v>
      </c>
      <c r="U109" s="35" t="str">
        <f>'Core Indicators'!EM109</f>
        <v>x</v>
      </c>
      <c r="V109" s="35">
        <f>'Core Indicators'!FC109</f>
        <v>2</v>
      </c>
      <c r="W109" s="35" t="str">
        <f>'Core Indicators'!FK109</f>
        <v>x</v>
      </c>
      <c r="X109" s="35" t="str">
        <f>'Core Indicators'!FS109</f>
        <v>x</v>
      </c>
      <c r="Y109" s="35">
        <f>'Core Indicators'!GA109</f>
        <v>2</v>
      </c>
      <c r="Z109" s="35">
        <f>'Core Indicators'!GI109</f>
        <v>2</v>
      </c>
      <c r="AA109" s="35">
        <f>'Core Indicators'!GQ109</f>
        <v>2</v>
      </c>
      <c r="AB109" s="35">
        <f>'Core Indicators'!GY109</f>
        <v>0</v>
      </c>
      <c r="AC109" s="35">
        <f>'Core Indicators'!HG109</f>
        <v>1</v>
      </c>
      <c r="AD109" s="35">
        <f>'Core Indicators'!HO109</f>
        <v>2</v>
      </c>
      <c r="AE109" s="35">
        <f>'Core Indicators'!HW109</f>
        <v>0</v>
      </c>
      <c r="AF109" s="35">
        <f>'Core Indicators'!IE109</f>
        <v>1</v>
      </c>
      <c r="AG109" s="35">
        <f>'Core Indicators'!IM109</f>
        <v>1</v>
      </c>
    </row>
    <row r="110" spans="1:33" ht="20.100000000000001" customHeight="1" x14ac:dyDescent="0.25">
      <c r="A110" s="202" t="str">
        <f>'Core Indicators'!A:A</f>
        <v>Rohingya Regional Crisis</v>
      </c>
      <c r="B110" s="202" t="str">
        <f>'Core Indicators'!B:B</f>
        <v>Regional crisis</v>
      </c>
      <c r="C110" s="202" t="str">
        <f>'Core Indicators'!C110</f>
        <v>REG011</v>
      </c>
      <c r="D110" s="202" t="str">
        <f>'Core Indicators'!D110</f>
        <v>Bangladesh,Myanmar</v>
      </c>
      <c r="E110" s="202" t="str">
        <f>'Core Indicators'!E110</f>
        <v>BGD,MMR</v>
      </c>
      <c r="F110" s="36">
        <f>'Core Indicators'!O110</f>
        <v>45507</v>
      </c>
      <c r="G110" s="36">
        <f>'Core Indicators'!W110</f>
        <v>5050000</v>
      </c>
      <c r="H110" s="36">
        <f>'Core Indicators'!AE110</f>
        <v>3950000</v>
      </c>
      <c r="I110" s="36">
        <f>'Core Indicators'!AM110</f>
        <v>1381000</v>
      </c>
      <c r="J110" s="36" t="str">
        <f>'Core Indicators'!AU110</f>
        <v>x</v>
      </c>
      <c r="K110" s="36" t="str">
        <f>'Core Indicators'!BC110</f>
        <v>x</v>
      </c>
      <c r="L110" s="36">
        <f>'Core Indicators'!BK110</f>
        <v>38</v>
      </c>
      <c r="M110" s="36" t="str">
        <f>'Core Indicators'!BS110</f>
        <v>x</v>
      </c>
      <c r="N110" s="36" t="str">
        <f>'Core Indicators'!CA110</f>
        <v>x</v>
      </c>
      <c r="O110" s="36" t="e">
        <f>'Core Indicators'!CI110</f>
        <v>#N/A</v>
      </c>
      <c r="P110" s="36" t="str">
        <f>'Core Indicators'!CQ110</f>
        <v>x</v>
      </c>
      <c r="Q110" s="36">
        <f>'Core Indicators'!DG110</f>
        <v>1100000</v>
      </c>
      <c r="R110" s="36">
        <f>'Core Indicators'!DO110</f>
        <v>1047000</v>
      </c>
      <c r="S110" s="36">
        <f>'Core Indicators'!DW110</f>
        <v>0</v>
      </c>
      <c r="T110" s="36">
        <f>'Core Indicators'!EE110</f>
        <v>2903000</v>
      </c>
      <c r="U110" s="36">
        <f>'Core Indicators'!EM110</f>
        <v>0</v>
      </c>
      <c r="V110" s="36">
        <f>'Core Indicators'!FC110</f>
        <v>4</v>
      </c>
      <c r="W110" s="36" t="str">
        <f>'Core Indicators'!FK110</f>
        <v>x</v>
      </c>
      <c r="X110" s="36" t="str">
        <f>'Core Indicators'!FS110</f>
        <v>x</v>
      </c>
      <c r="Y110" s="36">
        <f>'Core Indicators'!GA110</f>
        <v>2</v>
      </c>
      <c r="Z110" s="36">
        <f>'Core Indicators'!GI110</f>
        <v>2</v>
      </c>
      <c r="AA110" s="36">
        <f>'Core Indicators'!GQ110</f>
        <v>2</v>
      </c>
      <c r="AB110" s="36">
        <f>'Core Indicators'!GY110</f>
        <v>3</v>
      </c>
      <c r="AC110" s="36">
        <f>'Core Indicators'!HG110</f>
        <v>3</v>
      </c>
      <c r="AD110" s="36">
        <f>'Core Indicators'!HO110</f>
        <v>3</v>
      </c>
      <c r="AE110" s="36">
        <f>'Core Indicators'!HW110</f>
        <v>3</v>
      </c>
      <c r="AF110" s="36">
        <f>'Core Indicators'!IE110</f>
        <v>1</v>
      </c>
      <c r="AG110" s="36">
        <f>'Core Indicators'!IM110</f>
        <v>3</v>
      </c>
    </row>
    <row r="111" spans="1:33" ht="20.100000000000001" customHeight="1" x14ac:dyDescent="0.25">
      <c r="A111" s="203" t="str">
        <f>'Core Indicators'!A:A</f>
        <v>Southern Africa Regional Food Security Crisis</v>
      </c>
      <c r="B111" s="203" t="str">
        <f>'Core Indicators'!B:B</f>
        <v>Regional crisis</v>
      </c>
      <c r="C111" s="203" t="str">
        <f>'Core Indicators'!C111</f>
        <v>REG012</v>
      </c>
      <c r="D111" s="203" t="str">
        <f>'Core Indicators'!D111</f>
        <v>Lesotho,Madagascar,Malawi,Namibia,Eswatini,Zambia,Zimbabwe,Tanzania</v>
      </c>
      <c r="E111" s="203" t="str">
        <f>'Core Indicators'!E111</f>
        <v>LSO,MDG,MWI,NAM,SWZ,ZMB,ZWE,TZA</v>
      </c>
      <c r="F111" s="35">
        <f>'Core Indicators'!O111</f>
        <v>2342476</v>
      </c>
      <c r="G111" s="35">
        <f>'Core Indicators'!W111</f>
        <v>61818000</v>
      </c>
      <c r="H111" s="35">
        <f>'Core Indicators'!AE111</f>
        <v>30394000</v>
      </c>
      <c r="I111" s="35">
        <f>'Core Indicators'!AM111</f>
        <v>1143000</v>
      </c>
      <c r="J111" s="35">
        <f>'Core Indicators'!AU111</f>
        <v>0</v>
      </c>
      <c r="K111" s="35">
        <f>'Core Indicators'!BC111</f>
        <v>0</v>
      </c>
      <c r="L111" s="35">
        <f>'Core Indicators'!BK111</f>
        <v>222</v>
      </c>
      <c r="M111" s="35">
        <f>'Core Indicators'!BS111</f>
        <v>0</v>
      </c>
      <c r="N111" s="35">
        <f>'Core Indicators'!CA111</f>
        <v>0</v>
      </c>
      <c r="O111" s="35" t="e">
        <f>'Core Indicators'!CI111</f>
        <v>#N/A</v>
      </c>
      <c r="P111" s="35">
        <f>'Core Indicators'!CQ111</f>
        <v>0</v>
      </c>
      <c r="Q111" s="35">
        <f>'Core Indicators'!DG111</f>
        <v>31424000</v>
      </c>
      <c r="R111" s="35">
        <f>'Core Indicators'!DO111</f>
        <v>16486000</v>
      </c>
      <c r="S111" s="35">
        <f>'Core Indicators'!DW111</f>
        <v>12407000</v>
      </c>
      <c r="T111" s="35">
        <f>'Core Indicators'!EE111</f>
        <v>1501000</v>
      </c>
      <c r="U111" s="35">
        <f>'Core Indicators'!EM111</f>
        <v>0</v>
      </c>
      <c r="V111" s="35">
        <f>'Core Indicators'!FC111</f>
        <v>3</v>
      </c>
      <c r="W111" s="35" t="e">
        <f>'Core Indicators'!FK111</f>
        <v>#N/A</v>
      </c>
      <c r="X111" s="35" t="e">
        <f>'Core Indicators'!FS111</f>
        <v>#N/A</v>
      </c>
      <c r="Y111" s="35">
        <f>'Core Indicators'!GA111</f>
        <v>2</v>
      </c>
      <c r="Z111" s="35">
        <f>'Core Indicators'!GI111</f>
        <v>1</v>
      </c>
      <c r="AA111" s="35">
        <f>'Core Indicators'!GQ111</f>
        <v>1</v>
      </c>
      <c r="AB111" s="35">
        <f>'Core Indicators'!GY111</f>
        <v>0</v>
      </c>
      <c r="AC111" s="35">
        <f>'Core Indicators'!HG111</f>
        <v>0</v>
      </c>
      <c r="AD111" s="35">
        <f>'Core Indicators'!HO111</f>
        <v>2</v>
      </c>
      <c r="AE111" s="35">
        <f>'Core Indicators'!HW111</f>
        <v>0</v>
      </c>
      <c r="AF111" s="35">
        <f>'Core Indicators'!IE111</f>
        <v>2</v>
      </c>
      <c r="AG111" s="35">
        <f>'Core Indicators'!IM111</f>
        <v>3</v>
      </c>
    </row>
    <row r="112" spans="1:33" ht="20.100000000000001" customHeight="1" x14ac:dyDescent="0.25">
      <c r="A112" s="202" t="str">
        <f>'Core Indicators'!A:A</f>
        <v>Nagorno-Karabakh Conflict</v>
      </c>
      <c r="B112" s="202" t="str">
        <f>'Core Indicators'!B:B</f>
        <v>Regional crisis</v>
      </c>
      <c r="C112" s="202" t="str">
        <f>'Core Indicators'!C112</f>
        <v>REG013</v>
      </c>
      <c r="D112" s="202" t="str">
        <f>'Core Indicators'!D112</f>
        <v>Armenia,Azerbaijan</v>
      </c>
      <c r="E112" s="202" t="str">
        <f>'Core Indicators'!E112</f>
        <v>ARM,AZE</v>
      </c>
      <c r="F112" s="36">
        <f>'Core Indicators'!O112</f>
        <v>59763</v>
      </c>
      <c r="G112" s="36">
        <f>'Core Indicators'!W112</f>
        <v>5877000</v>
      </c>
      <c r="H112" s="36">
        <f>'Core Indicators'!AE112</f>
        <v>2937000</v>
      </c>
      <c r="I112" s="36">
        <f>'Core Indicators'!AM112</f>
        <v>93000</v>
      </c>
      <c r="J112" s="36" t="str">
        <f>'Core Indicators'!AU112</f>
        <v>x</v>
      </c>
      <c r="K112" s="36" t="str">
        <f>'Core Indicators'!BC112</f>
        <v>x</v>
      </c>
      <c r="L112" s="36">
        <f>'Core Indicators'!BK112</f>
        <v>138</v>
      </c>
      <c r="M112" s="36" t="str">
        <f>'Core Indicators'!BS112</f>
        <v>x</v>
      </c>
      <c r="N112" s="36" t="str">
        <f>'Core Indicators'!CA112</f>
        <v>x</v>
      </c>
      <c r="O112" s="36" t="e">
        <f>'Core Indicators'!CI112</f>
        <v>#N/A</v>
      </c>
      <c r="P112" s="36" t="str">
        <f>'Core Indicators'!CQ112</f>
        <v>x</v>
      </c>
      <c r="Q112" s="36" t="str">
        <f>'Core Indicators'!DG112</f>
        <v>x</v>
      </c>
      <c r="R112" s="36" t="str">
        <f>'Core Indicators'!DO112</f>
        <v>x</v>
      </c>
      <c r="S112" s="36" t="str">
        <f>'Core Indicators'!DW112</f>
        <v>x</v>
      </c>
      <c r="T112" s="36" t="str">
        <f>'Core Indicators'!EE112</f>
        <v>x</v>
      </c>
      <c r="U112" s="36" t="str">
        <f>'Core Indicators'!EM112</f>
        <v>x</v>
      </c>
      <c r="V112" s="36">
        <f>'Core Indicators'!FC112</f>
        <v>3</v>
      </c>
      <c r="W112" s="36" t="str">
        <f>'Core Indicators'!FK112</f>
        <v>x</v>
      </c>
      <c r="X112" s="36" t="str">
        <f>'Core Indicators'!FS112</f>
        <v>x</v>
      </c>
      <c r="Y112" s="36">
        <f>'Core Indicators'!GA112</f>
        <v>1</v>
      </c>
      <c r="Z112" s="36">
        <f>'Core Indicators'!GI112</f>
        <v>0</v>
      </c>
      <c r="AA112" s="36">
        <f>'Core Indicators'!GQ112</f>
        <v>1</v>
      </c>
      <c r="AB112" s="36">
        <f>'Core Indicators'!GY112</f>
        <v>0</v>
      </c>
      <c r="AC112" s="36">
        <f>'Core Indicators'!HG112</f>
        <v>0</v>
      </c>
      <c r="AD112" s="36">
        <f>'Core Indicators'!HO112</f>
        <v>0</v>
      </c>
      <c r="AE112" s="36">
        <f>'Core Indicators'!HW112</f>
        <v>1</v>
      </c>
      <c r="AF112" s="36">
        <f>'Core Indicators'!IE112</f>
        <v>2</v>
      </c>
      <c r="AG112" s="36">
        <f>'Core Indicators'!IM112</f>
        <v>1</v>
      </c>
    </row>
    <row r="113" spans="1:33" ht="20.100000000000001" customHeight="1" x14ac:dyDescent="0.25">
      <c r="A113" s="203" t="str">
        <f>'Core Indicators'!A:A</f>
        <v>Eastern Africa Regional Drought Crisis</v>
      </c>
      <c r="B113" s="203" t="str">
        <f>'Core Indicators'!B:B</f>
        <v>Regional crisis</v>
      </c>
      <c r="C113" s="203" t="str">
        <f>'Core Indicators'!C113</f>
        <v>REG014</v>
      </c>
      <c r="D113" s="203" t="str">
        <f>'Core Indicators'!D113</f>
        <v>Ethiopia,Somalia,Kenya</v>
      </c>
      <c r="E113" s="203" t="str">
        <f>'Core Indicators'!E113</f>
        <v>ETH,SOM,KEN</v>
      </c>
      <c r="F113" s="35">
        <f>'Core Indicators'!O113</f>
        <v>1764770</v>
      </c>
      <c r="G113" s="35">
        <f>'Core Indicators'!W113</f>
        <v>95081000</v>
      </c>
      <c r="H113" s="35">
        <f>'Core Indicators'!AE113</f>
        <v>37823000</v>
      </c>
      <c r="I113" s="35">
        <f>'Core Indicators'!AM113</f>
        <v>846000</v>
      </c>
      <c r="J113" s="35" t="str">
        <f>'Core Indicators'!AU113</f>
        <v>x</v>
      </c>
      <c r="K113" s="35" t="str">
        <f>'Core Indicators'!BC113</f>
        <v>x</v>
      </c>
      <c r="L113" s="35">
        <f>'Core Indicators'!BK113</f>
        <v>0</v>
      </c>
      <c r="M113" s="35" t="str">
        <f>'Core Indicators'!BS113</f>
        <v>x</v>
      </c>
      <c r="N113" s="35" t="str">
        <f>'Core Indicators'!CA113</f>
        <v>x</v>
      </c>
      <c r="O113" s="35" t="e">
        <f>'Core Indicators'!CI113</f>
        <v>#N/A</v>
      </c>
      <c r="P113" s="35" t="str">
        <f>'Core Indicators'!CQ113</f>
        <v>x</v>
      </c>
      <c r="Q113" s="35">
        <f>'Core Indicators'!DG113</f>
        <v>57258000</v>
      </c>
      <c r="R113" s="35">
        <f>'Core Indicators'!DO113</f>
        <v>30048000</v>
      </c>
      <c r="S113" s="35">
        <f>'Core Indicators'!DW113</f>
        <v>6591000</v>
      </c>
      <c r="T113" s="35">
        <f>'Core Indicators'!EE113</f>
        <v>1184000</v>
      </c>
      <c r="U113" s="35">
        <f>'Core Indicators'!EM113</f>
        <v>0</v>
      </c>
      <c r="V113" s="35">
        <f>'Core Indicators'!FC113</f>
        <v>5</v>
      </c>
      <c r="W113" s="35" t="str">
        <f>'Core Indicators'!FK113</f>
        <v>x</v>
      </c>
      <c r="X113" s="35" t="str">
        <f>'Core Indicators'!FS113</f>
        <v>x</v>
      </c>
      <c r="Y113" s="35">
        <f>'Core Indicators'!GA113</f>
        <v>2</v>
      </c>
      <c r="Z113" s="35">
        <f>'Core Indicators'!GI113</f>
        <v>3</v>
      </c>
      <c r="AA113" s="35">
        <f>'Core Indicators'!GQ113</f>
        <v>3</v>
      </c>
      <c r="AB113" s="35">
        <f>'Core Indicators'!GY113</f>
        <v>3</v>
      </c>
      <c r="AC113" s="35">
        <f>'Core Indicators'!HG113</f>
        <v>0</v>
      </c>
      <c r="AD113" s="35">
        <f>'Core Indicators'!HO113</f>
        <v>3</v>
      </c>
      <c r="AE113" s="35">
        <f>'Core Indicators'!HW113</f>
        <v>3</v>
      </c>
      <c r="AF113" s="35">
        <f>'Core Indicators'!IE113</f>
        <v>3</v>
      </c>
      <c r="AG113" s="35">
        <f>'Core Indicators'!IM113</f>
        <v>3</v>
      </c>
    </row>
    <row r="114" spans="1:33" ht="20.100000000000001" customHeight="1" x14ac:dyDescent="0.25">
      <c r="A114" s="202" t="str">
        <f>'Core Indicators'!A:A</f>
        <v>Displacement from Ukraine conflict in Romania</v>
      </c>
      <c r="B114" s="202" t="str">
        <f>'Core Indicators'!B:B</f>
        <v>International displacement</v>
      </c>
      <c r="C114" s="202" t="str">
        <f>'Core Indicators'!C114</f>
        <v>ROU002</v>
      </c>
      <c r="D114" s="202" t="str">
        <f>'Core Indicators'!D114</f>
        <v>Romania</v>
      </c>
      <c r="E114" s="202" t="str">
        <f>'Core Indicators'!E114</f>
        <v>ROU</v>
      </c>
      <c r="F114" s="36">
        <f>'Core Indicators'!O114</f>
        <v>15700</v>
      </c>
      <c r="G114" s="36">
        <f>'Core Indicators'!W114</f>
        <v>5135000</v>
      </c>
      <c r="H114" s="36">
        <f>'Core Indicators'!AE114</f>
        <v>85000</v>
      </c>
      <c r="I114" s="36">
        <f>'Core Indicators'!AM114</f>
        <v>85000</v>
      </c>
      <c r="J114" s="36" t="e">
        <f>'Core Indicators'!AU114</f>
        <v>#N/A</v>
      </c>
      <c r="K114" s="36" t="e">
        <f>'Core Indicators'!BC114</f>
        <v>#N/A</v>
      </c>
      <c r="L114" s="36">
        <f>'Core Indicators'!BK114</f>
        <v>0</v>
      </c>
      <c r="M114" s="36" t="e">
        <f>'Core Indicators'!BS114</f>
        <v>#N/A</v>
      </c>
      <c r="N114" s="36" t="e">
        <f>'Core Indicators'!CA114</f>
        <v>#N/A</v>
      </c>
      <c r="O114" s="36" t="e">
        <f>'Core Indicators'!CI114</f>
        <v>#N/A</v>
      </c>
      <c r="P114" s="36" t="e">
        <f>'Core Indicators'!CQ114</f>
        <v>#N/A</v>
      </c>
      <c r="Q114" s="36">
        <f>'Core Indicators'!DG114</f>
        <v>5049000</v>
      </c>
      <c r="R114" s="36">
        <f>'Core Indicators'!DO114</f>
        <v>85000</v>
      </c>
      <c r="S114" s="36">
        <f>'Core Indicators'!DW114</f>
        <v>0</v>
      </c>
      <c r="T114" s="36">
        <f>'Core Indicators'!EE114</f>
        <v>0</v>
      </c>
      <c r="U114" s="36">
        <f>'Core Indicators'!EM114</f>
        <v>0</v>
      </c>
      <c r="V114" s="36">
        <f>'Core Indicators'!FC114</f>
        <v>2</v>
      </c>
      <c r="W114" s="36" t="e">
        <f>'Core Indicators'!FK114</f>
        <v>#N/A</v>
      </c>
      <c r="X114" s="36" t="e">
        <f>'Core Indicators'!FS114</f>
        <v>#N/A</v>
      </c>
      <c r="Y114" s="36">
        <f>'Core Indicators'!GA114</f>
        <v>0</v>
      </c>
      <c r="Z114" s="36">
        <f>'Core Indicators'!GI114</f>
        <v>0</v>
      </c>
      <c r="AA114" s="36">
        <f>'Core Indicators'!GQ114</f>
        <v>0</v>
      </c>
      <c r="AB114" s="36">
        <f>'Core Indicators'!GY114</f>
        <v>0</v>
      </c>
      <c r="AC114" s="36">
        <f>'Core Indicators'!HG114</f>
        <v>0</v>
      </c>
      <c r="AD114" s="36">
        <f>'Core Indicators'!HO114</f>
        <v>0</v>
      </c>
      <c r="AE114" s="36">
        <f>'Core Indicators'!HW114</f>
        <v>0</v>
      </c>
      <c r="AF114" s="36">
        <f>'Core Indicators'!IE114</f>
        <v>0</v>
      </c>
      <c r="AG114" s="36">
        <f>'Core Indicators'!IM114</f>
        <v>0</v>
      </c>
    </row>
    <row r="115" spans="1:33" ht="20.100000000000001" customHeight="1" x14ac:dyDescent="0.25">
      <c r="A115" s="203" t="str">
        <f>'Core Indicators'!A:A</f>
        <v>Burundi and DRC refugees in Rwanda</v>
      </c>
      <c r="B115" s="203" t="str">
        <f>'Core Indicators'!B:B</f>
        <v>International displacement</v>
      </c>
      <c r="C115" s="203" t="str">
        <f>'Core Indicators'!C115</f>
        <v>RWA002</v>
      </c>
      <c r="D115" s="203" t="str">
        <f>'Core Indicators'!D115</f>
        <v>Rwanda</v>
      </c>
      <c r="E115" s="203" t="str">
        <f>'Core Indicators'!E115</f>
        <v>RWA</v>
      </c>
      <c r="F115" s="35">
        <f>'Core Indicators'!O115</f>
        <v>20524</v>
      </c>
      <c r="G115" s="35">
        <f>'Core Indicators'!W115</f>
        <v>2369000</v>
      </c>
      <c r="H115" s="35">
        <f>'Core Indicators'!AE115</f>
        <v>127000</v>
      </c>
      <c r="I115" s="35">
        <f>'Core Indicators'!AM115</f>
        <v>127000</v>
      </c>
      <c r="J115" s="35" t="str">
        <f>'Core Indicators'!AU115</f>
        <v>x</v>
      </c>
      <c r="K115" s="35" t="str">
        <f>'Core Indicators'!BC115</f>
        <v>x</v>
      </c>
      <c r="L115" s="35" t="str">
        <f>'Core Indicators'!BK115</f>
        <v>x</v>
      </c>
      <c r="M115" s="35">
        <f>'Core Indicators'!BS115</f>
        <v>0</v>
      </c>
      <c r="N115" s="35">
        <f>'Core Indicators'!CA115</f>
        <v>0</v>
      </c>
      <c r="O115" s="35" t="e">
        <f>'Core Indicators'!CI115</f>
        <v>#N/A</v>
      </c>
      <c r="P115" s="35">
        <f>'Core Indicators'!CQ115</f>
        <v>0</v>
      </c>
      <c r="Q115" s="35">
        <f>'Core Indicators'!DG115</f>
        <v>2242000</v>
      </c>
      <c r="R115" s="35">
        <f>'Core Indicators'!DO115</f>
        <v>0</v>
      </c>
      <c r="S115" s="35">
        <f>'Core Indicators'!DW115</f>
        <v>127000</v>
      </c>
      <c r="T115" s="35">
        <f>'Core Indicators'!EE115</f>
        <v>0</v>
      </c>
      <c r="U115" s="35">
        <f>'Core Indicators'!EM115</f>
        <v>0</v>
      </c>
      <c r="V115" s="35">
        <f>'Core Indicators'!FC115</f>
        <v>2</v>
      </c>
      <c r="W115" s="35">
        <f>'Core Indicators'!FK115</f>
        <v>0</v>
      </c>
      <c r="X115" s="35">
        <f>'Core Indicators'!FS115</f>
        <v>0</v>
      </c>
      <c r="Y115" s="35">
        <f>'Core Indicators'!GA115</f>
        <v>1</v>
      </c>
      <c r="Z115" s="35">
        <f>'Core Indicators'!GI115</f>
        <v>0</v>
      </c>
      <c r="AA115" s="35">
        <f>'Core Indicators'!GQ115</f>
        <v>0</v>
      </c>
      <c r="AB115" s="35">
        <f>'Core Indicators'!GY115</f>
        <v>0</v>
      </c>
      <c r="AC115" s="35">
        <f>'Core Indicators'!HG115</f>
        <v>0</v>
      </c>
      <c r="AD115" s="35">
        <f>'Core Indicators'!HO115</f>
        <v>1</v>
      </c>
      <c r="AE115" s="35">
        <f>'Core Indicators'!HW115</f>
        <v>0</v>
      </c>
      <c r="AF115" s="35">
        <f>'Core Indicators'!IE115</f>
        <v>0</v>
      </c>
      <c r="AG115" s="35">
        <f>'Core Indicators'!IM115</f>
        <v>1</v>
      </c>
    </row>
    <row r="116" spans="1:33" ht="20.100000000000001" customHeight="1" x14ac:dyDescent="0.25">
      <c r="A116" s="202" t="str">
        <f>'Core Indicators'!A:A</f>
        <v>Complex crisis in Sudan</v>
      </c>
      <c r="B116" s="202" t="str">
        <f>'Core Indicators'!B:B</f>
        <v>Multiple crises country</v>
      </c>
      <c r="C116" s="202" t="str">
        <f>'Core Indicators'!C116</f>
        <v>SDN001</v>
      </c>
      <c r="D116" s="202" t="str">
        <f>'Core Indicators'!D116</f>
        <v>Sudan</v>
      </c>
      <c r="E116" s="202" t="str">
        <f>'Core Indicators'!E116</f>
        <v>SDN</v>
      </c>
      <c r="F116" s="36">
        <f>'Core Indicators'!O116</f>
        <v>1840687</v>
      </c>
      <c r="G116" s="36">
        <f>'Core Indicators'!W116</f>
        <v>48000000</v>
      </c>
      <c r="H116" s="36">
        <f>'Core Indicators'!AE116</f>
        <v>30100000</v>
      </c>
      <c r="I116" s="36">
        <f>'Core Indicators'!AM116</f>
        <v>4867000</v>
      </c>
      <c r="J116" s="36" t="str">
        <f>'Core Indicators'!AU116</f>
        <v>x</v>
      </c>
      <c r="K116" s="36" t="str">
        <f>'Core Indicators'!BC116</f>
        <v>x</v>
      </c>
      <c r="L116" s="36">
        <f>'Core Indicators'!BK116</f>
        <v>1551</v>
      </c>
      <c r="M116" s="36" t="str">
        <f>'Core Indicators'!BS116</f>
        <v>x</v>
      </c>
      <c r="N116" s="36" t="str">
        <f>'Core Indicators'!CA116</f>
        <v>x</v>
      </c>
      <c r="O116" s="36" t="e">
        <f>'Core Indicators'!CI116</f>
        <v>#N/A</v>
      </c>
      <c r="P116" s="36" t="str">
        <f>'Core Indicators'!CQ116</f>
        <v>x</v>
      </c>
      <c r="Q116" s="36">
        <f>'Core Indicators'!DG116</f>
        <v>17900000</v>
      </c>
      <c r="R116" s="36">
        <f>'Core Indicators'!DO116</f>
        <v>15800000</v>
      </c>
      <c r="S116" s="36">
        <f>'Core Indicators'!DW116</f>
        <v>6200000</v>
      </c>
      <c r="T116" s="36">
        <f>'Core Indicators'!EE116</f>
        <v>6200000</v>
      </c>
      <c r="U116" s="36">
        <f>'Core Indicators'!EM116</f>
        <v>1900000</v>
      </c>
      <c r="V116" s="36">
        <f>'Core Indicators'!FC116</f>
        <v>5</v>
      </c>
      <c r="W116" s="36" t="str">
        <f>'Core Indicators'!FK116</f>
        <v>x</v>
      </c>
      <c r="X116" s="36" t="str">
        <f>'Core Indicators'!FS116</f>
        <v>x</v>
      </c>
      <c r="Y116" s="36">
        <f>'Core Indicators'!GA116</f>
        <v>2</v>
      </c>
      <c r="Z116" s="36">
        <f>'Core Indicators'!GI116</f>
        <v>2</v>
      </c>
      <c r="AA116" s="36">
        <f>'Core Indicators'!GQ116</f>
        <v>1</v>
      </c>
      <c r="AB116" s="36">
        <f>'Core Indicators'!GY116</f>
        <v>0</v>
      </c>
      <c r="AC116" s="36">
        <f>'Core Indicators'!HG116</f>
        <v>1</v>
      </c>
      <c r="AD116" s="36">
        <f>'Core Indicators'!HO116</f>
        <v>2</v>
      </c>
      <c r="AE116" s="36">
        <f>'Core Indicators'!HW116</f>
        <v>3</v>
      </c>
      <c r="AF116" s="36">
        <f>'Core Indicators'!IE116</f>
        <v>1</v>
      </c>
      <c r="AG116" s="36">
        <f>'Core Indicators'!IM116</f>
        <v>3</v>
      </c>
    </row>
    <row r="117" spans="1:33" ht="20.100000000000001" customHeight="1" x14ac:dyDescent="0.25">
      <c r="A117" s="203" t="str">
        <f>'Core Indicators'!A:A</f>
        <v>Refugees in Sudan</v>
      </c>
      <c r="B117" s="203" t="str">
        <f>'Core Indicators'!B:B</f>
        <v>International displacement</v>
      </c>
      <c r="C117" s="203" t="str">
        <f>'Core Indicators'!C117</f>
        <v>SDN005</v>
      </c>
      <c r="D117" s="203" t="str">
        <f>'Core Indicators'!D117</f>
        <v>Sudan</v>
      </c>
      <c r="E117" s="203" t="str">
        <f>'Core Indicators'!E117</f>
        <v>SDN</v>
      </c>
      <c r="F117" s="35">
        <f>'Core Indicators'!O117</f>
        <v>89263</v>
      </c>
      <c r="G117" s="35">
        <f>'Core Indicators'!W117</f>
        <v>13007000</v>
      </c>
      <c r="H117" s="35">
        <f>'Core Indicators'!AE117</f>
        <v>13007000</v>
      </c>
      <c r="I117" s="35">
        <f>'Core Indicators'!AM117</f>
        <v>1058000</v>
      </c>
      <c r="J117" s="35" t="str">
        <f>'Core Indicators'!AU117</f>
        <v>x</v>
      </c>
      <c r="K117" s="35" t="str">
        <f>'Core Indicators'!BC117</f>
        <v>x</v>
      </c>
      <c r="L117" s="35">
        <f>'Core Indicators'!BK117</f>
        <v>11</v>
      </c>
      <c r="M117" s="35" t="str">
        <f>'Core Indicators'!BS117</f>
        <v>x</v>
      </c>
      <c r="N117" s="35" t="str">
        <f>'Core Indicators'!CA117</f>
        <v>x</v>
      </c>
      <c r="O117" s="35" t="e">
        <f>'Core Indicators'!CI117</f>
        <v>#N/A</v>
      </c>
      <c r="P117" s="35" t="str">
        <f>'Core Indicators'!CQ117</f>
        <v>x</v>
      </c>
      <c r="Q117" s="35">
        <f>'Core Indicators'!DG117</f>
        <v>0</v>
      </c>
      <c r="R117" s="35">
        <f>'Core Indicators'!DO117</f>
        <v>11949000</v>
      </c>
      <c r="S117" s="35">
        <f>'Core Indicators'!DW117</f>
        <v>1058000</v>
      </c>
      <c r="T117" s="35">
        <f>'Core Indicators'!EE117</f>
        <v>0</v>
      </c>
      <c r="U117" s="35">
        <f>'Core Indicators'!EM117</f>
        <v>0</v>
      </c>
      <c r="V117" s="35">
        <f>'Core Indicators'!FC117</f>
        <v>2</v>
      </c>
      <c r="W117" s="35" t="e">
        <f>'Core Indicators'!FK117</f>
        <v>#N/A</v>
      </c>
      <c r="X117" s="35" t="e">
        <f>'Core Indicators'!FS117</f>
        <v>#N/A</v>
      </c>
      <c r="Y117" s="35">
        <f>'Core Indicators'!GA117</f>
        <v>2</v>
      </c>
      <c r="Z117" s="35">
        <f>'Core Indicators'!GI117</f>
        <v>1</v>
      </c>
      <c r="AA117" s="35">
        <f>'Core Indicators'!GQ117</f>
        <v>0</v>
      </c>
      <c r="AB117" s="35">
        <f>'Core Indicators'!GY117</f>
        <v>0</v>
      </c>
      <c r="AC117" s="35">
        <f>'Core Indicators'!HG117</f>
        <v>0</v>
      </c>
      <c r="AD117" s="35">
        <f>'Core Indicators'!HO117</f>
        <v>1</v>
      </c>
      <c r="AE117" s="35">
        <f>'Core Indicators'!HW117</f>
        <v>0</v>
      </c>
      <c r="AF117" s="35">
        <f>'Core Indicators'!IE117</f>
        <v>1</v>
      </c>
      <c r="AG117" s="35">
        <f>'Core Indicators'!IM117</f>
        <v>3</v>
      </c>
    </row>
    <row r="118" spans="1:33" ht="20.100000000000001" customHeight="1" x14ac:dyDescent="0.25">
      <c r="A118" s="202" t="str">
        <f>'Core Indicators'!A:A</f>
        <v>Refugees from Ethiopia</v>
      </c>
      <c r="B118" s="202" t="str">
        <f>'Core Indicators'!B:B</f>
        <v>International displacement</v>
      </c>
      <c r="C118" s="202" t="str">
        <f>'Core Indicators'!C118</f>
        <v>SDN007</v>
      </c>
      <c r="D118" s="202" t="str">
        <f>'Core Indicators'!D118</f>
        <v>Sudan</v>
      </c>
      <c r="E118" s="202" t="str">
        <f>'Core Indicators'!E118</f>
        <v>SDN</v>
      </c>
      <c r="F118" s="36">
        <f>'Core Indicators'!O118</f>
        <v>180000</v>
      </c>
      <c r="G118" s="36">
        <f>'Core Indicators'!W118</f>
        <v>13830000</v>
      </c>
      <c r="H118" s="36">
        <f>'Core Indicators'!AE118</f>
        <v>13830000</v>
      </c>
      <c r="I118" s="36">
        <f>'Core Indicators'!AM118</f>
        <v>72000</v>
      </c>
      <c r="J118" s="36" t="str">
        <f>'Core Indicators'!AU118</f>
        <v>x</v>
      </c>
      <c r="K118" s="36" t="str">
        <f>'Core Indicators'!BC118</f>
        <v>x</v>
      </c>
      <c r="L118" s="36">
        <f>'Core Indicators'!BK118</f>
        <v>0</v>
      </c>
      <c r="M118" s="36" t="str">
        <f>'Core Indicators'!BS118</f>
        <v>x</v>
      </c>
      <c r="N118" s="36" t="str">
        <f>'Core Indicators'!CA118</f>
        <v>x</v>
      </c>
      <c r="O118" s="36" t="e">
        <f>'Core Indicators'!CI118</f>
        <v>#N/A</v>
      </c>
      <c r="P118" s="36" t="str">
        <f>'Core Indicators'!CQ118</f>
        <v>x</v>
      </c>
      <c r="Q118" s="36">
        <f>'Core Indicators'!DG118</f>
        <v>0</v>
      </c>
      <c r="R118" s="36">
        <f>'Core Indicators'!DO118</f>
        <v>13758000</v>
      </c>
      <c r="S118" s="36">
        <f>'Core Indicators'!DW118</f>
        <v>72000</v>
      </c>
      <c r="T118" s="36">
        <f>'Core Indicators'!EE118</f>
        <v>0</v>
      </c>
      <c r="U118" s="36">
        <f>'Core Indicators'!EM118</f>
        <v>0</v>
      </c>
      <c r="V118" s="36">
        <f>'Core Indicators'!FC118</f>
        <v>2</v>
      </c>
      <c r="W118" s="36" t="str">
        <f>'Core Indicators'!FK118</f>
        <v>x</v>
      </c>
      <c r="X118" s="36" t="str">
        <f>'Core Indicators'!FS118</f>
        <v>x</v>
      </c>
      <c r="Y118" s="36">
        <f>'Core Indicators'!GA118</f>
        <v>2</v>
      </c>
      <c r="Z118" s="36">
        <f>'Core Indicators'!GI118</f>
        <v>1</v>
      </c>
      <c r="AA118" s="36">
        <f>'Core Indicators'!GQ118</f>
        <v>0</v>
      </c>
      <c r="AB118" s="36">
        <f>'Core Indicators'!GY118</f>
        <v>0</v>
      </c>
      <c r="AC118" s="36">
        <f>'Core Indicators'!HG118</f>
        <v>0</v>
      </c>
      <c r="AD118" s="36">
        <f>'Core Indicators'!HO118</f>
        <v>1</v>
      </c>
      <c r="AE118" s="36">
        <f>'Core Indicators'!HW118</f>
        <v>0</v>
      </c>
      <c r="AF118" s="36">
        <f>'Core Indicators'!IE118</f>
        <v>1</v>
      </c>
      <c r="AG118" s="36">
        <f>'Core Indicators'!IM118</f>
        <v>3</v>
      </c>
    </row>
    <row r="119" spans="1:33" ht="20.100000000000001" customHeight="1" x14ac:dyDescent="0.25">
      <c r="A119" s="203" t="str">
        <f>'Core Indicators'!A:A</f>
        <v>Violence West-Darfur</v>
      </c>
      <c r="B119" s="203" t="str">
        <f>'Core Indicators'!B:B</f>
        <v>Other type of violence</v>
      </c>
      <c r="C119" s="203" t="str">
        <f>'Core Indicators'!C119</f>
        <v>SDN008</v>
      </c>
      <c r="D119" s="203" t="str">
        <f>'Core Indicators'!D119</f>
        <v>Sudan</v>
      </c>
      <c r="E119" s="203" t="str">
        <f>'Core Indicators'!E119</f>
        <v>SDN</v>
      </c>
      <c r="F119" s="35">
        <f>'Core Indicators'!O119</f>
        <v>79460</v>
      </c>
      <c r="G119" s="35">
        <f>'Core Indicators'!W119</f>
        <v>1892000</v>
      </c>
      <c r="H119" s="35">
        <f>'Core Indicators'!AE119</f>
        <v>1892000</v>
      </c>
      <c r="I119" s="35">
        <f>'Core Indicators'!AM119</f>
        <v>350000</v>
      </c>
      <c r="J119" s="35">
        <f>'Core Indicators'!AU119</f>
        <v>0</v>
      </c>
      <c r="K119" s="35">
        <f>'Core Indicators'!BC119</f>
        <v>0</v>
      </c>
      <c r="L119" s="35">
        <f>'Core Indicators'!BK119</f>
        <v>522</v>
      </c>
      <c r="M119" s="35">
        <f>'Core Indicators'!BS119</f>
        <v>55</v>
      </c>
      <c r="N119" s="35">
        <f>'Core Indicators'!CA119</f>
        <v>0</v>
      </c>
      <c r="O119" s="35" t="e">
        <f>'Core Indicators'!CI119</f>
        <v>#N/A</v>
      </c>
      <c r="P119" s="35">
        <f>'Core Indicators'!CQ119</f>
        <v>0</v>
      </c>
      <c r="Q119" s="35">
        <f>'Core Indicators'!DG119</f>
        <v>0</v>
      </c>
      <c r="R119" s="35">
        <f>'Core Indicators'!DO119</f>
        <v>962000</v>
      </c>
      <c r="S119" s="35">
        <f>'Core Indicators'!DW119</f>
        <v>130000</v>
      </c>
      <c r="T119" s="35">
        <f>'Core Indicators'!EE119</f>
        <v>720000</v>
      </c>
      <c r="U119" s="35">
        <f>'Core Indicators'!EM119</f>
        <v>80000</v>
      </c>
      <c r="V119" s="35">
        <f>'Core Indicators'!FC119</f>
        <v>2</v>
      </c>
      <c r="W119" s="35">
        <f>'Core Indicators'!FK119</f>
        <v>0</v>
      </c>
      <c r="X119" s="35">
        <f>'Core Indicators'!FS119</f>
        <v>0</v>
      </c>
      <c r="Y119" s="35">
        <f>'Core Indicators'!GA119</f>
        <v>2</v>
      </c>
      <c r="Z119" s="35">
        <f>'Core Indicators'!GI119</f>
        <v>2</v>
      </c>
      <c r="AA119" s="35">
        <f>'Core Indicators'!GQ119</f>
        <v>1</v>
      </c>
      <c r="AB119" s="35">
        <f>'Core Indicators'!GY119</f>
        <v>0</v>
      </c>
      <c r="AC119" s="35">
        <f>'Core Indicators'!HG119</f>
        <v>1</v>
      </c>
      <c r="AD119" s="35">
        <f>'Core Indicators'!HO119</f>
        <v>2</v>
      </c>
      <c r="AE119" s="35">
        <f>'Core Indicators'!HW119</f>
        <v>1</v>
      </c>
      <c r="AF119" s="35">
        <f>'Core Indicators'!IE119</f>
        <v>1</v>
      </c>
      <c r="AG119" s="35">
        <f>'Core Indicators'!IM119</f>
        <v>3</v>
      </c>
    </row>
    <row r="120" spans="1:33" ht="20.100000000000001" customHeight="1" x14ac:dyDescent="0.25">
      <c r="A120" s="202" t="str">
        <f>'Core Indicators'!A:A</f>
        <v>Drought in Senegal</v>
      </c>
      <c r="B120" s="202" t="str">
        <f>'Core Indicators'!B:B</f>
        <v>Drought</v>
      </c>
      <c r="C120" s="202" t="str">
        <f>'Core Indicators'!C120</f>
        <v>SEN002</v>
      </c>
      <c r="D120" s="202" t="str">
        <f>'Core Indicators'!D120</f>
        <v>Senegal</v>
      </c>
      <c r="E120" s="202" t="str">
        <f>'Core Indicators'!E120</f>
        <v>SEN</v>
      </c>
      <c r="F120" s="36">
        <f>'Core Indicators'!O120</f>
        <v>192530</v>
      </c>
      <c r="G120" s="36">
        <f>'Core Indicators'!W120</f>
        <v>16709000</v>
      </c>
      <c r="H120" s="36">
        <f>'Core Indicators'!AE120</f>
        <v>3188000</v>
      </c>
      <c r="I120" s="36" t="str">
        <f>'Core Indicators'!AM120</f>
        <v>x</v>
      </c>
      <c r="J120" s="36">
        <f>'Core Indicators'!AU120</f>
        <v>0</v>
      </c>
      <c r="K120" s="36">
        <f>'Core Indicators'!BC120</f>
        <v>0</v>
      </c>
      <c r="L120" s="36">
        <f>'Core Indicators'!BK120</f>
        <v>0</v>
      </c>
      <c r="M120" s="36">
        <f>'Core Indicators'!BS120</f>
        <v>0</v>
      </c>
      <c r="N120" s="36">
        <f>'Core Indicators'!CA120</f>
        <v>0</v>
      </c>
      <c r="O120" s="36" t="e">
        <f>'Core Indicators'!CI120</f>
        <v>#N/A</v>
      </c>
      <c r="P120" s="36" t="str">
        <f>'Core Indicators'!CQ120</f>
        <v>x</v>
      </c>
      <c r="Q120" s="36">
        <f>'Core Indicators'!DG120</f>
        <v>13521000</v>
      </c>
      <c r="R120" s="36">
        <f>'Core Indicators'!DO120</f>
        <v>2676000</v>
      </c>
      <c r="S120" s="36">
        <f>'Core Indicators'!DW120</f>
        <v>498000</v>
      </c>
      <c r="T120" s="36">
        <f>'Core Indicators'!EE120</f>
        <v>13000</v>
      </c>
      <c r="U120" s="36">
        <f>'Core Indicators'!EM120</f>
        <v>0</v>
      </c>
      <c r="V120" s="36">
        <f>'Core Indicators'!FC120</f>
        <v>4</v>
      </c>
      <c r="W120" s="36">
        <f>'Core Indicators'!FK120</f>
        <v>0</v>
      </c>
      <c r="X120" s="36">
        <f>'Core Indicators'!FS120</f>
        <v>0</v>
      </c>
      <c r="Y120" s="36">
        <f>'Core Indicators'!GA120</f>
        <v>0</v>
      </c>
      <c r="Z120" s="36">
        <f>'Core Indicators'!GI120</f>
        <v>0</v>
      </c>
      <c r="AA120" s="36">
        <f>'Core Indicators'!GQ120</f>
        <v>0</v>
      </c>
      <c r="AB120" s="36">
        <f>'Core Indicators'!GY120</f>
        <v>0</v>
      </c>
      <c r="AC120" s="36">
        <f>'Core Indicators'!HG120</f>
        <v>0</v>
      </c>
      <c r="AD120" s="36">
        <f>'Core Indicators'!HO120</f>
        <v>1</v>
      </c>
      <c r="AE120" s="36">
        <f>'Core Indicators'!HW120</f>
        <v>0</v>
      </c>
      <c r="AF120" s="36">
        <f>'Core Indicators'!IE120</f>
        <v>1</v>
      </c>
      <c r="AG120" s="36">
        <f>'Core Indicators'!IM120</f>
        <v>0</v>
      </c>
    </row>
    <row r="121" spans="1:33" ht="20.100000000000001" customHeight="1" x14ac:dyDescent="0.25">
      <c r="A121" s="203" t="str">
        <f>'Core Indicators'!A:A</f>
        <v>Complex crisis in El Salvador</v>
      </c>
      <c r="B121" s="203" t="str">
        <f>'Core Indicators'!B:B</f>
        <v>Complex crisis</v>
      </c>
      <c r="C121" s="203" t="str">
        <f>'Core Indicators'!C121</f>
        <v>SLV001</v>
      </c>
      <c r="D121" s="203" t="str">
        <f>'Core Indicators'!D121</f>
        <v>El Salvador</v>
      </c>
      <c r="E121" s="203" t="str">
        <f>'Core Indicators'!E121</f>
        <v>SLV</v>
      </c>
      <c r="F121" s="35">
        <f>'Core Indicators'!O121</f>
        <v>20700</v>
      </c>
      <c r="G121" s="35">
        <f>'Core Indicators'!W121</f>
        <v>6700000</v>
      </c>
      <c r="H121" s="35">
        <f>'Core Indicators'!AE121</f>
        <v>3200000</v>
      </c>
      <c r="I121" s="35">
        <f>'Core Indicators'!AM121</f>
        <v>13000</v>
      </c>
      <c r="J121" s="35" t="str">
        <f>'Core Indicators'!AU121</f>
        <v>x</v>
      </c>
      <c r="K121" s="35" t="str">
        <f>'Core Indicators'!BC121</f>
        <v>x</v>
      </c>
      <c r="L121" s="35">
        <f>'Core Indicators'!BK121</f>
        <v>936</v>
      </c>
      <c r="M121" s="35" t="str">
        <f>'Core Indicators'!BS121</f>
        <v>x</v>
      </c>
      <c r="N121" s="35" t="str">
        <f>'Core Indicators'!CA121</f>
        <v>x</v>
      </c>
      <c r="O121" s="35" t="e">
        <f>'Core Indicators'!CI121</f>
        <v>#N/A</v>
      </c>
      <c r="P121" s="35" t="str">
        <f>'Core Indicators'!CQ121</f>
        <v>x</v>
      </c>
      <c r="Q121" s="35">
        <f>'Core Indicators'!DG121</f>
        <v>3500000</v>
      </c>
      <c r="R121" s="35">
        <f>'Core Indicators'!DO121</f>
        <v>1500000</v>
      </c>
      <c r="S121" s="35">
        <f>'Core Indicators'!DW121</f>
        <v>1400000</v>
      </c>
      <c r="T121" s="35">
        <f>'Core Indicators'!EE121</f>
        <v>300000</v>
      </c>
      <c r="U121" s="35">
        <f>'Core Indicators'!EM121</f>
        <v>0</v>
      </c>
      <c r="V121" s="35">
        <f>'Core Indicators'!FC121</f>
        <v>3</v>
      </c>
      <c r="W121" s="35" t="str">
        <f>'Core Indicators'!FK121</f>
        <v>x</v>
      </c>
      <c r="X121" s="35" t="str">
        <f>'Core Indicators'!FS121</f>
        <v>x</v>
      </c>
      <c r="Y121" s="35">
        <f>'Core Indicators'!GA121</f>
        <v>0</v>
      </c>
      <c r="Z121" s="35">
        <f>'Core Indicators'!GI121</f>
        <v>3</v>
      </c>
      <c r="AA121" s="35">
        <f>'Core Indicators'!GQ121</f>
        <v>0</v>
      </c>
      <c r="AB121" s="35">
        <f>'Core Indicators'!GY121</f>
        <v>0</v>
      </c>
      <c r="AC121" s="35">
        <f>'Core Indicators'!HG121</f>
        <v>0</v>
      </c>
      <c r="AD121" s="35">
        <f>'Core Indicators'!HO121</f>
        <v>2</v>
      </c>
      <c r="AE121" s="35">
        <f>'Core Indicators'!HW121</f>
        <v>3</v>
      </c>
      <c r="AF121" s="35">
        <f>'Core Indicators'!IE121</f>
        <v>0</v>
      </c>
      <c r="AG121" s="35">
        <f>'Core Indicators'!IM121</f>
        <v>1</v>
      </c>
    </row>
    <row r="122" spans="1:33" ht="20.100000000000001" customHeight="1" x14ac:dyDescent="0.25">
      <c r="A122" s="202" t="str">
        <f>'Core Indicators'!A:A</f>
        <v>Complex crisis in Somalia</v>
      </c>
      <c r="B122" s="202" t="str">
        <f>'Core Indicators'!B:B</f>
        <v>Complex crisis</v>
      </c>
      <c r="C122" s="202" t="str">
        <f>'Core Indicators'!C122</f>
        <v>SOM001</v>
      </c>
      <c r="D122" s="202" t="str">
        <f>'Core Indicators'!D122</f>
        <v>Somalia</v>
      </c>
      <c r="E122" s="202" t="str">
        <f>'Core Indicators'!E122</f>
        <v>SOM</v>
      </c>
      <c r="F122" s="36">
        <f>'Core Indicators'!O122</f>
        <v>627340</v>
      </c>
      <c r="G122" s="36">
        <f>'Core Indicators'!W122</f>
        <v>15755000</v>
      </c>
      <c r="H122" s="36">
        <f>'Core Indicators'!AE122</f>
        <v>15736000</v>
      </c>
      <c r="I122" s="36">
        <f>'Core Indicators'!AM122</f>
        <v>3732000</v>
      </c>
      <c r="J122" s="36" t="str">
        <f>'Core Indicators'!AU122</f>
        <v>x</v>
      </c>
      <c r="K122" s="36">
        <f>'Core Indicators'!BC122</f>
        <v>1400000</v>
      </c>
      <c r="L122" s="36">
        <f>'Core Indicators'!BK122</f>
        <v>1457</v>
      </c>
      <c r="M122" s="36" t="str">
        <f>'Core Indicators'!BS122</f>
        <v>x</v>
      </c>
      <c r="N122" s="36" t="str">
        <f>'Core Indicators'!CA122</f>
        <v>x</v>
      </c>
      <c r="O122" s="36" t="e">
        <f>'Core Indicators'!CI122</f>
        <v>#N/A</v>
      </c>
      <c r="P122" s="36" t="str">
        <f>'Core Indicators'!CQ122</f>
        <v>x</v>
      </c>
      <c r="Q122" s="36">
        <f>'Core Indicators'!DG122</f>
        <v>19000</v>
      </c>
      <c r="R122" s="36">
        <f>'Core Indicators'!DO122</f>
        <v>8000000</v>
      </c>
      <c r="S122" s="36">
        <f>'Core Indicators'!DW122</f>
        <v>7700000</v>
      </c>
      <c r="T122" s="36">
        <f>'Core Indicators'!EE122</f>
        <v>36000</v>
      </c>
      <c r="U122" s="36">
        <f>'Core Indicators'!EM122</f>
        <v>0</v>
      </c>
      <c r="V122" s="36">
        <f>'Core Indicators'!FC122</f>
        <v>5</v>
      </c>
      <c r="W122" s="36" t="str">
        <f>'Core Indicators'!FK122</f>
        <v>x</v>
      </c>
      <c r="X122" s="36" t="str">
        <f>'Core Indicators'!FS122</f>
        <v>x</v>
      </c>
      <c r="Y122" s="36">
        <f>'Core Indicators'!GA122</f>
        <v>0</v>
      </c>
      <c r="Z122" s="36">
        <f>'Core Indicators'!GI122</f>
        <v>3</v>
      </c>
      <c r="AA122" s="36">
        <f>'Core Indicators'!GQ122</f>
        <v>3</v>
      </c>
      <c r="AB122" s="36">
        <f>'Core Indicators'!GY122</f>
        <v>3</v>
      </c>
      <c r="AC122" s="36">
        <f>'Core Indicators'!HG122</f>
        <v>2</v>
      </c>
      <c r="AD122" s="36">
        <f>'Core Indicators'!HO122</f>
        <v>3</v>
      </c>
      <c r="AE122" s="36">
        <f>'Core Indicators'!HW122</f>
        <v>2</v>
      </c>
      <c r="AF122" s="36">
        <f>'Core Indicators'!IE122</f>
        <v>1</v>
      </c>
      <c r="AG122" s="36">
        <f>'Core Indicators'!IM122</f>
        <v>2</v>
      </c>
    </row>
    <row r="123" spans="1:33" ht="20.100000000000001" customHeight="1" x14ac:dyDescent="0.25">
      <c r="A123" s="203" t="str">
        <f>'Core Indicators'!A:A</f>
        <v>Mixed Migration Flows in Somalia</v>
      </c>
      <c r="B123" s="203" t="str">
        <f>'Core Indicators'!B:B</f>
        <v>International displacement</v>
      </c>
      <c r="C123" s="203" t="str">
        <f>'Core Indicators'!C123</f>
        <v>SOM002</v>
      </c>
      <c r="D123" s="203" t="str">
        <f>'Core Indicators'!D123</f>
        <v>Somalia</v>
      </c>
      <c r="E123" s="203" t="str">
        <f>'Core Indicators'!E123</f>
        <v>SOM</v>
      </c>
      <c r="F123" s="35">
        <f>'Core Indicators'!O123</f>
        <v>28836</v>
      </c>
      <c r="G123" s="35">
        <f>'Core Indicators'!W123</f>
        <v>1322000</v>
      </c>
      <c r="H123" s="35">
        <f>'Core Indicators'!AE123</f>
        <v>25000</v>
      </c>
      <c r="I123" s="35">
        <f>'Core Indicators'!AM123</f>
        <v>25000</v>
      </c>
      <c r="J123" s="35" t="str">
        <f>'Core Indicators'!AU123</f>
        <v>x</v>
      </c>
      <c r="K123" s="35" t="str">
        <f>'Core Indicators'!BC123</f>
        <v>x</v>
      </c>
      <c r="L123" s="35">
        <f>'Core Indicators'!BK123</f>
        <v>2</v>
      </c>
      <c r="M123" s="35">
        <f>'Core Indicators'!BS123</f>
        <v>0</v>
      </c>
      <c r="N123" s="35">
        <f>'Core Indicators'!CA123</f>
        <v>0</v>
      </c>
      <c r="O123" s="35" t="e">
        <f>'Core Indicators'!CI123</f>
        <v>#N/A</v>
      </c>
      <c r="P123" s="35">
        <f>'Core Indicators'!CQ123</f>
        <v>0</v>
      </c>
      <c r="Q123" s="35">
        <f>'Core Indicators'!DG123</f>
        <v>1296000</v>
      </c>
      <c r="R123" s="35">
        <f>'Core Indicators'!DO123</f>
        <v>0</v>
      </c>
      <c r="S123" s="35">
        <f>'Core Indicators'!DW123</f>
        <v>0</v>
      </c>
      <c r="T123" s="35">
        <f>'Core Indicators'!EE123</f>
        <v>25000</v>
      </c>
      <c r="U123" s="35">
        <f>'Core Indicators'!EM123</f>
        <v>0</v>
      </c>
      <c r="V123" s="35">
        <f>'Core Indicators'!FC123</f>
        <v>1</v>
      </c>
      <c r="W123" s="35" t="str">
        <f>'Core Indicators'!FK123</f>
        <v>x</v>
      </c>
      <c r="X123" s="35" t="str">
        <f>'Core Indicators'!FS123</f>
        <v>x</v>
      </c>
      <c r="Y123" s="35">
        <f>'Core Indicators'!GA123</f>
        <v>0</v>
      </c>
      <c r="Z123" s="35">
        <f>'Core Indicators'!GI123</f>
        <v>3</v>
      </c>
      <c r="AA123" s="35">
        <f>'Core Indicators'!GQ123</f>
        <v>3</v>
      </c>
      <c r="AB123" s="35">
        <f>'Core Indicators'!GY123</f>
        <v>1</v>
      </c>
      <c r="AC123" s="35">
        <f>'Core Indicators'!HG123</f>
        <v>2</v>
      </c>
      <c r="AD123" s="35">
        <f>'Core Indicators'!HO123</f>
        <v>3</v>
      </c>
      <c r="AE123" s="35">
        <f>'Core Indicators'!HW123</f>
        <v>2</v>
      </c>
      <c r="AF123" s="35">
        <f>'Core Indicators'!IE123</f>
        <v>1</v>
      </c>
      <c r="AG123" s="35">
        <f>'Core Indicators'!IM123</f>
        <v>2</v>
      </c>
    </row>
    <row r="124" spans="1:33" ht="20.100000000000001" customHeight="1" x14ac:dyDescent="0.25">
      <c r="A124" s="202" t="str">
        <f>'Core Indicators'!A:A</f>
        <v>Drought in Somalia</v>
      </c>
      <c r="B124" s="202" t="str">
        <f>'Core Indicators'!B:B</f>
        <v>Drought</v>
      </c>
      <c r="C124" s="202" t="str">
        <f>'Core Indicators'!C124</f>
        <v>SOM005</v>
      </c>
      <c r="D124" s="202" t="str">
        <f>'Core Indicators'!D124</f>
        <v>Somalia</v>
      </c>
      <c r="E124" s="202" t="str">
        <f>'Core Indicators'!E124</f>
        <v>SOM</v>
      </c>
      <c r="F124" s="36">
        <f>'Core Indicators'!O124</f>
        <v>627340</v>
      </c>
      <c r="G124" s="36">
        <f>'Core Indicators'!W124</f>
        <v>15755000</v>
      </c>
      <c r="H124" s="36">
        <f>'Core Indicators'!AE124</f>
        <v>15755000</v>
      </c>
      <c r="I124" s="36">
        <f>'Core Indicators'!AM124</f>
        <v>745000</v>
      </c>
      <c r="J124" s="36">
        <f>'Core Indicators'!AU124</f>
        <v>0</v>
      </c>
      <c r="K124" s="36">
        <f>'Core Indicators'!BC124</f>
        <v>1400000</v>
      </c>
      <c r="L124" s="36">
        <f>'Core Indicators'!BK124</f>
        <v>0</v>
      </c>
      <c r="M124" s="36">
        <f>'Core Indicators'!BS124</f>
        <v>0</v>
      </c>
      <c r="N124" s="36">
        <f>'Core Indicators'!CA124</f>
        <v>0</v>
      </c>
      <c r="O124" s="36" t="e">
        <f>'Core Indicators'!CI124</f>
        <v>#N/A</v>
      </c>
      <c r="P124" s="36">
        <f>'Core Indicators'!CQ124</f>
        <v>0</v>
      </c>
      <c r="Q124" s="36">
        <f>'Core Indicators'!DG124</f>
        <v>0</v>
      </c>
      <c r="R124" s="36">
        <f>'Core Indicators'!DO124</f>
        <v>9755000</v>
      </c>
      <c r="S124" s="36">
        <f>'Core Indicators'!DW124</f>
        <v>4219000</v>
      </c>
      <c r="T124" s="36">
        <f>'Core Indicators'!EE124</f>
        <v>1700000</v>
      </c>
      <c r="U124" s="36">
        <f>'Core Indicators'!EM124</f>
        <v>81000</v>
      </c>
      <c r="V124" s="36">
        <f>'Core Indicators'!FC124</f>
        <v>5</v>
      </c>
      <c r="W124" s="36" t="e">
        <f>'Core Indicators'!FK124</f>
        <v>#N/A</v>
      </c>
      <c r="X124" s="36" t="e">
        <f>'Core Indicators'!FS124</f>
        <v>#N/A</v>
      </c>
      <c r="Y124" s="36">
        <f>'Core Indicators'!GA124</f>
        <v>0</v>
      </c>
      <c r="Z124" s="36">
        <f>'Core Indicators'!GI124</f>
        <v>3</v>
      </c>
      <c r="AA124" s="36">
        <f>'Core Indicators'!GQ124</f>
        <v>3</v>
      </c>
      <c r="AB124" s="36">
        <f>'Core Indicators'!GY124</f>
        <v>3</v>
      </c>
      <c r="AC124" s="36">
        <f>'Core Indicators'!HG124</f>
        <v>0</v>
      </c>
      <c r="AD124" s="36">
        <f>'Core Indicators'!HO124</f>
        <v>2</v>
      </c>
      <c r="AE124" s="36">
        <f>'Core Indicators'!HW124</f>
        <v>3</v>
      </c>
      <c r="AF124" s="36">
        <f>'Core Indicators'!IE124</f>
        <v>1</v>
      </c>
      <c r="AG124" s="36">
        <f>'Core Indicators'!IM124</f>
        <v>2</v>
      </c>
    </row>
    <row r="125" spans="1:33" ht="20.100000000000001" customHeight="1" x14ac:dyDescent="0.25">
      <c r="A125" s="203" t="str">
        <f>'Core Indicators'!A:A</f>
        <v>Complex crisis in South Sudan</v>
      </c>
      <c r="B125" s="203" t="str">
        <f>'Core Indicators'!B:B</f>
        <v>Complex crisis</v>
      </c>
      <c r="C125" s="203" t="str">
        <f>'Core Indicators'!C125</f>
        <v>SSD001</v>
      </c>
      <c r="D125" s="203" t="str">
        <f>'Core Indicators'!D125</f>
        <v>South Sudan</v>
      </c>
      <c r="E125" s="203" t="str">
        <f>'Core Indicators'!E125</f>
        <v>SSD</v>
      </c>
      <c r="F125" s="35">
        <f>'Core Indicators'!O125</f>
        <v>644000</v>
      </c>
      <c r="G125" s="35">
        <f>'Core Indicators'!W125</f>
        <v>12400000</v>
      </c>
      <c r="H125" s="35">
        <f>'Core Indicators'!AE125</f>
        <v>12400000</v>
      </c>
      <c r="I125" s="35">
        <f>'Core Indicators'!AM125</f>
        <v>4367000</v>
      </c>
      <c r="J125" s="35" t="str">
        <f>'Core Indicators'!AU125</f>
        <v>x</v>
      </c>
      <c r="K125" s="35">
        <f>'Core Indicators'!BC125</f>
        <v>600000</v>
      </c>
      <c r="L125" s="35">
        <f>'Core Indicators'!BK125</f>
        <v>849</v>
      </c>
      <c r="M125" s="35" t="str">
        <f>'Core Indicators'!BS125</f>
        <v>x</v>
      </c>
      <c r="N125" s="35" t="str">
        <f>'Core Indicators'!CA125</f>
        <v>x</v>
      </c>
      <c r="O125" s="35" t="e">
        <f>'Core Indicators'!CI125</f>
        <v>#N/A</v>
      </c>
      <c r="P125" s="35">
        <f>'Core Indicators'!CQ125</f>
        <v>14369</v>
      </c>
      <c r="Q125" s="35">
        <f>'Core Indicators'!DG125</f>
        <v>0</v>
      </c>
      <c r="R125" s="35">
        <f>'Core Indicators'!DO125</f>
        <v>3500000</v>
      </c>
      <c r="S125" s="35">
        <f>'Core Indicators'!DW125</f>
        <v>6497000</v>
      </c>
      <c r="T125" s="35">
        <f>'Core Indicators'!EE125</f>
        <v>1424000</v>
      </c>
      <c r="U125" s="35">
        <f>'Core Indicators'!EM125</f>
        <v>979000</v>
      </c>
      <c r="V125" s="35">
        <f>'Core Indicators'!FC125</f>
        <v>5</v>
      </c>
      <c r="W125" s="35" t="str">
        <f>'Core Indicators'!FK125</f>
        <v>x</v>
      </c>
      <c r="X125" s="35">
        <f>'Core Indicators'!FS125</f>
        <v>1500000</v>
      </c>
      <c r="Y125" s="35">
        <f>'Core Indicators'!GA125</f>
        <v>1</v>
      </c>
      <c r="Z125" s="35">
        <f>'Core Indicators'!GI125</f>
        <v>3</v>
      </c>
      <c r="AA125" s="35">
        <f>'Core Indicators'!GQ125</f>
        <v>2</v>
      </c>
      <c r="AB125" s="35">
        <f>'Core Indicators'!GY125</f>
        <v>3</v>
      </c>
      <c r="AC125" s="35">
        <f>'Core Indicators'!HG125</f>
        <v>0</v>
      </c>
      <c r="AD125" s="35">
        <f>'Core Indicators'!HO125</f>
        <v>2</v>
      </c>
      <c r="AE125" s="35">
        <f>'Core Indicators'!HW125</f>
        <v>3</v>
      </c>
      <c r="AF125" s="35">
        <f>'Core Indicators'!IE125</f>
        <v>3</v>
      </c>
      <c r="AG125" s="35">
        <f>'Core Indicators'!IM125</f>
        <v>3</v>
      </c>
    </row>
    <row r="126" spans="1:33" ht="20.100000000000001" customHeight="1" x14ac:dyDescent="0.25">
      <c r="A126" s="202" t="str">
        <f>'Core Indicators'!A:A</f>
        <v>Displacement from Ukraine conflict in Slovakia</v>
      </c>
      <c r="B126" s="202" t="str">
        <f>'Core Indicators'!B:B</f>
        <v>International displacement</v>
      </c>
      <c r="C126" s="202" t="str">
        <f>'Core Indicators'!C126</f>
        <v>SVK002</v>
      </c>
      <c r="D126" s="202" t="str">
        <f>'Core Indicators'!D126</f>
        <v>Slovakia</v>
      </c>
      <c r="E126" s="202" t="str">
        <f>'Core Indicators'!E126</f>
        <v>SVK</v>
      </c>
      <c r="F126" s="36">
        <f>'Core Indicators'!O126</f>
        <v>15700</v>
      </c>
      <c r="G126" s="36">
        <f>'Core Indicators'!W126</f>
        <v>1836000</v>
      </c>
      <c r="H126" s="36">
        <f>'Core Indicators'!AE126</f>
        <v>265000</v>
      </c>
      <c r="I126" s="36">
        <f>'Core Indicators'!AM126</f>
        <v>265000</v>
      </c>
      <c r="J126" s="36" t="e">
        <f>'Core Indicators'!AU126</f>
        <v>#N/A</v>
      </c>
      <c r="K126" s="36" t="e">
        <f>'Core Indicators'!BC126</f>
        <v>#N/A</v>
      </c>
      <c r="L126" s="36">
        <f>'Core Indicators'!BK126</f>
        <v>0</v>
      </c>
      <c r="M126" s="36" t="e">
        <f>'Core Indicators'!BS126</f>
        <v>#N/A</v>
      </c>
      <c r="N126" s="36" t="e">
        <f>'Core Indicators'!CA126</f>
        <v>#N/A</v>
      </c>
      <c r="O126" s="36" t="e">
        <f>'Core Indicators'!CI126</f>
        <v>#N/A</v>
      </c>
      <c r="P126" s="36" t="e">
        <f>'Core Indicators'!CQ126</f>
        <v>#N/A</v>
      </c>
      <c r="Q126" s="36">
        <f>'Core Indicators'!DG126</f>
        <v>1544000</v>
      </c>
      <c r="R126" s="36">
        <f>'Core Indicators'!DO126</f>
        <v>265000</v>
      </c>
      <c r="S126" s="36">
        <f>'Core Indicators'!DW126</f>
        <v>0</v>
      </c>
      <c r="T126" s="36">
        <f>'Core Indicators'!EE126</f>
        <v>0</v>
      </c>
      <c r="U126" s="36">
        <f>'Core Indicators'!EM126</f>
        <v>0</v>
      </c>
      <c r="V126" s="36">
        <f>'Core Indicators'!FC126</f>
        <v>2</v>
      </c>
      <c r="W126" s="36" t="e">
        <f>'Core Indicators'!FK126</f>
        <v>#N/A</v>
      </c>
      <c r="X126" s="36" t="e">
        <f>'Core Indicators'!FS126</f>
        <v>#N/A</v>
      </c>
      <c r="Y126" s="36">
        <f>'Core Indicators'!GA126</f>
        <v>0</v>
      </c>
      <c r="Z126" s="36">
        <f>'Core Indicators'!GI126</f>
        <v>0</v>
      </c>
      <c r="AA126" s="36">
        <f>'Core Indicators'!GQ126</f>
        <v>0</v>
      </c>
      <c r="AB126" s="36">
        <f>'Core Indicators'!GY126</f>
        <v>0</v>
      </c>
      <c r="AC126" s="36">
        <f>'Core Indicators'!HG126</f>
        <v>0</v>
      </c>
      <c r="AD126" s="36">
        <f>'Core Indicators'!HO126</f>
        <v>0</v>
      </c>
      <c r="AE126" s="36">
        <f>'Core Indicators'!HW126</f>
        <v>0</v>
      </c>
      <c r="AF126" s="36">
        <f>'Core Indicators'!IE126</f>
        <v>0</v>
      </c>
      <c r="AG126" s="36">
        <f>'Core Indicators'!IM126</f>
        <v>0</v>
      </c>
    </row>
    <row r="127" spans="1:33" ht="20.100000000000001" customHeight="1" x14ac:dyDescent="0.25">
      <c r="A127" s="203" t="str">
        <f>'Core Indicators'!A:A</f>
        <v>Food Security Crisis in Eswatini</v>
      </c>
      <c r="B127" s="203" t="str">
        <f>'Core Indicators'!B:B</f>
        <v>Food Security</v>
      </c>
      <c r="C127" s="203" t="str">
        <f>'Core Indicators'!C127</f>
        <v>SWZ001</v>
      </c>
      <c r="D127" s="203" t="str">
        <f>'Core Indicators'!D127</f>
        <v>Eswatini</v>
      </c>
      <c r="E127" s="203" t="str">
        <f>'Core Indicators'!E127</f>
        <v>SWZ</v>
      </c>
      <c r="F127" s="35">
        <f>'Core Indicators'!O127</f>
        <v>17364</v>
      </c>
      <c r="G127" s="35">
        <f>'Core Indicators'!W127</f>
        <v>1172000</v>
      </c>
      <c r="H127" s="35">
        <f>'Core Indicators'!AE127</f>
        <v>712000</v>
      </c>
      <c r="I127" s="35">
        <f>'Core Indicators'!AM127</f>
        <v>0</v>
      </c>
      <c r="J127" s="35">
        <f>'Core Indicators'!AU127</f>
        <v>0</v>
      </c>
      <c r="K127" s="35">
        <f>'Core Indicators'!BC127</f>
        <v>0</v>
      </c>
      <c r="L127" s="35">
        <f>'Core Indicators'!BK127</f>
        <v>0</v>
      </c>
      <c r="M127" s="35" t="e">
        <f>'Core Indicators'!BS127</f>
        <v>#N/A</v>
      </c>
      <c r="N127" s="35" t="e">
        <f>'Core Indicators'!CA127</f>
        <v>#N/A</v>
      </c>
      <c r="O127" s="35" t="e">
        <f>'Core Indicators'!CI127</f>
        <v>#N/A</v>
      </c>
      <c r="P127" s="35" t="e">
        <f>'Core Indicators'!CQ127</f>
        <v>#N/A</v>
      </c>
      <c r="Q127" s="35">
        <f>'Core Indicators'!DG127</f>
        <v>460000</v>
      </c>
      <c r="R127" s="35">
        <f>'Core Indicators'!DO127</f>
        <v>376000</v>
      </c>
      <c r="S127" s="35">
        <f>'Core Indicators'!DW127</f>
        <v>286000</v>
      </c>
      <c r="T127" s="35">
        <f>'Core Indicators'!EE127</f>
        <v>50000</v>
      </c>
      <c r="U127" s="35">
        <f>'Core Indicators'!EM127</f>
        <v>0</v>
      </c>
      <c r="V127" s="35">
        <f>'Core Indicators'!FC127</f>
        <v>1</v>
      </c>
      <c r="W127" s="35" t="e">
        <f>'Core Indicators'!FK127</f>
        <v>#N/A</v>
      </c>
      <c r="X127" s="35" t="e">
        <f>'Core Indicators'!FS127</f>
        <v>#N/A</v>
      </c>
      <c r="Y127" s="35">
        <f>'Core Indicators'!GA127</f>
        <v>0</v>
      </c>
      <c r="Z127" s="35">
        <f>'Core Indicators'!GI127</f>
        <v>0</v>
      </c>
      <c r="AA127" s="35">
        <f>'Core Indicators'!GQ127</f>
        <v>0</v>
      </c>
      <c r="AB127" s="35">
        <f>'Core Indicators'!GY127</f>
        <v>0</v>
      </c>
      <c r="AC127" s="35">
        <f>'Core Indicators'!HG127</f>
        <v>0</v>
      </c>
      <c r="AD127" s="35">
        <f>'Core Indicators'!HO127</f>
        <v>2</v>
      </c>
      <c r="AE127" s="35">
        <f>'Core Indicators'!HW127</f>
        <v>2</v>
      </c>
      <c r="AF127" s="35">
        <f>'Core Indicators'!IE127</f>
        <v>0</v>
      </c>
      <c r="AG127" s="35">
        <f>'Core Indicators'!IM127</f>
        <v>1</v>
      </c>
    </row>
    <row r="128" spans="1:33" ht="20.100000000000001" customHeight="1" x14ac:dyDescent="0.25">
      <c r="A128" s="202" t="str">
        <f>'Core Indicators'!A:A</f>
        <v>Syrian conflict</v>
      </c>
      <c r="B128" s="202" t="str">
        <f>'Core Indicators'!B:B</f>
        <v>Complex crisis</v>
      </c>
      <c r="C128" s="202" t="str">
        <f>'Core Indicators'!C128</f>
        <v>SYR001</v>
      </c>
      <c r="D128" s="202" t="str">
        <f>'Core Indicators'!D128</f>
        <v>Syria</v>
      </c>
      <c r="E128" s="202" t="str">
        <f>'Core Indicators'!E128</f>
        <v>SYR</v>
      </c>
      <c r="F128" s="36">
        <f>'Core Indicators'!O128</f>
        <v>185180</v>
      </c>
      <c r="G128" s="36">
        <f>'Core Indicators'!W128</f>
        <v>21700000</v>
      </c>
      <c r="H128" s="36">
        <f>'Core Indicators'!AE128</f>
        <v>21700000</v>
      </c>
      <c r="I128" s="36">
        <f>'Core Indicators'!AM128</f>
        <v>22974000</v>
      </c>
      <c r="J128" s="36" t="str">
        <f>'Core Indicators'!AU128</f>
        <v>x</v>
      </c>
      <c r="K128" s="36" t="str">
        <f>'Core Indicators'!BC128</f>
        <v>x</v>
      </c>
      <c r="L128" s="36">
        <f>'Core Indicators'!BK128</f>
        <v>2556</v>
      </c>
      <c r="M128" s="36" t="str">
        <f>'Core Indicators'!BS128</f>
        <v>x</v>
      </c>
      <c r="N128" s="36" t="str">
        <f>'Core Indicators'!CA128</f>
        <v>x</v>
      </c>
      <c r="O128" s="36" t="e">
        <f>'Core Indicators'!CI128</f>
        <v>#N/A</v>
      </c>
      <c r="P128" s="36" t="str">
        <f>'Core Indicators'!CQ128</f>
        <v>x</v>
      </c>
      <c r="Q128" s="36">
        <f>'Core Indicators'!DG128</f>
        <v>0</v>
      </c>
      <c r="R128" s="36">
        <f>'Core Indicators'!DO128</f>
        <v>7140000</v>
      </c>
      <c r="S128" s="36">
        <f>'Core Indicators'!DW128</f>
        <v>9600000</v>
      </c>
      <c r="T128" s="36">
        <f>'Core Indicators'!EE128</f>
        <v>4900000</v>
      </c>
      <c r="U128" s="36">
        <f>'Core Indicators'!EM128</f>
        <v>60000</v>
      </c>
      <c r="V128" s="36">
        <f>'Core Indicators'!FC128</f>
        <v>5</v>
      </c>
      <c r="W128" s="36" t="str">
        <f>'Core Indicators'!FK128</f>
        <v>x</v>
      </c>
      <c r="X128" s="36">
        <f>'Core Indicators'!FS128</f>
        <v>1160000</v>
      </c>
      <c r="Y128" s="36">
        <f>'Core Indicators'!GA128</f>
        <v>1</v>
      </c>
      <c r="Z128" s="36">
        <f>'Core Indicators'!GI128</f>
        <v>3</v>
      </c>
      <c r="AA128" s="36">
        <f>'Core Indicators'!GQ128</f>
        <v>2</v>
      </c>
      <c r="AB128" s="36">
        <f>'Core Indicators'!GY128</f>
        <v>3</v>
      </c>
      <c r="AC128" s="36">
        <f>'Core Indicators'!HG128</f>
        <v>2</v>
      </c>
      <c r="AD128" s="36">
        <f>'Core Indicators'!HO128</f>
        <v>3</v>
      </c>
      <c r="AE128" s="36">
        <f>'Core Indicators'!HW128</f>
        <v>3</v>
      </c>
      <c r="AF128" s="36">
        <f>'Core Indicators'!IE128</f>
        <v>2</v>
      </c>
      <c r="AG128" s="36">
        <f>'Core Indicators'!IM128</f>
        <v>3</v>
      </c>
    </row>
    <row r="129" spans="1:33" ht="20.100000000000001" customHeight="1" x14ac:dyDescent="0.25">
      <c r="A129" s="203" t="str">
        <f>'Core Indicators'!A:A</f>
        <v>Complex crisis in Chad</v>
      </c>
      <c r="B129" s="203" t="str">
        <f>'Core Indicators'!B:B</f>
        <v>Multiple crises country</v>
      </c>
      <c r="C129" s="203" t="str">
        <f>'Core Indicators'!C129</f>
        <v>TCD001</v>
      </c>
      <c r="D129" s="203" t="str">
        <f>'Core Indicators'!D129</f>
        <v>Chad</v>
      </c>
      <c r="E129" s="203" t="str">
        <f>'Core Indicators'!E129</f>
        <v>TCD</v>
      </c>
      <c r="F129" s="35">
        <f>'Core Indicators'!O129</f>
        <v>1259200</v>
      </c>
      <c r="G129" s="35">
        <f>'Core Indicators'!W129</f>
        <v>16797000</v>
      </c>
      <c r="H129" s="35">
        <f>'Core Indicators'!AE129</f>
        <v>7607000</v>
      </c>
      <c r="I129" s="35">
        <f>'Core Indicators'!AM129</f>
        <v>1043000</v>
      </c>
      <c r="J129" s="35" t="str">
        <f>'Core Indicators'!AU129</f>
        <v>x</v>
      </c>
      <c r="K129" s="35" t="str">
        <f>'Core Indicators'!BC129</f>
        <v>x</v>
      </c>
      <c r="L129" s="35">
        <f>'Core Indicators'!BK129</f>
        <v>145</v>
      </c>
      <c r="M129" s="35" t="str">
        <f>'Core Indicators'!BS129</f>
        <v>x</v>
      </c>
      <c r="N129" s="35" t="str">
        <f>'Core Indicators'!CA129</f>
        <v>x</v>
      </c>
      <c r="O129" s="35" t="e">
        <f>'Core Indicators'!CI129</f>
        <v>#N/A</v>
      </c>
      <c r="P129" s="35" t="str">
        <f>'Core Indicators'!CQ129</f>
        <v>x</v>
      </c>
      <c r="Q129" s="35">
        <f>'Core Indicators'!DG129</f>
        <v>9175000</v>
      </c>
      <c r="R129" s="35">
        <f>'Core Indicators'!DO129</f>
        <v>1207000</v>
      </c>
      <c r="S129" s="35">
        <f>'Core Indicators'!DW129</f>
        <v>4736000</v>
      </c>
      <c r="T129" s="35">
        <f>'Core Indicators'!EE129</f>
        <v>1472000</v>
      </c>
      <c r="U129" s="35">
        <f>'Core Indicators'!EM129</f>
        <v>192000</v>
      </c>
      <c r="V129" s="35">
        <f>'Core Indicators'!FC129</f>
        <v>5</v>
      </c>
      <c r="W129" s="35" t="str">
        <f>'Core Indicators'!FK129</f>
        <v>x</v>
      </c>
      <c r="X129" s="35" t="str">
        <f>'Core Indicators'!FS129</f>
        <v>x</v>
      </c>
      <c r="Y129" s="35">
        <f>'Core Indicators'!GA129</f>
        <v>1</v>
      </c>
      <c r="Z129" s="35">
        <f>'Core Indicators'!GI129</f>
        <v>3</v>
      </c>
      <c r="AA129" s="35">
        <f>'Core Indicators'!GQ129</f>
        <v>1</v>
      </c>
      <c r="AB129" s="35">
        <f>'Core Indicators'!GY129</f>
        <v>0</v>
      </c>
      <c r="AC129" s="35">
        <f>'Core Indicators'!HG129</f>
        <v>0</v>
      </c>
      <c r="AD129" s="35">
        <f>'Core Indicators'!HO129</f>
        <v>2</v>
      </c>
      <c r="AE129" s="35">
        <f>'Core Indicators'!HW129</f>
        <v>3</v>
      </c>
      <c r="AF129" s="35">
        <f>'Core Indicators'!IE129</f>
        <v>2</v>
      </c>
      <c r="AG129" s="35">
        <f>'Core Indicators'!IM129</f>
        <v>3</v>
      </c>
    </row>
    <row r="130" spans="1:33" ht="20.100000000000001" customHeight="1" x14ac:dyDescent="0.25">
      <c r="A130" s="202" t="str">
        <f>'Core Indicators'!A:A</f>
        <v>Boko Haram in Chad</v>
      </c>
      <c r="B130" s="202" t="str">
        <f>'Core Indicators'!B:B</f>
        <v>Conflict</v>
      </c>
      <c r="C130" s="202" t="str">
        <f>'Core Indicators'!C130</f>
        <v>TCD003</v>
      </c>
      <c r="D130" s="202" t="str">
        <f>'Core Indicators'!D130</f>
        <v>Chad</v>
      </c>
      <c r="E130" s="202" t="str">
        <f>'Core Indicators'!E130</f>
        <v>TCD</v>
      </c>
      <c r="F130" s="36">
        <f>'Core Indicators'!O130</f>
        <v>19915</v>
      </c>
      <c r="G130" s="36">
        <f>'Core Indicators'!W130</f>
        <v>686000</v>
      </c>
      <c r="H130" s="36">
        <f>'Core Indicators'!AE130</f>
        <v>686000</v>
      </c>
      <c r="I130" s="36">
        <f>'Core Indicators'!AM130</f>
        <v>413000</v>
      </c>
      <c r="J130" s="36" t="str">
        <f>'Core Indicators'!AU130</f>
        <v>x</v>
      </c>
      <c r="K130" s="36" t="str">
        <f>'Core Indicators'!BC130</f>
        <v>x</v>
      </c>
      <c r="L130" s="36">
        <f>'Core Indicators'!BK130</f>
        <v>71</v>
      </c>
      <c r="M130" s="36" t="str">
        <f>'Core Indicators'!BS130</f>
        <v>x</v>
      </c>
      <c r="N130" s="36" t="str">
        <f>'Core Indicators'!CA130</f>
        <v>x</v>
      </c>
      <c r="O130" s="36" t="e">
        <f>'Core Indicators'!CI130</f>
        <v>#N/A</v>
      </c>
      <c r="P130" s="36" t="str">
        <f>'Core Indicators'!CQ130</f>
        <v>x</v>
      </c>
      <c r="Q130" s="36">
        <f>'Core Indicators'!DG130</f>
        <v>0</v>
      </c>
      <c r="R130" s="36">
        <f>'Core Indicators'!DO130</f>
        <v>318000</v>
      </c>
      <c r="S130" s="36">
        <f>'Core Indicators'!DW130</f>
        <v>98000</v>
      </c>
      <c r="T130" s="36">
        <f>'Core Indicators'!EE130</f>
        <v>147000</v>
      </c>
      <c r="U130" s="36">
        <f>'Core Indicators'!EM130</f>
        <v>122000</v>
      </c>
      <c r="V130" s="36">
        <f>'Core Indicators'!FC130</f>
        <v>5</v>
      </c>
      <c r="W130" s="36" t="str">
        <f>'Core Indicators'!FK130</f>
        <v>x</v>
      </c>
      <c r="X130" s="36" t="str">
        <f>'Core Indicators'!FS130</f>
        <v>x</v>
      </c>
      <c r="Y130" s="36">
        <f>'Core Indicators'!GA130</f>
        <v>1</v>
      </c>
      <c r="Z130" s="36">
        <f>'Core Indicators'!GI130</f>
        <v>3</v>
      </c>
      <c r="AA130" s="36">
        <f>'Core Indicators'!GQ130</f>
        <v>1</v>
      </c>
      <c r="AB130" s="36">
        <f>'Core Indicators'!GY130</f>
        <v>0</v>
      </c>
      <c r="AC130" s="36">
        <f>'Core Indicators'!HG130</f>
        <v>0</v>
      </c>
      <c r="AD130" s="36">
        <f>'Core Indicators'!HO130</f>
        <v>2</v>
      </c>
      <c r="AE130" s="36">
        <f>'Core Indicators'!HW130</f>
        <v>3</v>
      </c>
      <c r="AF130" s="36">
        <f>'Core Indicators'!IE130</f>
        <v>0</v>
      </c>
      <c r="AG130" s="36">
        <f>'Core Indicators'!IM130</f>
        <v>3</v>
      </c>
    </row>
    <row r="131" spans="1:33" ht="20.100000000000001" customHeight="1" x14ac:dyDescent="0.25">
      <c r="A131" s="203" t="str">
        <f>'Core Indicators'!A:A</f>
        <v>CAR refugees in Chad</v>
      </c>
      <c r="B131" s="203" t="str">
        <f>'Core Indicators'!B:B</f>
        <v>International displacement</v>
      </c>
      <c r="C131" s="203" t="str">
        <f>'Core Indicators'!C131</f>
        <v>TCD004</v>
      </c>
      <c r="D131" s="203" t="str">
        <f>'Core Indicators'!D131</f>
        <v>Chad</v>
      </c>
      <c r="E131" s="203" t="str">
        <f>'Core Indicators'!E131</f>
        <v>TCD</v>
      </c>
      <c r="F131" s="35">
        <f>'Core Indicators'!O131</f>
        <v>154623</v>
      </c>
      <c r="G131" s="35">
        <f>'Core Indicators'!W131</f>
        <v>4456000</v>
      </c>
      <c r="H131" s="35">
        <f>'Core Indicators'!AE131</f>
        <v>1004000</v>
      </c>
      <c r="I131" s="35">
        <f>'Core Indicators'!AM131</f>
        <v>173000</v>
      </c>
      <c r="J131" s="35" t="str">
        <f>'Core Indicators'!AU131</f>
        <v>x</v>
      </c>
      <c r="K131" s="35" t="str">
        <f>'Core Indicators'!BC131</f>
        <v>x</v>
      </c>
      <c r="L131" s="35" t="str">
        <f>'Core Indicators'!BK131</f>
        <v>x</v>
      </c>
      <c r="M131" s="35" t="str">
        <f>'Core Indicators'!BS131</f>
        <v>x</v>
      </c>
      <c r="N131" s="35">
        <f>'Core Indicators'!CA131</f>
        <v>0</v>
      </c>
      <c r="O131" s="35" t="e">
        <f>'Core Indicators'!CI131</f>
        <v>#N/A</v>
      </c>
      <c r="P131" s="35" t="str">
        <f>'Core Indicators'!CQ131</f>
        <v>x</v>
      </c>
      <c r="Q131" s="35">
        <f>'Core Indicators'!DG131</f>
        <v>3452000</v>
      </c>
      <c r="R131" s="35">
        <f>'Core Indicators'!DO131</f>
        <v>0</v>
      </c>
      <c r="S131" s="35">
        <f>'Core Indicators'!DW131</f>
        <v>743000</v>
      </c>
      <c r="T131" s="35">
        <f>'Core Indicators'!EE131</f>
        <v>261000</v>
      </c>
      <c r="U131" s="35">
        <f>'Core Indicators'!EM131</f>
        <v>0</v>
      </c>
      <c r="V131" s="35">
        <f>'Core Indicators'!FC131</f>
        <v>3</v>
      </c>
      <c r="W131" s="35" t="str">
        <f>'Core Indicators'!FK131</f>
        <v>x</v>
      </c>
      <c r="X131" s="35" t="str">
        <f>'Core Indicators'!FS131</f>
        <v>x</v>
      </c>
      <c r="Y131" s="35">
        <f>'Core Indicators'!GA131</f>
        <v>1</v>
      </c>
      <c r="Z131" s="35">
        <f>'Core Indicators'!GI131</f>
        <v>2</v>
      </c>
      <c r="AA131" s="35">
        <f>'Core Indicators'!GQ131</f>
        <v>1</v>
      </c>
      <c r="AB131" s="35">
        <f>'Core Indicators'!GY131</f>
        <v>0</v>
      </c>
      <c r="AC131" s="35">
        <f>'Core Indicators'!HG131</f>
        <v>0</v>
      </c>
      <c r="AD131" s="35">
        <f>'Core Indicators'!HO131</f>
        <v>2</v>
      </c>
      <c r="AE131" s="35">
        <f>'Core Indicators'!HW131</f>
        <v>0</v>
      </c>
      <c r="AF131" s="35">
        <f>'Core Indicators'!IE131</f>
        <v>0</v>
      </c>
      <c r="AG131" s="35">
        <f>'Core Indicators'!IM131</f>
        <v>2</v>
      </c>
    </row>
    <row r="132" spans="1:33" ht="20.100000000000001" customHeight="1" x14ac:dyDescent="0.25">
      <c r="A132" s="202" t="str">
        <f>'Core Indicators'!A:A</f>
        <v>Darfur refugees in Chad</v>
      </c>
      <c r="B132" s="202" t="str">
        <f>'Core Indicators'!B:B</f>
        <v>International displacement</v>
      </c>
      <c r="C132" s="202" t="str">
        <f>'Core Indicators'!C132</f>
        <v>TCD005</v>
      </c>
      <c r="D132" s="202" t="str">
        <f>'Core Indicators'!D132</f>
        <v>Chad</v>
      </c>
      <c r="E132" s="202" t="str">
        <f>'Core Indicators'!E132</f>
        <v>TCD</v>
      </c>
      <c r="F132" s="36">
        <f>'Core Indicators'!O132</f>
        <v>205671</v>
      </c>
      <c r="G132" s="36">
        <f>'Core Indicators'!W132</f>
        <v>2577000</v>
      </c>
      <c r="H132" s="36">
        <f>'Core Indicators'!AE132</f>
        <v>1123000</v>
      </c>
      <c r="I132" s="36">
        <f>'Core Indicators'!AM132</f>
        <v>371000</v>
      </c>
      <c r="J132" s="36" t="str">
        <f>'Core Indicators'!AU132</f>
        <v>x</v>
      </c>
      <c r="K132" s="36" t="str">
        <f>'Core Indicators'!BC132</f>
        <v>x</v>
      </c>
      <c r="L132" s="36">
        <f>'Core Indicators'!BK132</f>
        <v>25</v>
      </c>
      <c r="M132" s="36" t="str">
        <f>'Core Indicators'!BS132</f>
        <v>x</v>
      </c>
      <c r="N132" s="36">
        <f>'Core Indicators'!CA132</f>
        <v>0</v>
      </c>
      <c r="O132" s="36" t="e">
        <f>'Core Indicators'!CI132</f>
        <v>#N/A</v>
      </c>
      <c r="P132" s="36" t="str">
        <f>'Core Indicators'!CQ132</f>
        <v>x</v>
      </c>
      <c r="Q132" s="36">
        <f>'Core Indicators'!DG132</f>
        <v>1454000</v>
      </c>
      <c r="R132" s="36">
        <f>'Core Indicators'!DO132</f>
        <v>0</v>
      </c>
      <c r="S132" s="36">
        <f>'Core Indicators'!DW132</f>
        <v>694000</v>
      </c>
      <c r="T132" s="36">
        <f>'Core Indicators'!EE132</f>
        <v>429000</v>
      </c>
      <c r="U132" s="36">
        <f>'Core Indicators'!EM132</f>
        <v>0</v>
      </c>
      <c r="V132" s="36">
        <f>'Core Indicators'!FC132</f>
        <v>2</v>
      </c>
      <c r="W132" s="36" t="str">
        <f>'Core Indicators'!FK132</f>
        <v>x</v>
      </c>
      <c r="X132" s="36" t="str">
        <f>'Core Indicators'!FS132</f>
        <v>x</v>
      </c>
      <c r="Y132" s="36">
        <f>'Core Indicators'!GA132</f>
        <v>1</v>
      </c>
      <c r="Z132" s="36">
        <f>'Core Indicators'!GI132</f>
        <v>2</v>
      </c>
      <c r="AA132" s="36">
        <f>'Core Indicators'!GQ132</f>
        <v>1</v>
      </c>
      <c r="AB132" s="36">
        <f>'Core Indicators'!GY132</f>
        <v>0</v>
      </c>
      <c r="AC132" s="36">
        <f>'Core Indicators'!HG132</f>
        <v>0</v>
      </c>
      <c r="AD132" s="36">
        <f>'Core Indicators'!HO132</f>
        <v>2</v>
      </c>
      <c r="AE132" s="36">
        <f>'Core Indicators'!HW132</f>
        <v>0</v>
      </c>
      <c r="AF132" s="36">
        <f>'Core Indicators'!IE132</f>
        <v>0</v>
      </c>
      <c r="AG132" s="36">
        <f>'Core Indicators'!IM132</f>
        <v>1</v>
      </c>
    </row>
    <row r="133" spans="1:33" ht="20.100000000000001" customHeight="1" x14ac:dyDescent="0.25">
      <c r="A133" s="203" t="str">
        <f>'Core Indicators'!A:A</f>
        <v>Tibesti Conflict in Chad</v>
      </c>
      <c r="B133" s="203" t="str">
        <f>'Core Indicators'!B:B</f>
        <v>Conflict</v>
      </c>
      <c r="C133" s="203" t="str">
        <f>'Core Indicators'!C133</f>
        <v>TCD006</v>
      </c>
      <c r="D133" s="203" t="str">
        <f>'Core Indicators'!D133</f>
        <v>Chad</v>
      </c>
      <c r="E133" s="203" t="str">
        <f>'Core Indicators'!E133</f>
        <v>TCD</v>
      </c>
      <c r="F133" s="35">
        <f>'Core Indicators'!O133</f>
        <v>220000</v>
      </c>
      <c r="G133" s="35">
        <f>'Core Indicators'!W133</f>
        <v>38000</v>
      </c>
      <c r="H133" s="35">
        <f>'Core Indicators'!AE133</f>
        <v>38000</v>
      </c>
      <c r="I133" s="35" t="str">
        <f>'Core Indicators'!AM133</f>
        <v>x</v>
      </c>
      <c r="J133" s="35" t="str">
        <f>'Core Indicators'!AU133</f>
        <v>x</v>
      </c>
      <c r="K133" s="35" t="str">
        <f>'Core Indicators'!BC133</f>
        <v>x</v>
      </c>
      <c r="L133" s="35">
        <f>'Core Indicators'!BK133</f>
        <v>4</v>
      </c>
      <c r="M133" s="35" t="str">
        <f>'Core Indicators'!BS133</f>
        <v>x</v>
      </c>
      <c r="N133" s="35" t="str">
        <f>'Core Indicators'!CA133</f>
        <v>x</v>
      </c>
      <c r="O133" s="35" t="e">
        <f>'Core Indicators'!CI133</f>
        <v>#N/A</v>
      </c>
      <c r="P133" s="35" t="str">
        <f>'Core Indicators'!CQ133</f>
        <v>x</v>
      </c>
      <c r="Q133" s="35">
        <f>'Core Indicators'!DG133</f>
        <v>0</v>
      </c>
      <c r="R133" s="35">
        <f>'Core Indicators'!DO133</f>
        <v>20000</v>
      </c>
      <c r="S133" s="35">
        <f>'Core Indicators'!DW133</f>
        <v>11000</v>
      </c>
      <c r="T133" s="35">
        <f>'Core Indicators'!EE133</f>
        <v>6000</v>
      </c>
      <c r="U133" s="35">
        <f>'Core Indicators'!EM133</f>
        <v>1000</v>
      </c>
      <c r="V133" s="35">
        <f>'Core Indicators'!FC133</f>
        <v>3</v>
      </c>
      <c r="W133" s="35" t="str">
        <f>'Core Indicators'!FK133</f>
        <v>x</v>
      </c>
      <c r="X133" s="35" t="str">
        <f>'Core Indicators'!FS133</f>
        <v>x</v>
      </c>
      <c r="Y133" s="35">
        <f>'Core Indicators'!GA133</f>
        <v>1</v>
      </c>
      <c r="Z133" s="35">
        <f>'Core Indicators'!GI133</f>
        <v>2</v>
      </c>
      <c r="AA133" s="35">
        <f>'Core Indicators'!GQ133</f>
        <v>1</v>
      </c>
      <c r="AB133" s="35">
        <f>'Core Indicators'!GY133</f>
        <v>0</v>
      </c>
      <c r="AC133" s="35">
        <f>'Core Indicators'!HG133</f>
        <v>0</v>
      </c>
      <c r="AD133" s="35">
        <f>'Core Indicators'!HO133</f>
        <v>2</v>
      </c>
      <c r="AE133" s="35">
        <f>'Core Indicators'!HW133</f>
        <v>0</v>
      </c>
      <c r="AF133" s="35">
        <f>'Core Indicators'!IE133</f>
        <v>0</v>
      </c>
      <c r="AG133" s="35">
        <f>'Core Indicators'!IM133</f>
        <v>2</v>
      </c>
    </row>
    <row r="134" spans="1:33" ht="20.100000000000001" customHeight="1" x14ac:dyDescent="0.25">
      <c r="A134" s="202" t="str">
        <f>'Core Indicators'!A:A</f>
        <v>Multiple situations in Thailand</v>
      </c>
      <c r="B134" s="202" t="str">
        <f>'Core Indicators'!B:B</f>
        <v>Multiple crises country</v>
      </c>
      <c r="C134" s="202" t="str">
        <f>'Core Indicators'!C134</f>
        <v>THA001</v>
      </c>
      <c r="D134" s="202" t="str">
        <f>'Core Indicators'!D134</f>
        <v>Thailand</v>
      </c>
      <c r="E134" s="202" t="str">
        <f>'Core Indicators'!E134</f>
        <v>THA</v>
      </c>
      <c r="F134" s="36">
        <f>'Core Indicators'!O134</f>
        <v>30342</v>
      </c>
      <c r="G134" s="36">
        <f>'Core Indicators'!W134</f>
        <v>3549000</v>
      </c>
      <c r="H134" s="36">
        <f>'Core Indicators'!AE134</f>
        <v>91000</v>
      </c>
      <c r="I134" s="36">
        <f>'Core Indicators'!AM134</f>
        <v>91000</v>
      </c>
      <c r="J134" s="36" t="str">
        <f>'Core Indicators'!AU134</f>
        <v>x</v>
      </c>
      <c r="K134" s="36" t="str">
        <f>'Core Indicators'!BC134</f>
        <v>x</v>
      </c>
      <c r="L134" s="36">
        <f>'Core Indicators'!BK134</f>
        <v>25</v>
      </c>
      <c r="M134" s="36" t="str">
        <f>'Core Indicators'!BS134</f>
        <v>x</v>
      </c>
      <c r="N134" s="36" t="str">
        <f>'Core Indicators'!CA134</f>
        <v>x</v>
      </c>
      <c r="O134" s="36" t="e">
        <f>'Core Indicators'!CI134</f>
        <v>#N/A</v>
      </c>
      <c r="P134" s="36" t="str">
        <f>'Core Indicators'!CQ134</f>
        <v>x</v>
      </c>
      <c r="Q134" s="36">
        <f>'Core Indicators'!DG134</f>
        <v>3458000</v>
      </c>
      <c r="R134" s="36">
        <f>'Core Indicators'!DO134</f>
        <v>0</v>
      </c>
      <c r="S134" s="36">
        <f>'Core Indicators'!DW134</f>
        <v>91000</v>
      </c>
      <c r="T134" s="36">
        <f>'Core Indicators'!EE134</f>
        <v>0</v>
      </c>
      <c r="U134" s="36">
        <f>'Core Indicators'!EM134</f>
        <v>0</v>
      </c>
      <c r="V134" s="36">
        <f>'Core Indicators'!FC134</f>
        <v>2</v>
      </c>
      <c r="W134" s="36" t="str">
        <f>'Core Indicators'!FK134</f>
        <v>x</v>
      </c>
      <c r="X134" s="36" t="str">
        <f>'Core Indicators'!FS134</f>
        <v>x</v>
      </c>
      <c r="Y134" s="36">
        <f>'Core Indicators'!GA134</f>
        <v>0</v>
      </c>
      <c r="Z134" s="36">
        <f>'Core Indicators'!GI134</f>
        <v>1</v>
      </c>
      <c r="AA134" s="36">
        <f>'Core Indicators'!GQ134</f>
        <v>1</v>
      </c>
      <c r="AB134" s="36">
        <f>'Core Indicators'!GY134</f>
        <v>0</v>
      </c>
      <c r="AC134" s="36">
        <f>'Core Indicators'!HG134</f>
        <v>2</v>
      </c>
      <c r="AD134" s="36">
        <f>'Core Indicators'!HO134</f>
        <v>2</v>
      </c>
      <c r="AE134" s="36">
        <f>'Core Indicators'!HW134</f>
        <v>1</v>
      </c>
      <c r="AF134" s="36">
        <f>'Core Indicators'!IE134</f>
        <v>3</v>
      </c>
      <c r="AG134" s="36">
        <f>'Core Indicators'!IM134</f>
        <v>1</v>
      </c>
    </row>
    <row r="135" spans="1:33" ht="20.100000000000001" customHeight="1" x14ac:dyDescent="0.25">
      <c r="A135" s="203" t="str">
        <f>'Core Indicators'!A:A</f>
        <v xml:space="preserve">Conflict in southern Thailand </v>
      </c>
      <c r="B135" s="203" t="str">
        <f>'Core Indicators'!B:B</f>
        <v>Conflict</v>
      </c>
      <c r="C135" s="203" t="str">
        <f>'Core Indicators'!C135</f>
        <v>THA002</v>
      </c>
      <c r="D135" s="203" t="str">
        <f>'Core Indicators'!D135</f>
        <v>Thailand</v>
      </c>
      <c r="E135" s="203" t="str">
        <f>'Core Indicators'!E135</f>
        <v>THA</v>
      </c>
      <c r="F135" s="35">
        <f>'Core Indicators'!O135</f>
        <v>18330</v>
      </c>
      <c r="G135" s="35">
        <f>'Core Indicators'!W135</f>
        <v>3458000</v>
      </c>
      <c r="H135" s="35" t="str">
        <f>'Core Indicators'!AE135</f>
        <v>x</v>
      </c>
      <c r="I135" s="35" t="str">
        <f>'Core Indicators'!AM135</f>
        <v>x</v>
      </c>
      <c r="J135" s="35" t="str">
        <f>'Core Indicators'!AU135</f>
        <v>x</v>
      </c>
      <c r="K135" s="35" t="str">
        <f>'Core Indicators'!BC135</f>
        <v>x</v>
      </c>
      <c r="L135" s="35">
        <f>'Core Indicators'!BK135</f>
        <v>25</v>
      </c>
      <c r="M135" s="35" t="str">
        <f>'Core Indicators'!BS135</f>
        <v>x</v>
      </c>
      <c r="N135" s="35" t="str">
        <f>'Core Indicators'!CA135</f>
        <v>x</v>
      </c>
      <c r="O135" s="35" t="e">
        <f>'Core Indicators'!CI135</f>
        <v>#N/A</v>
      </c>
      <c r="P135" s="35" t="str">
        <f>'Core Indicators'!CQ135</f>
        <v>x</v>
      </c>
      <c r="Q135" s="35" t="str">
        <f>'Core Indicators'!DG135</f>
        <v>x</v>
      </c>
      <c r="R135" s="35" t="str">
        <f>'Core Indicators'!DO135</f>
        <v>x</v>
      </c>
      <c r="S135" s="35" t="str">
        <f>'Core Indicators'!DW135</f>
        <v>x</v>
      </c>
      <c r="T135" s="35" t="str">
        <f>'Core Indicators'!EE135</f>
        <v>x</v>
      </c>
      <c r="U135" s="35" t="str">
        <f>'Core Indicators'!EM135</f>
        <v>x</v>
      </c>
      <c r="V135" s="35">
        <f>'Core Indicators'!FC135</f>
        <v>1</v>
      </c>
      <c r="W135" s="35" t="str">
        <f>'Core Indicators'!FK135</f>
        <v>x</v>
      </c>
      <c r="X135" s="35" t="str">
        <f>'Core Indicators'!FS135</f>
        <v>x</v>
      </c>
      <c r="Y135" s="35">
        <f>'Core Indicators'!GA135</f>
        <v>0</v>
      </c>
      <c r="Z135" s="35">
        <f>'Core Indicators'!GI135</f>
        <v>1</v>
      </c>
      <c r="AA135" s="35">
        <f>'Core Indicators'!GQ135</f>
        <v>0</v>
      </c>
      <c r="AB135" s="35">
        <f>'Core Indicators'!GY135</f>
        <v>0</v>
      </c>
      <c r="AC135" s="35">
        <f>'Core Indicators'!HG135</f>
        <v>2</v>
      </c>
      <c r="AD135" s="35">
        <f>'Core Indicators'!HO135</f>
        <v>0</v>
      </c>
      <c r="AE135" s="35">
        <f>'Core Indicators'!HW135</f>
        <v>1</v>
      </c>
      <c r="AF135" s="35">
        <f>'Core Indicators'!IE135</f>
        <v>3</v>
      </c>
      <c r="AG135" s="35">
        <f>'Core Indicators'!IM135</f>
        <v>0</v>
      </c>
    </row>
    <row r="136" spans="1:33" ht="20.100000000000001" customHeight="1" x14ac:dyDescent="0.25">
      <c r="A136" s="202" t="str">
        <f>'Core Indicators'!A:A</f>
        <v>Myanmar refugees in Thailand</v>
      </c>
      <c r="B136" s="202" t="str">
        <f>'Core Indicators'!B:B</f>
        <v>International displacement</v>
      </c>
      <c r="C136" s="202" t="str">
        <f>'Core Indicators'!C136</f>
        <v>THA003</v>
      </c>
      <c r="D136" s="202" t="str">
        <f>'Core Indicators'!D136</f>
        <v>Thailand</v>
      </c>
      <c r="E136" s="202" t="str">
        <f>'Core Indicators'!E136</f>
        <v>THA</v>
      </c>
      <c r="F136" s="36">
        <f>'Core Indicators'!O136</f>
        <v>9</v>
      </c>
      <c r="G136" s="36">
        <f>'Core Indicators'!W136</f>
        <v>91000</v>
      </c>
      <c r="H136" s="36">
        <f>'Core Indicators'!AE136</f>
        <v>91000</v>
      </c>
      <c r="I136" s="36">
        <f>'Core Indicators'!AM136</f>
        <v>91000</v>
      </c>
      <c r="J136" s="36">
        <f>'Core Indicators'!AU136</f>
        <v>0</v>
      </c>
      <c r="K136" s="36" t="str">
        <f>'Core Indicators'!BC136</f>
        <v>x</v>
      </c>
      <c r="L136" s="36" t="str">
        <f>'Core Indicators'!BK136</f>
        <v>x</v>
      </c>
      <c r="M136" s="36" t="str">
        <f>'Core Indicators'!BS136</f>
        <v>x</v>
      </c>
      <c r="N136" s="36" t="str">
        <f>'Core Indicators'!CA136</f>
        <v>x</v>
      </c>
      <c r="O136" s="36" t="e">
        <f>'Core Indicators'!CI136</f>
        <v>#N/A</v>
      </c>
      <c r="P136" s="36" t="str">
        <f>'Core Indicators'!CQ136</f>
        <v>x</v>
      </c>
      <c r="Q136" s="36">
        <f>'Core Indicators'!DG136</f>
        <v>0</v>
      </c>
      <c r="R136" s="36">
        <f>'Core Indicators'!DO136</f>
        <v>0</v>
      </c>
      <c r="S136" s="36">
        <f>'Core Indicators'!DW136</f>
        <v>91000</v>
      </c>
      <c r="T136" s="36">
        <f>'Core Indicators'!EE136</f>
        <v>0</v>
      </c>
      <c r="U136" s="36">
        <f>'Core Indicators'!EM136</f>
        <v>0</v>
      </c>
      <c r="V136" s="36">
        <f>'Core Indicators'!FC136</f>
        <v>1</v>
      </c>
      <c r="W136" s="36" t="str">
        <f>'Core Indicators'!FK136</f>
        <v>x</v>
      </c>
      <c r="X136" s="36" t="str">
        <f>'Core Indicators'!FS136</f>
        <v>x</v>
      </c>
      <c r="Y136" s="36">
        <f>'Core Indicators'!GA136</f>
        <v>1</v>
      </c>
      <c r="Z136" s="36">
        <f>'Core Indicators'!GI136</f>
        <v>0</v>
      </c>
      <c r="AA136" s="36">
        <f>'Core Indicators'!GQ136</f>
        <v>1</v>
      </c>
      <c r="AB136" s="36">
        <f>'Core Indicators'!GY136</f>
        <v>0</v>
      </c>
      <c r="AC136" s="36">
        <f>'Core Indicators'!HG136</f>
        <v>0</v>
      </c>
      <c r="AD136" s="36">
        <f>'Core Indicators'!HO136</f>
        <v>2</v>
      </c>
      <c r="AE136" s="36">
        <f>'Core Indicators'!HW136</f>
        <v>0</v>
      </c>
      <c r="AF136" s="36">
        <f>'Core Indicators'!IE136</f>
        <v>3</v>
      </c>
      <c r="AG136" s="36">
        <f>'Core Indicators'!IM136</f>
        <v>1</v>
      </c>
    </row>
    <row r="137" spans="1:33" ht="20.100000000000001" customHeight="1" x14ac:dyDescent="0.25">
      <c r="A137" s="202" t="str">
        <f>'Core Indicators'!A:A</f>
        <v>Tonga Volcano Eruption</v>
      </c>
      <c r="B137" s="202" t="str">
        <f>'Core Indicators'!B:B</f>
        <v>Volcano</v>
      </c>
      <c r="C137" s="202" t="str">
        <f>'Core Indicators'!C137</f>
        <v>TON002</v>
      </c>
      <c r="D137" s="202" t="str">
        <f>'Core Indicators'!D137</f>
        <v>Tonga</v>
      </c>
      <c r="E137" s="202" t="str">
        <f>'Core Indicators'!E137</f>
        <v>TON</v>
      </c>
      <c r="F137" s="36">
        <f>'Core Indicators'!O137</f>
        <v>720</v>
      </c>
      <c r="G137" s="36">
        <f>'Core Indicators'!W137</f>
        <v>105000</v>
      </c>
      <c r="H137" s="36">
        <f>'Core Indicators'!AE137</f>
        <v>85000</v>
      </c>
      <c r="I137" s="36">
        <f>'Core Indicators'!AM137</f>
        <v>2000</v>
      </c>
      <c r="J137" s="36" t="str">
        <f>'Core Indicators'!AU137</f>
        <v>x</v>
      </c>
      <c r="K137" s="36" t="str">
        <f>'Core Indicators'!BC137</f>
        <v>x</v>
      </c>
      <c r="L137" s="36">
        <f>'Core Indicators'!BK137</f>
        <v>3</v>
      </c>
      <c r="M137" s="36">
        <f>'Core Indicators'!BS137</f>
        <v>2935</v>
      </c>
      <c r="N137" s="36">
        <f>'Core Indicators'!CA137</f>
        <v>50</v>
      </c>
      <c r="O137" s="36" t="e">
        <f>'Core Indicators'!CI137</f>
        <v>#N/A</v>
      </c>
      <c r="P137" s="36" t="str">
        <f>'Core Indicators'!CQ137</f>
        <v>x</v>
      </c>
      <c r="Q137" s="36">
        <f>'Core Indicators'!DG137</f>
        <v>20000</v>
      </c>
      <c r="R137" s="36">
        <f>'Core Indicators'!DO137</f>
        <v>82000</v>
      </c>
      <c r="S137" s="36">
        <f>'Core Indicators'!DW137</f>
        <v>2000</v>
      </c>
      <c r="T137" s="36">
        <f>'Core Indicators'!EE137</f>
        <v>0</v>
      </c>
      <c r="U137" s="36">
        <f>'Core Indicators'!EM137</f>
        <v>0</v>
      </c>
      <c r="V137" s="36">
        <f>'Core Indicators'!FC137</f>
        <v>1</v>
      </c>
      <c r="W137" s="36" t="str">
        <f>'Core Indicators'!FK137</f>
        <v>x</v>
      </c>
      <c r="X137" s="36" t="str">
        <f>'Core Indicators'!FS137</f>
        <v>x</v>
      </c>
      <c r="Y137" s="36">
        <f>'Core Indicators'!GA137</f>
        <v>1</v>
      </c>
      <c r="Z137" s="36">
        <f>'Core Indicators'!GI137</f>
        <v>0</v>
      </c>
      <c r="AA137" s="36">
        <f>'Core Indicators'!GQ137</f>
        <v>0</v>
      </c>
      <c r="AB137" s="36">
        <f>'Core Indicators'!GY137</f>
        <v>0</v>
      </c>
      <c r="AC137" s="36">
        <f>'Core Indicators'!HG137</f>
        <v>0</v>
      </c>
      <c r="AD137" s="36">
        <f>'Core Indicators'!HO137</f>
        <v>2</v>
      </c>
      <c r="AE137" s="36">
        <f>'Core Indicators'!HW137</f>
        <v>0</v>
      </c>
      <c r="AF137" s="36">
        <f>'Core Indicators'!IE137</f>
        <v>0</v>
      </c>
      <c r="AG137" s="36">
        <f>'Core Indicators'!IM137</f>
        <v>3</v>
      </c>
    </row>
    <row r="138" spans="1:33" ht="20.100000000000001" customHeight="1" x14ac:dyDescent="0.25">
      <c r="A138" s="203" t="str">
        <f>'Core Indicators'!A:A</f>
        <v>Venezuelan refugees in Trinidad and Tobago</v>
      </c>
      <c r="B138" s="203" t="str">
        <f>'Core Indicators'!B:B</f>
        <v>International displacement</v>
      </c>
      <c r="C138" s="203" t="str">
        <f>'Core Indicators'!C138</f>
        <v>TTO002</v>
      </c>
      <c r="D138" s="203" t="str">
        <f>'Core Indicators'!D138</f>
        <v>Trinidad and Tobago</v>
      </c>
      <c r="E138" s="203" t="str">
        <f>'Core Indicators'!E138</f>
        <v>TTO</v>
      </c>
      <c r="F138" s="35">
        <f>'Core Indicators'!O138</f>
        <v>5130</v>
      </c>
      <c r="G138" s="35">
        <f>'Core Indicators'!W138</f>
        <v>1407000</v>
      </c>
      <c r="H138" s="35">
        <f>'Core Indicators'!AE138</f>
        <v>39000</v>
      </c>
      <c r="I138" s="35">
        <f>'Core Indicators'!AM138</f>
        <v>34000</v>
      </c>
      <c r="J138" s="35" t="str">
        <f>'Core Indicators'!AU138</f>
        <v>x</v>
      </c>
      <c r="K138" s="35" t="str">
        <f>'Core Indicators'!BC138</f>
        <v>x</v>
      </c>
      <c r="L138" s="35">
        <f>'Core Indicators'!BK138</f>
        <v>60</v>
      </c>
      <c r="M138" s="35">
        <f>'Core Indicators'!BS138</f>
        <v>0</v>
      </c>
      <c r="N138" s="35">
        <f>'Core Indicators'!CA138</f>
        <v>0</v>
      </c>
      <c r="O138" s="35" t="e">
        <f>'Core Indicators'!CI138</f>
        <v>#N/A</v>
      </c>
      <c r="P138" s="35">
        <f>'Core Indicators'!CQ138</f>
        <v>0</v>
      </c>
      <c r="Q138" s="35">
        <f>'Core Indicators'!DG138</f>
        <v>1368000</v>
      </c>
      <c r="R138" s="35">
        <f>'Core Indicators'!DO138</f>
        <v>3000</v>
      </c>
      <c r="S138" s="35">
        <f>'Core Indicators'!DW138</f>
        <v>35000</v>
      </c>
      <c r="T138" s="35">
        <f>'Core Indicators'!EE138</f>
        <v>0</v>
      </c>
      <c r="U138" s="35">
        <f>'Core Indicators'!EM138</f>
        <v>0</v>
      </c>
      <c r="V138" s="35">
        <f>'Core Indicators'!FC138</f>
        <v>2</v>
      </c>
      <c r="W138" s="35" t="str">
        <f>'Core Indicators'!FK138</f>
        <v>x</v>
      </c>
      <c r="X138" s="35">
        <f>'Core Indicators'!FS138</f>
        <v>0</v>
      </c>
      <c r="Y138" s="35">
        <f>'Core Indicators'!GA138</f>
        <v>0</v>
      </c>
      <c r="Z138" s="35">
        <f>'Core Indicators'!GI138</f>
        <v>1</v>
      </c>
      <c r="AA138" s="35">
        <f>'Core Indicators'!GQ138</f>
        <v>0</v>
      </c>
      <c r="AB138" s="35">
        <f>'Core Indicators'!GY138</f>
        <v>0</v>
      </c>
      <c r="AC138" s="35">
        <f>'Core Indicators'!HG138</f>
        <v>2</v>
      </c>
      <c r="AD138" s="35">
        <f>'Core Indicators'!HO138</f>
        <v>3</v>
      </c>
      <c r="AE138" s="35">
        <f>'Core Indicators'!HW138</f>
        <v>0</v>
      </c>
      <c r="AF138" s="35">
        <f>'Core Indicators'!IE138</f>
        <v>0</v>
      </c>
      <c r="AG138" s="35">
        <f>'Core Indicators'!IM138</f>
        <v>1</v>
      </c>
    </row>
    <row r="139" spans="1:33" ht="20.100000000000001" customHeight="1" x14ac:dyDescent="0.25">
      <c r="A139" s="202" t="str">
        <f>'Core Indicators'!A:A</f>
        <v>Mixed migration flows in Tunisia</v>
      </c>
      <c r="B139" s="202" t="str">
        <f>'Core Indicators'!B:B</f>
        <v>International displacement</v>
      </c>
      <c r="C139" s="202" t="str">
        <f>'Core Indicators'!C139</f>
        <v>TUN002</v>
      </c>
      <c r="D139" s="202" t="str">
        <f>'Core Indicators'!D139</f>
        <v>Tunisia</v>
      </c>
      <c r="E139" s="202" t="str">
        <f>'Core Indicators'!E139</f>
        <v>TUN</v>
      </c>
      <c r="F139" s="36">
        <f>'Core Indicators'!O139</f>
        <v>155360</v>
      </c>
      <c r="G139" s="36">
        <f>'Core Indicators'!W139</f>
        <v>11718000</v>
      </c>
      <c r="H139" s="36" t="str">
        <f>'Core Indicators'!AE139</f>
        <v>x</v>
      </c>
      <c r="I139" s="36" t="str">
        <f>'Core Indicators'!AM139</f>
        <v>x</v>
      </c>
      <c r="J139" s="36" t="str">
        <f>'Core Indicators'!AU139</f>
        <v>x</v>
      </c>
      <c r="K139" s="36" t="str">
        <f>'Core Indicators'!BC139</f>
        <v>x</v>
      </c>
      <c r="L139" s="36">
        <f>'Core Indicators'!BK139</f>
        <v>849</v>
      </c>
      <c r="M139" s="36">
        <f>'Core Indicators'!BS139</f>
        <v>0</v>
      </c>
      <c r="N139" s="36">
        <f>'Core Indicators'!CA139</f>
        <v>0</v>
      </c>
      <c r="O139" s="36" t="e">
        <f>'Core Indicators'!CI139</f>
        <v>#N/A</v>
      </c>
      <c r="P139" s="36" t="str">
        <f>'Core Indicators'!CQ139</f>
        <v>x</v>
      </c>
      <c r="Q139" s="36" t="str">
        <f>'Core Indicators'!DG139</f>
        <v>x</v>
      </c>
      <c r="R139" s="36" t="str">
        <f>'Core Indicators'!DO139</f>
        <v>x</v>
      </c>
      <c r="S139" s="36" t="str">
        <f>'Core Indicators'!DW139</f>
        <v>x</v>
      </c>
      <c r="T139" s="36" t="str">
        <f>'Core Indicators'!EE139</f>
        <v>x</v>
      </c>
      <c r="U139" s="36" t="str">
        <f>'Core Indicators'!EM139</f>
        <v>x</v>
      </c>
      <c r="V139" s="36">
        <f>'Core Indicators'!FC139</f>
        <v>1</v>
      </c>
      <c r="W139" s="36" t="str">
        <f>'Core Indicators'!FK139</f>
        <v>x</v>
      </c>
      <c r="X139" s="36" t="str">
        <f>'Core Indicators'!FS139</f>
        <v>x</v>
      </c>
      <c r="Y139" s="36">
        <f>'Core Indicators'!GA139</f>
        <v>0</v>
      </c>
      <c r="Z139" s="36">
        <f>'Core Indicators'!GI139</f>
        <v>0</v>
      </c>
      <c r="AA139" s="36">
        <f>'Core Indicators'!GQ139</f>
        <v>0</v>
      </c>
      <c r="AB139" s="36">
        <f>'Core Indicators'!GY139</f>
        <v>0</v>
      </c>
      <c r="AC139" s="36">
        <f>'Core Indicators'!HG139</f>
        <v>0</v>
      </c>
      <c r="AD139" s="36">
        <f>'Core Indicators'!HO139</f>
        <v>0</v>
      </c>
      <c r="AE139" s="36">
        <f>'Core Indicators'!HW139</f>
        <v>0</v>
      </c>
      <c r="AF139" s="36">
        <f>'Core Indicators'!IE139</f>
        <v>1</v>
      </c>
      <c r="AG139" s="36">
        <f>'Core Indicators'!IM139</f>
        <v>0</v>
      </c>
    </row>
    <row r="140" spans="1:33" ht="20.100000000000001" customHeight="1" x14ac:dyDescent="0.25">
      <c r="A140" s="202" t="str">
        <f>'Core Indicators'!A:A</f>
        <v>Complex situation in Turkey</v>
      </c>
      <c r="B140" s="202" t="str">
        <f>'Core Indicators'!B:B</f>
        <v>Multiple crises country</v>
      </c>
      <c r="C140" s="202" t="str">
        <f>'Core Indicators'!C140</f>
        <v>TUR001</v>
      </c>
      <c r="D140" s="202" t="str">
        <f>'Core Indicators'!D140</f>
        <v>Turkey</v>
      </c>
      <c r="E140" s="202" t="str">
        <f>'Core Indicators'!E140</f>
        <v>TUR</v>
      </c>
      <c r="F140" s="36">
        <f>'Core Indicators'!O140</f>
        <v>378923</v>
      </c>
      <c r="G140" s="36">
        <f>'Core Indicators'!W140</f>
        <v>50600000</v>
      </c>
      <c r="H140" s="36">
        <f>'Core Indicators'!AE140</f>
        <v>12594000</v>
      </c>
      <c r="I140" s="36">
        <f>'Core Indicators'!AM140</f>
        <v>4094000</v>
      </c>
      <c r="J140" s="36" t="str">
        <f>'Core Indicators'!AU140</f>
        <v>x</v>
      </c>
      <c r="K140" s="36" t="str">
        <f>'Core Indicators'!BC140</f>
        <v>x</v>
      </c>
      <c r="L140" s="36">
        <f>'Core Indicators'!BK140</f>
        <v>87</v>
      </c>
      <c r="M140" s="36" t="str">
        <f>'Core Indicators'!BS140</f>
        <v>x</v>
      </c>
      <c r="N140" s="36" t="str">
        <f>'Core Indicators'!CA140</f>
        <v>x</v>
      </c>
      <c r="O140" s="36" t="e">
        <f>'Core Indicators'!CI140</f>
        <v>#N/A</v>
      </c>
      <c r="P140" s="36" t="str">
        <f>'Core Indicators'!CQ140</f>
        <v>x</v>
      </c>
      <c r="Q140" s="36">
        <f>'Core Indicators'!DG140</f>
        <v>46506000</v>
      </c>
      <c r="R140" s="36">
        <f>'Core Indicators'!DO140</f>
        <v>1656000</v>
      </c>
      <c r="S140" s="36">
        <f>'Core Indicators'!DW140</f>
        <v>1694000</v>
      </c>
      <c r="T140" s="36">
        <f>'Core Indicators'!EE140</f>
        <v>744000</v>
      </c>
      <c r="U140" s="36">
        <f>'Core Indicators'!EM140</f>
        <v>0</v>
      </c>
      <c r="V140" s="36">
        <f>'Core Indicators'!FC140</f>
        <v>4</v>
      </c>
      <c r="W140" s="36" t="str">
        <f>'Core Indicators'!FK140</f>
        <v>x</v>
      </c>
      <c r="X140" s="36" t="str">
        <f>'Core Indicators'!FS140</f>
        <v>x</v>
      </c>
      <c r="Y140" s="36">
        <f>'Core Indicators'!GA140</f>
        <v>1</v>
      </c>
      <c r="Z140" s="36">
        <f>'Core Indicators'!GI140</f>
        <v>1</v>
      </c>
      <c r="AA140" s="36">
        <f>'Core Indicators'!GQ140</f>
        <v>1</v>
      </c>
      <c r="AB140" s="36">
        <f>'Core Indicators'!GY140</f>
        <v>0</v>
      </c>
      <c r="AC140" s="36">
        <f>'Core Indicators'!HG140</f>
        <v>2</v>
      </c>
      <c r="AD140" s="36">
        <f>'Core Indicators'!HO140</f>
        <v>3</v>
      </c>
      <c r="AE140" s="36">
        <f>'Core Indicators'!HW140</f>
        <v>0</v>
      </c>
      <c r="AF140" s="36">
        <f>'Core Indicators'!IE140</f>
        <v>3</v>
      </c>
      <c r="AG140" s="36">
        <f>'Core Indicators'!IM140</f>
        <v>1</v>
      </c>
    </row>
    <row r="141" spans="1:33" ht="20.100000000000001" customHeight="1" x14ac:dyDescent="0.25">
      <c r="A141" s="203" t="str">
        <f>'Core Indicators'!A:A</f>
        <v>Syrian Refugees in Turkey</v>
      </c>
      <c r="B141" s="203" t="str">
        <f>'Core Indicators'!B:B</f>
        <v>International displacement</v>
      </c>
      <c r="C141" s="203" t="str">
        <f>'Core Indicators'!C141</f>
        <v>TUR002</v>
      </c>
      <c r="D141" s="203" t="str">
        <f>'Core Indicators'!D141</f>
        <v>Turkey</v>
      </c>
      <c r="E141" s="203" t="str">
        <f>'Core Indicators'!E141</f>
        <v>TUR</v>
      </c>
      <c r="F141" s="35">
        <f>'Core Indicators'!O141</f>
        <v>132028</v>
      </c>
      <c r="G141" s="35">
        <f>'Core Indicators'!W141</f>
        <v>36158000</v>
      </c>
      <c r="H141" s="35">
        <f>'Core Indicators'!AE141</f>
        <v>12264000</v>
      </c>
      <c r="I141" s="35">
        <f>'Core Indicators'!AM141</f>
        <v>3764000</v>
      </c>
      <c r="J141" s="35" t="str">
        <f>'Core Indicators'!AU141</f>
        <v>x</v>
      </c>
      <c r="K141" s="35" t="str">
        <f>'Core Indicators'!BC141</f>
        <v>x</v>
      </c>
      <c r="L141" s="35" t="str">
        <f>'Core Indicators'!BK141</f>
        <v>x</v>
      </c>
      <c r="M141" s="35">
        <f>'Core Indicators'!BS141</f>
        <v>0</v>
      </c>
      <c r="N141" s="35">
        <f>'Core Indicators'!CA141</f>
        <v>0</v>
      </c>
      <c r="O141" s="35" t="e">
        <f>'Core Indicators'!CI141</f>
        <v>#N/A</v>
      </c>
      <c r="P141" s="35" t="str">
        <f>'Core Indicators'!CQ141</f>
        <v>x</v>
      </c>
      <c r="Q141" s="35">
        <f>'Core Indicators'!DG141</f>
        <v>23894000</v>
      </c>
      <c r="R141" s="35">
        <f>'Core Indicators'!DO141</f>
        <v>10156000</v>
      </c>
      <c r="S141" s="35">
        <f>'Core Indicators'!DW141</f>
        <v>1694000</v>
      </c>
      <c r="T141" s="35">
        <f>'Core Indicators'!EE141</f>
        <v>414000</v>
      </c>
      <c r="U141" s="35">
        <f>'Core Indicators'!EM141</f>
        <v>0</v>
      </c>
      <c r="V141" s="35">
        <f>'Core Indicators'!FC141</f>
        <v>2</v>
      </c>
      <c r="W141" s="35" t="str">
        <f>'Core Indicators'!FK141</f>
        <v>x</v>
      </c>
      <c r="X141" s="35" t="str">
        <f>'Core Indicators'!FS141</f>
        <v>x</v>
      </c>
      <c r="Y141" s="35">
        <f>'Core Indicators'!GA141</f>
        <v>1</v>
      </c>
      <c r="Z141" s="35">
        <f>'Core Indicators'!GI141</f>
        <v>0</v>
      </c>
      <c r="AA141" s="35">
        <f>'Core Indicators'!GQ141</f>
        <v>1</v>
      </c>
      <c r="AB141" s="35">
        <f>'Core Indicators'!GY141</f>
        <v>0</v>
      </c>
      <c r="AC141" s="35">
        <f>'Core Indicators'!HG141</f>
        <v>2</v>
      </c>
      <c r="AD141" s="35">
        <f>'Core Indicators'!HO141</f>
        <v>3</v>
      </c>
      <c r="AE141" s="35">
        <f>'Core Indicators'!HW141</f>
        <v>0</v>
      </c>
      <c r="AF141" s="35">
        <f>'Core Indicators'!IE141</f>
        <v>3</v>
      </c>
      <c r="AG141" s="35">
        <f>'Core Indicators'!IM141</f>
        <v>1</v>
      </c>
    </row>
    <row r="142" spans="1:33" ht="19.350000000000001" customHeight="1" x14ac:dyDescent="0.25">
      <c r="A142" s="203" t="str">
        <f>'Core Indicators'!A:A</f>
        <v>Mixed Migration Flows in Turkey</v>
      </c>
      <c r="B142" s="203" t="str">
        <f>'Core Indicators'!B:B</f>
        <v>International displacement</v>
      </c>
      <c r="C142" s="203" t="str">
        <f>'Core Indicators'!C142</f>
        <v>TUR003</v>
      </c>
      <c r="D142" s="203" t="str">
        <f>'Core Indicators'!D142</f>
        <v>Turkey</v>
      </c>
      <c r="E142" s="203" t="str">
        <f>'Core Indicators'!E142</f>
        <v>TUR</v>
      </c>
      <c r="F142" s="35">
        <f>'Core Indicators'!O142</f>
        <v>177504</v>
      </c>
      <c r="G142" s="35">
        <f>'Core Indicators'!W142</f>
        <v>37626000</v>
      </c>
      <c r="H142" s="35">
        <f>'Core Indicators'!AE142</f>
        <v>12594000</v>
      </c>
      <c r="I142" s="35">
        <f>'Core Indicators'!AM142</f>
        <v>4094000</v>
      </c>
      <c r="J142" s="35" t="str">
        <f>'Core Indicators'!AU142</f>
        <v>x</v>
      </c>
      <c r="K142" s="35" t="str">
        <f>'Core Indicators'!BC142</f>
        <v>x</v>
      </c>
      <c r="L142" s="35">
        <f>'Core Indicators'!BK142</f>
        <v>13</v>
      </c>
      <c r="M142" s="35">
        <f>'Core Indicators'!BS142</f>
        <v>0</v>
      </c>
      <c r="N142" s="35">
        <f>'Core Indicators'!CA142</f>
        <v>0</v>
      </c>
      <c r="O142" s="35" t="e">
        <f>'Core Indicators'!CI142</f>
        <v>#N/A</v>
      </c>
      <c r="P142" s="35" t="str">
        <f>'Core Indicators'!CQ142</f>
        <v>x</v>
      </c>
      <c r="Q142" s="35">
        <f>'Core Indicators'!DG142</f>
        <v>25032000</v>
      </c>
      <c r="R142" s="35">
        <f>'Core Indicators'!DO142</f>
        <v>10156000</v>
      </c>
      <c r="S142" s="35">
        <f>'Core Indicators'!DW142</f>
        <v>1694000</v>
      </c>
      <c r="T142" s="35">
        <f>'Core Indicators'!EE142</f>
        <v>744000</v>
      </c>
      <c r="U142" s="35">
        <f>'Core Indicators'!EM142</f>
        <v>0</v>
      </c>
      <c r="V142" s="35">
        <f>'Core Indicators'!FC142</f>
        <v>2</v>
      </c>
      <c r="W142" s="35" t="str">
        <f>'Core Indicators'!FK142</f>
        <v>x</v>
      </c>
      <c r="X142" s="35" t="str">
        <f>'Core Indicators'!FS142</f>
        <v>x</v>
      </c>
      <c r="Y142" s="35">
        <f>'Core Indicators'!GA142</f>
        <v>1</v>
      </c>
      <c r="Z142" s="35">
        <f>'Core Indicators'!GI142</f>
        <v>0</v>
      </c>
      <c r="AA142" s="35">
        <f>'Core Indicators'!GQ142</f>
        <v>1</v>
      </c>
      <c r="AB142" s="35">
        <f>'Core Indicators'!GY142</f>
        <v>0</v>
      </c>
      <c r="AC142" s="35">
        <f>'Core Indicators'!HG142</f>
        <v>2</v>
      </c>
      <c r="AD142" s="35">
        <f>'Core Indicators'!HO142</f>
        <v>3</v>
      </c>
      <c r="AE142" s="35">
        <f>'Core Indicators'!HW142</f>
        <v>0</v>
      </c>
      <c r="AF142" s="35">
        <f>'Core Indicators'!IE142</f>
        <v>3</v>
      </c>
      <c r="AG142" s="35">
        <f>'Core Indicators'!IM142</f>
        <v>1</v>
      </c>
    </row>
    <row r="143" spans="1:33" ht="19.350000000000001" customHeight="1" x14ac:dyDescent="0.25">
      <c r="A143" s="203" t="str">
        <f>'Core Indicators'!A:A</f>
        <v>Kurdish Conflict</v>
      </c>
      <c r="B143" s="203" t="str">
        <f>'Core Indicators'!B:B</f>
        <v>Conflict</v>
      </c>
      <c r="C143" s="203" t="str">
        <f>'Core Indicators'!C143</f>
        <v>TUR004</v>
      </c>
      <c r="D143" s="203" t="str">
        <f>'Core Indicators'!D143</f>
        <v>Turkey</v>
      </c>
      <c r="E143" s="203" t="str">
        <f>'Core Indicators'!E143</f>
        <v>TUR</v>
      </c>
      <c r="F143" s="35">
        <f>'Core Indicators'!O143</f>
        <v>195587</v>
      </c>
      <c r="G143" s="35">
        <f>'Core Indicators'!W143</f>
        <v>12974000</v>
      </c>
      <c r="H143" s="35" t="str">
        <f>'Core Indicators'!AE143</f>
        <v>x</v>
      </c>
      <c r="I143" s="35" t="str">
        <f>'Core Indicators'!AM143</f>
        <v>x</v>
      </c>
      <c r="J143" s="35" t="str">
        <f>'Core Indicators'!AU143</f>
        <v>x</v>
      </c>
      <c r="K143" s="35" t="str">
        <f>'Core Indicators'!BC143</f>
        <v>x</v>
      </c>
      <c r="L143" s="35">
        <f>'Core Indicators'!BK143</f>
        <v>74</v>
      </c>
      <c r="M143" s="35" t="str">
        <f>'Core Indicators'!BS143</f>
        <v>x</v>
      </c>
      <c r="N143" s="35" t="str">
        <f>'Core Indicators'!CA143</f>
        <v>x</v>
      </c>
      <c r="O143" s="35" t="e">
        <f>'Core Indicators'!CI143</f>
        <v>#N/A</v>
      </c>
      <c r="P143" s="35" t="str">
        <f>'Core Indicators'!CQ143</f>
        <v>x</v>
      </c>
      <c r="Q143" s="35" t="str">
        <f>'Core Indicators'!DG143</f>
        <v>x</v>
      </c>
      <c r="R143" s="35" t="str">
        <f>'Core Indicators'!DO143</f>
        <v>x</v>
      </c>
      <c r="S143" s="35" t="str">
        <f>'Core Indicators'!DW143</f>
        <v>x</v>
      </c>
      <c r="T143" s="35" t="str">
        <f>'Core Indicators'!EE143</f>
        <v>x</v>
      </c>
      <c r="U143" s="35" t="str">
        <f>'Core Indicators'!EM143</f>
        <v>x</v>
      </c>
      <c r="V143" s="35">
        <f>'Core Indicators'!FC143</f>
        <v>3</v>
      </c>
      <c r="W143" s="35" t="str">
        <f>'Core Indicators'!FK143</f>
        <v>x</v>
      </c>
      <c r="X143" s="35" t="str">
        <f>'Core Indicators'!FS143</f>
        <v>x</v>
      </c>
      <c r="Y143" s="35">
        <f>'Core Indicators'!GA143</f>
        <v>1</v>
      </c>
      <c r="Z143" s="35">
        <f>'Core Indicators'!GI143</f>
        <v>1</v>
      </c>
      <c r="AA143" s="35">
        <f>'Core Indicators'!GQ143</f>
        <v>1</v>
      </c>
      <c r="AB143" s="35">
        <f>'Core Indicators'!GY143</f>
        <v>0</v>
      </c>
      <c r="AC143" s="35">
        <f>'Core Indicators'!HG143</f>
        <v>0</v>
      </c>
      <c r="AD143" s="35">
        <f>'Core Indicators'!HO143</f>
        <v>0</v>
      </c>
      <c r="AE143" s="35">
        <f>'Core Indicators'!HW143</f>
        <v>0</v>
      </c>
      <c r="AF143" s="35">
        <f>'Core Indicators'!IE143</f>
        <v>3</v>
      </c>
      <c r="AG143" s="35">
        <f>'Core Indicators'!IM143</f>
        <v>0</v>
      </c>
    </row>
    <row r="144" spans="1:33" ht="19.350000000000001" customHeight="1" x14ac:dyDescent="0.25">
      <c r="A144" s="203" t="str">
        <f>'Core Indicators'!A:A</f>
        <v>Multiple Crises in Tanzania</v>
      </c>
      <c r="B144" s="203" t="str">
        <f>'Core Indicators'!B:B</f>
        <v>Multiple crises country</v>
      </c>
      <c r="C144" s="203" t="str">
        <f>'Core Indicators'!C144</f>
        <v>TZA001</v>
      </c>
      <c r="D144" s="203" t="str">
        <f>'Core Indicators'!D144</f>
        <v>Tanzania</v>
      </c>
      <c r="E144" s="203" t="str">
        <f>'Core Indicators'!E144</f>
        <v>TZA</v>
      </c>
      <c r="F144" s="35">
        <f>'Core Indicators'!O144</f>
        <v>144996</v>
      </c>
      <c r="G144" s="35">
        <f>'Core Indicators'!W144</f>
        <v>14797000</v>
      </c>
      <c r="H144" s="35">
        <f>'Core Indicators'!AE144</f>
        <v>12615000</v>
      </c>
      <c r="I144" s="35">
        <f>'Core Indicators'!AM144</f>
        <v>248000</v>
      </c>
      <c r="J144" s="35" t="str">
        <f>'Core Indicators'!AU144</f>
        <v>x</v>
      </c>
      <c r="K144" s="35" t="str">
        <f>'Core Indicators'!BC144</f>
        <v>x</v>
      </c>
      <c r="L144" s="35">
        <f>'Core Indicators'!BK144</f>
        <v>1</v>
      </c>
      <c r="M144" s="35" t="str">
        <f>'Core Indicators'!BS144</f>
        <v>x</v>
      </c>
      <c r="N144" s="35" t="str">
        <f>'Core Indicators'!CA144</f>
        <v>x</v>
      </c>
      <c r="O144" s="35" t="e">
        <f>'Core Indicators'!CI144</f>
        <v>#N/A</v>
      </c>
      <c r="P144" s="35" t="str">
        <f>'Core Indicators'!CQ144</f>
        <v>x</v>
      </c>
      <c r="Q144" s="35">
        <f>'Core Indicators'!DG144</f>
        <v>2182000</v>
      </c>
      <c r="R144" s="35">
        <f>'Core Indicators'!DO144</f>
        <v>11930000</v>
      </c>
      <c r="S144" s="35">
        <f>'Core Indicators'!DW144</f>
        <v>663000</v>
      </c>
      <c r="T144" s="35">
        <f>'Core Indicators'!EE144</f>
        <v>22000</v>
      </c>
      <c r="U144" s="35">
        <f>'Core Indicators'!EM144</f>
        <v>0</v>
      </c>
      <c r="V144" s="35" t="str">
        <f>'Core Indicators'!FC144</f>
        <v>x</v>
      </c>
      <c r="W144" s="35" t="str">
        <f>'Core Indicators'!FK144</f>
        <v>x</v>
      </c>
      <c r="X144" s="35" t="str">
        <f>'Core Indicators'!FS144</f>
        <v>x</v>
      </c>
      <c r="Y144" s="35">
        <f>'Core Indicators'!GA144</f>
        <v>0</v>
      </c>
      <c r="Z144" s="35">
        <f>'Core Indicators'!GI144</f>
        <v>1</v>
      </c>
      <c r="AA144" s="35">
        <f>'Core Indicators'!GQ144</f>
        <v>0</v>
      </c>
      <c r="AB144" s="35">
        <f>'Core Indicators'!GY144</f>
        <v>0</v>
      </c>
      <c r="AC144" s="35">
        <f>'Core Indicators'!HG144</f>
        <v>0</v>
      </c>
      <c r="AD144" s="35">
        <f>'Core Indicators'!HO144</f>
        <v>1</v>
      </c>
      <c r="AE144" s="35">
        <f>'Core Indicators'!HW144</f>
        <v>0</v>
      </c>
      <c r="AF144" s="35">
        <f>'Core Indicators'!IE144</f>
        <v>0</v>
      </c>
      <c r="AG144" s="35">
        <f>'Core Indicators'!IM144</f>
        <v>0</v>
      </c>
    </row>
    <row r="145" spans="1:33" x14ac:dyDescent="0.25">
      <c r="A145" s="203" t="str">
        <f>'Core Indicators'!A:A</f>
        <v>International Displacement in Tanzania</v>
      </c>
      <c r="B145" s="203" t="str">
        <f>'Core Indicators'!B:B</f>
        <v>International displacement</v>
      </c>
      <c r="C145" s="203" t="str">
        <f>'Core Indicators'!C145</f>
        <v>TZA002</v>
      </c>
      <c r="D145" s="203" t="str">
        <f>'Core Indicators'!D145</f>
        <v>Tanzania</v>
      </c>
      <c r="E145" s="203" t="str">
        <f>'Core Indicators'!E145</f>
        <v>TZA</v>
      </c>
      <c r="F145" s="35">
        <f>'Core Indicators'!O145</f>
        <v>72234</v>
      </c>
      <c r="G145" s="35">
        <f>'Core Indicators'!W145</f>
        <v>11393000</v>
      </c>
      <c r="H145" s="35">
        <f>'Core Indicators'!AE145</f>
        <v>11393000</v>
      </c>
      <c r="I145" s="35">
        <f>'Core Indicators'!AM145</f>
        <v>248000</v>
      </c>
      <c r="J145" s="35">
        <f>'Core Indicators'!AU145</f>
        <v>0</v>
      </c>
      <c r="K145" s="35" t="str">
        <f>'Core Indicators'!BC145</f>
        <v>x</v>
      </c>
      <c r="L145" s="35">
        <f>'Core Indicators'!BK145</f>
        <v>1</v>
      </c>
      <c r="M145" s="35" t="str">
        <f>'Core Indicators'!BS145</f>
        <v>x</v>
      </c>
      <c r="N145" s="35" t="str">
        <f>'Core Indicators'!CA145</f>
        <v>x</v>
      </c>
      <c r="O145" s="35" t="e">
        <f>'Core Indicators'!CI145</f>
        <v>#N/A</v>
      </c>
      <c r="P145" s="35" t="str">
        <f>'Core Indicators'!CQ145</f>
        <v>x</v>
      </c>
      <c r="Q145" s="35">
        <f>'Core Indicators'!DG145</f>
        <v>0</v>
      </c>
      <c r="R145" s="35">
        <f>'Core Indicators'!DO145</f>
        <v>11145000</v>
      </c>
      <c r="S145" s="35">
        <f>'Core Indicators'!DW145</f>
        <v>248000</v>
      </c>
      <c r="T145" s="35">
        <f>'Core Indicators'!EE145</f>
        <v>0</v>
      </c>
      <c r="U145" s="35">
        <f>'Core Indicators'!EM145</f>
        <v>0</v>
      </c>
      <c r="V145" s="35">
        <f>'Core Indicators'!FC145</f>
        <v>2</v>
      </c>
      <c r="W145" s="35" t="str">
        <f>'Core Indicators'!FK145</f>
        <v>x</v>
      </c>
      <c r="X145" s="35" t="str">
        <f>'Core Indicators'!FS145</f>
        <v>x</v>
      </c>
      <c r="Y145" s="35">
        <f>'Core Indicators'!GA145</f>
        <v>0</v>
      </c>
      <c r="Z145" s="35">
        <f>'Core Indicators'!GI145</f>
        <v>1</v>
      </c>
      <c r="AA145" s="35">
        <f>'Core Indicators'!GQ145</f>
        <v>0</v>
      </c>
      <c r="AB145" s="35">
        <f>'Core Indicators'!GY145</f>
        <v>0</v>
      </c>
      <c r="AC145" s="35">
        <f>'Core Indicators'!HG145</f>
        <v>0</v>
      </c>
      <c r="AD145" s="35">
        <f>'Core Indicators'!HO145</f>
        <v>1</v>
      </c>
      <c r="AE145" s="35">
        <f>'Core Indicators'!HW145</f>
        <v>0</v>
      </c>
      <c r="AF145" s="35">
        <f>'Core Indicators'!IE145</f>
        <v>0</v>
      </c>
      <c r="AG145" s="35">
        <f>'Core Indicators'!IM145</f>
        <v>0</v>
      </c>
    </row>
    <row r="146" spans="1:33" x14ac:dyDescent="0.25">
      <c r="A146" s="203" t="str">
        <f>'Core Indicators'!A:A</f>
        <v>Food Security Crisis in North-East Tanzania</v>
      </c>
      <c r="B146" s="203" t="str">
        <f>'Core Indicators'!B:B</f>
        <v>Food Security</v>
      </c>
      <c r="C146" s="203" t="str">
        <f>'Core Indicators'!C146</f>
        <v>TZA003</v>
      </c>
      <c r="D146" s="203" t="str">
        <f>'Core Indicators'!D146</f>
        <v>Tanzania</v>
      </c>
      <c r="E146" s="203" t="str">
        <f>'Core Indicators'!E146</f>
        <v>TZA</v>
      </c>
      <c r="F146" s="35">
        <f>'Core Indicators'!O146</f>
        <v>83058</v>
      </c>
      <c r="G146" s="35">
        <f>'Core Indicators'!W146</f>
        <v>3404000</v>
      </c>
      <c r="H146" s="35">
        <f>'Core Indicators'!AE146</f>
        <v>1222000</v>
      </c>
      <c r="I146" s="35" t="str">
        <f>'Core Indicators'!AM146</f>
        <v>x</v>
      </c>
      <c r="J146" s="35" t="str">
        <f>'Core Indicators'!AU146</f>
        <v>x</v>
      </c>
      <c r="K146" s="35" t="str">
        <f>'Core Indicators'!BC146</f>
        <v>x</v>
      </c>
      <c r="L146" s="35">
        <f>'Core Indicators'!BK146</f>
        <v>0</v>
      </c>
      <c r="M146" s="35" t="str">
        <f>'Core Indicators'!BS146</f>
        <v>x</v>
      </c>
      <c r="N146" s="35" t="str">
        <f>'Core Indicators'!CA146</f>
        <v>x</v>
      </c>
      <c r="O146" s="35" t="e">
        <f>'Core Indicators'!CI146</f>
        <v>#N/A</v>
      </c>
      <c r="P146" s="35" t="str">
        <f>'Core Indicators'!CQ146</f>
        <v>x</v>
      </c>
      <c r="Q146" s="35">
        <f>'Core Indicators'!DG146</f>
        <v>2182000</v>
      </c>
      <c r="R146" s="35">
        <f>'Core Indicators'!DO146</f>
        <v>785000</v>
      </c>
      <c r="S146" s="35">
        <f>'Core Indicators'!DW146</f>
        <v>415000</v>
      </c>
      <c r="T146" s="35">
        <f>'Core Indicators'!EE146</f>
        <v>22000</v>
      </c>
      <c r="U146" s="35">
        <f>'Core Indicators'!EM146</f>
        <v>0</v>
      </c>
      <c r="V146" s="35">
        <f>'Core Indicators'!FC146</f>
        <v>2</v>
      </c>
      <c r="W146" s="35" t="str">
        <f>'Core Indicators'!FK146</f>
        <v>x</v>
      </c>
      <c r="X146" s="35" t="str">
        <f>'Core Indicators'!FS146</f>
        <v>x</v>
      </c>
      <c r="Y146" s="35">
        <f>'Core Indicators'!GA146</f>
        <v>0</v>
      </c>
      <c r="Z146" s="35">
        <f>'Core Indicators'!GI146</f>
        <v>1</v>
      </c>
      <c r="AA146" s="35">
        <f>'Core Indicators'!GQ146</f>
        <v>0</v>
      </c>
      <c r="AB146" s="35">
        <f>'Core Indicators'!GY146</f>
        <v>0</v>
      </c>
      <c r="AC146" s="35">
        <f>'Core Indicators'!HG146</f>
        <v>0</v>
      </c>
      <c r="AD146" s="35">
        <f>'Core Indicators'!HO146</f>
        <v>1</v>
      </c>
      <c r="AE146" s="35">
        <f>'Core Indicators'!HW146</f>
        <v>0</v>
      </c>
      <c r="AF146" s="35">
        <f>'Core Indicators'!IE146</f>
        <v>0</v>
      </c>
      <c r="AG146" s="35">
        <f>'Core Indicators'!IM146</f>
        <v>0</v>
      </c>
    </row>
    <row r="147" spans="1:33" x14ac:dyDescent="0.25">
      <c r="A147" s="203" t="str">
        <f>'Core Indicators'!A:A</f>
        <v>International Displacement in Uganda</v>
      </c>
      <c r="B147" s="203" t="str">
        <f>'Core Indicators'!B:B</f>
        <v>International displacement</v>
      </c>
      <c r="C147" s="203" t="str">
        <f>'Core Indicators'!C147</f>
        <v>UGA005</v>
      </c>
      <c r="D147" s="203" t="str">
        <f>'Core Indicators'!D147</f>
        <v>Uganda</v>
      </c>
      <c r="E147" s="203" t="str">
        <f>'Core Indicators'!E147</f>
        <v>UGA</v>
      </c>
      <c r="F147" s="35">
        <f>'Core Indicators'!O147</f>
        <v>66662</v>
      </c>
      <c r="G147" s="35">
        <f>'Core Indicators'!W147</f>
        <v>7651000</v>
      </c>
      <c r="H147" s="35">
        <f>'Core Indicators'!AE147</f>
        <v>1583000</v>
      </c>
      <c r="I147" s="35">
        <f>'Core Indicators'!AM147</f>
        <v>1583000</v>
      </c>
      <c r="J147" s="35" t="str">
        <f>'Core Indicators'!AU147</f>
        <v>x</v>
      </c>
      <c r="K147" s="35" t="str">
        <f>'Core Indicators'!BC147</f>
        <v>x</v>
      </c>
      <c r="L147" s="35" t="str">
        <f>'Core Indicators'!BK147</f>
        <v>x</v>
      </c>
      <c r="M147" s="35" t="str">
        <f>'Core Indicators'!BS147</f>
        <v>x</v>
      </c>
      <c r="N147" s="35" t="str">
        <f>'Core Indicators'!CA147</f>
        <v>x</v>
      </c>
      <c r="O147" s="35" t="e">
        <f>'Core Indicators'!CI147</f>
        <v>#N/A</v>
      </c>
      <c r="P147" s="35" t="str">
        <f>'Core Indicators'!CQ147</f>
        <v>x</v>
      </c>
      <c r="Q147" s="35">
        <f>'Core Indicators'!DG147</f>
        <v>6147000</v>
      </c>
      <c r="R147" s="35">
        <f>'Core Indicators'!DO147</f>
        <v>0</v>
      </c>
      <c r="S147" s="35">
        <f>'Core Indicators'!DW147</f>
        <v>1583000</v>
      </c>
      <c r="T147" s="35">
        <f>'Core Indicators'!EE147</f>
        <v>0</v>
      </c>
      <c r="U147" s="35">
        <f>'Core Indicators'!EM147</f>
        <v>0</v>
      </c>
      <c r="V147" s="35">
        <f>'Core Indicators'!FC147</f>
        <v>2</v>
      </c>
      <c r="W147" s="35" t="e">
        <f>'Core Indicators'!FK147</f>
        <v>#N/A</v>
      </c>
      <c r="X147" s="35" t="e">
        <f>'Core Indicators'!FS147</f>
        <v>#N/A</v>
      </c>
      <c r="Y147" s="35">
        <f>'Core Indicators'!GA147</f>
        <v>2</v>
      </c>
      <c r="Z147" s="35">
        <f>'Core Indicators'!GI147</f>
        <v>1</v>
      </c>
      <c r="AA147" s="35">
        <f>'Core Indicators'!GQ147</f>
        <v>1</v>
      </c>
      <c r="AB147" s="35">
        <f>'Core Indicators'!GY147</f>
        <v>0</v>
      </c>
      <c r="AC147" s="35">
        <f>'Core Indicators'!HG147</f>
        <v>0</v>
      </c>
      <c r="AD147" s="35">
        <f>'Core Indicators'!HO147</f>
        <v>2</v>
      </c>
      <c r="AE147" s="35">
        <f>'Core Indicators'!HW147</f>
        <v>0</v>
      </c>
      <c r="AF147" s="35">
        <f>'Core Indicators'!IE147</f>
        <v>0</v>
      </c>
      <c r="AG147" s="35">
        <f>'Core Indicators'!IM147</f>
        <v>2</v>
      </c>
    </row>
    <row r="148" spans="1:33" x14ac:dyDescent="0.25">
      <c r="A148" s="203" t="str">
        <f>'Core Indicators'!A:A</f>
        <v>Conflict in Ukraine</v>
      </c>
      <c r="B148" s="203" t="str">
        <f>'Core Indicators'!B:B</f>
        <v>Conflict</v>
      </c>
      <c r="C148" s="203" t="str">
        <f>'Core Indicators'!C148</f>
        <v>UKR002</v>
      </c>
      <c r="D148" s="203" t="str">
        <f>'Core Indicators'!D148</f>
        <v>Ukraine</v>
      </c>
      <c r="E148" s="203" t="str">
        <f>'Core Indicators'!E148</f>
        <v>UKR</v>
      </c>
      <c r="F148" s="35">
        <f>'Core Indicators'!O148</f>
        <v>603628</v>
      </c>
      <c r="G148" s="35">
        <f>'Core Indicators'!W148</f>
        <v>36135000</v>
      </c>
      <c r="H148" s="35">
        <f>'Core Indicators'!AE148</f>
        <v>18000000</v>
      </c>
      <c r="I148" s="35">
        <f>'Core Indicators'!AM148</f>
        <v>14177000</v>
      </c>
      <c r="J148" s="35" t="str">
        <f>'Core Indicators'!AU148</f>
        <v>x</v>
      </c>
      <c r="K148" s="35" t="str">
        <f>'Core Indicators'!BC148</f>
        <v>x</v>
      </c>
      <c r="L148" s="35">
        <f>'Core Indicators'!BK148</f>
        <v>2729</v>
      </c>
      <c r="M148" s="35" t="str">
        <f>'Core Indicators'!BS148</f>
        <v>x</v>
      </c>
      <c r="N148" s="35" t="str">
        <f>'Core Indicators'!CA148</f>
        <v>x</v>
      </c>
      <c r="O148" s="35" t="e">
        <f>'Core Indicators'!CI148</f>
        <v>#N/A</v>
      </c>
      <c r="P148" s="35" t="str">
        <f>'Core Indicators'!CQ148</f>
        <v>x</v>
      </c>
      <c r="Q148" s="35">
        <f>'Core Indicators'!DG148</f>
        <v>18135000</v>
      </c>
      <c r="R148" s="35">
        <f>'Core Indicators'!DO148</f>
        <v>6000000</v>
      </c>
      <c r="S148" s="35">
        <f>'Core Indicators'!DW148</f>
        <v>9800000</v>
      </c>
      <c r="T148" s="35">
        <f>'Core Indicators'!EE148</f>
        <v>200000</v>
      </c>
      <c r="U148" s="35">
        <f>'Core Indicators'!EM148</f>
        <v>2000000</v>
      </c>
      <c r="V148" s="35">
        <f>'Core Indicators'!FC148</f>
        <v>3</v>
      </c>
      <c r="W148" s="35" t="str">
        <f>'Core Indicators'!FK148</f>
        <v>x</v>
      </c>
      <c r="X148" s="35" t="str">
        <f>'Core Indicators'!FS148</f>
        <v>x</v>
      </c>
      <c r="Y148" s="35">
        <f>'Core Indicators'!GA148</f>
        <v>1</v>
      </c>
      <c r="Z148" s="35">
        <f>'Core Indicators'!GI148</f>
        <v>3</v>
      </c>
      <c r="AA148" s="35">
        <f>'Core Indicators'!GQ148</f>
        <v>2</v>
      </c>
      <c r="AB148" s="35">
        <f>'Core Indicators'!GY148</f>
        <v>0</v>
      </c>
      <c r="AC148" s="35">
        <f>'Core Indicators'!HG148</f>
        <v>2</v>
      </c>
      <c r="AD148" s="35">
        <f>'Core Indicators'!HO148</f>
        <v>2</v>
      </c>
      <c r="AE148" s="35">
        <f>'Core Indicators'!HW148</f>
        <v>2</v>
      </c>
      <c r="AF148" s="35">
        <f>'Core Indicators'!IE148</f>
        <v>3</v>
      </c>
      <c r="AG148" s="35">
        <f>'Core Indicators'!IM148</f>
        <v>1</v>
      </c>
    </row>
    <row r="149" spans="1:33" x14ac:dyDescent="0.25">
      <c r="A149" s="203" t="str">
        <f>'Core Indicators'!A:A</f>
        <v>Complex crisis in Venezuela</v>
      </c>
      <c r="B149" s="203" t="str">
        <f>'Core Indicators'!B:B</f>
        <v>Complex crisis</v>
      </c>
      <c r="C149" s="203" t="str">
        <f>'Core Indicators'!C149</f>
        <v>VEN001</v>
      </c>
      <c r="D149" s="203" t="str">
        <f>'Core Indicators'!D149</f>
        <v>Venezuela</v>
      </c>
      <c r="E149" s="203" t="str">
        <f>'Core Indicators'!E149</f>
        <v>VEN</v>
      </c>
      <c r="F149" s="35">
        <f>'Core Indicators'!O149</f>
        <v>882050</v>
      </c>
      <c r="G149" s="35">
        <f>'Core Indicators'!W149</f>
        <v>27412000</v>
      </c>
      <c r="H149" s="35">
        <f>'Core Indicators'!AE149</f>
        <v>27412000</v>
      </c>
      <c r="I149" s="35">
        <f>'Core Indicators'!AM149</f>
        <v>5443000</v>
      </c>
      <c r="J149" s="35" t="str">
        <f>'Core Indicators'!AU149</f>
        <v>x</v>
      </c>
      <c r="K149" s="35" t="str">
        <f>'Core Indicators'!BC149</f>
        <v>x</v>
      </c>
      <c r="L149" s="35">
        <f>'Core Indicators'!BK149</f>
        <v>8253</v>
      </c>
      <c r="M149" s="35" t="str">
        <f>'Core Indicators'!BS149</f>
        <v>x</v>
      </c>
      <c r="N149" s="35" t="str">
        <f>'Core Indicators'!CA149</f>
        <v>x</v>
      </c>
      <c r="O149" s="35" t="e">
        <f>'Core Indicators'!CI149</f>
        <v>#N/A</v>
      </c>
      <c r="P149" s="35">
        <f>'Core Indicators'!CQ149</f>
        <v>223750</v>
      </c>
      <c r="Q149" s="35">
        <f>'Core Indicators'!DG149</f>
        <v>0</v>
      </c>
      <c r="R149" s="35">
        <f>'Core Indicators'!DO149</f>
        <v>12610000</v>
      </c>
      <c r="S149" s="35">
        <f>'Core Indicators'!DW149</f>
        <v>14803000</v>
      </c>
      <c r="T149" s="35">
        <f>'Core Indicators'!EE149</f>
        <v>0</v>
      </c>
      <c r="U149" s="35">
        <f>'Core Indicators'!EM149</f>
        <v>0</v>
      </c>
      <c r="V149" s="35">
        <f>'Core Indicators'!FC149</f>
        <v>2</v>
      </c>
      <c r="W149" s="35" t="str">
        <f>'Core Indicators'!FK149</f>
        <v>x</v>
      </c>
      <c r="X149" s="35" t="str">
        <f>'Core Indicators'!FS149</f>
        <v>x</v>
      </c>
      <c r="Y149" s="35">
        <f>'Core Indicators'!GA149</f>
        <v>3</v>
      </c>
      <c r="Z149" s="35">
        <f>'Core Indicators'!GI149</f>
        <v>3</v>
      </c>
      <c r="AA149" s="35">
        <f>'Core Indicators'!GQ149</f>
        <v>3</v>
      </c>
      <c r="AB149" s="35">
        <f>'Core Indicators'!GY149</f>
        <v>1</v>
      </c>
      <c r="AC149" s="35">
        <f>'Core Indicators'!HG149</f>
        <v>3</v>
      </c>
      <c r="AD149" s="35">
        <f>'Core Indicators'!HO149</f>
        <v>3</v>
      </c>
      <c r="AE149" s="35">
        <f>'Core Indicators'!HW149</f>
        <v>3</v>
      </c>
      <c r="AF149" s="35">
        <f>'Core Indicators'!IE149</f>
        <v>0</v>
      </c>
      <c r="AG149" s="35">
        <f>'Core Indicators'!IM149</f>
        <v>3</v>
      </c>
    </row>
    <row r="150" spans="1:33" x14ac:dyDescent="0.25">
      <c r="A150" s="203" t="str">
        <f>'Core Indicators'!A:A</f>
        <v>Conflict in Yemen</v>
      </c>
      <c r="B150" s="203" t="str">
        <f>'Core Indicators'!B:B</f>
        <v>Complex crisis</v>
      </c>
      <c r="C150" s="203" t="str">
        <f>'Core Indicators'!C150</f>
        <v>YEM001</v>
      </c>
      <c r="D150" s="203" t="str">
        <f>'Core Indicators'!D150</f>
        <v>Yemen</v>
      </c>
      <c r="E150" s="203" t="str">
        <f>'Core Indicators'!E150</f>
        <v>YEM</v>
      </c>
      <c r="F150" s="35">
        <f>'Core Indicators'!O150</f>
        <v>527970</v>
      </c>
      <c r="G150" s="35">
        <f>'Core Indicators'!W150</f>
        <v>30700000</v>
      </c>
      <c r="H150" s="35">
        <f>'Core Indicators'!AE150</f>
        <v>27100000</v>
      </c>
      <c r="I150" s="35">
        <f>'Core Indicators'!AM150</f>
        <v>4200000</v>
      </c>
      <c r="J150" s="35">
        <f>'Core Indicators'!AU150</f>
        <v>1037</v>
      </c>
      <c r="K150" s="35">
        <f>'Core Indicators'!BC150</f>
        <v>35674</v>
      </c>
      <c r="L150" s="35">
        <f>'Core Indicators'!BK150</f>
        <v>333</v>
      </c>
      <c r="M150" s="35" t="str">
        <f>'Core Indicators'!BS150</f>
        <v>x</v>
      </c>
      <c r="N150" s="35" t="str">
        <f>'Core Indicators'!CA150</f>
        <v>x</v>
      </c>
      <c r="O150" s="35" t="e">
        <f>'Core Indicators'!CI150</f>
        <v>#N/A</v>
      </c>
      <c r="P150" s="35" t="str">
        <f>'Core Indicators'!CQ150</f>
        <v>x</v>
      </c>
      <c r="Q150" s="35">
        <f>'Core Indicators'!DG150</f>
        <v>3600000</v>
      </c>
      <c r="R150" s="35">
        <f>'Core Indicators'!DO150</f>
        <v>6400000</v>
      </c>
      <c r="S150" s="35">
        <f>'Core Indicators'!DW150</f>
        <v>8400000</v>
      </c>
      <c r="T150" s="35">
        <f>'Core Indicators'!EE150</f>
        <v>8900000</v>
      </c>
      <c r="U150" s="35">
        <f>'Core Indicators'!EM150</f>
        <v>3400000</v>
      </c>
      <c r="V150" s="35">
        <f>'Core Indicators'!FC150</f>
        <v>5</v>
      </c>
      <c r="W150" s="35" t="str">
        <f>'Core Indicators'!FK150</f>
        <v>x</v>
      </c>
      <c r="X150" s="35" t="str">
        <f>'Core Indicators'!FS150</f>
        <v>x</v>
      </c>
      <c r="Y150" s="35">
        <f>'Core Indicators'!GA150</f>
        <v>2</v>
      </c>
      <c r="Z150" s="35">
        <f>'Core Indicators'!GI150</f>
        <v>3</v>
      </c>
      <c r="AA150" s="35">
        <f>'Core Indicators'!GQ150</f>
        <v>3</v>
      </c>
      <c r="AB150" s="35">
        <f>'Core Indicators'!GY150</f>
        <v>0</v>
      </c>
      <c r="AC150" s="35">
        <f>'Core Indicators'!HG150</f>
        <v>3</v>
      </c>
      <c r="AD150" s="35">
        <f>'Core Indicators'!HO150</f>
        <v>3</v>
      </c>
      <c r="AE150" s="35">
        <f>'Core Indicators'!HW150</f>
        <v>2</v>
      </c>
      <c r="AF150" s="35">
        <f>'Core Indicators'!IE150</f>
        <v>1</v>
      </c>
      <c r="AG150" s="35">
        <f>'Core Indicators'!IM150</f>
        <v>3</v>
      </c>
    </row>
    <row r="151" spans="1:33" x14ac:dyDescent="0.25">
      <c r="A151" s="203" t="str">
        <f>'Core Indicators'!A:A</f>
        <v>Mixed migration flows in Yemen</v>
      </c>
      <c r="B151" s="203" t="str">
        <f>'Core Indicators'!B:B</f>
        <v>International displacement</v>
      </c>
      <c r="C151" s="203" t="str">
        <f>'Core Indicators'!C151</f>
        <v>YEM002</v>
      </c>
      <c r="D151" s="203" t="str">
        <f>'Core Indicators'!D151</f>
        <v>Yemen</v>
      </c>
      <c r="E151" s="203" t="str">
        <f>'Core Indicators'!E151</f>
        <v>YEM</v>
      </c>
      <c r="F151" s="35">
        <f>'Core Indicators'!O151</f>
        <v>527970</v>
      </c>
      <c r="G151" s="35">
        <f>'Core Indicators'!W151</f>
        <v>30700000</v>
      </c>
      <c r="H151" s="35">
        <f>'Core Indicators'!AE151</f>
        <v>27100000</v>
      </c>
      <c r="I151" s="35">
        <f>'Core Indicators'!AM151</f>
        <v>4200000</v>
      </c>
      <c r="J151" s="35">
        <f>'Core Indicators'!AU151</f>
        <v>1037</v>
      </c>
      <c r="K151" s="35">
        <f>'Core Indicators'!BC151</f>
        <v>35674</v>
      </c>
      <c r="L151" s="35">
        <f>'Core Indicators'!BK151</f>
        <v>448</v>
      </c>
      <c r="M151" s="35" t="str">
        <f>'Core Indicators'!BS151</f>
        <v>x</v>
      </c>
      <c r="N151" s="35" t="str">
        <f>'Core Indicators'!CA151</f>
        <v>x</v>
      </c>
      <c r="O151" s="35" t="e">
        <f>'Core Indicators'!CI151</f>
        <v>#N/A</v>
      </c>
      <c r="P151" s="35" t="str">
        <f>'Core Indicators'!CQ151</f>
        <v>x</v>
      </c>
      <c r="Q151" s="35">
        <f>'Core Indicators'!DG151</f>
        <v>3600000</v>
      </c>
      <c r="R151" s="35">
        <f>'Core Indicators'!DO151</f>
        <v>6400000</v>
      </c>
      <c r="S151" s="35">
        <f>'Core Indicators'!DW151</f>
        <v>8400000</v>
      </c>
      <c r="T151" s="35">
        <f>'Core Indicators'!EE151</f>
        <v>8900000</v>
      </c>
      <c r="U151" s="35">
        <f>'Core Indicators'!EM151</f>
        <v>3400000</v>
      </c>
      <c r="V151" s="35">
        <f>'Core Indicators'!FC151</f>
        <v>2</v>
      </c>
      <c r="W151" s="35" t="str">
        <f>'Core Indicators'!FK151</f>
        <v>x</v>
      </c>
      <c r="X151" s="35" t="str">
        <f>'Core Indicators'!FS151</f>
        <v>x</v>
      </c>
      <c r="Y151" s="35">
        <f>'Core Indicators'!GA151</f>
        <v>2</v>
      </c>
      <c r="Z151" s="35">
        <f>'Core Indicators'!GI151</f>
        <v>3</v>
      </c>
      <c r="AA151" s="35">
        <f>'Core Indicators'!GQ151</f>
        <v>3</v>
      </c>
      <c r="AB151" s="35">
        <f>'Core Indicators'!GY151</f>
        <v>0</v>
      </c>
      <c r="AC151" s="35">
        <f>'Core Indicators'!HG151</f>
        <v>3</v>
      </c>
      <c r="AD151" s="35">
        <f>'Core Indicators'!HO151</f>
        <v>3</v>
      </c>
      <c r="AE151" s="35">
        <f>'Core Indicators'!HW151</f>
        <v>2</v>
      </c>
      <c r="AF151" s="35">
        <f>'Core Indicators'!IE151</f>
        <v>1</v>
      </c>
      <c r="AG151" s="35">
        <f>'Core Indicators'!IM151</f>
        <v>3</v>
      </c>
    </row>
    <row r="152" spans="1:33" x14ac:dyDescent="0.25">
      <c r="A152" s="203" t="str">
        <f>'Core Indicators'!A:A</f>
        <v>Drought in Zambia</v>
      </c>
      <c r="B152" s="203" t="str">
        <f>'Core Indicators'!B:B</f>
        <v>Drought</v>
      </c>
      <c r="C152" s="203" t="str">
        <f>'Core Indicators'!C152</f>
        <v>ZMB002</v>
      </c>
      <c r="D152" s="203" t="str">
        <f>'Core Indicators'!D152</f>
        <v>Zambia</v>
      </c>
      <c r="E152" s="203" t="str">
        <f>'Core Indicators'!E152</f>
        <v>ZMB</v>
      </c>
      <c r="F152" s="35">
        <f>'Core Indicators'!O152</f>
        <v>752618</v>
      </c>
      <c r="G152" s="35">
        <f>'Core Indicators'!W152</f>
        <v>12181000</v>
      </c>
      <c r="H152" s="35">
        <f>'Core Indicators'!AE152</f>
        <v>6760000</v>
      </c>
      <c r="I152" s="35">
        <f>'Core Indicators'!AM152</f>
        <v>0</v>
      </c>
      <c r="J152" s="35">
        <f>'Core Indicators'!AU152</f>
        <v>0</v>
      </c>
      <c r="K152" s="35">
        <f>'Core Indicators'!BC152</f>
        <v>0</v>
      </c>
      <c r="L152" s="35">
        <f>'Core Indicators'!BK152</f>
        <v>0</v>
      </c>
      <c r="M152" s="35">
        <f>'Core Indicators'!BS152</f>
        <v>0</v>
      </c>
      <c r="N152" s="35">
        <f>'Core Indicators'!CA152</f>
        <v>0</v>
      </c>
      <c r="O152" s="35" t="e">
        <f>'Core Indicators'!CI152</f>
        <v>#N/A</v>
      </c>
      <c r="P152" s="35" t="str">
        <f>'Core Indicators'!CQ152</f>
        <v>x</v>
      </c>
      <c r="Q152" s="35">
        <f>'Core Indicators'!DG152</f>
        <v>5421000</v>
      </c>
      <c r="R152" s="35">
        <f>'Core Indicators'!DO152</f>
        <v>5185000</v>
      </c>
      <c r="S152" s="35">
        <f>'Core Indicators'!DW152</f>
        <v>1575000</v>
      </c>
      <c r="T152" s="35">
        <f>'Core Indicators'!EE152</f>
        <v>0</v>
      </c>
      <c r="U152" s="35">
        <f>'Core Indicators'!EM152</f>
        <v>0</v>
      </c>
      <c r="V152" s="35">
        <f>'Core Indicators'!FC152</f>
        <v>3</v>
      </c>
      <c r="W152" s="35" t="str">
        <f>'Core Indicators'!FK152</f>
        <v>x</v>
      </c>
      <c r="X152" s="35" t="str">
        <f>'Core Indicators'!FS152</f>
        <v>x</v>
      </c>
      <c r="Y152" s="35">
        <f>'Core Indicators'!GA152</f>
        <v>0</v>
      </c>
      <c r="Z152" s="35">
        <f>'Core Indicators'!GI152</f>
        <v>0</v>
      </c>
      <c r="AA152" s="35">
        <f>'Core Indicators'!GQ152</f>
        <v>0</v>
      </c>
      <c r="AB152" s="35">
        <f>'Core Indicators'!GY152</f>
        <v>0</v>
      </c>
      <c r="AC152" s="35">
        <f>'Core Indicators'!HG152</f>
        <v>0</v>
      </c>
      <c r="AD152" s="35">
        <f>'Core Indicators'!HO152</f>
        <v>0</v>
      </c>
      <c r="AE152" s="35">
        <f>'Core Indicators'!HW152</f>
        <v>0</v>
      </c>
      <c r="AF152" s="35">
        <f>'Core Indicators'!IE152</f>
        <v>0</v>
      </c>
      <c r="AG152" s="35">
        <f>'Core Indicators'!IM152</f>
        <v>2</v>
      </c>
    </row>
    <row r="153" spans="1:33" x14ac:dyDescent="0.25">
      <c r="A153" s="203" t="str">
        <f>'Core Indicators'!A:A</f>
        <v>Complex crisis in Zimbabwe</v>
      </c>
      <c r="B153" s="203" t="str">
        <f>'Core Indicators'!B:B</f>
        <v>Complex crisis</v>
      </c>
      <c r="C153" s="203" t="str">
        <f>'Core Indicators'!C153</f>
        <v>ZWE001</v>
      </c>
      <c r="D153" s="203" t="str">
        <f>'Core Indicators'!D153</f>
        <v>Zimbabwe</v>
      </c>
      <c r="E153" s="203" t="str">
        <f>'Core Indicators'!E153</f>
        <v>ZWE</v>
      </c>
      <c r="F153" s="35">
        <f>'Core Indicators'!O153</f>
        <v>390757</v>
      </c>
      <c r="G153" s="35">
        <f>'Core Indicators'!W153</f>
        <v>15557000</v>
      </c>
      <c r="H153" s="35">
        <f>'Core Indicators'!AE153</f>
        <v>9706000</v>
      </c>
      <c r="I153" s="35">
        <f>'Core Indicators'!AM153</f>
        <v>42000</v>
      </c>
      <c r="J153" s="35">
        <f>'Core Indicators'!AU153</f>
        <v>0</v>
      </c>
      <c r="K153" s="35">
        <f>'Core Indicators'!BC153</f>
        <v>0</v>
      </c>
      <c r="L153" s="35">
        <f>'Core Indicators'!BK153</f>
        <v>20</v>
      </c>
      <c r="M153" s="35" t="str">
        <f>'Core Indicators'!BS153</f>
        <v>x</v>
      </c>
      <c r="N153" s="35" t="str">
        <f>'Core Indicators'!CA153</f>
        <v>x</v>
      </c>
      <c r="O153" s="35" t="e">
        <f>'Core Indicators'!CI153</f>
        <v>#N/A</v>
      </c>
      <c r="P153" s="35" t="str">
        <f>'Core Indicators'!CQ153</f>
        <v>x</v>
      </c>
      <c r="Q153" s="35">
        <f>'Core Indicators'!DG153</f>
        <v>5851000</v>
      </c>
      <c r="R153" s="35">
        <f>'Core Indicators'!DO153</f>
        <v>2706000</v>
      </c>
      <c r="S153" s="35">
        <f>'Core Indicators'!DW153</f>
        <v>6050000</v>
      </c>
      <c r="T153" s="35">
        <f>'Core Indicators'!EE153</f>
        <v>950000</v>
      </c>
      <c r="U153" s="35">
        <f>'Core Indicators'!EM153</f>
        <v>0</v>
      </c>
      <c r="V153" s="35">
        <f>'Core Indicators'!FC153</f>
        <v>4</v>
      </c>
      <c r="W153" s="35" t="str">
        <f>'Core Indicators'!FK153</f>
        <v>x</v>
      </c>
      <c r="X153" s="35" t="str">
        <f>'Core Indicators'!FS153</f>
        <v>x</v>
      </c>
      <c r="Y153" s="35">
        <f>'Core Indicators'!GA153</f>
        <v>2</v>
      </c>
      <c r="Z153" s="35">
        <f>'Core Indicators'!GI153</f>
        <v>1</v>
      </c>
      <c r="AA153" s="35">
        <f>'Core Indicators'!GQ153</f>
        <v>1</v>
      </c>
      <c r="AB153" s="35">
        <f>'Core Indicators'!GY153</f>
        <v>0</v>
      </c>
      <c r="AC153" s="35">
        <f>'Core Indicators'!HG153</f>
        <v>0</v>
      </c>
      <c r="AD153" s="35">
        <f>'Core Indicators'!HO153</f>
        <v>2</v>
      </c>
      <c r="AE153" s="35">
        <f>'Core Indicators'!HW153</f>
        <v>0</v>
      </c>
      <c r="AF153" s="35">
        <f>'Core Indicators'!IE153</f>
        <v>2</v>
      </c>
      <c r="AG153" s="35">
        <f>'Core Indicators'!IM153</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73CC4A85-683D-4AAB-8965-9C38347DA0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9B8DDA-B6AD-47C3-9B13-7261B779F219}">
  <ds:schemaRefs>
    <ds:schemaRef ds:uri="http://schemas.microsoft.com/sharepoint/v3/contenttype/forms"/>
  </ds:schemaRefs>
</ds:datastoreItem>
</file>

<file path=customXml/itemProps3.xml><?xml version="1.0" encoding="utf-8"?>
<ds:datastoreItem xmlns:ds="http://schemas.openxmlformats.org/officeDocument/2006/customXml" ds:itemID="{B2C67BBB-1BB2-4DE7-B1D0-C12B39D2E1AF}">
  <ds:schemaRefs>
    <ds:schemaRef ds:uri="http://schemas.microsoft.com/office/2006/metadata/properties"/>
    <ds:schemaRef ds:uri="http://schemas.microsoft.com/office/infopath/2007/PartnerControls"/>
    <ds:schemaRef ds:uri="a1e1550b-80a1-470e-a22e-4dd25c1bfd0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Daniele Dalla Valle</cp:lastModifiedBy>
  <cp:lastPrinted>2022-05-06T13:17:37Z</cp:lastPrinted>
  <dcterms:created xsi:type="dcterms:W3CDTF">2013-01-24T09:37:59Z</dcterms:created>
  <dcterms:modified xsi:type="dcterms:W3CDTF">2022-05-06T13:17:58Z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